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4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ctual_expenses_floor">'Фактические расходы'!$A$14:$U$34</definedName>
    <definedName name="actual_expenses_header">'Фактические расходы'!$A$1:$U$12</definedName>
    <definedName name="actual_expenses_spec">'Фактические расходы'!$A$13:$U$13</definedName>
    <definedName name="car_rental">'Аренда ТС'!$A$1:$EO$295</definedName>
    <definedName name="certificate_of_pay">'Справка о выплатах'!$A$1:$M$575</definedName>
    <definedName name="decide">'К решению'!$A$1:$W$347</definedName>
    <definedName name="estimatefloor">Смета!$A$19:$S$24</definedName>
    <definedName name="estimateheader">Смета!$A$1:$S$17</definedName>
    <definedName name="estimatespec">Смета!$A$18:$S$18</definedName>
    <definedName name="expense_report">'Авансовый отчёт'!$A$1:$DM$112</definedName>
    <definedName name="in_expense_report">'В авансовый отчет'!$A$1:$AQ$130</definedName>
    <definedName name="in_expense_report_spec">'В авансовый отчет'!$A$131:$AQ$131</definedName>
    <definedName name="info_fov_floor">'Сведения ФОВ'!$A$112:$HP$144</definedName>
    <definedName name="info_fov_head">'Сведения ФОВ'!$A$1:$HP$28</definedName>
    <definedName name="info_fov_spec1">'Сведения ФОВ'!$A$29:$HV$29</definedName>
    <definedName name="info_fov_spec10">'Сведения ФОВ'!$A$38:$HV$38</definedName>
    <definedName name="info_fov_spec11">'Сведения ФОВ'!$A$39:$HV$39</definedName>
    <definedName name="info_fov_spec12">'Сведения ФОВ'!$A$40:$HV$40</definedName>
    <definedName name="info_fov_spec13">'Сведения ФОВ'!$A$41:$HV$41</definedName>
    <definedName name="info_fov_spec14">'Сведения ФОВ'!$A$42:$HV$42</definedName>
    <definedName name="info_fov_spec15">'Сведения ФОВ'!$A$43:$HV$43</definedName>
    <definedName name="info_fov_spec16">'Сведения ФОВ'!$A$44:$HV$44</definedName>
    <definedName name="info_fov_spec17">'Сведения ФОВ'!$A$45:$HV$45</definedName>
    <definedName name="info_fov_spec18">'Сведения ФОВ'!$A$46:$HV$46</definedName>
    <definedName name="info_fov_spec19">'Сведения ФОВ'!$A$47:$HV$47</definedName>
    <definedName name="info_fov_spec2">'Сведения ФОВ'!$A$30:$HV$30</definedName>
    <definedName name="info_fov_spec20">'Сведения ФОВ'!$A$48:$HV$48</definedName>
    <definedName name="info_fov_spec21">'Сведения ФОВ'!$A$49:$HV$49</definedName>
    <definedName name="info_fov_spec22">'Сведения ФОВ'!$A$50:$HV$50</definedName>
    <definedName name="info_fov_spec23">'Сведения ФОВ'!$A$51:$HV$51</definedName>
    <definedName name="info_fov_spec24">'Сведения ФОВ'!$A$52:$HV$52</definedName>
    <definedName name="info_fov_spec25">'Сведения ФОВ'!$A$53:$HV$53</definedName>
    <definedName name="info_fov_spec26">'Сведения ФОВ'!$A$54:$HV$54</definedName>
    <definedName name="info_fov_spec27">'Сведения ФОВ'!$A$55:$HV$55</definedName>
    <definedName name="info_fov_spec28">'Сведения ФОВ'!$A$56:$HV$56</definedName>
    <definedName name="info_fov_spec29">'Сведения ФОВ'!$A$57:$HV$57</definedName>
    <definedName name="info_fov_spec3">'Сведения ФОВ'!$A$31:$HV$31</definedName>
    <definedName name="info_fov_spec30">'Сведения ФОВ'!$A$58:$HV$58</definedName>
    <definedName name="info_fov_spec31">'Сведения ФОВ'!$A$59:$HV$59</definedName>
    <definedName name="info_fov_spec32">'Сведения ФОВ'!$A$60:$HV$60</definedName>
    <definedName name="info_fov_spec33">'Сведения ФОВ'!$A$61:$HV$61</definedName>
    <definedName name="info_fov_spec34">'Сведения ФОВ'!$A$62:$HV$62</definedName>
    <definedName name="info_fov_spec35">'Сведения ФОВ'!$A$63:$HV$63</definedName>
    <definedName name="info_fov_spec36">'Сведения ФОВ'!$A$64:$HV$64</definedName>
    <definedName name="info_fov_spec37">'Сведения ФОВ'!$A$65:$HV$65</definedName>
    <definedName name="info_fov_spec38">'Сведения ФОВ'!$A$66:$HV$66</definedName>
    <definedName name="info_fov_spec39">'Сведения ФОВ'!$A$67:$HV$67</definedName>
    <definedName name="info_fov_spec4">'Сведения ФОВ'!$A$32:$HV$32</definedName>
    <definedName name="info_fov_spec40">'Сведения ФОВ'!$A$68:$HV$68</definedName>
    <definedName name="info_fov_spec41">'Сведения ФОВ'!$A$69:$HV$69</definedName>
    <definedName name="info_fov_spec42">'Сведения ФОВ'!$A$70:$HV$70</definedName>
    <definedName name="info_fov_spec43">'Сведения ФОВ'!$A$71:$HV$71</definedName>
    <definedName name="info_fov_spec44">'Сведения ФОВ'!$A$72:$HV$72</definedName>
    <definedName name="info_fov_spec45">'Сведения ФОВ'!$A$73:$HV$73</definedName>
    <definedName name="info_fov_spec46">'Сведения ФОВ'!$A$74:$HV$74</definedName>
    <definedName name="info_fov_spec47">'Сведения ФОВ'!$A$75:$HV$75</definedName>
    <definedName name="info_fov_spec48">'Сведения ФОВ'!$A$76:$HV$76</definedName>
    <definedName name="info_fov_spec49">'Сведения ФОВ'!$A$77:$HV$77</definedName>
    <definedName name="info_fov_spec5">'Сведения ФОВ'!$A$33:$HV$33</definedName>
    <definedName name="info_fov_spec50">'Сведения ФОВ'!$A$78:$HV$78</definedName>
    <definedName name="info_fov_spec51">'Сведения ФОВ'!$A$79:$HV$79</definedName>
    <definedName name="info_fov_spec52">'Сведения ФОВ'!$A$80:$HV$80</definedName>
    <definedName name="info_fov_spec53">'Сведения ФОВ'!$A$81:$HV$81</definedName>
    <definedName name="info_fov_spec54">'Сведения ФОВ'!$A$82:$HV$82</definedName>
    <definedName name="info_fov_spec55">'Сведения ФОВ'!$A$83:$HV$83</definedName>
    <definedName name="info_fov_spec56">'Сведения ФОВ'!$A$84:$HV$84</definedName>
    <definedName name="info_fov_spec57">'Сведения ФОВ'!$A$85:$HV$85</definedName>
    <definedName name="info_fov_spec58">'Сведения ФОВ'!$A$86:$HV$86</definedName>
    <definedName name="info_fov_spec59">'Сведения ФОВ'!$A$87:$HV$87</definedName>
    <definedName name="info_fov_spec6">'Сведения ФОВ'!$A$34:$HV$34</definedName>
    <definedName name="info_fov_spec60">'Сведения ФОВ'!$A$88:$HV$88</definedName>
    <definedName name="info_fov_spec61">'Сведения ФОВ'!$A$89:$HV$89</definedName>
    <definedName name="info_fov_spec62">'Сведения ФОВ'!$A$90:$HV$90</definedName>
    <definedName name="info_fov_spec63">'Сведения ФОВ'!$A$91:$HV$91</definedName>
    <definedName name="info_fov_spec64">'Сведения ФОВ'!$A$92:$HV$92</definedName>
    <definedName name="info_fov_spec65">'Сведения ФОВ'!$A$93:$HV$93</definedName>
    <definedName name="info_fov_spec66">'Сведения ФОВ'!$A$94:$HV$94</definedName>
    <definedName name="info_fov_spec67">'Сведения ФОВ'!$A$95:$HV$95</definedName>
    <definedName name="info_fov_spec68">'Сведения ФОВ'!$A$96:$HV$96</definedName>
    <definedName name="info_fov_spec69">'Сведения ФОВ'!$A$97:$HV$97</definedName>
    <definedName name="info_fov_spec7">'Сведения ФОВ'!$A$35:$HV$35</definedName>
    <definedName name="info_fov_spec70">'Сведения ФОВ'!$A$98:$HV$98</definedName>
    <definedName name="info_fov_spec71">'Сведения ФОВ'!$A$99:$HV$99</definedName>
    <definedName name="info_fov_spec72">'Сведения ФОВ'!$A$100:$HV$100</definedName>
    <definedName name="info_fov_spec73">'Сведения ФОВ'!$A$101:$HV$101</definedName>
    <definedName name="info_fov_spec74">'Сведения ФОВ'!$A$102:$HV$102</definedName>
    <definedName name="info_fov_spec75">'Сведения ФОВ'!$A$103:$HV$103</definedName>
    <definedName name="info_fov_spec76">'Сведения ФОВ'!$A$104:$HV$104</definedName>
    <definedName name="info_fov_spec77">'Сведения ФОВ'!$A$105:$HV$105</definedName>
    <definedName name="info_fov_spec78">'Сведения ФОВ'!$A$106:$HV$106</definedName>
    <definedName name="info_fov_spec79">'Сведения ФОВ'!$A$107:$HV$107</definedName>
    <definedName name="info_fov_spec8">'Сведения ФОВ'!$A$36:$HV$36</definedName>
    <definedName name="info_fov_spec80">'Сведения ФОВ'!$A$108:$HV$108</definedName>
    <definedName name="info_fov_spec81">'Сведения ФОВ'!$A$109:$HV$109</definedName>
    <definedName name="info_fov_spec82">'Сведения ФОВ'!$A$110:$HV$110</definedName>
    <definedName name="info_fov_spec9">'Сведения ФОВ'!$A$37:$HV$37</definedName>
    <definedName name="info_fovpr_floor">'Сведения ФОВ ПЕЧАТЬ'!$A$106:$U$131</definedName>
    <definedName name="info_fovpr_head">'Сведения ФОВ ПЕЧАТЬ'!$A$1:$U$23</definedName>
    <definedName name="info_fovpr_spec1">'Сведения ФОВ ПЕЧАТЬ'!$A$24:$U$24</definedName>
    <definedName name="info_fovpr_spec10">'Сведения ФОВ ПЕЧАТЬ'!$A$33:$U$33</definedName>
    <definedName name="info_fovpr_spec11">'Сведения ФОВ ПЕЧАТЬ'!$A$34:$U$34</definedName>
    <definedName name="info_fovpr_spec12">'Сведения ФОВ ПЕЧАТЬ'!$A$35:$U$35</definedName>
    <definedName name="info_fovpr_spec13">'Сведения ФОВ ПЕЧАТЬ'!$A$36:$U$36</definedName>
    <definedName name="info_fovpr_spec14">'Сведения ФОВ ПЕЧАТЬ'!$A$37:$U$37</definedName>
    <definedName name="info_fovpr_spec15">'Сведения ФОВ ПЕЧАТЬ'!$A$38:$U$38</definedName>
    <definedName name="info_fovpr_spec16">'Сведения ФОВ ПЕЧАТЬ'!$A$39:$U$39</definedName>
    <definedName name="info_fovpr_spec17">'Сведения ФОВ ПЕЧАТЬ'!$A$40:$U$40</definedName>
    <definedName name="info_fovpr_spec18">'Сведения ФОВ ПЕЧАТЬ'!$A$41:$U$41</definedName>
    <definedName name="info_fovpr_spec19">'Сведения ФОВ ПЕЧАТЬ'!$A$42:$U$42</definedName>
    <definedName name="info_fovpr_spec2">'Сведения ФОВ ПЕЧАТЬ'!$A$25:$U$25</definedName>
    <definedName name="info_fovpr_spec20">'Сведения ФОВ ПЕЧАТЬ'!$A$43:$U$43</definedName>
    <definedName name="info_fovpr_spec21">'Сведения ФОВ ПЕЧАТЬ'!$A$44:$U$44</definedName>
    <definedName name="info_fovpr_spec22">'Сведения ФОВ ПЕЧАТЬ'!$A$45:$U$45</definedName>
    <definedName name="info_fovpr_spec23">'Сведения ФОВ ПЕЧАТЬ'!$A$46:$U$46</definedName>
    <definedName name="info_fovpr_spec24">'Сведения ФОВ ПЕЧАТЬ'!$A$47:$U$47</definedName>
    <definedName name="info_fovpr_spec25">'Сведения ФОВ ПЕЧАТЬ'!$A$48:$U$48</definedName>
    <definedName name="info_fovpr_spec26">'Сведения ФОВ ПЕЧАТЬ'!$A$49:$U$49</definedName>
    <definedName name="info_fovpr_spec27">'Сведения ФОВ ПЕЧАТЬ'!$A$50:$U$50</definedName>
    <definedName name="info_fovpr_spec28">'Сведения ФОВ ПЕЧАТЬ'!$A$51:$U$51</definedName>
    <definedName name="info_fovpr_spec29">'Сведения ФОВ ПЕЧАТЬ'!$A$52:$U$52</definedName>
    <definedName name="info_fovpr_spec3">'Сведения ФОВ ПЕЧАТЬ'!$A$26:$U$26</definedName>
    <definedName name="info_fovpr_spec30">'Сведения ФОВ ПЕЧАТЬ'!$A$53:$U$53</definedName>
    <definedName name="info_fovpr_spec31">'Сведения ФОВ ПЕЧАТЬ'!$A$54:$U$54</definedName>
    <definedName name="info_fovpr_spec32">'Сведения ФОВ ПЕЧАТЬ'!$A$55:$U$55</definedName>
    <definedName name="info_fovpr_spec33">'Сведения ФОВ ПЕЧАТЬ'!$A$56:$U$56</definedName>
    <definedName name="info_fovpr_spec34">'Сведения ФОВ ПЕЧАТЬ'!$A$57:$U$57</definedName>
    <definedName name="info_fovpr_spec35">'Сведения ФОВ ПЕЧАТЬ'!$A$58:$U$58</definedName>
    <definedName name="info_fovpr_spec36">'Сведения ФОВ ПЕЧАТЬ'!$A$59:$U$59</definedName>
    <definedName name="info_fovpr_spec37">'Сведения ФОВ ПЕЧАТЬ'!$A$60:$U$60</definedName>
    <definedName name="info_fovpr_spec38">'Сведения ФОВ ПЕЧАТЬ'!$A$61:$U$61</definedName>
    <definedName name="info_fovpr_spec39">'Сведения ФОВ ПЕЧАТЬ'!$A$62:$U$62</definedName>
    <definedName name="info_fovpr_spec4">'Сведения ФОВ ПЕЧАТЬ'!$A$27:$U$27</definedName>
    <definedName name="info_fovpr_spec40">'Сведения ФОВ ПЕЧАТЬ'!$A$63:$U$63</definedName>
    <definedName name="info_fovpr_spec41">'Сведения ФОВ ПЕЧАТЬ'!$A$64:$U$64</definedName>
    <definedName name="info_fovpr_spec42">'Сведения ФОВ ПЕЧАТЬ'!$A$65:$U$65</definedName>
    <definedName name="info_fovpr_spec43">'Сведения ФОВ ПЕЧАТЬ'!$A$66:$U$66</definedName>
    <definedName name="info_fovpr_spec44">'Сведения ФОВ ПЕЧАТЬ'!$A$67:$U$67</definedName>
    <definedName name="info_fovpr_spec45">'Сведения ФОВ ПЕЧАТЬ'!$A$68:$U$68</definedName>
    <definedName name="info_fovpr_spec46">'Сведения ФОВ ПЕЧАТЬ'!$A$69:$U$69</definedName>
    <definedName name="info_fovpr_spec47">'Сведения ФОВ ПЕЧАТЬ'!$A$70:$U$70</definedName>
    <definedName name="info_fovpr_spec48">'Сведения ФОВ ПЕЧАТЬ'!$A$71:$U$71</definedName>
    <definedName name="info_fovpr_spec49">'Сведения ФОВ ПЕЧАТЬ'!$A$72:$U$72</definedName>
    <definedName name="info_fovpr_spec5">'Сведения ФОВ ПЕЧАТЬ'!$A$28:$U$28</definedName>
    <definedName name="info_fovpr_spec50">'Сведения ФОВ ПЕЧАТЬ'!$A$73:$U$73</definedName>
    <definedName name="info_fovpr_spec51">'Сведения ФОВ ПЕЧАТЬ'!$A$74:$U$74</definedName>
    <definedName name="info_fovpr_spec52">'Сведения ФОВ ПЕЧАТЬ'!$A$75:$U$75</definedName>
    <definedName name="info_fovpr_spec53">'Сведения ФОВ ПЕЧАТЬ'!$A$76:$U$76</definedName>
    <definedName name="info_fovpr_spec54">'Сведения ФОВ ПЕЧАТЬ'!$A$77:$U$77</definedName>
    <definedName name="info_fovpr_spec55">'Сведения ФОВ ПЕЧАТЬ'!$A$78:$U$78</definedName>
    <definedName name="info_fovpr_spec56">'Сведения ФОВ ПЕЧАТЬ'!$A$79:$U$79</definedName>
    <definedName name="info_fovpr_spec57">'Сведения ФОВ ПЕЧАТЬ'!$A$80:$U$80</definedName>
    <definedName name="info_fovpr_spec58">'Сведения ФОВ ПЕЧАТЬ'!$A$81:$U$81</definedName>
    <definedName name="info_fovpr_spec59">'Сведения ФОВ ПЕЧАТЬ'!$A$82:$U$82</definedName>
    <definedName name="info_fovpr_spec6">'Сведения ФОВ ПЕЧАТЬ'!$A$29:$U$29</definedName>
    <definedName name="info_fovpr_spec60">'Сведения ФОВ ПЕЧАТЬ'!$A$83:$U$83</definedName>
    <definedName name="info_fovpr_spec61">'Сведения ФОВ ПЕЧАТЬ'!$A$84:$U$84</definedName>
    <definedName name="info_fovpr_spec62">'Сведения ФОВ ПЕЧАТЬ'!$A$85:$U$85</definedName>
    <definedName name="info_fovpr_spec63">'Сведения ФОВ ПЕЧАТЬ'!$A$86:$U$86</definedName>
    <definedName name="info_fovpr_spec64">'Сведения ФОВ ПЕЧАТЬ'!$A$87:$U$87</definedName>
    <definedName name="info_fovpr_spec65">'Сведения ФОВ ПЕЧАТЬ'!$A$88:$U$88</definedName>
    <definedName name="info_fovpr_spec66">'Сведения ФОВ ПЕЧАТЬ'!$A$89:$U$89</definedName>
    <definedName name="info_fovpr_spec67">'Сведения ФОВ ПЕЧАТЬ'!$A$90:$U$90</definedName>
    <definedName name="info_fovpr_spec68">'Сведения ФОВ ПЕЧАТЬ'!$A$91:$U$91</definedName>
    <definedName name="info_fovpr_spec69">'Сведения ФОВ ПЕЧАТЬ'!$A$92:$U$92</definedName>
    <definedName name="info_fovpr_spec7">'Сведения ФОВ ПЕЧАТЬ'!$A$30:$U$30</definedName>
    <definedName name="info_fovpr_spec70">'Сведения ФОВ ПЕЧАТЬ'!$A$93:$U$93</definedName>
    <definedName name="info_fovpr_spec71">'Сведения ФОВ ПЕЧАТЬ'!$A$94:$U$94</definedName>
    <definedName name="info_fovpr_spec72">'Сведения ФОВ ПЕЧАТЬ'!$A$95:$U$95</definedName>
    <definedName name="info_fovpr_spec73">'Сведения ФОВ ПЕЧАТЬ'!$A$96:$U$96</definedName>
    <definedName name="info_fovpr_spec74">'Сведения ФОВ ПЕЧАТЬ'!$A$97:$U$97</definedName>
    <definedName name="info_fovpr_spec75">'Сведения ФОВ ПЕЧАТЬ'!$A$98:$U$98</definedName>
    <definedName name="info_fovpr_spec76">'Сведения ФОВ ПЕЧАТЬ'!$A$99:$U$99</definedName>
    <definedName name="info_fovpr_spec77">'Сведения ФОВ ПЕЧАТЬ'!$A$100:$U$100</definedName>
    <definedName name="info_fovpr_spec78">'Сведения ФОВ ПЕЧАТЬ'!$A$101:$U$101</definedName>
    <definedName name="info_fovpr_spec79">'Сведения ФОВ ПЕЧАТЬ'!$A$102:$U$102</definedName>
    <definedName name="info_fovpr_spec8">'Сведения ФОВ ПЕЧАТЬ'!$A$31:$U$31</definedName>
    <definedName name="info_fovpr_spec80">'Сведения ФОВ ПЕЧАТЬ'!$A$103:$U$103</definedName>
    <definedName name="info_fovpr_spec81">'Сведения ФОВ ПЕЧАТЬ'!$A$104:$U$104</definedName>
    <definedName name="info_fovpr_spec82">'Сведения ФОВ ПЕЧАТЬ'!$A$105:$U$105</definedName>
    <definedName name="info_fovpr_spec9">'Сведения ФОВ ПЕЧАТЬ'!$A$32:$U$32</definedName>
    <definedName name="option_tik">'Настройки ТИК'!$A$1:$AM$55</definedName>
    <definedName name="option_uik">'Настройки УИК'!$A$1:$S$52</definedName>
    <definedName name="payment_statement">'Платежная ведомость ОКУД'!$A$1:$DG$66</definedName>
    <definedName name="performance_of_work">'Выполнение работ'!$A$1:$EN$226</definedName>
    <definedName name="pril11">'Приложение 11'!$A$1:$E$16</definedName>
    <definedName name="prilozh">'Прил. к решению о коэффициенте'!$B$1:$M$37</definedName>
    <definedName name="rachet_ved">'Расчётная Ведомость'!$A$1:$AE$54</definedName>
    <definedName name="report_uik">'Отчет УИК'!$A$1:$FJ$126</definedName>
    <definedName name="report_uik_rb">'Отчет УИК РБ'!$A$1:$FU$128</definedName>
    <definedName name="service">'Оказание услуг'!$A$1:$EN$225</definedName>
    <definedName name="shedule_floor">'График работы'!$A$59:$DI$78</definedName>
    <definedName name="shedule_head">'График работы'!$A$1:$DI$17</definedName>
    <definedName name="shedule_spec1">'График работы'!$A$18:$DI$18</definedName>
    <definedName name="shedule_spec10">'График работы'!$A$27:$DI$27</definedName>
    <definedName name="shedule_spec11">'График работы'!$A$28:$DI$28</definedName>
    <definedName name="shedule_spec12">'График работы'!$A$29:$DI$29</definedName>
    <definedName name="shedule_spec13">'График работы'!$A$30:$DI$30</definedName>
    <definedName name="shedule_spec14">'График работы'!$A$31:$DI$31</definedName>
    <definedName name="shedule_spec15">'График работы'!$A$32:$DI$32</definedName>
    <definedName name="shedule_spec16">'График работы'!$A$33:$DI$33</definedName>
    <definedName name="shedule_spec17">'График работы'!$A$34:$DI$34</definedName>
    <definedName name="shedule_spec18">'График работы'!$A$35:$DI$35</definedName>
    <definedName name="shedule_spec19">'График работы'!$A$36:$DI$36</definedName>
    <definedName name="shedule_spec2">'График работы'!$A$19:$DI$19</definedName>
    <definedName name="shedule_spec20">'График работы'!$A$37:$DI$37</definedName>
    <definedName name="shedule_spec21">'График работы'!$A$38:$DI$38</definedName>
    <definedName name="shedule_spec22">'График работы'!$A$39:$DI$39</definedName>
    <definedName name="shedule_spec23">'График работы'!$A$40:$DI$40</definedName>
    <definedName name="shedule_spec24">'График работы'!$A$41:$DI$41</definedName>
    <definedName name="shedule_spec25">'График работы'!$A$42:$DI$42</definedName>
    <definedName name="shedule_spec26">'График работы'!$A$43:$DI$43</definedName>
    <definedName name="shedule_spec27">'График работы'!$A$44:$DI$44</definedName>
    <definedName name="shedule_spec28">'График работы'!$A$45:$DI$45</definedName>
    <definedName name="shedule_spec29">'График работы'!$A$46:$DI$46</definedName>
    <definedName name="shedule_spec3">'График работы'!$A$20:$DI$20</definedName>
    <definedName name="shedule_spec30">'График работы'!$A$47:$DI$47</definedName>
    <definedName name="shedule_spec31">'График работы'!$A$48:$DI$48</definedName>
    <definedName name="shedule_spec32">'График работы'!$A$49:$DI$49</definedName>
    <definedName name="shedule_spec33">'График работы'!$A$50:$DI$50</definedName>
    <definedName name="shedule_spec34">'График работы'!$A$51:$DI$51</definedName>
    <definedName name="shedule_spec35">'График работы'!$A$52:$DI$52</definedName>
    <definedName name="shedule_spec36">'График работы'!$A$53:$DI$53</definedName>
    <definedName name="shedule_spec37">'График работы'!$A$54:$DI$54</definedName>
    <definedName name="shedule_spec38">'График работы'!$A$55:$DI$55</definedName>
    <definedName name="shedule_spec39">'График работы'!$A$56:$DI$56</definedName>
    <definedName name="shedule_spec4">'График работы'!$A$21:$DI$21</definedName>
    <definedName name="shedule_spec40">'График работы'!$A$57:$DI$57</definedName>
    <definedName name="shedule_spec41">'График работы'!$A$58:$DI$58</definedName>
    <definedName name="shedule_spec5">'График работы'!$A$22:$DI$22</definedName>
    <definedName name="shedule_spec6">'График работы'!$A$23:$DI$23</definedName>
    <definedName name="shedule_spec7">'График работы'!$A$24:$DI$24</definedName>
    <definedName name="shedule_spec8">'График работы'!$A$25:$DI$25</definedName>
    <definedName name="shedule_spec9">'График работы'!$A$26:$DI$26</definedName>
    <definedName name="v_fov">'в ФОВ'!$A$1:$HI$87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4">'Сведения ФОВ'!$A:$B,'Сведения ФОВ'!$19:$28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3">'График работы'!$A$1:$DA$66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ФОВ'!$A$1:$HK$141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ФОВ'!$E$135:$E$136</definedName>
    <definedName name="Порядок_оплаты_Д">'Сведения ФОВ'!$E$136</definedName>
    <definedName name="Порядок_финансирования">'Настройки ТИК'!$M$1:$M$3</definedName>
    <definedName name="Смета_ГПХ">'В авансовый отчет'!$D$79</definedName>
    <definedName name="Список_смета">'В авансовый отчет'!$I$30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Z118" i="24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C100"/>
  <c r="E100" s="1"/>
  <c r="H100" s="1"/>
  <c r="C99"/>
  <c r="C98"/>
  <c r="E98" s="1"/>
  <c r="H98" s="1"/>
  <c r="C97"/>
  <c r="E97" s="1"/>
  <c r="F97" s="1"/>
  <c r="C96"/>
  <c r="E96" s="1"/>
  <c r="F96" s="1"/>
  <c r="E104"/>
  <c r="H104" s="1"/>
  <c r="E101"/>
  <c r="E99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D70" s="1"/>
  <c r="B70" s="1"/>
  <c r="A69"/>
  <c r="D69" s="1"/>
  <c r="B69" s="1"/>
  <c r="A68"/>
  <c r="D68" s="1"/>
  <c r="B68" s="1"/>
  <c r="H64"/>
  <c r="E49"/>
  <c r="B49"/>
  <c r="A49"/>
  <c r="F49" s="1"/>
  <c r="E48"/>
  <c r="B48"/>
  <c r="A48"/>
  <c r="E47"/>
  <c r="B47"/>
  <c r="A47"/>
  <c r="E46"/>
  <c r="B46"/>
  <c r="A46"/>
  <c r="E45"/>
  <c r="B45"/>
  <c r="A45"/>
  <c r="F45" s="1"/>
  <c r="G44" s="1"/>
  <c r="E44"/>
  <c r="B44"/>
  <c r="A44"/>
  <c r="E43"/>
  <c r="B43"/>
  <c r="A43"/>
  <c r="F43" s="1"/>
  <c r="E42"/>
  <c r="B42"/>
  <c r="A42"/>
  <c r="E41"/>
  <c r="B41"/>
  <c r="A41"/>
  <c r="E40"/>
  <c r="B40"/>
  <c r="A40"/>
  <c r="E39"/>
  <c r="B39"/>
  <c r="A39"/>
  <c r="E38"/>
  <c r="B38"/>
  <c r="A38"/>
  <c r="F38" s="1"/>
  <c r="E37"/>
  <c r="B37"/>
  <c r="A37"/>
  <c r="E36"/>
  <c r="B36"/>
  <c r="A36"/>
  <c r="E35"/>
  <c r="B35"/>
  <c r="A35"/>
  <c r="E34"/>
  <c r="B34"/>
  <c r="A34"/>
  <c r="F34" s="1"/>
  <c r="E33"/>
  <c r="B33"/>
  <c r="A33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C5" i="1"/>
  <c r="Z115" i="10"/>
  <c r="C127" i="20"/>
  <c r="Q127" s="1"/>
  <c r="B127"/>
  <c r="A127"/>
  <c r="E127" s="1"/>
  <c r="C126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B118"/>
  <c r="A118"/>
  <c r="E118" s="1"/>
  <c r="C117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B112"/>
  <c r="A112"/>
  <c r="E112" s="1"/>
  <c r="C111"/>
  <c r="P111" s="1"/>
  <c r="B111"/>
  <c r="A111"/>
  <c r="E111" s="1"/>
  <c r="C110"/>
  <c r="B110"/>
  <c r="A110"/>
  <c r="E110" s="1"/>
  <c r="C109"/>
  <c r="B109"/>
  <c r="A109"/>
  <c r="F48"/>
  <c r="C39" i="6"/>
  <c r="C38"/>
  <c r="C37"/>
  <c r="C36"/>
  <c r="C35"/>
  <c r="C34"/>
  <c r="C33"/>
  <c r="C32"/>
  <c r="C31"/>
  <c r="C30"/>
  <c r="C29"/>
  <c r="C28"/>
  <c r="C27"/>
  <c r="C26"/>
  <c r="C25"/>
  <c r="C24"/>
  <c r="C23"/>
  <c r="C22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DF13" s="1"/>
  <c r="DF14" s="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U6" i="9"/>
  <c r="P126" i="20"/>
  <c r="P125"/>
  <c r="Q124"/>
  <c r="Q122"/>
  <c r="P122"/>
  <c r="Q120"/>
  <c r="Q118"/>
  <c r="P118"/>
  <c r="P117"/>
  <c r="Q116"/>
  <c r="P114"/>
  <c r="Q114"/>
  <c r="P113"/>
  <c r="P112"/>
  <c r="Q112"/>
  <c r="P110"/>
  <c r="P109"/>
  <c r="Q109"/>
  <c r="P116"/>
  <c r="Q117"/>
  <c r="P120"/>
  <c r="Q121"/>
  <c r="Q123"/>
  <c r="R13" i="7"/>
  <c r="R12"/>
  <c r="F8" i="20"/>
  <c r="F6"/>
  <c r="HG110" i="1"/>
  <c r="HF110"/>
  <c r="HE110"/>
  <c r="HG109"/>
  <c r="HF109"/>
  <c r="HE109"/>
  <c r="HG108"/>
  <c r="HF108"/>
  <c r="HE108"/>
  <c r="HG107"/>
  <c r="HF107"/>
  <c r="HE107"/>
  <c r="HG106"/>
  <c r="HF106"/>
  <c r="HE106"/>
  <c r="HG105"/>
  <c r="HF105"/>
  <c r="HE105"/>
  <c r="HG104"/>
  <c r="HF104"/>
  <c r="HE104"/>
  <c r="HG103"/>
  <c r="HF103"/>
  <c r="HE103"/>
  <c r="HG102"/>
  <c r="HF102"/>
  <c r="HE102"/>
  <c r="HG101"/>
  <c r="HF101"/>
  <c r="HE101"/>
  <c r="HG100"/>
  <c r="HF100"/>
  <c r="HE100"/>
  <c r="HG99"/>
  <c r="HF99"/>
  <c r="HE99"/>
  <c r="HG98"/>
  <c r="HF98"/>
  <c r="HE98"/>
  <c r="HG97"/>
  <c r="HF97"/>
  <c r="HE97"/>
  <c r="HG96"/>
  <c r="HF96"/>
  <c r="HE96"/>
  <c r="HG95"/>
  <c r="HF95"/>
  <c r="HE95"/>
  <c r="HG94"/>
  <c r="HF94"/>
  <c r="HE94"/>
  <c r="HG93"/>
  <c r="HF93"/>
  <c r="HE93"/>
  <c r="HG92"/>
  <c r="HF92"/>
  <c r="HE92"/>
  <c r="HG91"/>
  <c r="HF91"/>
  <c r="HE91"/>
  <c r="HG90"/>
  <c r="HF90"/>
  <c r="HE90"/>
  <c r="HG89"/>
  <c r="HF89"/>
  <c r="HE89"/>
  <c r="HG88"/>
  <c r="HF88"/>
  <c r="HE88"/>
  <c r="HG87"/>
  <c r="HF87"/>
  <c r="HE87"/>
  <c r="HG86"/>
  <c r="HF86"/>
  <c r="HE86"/>
  <c r="HG85"/>
  <c r="HF85"/>
  <c r="HE85"/>
  <c r="HG84"/>
  <c r="HF84"/>
  <c r="HE84"/>
  <c r="HG83"/>
  <c r="HF83"/>
  <c r="HE83"/>
  <c r="HG82"/>
  <c r="HF82"/>
  <c r="HE82"/>
  <c r="HG81"/>
  <c r="HF81"/>
  <c r="HE81"/>
  <c r="HG80"/>
  <c r="HF80"/>
  <c r="HE80"/>
  <c r="HG79"/>
  <c r="HF79"/>
  <c r="HE79"/>
  <c r="HG78"/>
  <c r="HF78"/>
  <c r="HE78"/>
  <c r="HG77"/>
  <c r="HF77"/>
  <c r="HE77"/>
  <c r="HG76"/>
  <c r="HF76"/>
  <c r="HE76"/>
  <c r="HG75"/>
  <c r="HF75"/>
  <c r="HE75"/>
  <c r="HG74"/>
  <c r="HF74"/>
  <c r="HE74"/>
  <c r="HG73"/>
  <c r="HF73"/>
  <c r="HE73"/>
  <c r="HG72"/>
  <c r="HF72"/>
  <c r="HE72"/>
  <c r="HG71"/>
  <c r="HF71"/>
  <c r="HE71"/>
  <c r="HG70"/>
  <c r="HF70"/>
  <c r="HE70"/>
  <c r="HG69"/>
  <c r="HF69"/>
  <c r="HE69"/>
  <c r="HG68"/>
  <c r="HF68"/>
  <c r="HE68"/>
  <c r="HG67"/>
  <c r="HF67"/>
  <c r="HE67"/>
  <c r="HG66"/>
  <c r="HF66"/>
  <c r="HE66"/>
  <c r="HG65"/>
  <c r="HF65"/>
  <c r="HE65"/>
  <c r="HG64"/>
  <c r="HF64"/>
  <c r="HE64"/>
  <c r="HG63"/>
  <c r="HF63"/>
  <c r="HE63"/>
  <c r="HG62"/>
  <c r="HF62"/>
  <c r="HE62"/>
  <c r="HG61"/>
  <c r="HF61"/>
  <c r="HE61"/>
  <c r="HG60"/>
  <c r="HF60"/>
  <c r="HE60"/>
  <c r="HG59"/>
  <c r="HF59"/>
  <c r="HE59"/>
  <c r="HG58"/>
  <c r="HF58"/>
  <c r="HE58"/>
  <c r="HG57"/>
  <c r="HF57"/>
  <c r="HE57"/>
  <c r="HG56"/>
  <c r="HF56"/>
  <c r="HE56"/>
  <c r="HG55"/>
  <c r="HF55"/>
  <c r="HE55"/>
  <c r="HG54"/>
  <c r="HF54"/>
  <c r="HE54"/>
  <c r="HG53"/>
  <c r="HF53"/>
  <c r="HE53"/>
  <c r="HG52"/>
  <c r="HF52"/>
  <c r="HE52"/>
  <c r="HG51"/>
  <c r="HF51"/>
  <c r="HE51"/>
  <c r="HG50"/>
  <c r="HF50"/>
  <c r="HE50"/>
  <c r="HG49"/>
  <c r="HF49"/>
  <c r="HE49"/>
  <c r="HG48"/>
  <c r="HF48"/>
  <c r="HE48"/>
  <c r="HG47"/>
  <c r="HF47"/>
  <c r="HE47"/>
  <c r="HG46"/>
  <c r="HF46"/>
  <c r="HE46"/>
  <c r="HG45"/>
  <c r="HF45"/>
  <c r="HE45"/>
  <c r="HG44"/>
  <c r="HF44"/>
  <c r="HE44"/>
  <c r="HG43"/>
  <c r="HF43"/>
  <c r="HE43"/>
  <c r="HG42"/>
  <c r="HF42"/>
  <c r="HE42"/>
  <c r="HG41"/>
  <c r="HF41"/>
  <c r="HE41"/>
  <c r="HG40"/>
  <c r="HF40"/>
  <c r="HE40"/>
  <c r="HG39"/>
  <c r="HF39"/>
  <c r="HE39"/>
  <c r="HG38"/>
  <c r="HF38"/>
  <c r="HE38"/>
  <c r="HG37"/>
  <c r="HF37"/>
  <c r="HE37"/>
  <c r="HG36"/>
  <c r="HF36"/>
  <c r="HE36"/>
  <c r="HG35"/>
  <c r="HF35"/>
  <c r="HE35"/>
  <c r="HG34"/>
  <c r="HF34"/>
  <c r="HE34"/>
  <c r="HG33"/>
  <c r="HF33"/>
  <c r="HE33"/>
  <c r="HG32"/>
  <c r="HF32"/>
  <c r="HE32"/>
  <c r="HG31"/>
  <c r="HF31"/>
  <c r="HE31"/>
  <c r="HG30"/>
  <c r="HF30"/>
  <c r="HE30"/>
  <c r="HG29"/>
  <c r="HF29"/>
  <c r="HE29"/>
  <c r="GU110"/>
  <c r="GT110"/>
  <c r="GS110"/>
  <c r="GU109"/>
  <c r="GT109"/>
  <c r="GS109"/>
  <c r="GU108"/>
  <c r="GT108"/>
  <c r="GS108"/>
  <c r="GU107"/>
  <c r="GT107"/>
  <c r="GS107"/>
  <c r="GU106"/>
  <c r="GT106"/>
  <c r="GS106"/>
  <c r="GU105"/>
  <c r="GT105"/>
  <c r="GS105"/>
  <c r="GU104"/>
  <c r="GT104"/>
  <c r="GS104"/>
  <c r="GU103"/>
  <c r="GT103"/>
  <c r="GS103"/>
  <c r="GU102"/>
  <c r="GT102"/>
  <c r="GS102"/>
  <c r="GU101"/>
  <c r="GT101"/>
  <c r="GS101"/>
  <c r="GU100"/>
  <c r="GT100"/>
  <c r="GS100"/>
  <c r="GU99"/>
  <c r="GT99"/>
  <c r="GS99"/>
  <c r="GU98"/>
  <c r="GT98"/>
  <c r="GS98"/>
  <c r="GU97"/>
  <c r="GT97"/>
  <c r="GS97"/>
  <c r="GU96"/>
  <c r="GT96"/>
  <c r="GS96"/>
  <c r="GU95"/>
  <c r="GT95"/>
  <c r="GS95"/>
  <c r="GU94"/>
  <c r="GT94"/>
  <c r="GS94"/>
  <c r="GU93"/>
  <c r="GT93"/>
  <c r="GS93"/>
  <c r="GU92"/>
  <c r="GT92"/>
  <c r="GS92"/>
  <c r="GU91"/>
  <c r="GT91"/>
  <c r="GS91"/>
  <c r="GU90"/>
  <c r="GT90"/>
  <c r="GS90"/>
  <c r="GU89"/>
  <c r="GT89"/>
  <c r="GS89"/>
  <c r="GU88"/>
  <c r="GT88"/>
  <c r="GS88"/>
  <c r="GU87"/>
  <c r="GT87"/>
  <c r="GS87"/>
  <c r="GU86"/>
  <c r="GT86"/>
  <c r="GS86"/>
  <c r="GU85"/>
  <c r="GT85"/>
  <c r="GS85"/>
  <c r="GU84"/>
  <c r="GT84"/>
  <c r="GS84"/>
  <c r="GU83"/>
  <c r="GT83"/>
  <c r="GS83"/>
  <c r="GU82"/>
  <c r="GT82"/>
  <c r="GS82"/>
  <c r="GU81"/>
  <c r="GT81"/>
  <c r="GS81"/>
  <c r="GU80"/>
  <c r="GT80"/>
  <c r="GS80"/>
  <c r="GU79"/>
  <c r="GT79"/>
  <c r="GS79"/>
  <c r="GU78"/>
  <c r="GT78"/>
  <c r="GS78"/>
  <c r="GU77"/>
  <c r="GT77"/>
  <c r="GS77"/>
  <c r="GU76"/>
  <c r="GT76"/>
  <c r="GS76"/>
  <c r="GU75"/>
  <c r="GT75"/>
  <c r="GS75"/>
  <c r="GU74"/>
  <c r="GT74"/>
  <c r="GS74"/>
  <c r="GU73"/>
  <c r="GT73"/>
  <c r="GS73"/>
  <c r="GU72"/>
  <c r="GT72"/>
  <c r="GS72"/>
  <c r="GU71"/>
  <c r="GT71"/>
  <c r="GS71"/>
  <c r="GU70"/>
  <c r="GT70"/>
  <c r="GS70"/>
  <c r="GU69"/>
  <c r="GT69"/>
  <c r="GS69"/>
  <c r="GU68"/>
  <c r="GT68"/>
  <c r="GS68"/>
  <c r="GU67"/>
  <c r="GT67"/>
  <c r="GS67"/>
  <c r="GU66"/>
  <c r="GT66"/>
  <c r="GS66"/>
  <c r="GU65"/>
  <c r="GT65"/>
  <c r="GS65"/>
  <c r="GU64"/>
  <c r="GT64"/>
  <c r="GS64"/>
  <c r="GU63"/>
  <c r="GT63"/>
  <c r="GS63"/>
  <c r="GU62"/>
  <c r="GT62"/>
  <c r="GS62"/>
  <c r="GU61"/>
  <c r="GT61"/>
  <c r="GS61"/>
  <c r="GU60"/>
  <c r="GT60"/>
  <c r="GS60"/>
  <c r="GU59"/>
  <c r="GT59"/>
  <c r="GS59"/>
  <c r="GU58"/>
  <c r="GT58"/>
  <c r="GS58"/>
  <c r="GU57"/>
  <c r="GT57"/>
  <c r="GS57"/>
  <c r="GU56"/>
  <c r="GT56"/>
  <c r="GS56"/>
  <c r="GU55"/>
  <c r="GT55"/>
  <c r="GS55"/>
  <c r="GU54"/>
  <c r="GT54"/>
  <c r="GS54"/>
  <c r="GU53"/>
  <c r="GT53"/>
  <c r="GS53"/>
  <c r="GU52"/>
  <c r="GT52"/>
  <c r="GS52"/>
  <c r="GU51"/>
  <c r="GT51"/>
  <c r="GS51"/>
  <c r="GU50"/>
  <c r="GT50"/>
  <c r="GS50"/>
  <c r="GU49"/>
  <c r="GT49"/>
  <c r="GS49"/>
  <c r="GU48"/>
  <c r="GT48"/>
  <c r="GS48"/>
  <c r="GU47"/>
  <c r="GT47"/>
  <c r="GS47"/>
  <c r="GU46"/>
  <c r="GT46"/>
  <c r="GS46"/>
  <c r="GU45"/>
  <c r="GT45"/>
  <c r="GS45"/>
  <c r="GU44"/>
  <c r="GT44"/>
  <c r="GS44"/>
  <c r="GU43"/>
  <c r="GT43"/>
  <c r="GS43"/>
  <c r="GU42"/>
  <c r="GT42"/>
  <c r="GS42"/>
  <c r="GU41"/>
  <c r="GT41"/>
  <c r="GS41"/>
  <c r="GU40"/>
  <c r="GT40"/>
  <c r="GS40"/>
  <c r="GU39"/>
  <c r="GT39"/>
  <c r="GS39"/>
  <c r="GU38"/>
  <c r="GT38"/>
  <c r="GS38"/>
  <c r="GU37"/>
  <c r="GT37"/>
  <c r="GS37"/>
  <c r="GU36"/>
  <c r="GT36"/>
  <c r="GS36"/>
  <c r="GU35"/>
  <c r="GT35"/>
  <c r="GS35"/>
  <c r="GU34"/>
  <c r="GT34"/>
  <c r="GS34"/>
  <c r="GU33"/>
  <c r="GT33"/>
  <c r="GS33"/>
  <c r="GU32"/>
  <c r="GT32"/>
  <c r="GS32"/>
  <c r="GU31"/>
  <c r="GT31"/>
  <c r="GS31"/>
  <c r="GU30"/>
  <c r="GT30"/>
  <c r="GS30"/>
  <c r="GU29"/>
  <c r="GT29"/>
  <c r="GS29"/>
  <c r="GI110"/>
  <c r="GH110"/>
  <c r="GG110"/>
  <c r="GI109"/>
  <c r="GH109"/>
  <c r="GG109"/>
  <c r="GI108"/>
  <c r="GH108"/>
  <c r="GG108"/>
  <c r="GI107"/>
  <c r="GH107"/>
  <c r="GG107"/>
  <c r="GI106"/>
  <c r="GH106"/>
  <c r="GG106"/>
  <c r="GI105"/>
  <c r="GH105"/>
  <c r="GG105"/>
  <c r="GI104"/>
  <c r="GH104"/>
  <c r="GG104"/>
  <c r="GI103"/>
  <c r="GH103"/>
  <c r="GG103"/>
  <c r="GI102"/>
  <c r="GH102"/>
  <c r="GG102"/>
  <c r="GI101"/>
  <c r="GH101"/>
  <c r="GG101"/>
  <c r="GI100"/>
  <c r="GH100"/>
  <c r="GG100"/>
  <c r="GI99"/>
  <c r="GH99"/>
  <c r="GG99"/>
  <c r="GI98"/>
  <c r="GH98"/>
  <c r="GG98"/>
  <c r="GI97"/>
  <c r="GH97"/>
  <c r="GG97"/>
  <c r="GI96"/>
  <c r="GH96"/>
  <c r="GG96"/>
  <c r="GI95"/>
  <c r="GH95"/>
  <c r="GG95"/>
  <c r="GI94"/>
  <c r="GH94"/>
  <c r="GG94"/>
  <c r="GI93"/>
  <c r="GH93"/>
  <c r="GG93"/>
  <c r="GI92"/>
  <c r="GH92"/>
  <c r="GG92"/>
  <c r="GI91"/>
  <c r="GH91"/>
  <c r="GG91"/>
  <c r="GI90"/>
  <c r="GH90"/>
  <c r="GG90"/>
  <c r="GI89"/>
  <c r="GH89"/>
  <c r="GG89"/>
  <c r="GI88"/>
  <c r="GH88"/>
  <c r="GG88"/>
  <c r="GI87"/>
  <c r="GH87"/>
  <c r="GG87"/>
  <c r="GI86"/>
  <c r="GH86"/>
  <c r="GG86"/>
  <c r="GI85"/>
  <c r="GH85"/>
  <c r="GG85"/>
  <c r="GI84"/>
  <c r="GH84"/>
  <c r="GG84"/>
  <c r="GI83"/>
  <c r="GH83"/>
  <c r="GG83"/>
  <c r="GI82"/>
  <c r="GH82"/>
  <c r="GG82"/>
  <c r="GI81"/>
  <c r="GH81"/>
  <c r="GG81"/>
  <c r="GI80"/>
  <c r="GH80"/>
  <c r="GG80"/>
  <c r="GI79"/>
  <c r="GH79"/>
  <c r="GG79"/>
  <c r="GI78"/>
  <c r="GH78"/>
  <c r="GG78"/>
  <c r="GI77"/>
  <c r="GH77"/>
  <c r="GG77"/>
  <c r="GI76"/>
  <c r="GH76"/>
  <c r="GG76"/>
  <c r="GI75"/>
  <c r="GH75"/>
  <c r="GG75"/>
  <c r="GI74"/>
  <c r="GH74"/>
  <c r="GG74"/>
  <c r="GI73"/>
  <c r="GH73"/>
  <c r="GG73"/>
  <c r="GI72"/>
  <c r="GH72"/>
  <c r="GG72"/>
  <c r="GI71"/>
  <c r="GH71"/>
  <c r="GG71"/>
  <c r="GI70"/>
  <c r="GH70"/>
  <c r="GG70"/>
  <c r="GI69"/>
  <c r="GH69"/>
  <c r="GG69"/>
  <c r="GI68"/>
  <c r="GH68"/>
  <c r="GG68"/>
  <c r="GI67"/>
  <c r="GH67"/>
  <c r="GG67"/>
  <c r="GI66"/>
  <c r="GH66"/>
  <c r="GG66"/>
  <c r="GI65"/>
  <c r="GH65"/>
  <c r="GG65"/>
  <c r="GI64"/>
  <c r="GH64"/>
  <c r="GG64"/>
  <c r="GI63"/>
  <c r="GH63"/>
  <c r="GG63"/>
  <c r="GI62"/>
  <c r="GH62"/>
  <c r="GG62"/>
  <c r="GI61"/>
  <c r="GH61"/>
  <c r="GG61"/>
  <c r="GI60"/>
  <c r="GH60"/>
  <c r="GG60"/>
  <c r="GI59"/>
  <c r="GH59"/>
  <c r="GG59"/>
  <c r="GI58"/>
  <c r="GH58"/>
  <c r="GG58"/>
  <c r="GI57"/>
  <c r="GH57"/>
  <c r="GG57"/>
  <c r="GI56"/>
  <c r="GH56"/>
  <c r="GG56"/>
  <c r="GI55"/>
  <c r="GH55"/>
  <c r="GG55"/>
  <c r="GI54"/>
  <c r="GH54"/>
  <c r="GG54"/>
  <c r="GI53"/>
  <c r="GH53"/>
  <c r="GG53"/>
  <c r="GI52"/>
  <c r="GH52"/>
  <c r="GG52"/>
  <c r="GI51"/>
  <c r="GH51"/>
  <c r="GG51"/>
  <c r="GI50"/>
  <c r="GH50"/>
  <c r="GG50"/>
  <c r="GI49"/>
  <c r="GH49"/>
  <c r="GG49"/>
  <c r="GI48"/>
  <c r="GH48"/>
  <c r="GG48"/>
  <c r="GI47"/>
  <c r="GH47"/>
  <c r="GG47"/>
  <c r="GI46"/>
  <c r="GH46"/>
  <c r="GG46"/>
  <c r="GI45"/>
  <c r="GH45"/>
  <c r="GG45"/>
  <c r="GI44"/>
  <c r="GH44"/>
  <c r="GG44"/>
  <c r="GI43"/>
  <c r="GH43"/>
  <c r="GG43"/>
  <c r="GI42"/>
  <c r="GH42"/>
  <c r="GG42"/>
  <c r="GI41"/>
  <c r="GH41"/>
  <c r="GG41"/>
  <c r="GI40"/>
  <c r="GH40"/>
  <c r="GG40"/>
  <c r="GI39"/>
  <c r="GH39"/>
  <c r="GG39"/>
  <c r="GI38"/>
  <c r="GH38"/>
  <c r="GG38"/>
  <c r="GI37"/>
  <c r="GH37"/>
  <c r="GG37"/>
  <c r="GI36"/>
  <c r="GH36"/>
  <c r="GG36"/>
  <c r="GI35"/>
  <c r="GH35"/>
  <c r="GG35"/>
  <c r="GI34"/>
  <c r="GH34"/>
  <c r="GG34"/>
  <c r="GI33"/>
  <c r="GH33"/>
  <c r="GG33"/>
  <c r="GI32"/>
  <c r="GH32"/>
  <c r="GG32"/>
  <c r="GI31"/>
  <c r="GH31"/>
  <c r="GG31"/>
  <c r="GI30"/>
  <c r="GH30"/>
  <c r="GG30"/>
  <c r="GI29"/>
  <c r="GH29"/>
  <c r="GG29"/>
  <c r="FW110"/>
  <c r="FV110"/>
  <c r="FU110"/>
  <c r="FW109"/>
  <c r="FV109"/>
  <c r="FU109"/>
  <c r="FW108"/>
  <c r="FV108"/>
  <c r="FU108"/>
  <c r="FW107"/>
  <c r="FV107"/>
  <c r="FU107"/>
  <c r="FW106"/>
  <c r="FV106"/>
  <c r="FU106"/>
  <c r="FW105"/>
  <c r="FV105"/>
  <c r="FU105"/>
  <c r="FW104"/>
  <c r="FV104"/>
  <c r="FU104"/>
  <c r="FW103"/>
  <c r="FV103"/>
  <c r="FU103"/>
  <c r="FW102"/>
  <c r="FV102"/>
  <c r="FU102"/>
  <c r="FW101"/>
  <c r="FV101"/>
  <c r="FU101"/>
  <c r="FW100"/>
  <c r="FV100"/>
  <c r="FU100"/>
  <c r="FW99"/>
  <c r="FV99"/>
  <c r="FU99"/>
  <c r="FW98"/>
  <c r="FV98"/>
  <c r="FU98"/>
  <c r="FW97"/>
  <c r="FV97"/>
  <c r="FU97"/>
  <c r="FW96"/>
  <c r="FV96"/>
  <c r="FU96"/>
  <c r="FW95"/>
  <c r="FV95"/>
  <c r="FU95"/>
  <c r="FW94"/>
  <c r="FV94"/>
  <c r="FU94"/>
  <c r="FW93"/>
  <c r="FV93"/>
  <c r="FU93"/>
  <c r="FW92"/>
  <c r="FV92"/>
  <c r="FU92"/>
  <c r="FW91"/>
  <c r="FV91"/>
  <c r="FU91"/>
  <c r="FW90"/>
  <c r="FV90"/>
  <c r="FU90"/>
  <c r="FW89"/>
  <c r="FV89"/>
  <c r="FU89"/>
  <c r="FW88"/>
  <c r="FV88"/>
  <c r="FU88"/>
  <c r="FW87"/>
  <c r="FV87"/>
  <c r="FU87"/>
  <c r="FW86"/>
  <c r="FV86"/>
  <c r="FU86"/>
  <c r="FW85"/>
  <c r="FV85"/>
  <c r="FU85"/>
  <c r="FW84"/>
  <c r="FV84"/>
  <c r="FU84"/>
  <c r="FW83"/>
  <c r="FV83"/>
  <c r="FU83"/>
  <c r="FW82"/>
  <c r="FV82"/>
  <c r="FU82"/>
  <c r="FW81"/>
  <c r="FV81"/>
  <c r="FU81"/>
  <c r="FW80"/>
  <c r="FV80"/>
  <c r="FU80"/>
  <c r="FW79"/>
  <c r="FV79"/>
  <c r="FU79"/>
  <c r="FW78"/>
  <c r="FV78"/>
  <c r="FU78"/>
  <c r="FW77"/>
  <c r="FV77"/>
  <c r="FU77"/>
  <c r="FW76"/>
  <c r="FV76"/>
  <c r="FU76"/>
  <c r="FW75"/>
  <c r="FV75"/>
  <c r="FU75"/>
  <c r="FW74"/>
  <c r="FV74"/>
  <c r="FU74"/>
  <c r="FW73"/>
  <c r="FV73"/>
  <c r="FU73"/>
  <c r="FW72"/>
  <c r="FV72"/>
  <c r="FU72"/>
  <c r="FW71"/>
  <c r="FV71"/>
  <c r="FU71"/>
  <c r="FW70"/>
  <c r="FV70"/>
  <c r="FU70"/>
  <c r="FW69"/>
  <c r="FV69"/>
  <c r="FU69"/>
  <c r="FW68"/>
  <c r="FV68"/>
  <c r="FU68"/>
  <c r="FW67"/>
  <c r="FV67"/>
  <c r="FU67"/>
  <c r="FW66"/>
  <c r="FV66"/>
  <c r="FU66"/>
  <c r="FW65"/>
  <c r="FV65"/>
  <c r="FU65"/>
  <c r="FW64"/>
  <c r="FV64"/>
  <c r="FU64"/>
  <c r="FW63"/>
  <c r="FV63"/>
  <c r="FU63"/>
  <c r="FW62"/>
  <c r="FV62"/>
  <c r="FU62"/>
  <c r="FW61"/>
  <c r="FV61"/>
  <c r="FU61"/>
  <c r="FW60"/>
  <c r="FV60"/>
  <c r="FU60"/>
  <c r="FW59"/>
  <c r="FV59"/>
  <c r="FU59"/>
  <c r="FW58"/>
  <c r="FV58"/>
  <c r="FU58"/>
  <c r="FW57"/>
  <c r="FV57"/>
  <c r="FU57"/>
  <c r="FW56"/>
  <c r="FV56"/>
  <c r="FU56"/>
  <c r="FW55"/>
  <c r="FV55"/>
  <c r="FU55"/>
  <c r="FW54"/>
  <c r="FV54"/>
  <c r="FU54"/>
  <c r="FW53"/>
  <c r="FV53"/>
  <c r="FU53"/>
  <c r="FW52"/>
  <c r="FV52"/>
  <c r="FU52"/>
  <c r="FW51"/>
  <c r="FV51"/>
  <c r="FU51"/>
  <c r="FW50"/>
  <c r="FV50"/>
  <c r="FU50"/>
  <c r="FW49"/>
  <c r="FV49"/>
  <c r="FU49"/>
  <c r="FW48"/>
  <c r="FV48"/>
  <c r="FU48"/>
  <c r="FW47"/>
  <c r="FV47"/>
  <c r="FU47"/>
  <c r="FW46"/>
  <c r="FV46"/>
  <c r="FU46"/>
  <c r="FW45"/>
  <c r="FV45"/>
  <c r="FU45"/>
  <c r="FW44"/>
  <c r="FV44"/>
  <c r="FU44"/>
  <c r="FW43"/>
  <c r="FV43"/>
  <c r="FU43"/>
  <c r="FW42"/>
  <c r="FV42"/>
  <c r="FU42"/>
  <c r="FW41"/>
  <c r="FV41"/>
  <c r="FU41"/>
  <c r="FW40"/>
  <c r="FV40"/>
  <c r="FU40"/>
  <c r="FW39"/>
  <c r="FV39"/>
  <c r="FU39"/>
  <c r="FW38"/>
  <c r="FV38"/>
  <c r="FU38"/>
  <c r="FW37"/>
  <c r="FV37"/>
  <c r="FU37"/>
  <c r="FW36"/>
  <c r="FV36"/>
  <c r="FU36"/>
  <c r="FW35"/>
  <c r="FV35"/>
  <c r="FU35"/>
  <c r="FW34"/>
  <c r="FV34"/>
  <c r="FU34"/>
  <c r="FW33"/>
  <c r="FV33"/>
  <c r="FU33"/>
  <c r="FW32"/>
  <c r="FV32"/>
  <c r="FU32"/>
  <c r="FW31"/>
  <c r="FV31"/>
  <c r="FU31"/>
  <c r="FW30"/>
  <c r="FV30"/>
  <c r="FU30"/>
  <c r="FW29"/>
  <c r="FV29"/>
  <c r="FU29"/>
  <c r="FK110"/>
  <c r="FJ110"/>
  <c r="FI110"/>
  <c r="FK109"/>
  <c r="FJ109"/>
  <c r="FI109"/>
  <c r="FK108"/>
  <c r="FJ108"/>
  <c r="FI108"/>
  <c r="FK107"/>
  <c r="FJ107"/>
  <c r="FI107"/>
  <c r="FK106"/>
  <c r="FJ106"/>
  <c r="FI106"/>
  <c r="FK105"/>
  <c r="FJ105"/>
  <c r="FI105"/>
  <c r="FK104"/>
  <c r="FJ104"/>
  <c r="FI104"/>
  <c r="FK103"/>
  <c r="FJ103"/>
  <c r="FI103"/>
  <c r="FK102"/>
  <c r="FJ102"/>
  <c r="FI102"/>
  <c r="FK101"/>
  <c r="FJ101"/>
  <c r="FI101"/>
  <c r="FK100"/>
  <c r="FJ100"/>
  <c r="FI100"/>
  <c r="FK99"/>
  <c r="FJ99"/>
  <c r="FI99"/>
  <c r="FK98"/>
  <c r="FJ98"/>
  <c r="FI98"/>
  <c r="FK97"/>
  <c r="FJ97"/>
  <c r="FI97"/>
  <c r="FK96"/>
  <c r="FJ96"/>
  <c r="FI96"/>
  <c r="FK95"/>
  <c r="FJ95"/>
  <c r="FI95"/>
  <c r="FK94"/>
  <c r="FJ94"/>
  <c r="FI94"/>
  <c r="FK93"/>
  <c r="FJ93"/>
  <c r="FI93"/>
  <c r="FK92"/>
  <c r="FJ92"/>
  <c r="FI92"/>
  <c r="FK91"/>
  <c r="FJ91"/>
  <c r="FI91"/>
  <c r="FK90"/>
  <c r="FJ90"/>
  <c r="FI90"/>
  <c r="FK89"/>
  <c r="FJ89"/>
  <c r="FI89"/>
  <c r="FK88"/>
  <c r="FJ88"/>
  <c r="FI88"/>
  <c r="FK87"/>
  <c r="FJ87"/>
  <c r="FI87"/>
  <c r="FK86"/>
  <c r="FJ86"/>
  <c r="FI86"/>
  <c r="FK85"/>
  <c r="FJ85"/>
  <c r="FI85"/>
  <c r="FK84"/>
  <c r="FJ84"/>
  <c r="FI84"/>
  <c r="FK83"/>
  <c r="FJ83"/>
  <c r="FI83"/>
  <c r="FK82"/>
  <c r="FJ82"/>
  <c r="FI82"/>
  <c r="FK81"/>
  <c r="FJ81"/>
  <c r="FI81"/>
  <c r="FK80"/>
  <c r="FJ80"/>
  <c r="FI80"/>
  <c r="FK79"/>
  <c r="FJ79"/>
  <c r="FI79"/>
  <c r="FK78"/>
  <c r="FJ78"/>
  <c r="FI78"/>
  <c r="FK77"/>
  <c r="FJ77"/>
  <c r="FI77"/>
  <c r="FK76"/>
  <c r="FJ76"/>
  <c r="FI76"/>
  <c r="FK75"/>
  <c r="FJ75"/>
  <c r="FI75"/>
  <c r="FK74"/>
  <c r="FJ74"/>
  <c r="FI74"/>
  <c r="FK73"/>
  <c r="FJ73"/>
  <c r="FI73"/>
  <c r="FK72"/>
  <c r="FJ72"/>
  <c r="FI72"/>
  <c r="FK71"/>
  <c r="FJ71"/>
  <c r="FI71"/>
  <c r="FK70"/>
  <c r="FJ70"/>
  <c r="FI70"/>
  <c r="FK69"/>
  <c r="FJ69"/>
  <c r="FI69"/>
  <c r="FK68"/>
  <c r="FJ68"/>
  <c r="FI68"/>
  <c r="FK67"/>
  <c r="FJ67"/>
  <c r="FI67"/>
  <c r="FK66"/>
  <c r="FJ66"/>
  <c r="FI66"/>
  <c r="FK65"/>
  <c r="FJ65"/>
  <c r="FI65"/>
  <c r="FK64"/>
  <c r="FJ64"/>
  <c r="FI64"/>
  <c r="FK63"/>
  <c r="FJ63"/>
  <c r="FI63"/>
  <c r="FK62"/>
  <c r="FJ62"/>
  <c r="FI62"/>
  <c r="FK61"/>
  <c r="FJ61"/>
  <c r="FI61"/>
  <c r="FK60"/>
  <c r="FJ60"/>
  <c r="FI60"/>
  <c r="FK59"/>
  <c r="FJ59"/>
  <c r="FI59"/>
  <c r="FK58"/>
  <c r="FJ58"/>
  <c r="FI58"/>
  <c r="FK57"/>
  <c r="FJ57"/>
  <c r="FI57"/>
  <c r="FK56"/>
  <c r="FJ56"/>
  <c r="FI56"/>
  <c r="FK55"/>
  <c r="FJ55"/>
  <c r="FI55"/>
  <c r="FK54"/>
  <c r="FJ54"/>
  <c r="FI54"/>
  <c r="FK53"/>
  <c r="FJ53"/>
  <c r="FI53"/>
  <c r="FK52"/>
  <c r="FJ52"/>
  <c r="FI52"/>
  <c r="FK51"/>
  <c r="FJ51"/>
  <c r="FI51"/>
  <c r="FK50"/>
  <c r="FJ50"/>
  <c r="FI50"/>
  <c r="FK49"/>
  <c r="FJ49"/>
  <c r="FI49"/>
  <c r="FK48"/>
  <c r="FJ48"/>
  <c r="FI48"/>
  <c r="FK47"/>
  <c r="FJ47"/>
  <c r="FI47"/>
  <c r="FK46"/>
  <c r="FJ46"/>
  <c r="FI46"/>
  <c r="FK45"/>
  <c r="FJ45"/>
  <c r="FI45"/>
  <c r="FK44"/>
  <c r="FJ44"/>
  <c r="FI44"/>
  <c r="FK43"/>
  <c r="FJ43"/>
  <c r="FI43"/>
  <c r="FK42"/>
  <c r="FJ42"/>
  <c r="FI42"/>
  <c r="FK41"/>
  <c r="FJ41"/>
  <c r="FI41"/>
  <c r="FK40"/>
  <c r="FJ40"/>
  <c r="FI40"/>
  <c r="FK39"/>
  <c r="FJ39"/>
  <c r="FI39"/>
  <c r="FK38"/>
  <c r="FJ38"/>
  <c r="FI38"/>
  <c r="FK37"/>
  <c r="FJ37"/>
  <c r="FI37"/>
  <c r="FK36"/>
  <c r="FJ36"/>
  <c r="FI36"/>
  <c r="FK35"/>
  <c r="FJ35"/>
  <c r="FI35"/>
  <c r="FK34"/>
  <c r="FJ34"/>
  <c r="FI34"/>
  <c r="FK33"/>
  <c r="FJ33"/>
  <c r="FI33"/>
  <c r="FK32"/>
  <c r="FJ32"/>
  <c r="FI32"/>
  <c r="FK31"/>
  <c r="FJ31"/>
  <c r="FI31"/>
  <c r="FK30"/>
  <c r="FJ30"/>
  <c r="FI30"/>
  <c r="FK29"/>
  <c r="FJ29"/>
  <c r="FI29"/>
  <c r="EY110"/>
  <c r="EX110"/>
  <c r="EW110"/>
  <c r="EY109"/>
  <c r="EX109"/>
  <c r="EW109"/>
  <c r="EY108"/>
  <c r="EX108"/>
  <c r="EW108"/>
  <c r="EY107"/>
  <c r="EX107"/>
  <c r="EW107"/>
  <c r="EY106"/>
  <c r="EX106"/>
  <c r="EW106"/>
  <c r="EY105"/>
  <c r="EX105"/>
  <c r="EW105"/>
  <c r="EY104"/>
  <c r="EX104"/>
  <c r="EW104"/>
  <c r="EY103"/>
  <c r="EX103"/>
  <c r="EW103"/>
  <c r="EY102"/>
  <c r="EX102"/>
  <c r="EW102"/>
  <c r="EY101"/>
  <c r="EX101"/>
  <c r="EW101"/>
  <c r="EY100"/>
  <c r="EX100"/>
  <c r="EW100"/>
  <c r="EY99"/>
  <c r="EX99"/>
  <c r="EW99"/>
  <c r="EY98"/>
  <c r="EX98"/>
  <c r="EW98"/>
  <c r="EY97"/>
  <c r="EX97"/>
  <c r="EW97"/>
  <c r="EY96"/>
  <c r="EX96"/>
  <c r="EW96"/>
  <c r="EY95"/>
  <c r="EX95"/>
  <c r="EW95"/>
  <c r="EY94"/>
  <c r="EX94"/>
  <c r="EW94"/>
  <c r="EY93"/>
  <c r="EX93"/>
  <c r="EW93"/>
  <c r="EY92"/>
  <c r="EX92"/>
  <c r="EW92"/>
  <c r="EY91"/>
  <c r="EX91"/>
  <c r="EW91"/>
  <c r="EY90"/>
  <c r="EX90"/>
  <c r="EW90"/>
  <c r="EY89"/>
  <c r="EX89"/>
  <c r="EW89"/>
  <c r="EY88"/>
  <c r="EX88"/>
  <c r="EW88"/>
  <c r="EY87"/>
  <c r="EX87"/>
  <c r="EW87"/>
  <c r="EY86"/>
  <c r="EX86"/>
  <c r="EW86"/>
  <c r="EY85"/>
  <c r="EX85"/>
  <c r="EW85"/>
  <c r="EY84"/>
  <c r="EX84"/>
  <c r="EW84"/>
  <c r="EY83"/>
  <c r="EX83"/>
  <c r="EW83"/>
  <c r="EY82"/>
  <c r="EX82"/>
  <c r="EW82"/>
  <c r="EY81"/>
  <c r="EX81"/>
  <c r="EW81"/>
  <c r="EY80"/>
  <c r="EX80"/>
  <c r="EW80"/>
  <c r="EY79"/>
  <c r="EX79"/>
  <c r="EW79"/>
  <c r="EY78"/>
  <c r="EX78"/>
  <c r="EW78"/>
  <c r="EY77"/>
  <c r="EX77"/>
  <c r="EW77"/>
  <c r="EY76"/>
  <c r="EX76"/>
  <c r="EW76"/>
  <c r="EY75"/>
  <c r="EX75"/>
  <c r="EW75"/>
  <c r="EY74"/>
  <c r="EX74"/>
  <c r="EW74"/>
  <c r="EY73"/>
  <c r="EX73"/>
  <c r="EW73"/>
  <c r="EY72"/>
  <c r="EX72"/>
  <c r="EW72"/>
  <c r="EY71"/>
  <c r="EX71"/>
  <c r="EW71"/>
  <c r="EY70"/>
  <c r="EX70"/>
  <c r="EW70"/>
  <c r="EY69"/>
  <c r="EX69"/>
  <c r="EW69"/>
  <c r="EY68"/>
  <c r="EX68"/>
  <c r="EW68"/>
  <c r="EY67"/>
  <c r="EX67"/>
  <c r="EW67"/>
  <c r="EY66"/>
  <c r="EX66"/>
  <c r="EW66"/>
  <c r="EY65"/>
  <c r="EX65"/>
  <c r="EW65"/>
  <c r="EY64"/>
  <c r="EX64"/>
  <c r="EW64"/>
  <c r="EY63"/>
  <c r="EX63"/>
  <c r="EW63"/>
  <c r="EY62"/>
  <c r="EX62"/>
  <c r="EW62"/>
  <c r="EY61"/>
  <c r="EX61"/>
  <c r="EW61"/>
  <c r="EY60"/>
  <c r="EX60"/>
  <c r="EW60"/>
  <c r="EY59"/>
  <c r="EX59"/>
  <c r="EW59"/>
  <c r="EY58"/>
  <c r="EX58"/>
  <c r="EW58"/>
  <c r="EY57"/>
  <c r="EX57"/>
  <c r="EW57"/>
  <c r="EY56"/>
  <c r="EX56"/>
  <c r="EW56"/>
  <c r="EY55"/>
  <c r="EX55"/>
  <c r="EW55"/>
  <c r="EY54"/>
  <c r="EX54"/>
  <c r="EW54"/>
  <c r="EY53"/>
  <c r="EX53"/>
  <c r="EW53"/>
  <c r="EY52"/>
  <c r="EX52"/>
  <c r="EW52"/>
  <c r="EY51"/>
  <c r="EX51"/>
  <c r="EW51"/>
  <c r="EY50"/>
  <c r="EX50"/>
  <c r="EW50"/>
  <c r="EY49"/>
  <c r="EX49"/>
  <c r="EW49"/>
  <c r="EY48"/>
  <c r="EX48"/>
  <c r="EW48"/>
  <c r="EY47"/>
  <c r="EX47"/>
  <c r="EW47"/>
  <c r="EY46"/>
  <c r="EX46"/>
  <c r="EW46"/>
  <c r="EY45"/>
  <c r="EX45"/>
  <c r="EW45"/>
  <c r="EY44"/>
  <c r="EX44"/>
  <c r="EW44"/>
  <c r="EY43"/>
  <c r="EX43"/>
  <c r="EW43"/>
  <c r="EY42"/>
  <c r="EX42"/>
  <c r="EW42"/>
  <c r="EY41"/>
  <c r="EX41"/>
  <c r="EW41"/>
  <c r="EY40"/>
  <c r="EX40"/>
  <c r="EW40"/>
  <c r="EY39"/>
  <c r="EX39"/>
  <c r="EW39"/>
  <c r="EY38"/>
  <c r="EX38"/>
  <c r="EW38"/>
  <c r="EY37"/>
  <c r="EX37"/>
  <c r="EW37"/>
  <c r="EY36"/>
  <c r="EX36"/>
  <c r="EW36"/>
  <c r="EY35"/>
  <c r="EX35"/>
  <c r="EW35"/>
  <c r="EY34"/>
  <c r="EX34"/>
  <c r="EW34"/>
  <c r="EY33"/>
  <c r="EX33"/>
  <c r="EW33"/>
  <c r="EY32"/>
  <c r="EX32"/>
  <c r="EW32"/>
  <c r="EY31"/>
  <c r="EX31"/>
  <c r="EW31"/>
  <c r="EY30"/>
  <c r="EX30"/>
  <c r="EW30"/>
  <c r="EY29"/>
  <c r="EX29"/>
  <c r="EW29"/>
  <c r="EM110"/>
  <c r="EL110"/>
  <c r="EK110"/>
  <c r="EM109"/>
  <c r="EL109"/>
  <c r="EK109"/>
  <c r="EM108"/>
  <c r="EL108"/>
  <c r="EK108"/>
  <c r="EM107"/>
  <c r="EL107"/>
  <c r="EK107"/>
  <c r="EM106"/>
  <c r="EL106"/>
  <c r="EK106"/>
  <c r="EM105"/>
  <c r="EL105"/>
  <c r="EK105"/>
  <c r="EM104"/>
  <c r="EL104"/>
  <c r="EK104"/>
  <c r="EM103"/>
  <c r="EL103"/>
  <c r="EK103"/>
  <c r="EM102"/>
  <c r="EL102"/>
  <c r="EK102"/>
  <c r="EM101"/>
  <c r="EL101"/>
  <c r="EK101"/>
  <c r="EM100"/>
  <c r="EL100"/>
  <c r="EK100"/>
  <c r="EM99"/>
  <c r="EL99"/>
  <c r="EK99"/>
  <c r="EM98"/>
  <c r="EL98"/>
  <c r="EK98"/>
  <c r="EM97"/>
  <c r="EL97"/>
  <c r="EK97"/>
  <c r="EM96"/>
  <c r="EL96"/>
  <c r="EK96"/>
  <c r="EM95"/>
  <c r="EL95"/>
  <c r="EK95"/>
  <c r="EM94"/>
  <c r="EL94"/>
  <c r="EK94"/>
  <c r="EM93"/>
  <c r="EL93"/>
  <c r="EK93"/>
  <c r="EM92"/>
  <c r="EL92"/>
  <c r="EK92"/>
  <c r="EM91"/>
  <c r="EL91"/>
  <c r="EK91"/>
  <c r="EM90"/>
  <c r="EL90"/>
  <c r="EK90"/>
  <c r="EM89"/>
  <c r="EL89"/>
  <c r="EK89"/>
  <c r="EM88"/>
  <c r="EL88"/>
  <c r="EK88"/>
  <c r="EM87"/>
  <c r="EL87"/>
  <c r="EK87"/>
  <c r="EM86"/>
  <c r="EL86"/>
  <c r="EK86"/>
  <c r="EM85"/>
  <c r="EL85"/>
  <c r="EK85"/>
  <c r="EM84"/>
  <c r="EL84"/>
  <c r="EK84"/>
  <c r="N79" i="14" s="1"/>
  <c r="EM83" i="1"/>
  <c r="EL83"/>
  <c r="EK83"/>
  <c r="EM82"/>
  <c r="EL82"/>
  <c r="EK82"/>
  <c r="EM81"/>
  <c r="EL81"/>
  <c r="EK81"/>
  <c r="EM80"/>
  <c r="EL80"/>
  <c r="EK80"/>
  <c r="N75" i="14" s="1"/>
  <c r="EM79" i="1"/>
  <c r="EL79"/>
  <c r="EK79"/>
  <c r="EM78"/>
  <c r="EL78"/>
  <c r="EK78"/>
  <c r="EM77"/>
  <c r="EL77"/>
  <c r="EK77"/>
  <c r="EM76"/>
  <c r="EL76"/>
  <c r="EK76"/>
  <c r="N71" i="14" s="1"/>
  <c r="EM75" i="1"/>
  <c r="EL75"/>
  <c r="EK75"/>
  <c r="EM74"/>
  <c r="EL74"/>
  <c r="EK74"/>
  <c r="EM73"/>
  <c r="EL73"/>
  <c r="EK73"/>
  <c r="EM72"/>
  <c r="EL72"/>
  <c r="EK72"/>
  <c r="N67" i="14" s="1"/>
  <c r="EM71" i="1"/>
  <c r="EL71"/>
  <c r="EK71"/>
  <c r="EM70"/>
  <c r="EL70"/>
  <c r="EK70"/>
  <c r="EM69"/>
  <c r="EL69"/>
  <c r="EK69"/>
  <c r="EM68"/>
  <c r="EL68"/>
  <c r="EK68"/>
  <c r="N63" i="14" s="1"/>
  <c r="EM67" i="1"/>
  <c r="EL67"/>
  <c r="EK67"/>
  <c r="EM66"/>
  <c r="EL66"/>
  <c r="EK66"/>
  <c r="EM65"/>
  <c r="EL65"/>
  <c r="EK65"/>
  <c r="EM64"/>
  <c r="EL64"/>
  <c r="EK64"/>
  <c r="N59" i="14" s="1"/>
  <c r="EM63" i="1"/>
  <c r="EL63"/>
  <c r="EK63"/>
  <c r="EM62"/>
  <c r="EL62"/>
  <c r="EK62"/>
  <c r="EM61"/>
  <c r="EL61"/>
  <c r="EK61"/>
  <c r="EM60"/>
  <c r="EL60"/>
  <c r="EK60"/>
  <c r="N55" i="14" s="1"/>
  <c r="EM59" i="1"/>
  <c r="EL59"/>
  <c r="EK59"/>
  <c r="EM58"/>
  <c r="EL58"/>
  <c r="EK58"/>
  <c r="EM57"/>
  <c r="EL57"/>
  <c r="EK57"/>
  <c r="EM56"/>
  <c r="EL56"/>
  <c r="EK56"/>
  <c r="N51" i="14" s="1"/>
  <c r="EM55" i="1"/>
  <c r="EL55"/>
  <c r="EK55"/>
  <c r="EM54"/>
  <c r="EL54"/>
  <c r="EK54"/>
  <c r="EM53"/>
  <c r="EL53"/>
  <c r="EK53"/>
  <c r="EM52"/>
  <c r="EL52"/>
  <c r="EK52"/>
  <c r="N47" i="14" s="1"/>
  <c r="EM51" i="1"/>
  <c r="EL51"/>
  <c r="EK51"/>
  <c r="EM50"/>
  <c r="EL50"/>
  <c r="EK50"/>
  <c r="EM49"/>
  <c r="EL49"/>
  <c r="EK49"/>
  <c r="EM48"/>
  <c r="EL48"/>
  <c r="EK48"/>
  <c r="N43" i="14" s="1"/>
  <c r="EM47" i="1"/>
  <c r="EL47"/>
  <c r="EK47"/>
  <c r="EM46"/>
  <c r="EL46"/>
  <c r="EK46"/>
  <c r="EM45"/>
  <c r="EL45"/>
  <c r="EK45"/>
  <c r="EM44"/>
  <c r="EL44"/>
  <c r="EK44"/>
  <c r="EM43"/>
  <c r="EL43"/>
  <c r="EK43"/>
  <c r="EM42"/>
  <c r="EL42"/>
  <c r="EK42"/>
  <c r="EM41"/>
  <c r="EL41"/>
  <c r="EK41"/>
  <c r="EM40"/>
  <c r="EL40"/>
  <c r="EK40"/>
  <c r="N35" i="14" s="1"/>
  <c r="EM39" i="1"/>
  <c r="EL39"/>
  <c r="EK39"/>
  <c r="EM38"/>
  <c r="EL38"/>
  <c r="EK38"/>
  <c r="EM37"/>
  <c r="EL37"/>
  <c r="EK37"/>
  <c r="EM36"/>
  <c r="EL36"/>
  <c r="EK36"/>
  <c r="N31" i="14" s="1"/>
  <c r="EM35" i="1"/>
  <c r="EL35"/>
  <c r="EK35"/>
  <c r="EM34"/>
  <c r="EL34"/>
  <c r="EK34"/>
  <c r="EM33"/>
  <c r="EL33"/>
  <c r="EK33"/>
  <c r="EM32"/>
  <c r="EL32"/>
  <c r="EK32"/>
  <c r="N27" i="14" s="1"/>
  <c r="EM31" i="1"/>
  <c r="EL31"/>
  <c r="EK31"/>
  <c r="EM30"/>
  <c r="EL30"/>
  <c r="EK30"/>
  <c r="EM29"/>
  <c r="EL29"/>
  <c r="EK29"/>
  <c r="EA110"/>
  <c r="DZ110"/>
  <c r="DY110"/>
  <c r="EA109"/>
  <c r="DZ109"/>
  <c r="DY109"/>
  <c r="M104" i="14" s="1"/>
  <c r="EA108" i="1"/>
  <c r="DZ108"/>
  <c r="DY108"/>
  <c r="EA107"/>
  <c r="DZ107"/>
  <c r="DY107"/>
  <c r="EA106"/>
  <c r="DZ106"/>
  <c r="DY106"/>
  <c r="EA105"/>
  <c r="DZ105"/>
  <c r="DY105"/>
  <c r="M100" i="14" s="1"/>
  <c r="EA104" i="1"/>
  <c r="DZ104"/>
  <c r="DY104"/>
  <c r="EA103"/>
  <c r="DZ103"/>
  <c r="DY103"/>
  <c r="EA102"/>
  <c r="DZ102"/>
  <c r="DY102"/>
  <c r="EA101"/>
  <c r="DZ101"/>
  <c r="DY101"/>
  <c r="M96" i="14" s="1"/>
  <c r="EA100" i="1"/>
  <c r="DZ100"/>
  <c r="DY100"/>
  <c r="EA99"/>
  <c r="DZ99"/>
  <c r="DY99"/>
  <c r="EA98"/>
  <c r="DZ98"/>
  <c r="DY98"/>
  <c r="EA97"/>
  <c r="DZ97"/>
  <c r="DY97"/>
  <c r="M92" i="14" s="1"/>
  <c r="EA96" i="1"/>
  <c r="DZ96"/>
  <c r="DY96"/>
  <c r="EA95"/>
  <c r="DZ95"/>
  <c r="DY95"/>
  <c r="EA94"/>
  <c r="DZ94"/>
  <c r="DY94"/>
  <c r="EA93"/>
  <c r="DZ93"/>
  <c r="DY93"/>
  <c r="M88" i="14" s="1"/>
  <c r="EA92" i="1"/>
  <c r="DZ92"/>
  <c r="DY92"/>
  <c r="EA91"/>
  <c r="DZ91"/>
  <c r="DY91"/>
  <c r="EA90"/>
  <c r="DZ90"/>
  <c r="DY90"/>
  <c r="EA89"/>
  <c r="DZ89"/>
  <c r="DY89"/>
  <c r="M84" i="14" s="1"/>
  <c r="EA88" i="1"/>
  <c r="DZ88"/>
  <c r="DY88"/>
  <c r="EA87"/>
  <c r="DZ87"/>
  <c r="DY87"/>
  <c r="EA86"/>
  <c r="DZ86"/>
  <c r="DY86"/>
  <c r="EA85"/>
  <c r="DZ85"/>
  <c r="DY85"/>
  <c r="M80" i="14" s="1"/>
  <c r="EA84" i="1"/>
  <c r="DZ84"/>
  <c r="DY84"/>
  <c r="EA83"/>
  <c r="DZ83"/>
  <c r="DY83"/>
  <c r="EA82"/>
  <c r="DZ82"/>
  <c r="DY82"/>
  <c r="EA81"/>
  <c r="DZ81"/>
  <c r="DY81"/>
  <c r="M76" i="14" s="1"/>
  <c r="EA80" i="1"/>
  <c r="DZ80"/>
  <c r="DY80"/>
  <c r="EA79"/>
  <c r="DZ79"/>
  <c r="DY79"/>
  <c r="EA78"/>
  <c r="DZ78"/>
  <c r="DY78"/>
  <c r="EA77"/>
  <c r="DZ77"/>
  <c r="DY77"/>
  <c r="M72" i="14" s="1"/>
  <c r="EA76" i="1"/>
  <c r="DZ76"/>
  <c r="DY76"/>
  <c r="EA75"/>
  <c r="DZ75"/>
  <c r="DY75"/>
  <c r="EA74"/>
  <c r="DZ74"/>
  <c r="DY74"/>
  <c r="EA73"/>
  <c r="DZ73"/>
  <c r="DY73"/>
  <c r="EA72"/>
  <c r="DZ72"/>
  <c r="DY72"/>
  <c r="EA71"/>
  <c r="DZ71"/>
  <c r="DY71"/>
  <c r="EA70"/>
  <c r="DZ70"/>
  <c r="DY70"/>
  <c r="EA69"/>
  <c r="DZ69"/>
  <c r="DY69"/>
  <c r="M64" i="14" s="1"/>
  <c r="EA68" i="1"/>
  <c r="DZ68"/>
  <c r="DY68"/>
  <c r="EA67"/>
  <c r="DZ67"/>
  <c r="DY67"/>
  <c r="EA66"/>
  <c r="DZ66"/>
  <c r="DY66"/>
  <c r="EA65"/>
  <c r="DZ65"/>
  <c r="DY65"/>
  <c r="M60" i="14" s="1"/>
  <c r="EA64" i="1"/>
  <c r="DZ64"/>
  <c r="DY64"/>
  <c r="EA63"/>
  <c r="DZ63"/>
  <c r="DY63"/>
  <c r="EA62"/>
  <c r="DZ62"/>
  <c r="DY62"/>
  <c r="EA61"/>
  <c r="DZ61"/>
  <c r="DY61"/>
  <c r="M56" i="14" s="1"/>
  <c r="EA60" i="1"/>
  <c r="DZ60"/>
  <c r="DY60"/>
  <c r="EA59"/>
  <c r="DZ59"/>
  <c r="DY59"/>
  <c r="EA58"/>
  <c r="DZ58"/>
  <c r="DY58"/>
  <c r="EA57"/>
  <c r="DZ57"/>
  <c r="DY57"/>
  <c r="EA56"/>
  <c r="DZ56"/>
  <c r="DY56"/>
  <c r="EA55"/>
  <c r="DZ55"/>
  <c r="DY55"/>
  <c r="EA54"/>
  <c r="DZ54"/>
  <c r="DY54"/>
  <c r="EA53"/>
  <c r="DZ53"/>
  <c r="DY53"/>
  <c r="M48" i="14" s="1"/>
  <c r="EA52" i="1"/>
  <c r="DZ52"/>
  <c r="DY52"/>
  <c r="EA51"/>
  <c r="DZ51"/>
  <c r="DY51"/>
  <c r="EA50"/>
  <c r="DZ50"/>
  <c r="DY50"/>
  <c r="EA49"/>
  <c r="DZ49"/>
  <c r="DY49"/>
  <c r="EA48"/>
  <c r="DZ48"/>
  <c r="DY48"/>
  <c r="EA47"/>
  <c r="DZ47"/>
  <c r="DY47"/>
  <c r="EA46"/>
  <c r="DZ46"/>
  <c r="DY46"/>
  <c r="EA45"/>
  <c r="DZ45"/>
  <c r="DY45"/>
  <c r="M40" i="14" s="1"/>
  <c r="EA44" i="1"/>
  <c r="DZ44"/>
  <c r="DY44"/>
  <c r="EA43"/>
  <c r="DZ43"/>
  <c r="DY43"/>
  <c r="EA42"/>
  <c r="DZ42"/>
  <c r="DY42"/>
  <c r="EA41"/>
  <c r="DZ41"/>
  <c r="DY41"/>
  <c r="EA40"/>
  <c r="DZ40"/>
  <c r="DY40"/>
  <c r="EA39"/>
  <c r="DZ39"/>
  <c r="DY39"/>
  <c r="EA38"/>
  <c r="DZ38"/>
  <c r="DY38"/>
  <c r="EA37"/>
  <c r="DZ37"/>
  <c r="DY37"/>
  <c r="M32" i="14" s="1"/>
  <c r="EA36" i="1"/>
  <c r="DZ36"/>
  <c r="DY36"/>
  <c r="EA35"/>
  <c r="DZ35"/>
  <c r="DY35"/>
  <c r="EA34"/>
  <c r="DZ34"/>
  <c r="DY34"/>
  <c r="EA33"/>
  <c r="DZ33"/>
  <c r="DY33"/>
  <c r="M28" i="14" s="1"/>
  <c r="EA32" i="1"/>
  <c r="DZ32"/>
  <c r="DY32"/>
  <c r="EA31"/>
  <c r="DZ31"/>
  <c r="DY31"/>
  <c r="EA30"/>
  <c r="DZ30"/>
  <c r="DY30"/>
  <c r="EA29"/>
  <c r="DZ29"/>
  <c r="DY29"/>
  <c r="DO110"/>
  <c r="DN110"/>
  <c r="DM110"/>
  <c r="DO109"/>
  <c r="DN109"/>
  <c r="DM109"/>
  <c r="DO108"/>
  <c r="DN108"/>
  <c r="DM108"/>
  <c r="DO107"/>
  <c r="DN107"/>
  <c r="DM107"/>
  <c r="DO106"/>
  <c r="DN106"/>
  <c r="DM106"/>
  <c r="DO105"/>
  <c r="DN105"/>
  <c r="DM105"/>
  <c r="DO104"/>
  <c r="DN104"/>
  <c r="DM104"/>
  <c r="DO103"/>
  <c r="DN103"/>
  <c r="DM103"/>
  <c r="DO102"/>
  <c r="DN102"/>
  <c r="DM102"/>
  <c r="DO101"/>
  <c r="DN101"/>
  <c r="DM101"/>
  <c r="DO100"/>
  <c r="DN100"/>
  <c r="DM100"/>
  <c r="DO99"/>
  <c r="DN99"/>
  <c r="DM99"/>
  <c r="DO98"/>
  <c r="DN98"/>
  <c r="DM98"/>
  <c r="DO97"/>
  <c r="DN97"/>
  <c r="DM97"/>
  <c r="DO96"/>
  <c r="DN96"/>
  <c r="DM96"/>
  <c r="DO95"/>
  <c r="DN95"/>
  <c r="DM95"/>
  <c r="DO94"/>
  <c r="DN94"/>
  <c r="DM94"/>
  <c r="DO93"/>
  <c r="DN93"/>
  <c r="DM93"/>
  <c r="DO92"/>
  <c r="DN92"/>
  <c r="DM92"/>
  <c r="DO91"/>
  <c r="DN91"/>
  <c r="DM91"/>
  <c r="DO90"/>
  <c r="DN90"/>
  <c r="DM90"/>
  <c r="DO89"/>
  <c r="DN89"/>
  <c r="DM89"/>
  <c r="DO88"/>
  <c r="DN88"/>
  <c r="DM88"/>
  <c r="DO87"/>
  <c r="DN87"/>
  <c r="DM87"/>
  <c r="DO86"/>
  <c r="DN86"/>
  <c r="DM86"/>
  <c r="DO85"/>
  <c r="DN85"/>
  <c r="DM85"/>
  <c r="DO84"/>
  <c r="DN84"/>
  <c r="DM84"/>
  <c r="DO83"/>
  <c r="DN83"/>
  <c r="DM83"/>
  <c r="DO82"/>
  <c r="DN82"/>
  <c r="DM82"/>
  <c r="DO81"/>
  <c r="DN81"/>
  <c r="DM81"/>
  <c r="DO80"/>
  <c r="DN80"/>
  <c r="DM80"/>
  <c r="DO79"/>
  <c r="DN79"/>
  <c r="DM79"/>
  <c r="DO78"/>
  <c r="DN78"/>
  <c r="DM78"/>
  <c r="DO77"/>
  <c r="DN77"/>
  <c r="DM77"/>
  <c r="DO76"/>
  <c r="DN76"/>
  <c r="DM76"/>
  <c r="DO75"/>
  <c r="DN75"/>
  <c r="DM75"/>
  <c r="DO74"/>
  <c r="DN74"/>
  <c r="DM74"/>
  <c r="DO73"/>
  <c r="DN73"/>
  <c r="DM73"/>
  <c r="DO72"/>
  <c r="DN72"/>
  <c r="DM72"/>
  <c r="DO71"/>
  <c r="DN71"/>
  <c r="DM71"/>
  <c r="DO70"/>
  <c r="DN70"/>
  <c r="DM70"/>
  <c r="DO69"/>
  <c r="DN69"/>
  <c r="DM69"/>
  <c r="DO68"/>
  <c r="DN68"/>
  <c r="DM68"/>
  <c r="DO67"/>
  <c r="DN67"/>
  <c r="DM67"/>
  <c r="DO66"/>
  <c r="DN66"/>
  <c r="DM66"/>
  <c r="DO65"/>
  <c r="DN65"/>
  <c r="DM65"/>
  <c r="DO64"/>
  <c r="DN64"/>
  <c r="DM64"/>
  <c r="DO63"/>
  <c r="DN63"/>
  <c r="DM63"/>
  <c r="DO62"/>
  <c r="DN62"/>
  <c r="DM62"/>
  <c r="DO61"/>
  <c r="DN61"/>
  <c r="DM61"/>
  <c r="DO60"/>
  <c r="DN60"/>
  <c r="DM60"/>
  <c r="DO59"/>
  <c r="DN59"/>
  <c r="DM59"/>
  <c r="DO58"/>
  <c r="DN58"/>
  <c r="DM58"/>
  <c r="DO57"/>
  <c r="DN57"/>
  <c r="DM57"/>
  <c r="DO56"/>
  <c r="DN56"/>
  <c r="DM56"/>
  <c r="DO55"/>
  <c r="DN55"/>
  <c r="DM55"/>
  <c r="DO54"/>
  <c r="DN54"/>
  <c r="DM54"/>
  <c r="DO53"/>
  <c r="DN53"/>
  <c r="DM53"/>
  <c r="DO52"/>
  <c r="DN52"/>
  <c r="DM52"/>
  <c r="DO51"/>
  <c r="DN51"/>
  <c r="DM51"/>
  <c r="DO50"/>
  <c r="DN50"/>
  <c r="DM50"/>
  <c r="DO49"/>
  <c r="DN49"/>
  <c r="DM49"/>
  <c r="DO48"/>
  <c r="DN48"/>
  <c r="DM48"/>
  <c r="DO47"/>
  <c r="DN47"/>
  <c r="DM47"/>
  <c r="DO46"/>
  <c r="DN46"/>
  <c r="DM46"/>
  <c r="DO45"/>
  <c r="DN45"/>
  <c r="DM45"/>
  <c r="DO44"/>
  <c r="DN44"/>
  <c r="DM44"/>
  <c r="DO43"/>
  <c r="DN43"/>
  <c r="DM43"/>
  <c r="DO42"/>
  <c r="DN42"/>
  <c r="DM42"/>
  <c r="DO41"/>
  <c r="DN41"/>
  <c r="DM41"/>
  <c r="DO40"/>
  <c r="DN40"/>
  <c r="DM40"/>
  <c r="DO39"/>
  <c r="DN39"/>
  <c r="DM39"/>
  <c r="DO38"/>
  <c r="DN38"/>
  <c r="DM38"/>
  <c r="DO37"/>
  <c r="DN37"/>
  <c r="DM37"/>
  <c r="DO36"/>
  <c r="DN36"/>
  <c r="DM36"/>
  <c r="DO35"/>
  <c r="DN35"/>
  <c r="DM35"/>
  <c r="DO34"/>
  <c r="DN34"/>
  <c r="DM34"/>
  <c r="DO33"/>
  <c r="DN33"/>
  <c r="DM33"/>
  <c r="DO32"/>
  <c r="DN32"/>
  <c r="DM32"/>
  <c r="DO31"/>
  <c r="DN31"/>
  <c r="DM31"/>
  <c r="DO30"/>
  <c r="DN30"/>
  <c r="DM30"/>
  <c r="DO29"/>
  <c r="DN29"/>
  <c r="DM29"/>
  <c r="DC110"/>
  <c r="DB110"/>
  <c r="DA110"/>
  <c r="DC109"/>
  <c r="DB109"/>
  <c r="DA109"/>
  <c r="DC108"/>
  <c r="DB108"/>
  <c r="DA108"/>
  <c r="DC107"/>
  <c r="DB107"/>
  <c r="DA107"/>
  <c r="DC106"/>
  <c r="DB106"/>
  <c r="DA106"/>
  <c r="DC105"/>
  <c r="DB105"/>
  <c r="DA105"/>
  <c r="DC104"/>
  <c r="DB104"/>
  <c r="DA104"/>
  <c r="DC103"/>
  <c r="DB103"/>
  <c r="DA103"/>
  <c r="DC102"/>
  <c r="DB102"/>
  <c r="DA102"/>
  <c r="DC101"/>
  <c r="DB101"/>
  <c r="DA101"/>
  <c r="DC100"/>
  <c r="DB100"/>
  <c r="DA100"/>
  <c r="DC99"/>
  <c r="DB99"/>
  <c r="DA99"/>
  <c r="DC98"/>
  <c r="DB98"/>
  <c r="DA98"/>
  <c r="DC97"/>
  <c r="DB97"/>
  <c r="DA97"/>
  <c r="DC96"/>
  <c r="DB96"/>
  <c r="DA96"/>
  <c r="DC95"/>
  <c r="DB95"/>
  <c r="DA95"/>
  <c r="DC94"/>
  <c r="DB94"/>
  <c r="DA94"/>
  <c r="DC93"/>
  <c r="DB93"/>
  <c r="DA93"/>
  <c r="DC92"/>
  <c r="DB92"/>
  <c r="DA92"/>
  <c r="DC91"/>
  <c r="DB91"/>
  <c r="DA91"/>
  <c r="DC90"/>
  <c r="DB90"/>
  <c r="DA90"/>
  <c r="DC89"/>
  <c r="DB89"/>
  <c r="DA89"/>
  <c r="DC88"/>
  <c r="DB88"/>
  <c r="DA88"/>
  <c r="DC87"/>
  <c r="DB87"/>
  <c r="DA87"/>
  <c r="DC86"/>
  <c r="DB86"/>
  <c r="DA86"/>
  <c r="DC85"/>
  <c r="DB85"/>
  <c r="DA85"/>
  <c r="DC84"/>
  <c r="DB84"/>
  <c r="DA84"/>
  <c r="DC83"/>
  <c r="DB83"/>
  <c r="DA83"/>
  <c r="DC82"/>
  <c r="DB82"/>
  <c r="DA82"/>
  <c r="DC81"/>
  <c r="DB81"/>
  <c r="DA81"/>
  <c r="DC80"/>
  <c r="DB80"/>
  <c r="DA80"/>
  <c r="DC79"/>
  <c r="DB79"/>
  <c r="DA79"/>
  <c r="DC78"/>
  <c r="DB78"/>
  <c r="DA78"/>
  <c r="DC77"/>
  <c r="DB77"/>
  <c r="DA77"/>
  <c r="DC76"/>
  <c r="DB76"/>
  <c r="DA76"/>
  <c r="DC75"/>
  <c r="DB75"/>
  <c r="DA75"/>
  <c r="DC74"/>
  <c r="DB74"/>
  <c r="DA74"/>
  <c r="DC73"/>
  <c r="DB73"/>
  <c r="DA73"/>
  <c r="DC72"/>
  <c r="DB72"/>
  <c r="DA72"/>
  <c r="DC71"/>
  <c r="DB71"/>
  <c r="DA71"/>
  <c r="DC70"/>
  <c r="DB70"/>
  <c r="DA70"/>
  <c r="DC69"/>
  <c r="DB69"/>
  <c r="DA69"/>
  <c r="DC68"/>
  <c r="DB68"/>
  <c r="DA68"/>
  <c r="DC67"/>
  <c r="DB67"/>
  <c r="DA67"/>
  <c r="DC66"/>
  <c r="DB66"/>
  <c r="DA66"/>
  <c r="DC65"/>
  <c r="DB65"/>
  <c r="DA65"/>
  <c r="DC64"/>
  <c r="DB64"/>
  <c r="DA64"/>
  <c r="DC63"/>
  <c r="DB63"/>
  <c r="DA63"/>
  <c r="DC62"/>
  <c r="DB62"/>
  <c r="DA62"/>
  <c r="DC61"/>
  <c r="DB61"/>
  <c r="DA61"/>
  <c r="DC60"/>
  <c r="DB60"/>
  <c r="DA60"/>
  <c r="DC59"/>
  <c r="DB59"/>
  <c r="DA59"/>
  <c r="DC58"/>
  <c r="DB58"/>
  <c r="DA58"/>
  <c r="DC57"/>
  <c r="DB57"/>
  <c r="DA57"/>
  <c r="DC56"/>
  <c r="DB56"/>
  <c r="DA56"/>
  <c r="DC55"/>
  <c r="DB55"/>
  <c r="DA55"/>
  <c r="DC54"/>
  <c r="DB54"/>
  <c r="DA54"/>
  <c r="DC53"/>
  <c r="DB53"/>
  <c r="DA53"/>
  <c r="DC52"/>
  <c r="DB52"/>
  <c r="DA52"/>
  <c r="DC51"/>
  <c r="DB51"/>
  <c r="DA51"/>
  <c r="DC50"/>
  <c r="DB50"/>
  <c r="DA50"/>
  <c r="DC49"/>
  <c r="DB49"/>
  <c r="DA49"/>
  <c r="DC48"/>
  <c r="DB48"/>
  <c r="DA48"/>
  <c r="DC47"/>
  <c r="DB47"/>
  <c r="DA47"/>
  <c r="DC46"/>
  <c r="DB46"/>
  <c r="DA46"/>
  <c r="DC45"/>
  <c r="DB45"/>
  <c r="DA45"/>
  <c r="DC44"/>
  <c r="DB44"/>
  <c r="DA44"/>
  <c r="DC43"/>
  <c r="DB43"/>
  <c r="DA43"/>
  <c r="DC42"/>
  <c r="DB42"/>
  <c r="DA42"/>
  <c r="DC41"/>
  <c r="DB41"/>
  <c r="DA41"/>
  <c r="DC40"/>
  <c r="DB40"/>
  <c r="DA40"/>
  <c r="DC39"/>
  <c r="DB39"/>
  <c r="DA39"/>
  <c r="DC38"/>
  <c r="DB38"/>
  <c r="DA38"/>
  <c r="DC37"/>
  <c r="DB37"/>
  <c r="DA37"/>
  <c r="DC36"/>
  <c r="DB36"/>
  <c r="DA36"/>
  <c r="DC35"/>
  <c r="DB35"/>
  <c r="DA35"/>
  <c r="DC34"/>
  <c r="DB34"/>
  <c r="DA34"/>
  <c r="DC33"/>
  <c r="DB33"/>
  <c r="DA33"/>
  <c r="DC32"/>
  <c r="DB32"/>
  <c r="DA32"/>
  <c r="DC31"/>
  <c r="DB31"/>
  <c r="DA31"/>
  <c r="DC30"/>
  <c r="DB30"/>
  <c r="DA30"/>
  <c r="DC29"/>
  <c r="DB29"/>
  <c r="DA29"/>
  <c r="CQ110"/>
  <c r="CP110"/>
  <c r="CO110"/>
  <c r="CQ109"/>
  <c r="CP109"/>
  <c r="CO109"/>
  <c r="CQ108"/>
  <c r="CP108"/>
  <c r="CO108"/>
  <c r="CQ107"/>
  <c r="CP107"/>
  <c r="CO107"/>
  <c r="CQ106"/>
  <c r="CP106"/>
  <c r="CO106"/>
  <c r="CQ105"/>
  <c r="CP105"/>
  <c r="CO105"/>
  <c r="CQ104"/>
  <c r="CP104"/>
  <c r="CO104"/>
  <c r="CQ103"/>
  <c r="CP103"/>
  <c r="CO103"/>
  <c r="CQ102"/>
  <c r="CP102"/>
  <c r="CO102"/>
  <c r="CQ101"/>
  <c r="CP101"/>
  <c r="CO101"/>
  <c r="CQ100"/>
  <c r="CP100"/>
  <c r="CO100"/>
  <c r="CQ99"/>
  <c r="CP99"/>
  <c r="CO99"/>
  <c r="CQ98"/>
  <c r="CP98"/>
  <c r="CO98"/>
  <c r="CQ97"/>
  <c r="CP97"/>
  <c r="CO97"/>
  <c r="CQ96"/>
  <c r="CP96"/>
  <c r="CO96"/>
  <c r="CQ95"/>
  <c r="CP95"/>
  <c r="CO95"/>
  <c r="CQ94"/>
  <c r="CP94"/>
  <c r="CO94"/>
  <c r="CQ93"/>
  <c r="CP93"/>
  <c r="CO93"/>
  <c r="CQ92"/>
  <c r="CP92"/>
  <c r="CO92"/>
  <c r="CQ91"/>
  <c r="CP91"/>
  <c r="CO91"/>
  <c r="CQ90"/>
  <c r="CP90"/>
  <c r="CO90"/>
  <c r="CQ89"/>
  <c r="CP89"/>
  <c r="CO89"/>
  <c r="CQ88"/>
  <c r="CP88"/>
  <c r="CO88"/>
  <c r="CQ87"/>
  <c r="CP87"/>
  <c r="CO87"/>
  <c r="CQ86"/>
  <c r="CP86"/>
  <c r="CO86"/>
  <c r="CQ85"/>
  <c r="CP85"/>
  <c r="CO85"/>
  <c r="CQ84"/>
  <c r="CP84"/>
  <c r="CO84"/>
  <c r="CQ83"/>
  <c r="CP83"/>
  <c r="CO83"/>
  <c r="CQ82"/>
  <c r="CP82"/>
  <c r="CO82"/>
  <c r="CQ81"/>
  <c r="CP81"/>
  <c r="CO81"/>
  <c r="CQ80"/>
  <c r="CP80"/>
  <c r="CO80"/>
  <c r="CQ79"/>
  <c r="CP79"/>
  <c r="CO79"/>
  <c r="CQ78"/>
  <c r="CP78"/>
  <c r="CO78"/>
  <c r="CQ77"/>
  <c r="CP77"/>
  <c r="CO77"/>
  <c r="CQ76"/>
  <c r="CP76"/>
  <c r="CO76"/>
  <c r="CQ75"/>
  <c r="CP75"/>
  <c r="CO75"/>
  <c r="CQ74"/>
  <c r="CP74"/>
  <c r="CO74"/>
  <c r="CQ73"/>
  <c r="CP73"/>
  <c r="CO73"/>
  <c r="CQ72"/>
  <c r="CP72"/>
  <c r="CO72"/>
  <c r="CQ71"/>
  <c r="CP71"/>
  <c r="CO71"/>
  <c r="CQ70"/>
  <c r="CP70"/>
  <c r="CO70"/>
  <c r="CQ69"/>
  <c r="CP69"/>
  <c r="CO69"/>
  <c r="CQ68"/>
  <c r="CP68"/>
  <c r="CO68"/>
  <c r="CQ67"/>
  <c r="CP67"/>
  <c r="CO67"/>
  <c r="CQ66"/>
  <c r="CP66"/>
  <c r="CO66"/>
  <c r="CQ65"/>
  <c r="CP65"/>
  <c r="CO65"/>
  <c r="CQ64"/>
  <c r="CP64"/>
  <c r="CO64"/>
  <c r="CQ63"/>
  <c r="CP63"/>
  <c r="CO63"/>
  <c r="CQ62"/>
  <c r="CP62"/>
  <c r="CO62"/>
  <c r="CQ61"/>
  <c r="CP61"/>
  <c r="CO61"/>
  <c r="CQ60"/>
  <c r="CP60"/>
  <c r="CO60"/>
  <c r="CQ59"/>
  <c r="CP59"/>
  <c r="CO59"/>
  <c r="CQ58"/>
  <c r="CP58"/>
  <c r="CO58"/>
  <c r="CQ57"/>
  <c r="CP57"/>
  <c r="CO57"/>
  <c r="CQ56"/>
  <c r="CP56"/>
  <c r="CO56"/>
  <c r="CQ55"/>
  <c r="CP55"/>
  <c r="CO55"/>
  <c r="CQ54"/>
  <c r="CP54"/>
  <c r="CO54"/>
  <c r="CQ53"/>
  <c r="CP53"/>
  <c r="CO53"/>
  <c r="CQ52"/>
  <c r="CP52"/>
  <c r="CO52"/>
  <c r="CQ51"/>
  <c r="CP51"/>
  <c r="CO51"/>
  <c r="CQ50"/>
  <c r="CP50"/>
  <c r="CO50"/>
  <c r="CQ49"/>
  <c r="CP49"/>
  <c r="CO49"/>
  <c r="CQ48"/>
  <c r="CP48"/>
  <c r="CO48"/>
  <c r="CQ47"/>
  <c r="CP47"/>
  <c r="CO47"/>
  <c r="CQ46"/>
  <c r="CP46"/>
  <c r="CO46"/>
  <c r="CQ45"/>
  <c r="CP45"/>
  <c r="CO45"/>
  <c r="CQ44"/>
  <c r="CP44"/>
  <c r="CO44"/>
  <c r="CQ43"/>
  <c r="CP43"/>
  <c r="CO43"/>
  <c r="CQ42"/>
  <c r="CP42"/>
  <c r="CO42"/>
  <c r="CQ41"/>
  <c r="CP41"/>
  <c r="CO41"/>
  <c r="CQ40"/>
  <c r="CP40"/>
  <c r="CO40"/>
  <c r="CQ39"/>
  <c r="CP39"/>
  <c r="CO39"/>
  <c r="CQ38"/>
  <c r="CP38"/>
  <c r="CO38"/>
  <c r="CQ37"/>
  <c r="CP37"/>
  <c r="CO37"/>
  <c r="CQ36"/>
  <c r="CP36"/>
  <c r="CO36"/>
  <c r="CQ35"/>
  <c r="CP35"/>
  <c r="CO35"/>
  <c r="CQ34"/>
  <c r="CP34"/>
  <c r="CO34"/>
  <c r="CQ33"/>
  <c r="CP33"/>
  <c r="CO33"/>
  <c r="CQ32"/>
  <c r="CP32"/>
  <c r="CO32"/>
  <c r="CQ31"/>
  <c r="CP31"/>
  <c r="CO31"/>
  <c r="CQ30"/>
  <c r="CP30"/>
  <c r="CO30"/>
  <c r="CQ29"/>
  <c r="CP29"/>
  <c r="CO29"/>
  <c r="CE110"/>
  <c r="CD110"/>
  <c r="CC110"/>
  <c r="CE109"/>
  <c r="CD109"/>
  <c r="CC109"/>
  <c r="CE108"/>
  <c r="CD108"/>
  <c r="CC108"/>
  <c r="CE107"/>
  <c r="CD107"/>
  <c r="CC107"/>
  <c r="CE106"/>
  <c r="CD106"/>
  <c r="CC106"/>
  <c r="CE105"/>
  <c r="CD105"/>
  <c r="CC105"/>
  <c r="CE104"/>
  <c r="CD104"/>
  <c r="CC104"/>
  <c r="CE103"/>
  <c r="CD103"/>
  <c r="CC103"/>
  <c r="CE102"/>
  <c r="CD102"/>
  <c r="CC102"/>
  <c r="CE101"/>
  <c r="CD101"/>
  <c r="CC101"/>
  <c r="CE100"/>
  <c r="CD100"/>
  <c r="CC100"/>
  <c r="CE99"/>
  <c r="CD99"/>
  <c r="CC99"/>
  <c r="CE98"/>
  <c r="CD98"/>
  <c r="CC98"/>
  <c r="CE97"/>
  <c r="CD97"/>
  <c r="CC97"/>
  <c r="CE96"/>
  <c r="CD96"/>
  <c r="CC96"/>
  <c r="CE95"/>
  <c r="CD95"/>
  <c r="CC95"/>
  <c r="CE94"/>
  <c r="CD94"/>
  <c r="CC94"/>
  <c r="CE93"/>
  <c r="CD93"/>
  <c r="CC93"/>
  <c r="CE92"/>
  <c r="CD92"/>
  <c r="CC92"/>
  <c r="CE91"/>
  <c r="CD91"/>
  <c r="CC91"/>
  <c r="CE90"/>
  <c r="CD90"/>
  <c r="CC90"/>
  <c r="CE89"/>
  <c r="CD89"/>
  <c r="CC89"/>
  <c r="CE88"/>
  <c r="CD88"/>
  <c r="CC88"/>
  <c r="CE87"/>
  <c r="CD87"/>
  <c r="CC87"/>
  <c r="CE86"/>
  <c r="CD86"/>
  <c r="CC86"/>
  <c r="CE85"/>
  <c r="CD85"/>
  <c r="CC85"/>
  <c r="CE84"/>
  <c r="CD84"/>
  <c r="CC84"/>
  <c r="CE83"/>
  <c r="CD83"/>
  <c r="CC83"/>
  <c r="CE82"/>
  <c r="CD82"/>
  <c r="CC82"/>
  <c r="CE81"/>
  <c r="CD81"/>
  <c r="CC81"/>
  <c r="CE80"/>
  <c r="CD80"/>
  <c r="CC80"/>
  <c r="CE79"/>
  <c r="CD79"/>
  <c r="CC79"/>
  <c r="CE78"/>
  <c r="CD78"/>
  <c r="CC78"/>
  <c r="CE77"/>
  <c r="CD77"/>
  <c r="CC77"/>
  <c r="CE76"/>
  <c r="CD76"/>
  <c r="CC76"/>
  <c r="CE75"/>
  <c r="CD75"/>
  <c r="CC75"/>
  <c r="CE74"/>
  <c r="CD74"/>
  <c r="CC74"/>
  <c r="CE73"/>
  <c r="CD73"/>
  <c r="CC73"/>
  <c r="CE72"/>
  <c r="CD72"/>
  <c r="CC72"/>
  <c r="CE71"/>
  <c r="CD71"/>
  <c r="CC71"/>
  <c r="CE70"/>
  <c r="CD70"/>
  <c r="CC70"/>
  <c r="CE69"/>
  <c r="CD69"/>
  <c r="CC69"/>
  <c r="CE68"/>
  <c r="CD68"/>
  <c r="CC68"/>
  <c r="CE67"/>
  <c r="CD67"/>
  <c r="CC67"/>
  <c r="CE66"/>
  <c r="CD66"/>
  <c r="CC66"/>
  <c r="CE65"/>
  <c r="CD65"/>
  <c r="CC65"/>
  <c r="CE64"/>
  <c r="CD64"/>
  <c r="CC64"/>
  <c r="CE63"/>
  <c r="CD63"/>
  <c r="CC63"/>
  <c r="CE62"/>
  <c r="CD62"/>
  <c r="CC62"/>
  <c r="CE61"/>
  <c r="CD61"/>
  <c r="CC61"/>
  <c r="CE60"/>
  <c r="CD60"/>
  <c r="CC60"/>
  <c r="CE59"/>
  <c r="CD59"/>
  <c r="CC59"/>
  <c r="CE58"/>
  <c r="CD58"/>
  <c r="CC58"/>
  <c r="CE57"/>
  <c r="CD57"/>
  <c r="CC57"/>
  <c r="CE56"/>
  <c r="CD56"/>
  <c r="CC56"/>
  <c r="CE55"/>
  <c r="CD55"/>
  <c r="CC55"/>
  <c r="CE54"/>
  <c r="CD54"/>
  <c r="CC54"/>
  <c r="CE53"/>
  <c r="CD53"/>
  <c r="CC53"/>
  <c r="CE52"/>
  <c r="CD52"/>
  <c r="CC52"/>
  <c r="CE51"/>
  <c r="CD51"/>
  <c r="CC51"/>
  <c r="CE50"/>
  <c r="CD50"/>
  <c r="CC50"/>
  <c r="CE49"/>
  <c r="CD49"/>
  <c r="CC49"/>
  <c r="CE48"/>
  <c r="CD48"/>
  <c r="CC48"/>
  <c r="CE47"/>
  <c r="CD47"/>
  <c r="CC47"/>
  <c r="CE46"/>
  <c r="CD46"/>
  <c r="CC46"/>
  <c r="CE45"/>
  <c r="CD45"/>
  <c r="CC45"/>
  <c r="CE44"/>
  <c r="CD44"/>
  <c r="CC44"/>
  <c r="CE43"/>
  <c r="CD43"/>
  <c r="CC43"/>
  <c r="CE42"/>
  <c r="CD42"/>
  <c r="CC42"/>
  <c r="CE41"/>
  <c r="CD41"/>
  <c r="CC41"/>
  <c r="CE40"/>
  <c r="CD40"/>
  <c r="CC40"/>
  <c r="CE39"/>
  <c r="CD39"/>
  <c r="CC39"/>
  <c r="CE38"/>
  <c r="CD38"/>
  <c r="CC38"/>
  <c r="CE37"/>
  <c r="CD37"/>
  <c r="CC37"/>
  <c r="CE36"/>
  <c r="CD36"/>
  <c r="CC36"/>
  <c r="CE35"/>
  <c r="CD35"/>
  <c r="CC35"/>
  <c r="CE34"/>
  <c r="CD34"/>
  <c r="CC34"/>
  <c r="CE33"/>
  <c r="CD33"/>
  <c r="CC33"/>
  <c r="CE32"/>
  <c r="CD32"/>
  <c r="CC32"/>
  <c r="CE31"/>
  <c r="CD31"/>
  <c r="CC31"/>
  <c r="CE30"/>
  <c r="CD30"/>
  <c r="CC30"/>
  <c r="CE29"/>
  <c r="CD29"/>
  <c r="CC29"/>
  <c r="BS110"/>
  <c r="BR110"/>
  <c r="BQ110"/>
  <c r="BS109"/>
  <c r="BR109"/>
  <c r="BQ109"/>
  <c r="BS108"/>
  <c r="BR108"/>
  <c r="BQ108"/>
  <c r="BS107"/>
  <c r="BR107"/>
  <c r="BQ107"/>
  <c r="BS106"/>
  <c r="BR106"/>
  <c r="BQ106"/>
  <c r="BS105"/>
  <c r="BR105"/>
  <c r="BQ105"/>
  <c r="BS104"/>
  <c r="BR104"/>
  <c r="BQ104"/>
  <c r="BS103"/>
  <c r="BR103"/>
  <c r="BQ103"/>
  <c r="BS102"/>
  <c r="BR102"/>
  <c r="BQ102"/>
  <c r="BS101"/>
  <c r="BR101"/>
  <c r="BQ101"/>
  <c r="BS100"/>
  <c r="BR100"/>
  <c r="BQ100"/>
  <c r="BS99"/>
  <c r="BR99"/>
  <c r="BQ99"/>
  <c r="BS98"/>
  <c r="BR98"/>
  <c r="BQ98"/>
  <c r="BS97"/>
  <c r="BR97"/>
  <c r="BQ97"/>
  <c r="BS96"/>
  <c r="BR96"/>
  <c r="BQ96"/>
  <c r="BS95"/>
  <c r="BR95"/>
  <c r="BQ95"/>
  <c r="BS94"/>
  <c r="BR94"/>
  <c r="BQ94"/>
  <c r="BS93"/>
  <c r="BR93"/>
  <c r="BQ93"/>
  <c r="BS92"/>
  <c r="BR92"/>
  <c r="BQ92"/>
  <c r="BS91"/>
  <c r="BR91"/>
  <c r="BQ91"/>
  <c r="BS90"/>
  <c r="BR90"/>
  <c r="BQ90"/>
  <c r="BS89"/>
  <c r="BR89"/>
  <c r="BQ89"/>
  <c r="BS88"/>
  <c r="BR88"/>
  <c r="BQ88"/>
  <c r="BS87"/>
  <c r="BR87"/>
  <c r="BQ87"/>
  <c r="BS86"/>
  <c r="BR86"/>
  <c r="BQ86"/>
  <c r="BS85"/>
  <c r="BR85"/>
  <c r="BQ85"/>
  <c r="BS84"/>
  <c r="BR84"/>
  <c r="BQ84"/>
  <c r="BS83"/>
  <c r="BR83"/>
  <c r="BQ83"/>
  <c r="BS82"/>
  <c r="BR82"/>
  <c r="BQ82"/>
  <c r="BS81"/>
  <c r="BR81"/>
  <c r="BQ81"/>
  <c r="BS80"/>
  <c r="BR80"/>
  <c r="BQ80"/>
  <c r="BS79"/>
  <c r="BR79"/>
  <c r="BQ79"/>
  <c r="BS78"/>
  <c r="BR78"/>
  <c r="BQ78"/>
  <c r="BS77"/>
  <c r="BR77"/>
  <c r="BQ77"/>
  <c r="BS76"/>
  <c r="BR76"/>
  <c r="BQ76"/>
  <c r="BS75"/>
  <c r="BR75"/>
  <c r="BQ75"/>
  <c r="BS74"/>
  <c r="BR74"/>
  <c r="BQ74"/>
  <c r="BS73"/>
  <c r="BR73"/>
  <c r="BQ73"/>
  <c r="BS72"/>
  <c r="BR72"/>
  <c r="BQ72"/>
  <c r="BS71"/>
  <c r="BR71"/>
  <c r="BQ71"/>
  <c r="BS70"/>
  <c r="BR70"/>
  <c r="BQ70"/>
  <c r="BS69"/>
  <c r="BR69"/>
  <c r="BQ69"/>
  <c r="BS68"/>
  <c r="BR68"/>
  <c r="BQ68"/>
  <c r="BS67"/>
  <c r="BR67"/>
  <c r="BQ67"/>
  <c r="BS66"/>
  <c r="BR66"/>
  <c r="BQ66"/>
  <c r="BS65"/>
  <c r="BR65"/>
  <c r="BQ65"/>
  <c r="BS64"/>
  <c r="BR64"/>
  <c r="BQ64"/>
  <c r="BS63"/>
  <c r="BR63"/>
  <c r="BQ63"/>
  <c r="BS62"/>
  <c r="BR62"/>
  <c r="BQ62"/>
  <c r="BS61"/>
  <c r="BR61"/>
  <c r="BQ61"/>
  <c r="BS60"/>
  <c r="BR60"/>
  <c r="BQ60"/>
  <c r="BS59"/>
  <c r="BR59"/>
  <c r="BQ59"/>
  <c r="BS58"/>
  <c r="BR58"/>
  <c r="BQ58"/>
  <c r="BS57"/>
  <c r="BR57"/>
  <c r="BQ57"/>
  <c r="BS56"/>
  <c r="BR56"/>
  <c r="BQ56"/>
  <c r="BS55"/>
  <c r="BR55"/>
  <c r="BQ55"/>
  <c r="BS54"/>
  <c r="BR54"/>
  <c r="BQ54"/>
  <c r="BS53"/>
  <c r="BR53"/>
  <c r="BQ53"/>
  <c r="BS52"/>
  <c r="BR52"/>
  <c r="BQ52"/>
  <c r="BS51"/>
  <c r="BR51"/>
  <c r="BQ51"/>
  <c r="BS50"/>
  <c r="BR50"/>
  <c r="BQ50"/>
  <c r="BS49"/>
  <c r="BR49"/>
  <c r="BQ49"/>
  <c r="BS48"/>
  <c r="BR48"/>
  <c r="BQ48"/>
  <c r="BS47"/>
  <c r="BR47"/>
  <c r="BQ47"/>
  <c r="BS46"/>
  <c r="BR46"/>
  <c r="BQ46"/>
  <c r="BS45"/>
  <c r="BR45"/>
  <c r="BQ45"/>
  <c r="BS44"/>
  <c r="BR44"/>
  <c r="BQ44"/>
  <c r="BS43"/>
  <c r="BR43"/>
  <c r="BQ43"/>
  <c r="BS42"/>
  <c r="BR42"/>
  <c r="BQ42"/>
  <c r="BS41"/>
  <c r="BR41"/>
  <c r="BQ41"/>
  <c r="BS40"/>
  <c r="BR40"/>
  <c r="BQ40"/>
  <c r="BS39"/>
  <c r="BR39"/>
  <c r="BQ39"/>
  <c r="BS38"/>
  <c r="BR38"/>
  <c r="BQ38"/>
  <c r="BS37"/>
  <c r="BR37"/>
  <c r="BQ37"/>
  <c r="BS36"/>
  <c r="BR36"/>
  <c r="BQ36"/>
  <c r="BS35"/>
  <c r="BR35"/>
  <c r="BQ35"/>
  <c r="BS34"/>
  <c r="BR34"/>
  <c r="BQ34"/>
  <c r="BS33"/>
  <c r="BR33"/>
  <c r="BQ33"/>
  <c r="BS32"/>
  <c r="BR32"/>
  <c r="BQ32"/>
  <c r="BS31"/>
  <c r="BR31"/>
  <c r="BQ31"/>
  <c r="BS30"/>
  <c r="BR30"/>
  <c r="BQ30"/>
  <c r="BS29"/>
  <c r="BR29"/>
  <c r="BQ29"/>
  <c r="BG110"/>
  <c r="BF110"/>
  <c r="BE110"/>
  <c r="BG109"/>
  <c r="BF109"/>
  <c r="BE109"/>
  <c r="BG108"/>
  <c r="BF108"/>
  <c r="BE108"/>
  <c r="BG107"/>
  <c r="BF107"/>
  <c r="BE107"/>
  <c r="BG106"/>
  <c r="BF106"/>
  <c r="BE106"/>
  <c r="BG105"/>
  <c r="BF105"/>
  <c r="BE105"/>
  <c r="BG104"/>
  <c r="BF104"/>
  <c r="BE104"/>
  <c r="BG103"/>
  <c r="BF103"/>
  <c r="BE103"/>
  <c r="BG102"/>
  <c r="BF102"/>
  <c r="BE102"/>
  <c r="BG101"/>
  <c r="BF101"/>
  <c r="BE101"/>
  <c r="BG100"/>
  <c r="BF100"/>
  <c r="BE100"/>
  <c r="BG99"/>
  <c r="BF99"/>
  <c r="BE99"/>
  <c r="BG98"/>
  <c r="BF98"/>
  <c r="BE98"/>
  <c r="BG97"/>
  <c r="BF97"/>
  <c r="BE97"/>
  <c r="BG96"/>
  <c r="BF96"/>
  <c r="BE96"/>
  <c r="BG95"/>
  <c r="BF95"/>
  <c r="BE95"/>
  <c r="BG94"/>
  <c r="BF94"/>
  <c r="BE94"/>
  <c r="BG93"/>
  <c r="BF93"/>
  <c r="BE93"/>
  <c r="BG92"/>
  <c r="BF92"/>
  <c r="BE92"/>
  <c r="BG91"/>
  <c r="BF91"/>
  <c r="BE91"/>
  <c r="BG90"/>
  <c r="BF90"/>
  <c r="BE90"/>
  <c r="BG89"/>
  <c r="BF89"/>
  <c r="BE89"/>
  <c r="BG88"/>
  <c r="BF88"/>
  <c r="BE88"/>
  <c r="BG87"/>
  <c r="BF87"/>
  <c r="BE87"/>
  <c r="BG86"/>
  <c r="BF86"/>
  <c r="BE86"/>
  <c r="BG85"/>
  <c r="BF85"/>
  <c r="BE85"/>
  <c r="BG84"/>
  <c r="BF84"/>
  <c r="BE84"/>
  <c r="BG83"/>
  <c r="BF83"/>
  <c r="BE83"/>
  <c r="BG82"/>
  <c r="BF82"/>
  <c r="BE82"/>
  <c r="BG81"/>
  <c r="BF81"/>
  <c r="BE81"/>
  <c r="BG80"/>
  <c r="BF80"/>
  <c r="BE80"/>
  <c r="BG79"/>
  <c r="BF79"/>
  <c r="BE79"/>
  <c r="BG78"/>
  <c r="BF78"/>
  <c r="BE78"/>
  <c r="BG77"/>
  <c r="BF77"/>
  <c r="BE77"/>
  <c r="BG76"/>
  <c r="BF76"/>
  <c r="BE76"/>
  <c r="BG75"/>
  <c r="BF75"/>
  <c r="BE75"/>
  <c r="BG74"/>
  <c r="BF74"/>
  <c r="BE74"/>
  <c r="BG73"/>
  <c r="BF73"/>
  <c r="BE73"/>
  <c r="BG72"/>
  <c r="BF72"/>
  <c r="BE72"/>
  <c r="BG71"/>
  <c r="BF71"/>
  <c r="BE71"/>
  <c r="BG70"/>
  <c r="BF70"/>
  <c r="BE70"/>
  <c r="BG69"/>
  <c r="BF69"/>
  <c r="BE69"/>
  <c r="BG68"/>
  <c r="BF68"/>
  <c r="BE68"/>
  <c r="BG67"/>
  <c r="BF67"/>
  <c r="BE67"/>
  <c r="BG66"/>
  <c r="BF66"/>
  <c r="BE66"/>
  <c r="BG65"/>
  <c r="BF65"/>
  <c r="BE65"/>
  <c r="BG64"/>
  <c r="BF64"/>
  <c r="BE64"/>
  <c r="BG63"/>
  <c r="BF63"/>
  <c r="BE63"/>
  <c r="BG62"/>
  <c r="BF62"/>
  <c r="BE62"/>
  <c r="BG61"/>
  <c r="BF61"/>
  <c r="BE61"/>
  <c r="BG60"/>
  <c r="BF60"/>
  <c r="BE60"/>
  <c r="BG59"/>
  <c r="BF59"/>
  <c r="BE59"/>
  <c r="BG58"/>
  <c r="BF58"/>
  <c r="BE58"/>
  <c r="BG57"/>
  <c r="BF57"/>
  <c r="BE57"/>
  <c r="BG56"/>
  <c r="BF56"/>
  <c r="BE56"/>
  <c r="BG55"/>
  <c r="BF55"/>
  <c r="BE55"/>
  <c r="BG54"/>
  <c r="BF54"/>
  <c r="BE54"/>
  <c r="BG53"/>
  <c r="BF53"/>
  <c r="BE53"/>
  <c r="BG52"/>
  <c r="BF52"/>
  <c r="BE52"/>
  <c r="BG51"/>
  <c r="BF51"/>
  <c r="BE51"/>
  <c r="BG50"/>
  <c r="BF50"/>
  <c r="BE50"/>
  <c r="BG49"/>
  <c r="BF49"/>
  <c r="BE49"/>
  <c r="BG48"/>
  <c r="BF48"/>
  <c r="BE48"/>
  <c r="BG47"/>
  <c r="BF47"/>
  <c r="BE47"/>
  <c r="BG46"/>
  <c r="BF46"/>
  <c r="BE46"/>
  <c r="BG45"/>
  <c r="BF45"/>
  <c r="BE45"/>
  <c r="BG44"/>
  <c r="BF44"/>
  <c r="BE44"/>
  <c r="BG43"/>
  <c r="BF43"/>
  <c r="BE43"/>
  <c r="BG42"/>
  <c r="BF42"/>
  <c r="BE42"/>
  <c r="BG41"/>
  <c r="BF41"/>
  <c r="BE41"/>
  <c r="BG40"/>
  <c r="BF40"/>
  <c r="BE40"/>
  <c r="BG39"/>
  <c r="BF39"/>
  <c r="BE39"/>
  <c r="BG38"/>
  <c r="BF38"/>
  <c r="BE38"/>
  <c r="BG37"/>
  <c r="BF37"/>
  <c r="BE37"/>
  <c r="BG36"/>
  <c r="BF36"/>
  <c r="BE36"/>
  <c r="BG35"/>
  <c r="BF35"/>
  <c r="BE35"/>
  <c r="BG34"/>
  <c r="BF34"/>
  <c r="BE34"/>
  <c r="BG33"/>
  <c r="BF33"/>
  <c r="BE33"/>
  <c r="BG32"/>
  <c r="BF32"/>
  <c r="BE32"/>
  <c r="BG31"/>
  <c r="BF31"/>
  <c r="BE31"/>
  <c r="BG30"/>
  <c r="BF30"/>
  <c r="BE30"/>
  <c r="BG29"/>
  <c r="BF29"/>
  <c r="BE29"/>
  <c r="AU110"/>
  <c r="AT110"/>
  <c r="AS110"/>
  <c r="AU109"/>
  <c r="AT109"/>
  <c r="AS109"/>
  <c r="AU108"/>
  <c r="AT108"/>
  <c r="AS108"/>
  <c r="AU107"/>
  <c r="AT107"/>
  <c r="AS107"/>
  <c r="AU106"/>
  <c r="AT106"/>
  <c r="AS106"/>
  <c r="AU105"/>
  <c r="AT105"/>
  <c r="AS105"/>
  <c r="AU104"/>
  <c r="AT104"/>
  <c r="AS104"/>
  <c r="AU103"/>
  <c r="AT103"/>
  <c r="AS103"/>
  <c r="AU102"/>
  <c r="AT102"/>
  <c r="AS102"/>
  <c r="AU101"/>
  <c r="AT101"/>
  <c r="AS101"/>
  <c r="AU100"/>
  <c r="AT100"/>
  <c r="AS100"/>
  <c r="AU99"/>
  <c r="AT99"/>
  <c r="AS99"/>
  <c r="AU98"/>
  <c r="AT98"/>
  <c r="AS98"/>
  <c r="AU97"/>
  <c r="AT97"/>
  <c r="AS97"/>
  <c r="AU96"/>
  <c r="AT96"/>
  <c r="AS96"/>
  <c r="AU95"/>
  <c r="AT95"/>
  <c r="AS95"/>
  <c r="AU94"/>
  <c r="AT94"/>
  <c r="AS94"/>
  <c r="AU93"/>
  <c r="AT93"/>
  <c r="AS93"/>
  <c r="AU92"/>
  <c r="AT92"/>
  <c r="AS92"/>
  <c r="AU91"/>
  <c r="AT91"/>
  <c r="AS91"/>
  <c r="AU90"/>
  <c r="AT90"/>
  <c r="AS90"/>
  <c r="AU89"/>
  <c r="AT89"/>
  <c r="AS89"/>
  <c r="AU88"/>
  <c r="AT88"/>
  <c r="AS88"/>
  <c r="AU87"/>
  <c r="AT87"/>
  <c r="AS87"/>
  <c r="AU86"/>
  <c r="AT86"/>
  <c r="AS86"/>
  <c r="AU85"/>
  <c r="AT85"/>
  <c r="AS85"/>
  <c r="AU84"/>
  <c r="AT84"/>
  <c r="AS84"/>
  <c r="AU83"/>
  <c r="AT83"/>
  <c r="AS83"/>
  <c r="AU82"/>
  <c r="AT82"/>
  <c r="AS82"/>
  <c r="AU81"/>
  <c r="AT81"/>
  <c r="AS81"/>
  <c r="AU80"/>
  <c r="AT80"/>
  <c r="AS80"/>
  <c r="AU79"/>
  <c r="AT79"/>
  <c r="AS79"/>
  <c r="AU78"/>
  <c r="AT78"/>
  <c r="AS78"/>
  <c r="AU77"/>
  <c r="AT77"/>
  <c r="AS77"/>
  <c r="AU76"/>
  <c r="AT76"/>
  <c r="AS76"/>
  <c r="AU75"/>
  <c r="AT75"/>
  <c r="AS75"/>
  <c r="AU74"/>
  <c r="AT74"/>
  <c r="AS74"/>
  <c r="AU73"/>
  <c r="AT73"/>
  <c r="AS73"/>
  <c r="AU72"/>
  <c r="AT72"/>
  <c r="AS72"/>
  <c r="AU71"/>
  <c r="AT71"/>
  <c r="AS71"/>
  <c r="AU70"/>
  <c r="AT70"/>
  <c r="AS70"/>
  <c r="AU69"/>
  <c r="AT69"/>
  <c r="AS69"/>
  <c r="AU68"/>
  <c r="AT68"/>
  <c r="AS68"/>
  <c r="AU67"/>
  <c r="AT67"/>
  <c r="AS67"/>
  <c r="AU66"/>
  <c r="AT66"/>
  <c r="AS66"/>
  <c r="AU65"/>
  <c r="AT65"/>
  <c r="AS65"/>
  <c r="AU64"/>
  <c r="AT64"/>
  <c r="AS64"/>
  <c r="AU63"/>
  <c r="AT63"/>
  <c r="AS63"/>
  <c r="AU62"/>
  <c r="AT62"/>
  <c r="AS62"/>
  <c r="AU61"/>
  <c r="AT61"/>
  <c r="AS61"/>
  <c r="AU60"/>
  <c r="AT60"/>
  <c r="AS60"/>
  <c r="AU59"/>
  <c r="AT59"/>
  <c r="AS59"/>
  <c r="AU58"/>
  <c r="AT58"/>
  <c r="AS58"/>
  <c r="AU57"/>
  <c r="AT57"/>
  <c r="AS57"/>
  <c r="AU56"/>
  <c r="AT56"/>
  <c r="AS56"/>
  <c r="AU55"/>
  <c r="AT55"/>
  <c r="AS55"/>
  <c r="AU54"/>
  <c r="AT54"/>
  <c r="AS54"/>
  <c r="AU53"/>
  <c r="AT53"/>
  <c r="AS53"/>
  <c r="AU52"/>
  <c r="AT52"/>
  <c r="AS52"/>
  <c r="AU51"/>
  <c r="AT51"/>
  <c r="AS51"/>
  <c r="AU50"/>
  <c r="AT50"/>
  <c r="AS50"/>
  <c r="AU49"/>
  <c r="AT49"/>
  <c r="AS49"/>
  <c r="AU48"/>
  <c r="AT48"/>
  <c r="AS48"/>
  <c r="AU47"/>
  <c r="AT47"/>
  <c r="AS47"/>
  <c r="AU46"/>
  <c r="AT46"/>
  <c r="AS46"/>
  <c r="AU45"/>
  <c r="AT45"/>
  <c r="AS45"/>
  <c r="AU44"/>
  <c r="AT44"/>
  <c r="AS44"/>
  <c r="AU43"/>
  <c r="AT43"/>
  <c r="AS43"/>
  <c r="AU42"/>
  <c r="AT42"/>
  <c r="AS42"/>
  <c r="AU41"/>
  <c r="AT41"/>
  <c r="AS41"/>
  <c r="AU40"/>
  <c r="AT40"/>
  <c r="AS40"/>
  <c r="AU39"/>
  <c r="AT39"/>
  <c r="AS39"/>
  <c r="AU38"/>
  <c r="AT38"/>
  <c r="AS38"/>
  <c r="AU37"/>
  <c r="AT37"/>
  <c r="AS37"/>
  <c r="AU36"/>
  <c r="AT36"/>
  <c r="AS36"/>
  <c r="AU35"/>
  <c r="AT35"/>
  <c r="AS35"/>
  <c r="AU34"/>
  <c r="AT34"/>
  <c r="AS34"/>
  <c r="AU33"/>
  <c r="AT33"/>
  <c r="AS33"/>
  <c r="AU32"/>
  <c r="AT32"/>
  <c r="AS32"/>
  <c r="AU31"/>
  <c r="AT31"/>
  <c r="AS31"/>
  <c r="AU30"/>
  <c r="AT30"/>
  <c r="AS30"/>
  <c r="AU29"/>
  <c r="AT29"/>
  <c r="AS29"/>
  <c r="AI110"/>
  <c r="AH110"/>
  <c r="AG110"/>
  <c r="AI109"/>
  <c r="AH109"/>
  <c r="AG109"/>
  <c r="AI108"/>
  <c r="AH108"/>
  <c r="AG108"/>
  <c r="AI107"/>
  <c r="AH107"/>
  <c r="AG107"/>
  <c r="AI106"/>
  <c r="AH106"/>
  <c r="AG106"/>
  <c r="AI105"/>
  <c r="AH105"/>
  <c r="AG105"/>
  <c r="AI104"/>
  <c r="AH104"/>
  <c r="AG104"/>
  <c r="AI103"/>
  <c r="AH103"/>
  <c r="AG103"/>
  <c r="AI102"/>
  <c r="AH102"/>
  <c r="AG102"/>
  <c r="AI101"/>
  <c r="AH101"/>
  <c r="AG101"/>
  <c r="AI100"/>
  <c r="AH100"/>
  <c r="AG100"/>
  <c r="AI99"/>
  <c r="AH99"/>
  <c r="AG99"/>
  <c r="AI98"/>
  <c r="AH98"/>
  <c r="AG98"/>
  <c r="AI97"/>
  <c r="AH97"/>
  <c r="AG97"/>
  <c r="AI96"/>
  <c r="AH96"/>
  <c r="AG96"/>
  <c r="AI95"/>
  <c r="AH95"/>
  <c r="AG95"/>
  <c r="AI94"/>
  <c r="AH94"/>
  <c r="AG94"/>
  <c r="AI93"/>
  <c r="AH93"/>
  <c r="AG93"/>
  <c r="AI92"/>
  <c r="AH92"/>
  <c r="AG92"/>
  <c r="AI91"/>
  <c r="AH91"/>
  <c r="AG91"/>
  <c r="AI90"/>
  <c r="AH90"/>
  <c r="AG90"/>
  <c r="AI89"/>
  <c r="AH89"/>
  <c r="AG89"/>
  <c r="AI88"/>
  <c r="AH88"/>
  <c r="AG88"/>
  <c r="AI87"/>
  <c r="AH87"/>
  <c r="AG87"/>
  <c r="AI86"/>
  <c r="AH86"/>
  <c r="AG86"/>
  <c r="AI85"/>
  <c r="AH85"/>
  <c r="AG85"/>
  <c r="AI84"/>
  <c r="AH84"/>
  <c r="AG84"/>
  <c r="AI83"/>
  <c r="AH83"/>
  <c r="AG83"/>
  <c r="AI82"/>
  <c r="AH82"/>
  <c r="AG82"/>
  <c r="AI81"/>
  <c r="AH81"/>
  <c r="AG81"/>
  <c r="AI80"/>
  <c r="AH80"/>
  <c r="AG80"/>
  <c r="AI79"/>
  <c r="AH79"/>
  <c r="AG79"/>
  <c r="AI78"/>
  <c r="AH78"/>
  <c r="AG78"/>
  <c r="AI77"/>
  <c r="AH77"/>
  <c r="AG77"/>
  <c r="AI76"/>
  <c r="AH76"/>
  <c r="AG76"/>
  <c r="AI75"/>
  <c r="AH75"/>
  <c r="AG75"/>
  <c r="AI74"/>
  <c r="AH74"/>
  <c r="AG74"/>
  <c r="AI73"/>
  <c r="AH73"/>
  <c r="AG73"/>
  <c r="AI72"/>
  <c r="AH72"/>
  <c r="AG72"/>
  <c r="AI71"/>
  <c r="AH71"/>
  <c r="AG71"/>
  <c r="AI70"/>
  <c r="AH70"/>
  <c r="AG70"/>
  <c r="AI69"/>
  <c r="AH69"/>
  <c r="AG69"/>
  <c r="AI68"/>
  <c r="AH68"/>
  <c r="AG68"/>
  <c r="AI67"/>
  <c r="AH67"/>
  <c r="AG67"/>
  <c r="AI66"/>
  <c r="AH66"/>
  <c r="AG66"/>
  <c r="AI65"/>
  <c r="AH65"/>
  <c r="AG65"/>
  <c r="AI64"/>
  <c r="AH64"/>
  <c r="AG64"/>
  <c r="AI63"/>
  <c r="AH63"/>
  <c r="AG63"/>
  <c r="AI62"/>
  <c r="AH62"/>
  <c r="AG62"/>
  <c r="AI61"/>
  <c r="AH61"/>
  <c r="AG61"/>
  <c r="AI60"/>
  <c r="AH60"/>
  <c r="AG60"/>
  <c r="AI59"/>
  <c r="AH59"/>
  <c r="AG59"/>
  <c r="AI58"/>
  <c r="AH58"/>
  <c r="AG58"/>
  <c r="AI57"/>
  <c r="AH57"/>
  <c r="AG57"/>
  <c r="AI56"/>
  <c r="AH56"/>
  <c r="AG56"/>
  <c r="AI55"/>
  <c r="AH55"/>
  <c r="AG55"/>
  <c r="AI54"/>
  <c r="AH54"/>
  <c r="AG54"/>
  <c r="AI53"/>
  <c r="AH53"/>
  <c r="AG53"/>
  <c r="AI52"/>
  <c r="AH52"/>
  <c r="AG52"/>
  <c r="AI51"/>
  <c r="AH51"/>
  <c r="AG51"/>
  <c r="AI50"/>
  <c r="AH50"/>
  <c r="AG50"/>
  <c r="AI49"/>
  <c r="AH49"/>
  <c r="AG49"/>
  <c r="AI48"/>
  <c r="AH48"/>
  <c r="AG48"/>
  <c r="AI47"/>
  <c r="AH47"/>
  <c r="AG47"/>
  <c r="AI46"/>
  <c r="AH46"/>
  <c r="AG46"/>
  <c r="AI45"/>
  <c r="AH45"/>
  <c r="AG45"/>
  <c r="AI44"/>
  <c r="AH44"/>
  <c r="AG44"/>
  <c r="AI43"/>
  <c r="AH43"/>
  <c r="AG43"/>
  <c r="AI42"/>
  <c r="AH42"/>
  <c r="AG42"/>
  <c r="AI41"/>
  <c r="AH41"/>
  <c r="AG41"/>
  <c r="AI40"/>
  <c r="AH40"/>
  <c r="AG40"/>
  <c r="AI39"/>
  <c r="AH39"/>
  <c r="AG39"/>
  <c r="AI38"/>
  <c r="AH38"/>
  <c r="AG38"/>
  <c r="AI37"/>
  <c r="AH37"/>
  <c r="AG37"/>
  <c r="AI36"/>
  <c r="AH36"/>
  <c r="AG36"/>
  <c r="AI35"/>
  <c r="AH35"/>
  <c r="AG35"/>
  <c r="AI34"/>
  <c r="AH34"/>
  <c r="AG34"/>
  <c r="AI33"/>
  <c r="AH33"/>
  <c r="AG33"/>
  <c r="AI32"/>
  <c r="AH32"/>
  <c r="AG32"/>
  <c r="AI31"/>
  <c r="AH31"/>
  <c r="AG31"/>
  <c r="AI30"/>
  <c r="AH30"/>
  <c r="AG30"/>
  <c r="AI29"/>
  <c r="AH29"/>
  <c r="AG29"/>
  <c r="W110"/>
  <c r="V110"/>
  <c r="U110"/>
  <c r="W109"/>
  <c r="V109"/>
  <c r="U109"/>
  <c r="W108"/>
  <c r="V108"/>
  <c r="U108"/>
  <c r="W107"/>
  <c r="V107"/>
  <c r="U107"/>
  <c r="W106"/>
  <c r="V106"/>
  <c r="U106"/>
  <c r="W105"/>
  <c r="V105"/>
  <c r="U105"/>
  <c r="W104"/>
  <c r="V104"/>
  <c r="U104"/>
  <c r="D99" i="14" s="1"/>
  <c r="W103" i="1"/>
  <c r="V103"/>
  <c r="U103"/>
  <c r="W102"/>
  <c r="V102"/>
  <c r="U102"/>
  <c r="W101"/>
  <c r="V101"/>
  <c r="U101"/>
  <c r="W100"/>
  <c r="V100"/>
  <c r="U100"/>
  <c r="D95" i="14" s="1"/>
  <c r="W99" i="1"/>
  <c r="V99"/>
  <c r="U99"/>
  <c r="W98"/>
  <c r="V98"/>
  <c r="U98"/>
  <c r="W97"/>
  <c r="V97"/>
  <c r="U97"/>
  <c r="W96"/>
  <c r="V96"/>
  <c r="U96"/>
  <c r="D91" i="14" s="1"/>
  <c r="W95" i="1"/>
  <c r="V95"/>
  <c r="U95"/>
  <c r="W94"/>
  <c r="V94"/>
  <c r="U94"/>
  <c r="W93"/>
  <c r="V93"/>
  <c r="U93"/>
  <c r="W92"/>
  <c r="V92"/>
  <c r="U92"/>
  <c r="W91"/>
  <c r="V91"/>
  <c r="U91"/>
  <c r="W90"/>
  <c r="V90"/>
  <c r="U90"/>
  <c r="W89"/>
  <c r="V89"/>
  <c r="U89"/>
  <c r="W88"/>
  <c r="V88"/>
  <c r="U88"/>
  <c r="D83" i="14" s="1"/>
  <c r="W87" i="1"/>
  <c r="V87"/>
  <c r="U87"/>
  <c r="W86"/>
  <c r="V86"/>
  <c r="U86"/>
  <c r="W85"/>
  <c r="V85"/>
  <c r="U85"/>
  <c r="W84"/>
  <c r="V84"/>
  <c r="U84"/>
  <c r="W83"/>
  <c r="V83"/>
  <c r="U83"/>
  <c r="W82"/>
  <c r="V82"/>
  <c r="U82"/>
  <c r="W81"/>
  <c r="V81"/>
  <c r="U81"/>
  <c r="W80"/>
  <c r="V80"/>
  <c r="U80"/>
  <c r="W79"/>
  <c r="V79"/>
  <c r="U79"/>
  <c r="W78"/>
  <c r="V78"/>
  <c r="U78"/>
  <c r="W77"/>
  <c r="V77"/>
  <c r="U77"/>
  <c r="W76"/>
  <c r="V76"/>
  <c r="U76"/>
  <c r="D71" i="14" s="1"/>
  <c r="W75" i="1"/>
  <c r="V75"/>
  <c r="U75"/>
  <c r="W74"/>
  <c r="V74"/>
  <c r="U74"/>
  <c r="W73"/>
  <c r="V73"/>
  <c r="U73"/>
  <c r="W72"/>
  <c r="V72"/>
  <c r="U72"/>
  <c r="D67" i="14" s="1"/>
  <c r="W71" i="1"/>
  <c r="V71"/>
  <c r="U71"/>
  <c r="W70"/>
  <c r="V70"/>
  <c r="U70"/>
  <c r="W69"/>
  <c r="V69"/>
  <c r="U69"/>
  <c r="W68"/>
  <c r="V68"/>
  <c r="U68"/>
  <c r="D63" i="14" s="1"/>
  <c r="W67" i="1"/>
  <c r="V67"/>
  <c r="U67"/>
  <c r="W66"/>
  <c r="V66"/>
  <c r="U66"/>
  <c r="W65"/>
  <c r="V65"/>
  <c r="U65"/>
  <c r="W64"/>
  <c r="V64"/>
  <c r="U64"/>
  <c r="D59" i="14" s="1"/>
  <c r="W63" i="1"/>
  <c r="V63"/>
  <c r="U63"/>
  <c r="W62"/>
  <c r="V62"/>
  <c r="U62"/>
  <c r="W61"/>
  <c r="V61"/>
  <c r="U61"/>
  <c r="W60"/>
  <c r="V60"/>
  <c r="U60"/>
  <c r="W59"/>
  <c r="V59"/>
  <c r="U59"/>
  <c r="W58"/>
  <c r="V58"/>
  <c r="U58"/>
  <c r="W57"/>
  <c r="V57"/>
  <c r="U57"/>
  <c r="W56"/>
  <c r="V56"/>
  <c r="U56"/>
  <c r="D51" i="14" s="1"/>
  <c r="W55" i="1"/>
  <c r="V55"/>
  <c r="U55"/>
  <c r="W54"/>
  <c r="V54"/>
  <c r="U54"/>
  <c r="W53"/>
  <c r="V53"/>
  <c r="U53"/>
  <c r="W52"/>
  <c r="V52"/>
  <c r="U52"/>
  <c r="D47" i="14" s="1"/>
  <c r="W51" i="1"/>
  <c r="V51"/>
  <c r="U51"/>
  <c r="W50"/>
  <c r="V50"/>
  <c r="U50"/>
  <c r="W49"/>
  <c r="V49"/>
  <c r="U49"/>
  <c r="W48"/>
  <c r="V48"/>
  <c r="U48"/>
  <c r="D43" i="14" s="1"/>
  <c r="W47" i="1"/>
  <c r="V47"/>
  <c r="U47"/>
  <c r="W46"/>
  <c r="V46"/>
  <c r="U46"/>
  <c r="W45"/>
  <c r="V45"/>
  <c r="U45"/>
  <c r="W44"/>
  <c r="V44"/>
  <c r="U44"/>
  <c r="D39" i="14" s="1"/>
  <c r="W43" i="1"/>
  <c r="V43"/>
  <c r="U43"/>
  <c r="W42"/>
  <c r="V42"/>
  <c r="U42"/>
  <c r="W41"/>
  <c r="V41"/>
  <c r="U41"/>
  <c r="W40"/>
  <c r="V40"/>
  <c r="U40"/>
  <c r="D35" i="14" s="1"/>
  <c r="W39" i="1"/>
  <c r="V39"/>
  <c r="U39"/>
  <c r="W38"/>
  <c r="V38"/>
  <c r="U38"/>
  <c r="W37"/>
  <c r="V37"/>
  <c r="U37"/>
  <c r="W36"/>
  <c r="V36"/>
  <c r="U36"/>
  <c r="D31" i="14" s="1"/>
  <c r="W35" i="1"/>
  <c r="V35"/>
  <c r="U35"/>
  <c r="W34"/>
  <c r="V34"/>
  <c r="U34"/>
  <c r="W33"/>
  <c r="V33"/>
  <c r="U33"/>
  <c r="W32"/>
  <c r="V32"/>
  <c r="U32"/>
  <c r="D27" i="14" s="1"/>
  <c r="W31" i="1"/>
  <c r="V31"/>
  <c r="U31"/>
  <c r="W30"/>
  <c r="V30"/>
  <c r="U30"/>
  <c r="W29"/>
  <c r="V29"/>
  <c r="U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K29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D25" s="1"/>
  <c r="E12" i="15"/>
  <c r="D12"/>
  <c r="H16" i="1"/>
  <c r="G16"/>
  <c r="U19" i="14"/>
  <c r="I18" s="1"/>
  <c r="U18"/>
  <c r="W6" i="2"/>
  <c r="W5"/>
  <c r="J14" s="1"/>
  <c r="W4"/>
  <c r="HD110" i="1"/>
  <c r="HC110"/>
  <c r="GY110"/>
  <c r="GR110"/>
  <c r="GQ110"/>
  <c r="GM110"/>
  <c r="GK110" s="1"/>
  <c r="GF110"/>
  <c r="GE110"/>
  <c r="GA110"/>
  <c r="FX110" s="1"/>
  <c r="FT110"/>
  <c r="FS110"/>
  <c r="FO110"/>
  <c r="FL110" s="1"/>
  <c r="FH110"/>
  <c r="FG110"/>
  <c r="FC110"/>
  <c r="EV110"/>
  <c r="EU110"/>
  <c r="EQ110"/>
  <c r="EO110" s="1"/>
  <c r="EJ110"/>
  <c r="EI110"/>
  <c r="EE110"/>
  <c r="EB110" s="1"/>
  <c r="DX110"/>
  <c r="DW110"/>
  <c r="DS110"/>
  <c r="DP110" s="1"/>
  <c r="DL110"/>
  <c r="DK110"/>
  <c r="DG110"/>
  <c r="CZ110"/>
  <c r="CY110"/>
  <c r="CU110"/>
  <c r="CS110" s="1"/>
  <c r="CN110"/>
  <c r="CM110"/>
  <c r="CI110"/>
  <c r="CG110" s="1"/>
  <c r="CB110"/>
  <c r="CA110"/>
  <c r="BW110"/>
  <c r="BT110" s="1"/>
  <c r="BP110"/>
  <c r="BO110"/>
  <c r="BK110"/>
  <c r="BD110"/>
  <c r="BC110"/>
  <c r="AY110"/>
  <c r="AV110" s="1"/>
  <c r="AR110"/>
  <c r="AQ110"/>
  <c r="AM110"/>
  <c r="AF110"/>
  <c r="AE110"/>
  <c r="AA110"/>
  <c r="T110"/>
  <c r="S110"/>
  <c r="O110"/>
  <c r="I110"/>
  <c r="H110"/>
  <c r="G110"/>
  <c r="HD109"/>
  <c r="HC109"/>
  <c r="GY109"/>
  <c r="GW109" s="1"/>
  <c r="GR109"/>
  <c r="GQ109"/>
  <c r="GM109"/>
  <c r="GK109" s="1"/>
  <c r="GF109"/>
  <c r="GE109"/>
  <c r="GA109"/>
  <c r="FY109" s="1"/>
  <c r="FT109"/>
  <c r="FS109"/>
  <c r="FO109"/>
  <c r="FH109"/>
  <c r="FG109"/>
  <c r="FC109"/>
  <c r="FA109" s="1"/>
  <c r="EV109"/>
  <c r="EU109"/>
  <c r="EQ109"/>
  <c r="EO109" s="1"/>
  <c r="EJ109"/>
  <c r="EI109"/>
  <c r="EE109"/>
  <c r="EC109" s="1"/>
  <c r="DX109"/>
  <c r="DW109"/>
  <c r="DS109"/>
  <c r="DP109" s="1"/>
  <c r="DL109"/>
  <c r="DK109"/>
  <c r="DG109"/>
  <c r="DE109" s="1"/>
  <c r="CZ109"/>
  <c r="CY109"/>
  <c r="CU109"/>
  <c r="CN109"/>
  <c r="CM109"/>
  <c r="CI109"/>
  <c r="CG109" s="1"/>
  <c r="CB109"/>
  <c r="CA109"/>
  <c r="BW109"/>
  <c r="BP109"/>
  <c r="BO109"/>
  <c r="BK109"/>
  <c r="BI109" s="1"/>
  <c r="BD109"/>
  <c r="BC109"/>
  <c r="AY109"/>
  <c r="AR109"/>
  <c r="AQ109"/>
  <c r="AM109"/>
  <c r="AK109" s="1"/>
  <c r="AF109"/>
  <c r="AE109"/>
  <c r="AA109"/>
  <c r="Y109" s="1"/>
  <c r="T109"/>
  <c r="S109"/>
  <c r="O109"/>
  <c r="M109" s="1"/>
  <c r="I109"/>
  <c r="H109"/>
  <c r="G109"/>
  <c r="HD108"/>
  <c r="HC108"/>
  <c r="GY108"/>
  <c r="GV108" s="1"/>
  <c r="GR108"/>
  <c r="GQ108"/>
  <c r="GM108"/>
  <c r="GJ108" s="1"/>
  <c r="GF108"/>
  <c r="GE108"/>
  <c r="GA108"/>
  <c r="FT108"/>
  <c r="FS108"/>
  <c r="FO108"/>
  <c r="FM108" s="1"/>
  <c r="FH108"/>
  <c r="FG108"/>
  <c r="FC108"/>
  <c r="EV108"/>
  <c r="EU108"/>
  <c r="EQ108"/>
  <c r="EN108" s="1"/>
  <c r="EJ108"/>
  <c r="EI108"/>
  <c r="EE108"/>
  <c r="EB108" s="1"/>
  <c r="DX108"/>
  <c r="DW108"/>
  <c r="DS108"/>
  <c r="DL108"/>
  <c r="DK108"/>
  <c r="DG108"/>
  <c r="DD108" s="1"/>
  <c r="CZ108"/>
  <c r="CY108"/>
  <c r="CU108"/>
  <c r="CS108" s="1"/>
  <c r="CN108"/>
  <c r="CM108"/>
  <c r="CI108"/>
  <c r="CB108"/>
  <c r="CA108"/>
  <c r="BW108"/>
  <c r="BU108" s="1"/>
  <c r="BP108"/>
  <c r="BO108"/>
  <c r="BK108"/>
  <c r="BH108" s="1"/>
  <c r="BD108"/>
  <c r="BC108"/>
  <c r="AY108"/>
  <c r="AV108" s="1"/>
  <c r="AR108"/>
  <c r="AQ108"/>
  <c r="AM108"/>
  <c r="AF108"/>
  <c r="AE108"/>
  <c r="AA108"/>
  <c r="X108" s="1"/>
  <c r="T108"/>
  <c r="S108"/>
  <c r="O108"/>
  <c r="L108" s="1"/>
  <c r="I108"/>
  <c r="H108"/>
  <c r="G108"/>
  <c r="HD107"/>
  <c r="HC107"/>
  <c r="GY107"/>
  <c r="GR107"/>
  <c r="GQ107"/>
  <c r="GM107"/>
  <c r="GK107" s="1"/>
  <c r="GF107"/>
  <c r="GE107"/>
  <c r="GA107"/>
  <c r="FX107" s="1"/>
  <c r="FT107"/>
  <c r="FS107"/>
  <c r="FO107"/>
  <c r="FM107" s="1"/>
  <c r="FH107"/>
  <c r="FG107"/>
  <c r="FC107"/>
  <c r="EV107"/>
  <c r="EU107"/>
  <c r="EQ107"/>
  <c r="EO107" s="1"/>
  <c r="EJ107"/>
  <c r="EI107"/>
  <c r="EE107"/>
  <c r="EB107" s="1"/>
  <c r="DX107"/>
  <c r="DW107"/>
  <c r="DS107"/>
  <c r="DQ107" s="1"/>
  <c r="DL107"/>
  <c r="DK107"/>
  <c r="DG107"/>
  <c r="CZ107"/>
  <c r="CY107"/>
  <c r="CU107"/>
  <c r="CS107" s="1"/>
  <c r="CN107"/>
  <c r="CM107"/>
  <c r="CI107"/>
  <c r="CG107" s="1"/>
  <c r="CB107"/>
  <c r="CA107"/>
  <c r="BW107"/>
  <c r="BU107" s="1"/>
  <c r="BP107"/>
  <c r="BO107"/>
  <c r="BK107"/>
  <c r="BD107"/>
  <c r="BC107"/>
  <c r="AY107"/>
  <c r="AW107" s="1"/>
  <c r="AR107"/>
  <c r="AQ107"/>
  <c r="AM107"/>
  <c r="AF107"/>
  <c r="AE107"/>
  <c r="AA107"/>
  <c r="X107" s="1"/>
  <c r="T107"/>
  <c r="S107"/>
  <c r="O107"/>
  <c r="M107"/>
  <c r="I107"/>
  <c r="H107"/>
  <c r="G107"/>
  <c r="HD106"/>
  <c r="HC106"/>
  <c r="GY106"/>
  <c r="GR106"/>
  <c r="GQ106"/>
  <c r="GM106"/>
  <c r="GK106" s="1"/>
  <c r="GF106"/>
  <c r="GE106"/>
  <c r="GA106"/>
  <c r="FT106"/>
  <c r="FS106"/>
  <c r="FO106"/>
  <c r="FL106" s="1"/>
  <c r="FM106"/>
  <c r="FH106"/>
  <c r="FG106"/>
  <c r="FC106"/>
  <c r="EV106"/>
  <c r="EU106"/>
  <c r="EQ106"/>
  <c r="EO106" s="1"/>
  <c r="EJ106"/>
  <c r="EI106"/>
  <c r="EE106"/>
  <c r="EB106" s="1"/>
  <c r="DX106"/>
  <c r="DW106"/>
  <c r="DS106"/>
  <c r="DQ106" s="1"/>
  <c r="DL106"/>
  <c r="DK106"/>
  <c r="DG106"/>
  <c r="CZ106"/>
  <c r="CY106"/>
  <c r="CU106"/>
  <c r="CN106"/>
  <c r="CM106"/>
  <c r="CI106"/>
  <c r="CG106" s="1"/>
  <c r="CB106"/>
  <c r="CA106"/>
  <c r="BW106"/>
  <c r="BT106" s="1"/>
  <c r="BP106"/>
  <c r="BO106"/>
  <c r="BK106"/>
  <c r="BD106"/>
  <c r="BC106"/>
  <c r="AY106"/>
  <c r="AW106" s="1"/>
  <c r="AR106"/>
  <c r="AQ106"/>
  <c r="AM106"/>
  <c r="AF106"/>
  <c r="AE106"/>
  <c r="AA106"/>
  <c r="Y106" s="1"/>
  <c r="T106"/>
  <c r="S106"/>
  <c r="O106"/>
  <c r="I106"/>
  <c r="H106"/>
  <c r="G106"/>
  <c r="HD105"/>
  <c r="HC105"/>
  <c r="GY105"/>
  <c r="GW105" s="1"/>
  <c r="GR105"/>
  <c r="GQ105"/>
  <c r="GM105"/>
  <c r="GF105"/>
  <c r="GE105"/>
  <c r="GA105"/>
  <c r="FT105"/>
  <c r="FS105"/>
  <c r="FO105"/>
  <c r="FM105" s="1"/>
  <c r="FH105"/>
  <c r="FG105"/>
  <c r="FC105"/>
  <c r="EV105"/>
  <c r="EU105"/>
  <c r="EQ105"/>
  <c r="EN105" s="1"/>
  <c r="EJ105"/>
  <c r="EI105"/>
  <c r="EE105"/>
  <c r="EB105" s="1"/>
  <c r="DX105"/>
  <c r="DW105"/>
  <c r="DS105"/>
  <c r="DQ105" s="1"/>
  <c r="DL105"/>
  <c r="DK105"/>
  <c r="DG105"/>
  <c r="CZ105"/>
  <c r="CY105"/>
  <c r="CU105"/>
  <c r="CR105" s="1"/>
  <c r="CN105"/>
  <c r="CM105"/>
  <c r="CI105"/>
  <c r="CB105"/>
  <c r="CA105"/>
  <c r="BW105"/>
  <c r="BU105" s="1"/>
  <c r="BP105"/>
  <c r="BO105"/>
  <c r="BK105"/>
  <c r="BI105" s="1"/>
  <c r="BD105"/>
  <c r="BC105"/>
  <c r="AY105"/>
  <c r="AV105" s="1"/>
  <c r="AR105"/>
  <c r="AQ105"/>
  <c r="AM105"/>
  <c r="AK105" s="1"/>
  <c r="AF105"/>
  <c r="AE105"/>
  <c r="AA105"/>
  <c r="X105" s="1"/>
  <c r="T105"/>
  <c r="S105"/>
  <c r="O105"/>
  <c r="L105" s="1"/>
  <c r="I105"/>
  <c r="H105"/>
  <c r="G105"/>
  <c r="HD104"/>
  <c r="HC104"/>
  <c r="GY104"/>
  <c r="GW104" s="1"/>
  <c r="GR104"/>
  <c r="GQ104"/>
  <c r="GM104"/>
  <c r="GF104"/>
  <c r="GE104"/>
  <c r="GA104"/>
  <c r="FX104" s="1"/>
  <c r="FT104"/>
  <c r="FS104"/>
  <c r="FO104"/>
  <c r="FH104"/>
  <c r="FG104"/>
  <c r="FC104"/>
  <c r="EV104"/>
  <c r="EU104"/>
  <c r="EQ104"/>
  <c r="EO104" s="1"/>
  <c r="EJ104"/>
  <c r="EI104"/>
  <c r="EE104"/>
  <c r="DX104"/>
  <c r="DW104"/>
  <c r="DS104"/>
  <c r="DQ104" s="1"/>
  <c r="DL104"/>
  <c r="DK104"/>
  <c r="DG104"/>
  <c r="DE104" s="1"/>
  <c r="CZ104"/>
  <c r="CY104"/>
  <c r="CU104"/>
  <c r="CS104" s="1"/>
  <c r="CN104"/>
  <c r="CM104"/>
  <c r="CI104"/>
  <c r="CG104" s="1"/>
  <c r="CB104"/>
  <c r="CA104"/>
  <c r="BW104"/>
  <c r="BP104"/>
  <c r="BO104"/>
  <c r="BK104"/>
  <c r="BD104"/>
  <c r="BC104"/>
  <c r="AY104"/>
  <c r="AW104" s="1"/>
  <c r="AR104"/>
  <c r="AQ104"/>
  <c r="AM104"/>
  <c r="AK104" s="1"/>
  <c r="AF104"/>
  <c r="AE104"/>
  <c r="AA104"/>
  <c r="Y104" s="1"/>
  <c r="T104"/>
  <c r="S104"/>
  <c r="O104"/>
  <c r="M104" s="1"/>
  <c r="L104"/>
  <c r="I104"/>
  <c r="H104"/>
  <c r="G104"/>
  <c r="HD103"/>
  <c r="HC103"/>
  <c r="GY103"/>
  <c r="GV103" s="1"/>
  <c r="GR103"/>
  <c r="GQ103"/>
  <c r="GM103"/>
  <c r="GK103" s="1"/>
  <c r="GF103"/>
  <c r="GE103"/>
  <c r="GA103"/>
  <c r="FX103" s="1"/>
  <c r="FT103"/>
  <c r="FS103"/>
  <c r="FO103"/>
  <c r="FM103" s="1"/>
  <c r="FH103"/>
  <c r="FG103"/>
  <c r="FC103"/>
  <c r="EV103"/>
  <c r="EU103"/>
  <c r="EQ103"/>
  <c r="EN103" s="1"/>
  <c r="EO103"/>
  <c r="EJ103"/>
  <c r="EI103"/>
  <c r="EE103"/>
  <c r="EB103" s="1"/>
  <c r="DX103"/>
  <c r="DW103"/>
  <c r="DS103"/>
  <c r="DP103" s="1"/>
  <c r="DL103"/>
  <c r="DK103"/>
  <c r="DG103"/>
  <c r="DE103" s="1"/>
  <c r="CZ103"/>
  <c r="CY103"/>
  <c r="CU103"/>
  <c r="CR103" s="1"/>
  <c r="CN103"/>
  <c r="CM103"/>
  <c r="CI103"/>
  <c r="CF103" s="1"/>
  <c r="CB103"/>
  <c r="CA103"/>
  <c r="BW103"/>
  <c r="BP103"/>
  <c r="BO103"/>
  <c r="BK103"/>
  <c r="BD103"/>
  <c r="BC103"/>
  <c r="AY103"/>
  <c r="AV103" s="1"/>
  <c r="AR103"/>
  <c r="AQ103"/>
  <c r="AM103"/>
  <c r="AJ103" s="1"/>
  <c r="AF103"/>
  <c r="AE103"/>
  <c r="AA103"/>
  <c r="X103" s="1"/>
  <c r="T103"/>
  <c r="S103"/>
  <c r="O103"/>
  <c r="M103" s="1"/>
  <c r="I103"/>
  <c r="H103"/>
  <c r="G103"/>
  <c r="HD102"/>
  <c r="HC102"/>
  <c r="GY102"/>
  <c r="GW102" s="1"/>
  <c r="GR102"/>
  <c r="GQ102"/>
  <c r="GM102"/>
  <c r="GK102" s="1"/>
  <c r="GF102"/>
  <c r="GE102"/>
  <c r="GA102"/>
  <c r="FX102" s="1"/>
  <c r="FT102"/>
  <c r="FS102"/>
  <c r="FO102"/>
  <c r="FM102" s="1"/>
  <c r="FH102"/>
  <c r="FG102"/>
  <c r="FC102"/>
  <c r="EV102"/>
  <c r="EU102"/>
  <c r="EQ102"/>
  <c r="EJ102"/>
  <c r="EI102"/>
  <c r="EE102"/>
  <c r="DX102"/>
  <c r="DW102"/>
  <c r="DS102"/>
  <c r="DP102" s="1"/>
  <c r="DL102"/>
  <c r="DK102"/>
  <c r="DG102"/>
  <c r="DE102" s="1"/>
  <c r="CZ102"/>
  <c r="CY102"/>
  <c r="CU102"/>
  <c r="CS102" s="1"/>
  <c r="CN102"/>
  <c r="CM102"/>
  <c r="CI102"/>
  <c r="CG102" s="1"/>
  <c r="CB102"/>
  <c r="CA102"/>
  <c r="BW102"/>
  <c r="BU102" s="1"/>
  <c r="BP102"/>
  <c r="BO102"/>
  <c r="BK102"/>
  <c r="BI102" s="1"/>
  <c r="BD102"/>
  <c r="BC102"/>
  <c r="AY102"/>
  <c r="AR102"/>
  <c r="AQ102"/>
  <c r="AM102"/>
  <c r="AF102"/>
  <c r="AE102"/>
  <c r="AA102"/>
  <c r="X102" s="1"/>
  <c r="T102"/>
  <c r="S102"/>
  <c r="O102"/>
  <c r="M102" s="1"/>
  <c r="I102"/>
  <c r="H102"/>
  <c r="G102"/>
  <c r="HD101"/>
  <c r="HC101"/>
  <c r="GY101"/>
  <c r="GW101" s="1"/>
  <c r="GR101"/>
  <c r="GQ101"/>
  <c r="GM101"/>
  <c r="GJ101" s="1"/>
  <c r="GF101"/>
  <c r="GE101"/>
  <c r="GA101"/>
  <c r="FY101" s="1"/>
  <c r="FT101"/>
  <c r="FS101"/>
  <c r="FO101"/>
  <c r="FL101" s="1"/>
  <c r="FH101"/>
  <c r="FG101"/>
  <c r="FC101"/>
  <c r="FA101" s="1"/>
  <c r="EV101"/>
  <c r="EU101"/>
  <c r="EQ101"/>
  <c r="EO101" s="1"/>
  <c r="EJ101"/>
  <c r="EI101"/>
  <c r="EE101"/>
  <c r="EC101" s="1"/>
  <c r="DX101"/>
  <c r="DW101"/>
  <c r="DS101"/>
  <c r="DL101"/>
  <c r="DK101"/>
  <c r="DG101"/>
  <c r="DE101" s="1"/>
  <c r="CZ101"/>
  <c r="CY101"/>
  <c r="CU101"/>
  <c r="CR101" s="1"/>
  <c r="CN101"/>
  <c r="CM101"/>
  <c r="CI101"/>
  <c r="CG101" s="1"/>
  <c r="CB101"/>
  <c r="CA101"/>
  <c r="BW101"/>
  <c r="BT101" s="1"/>
  <c r="BP101"/>
  <c r="BO101"/>
  <c r="BK101"/>
  <c r="BI101" s="1"/>
  <c r="BD101"/>
  <c r="BC101"/>
  <c r="AY101"/>
  <c r="AR101"/>
  <c r="AQ101"/>
  <c r="AM101"/>
  <c r="AK101" s="1"/>
  <c r="AF101"/>
  <c r="AE101"/>
  <c r="AA101"/>
  <c r="T101"/>
  <c r="S101"/>
  <c r="O101"/>
  <c r="M101" s="1"/>
  <c r="I101"/>
  <c r="H101"/>
  <c r="G101"/>
  <c r="HD100"/>
  <c r="HC100"/>
  <c r="GY100"/>
  <c r="GR100"/>
  <c r="GQ100"/>
  <c r="GM100"/>
  <c r="GF100"/>
  <c r="GE100"/>
  <c r="GA100"/>
  <c r="FX100" s="1"/>
  <c r="FT100"/>
  <c r="FS100"/>
  <c r="FO100"/>
  <c r="FM100" s="1"/>
  <c r="FH100"/>
  <c r="FG100"/>
  <c r="FC100"/>
  <c r="EZ100" s="1"/>
  <c r="EV100"/>
  <c r="EU100"/>
  <c r="EQ100"/>
  <c r="EJ100"/>
  <c r="EI100"/>
  <c r="EE100"/>
  <c r="EC100" s="1"/>
  <c r="DX100"/>
  <c r="DW100"/>
  <c r="DS100"/>
  <c r="DQ100" s="1"/>
  <c r="DL100"/>
  <c r="DK100"/>
  <c r="DG100"/>
  <c r="CZ100"/>
  <c r="CY100"/>
  <c r="CU100"/>
  <c r="CN100"/>
  <c r="CM100"/>
  <c r="CI100"/>
  <c r="CF100" s="1"/>
  <c r="CB100"/>
  <c r="CA100"/>
  <c r="BW100"/>
  <c r="BP100"/>
  <c r="BO100"/>
  <c r="BK100"/>
  <c r="BI100" s="1"/>
  <c r="BD100"/>
  <c r="BC100"/>
  <c r="AY100"/>
  <c r="AR100"/>
  <c r="AQ100"/>
  <c r="AM100"/>
  <c r="AK100" s="1"/>
  <c r="AF100"/>
  <c r="AE100"/>
  <c r="AA100"/>
  <c r="X100" s="1"/>
  <c r="T100"/>
  <c r="S100"/>
  <c r="O100"/>
  <c r="I100"/>
  <c r="H100"/>
  <c r="G100"/>
  <c r="HD99"/>
  <c r="HC99"/>
  <c r="GY99"/>
  <c r="GV99" s="1"/>
  <c r="GR99"/>
  <c r="GQ99"/>
  <c r="GM99"/>
  <c r="GK99" s="1"/>
  <c r="GF99"/>
  <c r="GE99"/>
  <c r="GA99"/>
  <c r="FX99" s="1"/>
  <c r="FT99"/>
  <c r="FS99"/>
  <c r="FO99"/>
  <c r="FM99" s="1"/>
  <c r="FH99"/>
  <c r="FG99"/>
  <c r="FC99"/>
  <c r="FA99" s="1"/>
  <c r="EV99"/>
  <c r="EU99"/>
  <c r="EQ99"/>
  <c r="EO99" s="1"/>
  <c r="EJ99"/>
  <c r="EI99"/>
  <c r="EE99"/>
  <c r="DX99"/>
  <c r="DW99"/>
  <c r="DS99"/>
  <c r="DQ99" s="1"/>
  <c r="DL99"/>
  <c r="DK99"/>
  <c r="DG99"/>
  <c r="DE99" s="1"/>
  <c r="CZ99"/>
  <c r="CY99"/>
  <c r="CU99"/>
  <c r="CS99" s="1"/>
  <c r="CN99"/>
  <c r="CM99"/>
  <c r="CI99"/>
  <c r="CF99" s="1"/>
  <c r="CB99"/>
  <c r="CA99"/>
  <c r="BW99"/>
  <c r="BU99" s="1"/>
  <c r="BP99"/>
  <c r="BO99"/>
  <c r="BK99"/>
  <c r="BD99"/>
  <c r="BC99"/>
  <c r="AY99"/>
  <c r="AW99" s="1"/>
  <c r="AR99"/>
  <c r="AQ99"/>
  <c r="AM99"/>
  <c r="AF99"/>
  <c r="AE99"/>
  <c r="AA99"/>
  <c r="Y99" s="1"/>
  <c r="T99"/>
  <c r="S99"/>
  <c r="O99"/>
  <c r="L99"/>
  <c r="I99"/>
  <c r="H99"/>
  <c r="G99"/>
  <c r="HD98"/>
  <c r="HC98"/>
  <c r="GY98"/>
  <c r="GV98" s="1"/>
  <c r="GR98"/>
  <c r="GQ98"/>
  <c r="GM98"/>
  <c r="GJ98" s="1"/>
  <c r="GF98"/>
  <c r="GE98"/>
  <c r="GA98"/>
  <c r="FY98" s="1"/>
  <c r="FT98"/>
  <c r="FS98"/>
  <c r="FO98"/>
  <c r="FL98" s="1"/>
  <c r="FH98"/>
  <c r="FG98"/>
  <c r="FC98"/>
  <c r="EV98"/>
  <c r="EU98"/>
  <c r="EQ98"/>
  <c r="EJ98"/>
  <c r="EI98"/>
  <c r="EE98"/>
  <c r="EC98" s="1"/>
  <c r="DX98"/>
  <c r="DW98"/>
  <c r="DS98"/>
  <c r="DL98"/>
  <c r="DK98"/>
  <c r="DG98"/>
  <c r="DE98" s="1"/>
  <c r="CZ98"/>
  <c r="CY98"/>
  <c r="CU98"/>
  <c r="CN98"/>
  <c r="CM98"/>
  <c r="CI98"/>
  <c r="CG98" s="1"/>
  <c r="CB98"/>
  <c r="CA98"/>
  <c r="BW98"/>
  <c r="BU98" s="1"/>
  <c r="BP98"/>
  <c r="BO98"/>
  <c r="BK98"/>
  <c r="BD98"/>
  <c r="BC98"/>
  <c r="AY98"/>
  <c r="AW98" s="1"/>
  <c r="AR98"/>
  <c r="AQ98"/>
  <c r="AM98"/>
  <c r="AJ98" s="1"/>
  <c r="AF98"/>
  <c r="AE98"/>
  <c r="AA98"/>
  <c r="X98" s="1"/>
  <c r="T98"/>
  <c r="S98"/>
  <c r="O98"/>
  <c r="I98"/>
  <c r="H98"/>
  <c r="G98"/>
  <c r="HD97"/>
  <c r="HC97"/>
  <c r="GY97"/>
  <c r="GW97" s="1"/>
  <c r="GR97"/>
  <c r="GQ97"/>
  <c r="GM97"/>
  <c r="GJ97" s="1"/>
  <c r="GF97"/>
  <c r="GE97"/>
  <c r="GA97"/>
  <c r="FY97" s="1"/>
  <c r="FT97"/>
  <c r="FS97"/>
  <c r="FO97"/>
  <c r="FH97"/>
  <c r="FG97"/>
  <c r="FC97"/>
  <c r="FA97" s="1"/>
  <c r="EV97"/>
  <c r="EU97"/>
  <c r="EQ97"/>
  <c r="EO97" s="1"/>
  <c r="EJ97"/>
  <c r="EI97"/>
  <c r="EE97"/>
  <c r="EC97" s="1"/>
  <c r="DX97"/>
  <c r="DW97"/>
  <c r="DS97"/>
  <c r="DQ97" s="1"/>
  <c r="DL97"/>
  <c r="DK97"/>
  <c r="DG97"/>
  <c r="DE97" s="1"/>
  <c r="CZ97"/>
  <c r="CY97"/>
  <c r="CU97"/>
  <c r="CN97"/>
  <c r="CM97"/>
  <c r="CI97"/>
  <c r="CG97" s="1"/>
  <c r="CB97"/>
  <c r="CA97"/>
  <c r="BW97"/>
  <c r="BU97" s="1"/>
  <c r="BP97"/>
  <c r="BO97"/>
  <c r="BK97"/>
  <c r="BI97" s="1"/>
  <c r="BD97"/>
  <c r="BC97"/>
  <c r="AY97"/>
  <c r="AV97" s="1"/>
  <c r="AR97"/>
  <c r="AQ97"/>
  <c r="AM97"/>
  <c r="AK97" s="1"/>
  <c r="AF97"/>
  <c r="AE97"/>
  <c r="AA97"/>
  <c r="T97"/>
  <c r="S97"/>
  <c r="O97"/>
  <c r="M97" s="1"/>
  <c r="I97"/>
  <c r="H97"/>
  <c r="G97"/>
  <c r="HD96"/>
  <c r="HC96"/>
  <c r="GY96"/>
  <c r="GW96" s="1"/>
  <c r="GR96"/>
  <c r="GQ96"/>
  <c r="GM96"/>
  <c r="GF96"/>
  <c r="GE96"/>
  <c r="GA96"/>
  <c r="FX96" s="1"/>
  <c r="FT96"/>
  <c r="FS96"/>
  <c r="FO96"/>
  <c r="FL96" s="1"/>
  <c r="FH96"/>
  <c r="FG96"/>
  <c r="FC96"/>
  <c r="EZ96" s="1"/>
  <c r="EV96"/>
  <c r="EU96"/>
  <c r="EQ96"/>
  <c r="EO96" s="1"/>
  <c r="EJ96"/>
  <c r="EI96"/>
  <c r="EE96"/>
  <c r="DX96"/>
  <c r="DW96"/>
  <c r="DS96"/>
  <c r="DL96"/>
  <c r="DK96"/>
  <c r="DG96"/>
  <c r="DE96" s="1"/>
  <c r="CZ96"/>
  <c r="CY96"/>
  <c r="CU96"/>
  <c r="CN96"/>
  <c r="CM96"/>
  <c r="CI96"/>
  <c r="CG96" s="1"/>
  <c r="CB96"/>
  <c r="CA96"/>
  <c r="BW96"/>
  <c r="BP96"/>
  <c r="BO96"/>
  <c r="BK96"/>
  <c r="BH96" s="1"/>
  <c r="BD96"/>
  <c r="BC96"/>
  <c r="AY96"/>
  <c r="AW96" s="1"/>
  <c r="AR96"/>
  <c r="AQ96"/>
  <c r="AM96"/>
  <c r="AJ96" s="1"/>
  <c r="AF96"/>
  <c r="AE96"/>
  <c r="AA96"/>
  <c r="T96"/>
  <c r="S96"/>
  <c r="O96"/>
  <c r="I96"/>
  <c r="H96"/>
  <c r="G96"/>
  <c r="HD95"/>
  <c r="HC95"/>
  <c r="GY95"/>
  <c r="GR95"/>
  <c r="GQ95"/>
  <c r="GM95"/>
  <c r="GK95" s="1"/>
  <c r="GF95"/>
  <c r="GE95"/>
  <c r="GA95"/>
  <c r="FT95"/>
  <c r="FS95"/>
  <c r="FO95"/>
  <c r="FM95" s="1"/>
  <c r="FH95"/>
  <c r="FG95"/>
  <c r="FC95"/>
  <c r="FA95" s="1"/>
  <c r="EV95"/>
  <c r="EU95"/>
  <c r="EQ95"/>
  <c r="EO95" s="1"/>
  <c r="EJ95"/>
  <c r="EI95"/>
  <c r="EE95"/>
  <c r="DX95"/>
  <c r="DW95"/>
  <c r="DS95"/>
  <c r="DQ95" s="1"/>
  <c r="DL95"/>
  <c r="DK95"/>
  <c r="DG95"/>
  <c r="DE95" s="1"/>
  <c r="DD95"/>
  <c r="CZ95"/>
  <c r="CY95"/>
  <c r="CU95"/>
  <c r="CS95" s="1"/>
  <c r="CN95"/>
  <c r="CM95"/>
  <c r="CI95"/>
  <c r="CF95" s="1"/>
  <c r="CB95"/>
  <c r="CA95"/>
  <c r="BW95"/>
  <c r="BU95" s="1"/>
  <c r="BP95"/>
  <c r="BO95"/>
  <c r="BK95"/>
  <c r="BH95" s="1"/>
  <c r="BD95"/>
  <c r="BC95"/>
  <c r="AY95"/>
  <c r="AW95" s="1"/>
  <c r="AR95"/>
  <c r="AQ95"/>
  <c r="AM95"/>
  <c r="AK95" s="1"/>
  <c r="AF95"/>
  <c r="AE95"/>
  <c r="AA95"/>
  <c r="Y95" s="1"/>
  <c r="T95"/>
  <c r="S95"/>
  <c r="O95"/>
  <c r="M95" s="1"/>
  <c r="I95"/>
  <c r="H95"/>
  <c r="G95"/>
  <c r="HD94"/>
  <c r="HC94"/>
  <c r="GY94"/>
  <c r="GV94" s="1"/>
  <c r="GR94"/>
  <c r="GQ94"/>
  <c r="GM94"/>
  <c r="GK94" s="1"/>
  <c r="GF94"/>
  <c r="GE94"/>
  <c r="GA94"/>
  <c r="FX94" s="1"/>
  <c r="FT94"/>
  <c r="FS94"/>
  <c r="FO94"/>
  <c r="FH94"/>
  <c r="FG94"/>
  <c r="FC94"/>
  <c r="EV94"/>
  <c r="EU94"/>
  <c r="EQ94"/>
  <c r="EN94" s="1"/>
  <c r="EJ94"/>
  <c r="EI94"/>
  <c r="EE94"/>
  <c r="EB94" s="1"/>
  <c r="DX94"/>
  <c r="DW94"/>
  <c r="DS94"/>
  <c r="DQ94" s="1"/>
  <c r="DL94"/>
  <c r="DK94"/>
  <c r="DG94"/>
  <c r="CZ94"/>
  <c r="CY94"/>
  <c r="CU94"/>
  <c r="CS94" s="1"/>
  <c r="CN94"/>
  <c r="CM94"/>
  <c r="CI94"/>
  <c r="CF94" s="1"/>
  <c r="CB94"/>
  <c r="CA94"/>
  <c r="BW94"/>
  <c r="BU94" s="1"/>
  <c r="BP94"/>
  <c r="BO94"/>
  <c r="BK94"/>
  <c r="BI94" s="1"/>
  <c r="BD94"/>
  <c r="BC94"/>
  <c r="AY94"/>
  <c r="AR94"/>
  <c r="AQ94"/>
  <c r="AM94"/>
  <c r="AJ94" s="1"/>
  <c r="AF94"/>
  <c r="AE94"/>
  <c r="AA94"/>
  <c r="Y94" s="1"/>
  <c r="T94"/>
  <c r="S94"/>
  <c r="O94"/>
  <c r="L94" s="1"/>
  <c r="I94"/>
  <c r="H94"/>
  <c r="G94"/>
  <c r="HD93"/>
  <c r="HC93"/>
  <c r="GY93"/>
  <c r="GW93" s="1"/>
  <c r="GR93"/>
  <c r="GQ93"/>
  <c r="GM93"/>
  <c r="GF93"/>
  <c r="GE93"/>
  <c r="GA93"/>
  <c r="FY93" s="1"/>
  <c r="FT93"/>
  <c r="FS93"/>
  <c r="FO93"/>
  <c r="FM93" s="1"/>
  <c r="FH93"/>
  <c r="FG93"/>
  <c r="FC93"/>
  <c r="FA93" s="1"/>
  <c r="EV93"/>
  <c r="EU93"/>
  <c r="EQ93"/>
  <c r="EO93" s="1"/>
  <c r="EJ93"/>
  <c r="EI93"/>
  <c r="EE93"/>
  <c r="EC93" s="1"/>
  <c r="DX93"/>
  <c r="DW93"/>
  <c r="DS93"/>
  <c r="DL93"/>
  <c r="DK93"/>
  <c r="DG93"/>
  <c r="DE93" s="1"/>
  <c r="CZ93"/>
  <c r="CY93"/>
  <c r="CU93"/>
  <c r="CR93" s="1"/>
  <c r="CN93"/>
  <c r="CM93"/>
  <c r="CI93"/>
  <c r="CG93" s="1"/>
  <c r="CB93"/>
  <c r="CA93"/>
  <c r="BW93"/>
  <c r="BT93" s="1"/>
  <c r="BP93"/>
  <c r="BO93"/>
  <c r="BK93"/>
  <c r="BI93" s="1"/>
  <c r="BD93"/>
  <c r="BC93"/>
  <c r="AY93"/>
  <c r="AR93"/>
  <c r="AQ93"/>
  <c r="AM93"/>
  <c r="AK93" s="1"/>
  <c r="AF93"/>
  <c r="AE93"/>
  <c r="AA93"/>
  <c r="Y93" s="1"/>
  <c r="T93"/>
  <c r="S93"/>
  <c r="O93"/>
  <c r="M93" s="1"/>
  <c r="I93"/>
  <c r="H93"/>
  <c r="G93"/>
  <c r="HD92"/>
  <c r="HC92"/>
  <c r="GY92"/>
  <c r="GW92" s="1"/>
  <c r="GR92"/>
  <c r="GQ92"/>
  <c r="GM92"/>
  <c r="GK92" s="1"/>
  <c r="GF92"/>
  <c r="GE92"/>
  <c r="GA92"/>
  <c r="FT92"/>
  <c r="FS92"/>
  <c r="FO92"/>
  <c r="FM92" s="1"/>
  <c r="FH92"/>
  <c r="FG92"/>
  <c r="FC92"/>
  <c r="EV92"/>
  <c r="EU92"/>
  <c r="EQ92"/>
  <c r="EN92" s="1"/>
  <c r="EJ92"/>
  <c r="EI92"/>
  <c r="EE92"/>
  <c r="DX92"/>
  <c r="DW92"/>
  <c r="DS92"/>
  <c r="DP92" s="1"/>
  <c r="DL92"/>
  <c r="DK92"/>
  <c r="DG92"/>
  <c r="DD92" s="1"/>
  <c r="CZ92"/>
  <c r="CY92"/>
  <c r="CU92"/>
  <c r="CS92" s="1"/>
  <c r="CN92"/>
  <c r="CM92"/>
  <c r="CI92"/>
  <c r="CG92" s="1"/>
  <c r="CB92"/>
  <c r="CA92"/>
  <c r="BW92"/>
  <c r="BT92" s="1"/>
  <c r="BP92"/>
  <c r="BO92"/>
  <c r="BK92"/>
  <c r="BI92" s="1"/>
  <c r="BD92"/>
  <c r="BC92"/>
  <c r="AY92"/>
  <c r="AR92"/>
  <c r="AQ92"/>
  <c r="AM92"/>
  <c r="AF92"/>
  <c r="AE92"/>
  <c r="AA92"/>
  <c r="T92"/>
  <c r="S92"/>
  <c r="O92"/>
  <c r="I92"/>
  <c r="H92"/>
  <c r="G92"/>
  <c r="HD91"/>
  <c r="HC91"/>
  <c r="GY91"/>
  <c r="GW91" s="1"/>
  <c r="GR91"/>
  <c r="GQ91"/>
  <c r="GM91"/>
  <c r="GK91"/>
  <c r="GF91"/>
  <c r="GE91"/>
  <c r="GA91"/>
  <c r="FT91"/>
  <c r="FS91"/>
  <c r="FO91"/>
  <c r="FM91" s="1"/>
  <c r="FH91"/>
  <c r="FG91"/>
  <c r="FC91"/>
  <c r="EV91"/>
  <c r="EU91"/>
  <c r="EQ91"/>
  <c r="EO91" s="1"/>
  <c r="EJ91"/>
  <c r="EI91"/>
  <c r="EE91"/>
  <c r="DX91"/>
  <c r="DW91"/>
  <c r="DS91"/>
  <c r="DQ91" s="1"/>
  <c r="DL91"/>
  <c r="DK91"/>
  <c r="DG91"/>
  <c r="DE91" s="1"/>
  <c r="CZ91"/>
  <c r="CY91"/>
  <c r="CU91"/>
  <c r="CS91"/>
  <c r="CN91"/>
  <c r="CM91"/>
  <c r="CI91"/>
  <c r="CF91" s="1"/>
  <c r="CB91"/>
  <c r="CA91"/>
  <c r="BW91"/>
  <c r="BU91" s="1"/>
  <c r="BP91"/>
  <c r="BO91"/>
  <c r="BK91"/>
  <c r="BI91" s="1"/>
  <c r="BD91"/>
  <c r="BC91"/>
  <c r="AY91"/>
  <c r="AW91" s="1"/>
  <c r="AR91"/>
  <c r="AQ91"/>
  <c r="AM91"/>
  <c r="AF91"/>
  <c r="AE91"/>
  <c r="AA91"/>
  <c r="Y91" s="1"/>
  <c r="T91"/>
  <c r="S91"/>
  <c r="O91"/>
  <c r="I91"/>
  <c r="H91"/>
  <c r="G91"/>
  <c r="HD90"/>
  <c r="HC90"/>
  <c r="GY90"/>
  <c r="GR90"/>
  <c r="GQ90"/>
  <c r="GM90"/>
  <c r="GF90"/>
  <c r="GE90"/>
  <c r="GA90"/>
  <c r="FT90"/>
  <c r="FS90"/>
  <c r="FO90"/>
  <c r="FM90" s="1"/>
  <c r="FH90"/>
  <c r="FG90"/>
  <c r="FC90"/>
  <c r="EV90"/>
  <c r="EU90"/>
  <c r="EQ90"/>
  <c r="EJ90"/>
  <c r="EI90"/>
  <c r="EE90"/>
  <c r="EC90" s="1"/>
  <c r="DX90"/>
  <c r="DW90"/>
  <c r="DS90"/>
  <c r="DL90"/>
  <c r="DK90"/>
  <c r="DG90"/>
  <c r="DD90" s="1"/>
  <c r="CZ90"/>
  <c r="CY90"/>
  <c r="CU90"/>
  <c r="CN90"/>
  <c r="CM90"/>
  <c r="CI90"/>
  <c r="CB90"/>
  <c r="CA90"/>
  <c r="BW90"/>
  <c r="BT90" s="1"/>
  <c r="BP90"/>
  <c r="BO90"/>
  <c r="BK90"/>
  <c r="BI90" s="1"/>
  <c r="BD90"/>
  <c r="BC90"/>
  <c r="AY90"/>
  <c r="AW90" s="1"/>
  <c r="AR90"/>
  <c r="AQ90"/>
  <c r="AM90"/>
  <c r="AF90"/>
  <c r="AE90"/>
  <c r="AA90"/>
  <c r="T90"/>
  <c r="S90"/>
  <c r="O90"/>
  <c r="L90" s="1"/>
  <c r="I90"/>
  <c r="H90"/>
  <c r="G90"/>
  <c r="HD89"/>
  <c r="HC89"/>
  <c r="GY89"/>
  <c r="GW89" s="1"/>
  <c r="GR89"/>
  <c r="GQ89"/>
  <c r="GM89"/>
  <c r="GK89" s="1"/>
  <c r="GF89"/>
  <c r="GE89"/>
  <c r="GA89"/>
  <c r="FY89" s="1"/>
  <c r="FT89"/>
  <c r="FS89"/>
  <c r="FO89"/>
  <c r="FM89" s="1"/>
  <c r="FH89"/>
  <c r="FG89"/>
  <c r="FC89"/>
  <c r="FA89" s="1"/>
  <c r="EV89"/>
  <c r="EU89"/>
  <c r="EQ89"/>
  <c r="EO89" s="1"/>
  <c r="EJ89"/>
  <c r="EI89"/>
  <c r="EE89"/>
  <c r="EC89" s="1"/>
  <c r="DX89"/>
  <c r="DW89"/>
  <c r="DS89"/>
  <c r="DL89"/>
  <c r="DK89"/>
  <c r="DG89"/>
  <c r="DE89" s="1"/>
  <c r="CZ89"/>
  <c r="CY89"/>
  <c r="CU89"/>
  <c r="CS89" s="1"/>
  <c r="CN89"/>
  <c r="CM89"/>
  <c r="CI89"/>
  <c r="CG89" s="1"/>
  <c r="CB89"/>
  <c r="CA89"/>
  <c r="BW89"/>
  <c r="BU89" s="1"/>
  <c r="BP89"/>
  <c r="BO89"/>
  <c r="BK89"/>
  <c r="BI89" s="1"/>
  <c r="BD89"/>
  <c r="BC89"/>
  <c r="AY89"/>
  <c r="AV89" s="1"/>
  <c r="AR89"/>
  <c r="AQ89"/>
  <c r="AM89"/>
  <c r="AK89" s="1"/>
  <c r="AF89"/>
  <c r="AE89"/>
  <c r="AA89"/>
  <c r="T89"/>
  <c r="S89"/>
  <c r="O89"/>
  <c r="M89" s="1"/>
  <c r="I89"/>
  <c r="H89"/>
  <c r="G89"/>
  <c r="HD88"/>
  <c r="HC88"/>
  <c r="GY88"/>
  <c r="GR88"/>
  <c r="GQ88"/>
  <c r="GM88"/>
  <c r="GF88"/>
  <c r="GE88"/>
  <c r="GA88"/>
  <c r="FT88"/>
  <c r="FS88"/>
  <c r="FO88"/>
  <c r="FH88"/>
  <c r="FG88"/>
  <c r="FC88"/>
  <c r="FA88" s="1"/>
  <c r="EV88"/>
  <c r="EU88"/>
  <c r="EQ88"/>
  <c r="EJ88"/>
  <c r="EI88"/>
  <c r="EE88"/>
  <c r="EB88" s="1"/>
  <c r="DX88"/>
  <c r="DW88"/>
  <c r="DS88"/>
  <c r="DL88"/>
  <c r="DK88"/>
  <c r="DG88"/>
  <c r="CZ88"/>
  <c r="CY88"/>
  <c r="CU88"/>
  <c r="CS88" s="1"/>
  <c r="CN88"/>
  <c r="CM88"/>
  <c r="CI88"/>
  <c r="CB88"/>
  <c r="CA88"/>
  <c r="BW88"/>
  <c r="BU88" s="1"/>
  <c r="BP88"/>
  <c r="BO88"/>
  <c r="BK88"/>
  <c r="BD88"/>
  <c r="BC88"/>
  <c r="AY88"/>
  <c r="AR88"/>
  <c r="AQ88"/>
  <c r="AM88"/>
  <c r="AK88" s="1"/>
  <c r="AF88"/>
  <c r="AE88"/>
  <c r="AA88"/>
  <c r="T88"/>
  <c r="S88"/>
  <c r="O88"/>
  <c r="I88"/>
  <c r="H88"/>
  <c r="G88"/>
  <c r="HD87"/>
  <c r="HC87"/>
  <c r="GY87"/>
  <c r="GW87" s="1"/>
  <c r="GR87"/>
  <c r="GQ87"/>
  <c r="GM87"/>
  <c r="GK87" s="1"/>
  <c r="GF87"/>
  <c r="GE87"/>
  <c r="GA87"/>
  <c r="FT87"/>
  <c r="FS87"/>
  <c r="FO87"/>
  <c r="FM87" s="1"/>
  <c r="FH87"/>
  <c r="FG87"/>
  <c r="FC87"/>
  <c r="FA87" s="1"/>
  <c r="EV87"/>
  <c r="EU87"/>
  <c r="EQ87"/>
  <c r="EO87" s="1"/>
  <c r="EJ87"/>
  <c r="EI87"/>
  <c r="EE87"/>
  <c r="EC87" s="1"/>
  <c r="DX87"/>
  <c r="DW87"/>
  <c r="DS87"/>
  <c r="DQ87" s="1"/>
  <c r="DL87"/>
  <c r="DK87"/>
  <c r="DG87"/>
  <c r="DE87" s="1"/>
  <c r="CZ87"/>
  <c r="CY87"/>
  <c r="CU87"/>
  <c r="CS87" s="1"/>
  <c r="CN87"/>
  <c r="CM87"/>
  <c r="CI87"/>
  <c r="CB87"/>
  <c r="CA87"/>
  <c r="BW87"/>
  <c r="BU87" s="1"/>
  <c r="BP87"/>
  <c r="BO87"/>
  <c r="BK87"/>
  <c r="BD87"/>
  <c r="BC87"/>
  <c r="AY87"/>
  <c r="AW87" s="1"/>
  <c r="AR87"/>
  <c r="AQ87"/>
  <c r="AM87"/>
  <c r="AK87" s="1"/>
  <c r="AF87"/>
  <c r="AE87"/>
  <c r="AA87"/>
  <c r="Y87" s="1"/>
  <c r="T87"/>
  <c r="S87"/>
  <c r="O87"/>
  <c r="M87" s="1"/>
  <c r="I87"/>
  <c r="H87"/>
  <c r="G87"/>
  <c r="HD86"/>
  <c r="HC86"/>
  <c r="GY86"/>
  <c r="GW86" s="1"/>
  <c r="GR86"/>
  <c r="GQ86"/>
  <c r="GM86"/>
  <c r="GJ86" s="1"/>
  <c r="GF86"/>
  <c r="GE86"/>
  <c r="GA86"/>
  <c r="FX86" s="1"/>
  <c r="FT86"/>
  <c r="FS86"/>
  <c r="FO86"/>
  <c r="FH86"/>
  <c r="FG86"/>
  <c r="FC86"/>
  <c r="EV86"/>
  <c r="EU86"/>
  <c r="EQ86"/>
  <c r="EO86" s="1"/>
  <c r="EJ86"/>
  <c r="EI86"/>
  <c r="EE86"/>
  <c r="DX86"/>
  <c r="DW86"/>
  <c r="DS86"/>
  <c r="DL86"/>
  <c r="DK86"/>
  <c r="DG86"/>
  <c r="DE86" s="1"/>
  <c r="CZ86"/>
  <c r="CY86"/>
  <c r="CU86"/>
  <c r="CS86" s="1"/>
  <c r="CN86"/>
  <c r="CM86"/>
  <c r="CI86"/>
  <c r="CB86"/>
  <c r="CA86"/>
  <c r="BW86"/>
  <c r="BU86" s="1"/>
  <c r="BP86"/>
  <c r="BO86"/>
  <c r="BK86"/>
  <c r="BD86"/>
  <c r="BC86"/>
  <c r="AY86"/>
  <c r="AW86" s="1"/>
  <c r="AR86"/>
  <c r="AQ86"/>
  <c r="AM86"/>
  <c r="AK86" s="1"/>
  <c r="AF86"/>
  <c r="AE86"/>
  <c r="AA86"/>
  <c r="T86"/>
  <c r="S86"/>
  <c r="O86"/>
  <c r="I86"/>
  <c r="H86"/>
  <c r="G86"/>
  <c r="HD85"/>
  <c r="HC85"/>
  <c r="GY85"/>
  <c r="GW85" s="1"/>
  <c r="GR85"/>
  <c r="GQ85"/>
  <c r="GM85"/>
  <c r="GJ85" s="1"/>
  <c r="GF85"/>
  <c r="GE85"/>
  <c r="GA85"/>
  <c r="FY85" s="1"/>
  <c r="FT85"/>
  <c r="FS85"/>
  <c r="FO85"/>
  <c r="FL85" s="1"/>
  <c r="FH85"/>
  <c r="FG85"/>
  <c r="FC85"/>
  <c r="FA85" s="1"/>
  <c r="EV85"/>
  <c r="EU85"/>
  <c r="EQ85"/>
  <c r="EJ85"/>
  <c r="EI85"/>
  <c r="EE85"/>
  <c r="EC85" s="1"/>
  <c r="DX85"/>
  <c r="DW85"/>
  <c r="DS85"/>
  <c r="DP85" s="1"/>
  <c r="DL85"/>
  <c r="DK85"/>
  <c r="DG85"/>
  <c r="DE85" s="1"/>
  <c r="CZ85"/>
  <c r="CY85"/>
  <c r="CU85"/>
  <c r="CN85"/>
  <c r="CM85"/>
  <c r="CI85"/>
  <c r="CG85" s="1"/>
  <c r="CB85"/>
  <c r="CA85"/>
  <c r="BW85"/>
  <c r="BU85" s="1"/>
  <c r="BP85"/>
  <c r="BO85"/>
  <c r="BK85"/>
  <c r="BI85" s="1"/>
  <c r="BD85"/>
  <c r="BC85"/>
  <c r="AY85"/>
  <c r="AW85" s="1"/>
  <c r="AR85"/>
  <c r="AQ85"/>
  <c r="AM85"/>
  <c r="AK85" s="1"/>
  <c r="AF85"/>
  <c r="AE85"/>
  <c r="AA85"/>
  <c r="T85"/>
  <c r="S85"/>
  <c r="O85"/>
  <c r="M85"/>
  <c r="I85"/>
  <c r="H85"/>
  <c r="G85"/>
  <c r="HD84"/>
  <c r="HC84"/>
  <c r="GY84"/>
  <c r="GW84" s="1"/>
  <c r="GR84"/>
  <c r="GQ84"/>
  <c r="GM84"/>
  <c r="GF84"/>
  <c r="GE84"/>
  <c r="GA84"/>
  <c r="FX84" s="1"/>
  <c r="FT84"/>
  <c r="FS84"/>
  <c r="FO84"/>
  <c r="FH84"/>
  <c r="FG84"/>
  <c r="FC84"/>
  <c r="FA84" s="1"/>
  <c r="EV84"/>
  <c r="EU84"/>
  <c r="EQ84"/>
  <c r="EN84" s="1"/>
  <c r="EJ84"/>
  <c r="EI84"/>
  <c r="EE84"/>
  <c r="DX84"/>
  <c r="DW84"/>
  <c r="DS84"/>
  <c r="DL84"/>
  <c r="DK84"/>
  <c r="DG84"/>
  <c r="DE84" s="1"/>
  <c r="CZ84"/>
  <c r="CY84"/>
  <c r="CU84"/>
  <c r="CR84" s="1"/>
  <c r="CN84"/>
  <c r="CM84"/>
  <c r="CI84"/>
  <c r="CG84" s="1"/>
  <c r="CB84"/>
  <c r="CA84"/>
  <c r="BW84"/>
  <c r="BT84" s="1"/>
  <c r="BP84"/>
  <c r="BO84"/>
  <c r="BK84"/>
  <c r="BD84"/>
  <c r="BC84"/>
  <c r="AY84"/>
  <c r="AV84" s="1"/>
  <c r="AR84"/>
  <c r="AQ84"/>
  <c r="AM84"/>
  <c r="AJ84" s="1"/>
  <c r="AF84"/>
  <c r="AE84"/>
  <c r="AA84"/>
  <c r="T84"/>
  <c r="S84"/>
  <c r="O84"/>
  <c r="L84" s="1"/>
  <c r="I84"/>
  <c r="H84"/>
  <c r="G84"/>
  <c r="HD83"/>
  <c r="HC83"/>
  <c r="GY83"/>
  <c r="GR83"/>
  <c r="GQ83"/>
  <c r="GM83"/>
  <c r="GK83" s="1"/>
  <c r="GF83"/>
  <c r="GE83"/>
  <c r="GA83"/>
  <c r="FT83"/>
  <c r="FS83"/>
  <c r="FO83"/>
  <c r="FM83" s="1"/>
  <c r="FH83"/>
  <c r="FG83"/>
  <c r="FC83"/>
  <c r="FA83" s="1"/>
  <c r="EV83"/>
  <c r="EU83"/>
  <c r="EQ83"/>
  <c r="EO83" s="1"/>
  <c r="EJ83"/>
  <c r="EI83"/>
  <c r="EE83"/>
  <c r="EB83" s="1"/>
  <c r="DX83"/>
  <c r="DW83"/>
  <c r="DS83"/>
  <c r="DQ83" s="1"/>
  <c r="DL83"/>
  <c r="DK83"/>
  <c r="DG83"/>
  <c r="DE83" s="1"/>
  <c r="CZ83"/>
  <c r="CY83"/>
  <c r="CU83"/>
  <c r="CS83" s="1"/>
  <c r="CN83"/>
  <c r="CM83"/>
  <c r="CI83"/>
  <c r="CG83" s="1"/>
  <c r="CB83"/>
  <c r="CA83"/>
  <c r="BW83"/>
  <c r="BU83" s="1"/>
  <c r="BP83"/>
  <c r="BO83"/>
  <c r="BK83"/>
  <c r="BI83" s="1"/>
  <c r="BD83"/>
  <c r="BC83"/>
  <c r="AY83"/>
  <c r="AW83" s="1"/>
  <c r="AR83"/>
  <c r="AQ83"/>
  <c r="AM83"/>
  <c r="AJ83" s="1"/>
  <c r="AF83"/>
  <c r="AE83"/>
  <c r="AA83"/>
  <c r="Y83" s="1"/>
  <c r="T83"/>
  <c r="S83"/>
  <c r="O83"/>
  <c r="M83" s="1"/>
  <c r="I83"/>
  <c r="H83"/>
  <c r="G83"/>
  <c r="HD82"/>
  <c r="HC82"/>
  <c r="GY82"/>
  <c r="GW82" s="1"/>
  <c r="GR82"/>
  <c r="GQ82"/>
  <c r="GM82"/>
  <c r="GF82"/>
  <c r="GE82"/>
  <c r="GA82"/>
  <c r="FY82" s="1"/>
  <c r="FT82"/>
  <c r="FS82"/>
  <c r="FO82"/>
  <c r="FM82" s="1"/>
  <c r="FH82"/>
  <c r="FG82"/>
  <c r="FC82"/>
  <c r="EZ82" s="1"/>
  <c r="EV82"/>
  <c r="EU82"/>
  <c r="EQ82"/>
  <c r="EJ82"/>
  <c r="EI82"/>
  <c r="EE82"/>
  <c r="EB82" s="1"/>
  <c r="DX82"/>
  <c r="DW82"/>
  <c r="DS82"/>
  <c r="DQ82" s="1"/>
  <c r="DL82"/>
  <c r="DK82"/>
  <c r="DG82"/>
  <c r="DE82" s="1"/>
  <c r="CZ82"/>
  <c r="CY82"/>
  <c r="CU82"/>
  <c r="CN82"/>
  <c r="CM82"/>
  <c r="CI82"/>
  <c r="CB82"/>
  <c r="CA82"/>
  <c r="BW82"/>
  <c r="BU82" s="1"/>
  <c r="BP82"/>
  <c r="BO82"/>
  <c r="BK82"/>
  <c r="BI82" s="1"/>
  <c r="BD82"/>
  <c r="BC82"/>
  <c r="AY82"/>
  <c r="AR82"/>
  <c r="AQ82"/>
  <c r="AM82"/>
  <c r="AJ82" s="1"/>
  <c r="AF82"/>
  <c r="AE82"/>
  <c r="AA82"/>
  <c r="Y82" s="1"/>
  <c r="T82"/>
  <c r="S82"/>
  <c r="O82"/>
  <c r="I82"/>
  <c r="H82"/>
  <c r="G82"/>
  <c r="HD81"/>
  <c r="HC81"/>
  <c r="GY81"/>
  <c r="GW81" s="1"/>
  <c r="GR81"/>
  <c r="GQ81"/>
  <c r="GM81"/>
  <c r="GF81"/>
  <c r="GE81"/>
  <c r="GA81"/>
  <c r="FY81" s="1"/>
  <c r="FT81"/>
  <c r="FS81"/>
  <c r="FO81"/>
  <c r="FH81"/>
  <c r="FG81"/>
  <c r="FC81"/>
  <c r="FA81" s="1"/>
  <c r="EV81"/>
  <c r="EU81"/>
  <c r="EQ81"/>
  <c r="EJ81"/>
  <c r="EI81"/>
  <c r="EE81"/>
  <c r="EC81" s="1"/>
  <c r="DX81"/>
  <c r="DW81"/>
  <c r="DS81"/>
  <c r="DL81"/>
  <c r="DK81"/>
  <c r="DG81"/>
  <c r="DE81" s="1"/>
  <c r="CZ81"/>
  <c r="CY81"/>
  <c r="CU81"/>
  <c r="CR81" s="1"/>
  <c r="CN81"/>
  <c r="CM81"/>
  <c r="CI81"/>
  <c r="CG81" s="1"/>
  <c r="CB81"/>
  <c r="CA81"/>
  <c r="BW81"/>
  <c r="BP81"/>
  <c r="BO81"/>
  <c r="BK81"/>
  <c r="BI81" s="1"/>
  <c r="BD81"/>
  <c r="BC81"/>
  <c r="AY81"/>
  <c r="AW81" s="1"/>
  <c r="AR81"/>
  <c r="AQ81"/>
  <c r="AM81"/>
  <c r="AK81" s="1"/>
  <c r="AF81"/>
  <c r="AE81"/>
  <c r="AA81"/>
  <c r="Y81" s="1"/>
  <c r="T81"/>
  <c r="S81"/>
  <c r="O81"/>
  <c r="M81" s="1"/>
  <c r="I81"/>
  <c r="H81"/>
  <c r="G81"/>
  <c r="HD80"/>
  <c r="HC80"/>
  <c r="GY80"/>
  <c r="GV80" s="1"/>
  <c r="GR80"/>
  <c r="GQ80"/>
  <c r="GM80"/>
  <c r="GF80"/>
  <c r="GE80"/>
  <c r="GA80"/>
  <c r="FY80" s="1"/>
  <c r="FT80"/>
  <c r="FS80"/>
  <c r="FO80"/>
  <c r="FM80" s="1"/>
  <c r="FH80"/>
  <c r="FG80"/>
  <c r="FC80"/>
  <c r="FA80" s="1"/>
  <c r="EV80"/>
  <c r="EU80"/>
  <c r="EQ80"/>
  <c r="EN80" s="1"/>
  <c r="EJ80"/>
  <c r="EI80"/>
  <c r="EE80"/>
  <c r="EC80" s="1"/>
  <c r="DX80"/>
  <c r="DW80"/>
  <c r="DS80"/>
  <c r="DL80"/>
  <c r="DK80"/>
  <c r="DG80"/>
  <c r="CZ80"/>
  <c r="CY80"/>
  <c r="CU80"/>
  <c r="CS80" s="1"/>
  <c r="CN80"/>
  <c r="CM80"/>
  <c r="CI80"/>
  <c r="CG80" s="1"/>
  <c r="CB80"/>
  <c r="CA80"/>
  <c r="BW80"/>
  <c r="BU80" s="1"/>
  <c r="BP80"/>
  <c r="BO80"/>
  <c r="BK80"/>
  <c r="BD80"/>
  <c r="BC80"/>
  <c r="AY80"/>
  <c r="AW80" s="1"/>
  <c r="AR80"/>
  <c r="AQ80"/>
  <c r="AM80"/>
  <c r="AF80"/>
  <c r="AE80"/>
  <c r="AA80"/>
  <c r="Y80" s="1"/>
  <c r="T80"/>
  <c r="S80"/>
  <c r="O80"/>
  <c r="I80"/>
  <c r="H80"/>
  <c r="G80"/>
  <c r="HD79"/>
  <c r="HC79"/>
  <c r="GY79"/>
  <c r="GV79" s="1"/>
  <c r="GR79"/>
  <c r="GQ79"/>
  <c r="GM79"/>
  <c r="GK79" s="1"/>
  <c r="GF79"/>
  <c r="GE79"/>
  <c r="GA79"/>
  <c r="FT79"/>
  <c r="FS79"/>
  <c r="FO79"/>
  <c r="FM79" s="1"/>
  <c r="FH79"/>
  <c r="FG79"/>
  <c r="FC79"/>
  <c r="EV79"/>
  <c r="EU79"/>
  <c r="EQ79"/>
  <c r="EO79" s="1"/>
  <c r="EJ79"/>
  <c r="EI79"/>
  <c r="EE79"/>
  <c r="DX79"/>
  <c r="DW79"/>
  <c r="DS79"/>
  <c r="DQ79" s="1"/>
  <c r="DL79"/>
  <c r="DK79"/>
  <c r="DG79"/>
  <c r="CZ79"/>
  <c r="CY79"/>
  <c r="CU79"/>
  <c r="CS79" s="1"/>
  <c r="CN79"/>
  <c r="CM79"/>
  <c r="CI79"/>
  <c r="CB79"/>
  <c r="CA79"/>
  <c r="BW79"/>
  <c r="BU79" s="1"/>
  <c r="BP79"/>
  <c r="BO79"/>
  <c r="BK79"/>
  <c r="BI79" s="1"/>
  <c r="BD79"/>
  <c r="BC79"/>
  <c r="AY79"/>
  <c r="AW79" s="1"/>
  <c r="AR79"/>
  <c r="AQ79"/>
  <c r="AM79"/>
  <c r="AF79"/>
  <c r="AE79"/>
  <c r="AA79"/>
  <c r="Y79" s="1"/>
  <c r="T79"/>
  <c r="S79"/>
  <c r="O79"/>
  <c r="L79" s="1"/>
  <c r="I79"/>
  <c r="H79"/>
  <c r="G79"/>
  <c r="HD78"/>
  <c r="HC78"/>
  <c r="GY78"/>
  <c r="GW78" s="1"/>
  <c r="GR78"/>
  <c r="GQ78"/>
  <c r="GM78"/>
  <c r="GJ78" s="1"/>
  <c r="GF78"/>
  <c r="GE78"/>
  <c r="GA78"/>
  <c r="FT78"/>
  <c r="FS78"/>
  <c r="FO78"/>
  <c r="FL78" s="1"/>
  <c r="FH78"/>
  <c r="FG78"/>
  <c r="FC78"/>
  <c r="EZ78" s="1"/>
  <c r="EV78"/>
  <c r="EU78"/>
  <c r="EQ78"/>
  <c r="EO78" s="1"/>
  <c r="EJ78"/>
  <c r="EI78"/>
  <c r="EE78"/>
  <c r="EC78" s="1"/>
  <c r="DX78"/>
  <c r="DW78"/>
  <c r="DS78"/>
  <c r="DQ78" s="1"/>
  <c r="DL78"/>
  <c r="DK78"/>
  <c r="DG78"/>
  <c r="DE78" s="1"/>
  <c r="CZ78"/>
  <c r="CY78"/>
  <c r="CU78"/>
  <c r="CN78"/>
  <c r="CM78"/>
  <c r="CI78"/>
  <c r="CB78"/>
  <c r="CA78"/>
  <c r="BW78"/>
  <c r="BT78" s="1"/>
  <c r="BP78"/>
  <c r="BO78"/>
  <c r="BK78"/>
  <c r="BH78" s="1"/>
  <c r="BD78"/>
  <c r="BC78"/>
  <c r="AY78"/>
  <c r="AR78"/>
  <c r="AQ78"/>
  <c r="AM78"/>
  <c r="AF78"/>
  <c r="AE78"/>
  <c r="AA78"/>
  <c r="Y78" s="1"/>
  <c r="T78"/>
  <c r="S78"/>
  <c r="O78"/>
  <c r="I78"/>
  <c r="H78"/>
  <c r="G78"/>
  <c r="HD77"/>
  <c r="HC77"/>
  <c r="GY77"/>
  <c r="GW77" s="1"/>
  <c r="GR77"/>
  <c r="GQ77"/>
  <c r="GM77"/>
  <c r="GJ77" s="1"/>
  <c r="GF77"/>
  <c r="GE77"/>
  <c r="GA77"/>
  <c r="FY77" s="1"/>
  <c r="FT77"/>
  <c r="FS77"/>
  <c r="FO77"/>
  <c r="FH77"/>
  <c r="FG77"/>
  <c r="FC77"/>
  <c r="FA77" s="1"/>
  <c r="EV77"/>
  <c r="EU77"/>
  <c r="EQ77"/>
  <c r="EN77" s="1"/>
  <c r="EJ77"/>
  <c r="EI77"/>
  <c r="EE77"/>
  <c r="DX77"/>
  <c r="DW77"/>
  <c r="DS77"/>
  <c r="DL77"/>
  <c r="DK77"/>
  <c r="DG77"/>
  <c r="DD77" s="1"/>
  <c r="CZ77"/>
  <c r="CY77"/>
  <c r="CU77"/>
  <c r="CN77"/>
  <c r="CM77"/>
  <c r="CI77"/>
  <c r="CB77"/>
  <c r="CA77"/>
  <c r="BW77"/>
  <c r="BT77" s="1"/>
  <c r="BP77"/>
  <c r="BO77"/>
  <c r="BK77"/>
  <c r="BI77" s="1"/>
  <c r="BD77"/>
  <c r="BC77"/>
  <c r="AY77"/>
  <c r="AV77" s="1"/>
  <c r="AR77"/>
  <c r="AQ77"/>
  <c r="AM77"/>
  <c r="AF77"/>
  <c r="AE77"/>
  <c r="AA77"/>
  <c r="X77" s="1"/>
  <c r="T77"/>
  <c r="S77"/>
  <c r="O77"/>
  <c r="I77"/>
  <c r="H77"/>
  <c r="G77"/>
  <c r="HD76"/>
  <c r="HC76"/>
  <c r="GY76"/>
  <c r="GV76" s="1"/>
  <c r="GR76"/>
  <c r="GQ76"/>
  <c r="GM76"/>
  <c r="GJ76" s="1"/>
  <c r="GF76"/>
  <c r="GE76"/>
  <c r="GA76"/>
  <c r="FY76" s="1"/>
  <c r="FT76"/>
  <c r="FS76"/>
  <c r="FO76"/>
  <c r="FM76" s="1"/>
  <c r="FH76"/>
  <c r="FG76"/>
  <c r="FC76"/>
  <c r="EZ76" s="1"/>
  <c r="EV76"/>
  <c r="EU76"/>
  <c r="EQ76"/>
  <c r="EN76" s="1"/>
  <c r="EJ76"/>
  <c r="EI76"/>
  <c r="EE76"/>
  <c r="EB76" s="1"/>
  <c r="DX76"/>
  <c r="DW76"/>
  <c r="DS76"/>
  <c r="DL76"/>
  <c r="DK76"/>
  <c r="DG76"/>
  <c r="CZ76"/>
  <c r="CY76"/>
  <c r="CU76"/>
  <c r="CR76" s="1"/>
  <c r="CN76"/>
  <c r="CM76"/>
  <c r="CI76"/>
  <c r="CF76" s="1"/>
  <c r="CB76"/>
  <c r="CA76"/>
  <c r="BW76"/>
  <c r="BT76" s="1"/>
  <c r="BP76"/>
  <c r="BO76"/>
  <c r="BK76"/>
  <c r="BH76" s="1"/>
  <c r="BD76"/>
  <c r="BC76"/>
  <c r="AY76"/>
  <c r="AV76" s="1"/>
  <c r="AR76"/>
  <c r="AQ76"/>
  <c r="AM76"/>
  <c r="AK76" s="1"/>
  <c r="AF76"/>
  <c r="AE76"/>
  <c r="AA76"/>
  <c r="X76" s="1"/>
  <c r="T76"/>
  <c r="S76"/>
  <c r="O76"/>
  <c r="L76" s="1"/>
  <c r="I76"/>
  <c r="H76"/>
  <c r="G76"/>
  <c r="HD75"/>
  <c r="HC75"/>
  <c r="GY75"/>
  <c r="GW75" s="1"/>
  <c r="GR75"/>
  <c r="GQ75"/>
  <c r="GM75"/>
  <c r="GK75" s="1"/>
  <c r="GF75"/>
  <c r="GE75"/>
  <c r="GA75"/>
  <c r="FT75"/>
  <c r="FS75"/>
  <c r="FO75"/>
  <c r="FH75"/>
  <c r="FG75"/>
  <c r="FC75"/>
  <c r="EZ75" s="1"/>
  <c r="EV75"/>
  <c r="EU75"/>
  <c r="EQ75"/>
  <c r="EJ75"/>
  <c r="EI75"/>
  <c r="EE75"/>
  <c r="EB75" s="1"/>
  <c r="DX75"/>
  <c r="DW75"/>
  <c r="DS75"/>
  <c r="DQ75" s="1"/>
  <c r="DL75"/>
  <c r="DK75"/>
  <c r="DG75"/>
  <c r="DD75" s="1"/>
  <c r="CZ75"/>
  <c r="CY75"/>
  <c r="CU75"/>
  <c r="CN75"/>
  <c r="CM75"/>
  <c r="CI75"/>
  <c r="CF75" s="1"/>
  <c r="CB75"/>
  <c r="CA75"/>
  <c r="BW75"/>
  <c r="BP75"/>
  <c r="BO75"/>
  <c r="BK75"/>
  <c r="BH75" s="1"/>
  <c r="BD75"/>
  <c r="BC75"/>
  <c r="AY75"/>
  <c r="AV75" s="1"/>
  <c r="AR75"/>
  <c r="AQ75"/>
  <c r="AM75"/>
  <c r="AJ75" s="1"/>
  <c r="AF75"/>
  <c r="AE75"/>
  <c r="AA75"/>
  <c r="Y75" s="1"/>
  <c r="T75"/>
  <c r="S75"/>
  <c r="O75"/>
  <c r="L75" s="1"/>
  <c r="I75"/>
  <c r="H75"/>
  <c r="G75"/>
  <c r="HD74"/>
  <c r="HC74"/>
  <c r="GY74"/>
  <c r="GV74" s="1"/>
  <c r="GR74"/>
  <c r="GQ74"/>
  <c r="GM74"/>
  <c r="GJ74" s="1"/>
  <c r="GF74"/>
  <c r="GE74"/>
  <c r="GA74"/>
  <c r="FY74" s="1"/>
  <c r="FT74"/>
  <c r="FS74"/>
  <c r="FO74"/>
  <c r="FL74" s="1"/>
  <c r="FH74"/>
  <c r="FG74"/>
  <c r="FC74"/>
  <c r="EZ74" s="1"/>
  <c r="EV74"/>
  <c r="EU74"/>
  <c r="EQ74"/>
  <c r="EJ74"/>
  <c r="EI74"/>
  <c r="EE74"/>
  <c r="EC74" s="1"/>
  <c r="DX74"/>
  <c r="DW74"/>
  <c r="DS74"/>
  <c r="DQ74" s="1"/>
  <c r="DL74"/>
  <c r="DK74"/>
  <c r="DG74"/>
  <c r="DE74" s="1"/>
  <c r="CZ74"/>
  <c r="CY74"/>
  <c r="CU74"/>
  <c r="CR74" s="1"/>
  <c r="CN74"/>
  <c r="CM74"/>
  <c r="CI74"/>
  <c r="CF74" s="1"/>
  <c r="CB74"/>
  <c r="CA74"/>
  <c r="BW74"/>
  <c r="BP74"/>
  <c r="BO74"/>
  <c r="BK74"/>
  <c r="BH74" s="1"/>
  <c r="BD74"/>
  <c r="BC74"/>
  <c r="AY74"/>
  <c r="AV74" s="1"/>
  <c r="AR74"/>
  <c r="AQ74"/>
  <c r="AM74"/>
  <c r="AJ74" s="1"/>
  <c r="AF74"/>
  <c r="AE74"/>
  <c r="AA74"/>
  <c r="X74" s="1"/>
  <c r="T74"/>
  <c r="S74"/>
  <c r="O74"/>
  <c r="L74" s="1"/>
  <c r="I74"/>
  <c r="H74"/>
  <c r="G74"/>
  <c r="HD73"/>
  <c r="HC73"/>
  <c r="GY73"/>
  <c r="GW73" s="1"/>
  <c r="GR73"/>
  <c r="GQ73"/>
  <c r="GM73"/>
  <c r="GJ73" s="1"/>
  <c r="GF73"/>
  <c r="GE73"/>
  <c r="GA73"/>
  <c r="FY73" s="1"/>
  <c r="FT73"/>
  <c r="FS73"/>
  <c r="FO73"/>
  <c r="FL73" s="1"/>
  <c r="FH73"/>
  <c r="FG73"/>
  <c r="FC73"/>
  <c r="EV73"/>
  <c r="EU73"/>
  <c r="EQ73"/>
  <c r="EN73" s="1"/>
  <c r="EJ73"/>
  <c r="EI73"/>
  <c r="EE73"/>
  <c r="EC73" s="1"/>
  <c r="DX73"/>
  <c r="DW73"/>
  <c r="DS73"/>
  <c r="DP73" s="1"/>
  <c r="DL73"/>
  <c r="DK73"/>
  <c r="DG73"/>
  <c r="DD73" s="1"/>
  <c r="CZ73"/>
  <c r="CY73"/>
  <c r="CU73"/>
  <c r="CR73" s="1"/>
  <c r="CN73"/>
  <c r="CM73"/>
  <c r="CI73"/>
  <c r="CG73" s="1"/>
  <c r="CB73"/>
  <c r="CA73"/>
  <c r="BW73"/>
  <c r="BT73" s="1"/>
  <c r="BP73"/>
  <c r="BO73"/>
  <c r="BK73"/>
  <c r="BD73"/>
  <c r="BC73"/>
  <c r="AY73"/>
  <c r="AV73" s="1"/>
  <c r="AR73"/>
  <c r="AQ73"/>
  <c r="AM73"/>
  <c r="AK73" s="1"/>
  <c r="AF73"/>
  <c r="AE73"/>
  <c r="AA73"/>
  <c r="X73" s="1"/>
  <c r="T73"/>
  <c r="S73"/>
  <c r="O73"/>
  <c r="I73"/>
  <c r="H73"/>
  <c r="G73"/>
  <c r="HD72"/>
  <c r="HC72"/>
  <c r="GY72"/>
  <c r="GV72" s="1"/>
  <c r="GR72"/>
  <c r="GQ72"/>
  <c r="GM72"/>
  <c r="GJ72" s="1"/>
  <c r="GF72"/>
  <c r="GE72"/>
  <c r="GA72"/>
  <c r="FT72"/>
  <c r="FS72"/>
  <c r="FO72"/>
  <c r="FL72" s="1"/>
  <c r="FH72"/>
  <c r="FG72"/>
  <c r="FC72"/>
  <c r="FA72" s="1"/>
  <c r="EV72"/>
  <c r="EU72"/>
  <c r="EQ72"/>
  <c r="EN72" s="1"/>
  <c r="EJ72"/>
  <c r="EI72"/>
  <c r="EE72"/>
  <c r="EB72" s="1"/>
  <c r="DX72"/>
  <c r="DW72"/>
  <c r="DS72"/>
  <c r="DP72" s="1"/>
  <c r="DL72"/>
  <c r="DK72"/>
  <c r="DG72"/>
  <c r="DE72" s="1"/>
  <c r="CZ72"/>
  <c r="CY72"/>
  <c r="CU72"/>
  <c r="CR72"/>
  <c r="CN72"/>
  <c r="CM72"/>
  <c r="CI72"/>
  <c r="CF72" s="1"/>
  <c r="CB72"/>
  <c r="CA72"/>
  <c r="BW72"/>
  <c r="BT72" s="1"/>
  <c r="BP72"/>
  <c r="BO72"/>
  <c r="BK72"/>
  <c r="BI72" s="1"/>
  <c r="BD72"/>
  <c r="BC72"/>
  <c r="AY72"/>
  <c r="AV72" s="1"/>
  <c r="AR72"/>
  <c r="AQ72"/>
  <c r="AM72"/>
  <c r="AF72"/>
  <c r="AE72"/>
  <c r="AA72"/>
  <c r="X72" s="1"/>
  <c r="T72"/>
  <c r="S72"/>
  <c r="O72"/>
  <c r="I72"/>
  <c r="H72"/>
  <c r="G72"/>
  <c r="HD71"/>
  <c r="HC71"/>
  <c r="GY71"/>
  <c r="GV71" s="1"/>
  <c r="GR71"/>
  <c r="GQ71"/>
  <c r="GM71"/>
  <c r="GK71" s="1"/>
  <c r="GF71"/>
  <c r="GE71"/>
  <c r="GA71"/>
  <c r="FX71" s="1"/>
  <c r="FT71"/>
  <c r="FS71"/>
  <c r="FO71"/>
  <c r="FH71"/>
  <c r="FG71"/>
  <c r="FC71"/>
  <c r="EZ71" s="1"/>
  <c r="EV71"/>
  <c r="EU71"/>
  <c r="EQ71"/>
  <c r="EJ71"/>
  <c r="EI71"/>
  <c r="EE71"/>
  <c r="EB71" s="1"/>
  <c r="DX71"/>
  <c r="DW71"/>
  <c r="DS71"/>
  <c r="DP71" s="1"/>
  <c r="DL71"/>
  <c r="DK71"/>
  <c r="DG71"/>
  <c r="DD71" s="1"/>
  <c r="CZ71"/>
  <c r="CY71"/>
  <c r="CU71"/>
  <c r="CS71" s="1"/>
  <c r="CN71"/>
  <c r="CM71"/>
  <c r="CI71"/>
  <c r="CF71" s="1"/>
  <c r="CB71"/>
  <c r="CA71"/>
  <c r="BW71"/>
  <c r="BU71" s="1"/>
  <c r="BP71"/>
  <c r="BO71"/>
  <c r="BK71"/>
  <c r="BH71" s="1"/>
  <c r="BD71"/>
  <c r="BC71"/>
  <c r="AY71"/>
  <c r="AR71"/>
  <c r="AQ71"/>
  <c r="AM71"/>
  <c r="AJ71" s="1"/>
  <c r="AF71"/>
  <c r="AE71"/>
  <c r="AA71"/>
  <c r="Y71" s="1"/>
  <c r="T71"/>
  <c r="S71"/>
  <c r="O71"/>
  <c r="L71" s="1"/>
  <c r="I71"/>
  <c r="H71"/>
  <c r="G71"/>
  <c r="HD70"/>
  <c r="HC70"/>
  <c r="GY70"/>
  <c r="GV70" s="1"/>
  <c r="GR70"/>
  <c r="GQ70"/>
  <c r="GM70"/>
  <c r="GJ70" s="1"/>
  <c r="GF70"/>
  <c r="GE70"/>
  <c r="GA70"/>
  <c r="FX70" s="1"/>
  <c r="FT70"/>
  <c r="FS70"/>
  <c r="FO70"/>
  <c r="FL70" s="1"/>
  <c r="FH70"/>
  <c r="FG70"/>
  <c r="FC70"/>
  <c r="EZ70" s="1"/>
  <c r="EV70"/>
  <c r="EU70"/>
  <c r="EQ70"/>
  <c r="EJ70"/>
  <c r="EI70"/>
  <c r="EE70"/>
  <c r="EB70" s="1"/>
  <c r="DX70"/>
  <c r="DW70"/>
  <c r="DS70"/>
  <c r="DQ70" s="1"/>
  <c r="DL70"/>
  <c r="DK70"/>
  <c r="DG70"/>
  <c r="DD70" s="1"/>
  <c r="CZ70"/>
  <c r="CY70"/>
  <c r="CU70"/>
  <c r="CN70"/>
  <c r="CM70"/>
  <c r="CI70"/>
  <c r="CF70" s="1"/>
  <c r="CB70"/>
  <c r="CA70"/>
  <c r="BW70"/>
  <c r="BU70" s="1"/>
  <c r="BP70"/>
  <c r="BO70"/>
  <c r="BK70"/>
  <c r="BH70" s="1"/>
  <c r="BD70"/>
  <c r="BC70"/>
  <c r="AY70"/>
  <c r="AW70" s="1"/>
  <c r="AR70"/>
  <c r="AQ70"/>
  <c r="AM70"/>
  <c r="AJ70" s="1"/>
  <c r="AF70"/>
  <c r="AE70"/>
  <c r="AA70"/>
  <c r="X70" s="1"/>
  <c r="T70"/>
  <c r="S70"/>
  <c r="O70"/>
  <c r="L70" s="1"/>
  <c r="I70"/>
  <c r="H70"/>
  <c r="G70"/>
  <c r="HD69"/>
  <c r="HC69"/>
  <c r="GY69"/>
  <c r="GV69" s="1"/>
  <c r="GR69"/>
  <c r="GQ69"/>
  <c r="GM69"/>
  <c r="GJ69" s="1"/>
  <c r="GF69"/>
  <c r="GE69"/>
  <c r="GA69"/>
  <c r="FY69" s="1"/>
  <c r="FT69"/>
  <c r="FS69"/>
  <c r="FO69"/>
  <c r="FL69" s="1"/>
  <c r="FH69"/>
  <c r="FG69"/>
  <c r="FC69"/>
  <c r="EZ69" s="1"/>
  <c r="EV69"/>
  <c r="EU69"/>
  <c r="EQ69"/>
  <c r="EN69" s="1"/>
  <c r="EJ69"/>
  <c r="EI69"/>
  <c r="EE69"/>
  <c r="DX69"/>
  <c r="DW69"/>
  <c r="DS69"/>
  <c r="DP69" s="1"/>
  <c r="DL69"/>
  <c r="DK69"/>
  <c r="DG69"/>
  <c r="CZ69"/>
  <c r="CY69"/>
  <c r="CU69"/>
  <c r="CR69" s="1"/>
  <c r="CN69"/>
  <c r="CM69"/>
  <c r="CI69"/>
  <c r="CB69"/>
  <c r="CA69"/>
  <c r="BW69"/>
  <c r="BT69" s="1"/>
  <c r="BP69"/>
  <c r="BO69"/>
  <c r="BK69"/>
  <c r="BI69" s="1"/>
  <c r="BD69"/>
  <c r="BC69"/>
  <c r="AY69"/>
  <c r="AV69" s="1"/>
  <c r="AR69"/>
  <c r="AQ69"/>
  <c r="AM69"/>
  <c r="AJ69" s="1"/>
  <c r="AF69"/>
  <c r="AE69"/>
  <c r="AA69"/>
  <c r="X69" s="1"/>
  <c r="T69"/>
  <c r="S69"/>
  <c r="O69"/>
  <c r="M69" s="1"/>
  <c r="I69"/>
  <c r="H69"/>
  <c r="G69"/>
  <c r="HD68"/>
  <c r="HC68"/>
  <c r="GY68"/>
  <c r="GW68" s="1"/>
  <c r="GR68"/>
  <c r="GQ68"/>
  <c r="GM68"/>
  <c r="GJ68" s="1"/>
  <c r="GF68"/>
  <c r="GE68"/>
  <c r="GA68"/>
  <c r="FY68" s="1"/>
  <c r="FT68"/>
  <c r="FS68"/>
  <c r="FO68"/>
  <c r="FL68" s="1"/>
  <c r="FH68"/>
  <c r="FG68"/>
  <c r="FC68"/>
  <c r="FA68" s="1"/>
  <c r="EV68"/>
  <c r="EU68"/>
  <c r="EQ68"/>
  <c r="EN68" s="1"/>
  <c r="EJ68"/>
  <c r="EI68"/>
  <c r="EE68"/>
  <c r="EB68" s="1"/>
  <c r="DX68"/>
  <c r="DW68"/>
  <c r="DS68"/>
  <c r="DP68" s="1"/>
  <c r="DL68"/>
  <c r="DK68"/>
  <c r="DG68"/>
  <c r="DE68" s="1"/>
  <c r="CZ68"/>
  <c r="CY68"/>
  <c r="CU68"/>
  <c r="CR68" s="1"/>
  <c r="CN68"/>
  <c r="CM68"/>
  <c r="CI68"/>
  <c r="CB68"/>
  <c r="CA68"/>
  <c r="BW68"/>
  <c r="BT68" s="1"/>
  <c r="BP68"/>
  <c r="BO68"/>
  <c r="BK68"/>
  <c r="BD68"/>
  <c r="BC68"/>
  <c r="AY68"/>
  <c r="AV68" s="1"/>
  <c r="AR68"/>
  <c r="AQ68"/>
  <c r="AM68"/>
  <c r="AF68"/>
  <c r="AE68"/>
  <c r="AA68"/>
  <c r="X68" s="1"/>
  <c r="T68"/>
  <c r="S68"/>
  <c r="O68"/>
  <c r="L68"/>
  <c r="I68"/>
  <c r="H68"/>
  <c r="G68"/>
  <c r="HD67"/>
  <c r="HC67"/>
  <c r="GY67"/>
  <c r="GV67" s="1"/>
  <c r="GR67"/>
  <c r="GQ67"/>
  <c r="GM67"/>
  <c r="GF67"/>
  <c r="GE67"/>
  <c r="GA67"/>
  <c r="FX67" s="1"/>
  <c r="FT67"/>
  <c r="FS67"/>
  <c r="FO67"/>
  <c r="FL67" s="1"/>
  <c r="FH67"/>
  <c r="FG67"/>
  <c r="FC67"/>
  <c r="EZ67" s="1"/>
  <c r="EV67"/>
  <c r="EU67"/>
  <c r="EQ67"/>
  <c r="EN67" s="1"/>
  <c r="EJ67"/>
  <c r="EI67"/>
  <c r="EE67"/>
  <c r="EB67" s="1"/>
  <c r="DX67"/>
  <c r="DW67"/>
  <c r="DS67"/>
  <c r="DQ67" s="1"/>
  <c r="DL67"/>
  <c r="DK67"/>
  <c r="DG67"/>
  <c r="DD67" s="1"/>
  <c r="CZ67"/>
  <c r="CY67"/>
  <c r="CU67"/>
  <c r="CN67"/>
  <c r="CM67"/>
  <c r="CI67"/>
  <c r="CF67" s="1"/>
  <c r="CB67"/>
  <c r="CA67"/>
  <c r="BW67"/>
  <c r="BP67"/>
  <c r="BO67"/>
  <c r="BK67"/>
  <c r="BH67"/>
  <c r="BD67"/>
  <c r="BC67"/>
  <c r="AY67"/>
  <c r="AR67"/>
  <c r="AQ67"/>
  <c r="AM67"/>
  <c r="AJ67" s="1"/>
  <c r="AF67"/>
  <c r="AE67"/>
  <c r="AA67"/>
  <c r="X67" s="1"/>
  <c r="T67"/>
  <c r="S67"/>
  <c r="O67"/>
  <c r="L67" s="1"/>
  <c r="I67"/>
  <c r="H67"/>
  <c r="G67"/>
  <c r="HD66"/>
  <c r="HC66"/>
  <c r="GY66"/>
  <c r="GV66" s="1"/>
  <c r="GR66"/>
  <c r="GQ66"/>
  <c r="GM66"/>
  <c r="GF66"/>
  <c r="GE66"/>
  <c r="GA66"/>
  <c r="FX66" s="1"/>
  <c r="FT66"/>
  <c r="FS66"/>
  <c r="FO66"/>
  <c r="FM66" s="1"/>
  <c r="FH66"/>
  <c r="FG66"/>
  <c r="FC66"/>
  <c r="EZ66" s="1"/>
  <c r="EV66"/>
  <c r="EU66"/>
  <c r="EQ66"/>
  <c r="EO66" s="1"/>
  <c r="EJ66"/>
  <c r="EI66"/>
  <c r="EE66"/>
  <c r="EB66" s="1"/>
  <c r="DX66"/>
  <c r="DW66"/>
  <c r="DS66"/>
  <c r="DL66"/>
  <c r="DK66"/>
  <c r="DG66"/>
  <c r="DD66" s="1"/>
  <c r="CZ66"/>
  <c r="CY66"/>
  <c r="CU66"/>
  <c r="CN66"/>
  <c r="CM66"/>
  <c r="CI66"/>
  <c r="CF66" s="1"/>
  <c r="CB66"/>
  <c r="CA66"/>
  <c r="BW66"/>
  <c r="BU66" s="1"/>
  <c r="BP66"/>
  <c r="BO66"/>
  <c r="BK66"/>
  <c r="BH66" s="1"/>
  <c r="BD66"/>
  <c r="BC66"/>
  <c r="AY66"/>
  <c r="AV66" s="1"/>
  <c r="AR66"/>
  <c r="AQ66"/>
  <c r="AM66"/>
  <c r="AJ66" s="1"/>
  <c r="AF66"/>
  <c r="AE66"/>
  <c r="AA66"/>
  <c r="T66"/>
  <c r="S66"/>
  <c r="O66"/>
  <c r="L66" s="1"/>
  <c r="I66"/>
  <c r="H66"/>
  <c r="G66"/>
  <c r="HD65"/>
  <c r="HC65"/>
  <c r="GY65"/>
  <c r="GV65" s="1"/>
  <c r="GR65"/>
  <c r="GQ65"/>
  <c r="GM65"/>
  <c r="GJ65" s="1"/>
  <c r="GF65"/>
  <c r="GE65"/>
  <c r="GA65"/>
  <c r="FT65"/>
  <c r="FS65"/>
  <c r="FO65"/>
  <c r="FL65" s="1"/>
  <c r="FH65"/>
  <c r="FG65"/>
  <c r="FC65"/>
  <c r="FA65" s="1"/>
  <c r="EV65"/>
  <c r="EU65"/>
  <c r="EQ65"/>
  <c r="EN65" s="1"/>
  <c r="EJ65"/>
  <c r="EI65"/>
  <c r="EE65"/>
  <c r="EB65" s="1"/>
  <c r="DX65"/>
  <c r="DW65"/>
  <c r="DS65"/>
  <c r="DP65" s="1"/>
  <c r="DL65"/>
  <c r="DK65"/>
  <c r="DG65"/>
  <c r="CZ65"/>
  <c r="CY65"/>
  <c r="CU65"/>
  <c r="CR65" s="1"/>
  <c r="CN65"/>
  <c r="CM65"/>
  <c r="CI65"/>
  <c r="CG65" s="1"/>
  <c r="CB65"/>
  <c r="CA65"/>
  <c r="BW65"/>
  <c r="BT65" s="1"/>
  <c r="BP65"/>
  <c r="BO65"/>
  <c r="BK65"/>
  <c r="BH65" s="1"/>
  <c r="BD65"/>
  <c r="BC65"/>
  <c r="AY65"/>
  <c r="AV65" s="1"/>
  <c r="AR65"/>
  <c r="AQ65"/>
  <c r="AM65"/>
  <c r="AK65" s="1"/>
  <c r="AF65"/>
  <c r="AE65"/>
  <c r="AA65"/>
  <c r="X65" s="1"/>
  <c r="T65"/>
  <c r="S65"/>
  <c r="O65"/>
  <c r="M65" s="1"/>
  <c r="I65"/>
  <c r="H65"/>
  <c r="G65"/>
  <c r="HD64"/>
  <c r="HC64"/>
  <c r="GY64"/>
  <c r="GV64" s="1"/>
  <c r="GR64"/>
  <c r="GQ64"/>
  <c r="GM64"/>
  <c r="GJ64" s="1"/>
  <c r="GF64"/>
  <c r="GE64"/>
  <c r="GA64"/>
  <c r="FY64" s="1"/>
  <c r="FX64"/>
  <c r="FT64"/>
  <c r="FS64"/>
  <c r="FO64"/>
  <c r="FL64" s="1"/>
  <c r="FH64"/>
  <c r="FG64"/>
  <c r="FC64"/>
  <c r="FA64" s="1"/>
  <c r="EV64"/>
  <c r="EU64"/>
  <c r="EQ64"/>
  <c r="EN64" s="1"/>
  <c r="EJ64"/>
  <c r="EI64"/>
  <c r="EE64"/>
  <c r="DX64"/>
  <c r="DW64"/>
  <c r="DS64"/>
  <c r="DP64" s="1"/>
  <c r="DL64"/>
  <c r="DK64"/>
  <c r="DG64"/>
  <c r="DE64" s="1"/>
  <c r="CZ64"/>
  <c r="CY64"/>
  <c r="CU64"/>
  <c r="CR64" s="1"/>
  <c r="CN64"/>
  <c r="CM64"/>
  <c r="CI64"/>
  <c r="CF64" s="1"/>
  <c r="CB64"/>
  <c r="CA64"/>
  <c r="BW64"/>
  <c r="BT64" s="1"/>
  <c r="BP64"/>
  <c r="BO64"/>
  <c r="BK64"/>
  <c r="BD64"/>
  <c r="BC64"/>
  <c r="AY64"/>
  <c r="AV64" s="1"/>
  <c r="AR64"/>
  <c r="AQ64"/>
  <c r="AM64"/>
  <c r="AF64"/>
  <c r="AE64"/>
  <c r="AA64"/>
  <c r="X64" s="1"/>
  <c r="T64"/>
  <c r="S64"/>
  <c r="O64"/>
  <c r="L64" s="1"/>
  <c r="I64"/>
  <c r="H64"/>
  <c r="G64"/>
  <c r="HD63"/>
  <c r="HC63"/>
  <c r="GY63"/>
  <c r="GV63" s="1"/>
  <c r="GR63"/>
  <c r="GQ63"/>
  <c r="GM63"/>
  <c r="GF63"/>
  <c r="GE63"/>
  <c r="GA63"/>
  <c r="FX63" s="1"/>
  <c r="FT63"/>
  <c r="FS63"/>
  <c r="FO63"/>
  <c r="FL63" s="1"/>
  <c r="FH63"/>
  <c r="FG63"/>
  <c r="FC63"/>
  <c r="EZ63" s="1"/>
  <c r="EV63"/>
  <c r="EU63"/>
  <c r="EQ63"/>
  <c r="EN63" s="1"/>
  <c r="EJ63"/>
  <c r="EI63"/>
  <c r="EE63"/>
  <c r="EB63" s="1"/>
  <c r="DX63"/>
  <c r="DW63"/>
  <c r="DS63"/>
  <c r="DQ63" s="1"/>
  <c r="DL63"/>
  <c r="DK63"/>
  <c r="DG63"/>
  <c r="DD63" s="1"/>
  <c r="CZ63"/>
  <c r="CY63"/>
  <c r="CU63"/>
  <c r="CN63"/>
  <c r="CM63"/>
  <c r="CI63"/>
  <c r="CF63" s="1"/>
  <c r="CB63"/>
  <c r="CA63"/>
  <c r="BW63"/>
  <c r="BU63" s="1"/>
  <c r="BP63"/>
  <c r="BO63"/>
  <c r="BK63"/>
  <c r="BH63" s="1"/>
  <c r="BD63"/>
  <c r="BC63"/>
  <c r="AY63"/>
  <c r="AV63" s="1"/>
  <c r="AR63"/>
  <c r="AQ63"/>
  <c r="AM63"/>
  <c r="AJ63" s="1"/>
  <c r="AF63"/>
  <c r="AE63"/>
  <c r="AA63"/>
  <c r="T63"/>
  <c r="S63"/>
  <c r="O63"/>
  <c r="L63"/>
  <c r="I63"/>
  <c r="H63"/>
  <c r="G63"/>
  <c r="HD62"/>
  <c r="HC62"/>
  <c r="GY62"/>
  <c r="GV62" s="1"/>
  <c r="GR62"/>
  <c r="GQ62"/>
  <c r="GM62"/>
  <c r="GJ62" s="1"/>
  <c r="GF62"/>
  <c r="GE62"/>
  <c r="GA62"/>
  <c r="FX62" s="1"/>
  <c r="FT62"/>
  <c r="FS62"/>
  <c r="FO62"/>
  <c r="FH62"/>
  <c r="FG62"/>
  <c r="FC62"/>
  <c r="EZ62" s="1"/>
  <c r="EV62"/>
  <c r="EU62"/>
  <c r="EQ62"/>
  <c r="EJ62"/>
  <c r="EI62"/>
  <c r="EE62"/>
  <c r="EB62" s="1"/>
  <c r="DX62"/>
  <c r="DW62"/>
  <c r="DS62"/>
  <c r="DL62"/>
  <c r="DK62"/>
  <c r="DG62"/>
  <c r="DD62" s="1"/>
  <c r="CZ62"/>
  <c r="CY62"/>
  <c r="CU62"/>
  <c r="CS62" s="1"/>
  <c r="CN62"/>
  <c r="CM62"/>
  <c r="CI62"/>
  <c r="CF62" s="1"/>
  <c r="CB62"/>
  <c r="CA62"/>
  <c r="BW62"/>
  <c r="BT62" s="1"/>
  <c r="BP62"/>
  <c r="BO62"/>
  <c r="BK62"/>
  <c r="BH62" s="1"/>
  <c r="BD62"/>
  <c r="BC62"/>
  <c r="AY62"/>
  <c r="AV62" s="1"/>
  <c r="AR62"/>
  <c r="AQ62"/>
  <c r="AM62"/>
  <c r="AJ62" s="1"/>
  <c r="AF62"/>
  <c r="AE62"/>
  <c r="AA62"/>
  <c r="X62" s="1"/>
  <c r="T62"/>
  <c r="S62"/>
  <c r="O62"/>
  <c r="L62" s="1"/>
  <c r="I62"/>
  <c r="H62"/>
  <c r="G62"/>
  <c r="HD61"/>
  <c r="HC61"/>
  <c r="GY61"/>
  <c r="GR61"/>
  <c r="GQ61"/>
  <c r="GM61"/>
  <c r="GJ61" s="1"/>
  <c r="GF61"/>
  <c r="GE61"/>
  <c r="GA61"/>
  <c r="FY61" s="1"/>
  <c r="FT61"/>
  <c r="FS61"/>
  <c r="FO61"/>
  <c r="FL61" s="1"/>
  <c r="FH61"/>
  <c r="FG61"/>
  <c r="FC61"/>
  <c r="EV61"/>
  <c r="EU61"/>
  <c r="EQ61"/>
  <c r="EN61" s="1"/>
  <c r="EJ61"/>
  <c r="EI61"/>
  <c r="EE61"/>
  <c r="DX61"/>
  <c r="DW61"/>
  <c r="DS61"/>
  <c r="DP61" s="1"/>
  <c r="DL61"/>
  <c r="DK61"/>
  <c r="DG61"/>
  <c r="CZ61"/>
  <c r="CY61"/>
  <c r="CU61"/>
  <c r="CR61" s="1"/>
  <c r="CN61"/>
  <c r="CM61"/>
  <c r="CI61"/>
  <c r="CF61" s="1"/>
  <c r="CB61"/>
  <c r="CA61"/>
  <c r="BW61"/>
  <c r="BT61" s="1"/>
  <c r="BP61"/>
  <c r="BO61"/>
  <c r="BK61"/>
  <c r="BD61"/>
  <c r="BC61"/>
  <c r="AY61"/>
  <c r="AV61" s="1"/>
  <c r="AR61"/>
  <c r="AQ61"/>
  <c r="AM61"/>
  <c r="AK61" s="1"/>
  <c r="AF61"/>
  <c r="AE61"/>
  <c r="AA61"/>
  <c r="X61" s="1"/>
  <c r="T61"/>
  <c r="S61"/>
  <c r="O61"/>
  <c r="M61" s="1"/>
  <c r="I61"/>
  <c r="H61"/>
  <c r="G61"/>
  <c r="HD60"/>
  <c r="HC60"/>
  <c r="GY60"/>
  <c r="GR60"/>
  <c r="GQ60"/>
  <c r="GM60"/>
  <c r="GJ60" s="1"/>
  <c r="GF60"/>
  <c r="GE60"/>
  <c r="GA60"/>
  <c r="FT60"/>
  <c r="FS60"/>
  <c r="FO60"/>
  <c r="FL60" s="1"/>
  <c r="FH60"/>
  <c r="FG60"/>
  <c r="FC60"/>
  <c r="EV60"/>
  <c r="EU60"/>
  <c r="EQ60"/>
  <c r="EN60" s="1"/>
  <c r="EJ60"/>
  <c r="EI60"/>
  <c r="EE60"/>
  <c r="EB60" s="1"/>
  <c r="DX60"/>
  <c r="DW60"/>
  <c r="DS60"/>
  <c r="DP60" s="1"/>
  <c r="DL60"/>
  <c r="DK60"/>
  <c r="DG60"/>
  <c r="DD60" s="1"/>
  <c r="CZ60"/>
  <c r="CY60"/>
  <c r="CU60"/>
  <c r="CR60" s="1"/>
  <c r="CN60"/>
  <c r="CM60"/>
  <c r="CI60"/>
  <c r="CF60" s="1"/>
  <c r="CB60"/>
  <c r="CA60"/>
  <c r="BW60"/>
  <c r="BT60" s="1"/>
  <c r="BP60"/>
  <c r="BO60"/>
  <c r="BK60"/>
  <c r="BD60"/>
  <c r="BC60"/>
  <c r="AY60"/>
  <c r="AV60" s="1"/>
  <c r="AR60"/>
  <c r="AQ60"/>
  <c r="AM60"/>
  <c r="AK60" s="1"/>
  <c r="AF60"/>
  <c r="AE60"/>
  <c r="AA60"/>
  <c r="X60" s="1"/>
  <c r="T60"/>
  <c r="S60"/>
  <c r="O60"/>
  <c r="I60"/>
  <c r="H60"/>
  <c r="G60"/>
  <c r="HD59"/>
  <c r="HC59"/>
  <c r="GY59"/>
  <c r="GV59" s="1"/>
  <c r="GR59"/>
  <c r="GQ59"/>
  <c r="GM59"/>
  <c r="GF59"/>
  <c r="GE59"/>
  <c r="GA59"/>
  <c r="FX59" s="1"/>
  <c r="FT59"/>
  <c r="FS59"/>
  <c r="FO59"/>
  <c r="FM59" s="1"/>
  <c r="FH59"/>
  <c r="FG59"/>
  <c r="FC59"/>
  <c r="EZ59" s="1"/>
  <c r="EV59"/>
  <c r="EU59"/>
  <c r="EQ59"/>
  <c r="EO59" s="1"/>
  <c r="EJ59"/>
  <c r="EI59"/>
  <c r="EE59"/>
  <c r="EC59" s="1"/>
  <c r="DX59"/>
  <c r="DW59"/>
  <c r="DS59"/>
  <c r="DL59"/>
  <c r="DK59"/>
  <c r="DG59"/>
  <c r="DD59" s="1"/>
  <c r="CZ59"/>
  <c r="CY59"/>
  <c r="CU59"/>
  <c r="CS59" s="1"/>
  <c r="CN59"/>
  <c r="CM59"/>
  <c r="CI59"/>
  <c r="CF59" s="1"/>
  <c r="CB59"/>
  <c r="CA59"/>
  <c r="BW59"/>
  <c r="BU59" s="1"/>
  <c r="BP59"/>
  <c r="BO59"/>
  <c r="BK59"/>
  <c r="BH59" s="1"/>
  <c r="BD59"/>
  <c r="BC59"/>
  <c r="AY59"/>
  <c r="AR59"/>
  <c r="AQ59"/>
  <c r="AM59"/>
  <c r="AJ59" s="1"/>
  <c r="AF59"/>
  <c r="AE59"/>
  <c r="AA59"/>
  <c r="X59" s="1"/>
  <c r="T59"/>
  <c r="S59"/>
  <c r="O59"/>
  <c r="L59" s="1"/>
  <c r="I59"/>
  <c r="H59"/>
  <c r="G59"/>
  <c r="HD58"/>
  <c r="HC58"/>
  <c r="GY58"/>
  <c r="GV58" s="1"/>
  <c r="GR58"/>
  <c r="GQ58"/>
  <c r="GM58"/>
  <c r="GK58" s="1"/>
  <c r="GF58"/>
  <c r="GE58"/>
  <c r="GA58"/>
  <c r="FX58" s="1"/>
  <c r="FT58"/>
  <c r="FS58"/>
  <c r="FO58"/>
  <c r="FL58" s="1"/>
  <c r="FH58"/>
  <c r="FG58"/>
  <c r="FC58"/>
  <c r="EZ58" s="1"/>
  <c r="EV58"/>
  <c r="EU58"/>
  <c r="EQ58"/>
  <c r="EJ58"/>
  <c r="EI58"/>
  <c r="EE58"/>
  <c r="EB58" s="1"/>
  <c r="DX58"/>
  <c r="DW58"/>
  <c r="DS58"/>
  <c r="DL58"/>
  <c r="DK58"/>
  <c r="DG58"/>
  <c r="DD58" s="1"/>
  <c r="CZ58"/>
  <c r="CY58"/>
  <c r="CU58"/>
  <c r="CS58" s="1"/>
  <c r="CN58"/>
  <c r="CM58"/>
  <c r="CI58"/>
  <c r="CF58" s="1"/>
  <c r="CB58"/>
  <c r="CA58"/>
  <c r="BW58"/>
  <c r="BT58" s="1"/>
  <c r="BP58"/>
  <c r="BO58"/>
  <c r="BK58"/>
  <c r="BH58" s="1"/>
  <c r="BD58"/>
  <c r="BC58"/>
  <c r="AY58"/>
  <c r="AR58"/>
  <c r="AQ58"/>
  <c r="AM58"/>
  <c r="AJ58" s="1"/>
  <c r="AF58"/>
  <c r="AE58"/>
  <c r="AA58"/>
  <c r="X58" s="1"/>
  <c r="T58"/>
  <c r="S58"/>
  <c r="O58"/>
  <c r="L58" s="1"/>
  <c r="I58"/>
  <c r="H58"/>
  <c r="G58"/>
  <c r="HD57"/>
  <c r="HC57"/>
  <c r="GY57"/>
  <c r="GV57" s="1"/>
  <c r="GR57"/>
  <c r="GQ57"/>
  <c r="GM57"/>
  <c r="GJ57" s="1"/>
  <c r="GF57"/>
  <c r="GE57"/>
  <c r="GA57"/>
  <c r="FT57"/>
  <c r="FS57"/>
  <c r="FO57"/>
  <c r="FL57" s="1"/>
  <c r="FH57"/>
  <c r="FG57"/>
  <c r="FC57"/>
  <c r="EV57"/>
  <c r="EU57"/>
  <c r="EQ57"/>
  <c r="EN57" s="1"/>
  <c r="EJ57"/>
  <c r="EI57"/>
  <c r="EE57"/>
  <c r="DX57"/>
  <c r="DW57"/>
  <c r="DS57"/>
  <c r="DP57" s="1"/>
  <c r="DL57"/>
  <c r="DK57"/>
  <c r="DG57"/>
  <c r="DD57" s="1"/>
  <c r="CZ57"/>
  <c r="CY57"/>
  <c r="CU57"/>
  <c r="CR57" s="1"/>
  <c r="CN57"/>
  <c r="CM57"/>
  <c r="CI57"/>
  <c r="CG57" s="1"/>
  <c r="CB57"/>
  <c r="CA57"/>
  <c r="BW57"/>
  <c r="BT57" s="1"/>
  <c r="BP57"/>
  <c r="BO57"/>
  <c r="BK57"/>
  <c r="BI57" s="1"/>
  <c r="BD57"/>
  <c r="BC57"/>
  <c r="AY57"/>
  <c r="AV57" s="1"/>
  <c r="AR57"/>
  <c r="AQ57"/>
  <c r="AM57"/>
  <c r="AF57"/>
  <c r="AE57"/>
  <c r="AA57"/>
  <c r="X57" s="1"/>
  <c r="T57"/>
  <c r="S57"/>
  <c r="O57"/>
  <c r="I57"/>
  <c r="H57"/>
  <c r="G57"/>
  <c r="HD56"/>
  <c r="HC56"/>
  <c r="GY56"/>
  <c r="GR56"/>
  <c r="GQ56"/>
  <c r="GM56"/>
  <c r="GJ56" s="1"/>
  <c r="GF56"/>
  <c r="GE56"/>
  <c r="GA56"/>
  <c r="FX56" s="1"/>
  <c r="FT56"/>
  <c r="FS56"/>
  <c r="FO56"/>
  <c r="FL56" s="1"/>
  <c r="FH56"/>
  <c r="FG56"/>
  <c r="FC56"/>
  <c r="FA56" s="1"/>
  <c r="EV56"/>
  <c r="EU56"/>
  <c r="EQ56"/>
  <c r="EN56" s="1"/>
  <c r="EJ56"/>
  <c r="EI56"/>
  <c r="EE56"/>
  <c r="EB56" s="1"/>
  <c r="DX56"/>
  <c r="DW56"/>
  <c r="DS56"/>
  <c r="DP56" s="1"/>
  <c r="DL56"/>
  <c r="DK56"/>
  <c r="DG56"/>
  <c r="DD56" s="1"/>
  <c r="CZ56"/>
  <c r="CY56"/>
  <c r="CU56"/>
  <c r="CR56" s="1"/>
  <c r="CN56"/>
  <c r="CM56"/>
  <c r="CI56"/>
  <c r="CB56"/>
  <c r="CA56"/>
  <c r="BW56"/>
  <c r="BT56" s="1"/>
  <c r="BP56"/>
  <c r="BO56"/>
  <c r="BK56"/>
  <c r="BH56" s="1"/>
  <c r="BD56"/>
  <c r="BC56"/>
  <c r="AY56"/>
  <c r="AV56" s="1"/>
  <c r="AR56"/>
  <c r="AQ56"/>
  <c r="AM56"/>
  <c r="AK56" s="1"/>
  <c r="AF56"/>
  <c r="AE56"/>
  <c r="AA56"/>
  <c r="X56" s="1"/>
  <c r="T56"/>
  <c r="S56"/>
  <c r="O56"/>
  <c r="L56" s="1"/>
  <c r="I56"/>
  <c r="H56"/>
  <c r="G56"/>
  <c r="HD55"/>
  <c r="HC55"/>
  <c r="GY55"/>
  <c r="GV55" s="1"/>
  <c r="GR55"/>
  <c r="GQ55"/>
  <c r="GM55"/>
  <c r="GJ55" s="1"/>
  <c r="GF55"/>
  <c r="GE55"/>
  <c r="GA55"/>
  <c r="FX55" s="1"/>
  <c r="FT55"/>
  <c r="FS55"/>
  <c r="FO55"/>
  <c r="FH55"/>
  <c r="FG55"/>
  <c r="FC55"/>
  <c r="EZ55" s="1"/>
  <c r="EV55"/>
  <c r="EU55"/>
  <c r="EQ55"/>
  <c r="EJ55"/>
  <c r="EI55"/>
  <c r="EE55"/>
  <c r="EB55" s="1"/>
  <c r="DX55"/>
  <c r="DW55"/>
  <c r="DS55"/>
  <c r="DP55" s="1"/>
  <c r="DL55"/>
  <c r="DK55"/>
  <c r="DG55"/>
  <c r="DD55" s="1"/>
  <c r="CZ55"/>
  <c r="CY55"/>
  <c r="CU55"/>
  <c r="CS55" s="1"/>
  <c r="CN55"/>
  <c r="CM55"/>
  <c r="CI55"/>
  <c r="CF55" s="1"/>
  <c r="CB55"/>
  <c r="CA55"/>
  <c r="BW55"/>
  <c r="BU55" s="1"/>
  <c r="BP55"/>
  <c r="BO55"/>
  <c r="BK55"/>
  <c r="BH55" s="1"/>
  <c r="BD55"/>
  <c r="BC55"/>
  <c r="AY55"/>
  <c r="AW55" s="1"/>
  <c r="AR55"/>
  <c r="AQ55"/>
  <c r="AM55"/>
  <c r="AJ55" s="1"/>
  <c r="AF55"/>
  <c r="AE55"/>
  <c r="AA55"/>
  <c r="Y55" s="1"/>
  <c r="T55"/>
  <c r="S55"/>
  <c r="O55"/>
  <c r="L55"/>
  <c r="I55"/>
  <c r="H55"/>
  <c r="G55"/>
  <c r="HD54"/>
  <c r="HC54"/>
  <c r="GY54"/>
  <c r="GV54" s="1"/>
  <c r="GR54"/>
  <c r="GQ54"/>
  <c r="GM54"/>
  <c r="GJ54" s="1"/>
  <c r="GF54"/>
  <c r="GE54"/>
  <c r="GA54"/>
  <c r="FX54" s="1"/>
  <c r="FT54"/>
  <c r="FS54"/>
  <c r="FO54"/>
  <c r="FM54" s="1"/>
  <c r="FH54"/>
  <c r="FG54"/>
  <c r="FC54"/>
  <c r="EZ54" s="1"/>
  <c r="EV54"/>
  <c r="EU54"/>
  <c r="EQ54"/>
  <c r="EJ54"/>
  <c r="EI54"/>
  <c r="EE54"/>
  <c r="EB54" s="1"/>
  <c r="DX54"/>
  <c r="DW54"/>
  <c r="DS54"/>
  <c r="DP54" s="1"/>
  <c r="DL54"/>
  <c r="DK54"/>
  <c r="DG54"/>
  <c r="DD54" s="1"/>
  <c r="CZ54"/>
  <c r="CY54"/>
  <c r="CU54"/>
  <c r="CR54" s="1"/>
  <c r="CN54"/>
  <c r="CM54"/>
  <c r="CI54"/>
  <c r="CF54" s="1"/>
  <c r="CB54"/>
  <c r="CA54"/>
  <c r="BW54"/>
  <c r="BT54" s="1"/>
  <c r="BP54"/>
  <c r="BO54"/>
  <c r="BK54"/>
  <c r="BH54" s="1"/>
  <c r="BD54"/>
  <c r="BC54"/>
  <c r="AY54"/>
  <c r="AW54" s="1"/>
  <c r="AR54"/>
  <c r="AQ54"/>
  <c r="AM54"/>
  <c r="AJ54" s="1"/>
  <c r="AF54"/>
  <c r="AE54"/>
  <c r="AA54"/>
  <c r="T54"/>
  <c r="S54"/>
  <c r="O54"/>
  <c r="L54"/>
  <c r="I54"/>
  <c r="H54"/>
  <c r="G54"/>
  <c r="HD53"/>
  <c r="HC53"/>
  <c r="GY53"/>
  <c r="GR53"/>
  <c r="GQ53"/>
  <c r="GM53"/>
  <c r="GJ53" s="1"/>
  <c r="GF53"/>
  <c r="GE53"/>
  <c r="GA53"/>
  <c r="FY53" s="1"/>
  <c r="FT53"/>
  <c r="FS53"/>
  <c r="FO53"/>
  <c r="FL53" s="1"/>
  <c r="FH53"/>
  <c r="FG53"/>
  <c r="FC53"/>
  <c r="EV53"/>
  <c r="EU53"/>
  <c r="EQ53"/>
  <c r="EN53" s="1"/>
  <c r="EJ53"/>
  <c r="EI53"/>
  <c r="EE53"/>
  <c r="DX53"/>
  <c r="DW53"/>
  <c r="DS53"/>
  <c r="DP53" s="1"/>
  <c r="DL53"/>
  <c r="DK53"/>
  <c r="DG53"/>
  <c r="DE53" s="1"/>
  <c r="CZ53"/>
  <c r="CY53"/>
  <c r="CU53"/>
  <c r="CR53" s="1"/>
  <c r="CN53"/>
  <c r="CM53"/>
  <c r="CI53"/>
  <c r="CG53" s="1"/>
  <c r="CB53"/>
  <c r="CA53"/>
  <c r="BW53"/>
  <c r="BT53" s="1"/>
  <c r="BP53"/>
  <c r="BO53"/>
  <c r="BK53"/>
  <c r="BD53"/>
  <c r="BC53"/>
  <c r="AY53"/>
  <c r="AV53" s="1"/>
  <c r="AR53"/>
  <c r="AQ53"/>
  <c r="AM53"/>
  <c r="AJ53" s="1"/>
  <c r="AF53"/>
  <c r="AE53"/>
  <c r="AA53"/>
  <c r="X53" s="1"/>
  <c r="T53"/>
  <c r="S53"/>
  <c r="O53"/>
  <c r="I53"/>
  <c r="H53"/>
  <c r="G53"/>
  <c r="HD52"/>
  <c r="HC52"/>
  <c r="GY52"/>
  <c r="GW52" s="1"/>
  <c r="GR52"/>
  <c r="GQ52"/>
  <c r="GM52"/>
  <c r="GJ52" s="1"/>
  <c r="GF52"/>
  <c r="GE52"/>
  <c r="GA52"/>
  <c r="FT52"/>
  <c r="FS52"/>
  <c r="FO52"/>
  <c r="FL52" s="1"/>
  <c r="FH52"/>
  <c r="FG52"/>
  <c r="FC52"/>
  <c r="EV52"/>
  <c r="EU52"/>
  <c r="EQ52"/>
  <c r="EN52" s="1"/>
  <c r="EJ52"/>
  <c r="EI52"/>
  <c r="EE52"/>
  <c r="EB52" s="1"/>
  <c r="DX52"/>
  <c r="DW52"/>
  <c r="DS52"/>
  <c r="DP52" s="1"/>
  <c r="DL52"/>
  <c r="DK52"/>
  <c r="DG52"/>
  <c r="CZ52"/>
  <c r="CY52"/>
  <c r="CU52"/>
  <c r="CR52" s="1"/>
  <c r="CN52"/>
  <c r="CM52"/>
  <c r="CI52"/>
  <c r="CB52"/>
  <c r="CA52"/>
  <c r="BW52"/>
  <c r="BT52" s="1"/>
  <c r="BP52"/>
  <c r="BO52"/>
  <c r="BK52"/>
  <c r="BI52" s="1"/>
  <c r="BD52"/>
  <c r="BC52"/>
  <c r="AY52"/>
  <c r="AV52" s="1"/>
  <c r="AR52"/>
  <c r="AQ52"/>
  <c r="AM52"/>
  <c r="AJ52" s="1"/>
  <c r="AF52"/>
  <c r="AE52"/>
  <c r="AA52"/>
  <c r="X52" s="1"/>
  <c r="T52"/>
  <c r="S52"/>
  <c r="O52"/>
  <c r="I52"/>
  <c r="H52"/>
  <c r="G52"/>
  <c r="HD51"/>
  <c r="HC51"/>
  <c r="GY51"/>
  <c r="GV51" s="1"/>
  <c r="GR51"/>
  <c r="GQ51"/>
  <c r="GM51"/>
  <c r="GK51" s="1"/>
  <c r="GF51"/>
  <c r="GE51"/>
  <c r="GA51"/>
  <c r="FX51" s="1"/>
  <c r="FT51"/>
  <c r="FS51"/>
  <c r="FO51"/>
  <c r="FH51"/>
  <c r="FG51"/>
  <c r="FC51"/>
  <c r="EZ51" s="1"/>
  <c r="EV51"/>
  <c r="EU51"/>
  <c r="EQ51"/>
  <c r="EN51" s="1"/>
  <c r="EJ51"/>
  <c r="EI51"/>
  <c r="EE51"/>
  <c r="EB51" s="1"/>
  <c r="DX51"/>
  <c r="DW51"/>
  <c r="DS51"/>
  <c r="DQ51" s="1"/>
  <c r="DL51"/>
  <c r="DK51"/>
  <c r="DG51"/>
  <c r="DD51" s="1"/>
  <c r="CZ51"/>
  <c r="CY51"/>
  <c r="CU51"/>
  <c r="CN51"/>
  <c r="CM51"/>
  <c r="CI51"/>
  <c r="CF51" s="1"/>
  <c r="CB51"/>
  <c r="CA51"/>
  <c r="BW51"/>
  <c r="BU51" s="1"/>
  <c r="BP51"/>
  <c r="BO51"/>
  <c r="BK51"/>
  <c r="BH51"/>
  <c r="BD51"/>
  <c r="BC51"/>
  <c r="AY51"/>
  <c r="AW51" s="1"/>
  <c r="AR51"/>
  <c r="AQ51"/>
  <c r="AM51"/>
  <c r="AJ51" s="1"/>
  <c r="AF51"/>
  <c r="AE51"/>
  <c r="AA51"/>
  <c r="T51"/>
  <c r="S51"/>
  <c r="O51"/>
  <c r="L51" s="1"/>
  <c r="I51"/>
  <c r="H51"/>
  <c r="G51"/>
  <c r="HD50"/>
  <c r="HC50"/>
  <c r="GY50"/>
  <c r="GV50" s="1"/>
  <c r="GR50"/>
  <c r="GQ50"/>
  <c r="GM50"/>
  <c r="GJ50" s="1"/>
  <c r="GF50"/>
  <c r="GE50"/>
  <c r="GA50"/>
  <c r="FX50" s="1"/>
  <c r="FT50"/>
  <c r="FS50"/>
  <c r="FO50"/>
  <c r="FH50"/>
  <c r="FG50"/>
  <c r="FC50"/>
  <c r="EZ50" s="1"/>
  <c r="EV50"/>
  <c r="EU50"/>
  <c r="EQ50"/>
  <c r="EN50"/>
  <c r="EJ50"/>
  <c r="EI50"/>
  <c r="EE50"/>
  <c r="EC50" s="1"/>
  <c r="DX50"/>
  <c r="DW50"/>
  <c r="DS50"/>
  <c r="DL50"/>
  <c r="DK50"/>
  <c r="DG50"/>
  <c r="DD50" s="1"/>
  <c r="CZ50"/>
  <c r="CY50"/>
  <c r="CU50"/>
  <c r="CN50"/>
  <c r="CM50"/>
  <c r="CI50"/>
  <c r="CF50" s="1"/>
  <c r="CB50"/>
  <c r="CA50"/>
  <c r="BW50"/>
  <c r="BP50"/>
  <c r="BO50"/>
  <c r="BK50"/>
  <c r="BH50" s="1"/>
  <c r="BD50"/>
  <c r="BC50"/>
  <c r="AY50"/>
  <c r="AV50" s="1"/>
  <c r="AR50"/>
  <c r="AQ50"/>
  <c r="AM50"/>
  <c r="AJ50" s="1"/>
  <c r="AF50"/>
  <c r="AE50"/>
  <c r="AA50"/>
  <c r="Y50" s="1"/>
  <c r="T50"/>
  <c r="S50"/>
  <c r="O50"/>
  <c r="L50" s="1"/>
  <c r="I50"/>
  <c r="C45" i="14" s="1"/>
  <c r="H50" i="1"/>
  <c r="G50"/>
  <c r="HD49"/>
  <c r="HC49"/>
  <c r="GY49"/>
  <c r="GW49" s="1"/>
  <c r="GR49"/>
  <c r="GQ49"/>
  <c r="GM49"/>
  <c r="GJ49" s="1"/>
  <c r="GF49"/>
  <c r="GE49"/>
  <c r="GA49"/>
  <c r="FT49"/>
  <c r="FS49"/>
  <c r="FO49"/>
  <c r="FL49" s="1"/>
  <c r="FH49"/>
  <c r="FG49"/>
  <c r="FC49"/>
  <c r="FA49" s="1"/>
  <c r="EV49"/>
  <c r="EU49"/>
  <c r="EQ49"/>
  <c r="EN49" s="1"/>
  <c r="EJ49"/>
  <c r="EI49"/>
  <c r="EE49"/>
  <c r="DX49"/>
  <c r="DW49"/>
  <c r="DS49"/>
  <c r="DP49" s="1"/>
  <c r="DL49"/>
  <c r="DK49"/>
  <c r="DG49"/>
  <c r="CZ49"/>
  <c r="CY49"/>
  <c r="CU49"/>
  <c r="CR49" s="1"/>
  <c r="CN49"/>
  <c r="CM49"/>
  <c r="CI49"/>
  <c r="CB49"/>
  <c r="CA49"/>
  <c r="BW49"/>
  <c r="BT49" s="1"/>
  <c r="BP49"/>
  <c r="BO49"/>
  <c r="BK49"/>
  <c r="BH49" s="1"/>
  <c r="BD49"/>
  <c r="BC49"/>
  <c r="AY49"/>
  <c r="AV49" s="1"/>
  <c r="AR49"/>
  <c r="AQ49"/>
  <c r="AM49"/>
  <c r="AK49" s="1"/>
  <c r="AF49"/>
  <c r="AE49"/>
  <c r="AA49"/>
  <c r="X49" s="1"/>
  <c r="T49"/>
  <c r="S49"/>
  <c r="O49"/>
  <c r="I49"/>
  <c r="H49"/>
  <c r="G49"/>
  <c r="HD48"/>
  <c r="HC48"/>
  <c r="GY48"/>
  <c r="GV48" s="1"/>
  <c r="GR48"/>
  <c r="GQ48"/>
  <c r="GM48"/>
  <c r="GJ48" s="1"/>
  <c r="GF48"/>
  <c r="GE48"/>
  <c r="GA48"/>
  <c r="FT48"/>
  <c r="FS48"/>
  <c r="FO48"/>
  <c r="FL48" s="1"/>
  <c r="FH48"/>
  <c r="FG48"/>
  <c r="FC48"/>
  <c r="EV48"/>
  <c r="EU48"/>
  <c r="EQ48"/>
  <c r="EN48" s="1"/>
  <c r="EJ48"/>
  <c r="EI48"/>
  <c r="EE48"/>
  <c r="DX48"/>
  <c r="DW48"/>
  <c r="DS48"/>
  <c r="DP48" s="1"/>
  <c r="DL48"/>
  <c r="DK48"/>
  <c r="DG48"/>
  <c r="DE48" s="1"/>
  <c r="CZ48"/>
  <c r="CY48"/>
  <c r="CU48"/>
  <c r="CR48" s="1"/>
  <c r="CN48"/>
  <c r="CM48"/>
  <c r="CI48"/>
  <c r="CF48" s="1"/>
  <c r="CB48"/>
  <c r="CA48"/>
  <c r="BW48"/>
  <c r="BT48" s="1"/>
  <c r="BP48"/>
  <c r="BO48"/>
  <c r="BK48"/>
  <c r="BD48"/>
  <c r="BC48"/>
  <c r="AY48"/>
  <c r="AV48" s="1"/>
  <c r="AR48"/>
  <c r="AQ48"/>
  <c r="AM48"/>
  <c r="AF48"/>
  <c r="AE48"/>
  <c r="AA48"/>
  <c r="X48" s="1"/>
  <c r="T48"/>
  <c r="S48"/>
  <c r="O48"/>
  <c r="I48"/>
  <c r="H48"/>
  <c r="G48"/>
  <c r="HD47"/>
  <c r="HC47"/>
  <c r="GY47"/>
  <c r="GV47" s="1"/>
  <c r="GR47"/>
  <c r="GQ47"/>
  <c r="GM47"/>
  <c r="GF47"/>
  <c r="GE47"/>
  <c r="GA47"/>
  <c r="FX47" s="1"/>
  <c r="FT47"/>
  <c r="FS47"/>
  <c r="FO47"/>
  <c r="FH47"/>
  <c r="FG47"/>
  <c r="FC47"/>
  <c r="EZ47" s="1"/>
  <c r="EV47"/>
  <c r="EU47"/>
  <c r="EQ47"/>
  <c r="EN47" s="1"/>
  <c r="EJ47"/>
  <c r="EI47"/>
  <c r="EE47"/>
  <c r="EB47" s="1"/>
  <c r="DX47"/>
  <c r="DW47"/>
  <c r="DS47"/>
  <c r="DL47"/>
  <c r="DK47"/>
  <c r="DG47"/>
  <c r="CZ47"/>
  <c r="CY47"/>
  <c r="CU47"/>
  <c r="CR47" s="1"/>
  <c r="CN47"/>
  <c r="CM47"/>
  <c r="CI47"/>
  <c r="CB47"/>
  <c r="CA47"/>
  <c r="BW47"/>
  <c r="BT47" s="1"/>
  <c r="BP47"/>
  <c r="BO47"/>
  <c r="BK47"/>
  <c r="BD47"/>
  <c r="BC47"/>
  <c r="AY47"/>
  <c r="AV47" s="1"/>
  <c r="AR47"/>
  <c r="AQ47"/>
  <c r="AM47"/>
  <c r="AF47"/>
  <c r="AE47"/>
  <c r="AA47"/>
  <c r="X47" s="1"/>
  <c r="T47"/>
  <c r="S47"/>
  <c r="O47"/>
  <c r="I47"/>
  <c r="H47"/>
  <c r="G47"/>
  <c r="HD46"/>
  <c r="HC46"/>
  <c r="GY46"/>
  <c r="GR46"/>
  <c r="GQ46"/>
  <c r="GM46"/>
  <c r="GJ46" s="1"/>
  <c r="GF46"/>
  <c r="GE46"/>
  <c r="GA46"/>
  <c r="FX46" s="1"/>
  <c r="FT46"/>
  <c r="FS46"/>
  <c r="FO46"/>
  <c r="FL46" s="1"/>
  <c r="FH46"/>
  <c r="FG46"/>
  <c r="FC46"/>
  <c r="EZ46" s="1"/>
  <c r="EV46"/>
  <c r="EU46"/>
  <c r="EQ46"/>
  <c r="EJ46"/>
  <c r="EI46"/>
  <c r="EE46"/>
  <c r="EC46" s="1"/>
  <c r="DX46"/>
  <c r="DW46"/>
  <c r="DS46"/>
  <c r="DL46"/>
  <c r="DK46"/>
  <c r="DG46"/>
  <c r="CZ46"/>
  <c r="CY46"/>
  <c r="CU46"/>
  <c r="CR46" s="1"/>
  <c r="CN46"/>
  <c r="CM46"/>
  <c r="CI46"/>
  <c r="CB46"/>
  <c r="CA46"/>
  <c r="BW46"/>
  <c r="BU46" s="1"/>
  <c r="BP46"/>
  <c r="BO46"/>
  <c r="BK46"/>
  <c r="BI46" s="1"/>
  <c r="BD46"/>
  <c r="BC46"/>
  <c r="AY46"/>
  <c r="AW46" s="1"/>
  <c r="AR46"/>
  <c r="AQ46"/>
  <c r="AM46"/>
  <c r="AF46"/>
  <c r="AE46"/>
  <c r="AA46"/>
  <c r="Y46" s="1"/>
  <c r="T46"/>
  <c r="S46"/>
  <c r="O46"/>
  <c r="I46"/>
  <c r="H46"/>
  <c r="G46"/>
  <c r="HD45"/>
  <c r="HC45"/>
  <c r="GY45"/>
  <c r="GR45"/>
  <c r="GQ45"/>
  <c r="GM45"/>
  <c r="GF45"/>
  <c r="GE45"/>
  <c r="GA45"/>
  <c r="FX45" s="1"/>
  <c r="FT45"/>
  <c r="FS45"/>
  <c r="FO45"/>
  <c r="FH45"/>
  <c r="FG45"/>
  <c r="FC45"/>
  <c r="EZ45" s="1"/>
  <c r="EV45"/>
  <c r="EU45"/>
  <c r="EQ45"/>
  <c r="EJ45"/>
  <c r="EI45"/>
  <c r="EE45"/>
  <c r="EB45" s="1"/>
  <c r="DX45"/>
  <c r="DW45"/>
  <c r="DS45"/>
  <c r="DL45"/>
  <c r="DK45"/>
  <c r="DG45"/>
  <c r="DE45" s="1"/>
  <c r="CZ45"/>
  <c r="CY45"/>
  <c r="CU45"/>
  <c r="CN45"/>
  <c r="CM45"/>
  <c r="CI45"/>
  <c r="CB45"/>
  <c r="CA45"/>
  <c r="BW45"/>
  <c r="BU45" s="1"/>
  <c r="BP45"/>
  <c r="BO45"/>
  <c r="BK45"/>
  <c r="BD45"/>
  <c r="BC45"/>
  <c r="AY45"/>
  <c r="AV45" s="1"/>
  <c r="AR45"/>
  <c r="AQ45"/>
  <c r="AM45"/>
  <c r="AF45"/>
  <c r="AE45"/>
  <c r="AA45"/>
  <c r="X45" s="1"/>
  <c r="T45"/>
  <c r="S45"/>
  <c r="O45"/>
  <c r="I45"/>
  <c r="H45"/>
  <c r="G45"/>
  <c r="HD44"/>
  <c r="HC44"/>
  <c r="GY44"/>
  <c r="GW44" s="1"/>
  <c r="GR44"/>
  <c r="GQ44"/>
  <c r="GM44"/>
  <c r="GK44" s="1"/>
  <c r="GF44"/>
  <c r="GE44"/>
  <c r="GA44"/>
  <c r="FY44" s="1"/>
  <c r="FT44"/>
  <c r="FS44"/>
  <c r="FO44"/>
  <c r="FL44" s="1"/>
  <c r="FH44"/>
  <c r="FG44"/>
  <c r="FC44"/>
  <c r="FA44" s="1"/>
  <c r="EV44"/>
  <c r="EU44"/>
  <c r="EQ44"/>
  <c r="EN44" s="1"/>
  <c r="EJ44"/>
  <c r="EI44"/>
  <c r="EE44"/>
  <c r="EC44" s="1"/>
  <c r="DX44"/>
  <c r="DW44"/>
  <c r="DS44"/>
  <c r="DL44"/>
  <c r="DK44"/>
  <c r="DG44"/>
  <c r="DE44" s="1"/>
  <c r="CZ44"/>
  <c r="CY44"/>
  <c r="CU44"/>
  <c r="CS44" s="1"/>
  <c r="CN44"/>
  <c r="CM44"/>
  <c r="CI44"/>
  <c r="CG44" s="1"/>
  <c r="CB44"/>
  <c r="CA44"/>
  <c r="BW44"/>
  <c r="BU44" s="1"/>
  <c r="BP44"/>
  <c r="BO44"/>
  <c r="BK44"/>
  <c r="BI44" s="1"/>
  <c r="BD44"/>
  <c r="BC44"/>
  <c r="AY44"/>
  <c r="AW44" s="1"/>
  <c r="AR44"/>
  <c r="AQ44"/>
  <c r="AM44"/>
  <c r="AK44" s="1"/>
  <c r="AF44"/>
  <c r="AE44"/>
  <c r="AA44"/>
  <c r="Y44" s="1"/>
  <c r="T44"/>
  <c r="S44"/>
  <c r="O44"/>
  <c r="M44" s="1"/>
  <c r="I44"/>
  <c r="H44"/>
  <c r="G44"/>
  <c r="HD43"/>
  <c r="HC43"/>
  <c r="GY43"/>
  <c r="GR43"/>
  <c r="GQ43"/>
  <c r="GM43"/>
  <c r="GJ43" s="1"/>
  <c r="GF43"/>
  <c r="GE43"/>
  <c r="GA43"/>
  <c r="FX43" s="1"/>
  <c r="FT43"/>
  <c r="FS43"/>
  <c r="FO43"/>
  <c r="FM43" s="1"/>
  <c r="FH43"/>
  <c r="FG43"/>
  <c r="FC43"/>
  <c r="FA43" s="1"/>
  <c r="EV43"/>
  <c r="EU43"/>
  <c r="EQ43"/>
  <c r="EJ43"/>
  <c r="EI43"/>
  <c r="EE43"/>
  <c r="EC43" s="1"/>
  <c r="DX43"/>
  <c r="DW43"/>
  <c r="DS43"/>
  <c r="DL43"/>
  <c r="DK43"/>
  <c r="DG43"/>
  <c r="DE43" s="1"/>
  <c r="CZ43"/>
  <c r="CY43"/>
  <c r="CU43"/>
  <c r="CS43" s="1"/>
  <c r="CN43"/>
  <c r="CM43"/>
  <c r="CI43"/>
  <c r="CG43" s="1"/>
  <c r="CB43"/>
  <c r="CA43"/>
  <c r="BW43"/>
  <c r="BU43" s="1"/>
  <c r="BP43"/>
  <c r="BO43"/>
  <c r="BK43"/>
  <c r="BD43"/>
  <c r="BC43"/>
  <c r="AY43"/>
  <c r="AV43" s="1"/>
  <c r="AR43"/>
  <c r="AQ43"/>
  <c r="AM43"/>
  <c r="AJ43" s="1"/>
  <c r="AF43"/>
  <c r="AE43"/>
  <c r="AA43"/>
  <c r="Y43" s="1"/>
  <c r="T43"/>
  <c r="S43"/>
  <c r="O43"/>
  <c r="L43" s="1"/>
  <c r="I43"/>
  <c r="H43"/>
  <c r="G43"/>
  <c r="HD42"/>
  <c r="HC42"/>
  <c r="GY42"/>
  <c r="GR42"/>
  <c r="GQ42"/>
  <c r="GM42"/>
  <c r="GK42" s="1"/>
  <c r="GF42"/>
  <c r="GE42"/>
  <c r="GA42"/>
  <c r="FT42"/>
  <c r="FS42"/>
  <c r="FO42"/>
  <c r="FM42" s="1"/>
  <c r="FH42"/>
  <c r="FG42"/>
  <c r="FC42"/>
  <c r="FA42" s="1"/>
  <c r="EV42"/>
  <c r="EU42"/>
  <c r="EQ42"/>
  <c r="EO42" s="1"/>
  <c r="EJ42"/>
  <c r="EI42"/>
  <c r="EE42"/>
  <c r="DX42"/>
  <c r="DW42"/>
  <c r="DS42"/>
  <c r="DQ42" s="1"/>
  <c r="DL42"/>
  <c r="DK42"/>
  <c r="DG42"/>
  <c r="DD42" s="1"/>
  <c r="CZ42"/>
  <c r="CY42"/>
  <c r="CU42"/>
  <c r="CS42" s="1"/>
  <c r="CN42"/>
  <c r="CM42"/>
  <c r="CI42"/>
  <c r="CF42" s="1"/>
  <c r="CB42"/>
  <c r="CA42"/>
  <c r="BW42"/>
  <c r="BU42" s="1"/>
  <c r="BP42"/>
  <c r="BO42"/>
  <c r="BK42"/>
  <c r="BI42" s="1"/>
  <c r="BD42"/>
  <c r="BC42"/>
  <c r="AY42"/>
  <c r="AW42" s="1"/>
  <c r="AR42"/>
  <c r="AQ42"/>
  <c r="AM42"/>
  <c r="AF42"/>
  <c r="AE42"/>
  <c r="AA42"/>
  <c r="Y42" s="1"/>
  <c r="T42"/>
  <c r="S42"/>
  <c r="O42"/>
  <c r="M42" s="1"/>
  <c r="I42"/>
  <c r="H42"/>
  <c r="G42"/>
  <c r="HD41"/>
  <c r="HC41"/>
  <c r="GY41"/>
  <c r="GW41" s="1"/>
  <c r="GR41"/>
  <c r="GQ41"/>
  <c r="GM41"/>
  <c r="GF41"/>
  <c r="GE41"/>
  <c r="GA41"/>
  <c r="FY41" s="1"/>
  <c r="FT41"/>
  <c r="FS41"/>
  <c r="FO41"/>
  <c r="FH41"/>
  <c r="FG41"/>
  <c r="FC41"/>
  <c r="FA41" s="1"/>
  <c r="EV41"/>
  <c r="EU41"/>
  <c r="EQ41"/>
  <c r="EO41" s="1"/>
  <c r="EJ41"/>
  <c r="EI41"/>
  <c r="EE41"/>
  <c r="EC41" s="1"/>
  <c r="DX41"/>
  <c r="DW41"/>
  <c r="DS41"/>
  <c r="DP41" s="1"/>
  <c r="DL41"/>
  <c r="DK41"/>
  <c r="DG41"/>
  <c r="DE41" s="1"/>
  <c r="CZ41"/>
  <c r="CY41"/>
  <c r="CU41"/>
  <c r="CN41"/>
  <c r="CM41"/>
  <c r="CI41"/>
  <c r="CB41"/>
  <c r="CA41"/>
  <c r="BW41"/>
  <c r="BU41" s="1"/>
  <c r="BP41"/>
  <c r="BO41"/>
  <c r="BK41"/>
  <c r="BI41" s="1"/>
  <c r="BD41"/>
  <c r="BC41"/>
  <c r="AY41"/>
  <c r="AV41" s="1"/>
  <c r="AR41"/>
  <c r="AQ41"/>
  <c r="AM41"/>
  <c r="AK41" s="1"/>
  <c r="AF41"/>
  <c r="AE41"/>
  <c r="AA41"/>
  <c r="Y41" s="1"/>
  <c r="T41"/>
  <c r="S41"/>
  <c r="O41"/>
  <c r="M41" s="1"/>
  <c r="I41"/>
  <c r="H41"/>
  <c r="G41"/>
  <c r="HD40"/>
  <c r="HC40"/>
  <c r="GY40"/>
  <c r="GW40" s="1"/>
  <c r="GR40"/>
  <c r="GQ40"/>
  <c r="GM40"/>
  <c r="GK40" s="1"/>
  <c r="GF40"/>
  <c r="GE40"/>
  <c r="GA40"/>
  <c r="FY40" s="1"/>
  <c r="FT40"/>
  <c r="FS40"/>
  <c r="FO40"/>
  <c r="FL40" s="1"/>
  <c r="FH40"/>
  <c r="FG40"/>
  <c r="FC40"/>
  <c r="FA40" s="1"/>
  <c r="EV40"/>
  <c r="EU40"/>
  <c r="EQ40"/>
  <c r="EO40" s="1"/>
  <c r="EJ40"/>
  <c r="EI40"/>
  <c r="EE40"/>
  <c r="EC40" s="1"/>
  <c r="DX40"/>
  <c r="DW40"/>
  <c r="DS40"/>
  <c r="DL40"/>
  <c r="DK40"/>
  <c r="DG40"/>
  <c r="DE40" s="1"/>
  <c r="CZ40"/>
  <c r="CY40"/>
  <c r="CU40"/>
  <c r="CS40" s="1"/>
  <c r="CN40"/>
  <c r="CM40"/>
  <c r="CI40"/>
  <c r="CG40" s="1"/>
  <c r="CB40"/>
  <c r="CA40"/>
  <c r="BW40"/>
  <c r="BU40" s="1"/>
  <c r="BP40"/>
  <c r="BO40"/>
  <c r="BK40"/>
  <c r="BI40" s="1"/>
  <c r="BD40"/>
  <c r="BC40"/>
  <c r="AY40"/>
  <c r="AR40"/>
  <c r="AQ40"/>
  <c r="AM40"/>
  <c r="AK40" s="1"/>
  <c r="AF40"/>
  <c r="AE40"/>
  <c r="AA40"/>
  <c r="X40" s="1"/>
  <c r="T40"/>
  <c r="S40"/>
  <c r="O40"/>
  <c r="M40" s="1"/>
  <c r="I40"/>
  <c r="H40"/>
  <c r="G40"/>
  <c r="HD39"/>
  <c r="HC39"/>
  <c r="GY39"/>
  <c r="GV39" s="1"/>
  <c r="GR39"/>
  <c r="GQ39"/>
  <c r="GM39"/>
  <c r="GF39"/>
  <c r="GE39"/>
  <c r="GA39"/>
  <c r="FY39" s="1"/>
  <c r="FT39"/>
  <c r="FS39"/>
  <c r="FO39"/>
  <c r="FM39" s="1"/>
  <c r="FH39"/>
  <c r="FG39"/>
  <c r="FC39"/>
  <c r="EV39"/>
  <c r="EU39"/>
  <c r="EQ39"/>
  <c r="EN39" s="1"/>
  <c r="EJ39"/>
  <c r="EI39"/>
  <c r="EE39"/>
  <c r="EB39" s="1"/>
  <c r="DX39"/>
  <c r="DW39"/>
  <c r="DS39"/>
  <c r="DP39" s="1"/>
  <c r="DL39"/>
  <c r="DK39"/>
  <c r="DG39"/>
  <c r="DD39" s="1"/>
  <c r="CZ39"/>
  <c r="CY39"/>
  <c r="CU39"/>
  <c r="CS39" s="1"/>
  <c r="CN39"/>
  <c r="CM39"/>
  <c r="CI39"/>
  <c r="CF39" s="1"/>
  <c r="CB39"/>
  <c r="CA39"/>
  <c r="BW39"/>
  <c r="BT39" s="1"/>
  <c r="BP39"/>
  <c r="BO39"/>
  <c r="BK39"/>
  <c r="BH39" s="1"/>
  <c r="BD39"/>
  <c r="BC39"/>
  <c r="AY39"/>
  <c r="AW39" s="1"/>
  <c r="AR39"/>
  <c r="AQ39"/>
  <c r="AM39"/>
  <c r="AJ39" s="1"/>
  <c r="AF39"/>
  <c r="AE39"/>
  <c r="AA39"/>
  <c r="T39"/>
  <c r="S39"/>
  <c r="O39"/>
  <c r="L39" s="1"/>
  <c r="I39"/>
  <c r="H39"/>
  <c r="G39"/>
  <c r="HD38"/>
  <c r="HC38"/>
  <c r="GY38"/>
  <c r="GW38"/>
  <c r="GR38"/>
  <c r="GQ38"/>
  <c r="GM38"/>
  <c r="GK38" s="1"/>
  <c r="GF38"/>
  <c r="GE38"/>
  <c r="GA38"/>
  <c r="FY38" s="1"/>
  <c r="FT38"/>
  <c r="FS38"/>
  <c r="FO38"/>
  <c r="FM38" s="1"/>
  <c r="FH38"/>
  <c r="FG38"/>
  <c r="FC38"/>
  <c r="EV38"/>
  <c r="EU38"/>
  <c r="EQ38"/>
  <c r="EO38" s="1"/>
  <c r="EJ38"/>
  <c r="EI38"/>
  <c r="EE38"/>
  <c r="DX38"/>
  <c r="DW38"/>
  <c r="DS38"/>
  <c r="DQ38" s="1"/>
  <c r="DL38"/>
  <c r="DK38"/>
  <c r="DG38"/>
  <c r="DD38" s="1"/>
  <c r="CZ38"/>
  <c r="CY38"/>
  <c r="CU38"/>
  <c r="CS38" s="1"/>
  <c r="CN38"/>
  <c r="CM38"/>
  <c r="CI38"/>
  <c r="CG38" s="1"/>
  <c r="CB38"/>
  <c r="CA38"/>
  <c r="BW38"/>
  <c r="BU38" s="1"/>
  <c r="BP38"/>
  <c r="BO38"/>
  <c r="BK38"/>
  <c r="BH38" s="1"/>
  <c r="BD38"/>
  <c r="BC38"/>
  <c r="AY38"/>
  <c r="AW38" s="1"/>
  <c r="AR38"/>
  <c r="AQ38"/>
  <c r="AM38"/>
  <c r="AK38" s="1"/>
  <c r="AF38"/>
  <c r="AE38"/>
  <c r="AA38"/>
  <c r="Y38" s="1"/>
  <c r="T38"/>
  <c r="S38"/>
  <c r="O38"/>
  <c r="I38"/>
  <c r="H38"/>
  <c r="G38"/>
  <c r="HD37"/>
  <c r="HC37"/>
  <c r="GY37"/>
  <c r="GW37" s="1"/>
  <c r="GR37"/>
  <c r="GQ37"/>
  <c r="GM37"/>
  <c r="GJ37" s="1"/>
  <c r="GF37"/>
  <c r="GE37"/>
  <c r="GA37"/>
  <c r="FT37"/>
  <c r="FS37"/>
  <c r="FO37"/>
  <c r="FL37" s="1"/>
  <c r="FH37"/>
  <c r="FG37"/>
  <c r="FC37"/>
  <c r="FA37" s="1"/>
  <c r="EV37"/>
  <c r="EU37"/>
  <c r="EQ37"/>
  <c r="EN37" s="1"/>
  <c r="EJ37"/>
  <c r="EI37"/>
  <c r="EE37"/>
  <c r="EC37" s="1"/>
  <c r="DX37"/>
  <c r="DW37"/>
  <c r="DS37"/>
  <c r="DP37" s="1"/>
  <c r="DL37"/>
  <c r="DK37"/>
  <c r="DG37"/>
  <c r="CZ37"/>
  <c r="CY37"/>
  <c r="CU37"/>
  <c r="CR37" s="1"/>
  <c r="CN37"/>
  <c r="CM37"/>
  <c r="CI37"/>
  <c r="CB37"/>
  <c r="CA37"/>
  <c r="BW37"/>
  <c r="BT37" s="1"/>
  <c r="BP37"/>
  <c r="BO37"/>
  <c r="BK37"/>
  <c r="BI37" s="1"/>
  <c r="BD37"/>
  <c r="BC37"/>
  <c r="AY37"/>
  <c r="AV37" s="1"/>
  <c r="AR37"/>
  <c r="AQ37"/>
  <c r="AM37"/>
  <c r="AK37" s="1"/>
  <c r="AF37"/>
  <c r="AE37"/>
  <c r="AA37"/>
  <c r="X37" s="1"/>
  <c r="T37"/>
  <c r="S37"/>
  <c r="O37"/>
  <c r="M37" s="1"/>
  <c r="I37"/>
  <c r="H37"/>
  <c r="G37"/>
  <c r="HD36"/>
  <c r="HC36"/>
  <c r="GY36"/>
  <c r="GW36" s="1"/>
  <c r="GR36"/>
  <c r="GQ36"/>
  <c r="GM36"/>
  <c r="GK36" s="1"/>
  <c r="GF36"/>
  <c r="GE36"/>
  <c r="GA36"/>
  <c r="FY36" s="1"/>
  <c r="FT36"/>
  <c r="FS36"/>
  <c r="FO36"/>
  <c r="FH36"/>
  <c r="FG36"/>
  <c r="FC36"/>
  <c r="FA36" s="1"/>
  <c r="EV36"/>
  <c r="EU36"/>
  <c r="EQ36"/>
  <c r="EO36" s="1"/>
  <c r="EJ36"/>
  <c r="EI36"/>
  <c r="EE36"/>
  <c r="EC36" s="1"/>
  <c r="DX36"/>
  <c r="DW36"/>
  <c r="DS36"/>
  <c r="DQ36" s="1"/>
  <c r="DL36"/>
  <c r="DK36"/>
  <c r="DG36"/>
  <c r="DE36" s="1"/>
  <c r="CZ36"/>
  <c r="CY36"/>
  <c r="CU36"/>
  <c r="CN36"/>
  <c r="CM36"/>
  <c r="CI36"/>
  <c r="CG36" s="1"/>
  <c r="CB36"/>
  <c r="CA36"/>
  <c r="BW36"/>
  <c r="BT36" s="1"/>
  <c r="BP36"/>
  <c r="BO36"/>
  <c r="BK36"/>
  <c r="BI36" s="1"/>
  <c r="BD36"/>
  <c r="BC36"/>
  <c r="AY36"/>
  <c r="AR36"/>
  <c r="AQ36"/>
  <c r="AM36"/>
  <c r="AK36" s="1"/>
  <c r="AF36"/>
  <c r="AE36"/>
  <c r="AA36"/>
  <c r="Y36" s="1"/>
  <c r="T36"/>
  <c r="S36"/>
  <c r="O36"/>
  <c r="M36" s="1"/>
  <c r="I36"/>
  <c r="H36"/>
  <c r="G36"/>
  <c r="HD35"/>
  <c r="HC35"/>
  <c r="GY35"/>
  <c r="GV35" s="1"/>
  <c r="GR35"/>
  <c r="GQ35"/>
  <c r="GM35"/>
  <c r="GF35"/>
  <c r="GE35"/>
  <c r="GA35"/>
  <c r="FX35" s="1"/>
  <c r="FT35"/>
  <c r="FS35"/>
  <c r="FO35"/>
  <c r="FL35" s="1"/>
  <c r="FH35"/>
  <c r="FG35"/>
  <c r="FC35"/>
  <c r="EZ35" s="1"/>
  <c r="EV35"/>
  <c r="EU35"/>
  <c r="EQ35"/>
  <c r="EO35" s="1"/>
  <c r="EJ35"/>
  <c r="EI35"/>
  <c r="EE35"/>
  <c r="EB35" s="1"/>
  <c r="DX35"/>
  <c r="DW35"/>
  <c r="DS35"/>
  <c r="DP35" s="1"/>
  <c r="DL35"/>
  <c r="DK35"/>
  <c r="DG35"/>
  <c r="DD35" s="1"/>
  <c r="CZ35"/>
  <c r="CY35"/>
  <c r="CU35"/>
  <c r="CR35" s="1"/>
  <c r="CN35"/>
  <c r="CM35"/>
  <c r="CI35"/>
  <c r="CF35" s="1"/>
  <c r="CB35"/>
  <c r="CA35"/>
  <c r="BW35"/>
  <c r="BT35" s="1"/>
  <c r="BP35"/>
  <c r="BO35"/>
  <c r="BK35"/>
  <c r="BH35" s="1"/>
  <c r="BD35"/>
  <c r="BC35"/>
  <c r="AY35"/>
  <c r="AW35" s="1"/>
  <c r="AR35"/>
  <c r="AQ35"/>
  <c r="AM35"/>
  <c r="AJ35" s="1"/>
  <c r="AF35"/>
  <c r="AE35"/>
  <c r="AA35"/>
  <c r="Y35" s="1"/>
  <c r="T35"/>
  <c r="S35"/>
  <c r="O35"/>
  <c r="L35" s="1"/>
  <c r="I35"/>
  <c r="H35"/>
  <c r="G35"/>
  <c r="HD34"/>
  <c r="HC34"/>
  <c r="GY34"/>
  <c r="GR34"/>
  <c r="GQ34"/>
  <c r="GM34"/>
  <c r="GK34" s="1"/>
  <c r="GF34"/>
  <c r="GE34"/>
  <c r="GA34"/>
  <c r="FX34" s="1"/>
  <c r="FT34"/>
  <c r="FS34"/>
  <c r="FO34"/>
  <c r="FM34" s="1"/>
  <c r="FH34"/>
  <c r="FG34"/>
  <c r="FC34"/>
  <c r="EZ34" s="1"/>
  <c r="EV34"/>
  <c r="EU34"/>
  <c r="EQ34"/>
  <c r="EO34" s="1"/>
  <c r="EJ34"/>
  <c r="EI34"/>
  <c r="EE34"/>
  <c r="EC34" s="1"/>
  <c r="DX34"/>
  <c r="DW34"/>
  <c r="DS34"/>
  <c r="DQ34" s="1"/>
  <c r="DL34"/>
  <c r="DK34"/>
  <c r="DG34"/>
  <c r="DD34" s="1"/>
  <c r="CZ34"/>
  <c r="CY34"/>
  <c r="CU34"/>
  <c r="CS34" s="1"/>
  <c r="CN34"/>
  <c r="CM34"/>
  <c r="CI34"/>
  <c r="CG34" s="1"/>
  <c r="CB34"/>
  <c r="CA34"/>
  <c r="BW34"/>
  <c r="BU34" s="1"/>
  <c r="BP34"/>
  <c r="BO34"/>
  <c r="BK34"/>
  <c r="BH34" s="1"/>
  <c r="BD34"/>
  <c r="BC34"/>
  <c r="AY34"/>
  <c r="AW34" s="1"/>
  <c r="AR34"/>
  <c r="AQ34"/>
  <c r="AM34"/>
  <c r="AK34" s="1"/>
  <c r="AF34"/>
  <c r="AE34"/>
  <c r="AA34"/>
  <c r="Y34" s="1"/>
  <c r="T34"/>
  <c r="S34"/>
  <c r="O34"/>
  <c r="M34" s="1"/>
  <c r="I34"/>
  <c r="H34"/>
  <c r="G34"/>
  <c r="HD33"/>
  <c r="HC33"/>
  <c r="GY33"/>
  <c r="GV33" s="1"/>
  <c r="GR33"/>
  <c r="GQ33"/>
  <c r="GM33"/>
  <c r="GJ33" s="1"/>
  <c r="GF33"/>
  <c r="GE33"/>
  <c r="GA33"/>
  <c r="FY33" s="1"/>
  <c r="FT33"/>
  <c r="FS33"/>
  <c r="FO33"/>
  <c r="FL33" s="1"/>
  <c r="FH33"/>
  <c r="FG33"/>
  <c r="FC33"/>
  <c r="EV33"/>
  <c r="EU33"/>
  <c r="EQ33"/>
  <c r="EN33" s="1"/>
  <c r="EJ33"/>
  <c r="EI33"/>
  <c r="EE33"/>
  <c r="EB33" s="1"/>
  <c r="DX33"/>
  <c r="DW33"/>
  <c r="DS33"/>
  <c r="DP33" s="1"/>
  <c r="DL33"/>
  <c r="DK33"/>
  <c r="DG33"/>
  <c r="DD33" s="1"/>
  <c r="CZ33"/>
  <c r="CY33"/>
  <c r="CU33"/>
  <c r="CR33" s="1"/>
  <c r="CN33"/>
  <c r="CM33"/>
  <c r="CI33"/>
  <c r="CG33" s="1"/>
  <c r="CB33"/>
  <c r="CA33"/>
  <c r="BW33"/>
  <c r="BT33" s="1"/>
  <c r="BP33"/>
  <c r="BO33"/>
  <c r="BK33"/>
  <c r="BD33"/>
  <c r="BC33"/>
  <c r="AY33"/>
  <c r="AV33" s="1"/>
  <c r="AR33"/>
  <c r="AQ33"/>
  <c r="AM33"/>
  <c r="AK33" s="1"/>
  <c r="AF33"/>
  <c r="AE33"/>
  <c r="AA33"/>
  <c r="X33" s="1"/>
  <c r="T33"/>
  <c r="S33"/>
  <c r="O33"/>
  <c r="L33"/>
  <c r="I33"/>
  <c r="H33"/>
  <c r="G33"/>
  <c r="HD32"/>
  <c r="HC32"/>
  <c r="GY32"/>
  <c r="GW32" s="1"/>
  <c r="GR32"/>
  <c r="GQ32"/>
  <c r="GM32"/>
  <c r="GJ32" s="1"/>
  <c r="GF32"/>
  <c r="GE32"/>
  <c r="GA32"/>
  <c r="FY32" s="1"/>
  <c r="FT32"/>
  <c r="FS32"/>
  <c r="FO32"/>
  <c r="FM32" s="1"/>
  <c r="FH32"/>
  <c r="FG32"/>
  <c r="FC32"/>
  <c r="FA32" s="1"/>
  <c r="EV32"/>
  <c r="EU32"/>
  <c r="EQ32"/>
  <c r="EJ32"/>
  <c r="EI32"/>
  <c r="EE32"/>
  <c r="EC32" s="1"/>
  <c r="DX32"/>
  <c r="DW32"/>
  <c r="DS32"/>
  <c r="DL32"/>
  <c r="DK32"/>
  <c r="DG32"/>
  <c r="DE32" s="1"/>
  <c r="CZ32"/>
  <c r="CY32"/>
  <c r="CU32"/>
  <c r="CR32" s="1"/>
  <c r="CN32"/>
  <c r="CM32"/>
  <c r="CI32"/>
  <c r="CG32" s="1"/>
  <c r="CB32"/>
  <c r="CA32"/>
  <c r="BW32"/>
  <c r="BU32" s="1"/>
  <c r="BP32"/>
  <c r="BO32"/>
  <c r="BK32"/>
  <c r="BI32" s="1"/>
  <c r="BD32"/>
  <c r="BC32"/>
  <c r="AY32"/>
  <c r="AW32" s="1"/>
  <c r="AR32"/>
  <c r="AQ32"/>
  <c r="AM32"/>
  <c r="AK32" s="1"/>
  <c r="AF32"/>
  <c r="AE32"/>
  <c r="AA32"/>
  <c r="Y32" s="1"/>
  <c r="T32"/>
  <c r="S32"/>
  <c r="O32"/>
  <c r="M32" s="1"/>
  <c r="I32"/>
  <c r="H32"/>
  <c r="G32"/>
  <c r="HD31"/>
  <c r="HC31"/>
  <c r="GY31"/>
  <c r="GV31" s="1"/>
  <c r="GR31"/>
  <c r="GQ31"/>
  <c r="GM31"/>
  <c r="GK31" s="1"/>
  <c r="GF31"/>
  <c r="GE31"/>
  <c r="GA31"/>
  <c r="FX31" s="1"/>
  <c r="FT31"/>
  <c r="FS31"/>
  <c r="FO31"/>
  <c r="FM31" s="1"/>
  <c r="FH31"/>
  <c r="FG31"/>
  <c r="FC31"/>
  <c r="EZ31" s="1"/>
  <c r="EV31"/>
  <c r="EU31"/>
  <c r="EQ31"/>
  <c r="EO31" s="1"/>
  <c r="EJ31"/>
  <c r="EI31"/>
  <c r="EE31"/>
  <c r="EB31" s="1"/>
  <c r="DX31"/>
  <c r="DW31"/>
  <c r="DS31"/>
  <c r="DP31" s="1"/>
  <c r="DL31"/>
  <c r="DK31"/>
  <c r="DG31"/>
  <c r="DD31" s="1"/>
  <c r="CZ31"/>
  <c r="CY31"/>
  <c r="CU31"/>
  <c r="CS31" s="1"/>
  <c r="CN31"/>
  <c r="CM31"/>
  <c r="CI31"/>
  <c r="CF31" s="1"/>
  <c r="CB31"/>
  <c r="CA31"/>
  <c r="BW31"/>
  <c r="BU31" s="1"/>
  <c r="BP31"/>
  <c r="BO31"/>
  <c r="BK31"/>
  <c r="BH31" s="1"/>
  <c r="BD31"/>
  <c r="BC31"/>
  <c r="AY31"/>
  <c r="AW31" s="1"/>
  <c r="AR31"/>
  <c r="AQ31"/>
  <c r="AM31"/>
  <c r="AJ31" s="1"/>
  <c r="AF31"/>
  <c r="AE31"/>
  <c r="AA31"/>
  <c r="T31"/>
  <c r="S31"/>
  <c r="O31"/>
  <c r="L31"/>
  <c r="I31"/>
  <c r="C26" i="14"/>
  <c r="H31" i="1"/>
  <c r="G31"/>
  <c r="HD30"/>
  <c r="HC30"/>
  <c r="GY30"/>
  <c r="GV30" s="1"/>
  <c r="GR30"/>
  <c r="GQ30"/>
  <c r="GM30"/>
  <c r="GK30" s="1"/>
  <c r="GF30"/>
  <c r="GE30"/>
  <c r="GA30"/>
  <c r="FY30" s="1"/>
  <c r="FT30"/>
  <c r="FS30"/>
  <c r="FO30"/>
  <c r="FM30" s="1"/>
  <c r="FH30"/>
  <c r="FG30"/>
  <c r="FC30"/>
  <c r="EZ30" s="1"/>
  <c r="EV30"/>
  <c r="EU30"/>
  <c r="EQ30"/>
  <c r="EO30" s="1"/>
  <c r="EJ30"/>
  <c r="EI30"/>
  <c r="EE30"/>
  <c r="EC30" s="1"/>
  <c r="DX30"/>
  <c r="DW30"/>
  <c r="DS30"/>
  <c r="DQ30" s="1"/>
  <c r="DL30"/>
  <c r="DK30"/>
  <c r="DG30"/>
  <c r="DD30" s="1"/>
  <c r="CZ30"/>
  <c r="CY30"/>
  <c r="CU30"/>
  <c r="CS30" s="1"/>
  <c r="CN30"/>
  <c r="CM30"/>
  <c r="CI30"/>
  <c r="CG30" s="1"/>
  <c r="CB30"/>
  <c r="CA30"/>
  <c r="BW30"/>
  <c r="BU30" s="1"/>
  <c r="BP30"/>
  <c r="BO30"/>
  <c r="BK30"/>
  <c r="BI30" s="1"/>
  <c r="BD30"/>
  <c r="BC30"/>
  <c r="AY30"/>
  <c r="AW30" s="1"/>
  <c r="AR30"/>
  <c r="AQ30"/>
  <c r="AM30"/>
  <c r="AK30" s="1"/>
  <c r="AF30"/>
  <c r="AE30"/>
  <c r="AA30"/>
  <c r="Y30" s="1"/>
  <c r="T30"/>
  <c r="S30"/>
  <c r="O30"/>
  <c r="I30"/>
  <c r="H30"/>
  <c r="G30"/>
  <c r="HD29"/>
  <c r="HC29"/>
  <c r="GY29"/>
  <c r="GW29" s="1"/>
  <c r="GR29"/>
  <c r="GQ29"/>
  <c r="GM29"/>
  <c r="GJ29" s="1"/>
  <c r="GF29"/>
  <c r="GE29"/>
  <c r="GA29"/>
  <c r="FT29"/>
  <c r="FS29"/>
  <c r="FO29"/>
  <c r="FL29" s="1"/>
  <c r="FH29"/>
  <c r="FG29"/>
  <c r="FC29"/>
  <c r="EZ29" s="1"/>
  <c r="EV29"/>
  <c r="EU29"/>
  <c r="EQ29"/>
  <c r="EN29" s="1"/>
  <c r="EJ29"/>
  <c r="EI29"/>
  <c r="EE29"/>
  <c r="EC29" s="1"/>
  <c r="DX29"/>
  <c r="DW29"/>
  <c r="DS29"/>
  <c r="DP29" s="1"/>
  <c r="DL29"/>
  <c r="DK29"/>
  <c r="DG29"/>
  <c r="CZ29"/>
  <c r="CY29"/>
  <c r="CU29"/>
  <c r="CR29" s="1"/>
  <c r="CN29"/>
  <c r="CM29"/>
  <c r="CI29"/>
  <c r="CB29"/>
  <c r="CA29"/>
  <c r="BW29"/>
  <c r="BT29" s="1"/>
  <c r="BP29"/>
  <c r="BO29"/>
  <c r="BK29"/>
  <c r="BH29" s="1"/>
  <c r="BD29"/>
  <c r="BC29"/>
  <c r="AY29"/>
  <c r="AV29" s="1"/>
  <c r="AR29"/>
  <c r="AQ29"/>
  <c r="AM29"/>
  <c r="AK29" s="1"/>
  <c r="AF29"/>
  <c r="AE29"/>
  <c r="AA29"/>
  <c r="X29" s="1"/>
  <c r="T29"/>
  <c r="S29"/>
  <c r="O29"/>
  <c r="I29"/>
  <c r="H29"/>
  <c r="G29"/>
  <c r="HK110"/>
  <c r="HH110" s="1"/>
  <c r="HK109"/>
  <c r="HH109" s="1"/>
  <c r="HK108"/>
  <c r="HI108" s="1"/>
  <c r="HK107"/>
  <c r="HH107" s="1"/>
  <c r="HK106"/>
  <c r="HH106" s="1"/>
  <c r="HK105"/>
  <c r="HH105" s="1"/>
  <c r="HK104"/>
  <c r="HI104" s="1"/>
  <c r="HK103"/>
  <c r="HK102"/>
  <c r="HH102" s="1"/>
  <c r="HK101"/>
  <c r="HH101" s="1"/>
  <c r="HK100"/>
  <c r="HH100" s="1"/>
  <c r="HK99"/>
  <c r="HH99" s="1"/>
  <c r="HK98"/>
  <c r="HH98" s="1"/>
  <c r="HK97"/>
  <c r="HH97" s="1"/>
  <c r="HK96"/>
  <c r="HI96" s="1"/>
  <c r="HK95"/>
  <c r="HH95" s="1"/>
  <c r="HK94"/>
  <c r="HK93"/>
  <c r="HH93" s="1"/>
  <c r="HK92"/>
  <c r="HI92" s="1"/>
  <c r="HK91"/>
  <c r="HH91" s="1"/>
  <c r="HK90"/>
  <c r="HK89"/>
  <c r="HH89" s="1"/>
  <c r="HK88"/>
  <c r="HK87"/>
  <c r="HH87" s="1"/>
  <c r="HK86"/>
  <c r="HK85"/>
  <c r="HH85" s="1"/>
  <c r="HK84"/>
  <c r="HK83"/>
  <c r="HH83" s="1"/>
  <c r="HK82"/>
  <c r="HI82" s="1"/>
  <c r="HK81"/>
  <c r="HH81" s="1"/>
  <c r="HK80"/>
  <c r="HI80" s="1"/>
  <c r="HK79"/>
  <c r="HI79" s="1"/>
  <c r="HK78"/>
  <c r="HH78" s="1"/>
  <c r="HK77"/>
  <c r="HH77" s="1"/>
  <c r="HK76"/>
  <c r="HH76" s="1"/>
  <c r="HK75"/>
  <c r="HI75" s="1"/>
  <c r="HK74"/>
  <c r="HI74" s="1"/>
  <c r="HK73"/>
  <c r="HH73" s="1"/>
  <c r="HK72"/>
  <c r="HH72" s="1"/>
  <c r="HK71"/>
  <c r="HH71" s="1"/>
  <c r="HK70"/>
  <c r="HI70" s="1"/>
  <c r="HK69"/>
  <c r="HH69" s="1"/>
  <c r="HK68"/>
  <c r="HI68" s="1"/>
  <c r="HK67"/>
  <c r="HI67" s="1"/>
  <c r="HK66"/>
  <c r="HH66" s="1"/>
  <c r="HK65"/>
  <c r="HH65" s="1"/>
  <c r="HK64"/>
  <c r="HH64" s="1"/>
  <c r="HK63"/>
  <c r="HI63" s="1"/>
  <c r="HK62"/>
  <c r="HI62" s="1"/>
  <c r="HK61"/>
  <c r="HH61" s="1"/>
  <c r="HK60"/>
  <c r="HH60" s="1"/>
  <c r="HK59"/>
  <c r="HH59" s="1"/>
  <c r="HK58"/>
  <c r="HI58" s="1"/>
  <c r="HK57"/>
  <c r="HH57" s="1"/>
  <c r="HK56"/>
  <c r="HK55"/>
  <c r="HH55" s="1"/>
  <c r="HK54"/>
  <c r="HI54" s="1"/>
  <c r="HK53"/>
  <c r="HH53" s="1"/>
  <c r="HK52"/>
  <c r="HH52" s="1"/>
  <c r="HK51"/>
  <c r="HI51" s="1"/>
  <c r="HK50"/>
  <c r="HH50" s="1"/>
  <c r="HK49"/>
  <c r="HH49" s="1"/>
  <c r="HK48"/>
  <c r="HH48" s="1"/>
  <c r="HK47"/>
  <c r="HI47" s="1"/>
  <c r="HK46"/>
  <c r="HI46" s="1"/>
  <c r="HK45"/>
  <c r="HH45" s="1"/>
  <c r="HK44"/>
  <c r="HH44" s="1"/>
  <c r="HK43"/>
  <c r="HI43" s="1"/>
  <c r="HK42"/>
  <c r="HH42" s="1"/>
  <c r="HK41"/>
  <c r="HH41" s="1"/>
  <c r="HK40"/>
  <c r="HH40" s="1"/>
  <c r="HK39"/>
  <c r="HI39" s="1"/>
  <c r="HK38"/>
  <c r="HI38" s="1"/>
  <c r="HK37"/>
  <c r="HH37" s="1"/>
  <c r="HK36"/>
  <c r="HH36" s="1"/>
  <c r="HK35"/>
  <c r="HK34"/>
  <c r="HH34" s="1"/>
  <c r="HK33"/>
  <c r="HH33" s="1"/>
  <c r="HK32"/>
  <c r="HH32" s="1"/>
  <c r="HK31"/>
  <c r="HI31" s="1"/>
  <c r="HK30"/>
  <c r="HK29"/>
  <c r="HH29" s="1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S86" s="1"/>
  <c r="EW86" s="1"/>
  <c r="EE86"/>
  <c r="ED86"/>
  <c r="DS86"/>
  <c r="DR86"/>
  <c r="DG86"/>
  <c r="DF86"/>
  <c r="CU86"/>
  <c r="CT86"/>
  <c r="CI86"/>
  <c r="CH86"/>
  <c r="BW86"/>
  <c r="BV86"/>
  <c r="BK86"/>
  <c r="BJ86"/>
  <c r="AY86"/>
  <c r="BA86" s="1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Q85" s="1"/>
  <c r="FU85" s="1"/>
  <c r="FC85"/>
  <c r="FB85"/>
  <c r="EQ85"/>
  <c r="EP85"/>
  <c r="EE85"/>
  <c r="ED85"/>
  <c r="DS85"/>
  <c r="DU85" s="1"/>
  <c r="DY85" s="1"/>
  <c r="DR85"/>
  <c r="DG85"/>
  <c r="DF85"/>
  <c r="DH85" s="1"/>
  <c r="DK85" s="1"/>
  <c r="CU85"/>
  <c r="CT85"/>
  <c r="CI85"/>
  <c r="CH85"/>
  <c r="BW85"/>
  <c r="BV85"/>
  <c r="BK85"/>
  <c r="BJ85"/>
  <c r="AY85"/>
  <c r="AX85"/>
  <c r="AM85"/>
  <c r="AL85"/>
  <c r="AA85"/>
  <c r="Z85"/>
  <c r="O85"/>
  <c r="N85"/>
  <c r="C85"/>
  <c r="B85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EM84" s="1"/>
  <c r="EP108" i="1" s="1"/>
  <c r="DS84" i="22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/>
  <c r="O84"/>
  <c r="N84"/>
  <c r="X84" s="1"/>
  <c r="C84"/>
  <c r="B84"/>
  <c r="E84" s="1"/>
  <c r="I84" s="1"/>
  <c r="GY83"/>
  <c r="GX83"/>
  <c r="GZ83" s="1"/>
  <c r="HC83" s="1"/>
  <c r="GM83"/>
  <c r="GL83"/>
  <c r="GN83" s="1"/>
  <c r="GR83" s="1"/>
  <c r="GA83"/>
  <c r="FZ83"/>
  <c r="FO83"/>
  <c r="FN83"/>
  <c r="FC83"/>
  <c r="FB83"/>
  <c r="EQ83"/>
  <c r="EP83"/>
  <c r="EE83"/>
  <c r="ED83"/>
  <c r="DS83"/>
  <c r="DR83"/>
  <c r="EA83" s="1"/>
  <c r="ED107" i="1" s="1"/>
  <c r="DG83" i="22"/>
  <c r="DF83"/>
  <c r="CU83"/>
  <c r="CT83"/>
  <c r="CV83" s="1"/>
  <c r="CZ83" s="1"/>
  <c r="CI83"/>
  <c r="CH83"/>
  <c r="BW83"/>
  <c r="BV83"/>
  <c r="BK83"/>
  <c r="BN83" s="1"/>
  <c r="BJ83"/>
  <c r="AY83"/>
  <c r="AX83"/>
  <c r="AM83"/>
  <c r="AL83"/>
  <c r="AA83"/>
  <c r="Z83"/>
  <c r="O83"/>
  <c r="N83"/>
  <c r="W83" s="1"/>
  <c r="Z107" i="1" s="1"/>
  <c r="C83" i="22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CB82" s="1"/>
  <c r="BK82"/>
  <c r="BJ82"/>
  <c r="AY82"/>
  <c r="AX82"/>
  <c r="BB82" s="1"/>
  <c r="AM82"/>
  <c r="AP82" s="1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DR81"/>
  <c r="DV81" s="1"/>
  <c r="DG81"/>
  <c r="DF81"/>
  <c r="CU81"/>
  <c r="CT81"/>
  <c r="CI81"/>
  <c r="CH81"/>
  <c r="BW81"/>
  <c r="BV81"/>
  <c r="BK81"/>
  <c r="BS81" s="1"/>
  <c r="BV105" i="1" s="1"/>
  <c r="BJ81" i="22"/>
  <c r="AY81"/>
  <c r="AX81"/>
  <c r="AZ81" s="1"/>
  <c r="AM81"/>
  <c r="AL81"/>
  <c r="AA81"/>
  <c r="Z81"/>
  <c r="O81"/>
  <c r="N81"/>
  <c r="Q81" s="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V80" s="1"/>
  <c r="DG80"/>
  <c r="DF80"/>
  <c r="CU80"/>
  <c r="CT80"/>
  <c r="CX80" s="1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G79" s="1"/>
  <c r="ED79"/>
  <c r="DS79"/>
  <c r="DR79"/>
  <c r="DG79"/>
  <c r="DF79"/>
  <c r="CU79"/>
  <c r="CT79"/>
  <c r="CV79" s="1"/>
  <c r="CZ79" s="1"/>
  <c r="CI79"/>
  <c r="CH79"/>
  <c r="CJ79" s="1"/>
  <c r="BW79"/>
  <c r="BV79"/>
  <c r="BZ79" s="1"/>
  <c r="BK79"/>
  <c r="BM79" s="1"/>
  <c r="BJ79"/>
  <c r="AY79"/>
  <c r="AX79"/>
  <c r="AM79"/>
  <c r="AL79"/>
  <c r="AN79"/>
  <c r="AA79"/>
  <c r="Z79"/>
  <c r="O79"/>
  <c r="R79" s="1"/>
  <c r="N79"/>
  <c r="C79"/>
  <c r="B79"/>
  <c r="D79" s="1"/>
  <c r="H79" s="1"/>
  <c r="GY78"/>
  <c r="GX78"/>
  <c r="HH78" s="1"/>
  <c r="GM78"/>
  <c r="GL78"/>
  <c r="GA78"/>
  <c r="FZ78"/>
  <c r="FO78"/>
  <c r="FN78"/>
  <c r="FC78"/>
  <c r="FB78"/>
  <c r="FL78" s="1"/>
  <c r="EQ78"/>
  <c r="EP78"/>
  <c r="EE78"/>
  <c r="ED78"/>
  <c r="DS78"/>
  <c r="EA78" s="1"/>
  <c r="ED102" i="1" s="1"/>
  <c r="DR78" i="22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O77"/>
  <c r="N77"/>
  <c r="C77"/>
  <c r="B77"/>
  <c r="GY76"/>
  <c r="GX76"/>
  <c r="GM76"/>
  <c r="GL76"/>
  <c r="GU76" s="1"/>
  <c r="GX100" i="1" s="1"/>
  <c r="GA76" i="22"/>
  <c r="FZ76"/>
  <c r="GI76" s="1"/>
  <c r="GL100" i="1" s="1"/>
  <c r="FO76" i="22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P76" s="1"/>
  <c r="AA76"/>
  <c r="Z76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G75"/>
  <c r="DF75"/>
  <c r="CU75"/>
  <c r="CT75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O74" s="1"/>
  <c r="GS74" s="1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FL73" s="1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C73"/>
  <c r="B73"/>
  <c r="E73" s="1"/>
  <c r="GY72"/>
  <c r="GX72"/>
  <c r="GM72"/>
  <c r="GL72"/>
  <c r="GA72"/>
  <c r="FZ72"/>
  <c r="GJ72" s="1"/>
  <c r="FO72"/>
  <c r="FN72"/>
  <c r="FC72"/>
  <c r="FB72"/>
  <c r="EQ72"/>
  <c r="EP72"/>
  <c r="EE72"/>
  <c r="ED72"/>
  <c r="DS72"/>
  <c r="DR72"/>
  <c r="EA72" s="1"/>
  <c r="ED96" i="1" s="1"/>
  <c r="DG72" i="22"/>
  <c r="DF72"/>
  <c r="CU72"/>
  <c r="CT72"/>
  <c r="CI72"/>
  <c r="CH72"/>
  <c r="BW72"/>
  <c r="BV72"/>
  <c r="BK72"/>
  <c r="BJ72"/>
  <c r="AY72"/>
  <c r="AX72"/>
  <c r="BA72" s="1"/>
  <c r="BF72" s="1"/>
  <c r="AM72"/>
  <c r="AL72"/>
  <c r="AN72" s="1"/>
  <c r="AQ72" s="1"/>
  <c r="AA72"/>
  <c r="Z72"/>
  <c r="AD72" s="1"/>
  <c r="O72"/>
  <c r="N72"/>
  <c r="C72"/>
  <c r="B72"/>
  <c r="GY71"/>
  <c r="GX71"/>
  <c r="GZ71" s="1"/>
  <c r="HC71" s="1"/>
  <c r="GM71"/>
  <c r="GL71"/>
  <c r="GA71"/>
  <c r="FZ71"/>
  <c r="FO71"/>
  <c r="FN71"/>
  <c r="FC71"/>
  <c r="FB71"/>
  <c r="EQ71"/>
  <c r="EP71"/>
  <c r="EE71"/>
  <c r="ED71"/>
  <c r="DS71"/>
  <c r="DR71"/>
  <c r="DG71"/>
  <c r="DF71"/>
  <c r="DH71" s="1"/>
  <c r="DK71" s="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K71" s="1"/>
  <c r="N95" i="1" s="1"/>
  <c r="GY70" i="22"/>
  <c r="GX70"/>
  <c r="GM70"/>
  <c r="GL70"/>
  <c r="GA70"/>
  <c r="FZ70"/>
  <c r="FO70"/>
  <c r="FN70"/>
  <c r="FC70"/>
  <c r="FB70"/>
  <c r="EQ70"/>
  <c r="EP70"/>
  <c r="EE70"/>
  <c r="ED70"/>
  <c r="EF70" s="1"/>
  <c r="EI70" s="1"/>
  <c r="DS70"/>
  <c r="DR70"/>
  <c r="DV70" s="1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B70"/>
  <c r="GY69"/>
  <c r="GX69"/>
  <c r="GM69"/>
  <c r="GL69"/>
  <c r="GA69"/>
  <c r="FZ69"/>
  <c r="FO69"/>
  <c r="FN69"/>
  <c r="FP69" s="1"/>
  <c r="FT69" s="1"/>
  <c r="FC69"/>
  <c r="FB69"/>
  <c r="EQ69"/>
  <c r="EP69"/>
  <c r="EE69"/>
  <c r="ED69"/>
  <c r="EH69" s="1"/>
  <c r="DS69"/>
  <c r="DR69"/>
  <c r="DG69"/>
  <c r="DF69"/>
  <c r="CU69"/>
  <c r="CT69"/>
  <c r="CI69"/>
  <c r="CH69"/>
  <c r="BW69"/>
  <c r="BV69"/>
  <c r="BK69"/>
  <c r="BJ69"/>
  <c r="BM69" s="1"/>
  <c r="AY69"/>
  <c r="AX69"/>
  <c r="AM69"/>
  <c r="AL69"/>
  <c r="AO69" s="1"/>
  <c r="AS69" s="1"/>
  <c r="AA69"/>
  <c r="Z69"/>
  <c r="O69"/>
  <c r="N69"/>
  <c r="C69"/>
  <c r="B69"/>
  <c r="GY68"/>
  <c r="GX68"/>
  <c r="HH68" s="1"/>
  <c r="GM68"/>
  <c r="GL68"/>
  <c r="GA68"/>
  <c r="FZ68"/>
  <c r="FO68"/>
  <c r="FN68"/>
  <c r="FQ68" s="1"/>
  <c r="FU68" s="1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Y68" s="1"/>
  <c r="CC68" s="1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GJ67" s="1"/>
  <c r="FO67"/>
  <c r="FN67"/>
  <c r="FC67"/>
  <c r="FB67"/>
  <c r="EQ67"/>
  <c r="EP67"/>
  <c r="ES67" s="1"/>
  <c r="EW67" s="1"/>
  <c r="EE67"/>
  <c r="ED67"/>
  <c r="DS67"/>
  <c r="EA67"/>
  <c r="ED91" i="1" s="1"/>
  <c r="DR67" i="22"/>
  <c r="DT67" s="1"/>
  <c r="DX67" s="1"/>
  <c r="DG67"/>
  <c r="DF67"/>
  <c r="CU67"/>
  <c r="CT67"/>
  <c r="CI67"/>
  <c r="CH67"/>
  <c r="BW67"/>
  <c r="BV67"/>
  <c r="BX67" s="1"/>
  <c r="CB67" s="1"/>
  <c r="BK67"/>
  <c r="BJ67"/>
  <c r="AY67"/>
  <c r="BA67" s="1"/>
  <c r="BE67" s="1"/>
  <c r="AX67"/>
  <c r="AM67"/>
  <c r="AL67"/>
  <c r="AA67"/>
  <c r="AI67" s="1"/>
  <c r="AL91" i="1" s="1"/>
  <c r="Z67" i="22"/>
  <c r="O67"/>
  <c r="N67"/>
  <c r="C67"/>
  <c r="B67"/>
  <c r="GY66"/>
  <c r="HH66" s="1"/>
  <c r="GX66"/>
  <c r="GM66"/>
  <c r="GL66"/>
  <c r="GA66"/>
  <c r="FZ66"/>
  <c r="FO66"/>
  <c r="FN66"/>
  <c r="FC66"/>
  <c r="FL66" s="1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AC66" s="1"/>
  <c r="AG66" s="1"/>
  <c r="Z66"/>
  <c r="O66"/>
  <c r="N66"/>
  <c r="P66" s="1"/>
  <c r="C66"/>
  <c r="B66"/>
  <c r="GY65"/>
  <c r="HH65" s="1"/>
  <c r="GX65"/>
  <c r="GM65"/>
  <c r="GL65"/>
  <c r="GA65"/>
  <c r="GJ65" s="1"/>
  <c r="FZ65"/>
  <c r="FO65"/>
  <c r="FN65"/>
  <c r="FC65"/>
  <c r="FB65"/>
  <c r="EQ65"/>
  <c r="EP65"/>
  <c r="EE65"/>
  <c r="ED65"/>
  <c r="DS65"/>
  <c r="DR65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Q65" s="1"/>
  <c r="C65"/>
  <c r="B65"/>
  <c r="GY64"/>
  <c r="GX64"/>
  <c r="GM64"/>
  <c r="GL64"/>
  <c r="GA64"/>
  <c r="FZ64"/>
  <c r="FO64"/>
  <c r="FN64"/>
  <c r="FC64"/>
  <c r="FE64" s="1"/>
  <c r="FB64"/>
  <c r="EQ64"/>
  <c r="EP64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M64"/>
  <c r="AL64"/>
  <c r="AA64"/>
  <c r="Z64"/>
  <c r="O64"/>
  <c r="N64"/>
  <c r="C64"/>
  <c r="B64"/>
  <c r="GY63"/>
  <c r="GX63"/>
  <c r="GM63"/>
  <c r="GL63"/>
  <c r="GA63"/>
  <c r="FZ63"/>
  <c r="FO63"/>
  <c r="FN63"/>
  <c r="FC63"/>
  <c r="FL63" s="1"/>
  <c r="FB63"/>
  <c r="EQ63"/>
  <c r="EP63"/>
  <c r="EE63"/>
  <c r="ED63"/>
  <c r="DS63"/>
  <c r="DR63"/>
  <c r="DG63"/>
  <c r="DF63"/>
  <c r="CU63"/>
  <c r="CT63"/>
  <c r="CI63"/>
  <c r="CH63"/>
  <c r="BW63"/>
  <c r="BV63"/>
  <c r="BX63" s="1"/>
  <c r="CA63" s="1"/>
  <c r="BK63"/>
  <c r="BJ63"/>
  <c r="AY63"/>
  <c r="AX63"/>
  <c r="AM63"/>
  <c r="AL63"/>
  <c r="AA63"/>
  <c r="Z63"/>
  <c r="O63"/>
  <c r="N63"/>
  <c r="C63"/>
  <c r="B63"/>
  <c r="E63" s="1"/>
  <c r="I63" s="1"/>
  <c r="GY62"/>
  <c r="HH62" s="1"/>
  <c r="GX62"/>
  <c r="GM62"/>
  <c r="GL62"/>
  <c r="GA62"/>
  <c r="FZ62"/>
  <c r="FO62"/>
  <c r="FN62"/>
  <c r="FC62"/>
  <c r="FB62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O62"/>
  <c r="N62"/>
  <c r="C62"/>
  <c r="B62"/>
  <c r="K62" s="1"/>
  <c r="N86" i="1" s="1"/>
  <c r="GY61" i="22"/>
  <c r="GX61"/>
  <c r="GM61"/>
  <c r="GL61"/>
  <c r="GA61"/>
  <c r="FZ61"/>
  <c r="FO61"/>
  <c r="FN61"/>
  <c r="FP61" s="1"/>
  <c r="FS61" s="1"/>
  <c r="FC61"/>
  <c r="FE61" s="1"/>
  <c r="FB61"/>
  <c r="EQ61"/>
  <c r="EP61"/>
  <c r="EE61"/>
  <c r="ED61"/>
  <c r="DS61"/>
  <c r="DR61"/>
  <c r="DG61"/>
  <c r="DI61" s="1"/>
  <c r="DF61"/>
  <c r="CU61"/>
  <c r="CT61"/>
  <c r="CV61" s="1"/>
  <c r="CY61" s="1"/>
  <c r="CI61"/>
  <c r="CH61"/>
  <c r="BW61"/>
  <c r="BV61"/>
  <c r="BK61"/>
  <c r="BJ61"/>
  <c r="AY61"/>
  <c r="AX61"/>
  <c r="AM61"/>
  <c r="AL61"/>
  <c r="AA61"/>
  <c r="Z61"/>
  <c r="O61"/>
  <c r="N61"/>
  <c r="P61" s="1"/>
  <c r="C61"/>
  <c r="B61"/>
  <c r="F61" s="1"/>
  <c r="GY60"/>
  <c r="HH60" s="1"/>
  <c r="GX60"/>
  <c r="GM60"/>
  <c r="GL60"/>
  <c r="GN60" s="1"/>
  <c r="GR60" s="1"/>
  <c r="GA60"/>
  <c r="FZ60"/>
  <c r="FO60"/>
  <c r="FN60"/>
  <c r="FC60"/>
  <c r="FL60" s="1"/>
  <c r="FB60"/>
  <c r="EQ60"/>
  <c r="EP60"/>
  <c r="ER60" s="1"/>
  <c r="EV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D60" s="1"/>
  <c r="H60" s="1"/>
  <c r="GY59"/>
  <c r="HG59" s="1"/>
  <c r="HJ83" i="1" s="1"/>
  <c r="GX59" i="22"/>
  <c r="GM59"/>
  <c r="GL59"/>
  <c r="GA59"/>
  <c r="GI59" s="1"/>
  <c r="GL83" i="1" s="1"/>
  <c r="FZ59" i="22"/>
  <c r="FO59"/>
  <c r="FN59"/>
  <c r="FC59"/>
  <c r="FB59"/>
  <c r="EQ59"/>
  <c r="EP59"/>
  <c r="EE59"/>
  <c r="ED59"/>
  <c r="DS59"/>
  <c r="DR59"/>
  <c r="DG59"/>
  <c r="DO59" s="1"/>
  <c r="DR83" i="1" s="1"/>
  <c r="DF59" i="22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HB58" s="1"/>
  <c r="GX58"/>
  <c r="GM58"/>
  <c r="GL58"/>
  <c r="GA58"/>
  <c r="FZ58"/>
  <c r="FO58"/>
  <c r="FN58"/>
  <c r="FC58"/>
  <c r="FL58" s="1"/>
  <c r="FB58"/>
  <c r="EQ58"/>
  <c r="EP58"/>
  <c r="EE58"/>
  <c r="ED58"/>
  <c r="DS58"/>
  <c r="DR58"/>
  <c r="DG58"/>
  <c r="DF58"/>
  <c r="CU58"/>
  <c r="CT58"/>
  <c r="CI58"/>
  <c r="CH58"/>
  <c r="BW58"/>
  <c r="BV58"/>
  <c r="BK58"/>
  <c r="BJ58"/>
  <c r="AY58"/>
  <c r="AX58"/>
  <c r="AM58"/>
  <c r="AL58"/>
  <c r="AA58"/>
  <c r="Z58"/>
  <c r="O58"/>
  <c r="N58"/>
  <c r="W58" s="1"/>
  <c r="Z82" i="1" s="1"/>
  <c r="C58" i="22"/>
  <c r="B58"/>
  <c r="GY57"/>
  <c r="HH57" s="1"/>
  <c r="GX57"/>
  <c r="GZ57" s="1"/>
  <c r="HD57" s="1"/>
  <c r="GM57"/>
  <c r="GL57"/>
  <c r="GA57"/>
  <c r="FZ57"/>
  <c r="FO57"/>
  <c r="FN57"/>
  <c r="FP57" s="1"/>
  <c r="FC57"/>
  <c r="FF57" s="1"/>
  <c r="FB57"/>
  <c r="EQ57"/>
  <c r="EP57"/>
  <c r="EE57"/>
  <c r="EH57" s="1"/>
  <c r="ED57"/>
  <c r="DS57"/>
  <c r="DR57"/>
  <c r="DG57"/>
  <c r="DO57" s="1"/>
  <c r="DR81" i="1" s="1"/>
  <c r="DF57" i="22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GY56"/>
  <c r="GX56"/>
  <c r="GM56"/>
  <c r="GL56"/>
  <c r="GA56"/>
  <c r="GI56" s="1"/>
  <c r="GL80" i="1" s="1"/>
  <c r="FZ56" i="22"/>
  <c r="FO56"/>
  <c r="FN56"/>
  <c r="FP56" s="1"/>
  <c r="FC56"/>
  <c r="FB56"/>
  <c r="EQ56"/>
  <c r="EP56"/>
  <c r="ER56" s="1"/>
  <c r="EU56" s="1"/>
  <c r="EE56"/>
  <c r="ED56"/>
  <c r="DS56"/>
  <c r="DR56"/>
  <c r="EA56" s="1"/>
  <c r="ED80" i="1" s="1"/>
  <c r="DG56" i="22"/>
  <c r="DF56"/>
  <c r="CU56"/>
  <c r="CT56"/>
  <c r="CI56"/>
  <c r="CH56"/>
  <c r="BW56"/>
  <c r="BV56"/>
  <c r="BK56"/>
  <c r="BN56" s="1"/>
  <c r="BJ56"/>
  <c r="AY56"/>
  <c r="AX56"/>
  <c r="AM56"/>
  <c r="AL56"/>
  <c r="AA56"/>
  <c r="Z56"/>
  <c r="O56"/>
  <c r="N56"/>
  <c r="C56"/>
  <c r="B56"/>
  <c r="GY55"/>
  <c r="HG55" s="1"/>
  <c r="HJ79" i="1" s="1"/>
  <c r="GX55" i="22"/>
  <c r="GZ55" s="1"/>
  <c r="GM55"/>
  <c r="GL55"/>
  <c r="GA55"/>
  <c r="FZ55"/>
  <c r="FO55"/>
  <c r="FN55"/>
  <c r="FC55"/>
  <c r="FF55" s="1"/>
  <c r="FB55"/>
  <c r="EQ55"/>
  <c r="EP55"/>
  <c r="EE55"/>
  <c r="ED55"/>
  <c r="DS55"/>
  <c r="DR55"/>
  <c r="DG55"/>
  <c r="DF55"/>
  <c r="CU55"/>
  <c r="CT55"/>
  <c r="CI55"/>
  <c r="CH55"/>
  <c r="BW55"/>
  <c r="BV55"/>
  <c r="BK55"/>
  <c r="BJ55"/>
  <c r="BL55" s="1"/>
  <c r="AY55"/>
  <c r="AX55"/>
  <c r="AM55"/>
  <c r="AO55" s="1"/>
  <c r="AS55" s="1"/>
  <c r="AL55"/>
  <c r="AA55"/>
  <c r="Z55"/>
  <c r="O55"/>
  <c r="N55"/>
  <c r="C55"/>
  <c r="B55"/>
  <c r="D55" s="1"/>
  <c r="G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DC54" s="1"/>
  <c r="DF78" i="1" s="1"/>
  <c r="CI54" i="22"/>
  <c r="CH54"/>
  <c r="CJ54" s="1"/>
  <c r="CM54" s="1"/>
  <c r="BW54"/>
  <c r="BV54"/>
  <c r="BX54" s="1"/>
  <c r="CA54" s="1"/>
  <c r="BK54"/>
  <c r="BJ54"/>
  <c r="AY54"/>
  <c r="AX54"/>
  <c r="BG54" s="1"/>
  <c r="BJ78" i="1" s="1"/>
  <c r="AM54" i="22"/>
  <c r="AL54"/>
  <c r="AA54"/>
  <c r="Z54"/>
  <c r="O54"/>
  <c r="N54"/>
  <c r="W54" s="1"/>
  <c r="Z78" i="1" s="1"/>
  <c r="C54" i="22"/>
  <c r="B54"/>
  <c r="GY53"/>
  <c r="GX53"/>
  <c r="GM53"/>
  <c r="GL53"/>
  <c r="GA53"/>
  <c r="FZ53"/>
  <c r="FO53"/>
  <c r="FN53"/>
  <c r="FC53"/>
  <c r="FB53"/>
  <c r="FD53" s="1"/>
  <c r="FG53" s="1"/>
  <c r="EQ53"/>
  <c r="EP53"/>
  <c r="EE53"/>
  <c r="ED53"/>
  <c r="DS53"/>
  <c r="DR53"/>
  <c r="DG53"/>
  <c r="DF53"/>
  <c r="CU53"/>
  <c r="CT53"/>
  <c r="CI53"/>
  <c r="CH53"/>
  <c r="BW53"/>
  <c r="BV53"/>
  <c r="BK53"/>
  <c r="BJ53"/>
  <c r="AY53"/>
  <c r="AX53"/>
  <c r="AM53"/>
  <c r="AL53"/>
  <c r="AA53"/>
  <c r="Z53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E52"/>
  <c r="ED52"/>
  <c r="DS52"/>
  <c r="DR52"/>
  <c r="DT52" s="1"/>
  <c r="DW52" s="1"/>
  <c r="DG52"/>
  <c r="DF52"/>
  <c r="CU52"/>
  <c r="CT52"/>
  <c r="CI52"/>
  <c r="CH52"/>
  <c r="BW52"/>
  <c r="BV52"/>
  <c r="BK52"/>
  <c r="BJ52"/>
  <c r="AY52"/>
  <c r="AX52"/>
  <c r="AM52"/>
  <c r="AL52"/>
  <c r="AA52"/>
  <c r="Z52"/>
  <c r="O52"/>
  <c r="N52"/>
  <c r="W52" s="1"/>
  <c r="Z76" i="1" s="1"/>
  <c r="C52" i="22"/>
  <c r="E52" s="1"/>
  <c r="B52"/>
  <c r="GY51"/>
  <c r="GX51"/>
  <c r="GM51"/>
  <c r="GL51"/>
  <c r="GA51"/>
  <c r="FZ51"/>
  <c r="FO51"/>
  <c r="FN51"/>
  <c r="FC51"/>
  <c r="FB51"/>
  <c r="EQ51"/>
  <c r="EP51"/>
  <c r="EE51"/>
  <c r="ED51"/>
  <c r="DS51"/>
  <c r="DR51"/>
  <c r="DG51"/>
  <c r="DF51"/>
  <c r="CU51"/>
  <c r="CT51"/>
  <c r="CI51"/>
  <c r="CH51"/>
  <c r="BW51"/>
  <c r="BV51"/>
  <c r="BK51"/>
  <c r="BJ51"/>
  <c r="AY51"/>
  <c r="BG51" s="1"/>
  <c r="BJ75" i="1" s="1"/>
  <c r="AX51" i="22"/>
  <c r="AM51"/>
  <c r="AL51"/>
  <c r="AN51" s="1"/>
  <c r="AQ51" s="1"/>
  <c r="AA51"/>
  <c r="Z51"/>
  <c r="O51"/>
  <c r="N51"/>
  <c r="Q51" s="1"/>
  <c r="C51"/>
  <c r="E51" s="1"/>
  <c r="J51" s="1"/>
  <c r="B51"/>
  <c r="GY50"/>
  <c r="GX50"/>
  <c r="GM50"/>
  <c r="GL50"/>
  <c r="GA50"/>
  <c r="FZ50"/>
  <c r="FO50"/>
  <c r="FN50"/>
  <c r="FC50"/>
  <c r="FB50"/>
  <c r="EQ50"/>
  <c r="EP50"/>
  <c r="EE50"/>
  <c r="ED50"/>
  <c r="DS50"/>
  <c r="DR50"/>
  <c r="DG50"/>
  <c r="DF50"/>
  <c r="CU50"/>
  <c r="CT50"/>
  <c r="CI50"/>
  <c r="CH50"/>
  <c r="BW50"/>
  <c r="BV50"/>
  <c r="BK50"/>
  <c r="BJ50"/>
  <c r="AY50"/>
  <c r="AX50"/>
  <c r="AM50"/>
  <c r="AL50"/>
  <c r="AA50"/>
  <c r="Z50"/>
  <c r="O50"/>
  <c r="N50"/>
  <c r="Q50" s="1"/>
  <c r="C50"/>
  <c r="B50"/>
  <c r="GY49"/>
  <c r="GX49"/>
  <c r="GM49"/>
  <c r="GL49"/>
  <c r="GA49"/>
  <c r="FZ49"/>
  <c r="FO49"/>
  <c r="FN49"/>
  <c r="FC49"/>
  <c r="FB49"/>
  <c r="EQ49"/>
  <c r="EP49"/>
  <c r="EE49"/>
  <c r="ED49"/>
  <c r="DS49"/>
  <c r="DR49"/>
  <c r="DG49"/>
  <c r="DF49"/>
  <c r="CU49"/>
  <c r="CT49"/>
  <c r="CI49"/>
  <c r="CH49"/>
  <c r="BW49"/>
  <c r="BV49"/>
  <c r="BK49"/>
  <c r="BJ49"/>
  <c r="AY49"/>
  <c r="AX49"/>
  <c r="AM49"/>
  <c r="AL49"/>
  <c r="AA49"/>
  <c r="Z49"/>
  <c r="O49"/>
  <c r="N49"/>
  <c r="Q49" s="1"/>
  <c r="C49"/>
  <c r="B49"/>
  <c r="GY48"/>
  <c r="GX48"/>
  <c r="GM48"/>
  <c r="GL48"/>
  <c r="GA48"/>
  <c r="FZ48"/>
  <c r="FO48"/>
  <c r="FN48"/>
  <c r="FC48"/>
  <c r="FB48"/>
  <c r="EQ48"/>
  <c r="EP48"/>
  <c r="EE48"/>
  <c r="ED48"/>
  <c r="DS48"/>
  <c r="DR48"/>
  <c r="DG48"/>
  <c r="DF48"/>
  <c r="CU48"/>
  <c r="CT48"/>
  <c r="CI48"/>
  <c r="CH48"/>
  <c r="BW48"/>
  <c r="BV48"/>
  <c r="BK48"/>
  <c r="BJ48"/>
  <c r="BN48" s="1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FO47"/>
  <c r="FN47"/>
  <c r="FC47"/>
  <c r="FB47"/>
  <c r="EQ47"/>
  <c r="EP47"/>
  <c r="EE47"/>
  <c r="ED47"/>
  <c r="EF47" s="1"/>
  <c r="EI47" s="1"/>
  <c r="DS47"/>
  <c r="DR47"/>
  <c r="DG47"/>
  <c r="DF47"/>
  <c r="CU47"/>
  <c r="CT47"/>
  <c r="CI47"/>
  <c r="CH47"/>
  <c r="CJ47" s="1"/>
  <c r="CM47" s="1"/>
  <c r="BW47"/>
  <c r="BV47"/>
  <c r="BK47"/>
  <c r="BJ47"/>
  <c r="AY47"/>
  <c r="AX47"/>
  <c r="AM47"/>
  <c r="AL47"/>
  <c r="AA47"/>
  <c r="Z47"/>
  <c r="O47"/>
  <c r="N47"/>
  <c r="Q47" s="1"/>
  <c r="C47"/>
  <c r="B47"/>
  <c r="GY46"/>
  <c r="HA46" s="1"/>
  <c r="GX46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F45"/>
  <c r="CU45"/>
  <c r="CT45"/>
  <c r="CI45"/>
  <c r="CH45"/>
  <c r="BW45"/>
  <c r="BV45"/>
  <c r="BK45"/>
  <c r="BJ45"/>
  <c r="AY45"/>
  <c r="AX45"/>
  <c r="AM45"/>
  <c r="AL45"/>
  <c r="AA45"/>
  <c r="Z45"/>
  <c r="O45"/>
  <c r="N45"/>
  <c r="Q45" s="1"/>
  <c r="C45"/>
  <c r="B45"/>
  <c r="GY44"/>
  <c r="GX44"/>
  <c r="GM44"/>
  <c r="GL44"/>
  <c r="GA44"/>
  <c r="FZ44"/>
  <c r="FO44"/>
  <c r="FN44"/>
  <c r="FC44"/>
  <c r="FB44"/>
  <c r="EQ44"/>
  <c r="EP44"/>
  <c r="EE44"/>
  <c r="ED44"/>
  <c r="DS44"/>
  <c r="DR44"/>
  <c r="DG44"/>
  <c r="DF44"/>
  <c r="CU44"/>
  <c r="CT44"/>
  <c r="CI44"/>
  <c r="CH44"/>
  <c r="BW44"/>
  <c r="BV44"/>
  <c r="BK44"/>
  <c r="BJ44"/>
  <c r="AY44"/>
  <c r="AX44"/>
  <c r="AM44"/>
  <c r="AL44"/>
  <c r="AA44"/>
  <c r="Z44"/>
  <c r="O44"/>
  <c r="N44"/>
  <c r="Q44" s="1"/>
  <c r="C44"/>
  <c r="B44"/>
  <c r="GY43"/>
  <c r="GX43"/>
  <c r="GM43"/>
  <c r="GL43"/>
  <c r="GA43"/>
  <c r="GD43" s="1"/>
  <c r="FZ43"/>
  <c r="FO43"/>
  <c r="FN43"/>
  <c r="FC43"/>
  <c r="FB43"/>
  <c r="EQ43"/>
  <c r="EP43"/>
  <c r="EE43"/>
  <c r="ED43"/>
  <c r="DS43"/>
  <c r="DR43"/>
  <c r="DG43"/>
  <c r="DF43"/>
  <c r="CU43"/>
  <c r="CT43"/>
  <c r="CI43"/>
  <c r="CH43"/>
  <c r="BW43"/>
  <c r="BV43"/>
  <c r="BK43"/>
  <c r="BJ43"/>
  <c r="BL43" s="1"/>
  <c r="BO43" s="1"/>
  <c r="AY43"/>
  <c r="AX43"/>
  <c r="AM43"/>
  <c r="AL43"/>
  <c r="AA43"/>
  <c r="Z43"/>
  <c r="O43"/>
  <c r="N43"/>
  <c r="P43" s="1"/>
  <c r="S43" s="1"/>
  <c r="C43"/>
  <c r="B43"/>
  <c r="GY42"/>
  <c r="GX42"/>
  <c r="GM42"/>
  <c r="GL42"/>
  <c r="GA42"/>
  <c r="GI42" s="1"/>
  <c r="GL66" i="1" s="1"/>
  <c r="FZ42" i="22"/>
  <c r="FO42"/>
  <c r="FN42"/>
  <c r="FC42"/>
  <c r="FB42"/>
  <c r="EQ42"/>
  <c r="EP42"/>
  <c r="EE42"/>
  <c r="ED42"/>
  <c r="DS42"/>
  <c r="DR42"/>
  <c r="DG42"/>
  <c r="DF42"/>
  <c r="CU42"/>
  <c r="CT42"/>
  <c r="CI42"/>
  <c r="CH42"/>
  <c r="BW42"/>
  <c r="BZ42" s="1"/>
  <c r="BV42"/>
  <c r="BK42"/>
  <c r="BJ42"/>
  <c r="AY42"/>
  <c r="AX42"/>
  <c r="AM42"/>
  <c r="AL42"/>
  <c r="AA42"/>
  <c r="Z42"/>
  <c r="O42"/>
  <c r="N42"/>
  <c r="Q42" s="1"/>
  <c r="C42"/>
  <c r="B42"/>
  <c r="GY41"/>
  <c r="GX41"/>
  <c r="GM41"/>
  <c r="GL41"/>
  <c r="GA41"/>
  <c r="FZ41"/>
  <c r="FO41"/>
  <c r="FN41"/>
  <c r="FC41"/>
  <c r="FF41" s="1"/>
  <c r="FB41"/>
  <c r="EQ41"/>
  <c r="EP41"/>
  <c r="EE41"/>
  <c r="ED41"/>
  <c r="DS41"/>
  <c r="DR41"/>
  <c r="DG41"/>
  <c r="DF41"/>
  <c r="CU41"/>
  <c r="CT41"/>
  <c r="CI41"/>
  <c r="CH41"/>
  <c r="CK41" s="1"/>
  <c r="BW41"/>
  <c r="BV41"/>
  <c r="BK41"/>
  <c r="BJ41"/>
  <c r="BL41" s="1"/>
  <c r="AY41"/>
  <c r="AX41"/>
  <c r="AM41"/>
  <c r="AL41"/>
  <c r="AA41"/>
  <c r="Z41"/>
  <c r="O41"/>
  <c r="N41"/>
  <c r="X41" s="1"/>
  <c r="C41"/>
  <c r="B41"/>
  <c r="GY40"/>
  <c r="GX40"/>
  <c r="GM40"/>
  <c r="GL40"/>
  <c r="GA40"/>
  <c r="FZ40"/>
  <c r="FO40"/>
  <c r="FN40"/>
  <c r="FC40"/>
  <c r="FB40"/>
  <c r="EQ40"/>
  <c r="EP40"/>
  <c r="EE40"/>
  <c r="ED40"/>
  <c r="DS40"/>
  <c r="DR40"/>
  <c r="DG40"/>
  <c r="DF40"/>
  <c r="CU40"/>
  <c r="CT40"/>
  <c r="CI40"/>
  <c r="CH40"/>
  <c r="CJ40" s="1"/>
  <c r="BW40"/>
  <c r="BV40"/>
  <c r="BK40"/>
  <c r="BJ40"/>
  <c r="AY40"/>
  <c r="AX40"/>
  <c r="AM40"/>
  <c r="AL40"/>
  <c r="AA40"/>
  <c r="AI40" s="1"/>
  <c r="AL64" i="1" s="1"/>
  <c r="Z40" i="22"/>
  <c r="O40"/>
  <c r="N40"/>
  <c r="Q40" s="1"/>
  <c r="C40"/>
  <c r="B40"/>
  <c r="GY39"/>
  <c r="HG39" s="1"/>
  <c r="HJ63" i="1" s="1"/>
  <c r="GX39" i="22"/>
  <c r="GM39"/>
  <c r="GL39"/>
  <c r="GA39"/>
  <c r="GI39" s="1"/>
  <c r="GL63" i="1" s="1"/>
  <c r="FZ39" i="22"/>
  <c r="FO39"/>
  <c r="FN39"/>
  <c r="FC39"/>
  <c r="FB39"/>
  <c r="EQ39"/>
  <c r="EP39"/>
  <c r="EE39"/>
  <c r="ED39"/>
  <c r="DS39"/>
  <c r="DR39"/>
  <c r="DG39"/>
  <c r="DF39"/>
  <c r="CU39"/>
  <c r="CT39"/>
  <c r="CI39"/>
  <c r="CH39"/>
  <c r="CK39" s="1"/>
  <c r="BW39"/>
  <c r="BV39"/>
  <c r="BK39"/>
  <c r="BJ39"/>
  <c r="AY39"/>
  <c r="AX39"/>
  <c r="AM39"/>
  <c r="AL39"/>
  <c r="AA39"/>
  <c r="Z39"/>
  <c r="O39"/>
  <c r="N39"/>
  <c r="R39" s="1"/>
  <c r="C39"/>
  <c r="B39"/>
  <c r="D39" s="1"/>
  <c r="H39" s="1"/>
  <c r="GY38"/>
  <c r="GX38"/>
  <c r="GM38"/>
  <c r="GL38"/>
  <c r="GA38"/>
  <c r="FZ38"/>
  <c r="FO38"/>
  <c r="FN38"/>
  <c r="FC38"/>
  <c r="FB38"/>
  <c r="EQ38"/>
  <c r="EP38"/>
  <c r="EE38"/>
  <c r="ED38"/>
  <c r="DS38"/>
  <c r="EA38" s="1"/>
  <c r="ED62" i="1" s="1"/>
  <c r="DR38" i="22"/>
  <c r="DG38"/>
  <c r="DF38"/>
  <c r="CU38"/>
  <c r="CT38"/>
  <c r="CI38"/>
  <c r="CH38"/>
  <c r="CQ38" s="1"/>
  <c r="CT62" i="1" s="1"/>
  <c r="BW38" i="22"/>
  <c r="BV38"/>
  <c r="BK38"/>
  <c r="BJ38"/>
  <c r="AY38"/>
  <c r="AX38"/>
  <c r="AM38"/>
  <c r="AL38"/>
  <c r="AA38"/>
  <c r="Z38"/>
  <c r="O38"/>
  <c r="N38"/>
  <c r="R38" s="1"/>
  <c r="C38"/>
  <c r="B38"/>
  <c r="GY37"/>
  <c r="GX37"/>
  <c r="GM37"/>
  <c r="GL37"/>
  <c r="GN37"/>
  <c r="GA37"/>
  <c r="FZ37"/>
  <c r="FO37"/>
  <c r="FN37"/>
  <c r="FC37"/>
  <c r="FB37"/>
  <c r="EQ37"/>
  <c r="EP37"/>
  <c r="EE37"/>
  <c r="ED37"/>
  <c r="DS37"/>
  <c r="DR37"/>
  <c r="DU37" s="1"/>
  <c r="DZ37" s="1"/>
  <c r="DG37"/>
  <c r="DF37"/>
  <c r="CU37"/>
  <c r="CT37"/>
  <c r="CI37"/>
  <c r="CL37" s="1"/>
  <c r="CH37"/>
  <c r="BW37"/>
  <c r="BV37"/>
  <c r="BK37"/>
  <c r="BJ37"/>
  <c r="AY37"/>
  <c r="AX37"/>
  <c r="AM37"/>
  <c r="AL37"/>
  <c r="AA37"/>
  <c r="Z37"/>
  <c r="O37"/>
  <c r="W37" s="1"/>
  <c r="Z61" i="1" s="1"/>
  <c r="N37" i="22"/>
  <c r="C37"/>
  <c r="B37"/>
  <c r="GY36"/>
  <c r="GX36"/>
  <c r="GM36"/>
  <c r="GL36"/>
  <c r="GA36"/>
  <c r="FZ36"/>
  <c r="FO36"/>
  <c r="FN36"/>
  <c r="FC36"/>
  <c r="FB36"/>
  <c r="EQ36"/>
  <c r="EP36"/>
  <c r="EE36"/>
  <c r="ED36"/>
  <c r="DS36"/>
  <c r="DR36"/>
  <c r="DT36" s="1"/>
  <c r="DG36"/>
  <c r="DF36"/>
  <c r="CU36"/>
  <c r="CT36"/>
  <c r="CI36"/>
  <c r="CK36" s="1"/>
  <c r="CH36"/>
  <c r="BW36"/>
  <c r="BV36"/>
  <c r="BK36"/>
  <c r="BJ36"/>
  <c r="AY36"/>
  <c r="AX36"/>
  <c r="AM36"/>
  <c r="AL36"/>
  <c r="AA36"/>
  <c r="Z36"/>
  <c r="O36"/>
  <c r="Q36" s="1"/>
  <c r="N36"/>
  <c r="C36"/>
  <c r="B36"/>
  <c r="GY35"/>
  <c r="GX35"/>
  <c r="GM35"/>
  <c r="GL35"/>
  <c r="GA35"/>
  <c r="FZ35"/>
  <c r="FO35"/>
  <c r="FN35"/>
  <c r="FR35" s="1"/>
  <c r="FC35"/>
  <c r="FB35"/>
  <c r="EQ35"/>
  <c r="EP35"/>
  <c r="EE35"/>
  <c r="ED35"/>
  <c r="DS35"/>
  <c r="DR35"/>
  <c r="EA35" s="1"/>
  <c r="ED59" i="1" s="1"/>
  <c r="DG35" i="22"/>
  <c r="DF35"/>
  <c r="CU35"/>
  <c r="CT35"/>
  <c r="CV35" s="1"/>
  <c r="CZ35" s="1"/>
  <c r="CI35"/>
  <c r="CQ35" s="1"/>
  <c r="CT59" i="1" s="1"/>
  <c r="CH35" i="22"/>
  <c r="BW35"/>
  <c r="BV35"/>
  <c r="BK35"/>
  <c r="BJ35"/>
  <c r="AY35"/>
  <c r="AX35"/>
  <c r="AM35"/>
  <c r="AL35"/>
  <c r="AA35"/>
  <c r="Z35"/>
  <c r="O35"/>
  <c r="Q35" s="1"/>
  <c r="N35"/>
  <c r="C35"/>
  <c r="B35"/>
  <c r="GY34"/>
  <c r="GX34"/>
  <c r="GM34"/>
  <c r="GL34"/>
  <c r="GA34"/>
  <c r="FZ34"/>
  <c r="FO34"/>
  <c r="FN34"/>
  <c r="FC34"/>
  <c r="FB34"/>
  <c r="EQ34"/>
  <c r="EP34"/>
  <c r="ES34" s="1"/>
  <c r="EE34"/>
  <c r="ED34"/>
  <c r="DS34"/>
  <c r="DR34"/>
  <c r="DG34"/>
  <c r="DF34"/>
  <c r="CU34"/>
  <c r="CT34"/>
  <c r="CI34"/>
  <c r="CL34" s="1"/>
  <c r="CH34"/>
  <c r="BW34"/>
  <c r="BV34"/>
  <c r="BX34" s="1"/>
  <c r="CB34" s="1"/>
  <c r="BK34"/>
  <c r="BJ34"/>
  <c r="AY34"/>
  <c r="AX34"/>
  <c r="AM34"/>
  <c r="AL34"/>
  <c r="AA34"/>
  <c r="Z34"/>
  <c r="O34"/>
  <c r="R34" s="1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V33" s="1"/>
  <c r="DG33"/>
  <c r="DF33"/>
  <c r="CU33"/>
  <c r="CT33"/>
  <c r="CI33"/>
  <c r="CH33"/>
  <c r="BW33"/>
  <c r="BV33"/>
  <c r="BK33"/>
  <c r="BJ33"/>
  <c r="AY33"/>
  <c r="AX33"/>
  <c r="BA33" s="1"/>
  <c r="AM33"/>
  <c r="AL33"/>
  <c r="AA33"/>
  <c r="Z33"/>
  <c r="O33"/>
  <c r="Q33" s="1"/>
  <c r="N33"/>
  <c r="C33"/>
  <c r="B33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K32" s="1"/>
  <c r="CH32"/>
  <c r="BW32"/>
  <c r="BV32"/>
  <c r="BK32"/>
  <c r="BJ32"/>
  <c r="AY32"/>
  <c r="AX32"/>
  <c r="AM32"/>
  <c r="AL32"/>
  <c r="AA32"/>
  <c r="Z32"/>
  <c r="O32"/>
  <c r="R32" s="1"/>
  <c r="N32"/>
  <c r="C32"/>
  <c r="B32"/>
  <c r="GY31"/>
  <c r="GX31"/>
  <c r="GM31"/>
  <c r="GL31"/>
  <c r="GA31"/>
  <c r="FZ31"/>
  <c r="FO31"/>
  <c r="FN31"/>
  <c r="FC31"/>
  <c r="FB31"/>
  <c r="EQ31"/>
  <c r="EP31"/>
  <c r="EE31"/>
  <c r="ED31"/>
  <c r="DS31"/>
  <c r="DR31"/>
  <c r="DG31"/>
  <c r="DF31"/>
  <c r="CU31"/>
  <c r="CT31"/>
  <c r="CI31"/>
  <c r="CH31"/>
  <c r="BW31"/>
  <c r="BV31"/>
  <c r="CE31" s="1"/>
  <c r="CH55" i="1" s="1"/>
  <c r="BK31" i="22"/>
  <c r="BJ31"/>
  <c r="AY31"/>
  <c r="AX31"/>
  <c r="AZ31" s="1"/>
  <c r="AM31"/>
  <c r="AL31"/>
  <c r="AA31"/>
  <c r="Z31"/>
  <c r="O31"/>
  <c r="W31" s="1"/>
  <c r="Z55" i="1" s="1"/>
  <c r="N31" i="22"/>
  <c r="C31"/>
  <c r="B31"/>
  <c r="GY30"/>
  <c r="GX30"/>
  <c r="GM30"/>
  <c r="GL30"/>
  <c r="GA30"/>
  <c r="FZ30"/>
  <c r="FO30"/>
  <c r="FN30"/>
  <c r="FQ30" s="1"/>
  <c r="FC30"/>
  <c r="FB30"/>
  <c r="EQ30"/>
  <c r="EP30"/>
  <c r="EE30"/>
  <c r="ED30"/>
  <c r="DS30"/>
  <c r="DR30"/>
  <c r="DT30" s="1"/>
  <c r="DG30"/>
  <c r="DF30"/>
  <c r="CU30"/>
  <c r="CT30"/>
  <c r="CI30"/>
  <c r="CH30"/>
  <c r="BW30"/>
  <c r="BV30"/>
  <c r="BK30"/>
  <c r="BJ30"/>
  <c r="AY30"/>
  <c r="AX30"/>
  <c r="AM30"/>
  <c r="AL30"/>
  <c r="AA30"/>
  <c r="Z30"/>
  <c r="O30"/>
  <c r="R30" s="1"/>
  <c r="N30"/>
  <c r="C30"/>
  <c r="B30"/>
  <c r="GY29"/>
  <c r="GX29"/>
  <c r="GM29"/>
  <c r="GL29"/>
  <c r="GN29" s="1"/>
  <c r="GA29"/>
  <c r="FZ29"/>
  <c r="FO29"/>
  <c r="FN29"/>
  <c r="FC29"/>
  <c r="FB29"/>
  <c r="EQ29"/>
  <c r="EP29"/>
  <c r="EE29"/>
  <c r="ED29"/>
  <c r="DS29"/>
  <c r="DR29"/>
  <c r="EA29" s="1"/>
  <c r="ED53" i="1" s="1"/>
  <c r="DG29" i="22"/>
  <c r="DF29"/>
  <c r="CU29"/>
  <c r="CT29"/>
  <c r="CI29"/>
  <c r="CL29" s="1"/>
  <c r="CH29"/>
  <c r="BW29"/>
  <c r="BV29"/>
  <c r="BK29"/>
  <c r="BJ29"/>
  <c r="AY29"/>
  <c r="AX29"/>
  <c r="AZ29" s="1"/>
  <c r="AM29"/>
  <c r="AL29"/>
  <c r="AA29"/>
  <c r="Z29"/>
  <c r="O29"/>
  <c r="R29" s="1"/>
  <c r="N29"/>
  <c r="C29"/>
  <c r="B29"/>
  <c r="GY28"/>
  <c r="GX28"/>
  <c r="GM28"/>
  <c r="GL28"/>
  <c r="GA28"/>
  <c r="FZ28"/>
  <c r="FO28"/>
  <c r="FN28"/>
  <c r="FC28"/>
  <c r="FB28"/>
  <c r="EQ28"/>
  <c r="EP28"/>
  <c r="ES28" s="1"/>
  <c r="EE28"/>
  <c r="ED28"/>
  <c r="DS28"/>
  <c r="DR28"/>
  <c r="DU28" s="1"/>
  <c r="DG28"/>
  <c r="DF28"/>
  <c r="CU28"/>
  <c r="CT28"/>
  <c r="DC28" s="1"/>
  <c r="CI28"/>
  <c r="CR28" s="1"/>
  <c r="CH28"/>
  <c r="BW28"/>
  <c r="BV28"/>
  <c r="BY28" s="1"/>
  <c r="BK28"/>
  <c r="BJ28"/>
  <c r="AY28"/>
  <c r="AX28"/>
  <c r="AM28"/>
  <c r="AL28"/>
  <c r="AA28"/>
  <c r="Z28"/>
  <c r="O28"/>
  <c r="R28" s="1"/>
  <c r="N28"/>
  <c r="C28"/>
  <c r="B28"/>
  <c r="GY27"/>
  <c r="GX27"/>
  <c r="GM27"/>
  <c r="GL27"/>
  <c r="GU27" s="1"/>
  <c r="GX51" i="1" s="1"/>
  <c r="GA27" i="22"/>
  <c r="FZ27"/>
  <c r="FO27"/>
  <c r="FN27"/>
  <c r="FC27"/>
  <c r="FB27"/>
  <c r="EQ27"/>
  <c r="EP27"/>
  <c r="ES27" s="1"/>
  <c r="EE27"/>
  <c r="ED27"/>
  <c r="DS27"/>
  <c r="DR27"/>
  <c r="DU27" s="1"/>
  <c r="DG27"/>
  <c r="DF27"/>
  <c r="CU27"/>
  <c r="CT27"/>
  <c r="CI27"/>
  <c r="CL27" s="1"/>
  <c r="CH27"/>
  <c r="BW27"/>
  <c r="BV27"/>
  <c r="BK27"/>
  <c r="BJ27"/>
  <c r="AY27"/>
  <c r="AX27"/>
  <c r="AM27"/>
  <c r="AL27"/>
  <c r="AA27"/>
  <c r="Z27"/>
  <c r="O27"/>
  <c r="R27" s="1"/>
  <c r="N27"/>
  <c r="C27"/>
  <c r="B27"/>
  <c r="GY26"/>
  <c r="GX26"/>
  <c r="GM26"/>
  <c r="GL26"/>
  <c r="GA26"/>
  <c r="FZ26"/>
  <c r="FO26"/>
  <c r="FN26"/>
  <c r="FQ26" s="1"/>
  <c r="FC26"/>
  <c r="FB26"/>
  <c r="EQ26"/>
  <c r="EP26"/>
  <c r="EZ26" s="1"/>
  <c r="EE26"/>
  <c r="ED26"/>
  <c r="DS26"/>
  <c r="DR26"/>
  <c r="EB26" s="1"/>
  <c r="DG26"/>
  <c r="DF26"/>
  <c r="CU26"/>
  <c r="CT26"/>
  <c r="CI26"/>
  <c r="CQ26" s="1"/>
  <c r="CT50" i="1" s="1"/>
  <c r="CH26" i="22"/>
  <c r="BW26"/>
  <c r="BV26"/>
  <c r="BK26"/>
  <c r="BJ26"/>
  <c r="AY26"/>
  <c r="AX26"/>
  <c r="AM26"/>
  <c r="AL26"/>
  <c r="AA26"/>
  <c r="Z26"/>
  <c r="O26"/>
  <c r="X26" s="1"/>
  <c r="N26"/>
  <c r="C26"/>
  <c r="L26"/>
  <c r="B26"/>
  <c r="GY25"/>
  <c r="GX25"/>
  <c r="GM25"/>
  <c r="GL25"/>
  <c r="GA25"/>
  <c r="FZ25"/>
  <c r="FO25"/>
  <c r="FN25"/>
  <c r="FC25"/>
  <c r="FB25"/>
  <c r="EQ25"/>
  <c r="ET25" s="1"/>
  <c r="EP25"/>
  <c r="EE25"/>
  <c r="ED25"/>
  <c r="DS25"/>
  <c r="DR25"/>
  <c r="DG25"/>
  <c r="DF25"/>
  <c r="CU25"/>
  <c r="CT25"/>
  <c r="CI25"/>
  <c r="CH25"/>
  <c r="BW25"/>
  <c r="BV25"/>
  <c r="BK25"/>
  <c r="BJ25"/>
  <c r="AY25"/>
  <c r="AX25"/>
  <c r="AM25"/>
  <c r="AL25"/>
  <c r="AA25"/>
  <c r="Z25"/>
  <c r="O25"/>
  <c r="N25"/>
  <c r="C25"/>
  <c r="B25"/>
  <c r="GY24"/>
  <c r="GX24"/>
  <c r="GM24"/>
  <c r="GL24"/>
  <c r="GA24"/>
  <c r="FZ24"/>
  <c r="FO24"/>
  <c r="FN24"/>
  <c r="FC24"/>
  <c r="FB24"/>
  <c r="EQ24"/>
  <c r="EP24"/>
  <c r="EE24"/>
  <c r="ED24"/>
  <c r="DS24"/>
  <c r="DU24" s="1"/>
  <c r="DR24"/>
  <c r="DG24"/>
  <c r="DF24"/>
  <c r="CU24"/>
  <c r="CT24"/>
  <c r="CI24"/>
  <c r="CH24"/>
  <c r="BW24"/>
  <c r="BV24"/>
  <c r="BK24"/>
  <c r="BJ24"/>
  <c r="AY24"/>
  <c r="AX24"/>
  <c r="AM24"/>
  <c r="AL24"/>
  <c r="AA24"/>
  <c r="Z24"/>
  <c r="O24"/>
  <c r="N24"/>
  <c r="C24"/>
  <c r="B24"/>
  <c r="GY23"/>
  <c r="GX23"/>
  <c r="GM23"/>
  <c r="GL23"/>
  <c r="GA23"/>
  <c r="FZ23"/>
  <c r="FO23"/>
  <c r="FW23" s="1"/>
  <c r="FZ47" i="1" s="1"/>
  <c r="FN23" i="22"/>
  <c r="FC23"/>
  <c r="FB23"/>
  <c r="EQ23"/>
  <c r="EP23"/>
  <c r="EE23"/>
  <c r="ED23"/>
  <c r="DS23"/>
  <c r="DU23" s="1"/>
  <c r="DR23"/>
  <c r="DG23"/>
  <c r="DF23"/>
  <c r="CU23"/>
  <c r="CT23"/>
  <c r="CI23"/>
  <c r="CH23"/>
  <c r="BW23"/>
  <c r="BV23"/>
  <c r="BK23"/>
  <c r="BJ23"/>
  <c r="AY23"/>
  <c r="AX23"/>
  <c r="AM23"/>
  <c r="AL23"/>
  <c r="AA23"/>
  <c r="Z23"/>
  <c r="O23"/>
  <c r="N23"/>
  <c r="C23"/>
  <c r="B23"/>
  <c r="GY22"/>
  <c r="GX22"/>
  <c r="GM22"/>
  <c r="GL22"/>
  <c r="GA22"/>
  <c r="FZ22"/>
  <c r="FO22"/>
  <c r="FX22" s="1"/>
  <c r="FN22"/>
  <c r="FC22"/>
  <c r="FB22"/>
  <c r="EQ22"/>
  <c r="EP22"/>
  <c r="EE22"/>
  <c r="ED22"/>
  <c r="DS22"/>
  <c r="DU22" s="1"/>
  <c r="DR22"/>
  <c r="DG22"/>
  <c r="DF22"/>
  <c r="CU22"/>
  <c r="CT22"/>
  <c r="CI22"/>
  <c r="CH22"/>
  <c r="BW22"/>
  <c r="BV22"/>
  <c r="BK22"/>
  <c r="BJ22"/>
  <c r="AY22"/>
  <c r="AX22"/>
  <c r="AM22"/>
  <c r="AL22"/>
  <c r="AA22"/>
  <c r="Z22"/>
  <c r="O22"/>
  <c r="N22"/>
  <c r="C22"/>
  <c r="B22"/>
  <c r="GY21"/>
  <c r="GX21"/>
  <c r="GM21"/>
  <c r="GL21"/>
  <c r="GA21"/>
  <c r="FZ21"/>
  <c r="FO21"/>
  <c r="FN21"/>
  <c r="FC21"/>
  <c r="FB21"/>
  <c r="EQ21"/>
  <c r="EY21" s="1"/>
  <c r="FB45" i="1" s="1"/>
  <c r="EP21" i="22"/>
  <c r="EE21"/>
  <c r="ED21"/>
  <c r="DS21"/>
  <c r="EA21" s="1"/>
  <c r="ED45" i="1" s="1"/>
  <c r="DR21" i="22"/>
  <c r="DG21"/>
  <c r="DF21"/>
  <c r="CU21"/>
  <c r="CT21"/>
  <c r="CI21"/>
  <c r="CH21"/>
  <c r="BW21"/>
  <c r="BV21"/>
  <c r="BK21"/>
  <c r="BJ21"/>
  <c r="AY21"/>
  <c r="AX21"/>
  <c r="AM21"/>
  <c r="AL21"/>
  <c r="AA21"/>
  <c r="Z21"/>
  <c r="O21"/>
  <c r="N21"/>
  <c r="C21"/>
  <c r="B21"/>
  <c r="GY20"/>
  <c r="GX20"/>
  <c r="GM20"/>
  <c r="GL20"/>
  <c r="GA20"/>
  <c r="FZ20"/>
  <c r="FO20"/>
  <c r="FN20"/>
  <c r="FC20"/>
  <c r="FB20"/>
  <c r="EQ20"/>
  <c r="EY20" s="1"/>
  <c r="FB44" i="1" s="1"/>
  <c r="EP20" i="22"/>
  <c r="EE20"/>
  <c r="ED20"/>
  <c r="DS20"/>
  <c r="EA20" s="1"/>
  <c r="ED44" i="1" s="1"/>
  <c r="DR20" i="22"/>
  <c r="DG20"/>
  <c r="DF20"/>
  <c r="CU20"/>
  <c r="CT20"/>
  <c r="CI20"/>
  <c r="CH20"/>
  <c r="BW20"/>
  <c r="BV20"/>
  <c r="BK20"/>
  <c r="BJ20"/>
  <c r="AY20"/>
  <c r="AX20"/>
  <c r="AM20"/>
  <c r="AL20"/>
  <c r="AA20"/>
  <c r="Z20"/>
  <c r="O20"/>
  <c r="N20"/>
  <c r="C20"/>
  <c r="B20"/>
  <c r="GY19"/>
  <c r="GX19"/>
  <c r="GM19"/>
  <c r="GL19"/>
  <c r="GA19"/>
  <c r="FZ19"/>
  <c r="FO19"/>
  <c r="FN19"/>
  <c r="FC19"/>
  <c r="FB19"/>
  <c r="EQ19"/>
  <c r="EZ19" s="1"/>
  <c r="EP19"/>
  <c r="EE19"/>
  <c r="ED19"/>
  <c r="DS19"/>
  <c r="EA19" s="1"/>
  <c r="ED43" i="1" s="1"/>
  <c r="DR19" i="22"/>
  <c r="DG19"/>
  <c r="DF19"/>
  <c r="CU19"/>
  <c r="CT19"/>
  <c r="CI19"/>
  <c r="CH19"/>
  <c r="BW19"/>
  <c r="BV19"/>
  <c r="BK19"/>
  <c r="BJ19"/>
  <c r="AY19"/>
  <c r="AX19"/>
  <c r="AM19"/>
  <c r="AL19"/>
  <c r="AA19"/>
  <c r="Z19"/>
  <c r="O19"/>
  <c r="N19"/>
  <c r="C19"/>
  <c r="B19"/>
  <c r="GY18"/>
  <c r="GX18"/>
  <c r="GM18"/>
  <c r="GL18"/>
  <c r="GA18"/>
  <c r="FZ18"/>
  <c r="FO18"/>
  <c r="FQ18" s="1"/>
  <c r="FN18"/>
  <c r="FC18"/>
  <c r="FB18"/>
  <c r="EQ18"/>
  <c r="EP18"/>
  <c r="EE18"/>
  <c r="ED18"/>
  <c r="DS18"/>
  <c r="EA18" s="1"/>
  <c r="ED42" i="1" s="1"/>
  <c r="DR18" i="22"/>
  <c r="DG18"/>
  <c r="DF18"/>
  <c r="CU18"/>
  <c r="CT18"/>
  <c r="CI18"/>
  <c r="CH18"/>
  <c r="BW18"/>
  <c r="BV18"/>
  <c r="BK18"/>
  <c r="BJ18"/>
  <c r="AY18"/>
  <c r="AX18"/>
  <c r="AM18"/>
  <c r="AL18"/>
  <c r="AA18"/>
  <c r="Z18"/>
  <c r="O18"/>
  <c r="N18"/>
  <c r="C18"/>
  <c r="B18"/>
  <c r="GY17"/>
  <c r="GX17"/>
  <c r="GM17"/>
  <c r="GL17"/>
  <c r="GA17"/>
  <c r="FZ17"/>
  <c r="FO17"/>
  <c r="FN17"/>
  <c r="FC17"/>
  <c r="FB17"/>
  <c r="EQ17"/>
  <c r="EY17" s="1"/>
  <c r="FB41" i="1" s="1"/>
  <c r="EP17" i="22"/>
  <c r="EE17"/>
  <c r="ED17"/>
  <c r="DS17"/>
  <c r="DU17" s="1"/>
  <c r="DR17"/>
  <c r="DG17"/>
  <c r="DF17"/>
  <c r="CU17"/>
  <c r="CT17"/>
  <c r="CI17"/>
  <c r="CH17"/>
  <c r="BW17"/>
  <c r="BV17"/>
  <c r="BK17"/>
  <c r="BJ17"/>
  <c r="AY17"/>
  <c r="AX17"/>
  <c r="AM17"/>
  <c r="AL17"/>
  <c r="AA17"/>
  <c r="Z17"/>
  <c r="O17"/>
  <c r="N17"/>
  <c r="C17"/>
  <c r="B17"/>
  <c r="GY16"/>
  <c r="GX16"/>
  <c r="GM16"/>
  <c r="GL16"/>
  <c r="GA16"/>
  <c r="FZ16"/>
  <c r="FO16"/>
  <c r="FN16"/>
  <c r="FC16"/>
  <c r="FB16"/>
  <c r="EQ16"/>
  <c r="EY16" s="1"/>
  <c r="FB40" i="1" s="1"/>
  <c r="EP16" i="22"/>
  <c r="EE16"/>
  <c r="ED16"/>
  <c r="DS16"/>
  <c r="EB16" s="1"/>
  <c r="DR16"/>
  <c r="DG16"/>
  <c r="DF16"/>
  <c r="CU16"/>
  <c r="CT16"/>
  <c r="CI16"/>
  <c r="CH16"/>
  <c r="BW16"/>
  <c r="BV16"/>
  <c r="BK16"/>
  <c r="BJ16"/>
  <c r="AY16"/>
  <c r="AX16"/>
  <c r="AM16"/>
  <c r="AL16"/>
  <c r="AA16"/>
  <c r="Z16"/>
  <c r="O16"/>
  <c r="N16"/>
  <c r="C16"/>
  <c r="B16"/>
  <c r="GY15"/>
  <c r="GX15"/>
  <c r="GM15"/>
  <c r="GL15"/>
  <c r="GA15"/>
  <c r="FZ15"/>
  <c r="FO15"/>
  <c r="FN15"/>
  <c r="FC15"/>
  <c r="FB15"/>
  <c r="EQ15"/>
  <c r="EP15"/>
  <c r="EE15"/>
  <c r="ED15"/>
  <c r="DS15"/>
  <c r="DV15" s="1"/>
  <c r="DR15"/>
  <c r="DG15"/>
  <c r="DF15"/>
  <c r="CU15"/>
  <c r="CT15"/>
  <c r="CI15"/>
  <c r="CH15"/>
  <c r="BW15"/>
  <c r="BV15"/>
  <c r="BK15"/>
  <c r="BJ15"/>
  <c r="AY15"/>
  <c r="AX15"/>
  <c r="AM15"/>
  <c r="AL15"/>
  <c r="AA15"/>
  <c r="Z15"/>
  <c r="O15"/>
  <c r="N15"/>
  <c r="C15"/>
  <c r="B15"/>
  <c r="GY14"/>
  <c r="GX14"/>
  <c r="GM14"/>
  <c r="GL14"/>
  <c r="GA14"/>
  <c r="FZ14"/>
  <c r="FO14"/>
  <c r="FX14" s="1"/>
  <c r="FN14"/>
  <c r="FC14"/>
  <c r="FB14"/>
  <c r="EQ14"/>
  <c r="EP14"/>
  <c r="EE14"/>
  <c r="ED14"/>
  <c r="DS14"/>
  <c r="EB14" s="1"/>
  <c r="DR14"/>
  <c r="DG14"/>
  <c r="DF14"/>
  <c r="CU14"/>
  <c r="CT14"/>
  <c r="CI14"/>
  <c r="CH14"/>
  <c r="BW14"/>
  <c r="BV14"/>
  <c r="BK14"/>
  <c r="BJ14"/>
  <c r="AY14"/>
  <c r="AX14"/>
  <c r="AM14"/>
  <c r="AL14"/>
  <c r="AA14"/>
  <c r="Z14"/>
  <c r="O14"/>
  <c r="N14"/>
  <c r="C14"/>
  <c r="B14"/>
  <c r="GY13"/>
  <c r="GX13"/>
  <c r="GM13"/>
  <c r="GV13" s="1"/>
  <c r="GL13"/>
  <c r="GA13"/>
  <c r="FZ13"/>
  <c r="FO13"/>
  <c r="FN13"/>
  <c r="FC13"/>
  <c r="FB13"/>
  <c r="EQ13"/>
  <c r="EP13"/>
  <c r="EE13"/>
  <c r="ED13"/>
  <c r="DS13"/>
  <c r="DU13" s="1"/>
  <c r="DR13"/>
  <c r="DG13"/>
  <c r="DF13"/>
  <c r="CU13"/>
  <c r="CT13"/>
  <c r="CI13"/>
  <c r="CH13"/>
  <c r="BW13"/>
  <c r="BV13"/>
  <c r="BK13"/>
  <c r="BJ13"/>
  <c r="AY13"/>
  <c r="AX13"/>
  <c r="AM13"/>
  <c r="AL13"/>
  <c r="AA13"/>
  <c r="Z13"/>
  <c r="O13"/>
  <c r="N13"/>
  <c r="C13"/>
  <c r="B13"/>
  <c r="GY12"/>
  <c r="GX12"/>
  <c r="GM12"/>
  <c r="GU12" s="1"/>
  <c r="GX36" i="1" s="1"/>
  <c r="GL12" i="22"/>
  <c r="GA12"/>
  <c r="FZ12"/>
  <c r="FO12"/>
  <c r="FX12" s="1"/>
  <c r="FN12"/>
  <c r="FC12"/>
  <c r="FB12"/>
  <c r="EQ12"/>
  <c r="EP12"/>
  <c r="EE12"/>
  <c r="ED12"/>
  <c r="DS12"/>
  <c r="DV12" s="1"/>
  <c r="DR12"/>
  <c r="DG12"/>
  <c r="DF12"/>
  <c r="CU12"/>
  <c r="CT12"/>
  <c r="CI12"/>
  <c r="CH12"/>
  <c r="BW12"/>
  <c r="BV12"/>
  <c r="BK12"/>
  <c r="BJ12"/>
  <c r="AY12"/>
  <c r="AX12"/>
  <c r="AM12"/>
  <c r="AL12"/>
  <c r="AA12"/>
  <c r="Z12"/>
  <c r="O12"/>
  <c r="N12"/>
  <c r="C12"/>
  <c r="B12"/>
  <c r="GY11"/>
  <c r="GX11"/>
  <c r="GM11"/>
  <c r="GV11" s="1"/>
  <c r="GL11"/>
  <c r="GA11"/>
  <c r="FZ11"/>
  <c r="FO11"/>
  <c r="FN11"/>
  <c r="FC11"/>
  <c r="FB11"/>
  <c r="EQ11"/>
  <c r="EY11" s="1"/>
  <c r="FB35" i="1" s="1"/>
  <c r="EP11" i="22"/>
  <c r="EE11"/>
  <c r="ED11"/>
  <c r="DS11"/>
  <c r="EA11" s="1"/>
  <c r="ED35" i="1" s="1"/>
  <c r="DR11" i="22"/>
  <c r="DG11"/>
  <c r="DF11"/>
  <c r="CU11"/>
  <c r="CT11"/>
  <c r="CI11"/>
  <c r="CH11"/>
  <c r="BW11"/>
  <c r="BV11"/>
  <c r="BK11"/>
  <c r="BJ11"/>
  <c r="AY11"/>
  <c r="AX11"/>
  <c r="AM11"/>
  <c r="AL11"/>
  <c r="AA11"/>
  <c r="Z11"/>
  <c r="O11"/>
  <c r="N11"/>
  <c r="C11"/>
  <c r="B11"/>
  <c r="GY10"/>
  <c r="GX10"/>
  <c r="GM10"/>
  <c r="GL10"/>
  <c r="GA10"/>
  <c r="FZ10"/>
  <c r="FO10"/>
  <c r="FN10"/>
  <c r="FC10"/>
  <c r="FB10"/>
  <c r="EQ10"/>
  <c r="EY10" s="1"/>
  <c r="FB34" i="1" s="1"/>
  <c r="EP10" i="22"/>
  <c r="EE10"/>
  <c r="ED10"/>
  <c r="DS10"/>
  <c r="DU10" s="1"/>
  <c r="DR10"/>
  <c r="DG10"/>
  <c r="DF10"/>
  <c r="CU10"/>
  <c r="CT10"/>
  <c r="CI10"/>
  <c r="CH10"/>
  <c r="BW10"/>
  <c r="BV10"/>
  <c r="BK10"/>
  <c r="BJ10"/>
  <c r="AY10"/>
  <c r="AX10"/>
  <c r="AM10"/>
  <c r="AL10"/>
  <c r="AA10"/>
  <c r="Z10"/>
  <c r="O10"/>
  <c r="N10"/>
  <c r="C10"/>
  <c r="B10"/>
  <c r="GY9"/>
  <c r="GX9"/>
  <c r="GM9"/>
  <c r="GL9"/>
  <c r="GA9"/>
  <c r="FZ9"/>
  <c r="FO9"/>
  <c r="FN9"/>
  <c r="FC9"/>
  <c r="FB9"/>
  <c r="EQ9"/>
  <c r="ET9" s="1"/>
  <c r="EP9"/>
  <c r="EE9"/>
  <c r="ED9"/>
  <c r="DS9"/>
  <c r="EA9" s="1"/>
  <c r="ED33" i="1" s="1"/>
  <c r="DR9" i="22"/>
  <c r="DG9"/>
  <c r="DF9"/>
  <c r="CU9"/>
  <c r="CT9"/>
  <c r="CI9"/>
  <c r="CH9"/>
  <c r="BW9"/>
  <c r="BV9"/>
  <c r="BK9"/>
  <c r="BJ9"/>
  <c r="AY9"/>
  <c r="AX9"/>
  <c r="AM9"/>
  <c r="AL9"/>
  <c r="AA9"/>
  <c r="Z9"/>
  <c r="O9"/>
  <c r="N9"/>
  <c r="C9"/>
  <c r="B9"/>
  <c r="GY8"/>
  <c r="GX8"/>
  <c r="GM8"/>
  <c r="GP8" s="1"/>
  <c r="GL8"/>
  <c r="GA8"/>
  <c r="FZ8"/>
  <c r="FO8"/>
  <c r="FN8"/>
  <c r="FC8"/>
  <c r="FB8"/>
  <c r="EQ8"/>
  <c r="EP8"/>
  <c r="EE8"/>
  <c r="ED8"/>
  <c r="DS8"/>
  <c r="EA8" s="1"/>
  <c r="ED32" i="1" s="1"/>
  <c r="DR8" i="22"/>
  <c r="DG8"/>
  <c r="DF8"/>
  <c r="CU8"/>
  <c r="CT8"/>
  <c r="CI8"/>
  <c r="CH8"/>
  <c r="BW8"/>
  <c r="BV8"/>
  <c r="BK8"/>
  <c r="BJ8"/>
  <c r="AY8"/>
  <c r="AX8"/>
  <c r="AM8"/>
  <c r="AL8"/>
  <c r="AA8"/>
  <c r="Z8"/>
  <c r="O8"/>
  <c r="N8"/>
  <c r="C8"/>
  <c r="B8"/>
  <c r="GY7"/>
  <c r="GX7"/>
  <c r="GM7"/>
  <c r="GL7"/>
  <c r="GA7"/>
  <c r="FZ7"/>
  <c r="FO7"/>
  <c r="FN7"/>
  <c r="FC7"/>
  <c r="FB7"/>
  <c r="EQ7"/>
  <c r="EP7"/>
  <c r="EE7"/>
  <c r="ED7"/>
  <c r="DS7"/>
  <c r="EB7" s="1"/>
  <c r="DR7"/>
  <c r="DG7"/>
  <c r="DF7"/>
  <c r="CU7"/>
  <c r="CT7"/>
  <c r="CI7"/>
  <c r="CH7"/>
  <c r="BW7"/>
  <c r="BV7"/>
  <c r="BK7"/>
  <c r="BJ7"/>
  <c r="AY7"/>
  <c r="AX7"/>
  <c r="AM7"/>
  <c r="AL7"/>
  <c r="AA7"/>
  <c r="Z7"/>
  <c r="O7"/>
  <c r="N7"/>
  <c r="C7"/>
  <c r="B7"/>
  <c r="GY6"/>
  <c r="GX6"/>
  <c r="GM6"/>
  <c r="GL6"/>
  <c r="GA6"/>
  <c r="FZ6"/>
  <c r="FO6"/>
  <c r="FN6"/>
  <c r="FC6"/>
  <c r="FB6"/>
  <c r="EQ6"/>
  <c r="ET6" s="1"/>
  <c r="EP6"/>
  <c r="EE6"/>
  <c r="ED6"/>
  <c r="DS6"/>
  <c r="DU6" s="1"/>
  <c r="DR6"/>
  <c r="DG6"/>
  <c r="DF6"/>
  <c r="CU6"/>
  <c r="CT6"/>
  <c r="CI6"/>
  <c r="CH6"/>
  <c r="BW6"/>
  <c r="BV6"/>
  <c r="BK6"/>
  <c r="BJ6"/>
  <c r="AY6"/>
  <c r="AX6"/>
  <c r="AM6"/>
  <c r="AL6"/>
  <c r="AA6"/>
  <c r="Z6"/>
  <c r="O6"/>
  <c r="N6"/>
  <c r="C6"/>
  <c r="B6"/>
  <c r="GY5"/>
  <c r="GX5"/>
  <c r="GM5"/>
  <c r="GL5"/>
  <c r="GA5"/>
  <c r="FZ5"/>
  <c r="FO5"/>
  <c r="FN5"/>
  <c r="FC5"/>
  <c r="FB5"/>
  <c r="EQ5"/>
  <c r="EP5"/>
  <c r="EE5"/>
  <c r="ED5"/>
  <c r="DS5"/>
  <c r="DV5" s="1"/>
  <c r="DR5"/>
  <c r="DG5"/>
  <c r="DF5"/>
  <c r="CU5"/>
  <c r="CT5"/>
  <c r="CI5"/>
  <c r="CH5"/>
  <c r="BW5"/>
  <c r="BV5"/>
  <c r="BK5"/>
  <c r="BJ5"/>
  <c r="AY5"/>
  <c r="AX5"/>
  <c r="AM5"/>
  <c r="AL5"/>
  <c r="AA5"/>
  <c r="Z5"/>
  <c r="O5"/>
  <c r="N5"/>
  <c r="C5"/>
  <c r="B5"/>
  <c r="CL86"/>
  <c r="BM86"/>
  <c r="ER85"/>
  <c r="CV85"/>
  <c r="CZ85" s="1"/>
  <c r="D85"/>
  <c r="H85" s="1"/>
  <c r="AF84"/>
  <c r="HB83"/>
  <c r="EG83"/>
  <c r="BL83"/>
  <c r="BO83" s="1"/>
  <c r="BA82"/>
  <c r="BE82" s="1"/>
  <c r="EM81"/>
  <c r="EP105" i="1" s="1"/>
  <c r="DH81" i="22"/>
  <c r="DK81" s="1"/>
  <c r="AO81"/>
  <c r="AB81"/>
  <c r="AE81" s="1"/>
  <c r="DH80"/>
  <c r="DK80" s="1"/>
  <c r="BL80"/>
  <c r="BO80" s="1"/>
  <c r="GB79"/>
  <c r="GE79" s="1"/>
  <c r="ER79"/>
  <c r="EV79" s="1"/>
  <c r="ET79"/>
  <c r="AZ79"/>
  <c r="BD79" s="1"/>
  <c r="AQ79"/>
  <c r="ER77"/>
  <c r="EV77" s="1"/>
  <c r="AI77"/>
  <c r="AL101" i="1" s="1"/>
  <c r="GP76" i="22"/>
  <c r="DH76"/>
  <c r="DK76" s="1"/>
  <c r="DI76"/>
  <c r="CX76"/>
  <c r="BL76"/>
  <c r="BP76" s="1"/>
  <c r="AO76"/>
  <c r="AS76" s="1"/>
  <c r="AB76"/>
  <c r="AE76" s="1"/>
  <c r="AD76"/>
  <c r="DT75"/>
  <c r="CV75"/>
  <c r="CZ75" s="1"/>
  <c r="CX75"/>
  <c r="CE75"/>
  <c r="CH99" i="1" s="1"/>
  <c r="BA74" i="22"/>
  <c r="BE74" s="1"/>
  <c r="BA73"/>
  <c r="P73"/>
  <c r="S73" s="1"/>
  <c r="FQ72"/>
  <c r="ES72"/>
  <c r="EX72" s="1"/>
  <c r="DJ72"/>
  <c r="AP72"/>
  <c r="DJ71"/>
  <c r="AN71"/>
  <c r="AQ71" s="1"/>
  <c r="EH70"/>
  <c r="EA70"/>
  <c r="ED94" i="1" s="1"/>
  <c r="BL70" i="22"/>
  <c r="BO70" s="1"/>
  <c r="W70"/>
  <c r="Z94" i="1" s="1"/>
  <c r="F70" i="22"/>
  <c r="EF69"/>
  <c r="EI69" s="1"/>
  <c r="DT69"/>
  <c r="DX69" s="1"/>
  <c r="CJ69"/>
  <c r="CM69" s="1"/>
  <c r="E69"/>
  <c r="I69" s="1"/>
  <c r="GN68"/>
  <c r="GR68" s="1"/>
  <c r="CX68"/>
  <c r="CK68"/>
  <c r="BS68"/>
  <c r="BV92" i="1" s="1"/>
  <c r="BN68" i="22"/>
  <c r="FP67"/>
  <c r="FT67" s="1"/>
  <c r="EG67"/>
  <c r="EK67" s="1"/>
  <c r="EF67"/>
  <c r="EI67" s="1"/>
  <c r="EM67"/>
  <c r="EP91" i="1" s="1"/>
  <c r="EH67" i="22"/>
  <c r="DV67"/>
  <c r="GZ66"/>
  <c r="GN66"/>
  <c r="GR66" s="1"/>
  <c r="DH66"/>
  <c r="DK66" s="1"/>
  <c r="CL66"/>
  <c r="BL66"/>
  <c r="BS66"/>
  <c r="BV90" i="1" s="1"/>
  <c r="BG66" i="22"/>
  <c r="BJ90" i="1" s="1"/>
  <c r="D66" i="22"/>
  <c r="H66"/>
  <c r="GB65"/>
  <c r="GE65" s="1"/>
  <c r="FP65"/>
  <c r="FS65" s="1"/>
  <c r="EG65"/>
  <c r="EL65" s="1"/>
  <c r="EM65"/>
  <c r="EP89" i="1" s="1"/>
  <c r="DT65" i="22"/>
  <c r="DV65"/>
  <c r="DJ65"/>
  <c r="D65"/>
  <c r="G65" s="1"/>
  <c r="K65"/>
  <c r="N89" i="1" s="1"/>
  <c r="FP64" i="22"/>
  <c r="FD64"/>
  <c r="FG64" s="1"/>
  <c r="ET64"/>
  <c r="ER64"/>
  <c r="BY64"/>
  <c r="CD64" s="1"/>
  <c r="CE64"/>
  <c r="CH88" i="1" s="1"/>
  <c r="AZ64" i="22"/>
  <c r="BC64" s="1"/>
  <c r="BG64"/>
  <c r="BJ88" i="1" s="1"/>
  <c r="AB64" i="22"/>
  <c r="AE64" s="1"/>
  <c r="E64"/>
  <c r="I64" s="1"/>
  <c r="GU63"/>
  <c r="GX87" i="1" s="1"/>
  <c r="FP63" i="22"/>
  <c r="FT63" s="1"/>
  <c r="EY63"/>
  <c r="FB87" i="1" s="1"/>
  <c r="DT63" i="22"/>
  <c r="DW63" s="1"/>
  <c r="DI63"/>
  <c r="DN63" s="1"/>
  <c r="DC63"/>
  <c r="DF87" i="1" s="1"/>
  <c r="CE63" i="22"/>
  <c r="CH87" i="1" s="1"/>
  <c r="AO63" i="22"/>
  <c r="AT63" s="1"/>
  <c r="AN63"/>
  <c r="AQ63" s="1"/>
  <c r="D63"/>
  <c r="G63" s="1"/>
  <c r="FD62"/>
  <c r="FG62" s="1"/>
  <c r="ER62"/>
  <c r="DH62"/>
  <c r="DL62" s="1"/>
  <c r="DO62"/>
  <c r="DR86" i="1" s="1"/>
  <c r="BL62" i="22"/>
  <c r="BP62" s="1"/>
  <c r="AB62"/>
  <c r="AE62" s="1"/>
  <c r="FQ61"/>
  <c r="FU61" s="1"/>
  <c r="EF61"/>
  <c r="EJ61" s="1"/>
  <c r="DT61"/>
  <c r="DW61" s="1"/>
  <c r="EA61"/>
  <c r="ED85" i="1" s="1"/>
  <c r="AZ61" i="22"/>
  <c r="BC61" s="1"/>
  <c r="AB61"/>
  <c r="W61"/>
  <c r="Z85" i="1" s="1"/>
  <c r="GO60" i="22"/>
  <c r="ES60"/>
  <c r="CQ60"/>
  <c r="CT84" i="1" s="1"/>
  <c r="BS60" i="22"/>
  <c r="BV84" i="1" s="1"/>
  <c r="AN60" i="22"/>
  <c r="AR60" s="1"/>
  <c r="AU60"/>
  <c r="AX84" i="1" s="1"/>
  <c r="AP60" i="22"/>
  <c r="W60"/>
  <c r="Z84" i="1" s="1"/>
  <c r="E60" i="22"/>
  <c r="J60" s="1"/>
  <c r="FP59"/>
  <c r="FS59" s="1"/>
  <c r="FD59"/>
  <c r="FH59" s="1"/>
  <c r="DT59"/>
  <c r="DX59" s="1"/>
  <c r="DH59"/>
  <c r="DK59" s="1"/>
  <c r="BX59"/>
  <c r="CB59" s="1"/>
  <c r="BS59"/>
  <c r="BV83" i="1" s="1"/>
  <c r="AB59" i="22"/>
  <c r="AE59" s="1"/>
  <c r="AC59"/>
  <c r="GN58"/>
  <c r="GQ58" s="1"/>
  <c r="GO58"/>
  <c r="GB58"/>
  <c r="GF58" s="1"/>
  <c r="ER58"/>
  <c r="EV58" s="1"/>
  <c r="ES58"/>
  <c r="EF58"/>
  <c r="EJ58" s="1"/>
  <c r="CV58"/>
  <c r="CY58" s="1"/>
  <c r="CQ58"/>
  <c r="CT82" i="1" s="1"/>
  <c r="BZ58" i="22"/>
  <c r="BM58"/>
  <c r="BR58" s="1"/>
  <c r="AZ58"/>
  <c r="BC58" s="1"/>
  <c r="BA58"/>
  <c r="AP58"/>
  <c r="D58"/>
  <c r="G58"/>
  <c r="E58"/>
  <c r="GP57"/>
  <c r="FQ57"/>
  <c r="FD57"/>
  <c r="FH57" s="1"/>
  <c r="DH57"/>
  <c r="DL57" s="1"/>
  <c r="DJ57"/>
  <c r="BL57"/>
  <c r="D57"/>
  <c r="G57" s="1"/>
  <c r="F57"/>
  <c r="GU56"/>
  <c r="GX80" i="1" s="1"/>
  <c r="GB56" i="22"/>
  <c r="GF56" s="1"/>
  <c r="EY56"/>
  <c r="FB80" i="1" s="1"/>
  <c r="CV56" i="22"/>
  <c r="CY56" s="1"/>
  <c r="CQ56"/>
  <c r="CT80" i="1" s="1"/>
  <c r="CJ56" i="22"/>
  <c r="CM56" s="1"/>
  <c r="BS56"/>
  <c r="BV80" i="1" s="1"/>
  <c r="BG56" i="22"/>
  <c r="BJ80" i="1" s="1"/>
  <c r="AB56" i="22"/>
  <c r="AE56" s="1"/>
  <c r="AC56"/>
  <c r="AG56" s="1"/>
  <c r="K56"/>
  <c r="N80" i="1" s="1"/>
  <c r="HD55" i="22"/>
  <c r="GN55"/>
  <c r="GQ55" s="1"/>
  <c r="GU55"/>
  <c r="GX79" i="1" s="1"/>
  <c r="FP55" i="22"/>
  <c r="FS55" s="1"/>
  <c r="FD55"/>
  <c r="FH55" s="1"/>
  <c r="DU55"/>
  <c r="DZ55" s="1"/>
  <c r="DT55"/>
  <c r="DW55" s="1"/>
  <c r="DO55"/>
  <c r="DR79" i="1" s="1"/>
  <c r="DJ55" i="22"/>
  <c r="CX55"/>
  <c r="CE55"/>
  <c r="CH79" i="1" s="1"/>
  <c r="BS55" i="22"/>
  <c r="BV79" i="1" s="1"/>
  <c r="AU55" i="22"/>
  <c r="AX79" i="1" s="1"/>
  <c r="AC55" i="22"/>
  <c r="AG55" s="1"/>
  <c r="P55"/>
  <c r="T55" s="1"/>
  <c r="R55"/>
  <c r="K55"/>
  <c r="N79" i="1" s="1"/>
  <c r="FQ54" i="22"/>
  <c r="FU54" s="1"/>
  <c r="EF54"/>
  <c r="EI54" s="1"/>
  <c r="DO54"/>
  <c r="DR78" i="1" s="1"/>
  <c r="DJ54" i="22"/>
  <c r="CQ54"/>
  <c r="CT78" i="1" s="1"/>
  <c r="BY54" i="22"/>
  <c r="CC54" s="1"/>
  <c r="AN54"/>
  <c r="AR54" s="1"/>
  <c r="AP54"/>
  <c r="AB54"/>
  <c r="AE54" s="1"/>
  <c r="D54"/>
  <c r="G54" s="1"/>
  <c r="K54"/>
  <c r="N78" i="1" s="1"/>
  <c r="FP53" i="22"/>
  <c r="FS53" s="1"/>
  <c r="FE53"/>
  <c r="EM53"/>
  <c r="EP77" i="1" s="1"/>
  <c r="DH53" i="22"/>
  <c r="CV53"/>
  <c r="CY53" s="1"/>
  <c r="CK53"/>
  <c r="CO53" s="1"/>
  <c r="BY53"/>
  <c r="CC53" s="1"/>
  <c r="CE53"/>
  <c r="CH77" i="1" s="1"/>
  <c r="BL53" i="22"/>
  <c r="BP53" s="1"/>
  <c r="AZ53"/>
  <c r="BC53" s="1"/>
  <c r="BG53"/>
  <c r="BJ77" i="1" s="1"/>
  <c r="AU53" i="22"/>
  <c r="AX77" i="1" s="1"/>
  <c r="AB53" i="22"/>
  <c r="AE53" s="1"/>
  <c r="GO52"/>
  <c r="GT52" s="1"/>
  <c r="GN52"/>
  <c r="GR52" s="1"/>
  <c r="GB52"/>
  <c r="EY52"/>
  <c r="FB76" i="1" s="1"/>
  <c r="EF52" i="22"/>
  <c r="EI52" s="1"/>
  <c r="DU52"/>
  <c r="DY52" s="1"/>
  <c r="DI52"/>
  <c r="DM52" s="1"/>
  <c r="DO52"/>
  <c r="DR76" i="1" s="1"/>
  <c r="CL52" i="22"/>
  <c r="BY52"/>
  <c r="CC52" s="1"/>
  <c r="BL52"/>
  <c r="BO52" s="1"/>
  <c r="AZ52"/>
  <c r="BD52" s="1"/>
  <c r="BA52"/>
  <c r="P52"/>
  <c r="S52" s="1"/>
  <c r="D52"/>
  <c r="H52" s="1"/>
  <c r="GO51"/>
  <c r="GS51" s="1"/>
  <c r="GU51"/>
  <c r="GX75" i="1" s="1"/>
  <c r="FP51" i="22"/>
  <c r="FT51" s="1"/>
  <c r="FR51"/>
  <c r="ES51"/>
  <c r="EW51" s="1"/>
  <c r="EF51"/>
  <c r="EI51" s="1"/>
  <c r="DT51"/>
  <c r="DX51" s="1"/>
  <c r="DU51"/>
  <c r="CW51"/>
  <c r="DA51" s="1"/>
  <c r="DC51"/>
  <c r="DF75" i="1" s="1"/>
  <c r="CJ51" i="22"/>
  <c r="CM51" s="1"/>
  <c r="BX51"/>
  <c r="CB51" s="1"/>
  <c r="BY51"/>
  <c r="BZ51"/>
  <c r="BA51"/>
  <c r="BE51" s="1"/>
  <c r="AP51"/>
  <c r="AB51"/>
  <c r="AE51" s="1"/>
  <c r="AI51"/>
  <c r="AL75" i="1" s="1"/>
  <c r="K51" i="22"/>
  <c r="N75" i="1" s="1"/>
  <c r="GZ50" i="22"/>
  <c r="HC50" s="1"/>
  <c r="GU50"/>
  <c r="GX74" i="1" s="1"/>
  <c r="GN50" i="22"/>
  <c r="GR50" s="1"/>
  <c r="GP50"/>
  <c r="FQ50"/>
  <c r="FV50" s="1"/>
  <c r="FD50"/>
  <c r="FG50" s="1"/>
  <c r="ER50"/>
  <c r="EU50" s="1"/>
  <c r="DU50"/>
  <c r="DZ50" s="1"/>
  <c r="EA50"/>
  <c r="ED74" i="1" s="1"/>
  <c r="CV50" i="22"/>
  <c r="CZ50" s="1"/>
  <c r="BY50"/>
  <c r="BL50"/>
  <c r="BO50" s="1"/>
  <c r="AZ50"/>
  <c r="BD50" s="1"/>
  <c r="BG50"/>
  <c r="BJ74" i="1" s="1"/>
  <c r="AC50" i="22"/>
  <c r="AH50" s="1"/>
  <c r="P50"/>
  <c r="S50" s="1"/>
  <c r="K50"/>
  <c r="N74" i="1" s="1"/>
  <c r="D50" i="22"/>
  <c r="H50" s="1"/>
  <c r="E50"/>
  <c r="F50"/>
  <c r="GU49"/>
  <c r="GX73" i="1" s="1"/>
  <c r="GB49" i="22"/>
  <c r="ER49"/>
  <c r="EV49" s="1"/>
  <c r="EF49"/>
  <c r="EI49" s="1"/>
  <c r="EH49"/>
  <c r="DV49"/>
  <c r="DJ49"/>
  <c r="CV49"/>
  <c r="CZ49" s="1"/>
  <c r="CJ49"/>
  <c r="CM49" s="1"/>
  <c r="CL49"/>
  <c r="CE49"/>
  <c r="CH73" i="1" s="1"/>
  <c r="BZ49" i="22"/>
  <c r="BA49"/>
  <c r="BF49" s="1"/>
  <c r="AN49"/>
  <c r="AQ49" s="1"/>
  <c r="AP49"/>
  <c r="AC49"/>
  <c r="AD49"/>
  <c r="R49"/>
  <c r="K49"/>
  <c r="N73" i="1"/>
  <c r="GZ48" i="22"/>
  <c r="HC48" s="1"/>
  <c r="GN48"/>
  <c r="FW48"/>
  <c r="FZ72" i="1" s="1"/>
  <c r="FD48" i="22"/>
  <c r="FG48" s="1"/>
  <c r="ER48"/>
  <c r="EV48" s="1"/>
  <c r="DU48"/>
  <c r="DY48" s="1"/>
  <c r="DH48"/>
  <c r="DK48" s="1"/>
  <c r="DJ48"/>
  <c r="CL48"/>
  <c r="BY48"/>
  <c r="CD48" s="1"/>
  <c r="BL48"/>
  <c r="BO48" s="1"/>
  <c r="BA48"/>
  <c r="K48"/>
  <c r="N72" i="1" s="1"/>
  <c r="GO47" i="22"/>
  <c r="GT47" s="1"/>
  <c r="GB47"/>
  <c r="FR47"/>
  <c r="EY47"/>
  <c r="FB71" i="1" s="1"/>
  <c r="DT47" i="22"/>
  <c r="DX47" s="1"/>
  <c r="DJ47"/>
  <c r="DC47"/>
  <c r="DF71" i="1" s="1"/>
  <c r="CL47" i="22"/>
  <c r="CE47"/>
  <c r="CH71" i="1" s="1"/>
  <c r="BZ47" i="22"/>
  <c r="BG47"/>
  <c r="BJ71" i="1" s="1"/>
  <c r="AP47" i="22"/>
  <c r="E47"/>
  <c r="J47" s="1"/>
  <c r="GZ46"/>
  <c r="HC46" s="1"/>
  <c r="GO46"/>
  <c r="GT46" s="1"/>
  <c r="GU46"/>
  <c r="GX70" i="1" s="1"/>
  <c r="GP46" i="22"/>
  <c r="GB46"/>
  <c r="GE46" s="1"/>
  <c r="EY46"/>
  <c r="FB70" i="1" s="1"/>
  <c r="EA46" i="22"/>
  <c r="ED70" i="1" s="1"/>
  <c r="DH46" i="22"/>
  <c r="DK46" s="1"/>
  <c r="DJ46"/>
  <c r="DC46"/>
  <c r="DF70" i="1" s="1"/>
  <c r="CX46" i="22"/>
  <c r="CL46"/>
  <c r="CJ46"/>
  <c r="CM46" s="1"/>
  <c r="CE46"/>
  <c r="CH70" i="1" s="1"/>
  <c r="BN46" i="22"/>
  <c r="AC46"/>
  <c r="AH46" s="1"/>
  <c r="E46"/>
  <c r="J46" s="1"/>
  <c r="K46"/>
  <c r="N70" i="1" s="1"/>
  <c r="F46" i="22"/>
  <c r="GZ45"/>
  <c r="HC45" s="1"/>
  <c r="GU45"/>
  <c r="GX69" i="1" s="1"/>
  <c r="ES45" i="22"/>
  <c r="EX45" s="1"/>
  <c r="EF45"/>
  <c r="EI45" s="1"/>
  <c r="DU45"/>
  <c r="DZ45" s="1"/>
  <c r="EA45"/>
  <c r="ED69" i="1" s="1"/>
  <c r="DV45" i="22"/>
  <c r="DJ45"/>
  <c r="DH45"/>
  <c r="DK45" s="1"/>
  <c r="CL45"/>
  <c r="CE45"/>
  <c r="CH69" i="1" s="1"/>
  <c r="BG45" i="22"/>
  <c r="BJ69" i="1" s="1"/>
  <c r="AN45" i="22"/>
  <c r="AQ45" s="1"/>
  <c r="AP45"/>
  <c r="AI45"/>
  <c r="AL69" i="1" s="1"/>
  <c r="AD45" i="22"/>
  <c r="P45"/>
  <c r="S45" s="1"/>
  <c r="K45"/>
  <c r="N69" i="1" s="1"/>
  <c r="FQ44" i="22"/>
  <c r="FV44" s="1"/>
  <c r="FD44"/>
  <c r="FG44" s="1"/>
  <c r="ES44"/>
  <c r="EX44" s="1"/>
  <c r="EY44"/>
  <c r="FB68" i="1" s="1"/>
  <c r="ET44" i="22"/>
  <c r="EH44"/>
  <c r="EF44"/>
  <c r="EI44" s="1"/>
  <c r="EA44"/>
  <c r="ED68" i="1" s="1"/>
  <c r="DJ44" i="22"/>
  <c r="BY44"/>
  <c r="CD44" s="1"/>
  <c r="BL44"/>
  <c r="BO44" s="1"/>
  <c r="BN44"/>
  <c r="BA44"/>
  <c r="BF44" s="1"/>
  <c r="BG44"/>
  <c r="BJ68" i="1" s="1"/>
  <c r="BB44" i="22"/>
  <c r="AP44"/>
  <c r="AN44"/>
  <c r="AQ44" s="1"/>
  <c r="R44"/>
  <c r="K44"/>
  <c r="N68" i="1" s="1"/>
  <c r="GU43" i="22"/>
  <c r="GX67" i="1" s="1"/>
  <c r="GB43" i="22"/>
  <c r="GE43" s="1"/>
  <c r="FW43"/>
  <c r="FZ67" i="1" s="1"/>
  <c r="FD43" i="22"/>
  <c r="FG43" s="1"/>
  <c r="ER43"/>
  <c r="EV43" s="1"/>
  <c r="EY43"/>
  <c r="FB67" i="1" s="1"/>
  <c r="EG43" i="22"/>
  <c r="DU43"/>
  <c r="DY43" s="1"/>
  <c r="DI43"/>
  <c r="DM43" s="1"/>
  <c r="DH43"/>
  <c r="DK43" s="1"/>
  <c r="DO43"/>
  <c r="DR67" i="1" s="1"/>
  <c r="DJ43" i="22"/>
  <c r="CV43"/>
  <c r="CZ43" s="1"/>
  <c r="DC43"/>
  <c r="DF67" i="1" s="1"/>
  <c r="CK43" i="22"/>
  <c r="BM43"/>
  <c r="BQ43" s="1"/>
  <c r="BS43"/>
  <c r="BV67" i="1" s="1"/>
  <c r="BN43" i="22"/>
  <c r="AZ43"/>
  <c r="BD43" s="1"/>
  <c r="BG43"/>
  <c r="BJ67" i="1" s="1"/>
  <c r="BB43" i="22"/>
  <c r="AO43"/>
  <c r="Q43"/>
  <c r="U43" s="1"/>
  <c r="D43"/>
  <c r="H43" s="1"/>
  <c r="K43"/>
  <c r="N67" i="1" s="1"/>
  <c r="F43" i="22"/>
  <c r="HA42"/>
  <c r="HF42" s="1"/>
  <c r="GO42"/>
  <c r="GS42" s="1"/>
  <c r="GB42"/>
  <c r="GE42" s="1"/>
  <c r="ES42"/>
  <c r="EW42" s="1"/>
  <c r="EF42"/>
  <c r="EI42" s="1"/>
  <c r="DT42"/>
  <c r="DX42" s="1"/>
  <c r="EA42"/>
  <c r="ED66" i="1" s="1"/>
  <c r="DV42" i="22"/>
  <c r="DI42"/>
  <c r="CW42"/>
  <c r="DA42" s="1"/>
  <c r="CJ42"/>
  <c r="CM42" s="1"/>
  <c r="CL42"/>
  <c r="BX42"/>
  <c r="CB42" s="1"/>
  <c r="CE42"/>
  <c r="CH66" i="1" s="1"/>
  <c r="BA42" i="22"/>
  <c r="AN42"/>
  <c r="AQ42" s="1"/>
  <c r="AP42"/>
  <c r="AB42"/>
  <c r="AF42" s="1"/>
  <c r="AI42"/>
  <c r="AL66" i="1" s="1"/>
  <c r="GN41" i="22"/>
  <c r="GU41"/>
  <c r="GX65" i="1" s="1"/>
  <c r="GP41" i="22"/>
  <c r="FQ41"/>
  <c r="FU41" s="1"/>
  <c r="FD41"/>
  <c r="ER41"/>
  <c r="EV41" s="1"/>
  <c r="EY41"/>
  <c r="FB65" i="1" s="1"/>
  <c r="ET41" i="22"/>
  <c r="DU41"/>
  <c r="DY41" s="1"/>
  <c r="DI41"/>
  <c r="DM41" s="1"/>
  <c r="DH41"/>
  <c r="DK41" s="1"/>
  <c r="DO41"/>
  <c r="DR65" i="1" s="1"/>
  <c r="CV41" i="22"/>
  <c r="CZ41" s="1"/>
  <c r="DC41"/>
  <c r="DF65" i="1" s="1"/>
  <c r="CX41" i="22"/>
  <c r="BY41"/>
  <c r="CC41" s="1"/>
  <c r="BM41"/>
  <c r="BQ41" s="1"/>
  <c r="BS41"/>
  <c r="BV65" i="1" s="1"/>
  <c r="AZ41" i="22"/>
  <c r="BD41" s="1"/>
  <c r="BG41"/>
  <c r="BJ65" i="1" s="1"/>
  <c r="BB41" i="22"/>
  <c r="AO41"/>
  <c r="AC41"/>
  <c r="AG41" s="1"/>
  <c r="D41"/>
  <c r="H41" s="1"/>
  <c r="K41"/>
  <c r="N65" i="1" s="1"/>
  <c r="F41" i="22"/>
  <c r="GB40"/>
  <c r="FP40"/>
  <c r="FT40" s="1"/>
  <c r="FR40"/>
  <c r="ES40"/>
  <c r="EW40" s="1"/>
  <c r="EF40"/>
  <c r="EM40"/>
  <c r="EP64" i="1" s="1"/>
  <c r="DT40" i="22"/>
  <c r="DX40" s="1"/>
  <c r="DV40"/>
  <c r="CQ40"/>
  <c r="CT64" i="1" s="1"/>
  <c r="CE40" i="22"/>
  <c r="CH64" i="1" s="1"/>
  <c r="BM40" i="22"/>
  <c r="BA40"/>
  <c r="BE40" s="1"/>
  <c r="AN40"/>
  <c r="AQ40" s="1"/>
  <c r="AP40"/>
  <c r="AB40"/>
  <c r="AF40" s="1"/>
  <c r="AD40"/>
  <c r="GZ39"/>
  <c r="HC39" s="1"/>
  <c r="GN39"/>
  <c r="GP39"/>
  <c r="FD39"/>
  <c r="FG39" s="1"/>
  <c r="FF39"/>
  <c r="ER39"/>
  <c r="EV39" s="1"/>
  <c r="ET39"/>
  <c r="EG39"/>
  <c r="DI39"/>
  <c r="DM39" s="1"/>
  <c r="DH39"/>
  <c r="DK39" s="1"/>
  <c r="DO39"/>
  <c r="DR63" i="1" s="1"/>
  <c r="DJ39" i="22"/>
  <c r="CV39"/>
  <c r="CZ39" s="1"/>
  <c r="CX39"/>
  <c r="BM39"/>
  <c r="BQ39" s="1"/>
  <c r="BL39"/>
  <c r="BO39" s="1"/>
  <c r="BS39"/>
  <c r="BV63" i="1" s="1"/>
  <c r="BN39" i="22"/>
  <c r="AZ39"/>
  <c r="BD39" s="1"/>
  <c r="BG39"/>
  <c r="BJ63" i="1" s="1"/>
  <c r="AO39" i="22"/>
  <c r="AC39"/>
  <c r="AG39" s="1"/>
  <c r="W39"/>
  <c r="Z63" i="1" s="1"/>
  <c r="K39" i="22"/>
  <c r="N63" i="1"/>
  <c r="GO38" i="22"/>
  <c r="GS38" s="1"/>
  <c r="GB38"/>
  <c r="GE38" s="1"/>
  <c r="FP38"/>
  <c r="FT38" s="1"/>
  <c r="FR38"/>
  <c r="EG38"/>
  <c r="EK38" s="1"/>
  <c r="EF38"/>
  <c r="EI38" s="1"/>
  <c r="EM38"/>
  <c r="EP62" i="1" s="1"/>
  <c r="EH38" i="22"/>
  <c r="DT38"/>
  <c r="DX38" s="1"/>
  <c r="DV38"/>
  <c r="DI38"/>
  <c r="CL38"/>
  <c r="BX38"/>
  <c r="CB38" s="1"/>
  <c r="BN38"/>
  <c r="AO38"/>
  <c r="AS38" s="1"/>
  <c r="AN38"/>
  <c r="AQ38" s="1"/>
  <c r="AU38"/>
  <c r="AX62" i="1" s="1"/>
  <c r="AP38" i="22"/>
  <c r="AB38"/>
  <c r="AE38" s="1"/>
  <c r="AD38"/>
  <c r="E38"/>
  <c r="I38" s="1"/>
  <c r="GZ37"/>
  <c r="GU37"/>
  <c r="GX61" i="1" s="1"/>
  <c r="GR37" i="22"/>
  <c r="GP37"/>
  <c r="FE37"/>
  <c r="FI37" s="1"/>
  <c r="FD37"/>
  <c r="FK37"/>
  <c r="FN61" i="1" s="1"/>
  <c r="FF37" i="22"/>
  <c r="EH37"/>
  <c r="DI37"/>
  <c r="DM37" s="1"/>
  <c r="DH37"/>
  <c r="DK37" s="1"/>
  <c r="DO37"/>
  <c r="DR61" i="1" s="1"/>
  <c r="DJ37" i="22"/>
  <c r="CV37"/>
  <c r="CZ37" s="1"/>
  <c r="BM37"/>
  <c r="BQ37" s="1"/>
  <c r="BL37"/>
  <c r="BO37" s="1"/>
  <c r="BS37"/>
  <c r="BV61" i="1" s="1"/>
  <c r="BN37" i="22"/>
  <c r="BG37"/>
  <c r="BJ61" i="1" s="1"/>
  <c r="AZ37" i="22"/>
  <c r="BD37" s="1"/>
  <c r="BB37"/>
  <c r="AP37"/>
  <c r="AC37"/>
  <c r="AH37" s="1"/>
  <c r="P37"/>
  <c r="S37" s="1"/>
  <c r="D37"/>
  <c r="H37" s="1"/>
  <c r="GC36"/>
  <c r="GG36" s="1"/>
  <c r="GB36"/>
  <c r="GE36" s="1"/>
  <c r="GI36"/>
  <c r="GL60" i="1" s="1"/>
  <c r="GD36" i="22"/>
  <c r="FK36"/>
  <c r="FN60" i="1" s="1"/>
  <c r="ES36" i="22"/>
  <c r="EG36"/>
  <c r="EL36" s="1"/>
  <c r="EF36"/>
  <c r="EI36" s="1"/>
  <c r="EM36"/>
  <c r="EP60" i="1" s="1"/>
  <c r="EH36" i="22"/>
  <c r="DJ36"/>
  <c r="DO36"/>
  <c r="DR60" i="1" s="1"/>
  <c r="CW36" i="22"/>
  <c r="CJ36"/>
  <c r="CM36" s="1"/>
  <c r="CQ36"/>
  <c r="CT60" i="1" s="1"/>
  <c r="BX36" i="22"/>
  <c r="CE36"/>
  <c r="CH60" i="1" s="1"/>
  <c r="BS36" i="22"/>
  <c r="BV60" i="1" s="1"/>
  <c r="BB36" i="22"/>
  <c r="AO36"/>
  <c r="AS36" s="1"/>
  <c r="AN36"/>
  <c r="AQ36" s="1"/>
  <c r="AU36"/>
  <c r="AX60" i="1" s="1"/>
  <c r="AP36" i="22"/>
  <c r="AB36"/>
  <c r="AF36" s="1"/>
  <c r="AI36"/>
  <c r="AL60" i="1" s="1"/>
  <c r="W36" i="22"/>
  <c r="Z60" i="1" s="1"/>
  <c r="HA35" i="22"/>
  <c r="GZ35"/>
  <c r="HC35" s="1"/>
  <c r="HG35"/>
  <c r="HJ59" i="1" s="1"/>
  <c r="HB35" i="22"/>
  <c r="GI35"/>
  <c r="GL59" i="1" s="1"/>
  <c r="GD35" i="22"/>
  <c r="FE35"/>
  <c r="FJ35" s="1"/>
  <c r="FD35"/>
  <c r="FG35" s="1"/>
  <c r="FK35"/>
  <c r="FN59" i="1" s="1"/>
  <c r="FF35" i="22"/>
  <c r="EH35"/>
  <c r="EM35"/>
  <c r="EP59" i="1" s="1"/>
  <c r="DI35" i="22"/>
  <c r="DN35" s="1"/>
  <c r="DH35"/>
  <c r="DK35" s="1"/>
  <c r="DO35"/>
  <c r="DR59" i="1" s="1"/>
  <c r="DJ35" i="22"/>
  <c r="DC35"/>
  <c r="DF59" i="1" s="1"/>
  <c r="CL35" i="22"/>
  <c r="BZ35"/>
  <c r="BM35"/>
  <c r="BR35" s="1"/>
  <c r="BL35"/>
  <c r="BO35" s="1"/>
  <c r="BS35"/>
  <c r="BV59" i="1" s="1"/>
  <c r="BN35" i="22"/>
  <c r="AZ35"/>
  <c r="BD35" s="1"/>
  <c r="BG35"/>
  <c r="BJ59" i="1" s="1"/>
  <c r="AP35" i="22"/>
  <c r="AU35"/>
  <c r="AX59" i="1" s="1"/>
  <c r="AC35" i="22"/>
  <c r="P35"/>
  <c r="S35" s="1"/>
  <c r="R35"/>
  <c r="D35"/>
  <c r="H35" s="1"/>
  <c r="K35"/>
  <c r="N59" i="1" s="1"/>
  <c r="HG34" i="22"/>
  <c r="HJ58" i="1" s="1"/>
  <c r="HB34" i="22"/>
  <c r="GO34"/>
  <c r="GT34" s="1"/>
  <c r="GC34"/>
  <c r="GH34" s="1"/>
  <c r="GB34"/>
  <c r="GE34" s="1"/>
  <c r="GI34"/>
  <c r="GL58" i="1" s="1"/>
  <c r="GD34" i="22"/>
  <c r="FF34"/>
  <c r="FK34"/>
  <c r="FN58" i="1" s="1"/>
  <c r="EG34" i="22"/>
  <c r="EL34" s="1"/>
  <c r="EF34"/>
  <c r="EM34"/>
  <c r="EP58" i="1" s="1"/>
  <c r="EH34" i="22"/>
  <c r="DT34"/>
  <c r="DX34" s="1"/>
  <c r="DO34"/>
  <c r="DR58" i="1" s="1"/>
  <c r="DJ34" i="22"/>
  <c r="CX34"/>
  <c r="CW34"/>
  <c r="DB34" s="1"/>
  <c r="CK34"/>
  <c r="CO34" s="1"/>
  <c r="CJ34"/>
  <c r="CM34" s="1"/>
  <c r="CE34"/>
  <c r="CH58" i="1" s="1"/>
  <c r="BN34" i="22"/>
  <c r="BS34"/>
  <c r="BV58" i="1" s="1"/>
  <c r="BA34" i="22"/>
  <c r="AO34"/>
  <c r="AT34" s="1"/>
  <c r="AN34"/>
  <c r="AQ34" s="1"/>
  <c r="AU34"/>
  <c r="AX58" i="1" s="1"/>
  <c r="AP34" i="22"/>
  <c r="AB34"/>
  <c r="AI34"/>
  <c r="AL58" i="1" s="1"/>
  <c r="W34" i="22"/>
  <c r="Z58" i="1" s="1"/>
  <c r="F34" i="22"/>
  <c r="E34"/>
  <c r="J34" s="1"/>
  <c r="HH33"/>
  <c r="HA33"/>
  <c r="GZ33"/>
  <c r="HC33" s="1"/>
  <c r="HG33"/>
  <c r="HJ57" i="1" s="1"/>
  <c r="HB33" i="22"/>
  <c r="GD33"/>
  <c r="GI33"/>
  <c r="GL57" i="1" s="1"/>
  <c r="FD33" i="22"/>
  <c r="FG33" s="1"/>
  <c r="FK33"/>
  <c r="FN57" i="1" s="1"/>
  <c r="EG33" i="22"/>
  <c r="EK33" s="1"/>
  <c r="EM33"/>
  <c r="EP57" i="1" s="1"/>
  <c r="EA33" i="22"/>
  <c r="ED57" i="1" s="1"/>
  <c r="DP33" i="22"/>
  <c r="DO33"/>
  <c r="DR57" i="1" s="1"/>
  <c r="DI33" i="22"/>
  <c r="DN33" s="1"/>
  <c r="DH33"/>
  <c r="DL33" s="1"/>
  <c r="DJ33"/>
  <c r="CV33"/>
  <c r="CK33"/>
  <c r="CP33" s="1"/>
  <c r="BX33"/>
  <c r="CA33" s="1"/>
  <c r="CE33"/>
  <c r="CH57" i="1" s="1"/>
  <c r="BS33" i="22"/>
  <c r="BV57" i="1" s="1"/>
  <c r="BM33" i="22"/>
  <c r="BR33" s="1"/>
  <c r="BL33"/>
  <c r="BP33" s="1"/>
  <c r="BT33"/>
  <c r="AI33"/>
  <c r="AL57" i="1" s="1"/>
  <c r="P33" i="22"/>
  <c r="S33" s="1"/>
  <c r="K33"/>
  <c r="N57" i="1" s="1"/>
  <c r="F33" i="22"/>
  <c r="D33"/>
  <c r="H33" s="1"/>
  <c r="HG32"/>
  <c r="HJ56" i="1" s="1"/>
  <c r="HB32" i="22"/>
  <c r="HA32"/>
  <c r="HE32" s="1"/>
  <c r="GB32"/>
  <c r="GF32" s="1"/>
  <c r="GI32"/>
  <c r="GL56" i="1" s="1"/>
  <c r="FE32" i="22"/>
  <c r="FK32"/>
  <c r="FN56" i="1" s="1"/>
  <c r="EM32" i="22"/>
  <c r="EP56" i="1" s="1"/>
  <c r="EG32" i="22"/>
  <c r="EL32" s="1"/>
  <c r="EF32"/>
  <c r="EJ32" s="1"/>
  <c r="EH32"/>
  <c r="DI32"/>
  <c r="CV32"/>
  <c r="CY32" s="1"/>
  <c r="CQ32"/>
  <c r="CT56" i="1" s="1"/>
  <c r="CJ32" i="22"/>
  <c r="CN32" s="1"/>
  <c r="BY32"/>
  <c r="CC32" s="1"/>
  <c r="BG32"/>
  <c r="BJ56" i="1" s="1"/>
  <c r="AN32" i="22"/>
  <c r="AQ32" s="1"/>
  <c r="AV32"/>
  <c r="AD32"/>
  <c r="AB32"/>
  <c r="AF32" s="1"/>
  <c r="Q32"/>
  <c r="U32" s="1"/>
  <c r="K32"/>
  <c r="N56" i="1" s="1"/>
  <c r="GZ31" i="22"/>
  <c r="HC31" s="1"/>
  <c r="HG31"/>
  <c r="HJ55" i="1" s="1"/>
  <c r="GC31" i="22"/>
  <c r="GG31" s="1"/>
  <c r="GI31"/>
  <c r="GL55" i="1" s="1"/>
  <c r="FL31" i="22"/>
  <c r="FK31"/>
  <c r="FN55" i="1" s="1"/>
  <c r="FE31" i="22"/>
  <c r="FD31"/>
  <c r="FF31"/>
  <c r="EG31"/>
  <c r="DT31"/>
  <c r="DW31" s="1"/>
  <c r="DO31"/>
  <c r="DR55" i="1" s="1"/>
  <c r="DI31" i="22"/>
  <c r="DN31" s="1"/>
  <c r="DH31"/>
  <c r="DP31"/>
  <c r="CW31"/>
  <c r="DA31" s="1"/>
  <c r="BL31"/>
  <c r="BO31" s="1"/>
  <c r="BG31"/>
  <c r="BJ55" i="1" s="1"/>
  <c r="BB31" i="22"/>
  <c r="AU31"/>
  <c r="AX55" i="1" s="1"/>
  <c r="AP31" i="22"/>
  <c r="AO31"/>
  <c r="AS31" s="1"/>
  <c r="AI31"/>
  <c r="AL55" i="1" s="1"/>
  <c r="P31" i="22"/>
  <c r="T31" s="1"/>
  <c r="E31"/>
  <c r="I31" s="1"/>
  <c r="D31"/>
  <c r="G31" s="1"/>
  <c r="L31"/>
  <c r="K31"/>
  <c r="N55" i="1" s="1"/>
  <c r="GZ30" i="22"/>
  <c r="HC30" s="1"/>
  <c r="HG30"/>
  <c r="HJ54" i="1" s="1"/>
  <c r="HB30" i="22"/>
  <c r="GJ30"/>
  <c r="FL30"/>
  <c r="FD30"/>
  <c r="FG30" s="1"/>
  <c r="FK30"/>
  <c r="FN54" i="1" s="1"/>
  <c r="FF30" i="22"/>
  <c r="EN30"/>
  <c r="EA30"/>
  <c r="ED54" i="1" s="1"/>
  <c r="DP30" i="22"/>
  <c r="DH30"/>
  <c r="DK30" s="1"/>
  <c r="DO30"/>
  <c r="DR54" i="1"/>
  <c r="DJ30" i="22"/>
  <c r="CW30"/>
  <c r="BX30"/>
  <c r="CA30" s="1"/>
  <c r="BZ30"/>
  <c r="BT30"/>
  <c r="BL30"/>
  <c r="BO30" s="1"/>
  <c r="BS30"/>
  <c r="BV54" i="1" s="1"/>
  <c r="BN30" i="22"/>
  <c r="BG30"/>
  <c r="BJ54" i="1" s="1"/>
  <c r="BA30" i="22"/>
  <c r="AC30"/>
  <c r="AB30"/>
  <c r="AE30" s="1"/>
  <c r="AD30"/>
  <c r="P30"/>
  <c r="S30" s="1"/>
  <c r="W30"/>
  <c r="Z54" i="1" s="1"/>
  <c r="K30" i="22"/>
  <c r="N54" i="1" s="1"/>
  <c r="E30" i="22"/>
  <c r="GB29"/>
  <c r="GE29" s="1"/>
  <c r="GI29"/>
  <c r="GL53" i="1" s="1"/>
  <c r="GD29" i="22"/>
  <c r="FL29"/>
  <c r="EF29"/>
  <c r="EI29" s="1"/>
  <c r="EM29"/>
  <c r="EP53" i="1" s="1"/>
  <c r="EH29" i="22"/>
  <c r="DU29"/>
  <c r="DZ29" s="1"/>
  <c r="CW29"/>
  <c r="CV29"/>
  <c r="CY29" s="1"/>
  <c r="DC29"/>
  <c r="DF53" i="1" s="1"/>
  <c r="CX29" i="22"/>
  <c r="CJ29"/>
  <c r="CM29" s="1"/>
  <c r="CE29"/>
  <c r="CH53" i="1" s="1"/>
  <c r="BY29" i="22"/>
  <c r="CC29" s="1"/>
  <c r="BT29"/>
  <c r="BA29"/>
  <c r="BE29" s="1"/>
  <c r="BG29"/>
  <c r="BJ53" i="1" s="1"/>
  <c r="BB29" i="22"/>
  <c r="AN29"/>
  <c r="AQ29" s="1"/>
  <c r="AU29"/>
  <c r="AX53" i="1" s="1"/>
  <c r="AP29" i="22"/>
  <c r="AI29"/>
  <c r="AL53" i="1" s="1"/>
  <c r="AC29" i="22"/>
  <c r="E29"/>
  <c r="I29" s="1"/>
  <c r="D29"/>
  <c r="G29" s="1"/>
  <c r="F29"/>
  <c r="HH28"/>
  <c r="GZ28"/>
  <c r="HG28"/>
  <c r="HJ52" i="1" s="1"/>
  <c r="HB28" i="22"/>
  <c r="GJ28"/>
  <c r="FL28"/>
  <c r="FD28"/>
  <c r="FK28"/>
  <c r="FN52" i="1" s="1"/>
  <c r="FF28" i="22"/>
  <c r="DT28"/>
  <c r="DX28" s="1"/>
  <c r="DP28"/>
  <c r="DH28"/>
  <c r="DO28"/>
  <c r="DR52" i="1" s="1"/>
  <c r="DJ28" i="22"/>
  <c r="DF52" i="1"/>
  <c r="CW28" i="22"/>
  <c r="BX28"/>
  <c r="CA28" s="1"/>
  <c r="CE28"/>
  <c r="CH52" i="1" s="1"/>
  <c r="BZ28" i="22"/>
  <c r="BT28"/>
  <c r="BL28"/>
  <c r="BO28" s="1"/>
  <c r="BS28"/>
  <c r="BV52" i="1" s="1"/>
  <c r="BN28" i="22"/>
  <c r="BA28"/>
  <c r="AV28"/>
  <c r="AB28"/>
  <c r="AE28" s="1"/>
  <c r="AD28"/>
  <c r="X28"/>
  <c r="P28"/>
  <c r="E28"/>
  <c r="HH27"/>
  <c r="GB27"/>
  <c r="GE27" s="1"/>
  <c r="GI27"/>
  <c r="GL51" i="1" s="1"/>
  <c r="GD27" i="22"/>
  <c r="FL27"/>
  <c r="EF27"/>
  <c r="EI27" s="1"/>
  <c r="EM27"/>
  <c r="EP51" i="1" s="1"/>
  <c r="EH27" i="22"/>
  <c r="DP27"/>
  <c r="CW27"/>
  <c r="DA27" s="1"/>
  <c r="CV27"/>
  <c r="CY27" s="1"/>
  <c r="DC27"/>
  <c r="DF51" i="1" s="1"/>
  <c r="CX27" i="22"/>
  <c r="CJ27"/>
  <c r="CE27"/>
  <c r="CH51" i="1" s="1"/>
  <c r="BT27" i="22"/>
  <c r="BA27"/>
  <c r="AZ27"/>
  <c r="BC27" s="1"/>
  <c r="BG27"/>
  <c r="BJ51" i="1" s="1"/>
  <c r="BB27" i="22"/>
  <c r="AN27"/>
  <c r="AU27"/>
  <c r="AX51" i="1" s="1"/>
  <c r="AP27" i="22"/>
  <c r="AC27"/>
  <c r="D27"/>
  <c r="G27" s="1"/>
  <c r="F27"/>
  <c r="HH26"/>
  <c r="GZ26"/>
  <c r="HC26" s="1"/>
  <c r="HG26"/>
  <c r="HJ50" i="1" s="1"/>
  <c r="HA26" i="22"/>
  <c r="GI26"/>
  <c r="GL50" i="1" s="1"/>
  <c r="FL26" i="22"/>
  <c r="FD26"/>
  <c r="FK26"/>
  <c r="FN50" i="1" s="1"/>
  <c r="FL37" i="22"/>
  <c r="EM26"/>
  <c r="EP50" i="1" s="1"/>
  <c r="DU26" i="22"/>
  <c r="DZ26" s="1"/>
  <c r="DP26"/>
  <c r="DH26"/>
  <c r="DK26" s="1"/>
  <c r="DO26"/>
  <c r="DR50" i="1" s="1"/>
  <c r="DP37" i="22"/>
  <c r="DC26"/>
  <c r="DF50" i="1" s="1"/>
  <c r="DD26" i="22"/>
  <c r="BY26"/>
  <c r="CC26" s="1"/>
  <c r="BX26"/>
  <c r="CE26"/>
  <c r="CH50" i="1" s="1"/>
  <c r="BT26" i="22"/>
  <c r="BL26"/>
  <c r="BO26" s="1"/>
  <c r="BS26"/>
  <c r="BV50" i="1" s="1"/>
  <c r="BT35" i="22"/>
  <c r="BG26"/>
  <c r="BJ50" i="1" s="1"/>
  <c r="BH26" i="22"/>
  <c r="AV38"/>
  <c r="AC26"/>
  <c r="AB26"/>
  <c r="P26"/>
  <c r="S26" s="1"/>
  <c r="Q26"/>
  <c r="V26" s="1"/>
  <c r="K26"/>
  <c r="N50" i="1" s="1"/>
  <c r="HH25" i="22"/>
  <c r="GN25"/>
  <c r="GQ25" s="1"/>
  <c r="GJ25"/>
  <c r="GB25"/>
  <c r="GE25" s="1"/>
  <c r="GI25"/>
  <c r="GL49" i="1" s="1"/>
  <c r="GD25" i="22"/>
  <c r="FL25"/>
  <c r="ER25"/>
  <c r="EU25" s="1"/>
  <c r="EN25"/>
  <c r="EF25"/>
  <c r="EI25" s="1"/>
  <c r="EM25"/>
  <c r="EP49" i="1" s="1"/>
  <c r="EH25" i="22"/>
  <c r="DP25"/>
  <c r="DD25"/>
  <c r="CW25"/>
  <c r="DA25" s="1"/>
  <c r="CV25"/>
  <c r="CY25" s="1"/>
  <c r="DC25"/>
  <c r="DF49" i="1" s="1"/>
  <c r="CR25" i="22"/>
  <c r="CJ25"/>
  <c r="CM25" s="1"/>
  <c r="CQ25"/>
  <c r="CT49" i="1" s="1"/>
  <c r="CL25" i="22"/>
  <c r="CE25"/>
  <c r="CH49" i="1" s="1"/>
  <c r="BT25" i="22"/>
  <c r="BH25"/>
  <c r="BA25"/>
  <c r="BE25" s="1"/>
  <c r="AZ25"/>
  <c r="BC25" s="1"/>
  <c r="BG25"/>
  <c r="BJ49" i="1" s="1"/>
  <c r="AV25" i="22"/>
  <c r="AN25"/>
  <c r="AU25"/>
  <c r="AX49" i="1" s="1"/>
  <c r="AP25" i="22"/>
  <c r="AI25"/>
  <c r="AL49" i="1" s="1"/>
  <c r="AC25" i="22"/>
  <c r="X25"/>
  <c r="L25"/>
  <c r="D25"/>
  <c r="G25" s="1"/>
  <c r="HH24"/>
  <c r="GZ24"/>
  <c r="HC24" s="1"/>
  <c r="HG24"/>
  <c r="HJ48" i="1" s="1"/>
  <c r="HB24" i="22"/>
  <c r="GJ24"/>
  <c r="FP24"/>
  <c r="FS24" s="1"/>
  <c r="FL24"/>
  <c r="FD24"/>
  <c r="FG24" s="1"/>
  <c r="FK24"/>
  <c r="FN48" i="1" s="1"/>
  <c r="FF24" i="22"/>
  <c r="EN24"/>
  <c r="DT24"/>
  <c r="DW24" s="1"/>
  <c r="DP24"/>
  <c r="DH24"/>
  <c r="DK24" s="1"/>
  <c r="DO24"/>
  <c r="DR48" i="1" s="1"/>
  <c r="DJ24" i="22"/>
  <c r="CW24"/>
  <c r="DB24" s="1"/>
  <c r="CR24"/>
  <c r="BX24"/>
  <c r="CA24" s="1"/>
  <c r="BT24"/>
  <c r="BL24"/>
  <c r="BO24" s="1"/>
  <c r="BS24"/>
  <c r="BV48" i="1" s="1"/>
  <c r="BN24" i="22"/>
  <c r="BA24"/>
  <c r="AV24"/>
  <c r="AC24"/>
  <c r="AG24" s="1"/>
  <c r="AB24"/>
  <c r="AE24" s="1"/>
  <c r="AI24"/>
  <c r="AL48" i="1" s="1"/>
  <c r="X24" i="22"/>
  <c r="P24"/>
  <c r="S24" s="1"/>
  <c r="W24"/>
  <c r="Z48" i="1" s="1"/>
  <c r="R24" i="22"/>
  <c r="K24"/>
  <c r="N48" i="1"/>
  <c r="E24" i="22"/>
  <c r="HH23"/>
  <c r="GN23"/>
  <c r="GQ23" s="1"/>
  <c r="GJ23"/>
  <c r="GB23"/>
  <c r="GE23" s="1"/>
  <c r="GI23"/>
  <c r="GL47" i="1" s="1"/>
  <c r="GD23" i="22"/>
  <c r="FL23"/>
  <c r="ER23"/>
  <c r="EU23" s="1"/>
  <c r="EN23"/>
  <c r="EF23"/>
  <c r="EI23" s="1"/>
  <c r="EM23"/>
  <c r="EP47" i="1" s="1"/>
  <c r="EH23" i="22"/>
  <c r="DP23"/>
  <c r="CW23"/>
  <c r="DA23" s="1"/>
  <c r="CV23"/>
  <c r="CY23" s="1"/>
  <c r="DC23"/>
  <c r="DF47" i="1" s="1"/>
  <c r="CR23" i="22"/>
  <c r="CJ23"/>
  <c r="CM23" s="1"/>
  <c r="CQ23"/>
  <c r="CT47" i="1" s="1"/>
  <c r="CL23" i="22"/>
  <c r="CE23"/>
  <c r="CH47" i="1" s="1"/>
  <c r="BY23" i="22"/>
  <c r="CD23" s="1"/>
  <c r="BT23"/>
  <c r="BH23"/>
  <c r="BA23"/>
  <c r="AZ23"/>
  <c r="BC23" s="1"/>
  <c r="BG23"/>
  <c r="BJ47" i="1" s="1"/>
  <c r="AV23" i="22"/>
  <c r="AN23"/>
  <c r="AQ23" s="1"/>
  <c r="AU23"/>
  <c r="AX47" i="1" s="1"/>
  <c r="AP23" i="22"/>
  <c r="AI23"/>
  <c r="AL47" i="1" s="1"/>
  <c r="AC23" i="22"/>
  <c r="AG23" s="1"/>
  <c r="X23"/>
  <c r="L23"/>
  <c r="E23"/>
  <c r="I23" s="1"/>
  <c r="D23"/>
  <c r="G23" s="1"/>
  <c r="K23"/>
  <c r="N47" i="1" s="1"/>
  <c r="HH22" i="22"/>
  <c r="GZ22"/>
  <c r="HC22" s="1"/>
  <c r="HG22"/>
  <c r="HJ46" i="1" s="1"/>
  <c r="HB22" i="22"/>
  <c r="GJ22"/>
  <c r="FP22"/>
  <c r="FS22" s="1"/>
  <c r="FL22"/>
  <c r="FD22"/>
  <c r="FK22"/>
  <c r="FN46" i="1" s="1"/>
  <c r="FF22" i="22"/>
  <c r="EN22"/>
  <c r="DT22"/>
  <c r="DW22" s="1"/>
  <c r="DP22"/>
  <c r="DH22"/>
  <c r="DK22" s="1"/>
  <c r="DO22"/>
  <c r="DR46" i="1" s="1"/>
  <c r="DJ22" i="22"/>
  <c r="DC22"/>
  <c r="DF46" i="1" s="1"/>
  <c r="CW22" i="22"/>
  <c r="DB22" s="1"/>
  <c r="CR22"/>
  <c r="BX22"/>
  <c r="CA22" s="1"/>
  <c r="BT22"/>
  <c r="BL22"/>
  <c r="BS22"/>
  <c r="BV46" i="1" s="1"/>
  <c r="BN22" i="22"/>
  <c r="BG22"/>
  <c r="BJ46" i="1" s="1"/>
  <c r="BA22" i="22"/>
  <c r="AV22"/>
  <c r="AC22"/>
  <c r="AG22" s="1"/>
  <c r="AB22"/>
  <c r="AE22" s="1"/>
  <c r="AI22"/>
  <c r="AL46" i="1" s="1"/>
  <c r="X22" i="22"/>
  <c r="P22"/>
  <c r="S22" s="1"/>
  <c r="W22"/>
  <c r="Z46" i="1" s="1"/>
  <c r="R22" i="22"/>
  <c r="K22"/>
  <c r="N46" i="1" s="1"/>
  <c r="E22" i="22"/>
  <c r="J22" s="1"/>
  <c r="HH21"/>
  <c r="GN21"/>
  <c r="GQ21" s="1"/>
  <c r="GJ21"/>
  <c r="GB21"/>
  <c r="GE21" s="1"/>
  <c r="GI21"/>
  <c r="GL45" i="1" s="1"/>
  <c r="GD21" i="22"/>
  <c r="ER21"/>
  <c r="EU21" s="1"/>
  <c r="EN21"/>
  <c r="EF21"/>
  <c r="EJ21" s="1"/>
  <c r="EM21"/>
  <c r="EP45" i="1" s="1"/>
  <c r="EH21" i="22"/>
  <c r="DJ21"/>
  <c r="CW21"/>
  <c r="CV21"/>
  <c r="CY21" s="1"/>
  <c r="DC21"/>
  <c r="DF45" i="1" s="1"/>
  <c r="CR21" i="22"/>
  <c r="CJ21"/>
  <c r="CM21" s="1"/>
  <c r="CQ21"/>
  <c r="CT45" i="1" s="1"/>
  <c r="CL21" i="22"/>
  <c r="CE21"/>
  <c r="CH45" i="1" s="1"/>
  <c r="BY21" i="22"/>
  <c r="BN21"/>
  <c r="BH21"/>
  <c r="BA21"/>
  <c r="AZ21"/>
  <c r="BC21" s="1"/>
  <c r="BG21"/>
  <c r="BJ45" i="1" s="1"/>
  <c r="AV21" i="22"/>
  <c r="AN21"/>
  <c r="AQ21" s="1"/>
  <c r="AU21"/>
  <c r="AX45" i="1" s="1"/>
  <c r="AP21" i="22"/>
  <c r="AI21"/>
  <c r="AL45" i="1" s="1"/>
  <c r="R21" i="22"/>
  <c r="L21"/>
  <c r="E21"/>
  <c r="J21" s="1"/>
  <c r="D21"/>
  <c r="K21"/>
  <c r="N45" i="1" s="1"/>
  <c r="HH20" i="22"/>
  <c r="GZ20"/>
  <c r="HG20"/>
  <c r="HJ44" i="1" s="1"/>
  <c r="HB20" i="22"/>
  <c r="FP20"/>
  <c r="FS20" s="1"/>
  <c r="FL20"/>
  <c r="FD20"/>
  <c r="FK20"/>
  <c r="FN44" i="1" s="1"/>
  <c r="FF20" i="22"/>
  <c r="EH20"/>
  <c r="DU20"/>
  <c r="DY20" s="1"/>
  <c r="DT20"/>
  <c r="DW20" s="1"/>
  <c r="DP20"/>
  <c r="DH20"/>
  <c r="DK20" s="1"/>
  <c r="DO20"/>
  <c r="DR44" i="1" s="1"/>
  <c r="DJ20" i="22"/>
  <c r="DC20"/>
  <c r="DF44" i="1" s="1"/>
  <c r="CW20" i="22"/>
  <c r="DB20" s="1"/>
  <c r="BY20"/>
  <c r="CD20" s="1"/>
  <c r="BX20"/>
  <c r="CA20" s="1"/>
  <c r="CE20"/>
  <c r="CH44" i="1" s="1"/>
  <c r="BT20" i="22"/>
  <c r="BL20"/>
  <c r="BO20" s="1"/>
  <c r="BS20"/>
  <c r="BV44" i="1" s="1"/>
  <c r="BN20" i="22"/>
  <c r="BG20"/>
  <c r="BJ44" i="1" s="1"/>
  <c r="BA20" i="22"/>
  <c r="AP20"/>
  <c r="AC20"/>
  <c r="AH20" s="1"/>
  <c r="AB20"/>
  <c r="AE20" s="1"/>
  <c r="AI20"/>
  <c r="AL44" i="1" s="1"/>
  <c r="X20" i="22"/>
  <c r="P20"/>
  <c r="T20" s="1"/>
  <c r="W20"/>
  <c r="Z44" i="1" s="1"/>
  <c r="R20" i="22"/>
  <c r="K20"/>
  <c r="N44" i="1" s="1"/>
  <c r="E20" i="22"/>
  <c r="GN19"/>
  <c r="GJ19"/>
  <c r="GB19"/>
  <c r="GF19" s="1"/>
  <c r="GI19"/>
  <c r="GL43" i="1" s="1"/>
  <c r="GD19" i="22"/>
  <c r="FF19"/>
  <c r="ER19"/>
  <c r="EU19" s="1"/>
  <c r="EN19"/>
  <c r="EF19"/>
  <c r="EI19" s="1"/>
  <c r="EM19"/>
  <c r="EP43" i="1" s="1"/>
  <c r="EH19" i="22"/>
  <c r="DU19"/>
  <c r="DZ19" s="1"/>
  <c r="DJ19"/>
  <c r="DD19"/>
  <c r="CW19"/>
  <c r="CV19"/>
  <c r="CY19" s="1"/>
  <c r="DC19"/>
  <c r="DF43" i="1" s="1"/>
  <c r="CR19" i="22"/>
  <c r="CJ19"/>
  <c r="CN19" s="1"/>
  <c r="CQ19"/>
  <c r="CT43" i="1" s="1"/>
  <c r="CL19" i="22"/>
  <c r="CE19"/>
  <c r="CH43" i="1" s="1"/>
  <c r="BN19" i="22"/>
  <c r="BH19"/>
  <c r="BA19"/>
  <c r="AZ19"/>
  <c r="BG19"/>
  <c r="BJ43" i="1" s="1"/>
  <c r="AV19" i="22"/>
  <c r="AN19"/>
  <c r="AQ19" s="1"/>
  <c r="AU19"/>
  <c r="AX43" i="1" s="1"/>
  <c r="AP19" i="22"/>
  <c r="AI19"/>
  <c r="AL43" i="1" s="1"/>
  <c r="AC19" i="22"/>
  <c r="AH19" s="1"/>
  <c r="L19"/>
  <c r="E19"/>
  <c r="J19" s="1"/>
  <c r="D19"/>
  <c r="G19" s="1"/>
  <c r="K19"/>
  <c r="N43" i="1" s="1"/>
  <c r="HH18" i="22"/>
  <c r="GZ18"/>
  <c r="HC18" s="1"/>
  <c r="HG18"/>
  <c r="HJ42" i="1" s="1"/>
  <c r="HB18" i="22"/>
  <c r="GD18"/>
  <c r="FP18"/>
  <c r="FS18" s="1"/>
  <c r="FL18"/>
  <c r="FD18"/>
  <c r="FK18"/>
  <c r="FN42" i="1" s="1"/>
  <c r="FF18" i="22"/>
  <c r="EH18"/>
  <c r="DT18"/>
  <c r="DW18" s="1"/>
  <c r="DP18"/>
  <c r="DH18"/>
  <c r="DK18" s="1"/>
  <c r="DO18"/>
  <c r="DR42" i="1" s="1"/>
  <c r="DJ18" i="22"/>
  <c r="DC18"/>
  <c r="DF42" i="1" s="1"/>
  <c r="CL18" i="22"/>
  <c r="BY18"/>
  <c r="CD18" s="1"/>
  <c r="BX18"/>
  <c r="CE18"/>
  <c r="CH42" i="1" s="1"/>
  <c r="BT18" i="22"/>
  <c r="BL18"/>
  <c r="BS18"/>
  <c r="BV42" i="1" s="1"/>
  <c r="BN18" i="22"/>
  <c r="BG18"/>
  <c r="BJ42" i="1" s="1"/>
  <c r="AP18" i="22"/>
  <c r="AC18"/>
  <c r="AH18" s="1"/>
  <c r="AB18"/>
  <c r="AI18"/>
  <c r="AL42" i="1" s="1"/>
  <c r="X18" i="22"/>
  <c r="P18"/>
  <c r="W18"/>
  <c r="Z42" i="1" s="1"/>
  <c r="R18" i="22"/>
  <c r="K18"/>
  <c r="N42" i="1" s="1"/>
  <c r="HB17" i="22"/>
  <c r="HA17"/>
  <c r="HE17" s="1"/>
  <c r="GO17"/>
  <c r="GT17" s="1"/>
  <c r="GN17"/>
  <c r="GR17" s="1"/>
  <c r="GB17"/>
  <c r="GF17" s="1"/>
  <c r="GC17"/>
  <c r="FF17"/>
  <c r="FE17"/>
  <c r="FJ17" s="1"/>
  <c r="ER17"/>
  <c r="EU17" s="1"/>
  <c r="EF17"/>
  <c r="EI17" s="1"/>
  <c r="EG17"/>
  <c r="DJ17"/>
  <c r="DI17"/>
  <c r="DD17"/>
  <c r="CW17"/>
  <c r="DB17" s="1"/>
  <c r="CV17"/>
  <c r="CZ17" s="1"/>
  <c r="DC17"/>
  <c r="DF41" i="1" s="1"/>
  <c r="CJ17" i="22"/>
  <c r="CN17" s="1"/>
  <c r="CQ17"/>
  <c r="CT41" i="1" s="1"/>
  <c r="CE17" i="22"/>
  <c r="CH41" i="1" s="1"/>
  <c r="BZ17" i="22"/>
  <c r="BN17"/>
  <c r="BM17"/>
  <c r="BQ17" s="1"/>
  <c r="BH17"/>
  <c r="BA17"/>
  <c r="AZ17"/>
  <c r="BD17" s="1"/>
  <c r="BG17"/>
  <c r="BJ41" i="1" s="1"/>
  <c r="AN17" i="22"/>
  <c r="AU17"/>
  <c r="AX41" i="1" s="1"/>
  <c r="AI17" i="22"/>
  <c r="AL41" i="1" s="1"/>
  <c r="R17" i="22"/>
  <c r="Q17"/>
  <c r="L17"/>
  <c r="E17"/>
  <c r="D17"/>
  <c r="G17" s="1"/>
  <c r="K17"/>
  <c r="N41" i="1" s="1"/>
  <c r="GZ16" i="22"/>
  <c r="HG16"/>
  <c r="HJ40" i="1" s="1"/>
  <c r="GD16" i="22"/>
  <c r="GC16"/>
  <c r="GG16" s="1"/>
  <c r="FP16"/>
  <c r="FD16"/>
  <c r="FG16" s="1"/>
  <c r="FK16"/>
  <c r="FN40" i="1" s="1"/>
  <c r="EH16" i="22"/>
  <c r="EG16"/>
  <c r="EL16" s="1"/>
  <c r="DU16"/>
  <c r="DZ16" s="1"/>
  <c r="DT16"/>
  <c r="DH16"/>
  <c r="DL16" s="1"/>
  <c r="DO16"/>
  <c r="DR40" i="1" s="1"/>
  <c r="DC16" i="22"/>
  <c r="DF40" i="1" s="1"/>
  <c r="CX16" i="22"/>
  <c r="CL16"/>
  <c r="CK16"/>
  <c r="CO16" s="1"/>
  <c r="CF16"/>
  <c r="BY16"/>
  <c r="BX16"/>
  <c r="CA16" s="1"/>
  <c r="CE16"/>
  <c r="CH40" i="1" s="1"/>
  <c r="BL16" i="22"/>
  <c r="BP16" s="1"/>
  <c r="BS16"/>
  <c r="BV40" i="1" s="1"/>
  <c r="BG16" i="22"/>
  <c r="BJ40" i="1" s="1"/>
  <c r="AP16" i="22"/>
  <c r="AO16"/>
  <c r="AJ16"/>
  <c r="AC16"/>
  <c r="AB16"/>
  <c r="AE16" s="1"/>
  <c r="AI16"/>
  <c r="AL40" i="1" s="1"/>
  <c r="P16" i="22"/>
  <c r="W16"/>
  <c r="Z40" i="1" s="1"/>
  <c r="K16" i="22"/>
  <c r="N40" i="1" s="1"/>
  <c r="F16" i="22"/>
  <c r="HB15"/>
  <c r="HA15"/>
  <c r="HF15" s="1"/>
  <c r="GN15"/>
  <c r="GQ15" s="1"/>
  <c r="GB15"/>
  <c r="GE15" s="1"/>
  <c r="GI15"/>
  <c r="GL39" i="1" s="1"/>
  <c r="FF15" i="22"/>
  <c r="FE15"/>
  <c r="ER15"/>
  <c r="EV15" s="1"/>
  <c r="EF15"/>
  <c r="EJ15" s="1"/>
  <c r="EM15"/>
  <c r="EP39" i="1" s="1"/>
  <c r="DJ15" i="22"/>
  <c r="DI15"/>
  <c r="DM15" s="1"/>
  <c r="DD15"/>
  <c r="CW15"/>
  <c r="DA15" s="1"/>
  <c r="CV15"/>
  <c r="CY15" s="1"/>
  <c r="DC15"/>
  <c r="DF39" i="1" s="1"/>
  <c r="CJ15" i="22"/>
  <c r="CQ15"/>
  <c r="CT39" i="1" s="1"/>
  <c r="CE15" i="22"/>
  <c r="CH39" i="1" s="1"/>
  <c r="BN15" i="22"/>
  <c r="BM15"/>
  <c r="BH15"/>
  <c r="BA15"/>
  <c r="BE15" s="1"/>
  <c r="AZ15"/>
  <c r="BG15"/>
  <c r="BJ39" i="1" s="1"/>
  <c r="AN15" i="22"/>
  <c r="AR15" s="1"/>
  <c r="AU15"/>
  <c r="AX39" i="1" s="1"/>
  <c r="AI15" i="22"/>
  <c r="AL39" i="1" s="1"/>
  <c r="AD15" i="22"/>
  <c r="R15"/>
  <c r="Q15"/>
  <c r="V15" s="1"/>
  <c r="L15"/>
  <c r="E15"/>
  <c r="J15" s="1"/>
  <c r="D15"/>
  <c r="G15" s="1"/>
  <c r="K15"/>
  <c r="N39" i="1" s="1"/>
  <c r="GZ14" i="22"/>
  <c r="HC14" s="1"/>
  <c r="HG14"/>
  <c r="HJ38" i="1" s="1"/>
  <c r="GD14" i="22"/>
  <c r="GC14"/>
  <c r="FP14"/>
  <c r="FS14" s="1"/>
  <c r="FD14"/>
  <c r="FK14"/>
  <c r="FN38" i="1" s="1"/>
  <c r="EH14" i="22"/>
  <c r="EG14"/>
  <c r="DU14"/>
  <c r="DZ14" s="1"/>
  <c r="DT14"/>
  <c r="DW14" s="1"/>
  <c r="DH14"/>
  <c r="DL14" s="1"/>
  <c r="DO14"/>
  <c r="DR38" i="1" s="1"/>
  <c r="DC14" i="22"/>
  <c r="DF38" i="1" s="1"/>
  <c r="CL14" i="22"/>
  <c r="CK14"/>
  <c r="CF14"/>
  <c r="BY14"/>
  <c r="BX14"/>
  <c r="CB14" s="1"/>
  <c r="CE14"/>
  <c r="CH38" i="1" s="1"/>
  <c r="BL14" i="22"/>
  <c r="BP14" s="1"/>
  <c r="BS14"/>
  <c r="BV38" i="1" s="1"/>
  <c r="BG14" i="22"/>
  <c r="BJ38" i="1" s="1"/>
  <c r="BB14" i="22"/>
  <c r="AP14"/>
  <c r="AO14"/>
  <c r="AS14" s="1"/>
  <c r="AJ14"/>
  <c r="AC14"/>
  <c r="AH14" s="1"/>
  <c r="AB14"/>
  <c r="AE14" s="1"/>
  <c r="AI14"/>
  <c r="AL38" i="1" s="1"/>
  <c r="P14" i="22"/>
  <c r="T14" s="1"/>
  <c r="Q14"/>
  <c r="K14"/>
  <c r="N38" i="1" s="1"/>
  <c r="HB13" i="22"/>
  <c r="HA13"/>
  <c r="GN13"/>
  <c r="GR13" s="1"/>
  <c r="GB13"/>
  <c r="GF13" s="1"/>
  <c r="GC13"/>
  <c r="GG13" s="1"/>
  <c r="FF13"/>
  <c r="FE13"/>
  <c r="FI13" s="1"/>
  <c r="ER13"/>
  <c r="EF13"/>
  <c r="EJ13" s="1"/>
  <c r="EG13"/>
  <c r="EK13" s="1"/>
  <c r="EA13"/>
  <c r="ED37" i="1" s="1"/>
  <c r="DJ13" i="22"/>
  <c r="DI13"/>
  <c r="DM13" s="1"/>
  <c r="DD13"/>
  <c r="CW13"/>
  <c r="CV13"/>
  <c r="CY13" s="1"/>
  <c r="DC13"/>
  <c r="DF37" i="1" s="1"/>
  <c r="CJ13" i="22"/>
  <c r="CN13" s="1"/>
  <c r="CK13"/>
  <c r="CE13"/>
  <c r="CH37" i="1" s="1"/>
  <c r="BZ13" i="22"/>
  <c r="BN13"/>
  <c r="BM13"/>
  <c r="BQ13" s="1"/>
  <c r="BH13"/>
  <c r="BA13"/>
  <c r="BE13" s="1"/>
  <c r="AZ13"/>
  <c r="BC13" s="1"/>
  <c r="BG13"/>
  <c r="BJ37" i="1" s="1"/>
  <c r="AN13" i="22"/>
  <c r="AQ13" s="1"/>
  <c r="AU13"/>
  <c r="AX37" i="1" s="1"/>
  <c r="AI13" i="22"/>
  <c r="AL37" i="1" s="1"/>
  <c r="R13" i="22"/>
  <c r="Q13"/>
  <c r="L13"/>
  <c r="E13"/>
  <c r="D13"/>
  <c r="G13" s="1"/>
  <c r="K13"/>
  <c r="N37" i="1" s="1"/>
  <c r="GZ12" i="22"/>
  <c r="HD12" s="1"/>
  <c r="HG12"/>
  <c r="HJ36" i="1" s="1"/>
  <c r="GD12" i="22"/>
  <c r="GC12"/>
  <c r="GG12" s="1"/>
  <c r="FP12"/>
  <c r="FS12" s="1"/>
  <c r="FD12"/>
  <c r="FK12"/>
  <c r="FN36" i="1" s="1"/>
  <c r="EH12" i="22"/>
  <c r="EG12"/>
  <c r="DT12"/>
  <c r="DW12" s="1"/>
  <c r="EA12"/>
  <c r="ED36" i="1" s="1"/>
  <c r="DH12" i="22"/>
  <c r="DL12" s="1"/>
  <c r="DO12"/>
  <c r="DR36" i="1" s="1"/>
  <c r="DC12" i="22"/>
  <c r="DF36" i="1" s="1"/>
  <c r="CX12" i="22"/>
  <c r="CL12"/>
  <c r="CK12"/>
  <c r="CO12" s="1"/>
  <c r="CF12"/>
  <c r="BY12"/>
  <c r="CC12" s="1"/>
  <c r="BX12"/>
  <c r="CA12" s="1"/>
  <c r="CE12"/>
  <c r="CH36" i="1" s="1"/>
  <c r="BL12" i="22"/>
  <c r="BO12" s="1"/>
  <c r="BS12"/>
  <c r="BV36" i="1" s="1"/>
  <c r="BG12" i="22"/>
  <c r="BJ36" i="1" s="1"/>
  <c r="AP12" i="22"/>
  <c r="AO12"/>
  <c r="AJ12"/>
  <c r="AC12"/>
  <c r="AH12" s="1"/>
  <c r="AB12"/>
  <c r="AF12" s="1"/>
  <c r="AI12"/>
  <c r="AL36" i="1" s="1"/>
  <c r="P12" i="22"/>
  <c r="T12" s="1"/>
  <c r="W12"/>
  <c r="Z36" i="1" s="1"/>
  <c r="K12" i="22"/>
  <c r="N36" i="1" s="1"/>
  <c r="F12" i="22"/>
  <c r="HB11"/>
  <c r="HA11"/>
  <c r="HE11" s="1"/>
  <c r="GN11"/>
  <c r="GB11"/>
  <c r="GI11"/>
  <c r="GL35" i="1" s="1"/>
  <c r="FF11" i="22"/>
  <c r="FE11"/>
  <c r="ER11"/>
  <c r="EF11"/>
  <c r="EJ11" s="1"/>
  <c r="EG11"/>
  <c r="DV11"/>
  <c r="DJ11"/>
  <c r="DI11"/>
  <c r="DM11" s="1"/>
  <c r="DD11"/>
  <c r="CW11"/>
  <c r="DB11" s="1"/>
  <c r="CV11"/>
  <c r="DC11"/>
  <c r="DF35" i="1" s="1"/>
  <c r="CJ11" i="22"/>
  <c r="CQ11"/>
  <c r="CT35" i="1" s="1"/>
  <c r="CE11" i="22"/>
  <c r="CH35" i="1" s="1"/>
  <c r="BN11" i="22"/>
  <c r="BM11"/>
  <c r="BH11"/>
  <c r="BA11"/>
  <c r="BF11" s="1"/>
  <c r="AZ11"/>
  <c r="BC11" s="1"/>
  <c r="BG11"/>
  <c r="BJ35" i="1" s="1"/>
  <c r="AN11" i="22"/>
  <c r="AR11" s="1"/>
  <c r="AU11"/>
  <c r="AX35" i="1" s="1"/>
  <c r="AI11" i="22"/>
  <c r="AL35" i="1" s="1"/>
  <c r="AD11" i="22"/>
  <c r="R11"/>
  <c r="Q11"/>
  <c r="U11" s="1"/>
  <c r="L11"/>
  <c r="E11"/>
  <c r="D11"/>
  <c r="K11"/>
  <c r="N35" i="1" s="1"/>
  <c r="GZ10" i="22"/>
  <c r="HD10" s="1"/>
  <c r="HG10"/>
  <c r="HJ34" i="1" s="1"/>
  <c r="GD10" i="22"/>
  <c r="GC10"/>
  <c r="FP10"/>
  <c r="FD10"/>
  <c r="FG10" s="1"/>
  <c r="FK10"/>
  <c r="FN34" i="1" s="1"/>
  <c r="EH10" i="22"/>
  <c r="EG10"/>
  <c r="EL10" s="1"/>
  <c r="DT10"/>
  <c r="DW10" s="1"/>
  <c r="EA10"/>
  <c r="ED34" i="1" s="1"/>
  <c r="DH10" i="22"/>
  <c r="DK10" s="1"/>
  <c r="DO10"/>
  <c r="DR34" i="1" s="1"/>
  <c r="DC10" i="22"/>
  <c r="DF34" i="1" s="1"/>
  <c r="CL10" i="22"/>
  <c r="CK10"/>
  <c r="CF10"/>
  <c r="BY10"/>
  <c r="CD10" s="1"/>
  <c r="BX10"/>
  <c r="CA10" s="1"/>
  <c r="CE10"/>
  <c r="CH34" i="1" s="1"/>
  <c r="BL10" i="22"/>
  <c r="BP10" s="1"/>
  <c r="BS10"/>
  <c r="BV34" i="1" s="1"/>
  <c r="BG10" i="22"/>
  <c r="BJ34" i="1" s="1"/>
  <c r="BB10" i="22"/>
  <c r="AP10"/>
  <c r="AO10"/>
  <c r="AJ10"/>
  <c r="AC10"/>
  <c r="AB10"/>
  <c r="AI10"/>
  <c r="AL34" i="1" s="1"/>
  <c r="P10" i="22"/>
  <c r="S10" s="1"/>
  <c r="W10"/>
  <c r="Z34" i="1" s="1"/>
  <c r="K10" i="22"/>
  <c r="N34" i="1"/>
  <c r="HB9" i="22"/>
  <c r="HA9"/>
  <c r="GO9"/>
  <c r="GN9"/>
  <c r="GQ9" s="1"/>
  <c r="GB9"/>
  <c r="GF9" s="1"/>
  <c r="GI9"/>
  <c r="GL33" i="1" s="1"/>
  <c r="FP9" i="22"/>
  <c r="FT9" s="1"/>
  <c r="FL9"/>
  <c r="ER9"/>
  <c r="EN9"/>
  <c r="EF9"/>
  <c r="EI9" s="1"/>
  <c r="EH9"/>
  <c r="DP9"/>
  <c r="CW9"/>
  <c r="DA9" s="1"/>
  <c r="CV9"/>
  <c r="CZ9" s="1"/>
  <c r="DC9"/>
  <c r="DF33" i="1" s="1"/>
  <c r="CX9" i="22"/>
  <c r="CR9"/>
  <c r="CJ9"/>
  <c r="CM9" s="1"/>
  <c r="CL9"/>
  <c r="BY9"/>
  <c r="BZ9"/>
  <c r="BT9"/>
  <c r="BA9"/>
  <c r="AZ9"/>
  <c r="BG9"/>
  <c r="BJ33" i="1" s="1"/>
  <c r="BB9" i="22"/>
  <c r="AV9"/>
  <c r="AN9"/>
  <c r="AQ9" s="1"/>
  <c r="AP9"/>
  <c r="AC9"/>
  <c r="AD9"/>
  <c r="X9"/>
  <c r="E9"/>
  <c r="I9" s="1"/>
  <c r="D9"/>
  <c r="K9"/>
  <c r="N33" i="1" s="1"/>
  <c r="F9" i="22"/>
  <c r="HH8"/>
  <c r="GZ8"/>
  <c r="HC8" s="1"/>
  <c r="HB8"/>
  <c r="GJ8"/>
  <c r="FP8"/>
  <c r="FL8"/>
  <c r="FD8"/>
  <c r="FF8"/>
  <c r="EN8"/>
  <c r="DT8"/>
  <c r="DV8"/>
  <c r="DP8"/>
  <c r="DH8"/>
  <c r="DK8" s="1"/>
  <c r="DJ8"/>
  <c r="CW8"/>
  <c r="CX8"/>
  <c r="CR8"/>
  <c r="BY8"/>
  <c r="CC8" s="1"/>
  <c r="BX8"/>
  <c r="CB8" s="1"/>
  <c r="CE8"/>
  <c r="CH32" i="1" s="1"/>
  <c r="BZ8" i="22"/>
  <c r="BT8"/>
  <c r="BL8"/>
  <c r="BO8" s="1"/>
  <c r="BN8"/>
  <c r="BA8"/>
  <c r="BB8"/>
  <c r="AV8"/>
  <c r="AC8"/>
  <c r="AG8" s="1"/>
  <c r="AB8"/>
  <c r="AF8" s="1"/>
  <c r="AI8"/>
  <c r="AL32" i="1" s="1"/>
  <c r="AD8" i="22"/>
  <c r="X8"/>
  <c r="P8"/>
  <c r="S8" s="1"/>
  <c r="R8"/>
  <c r="E8"/>
  <c r="F8"/>
  <c r="HH7"/>
  <c r="GN7"/>
  <c r="GR7" s="1"/>
  <c r="GU7"/>
  <c r="GX31" i="1" s="1"/>
  <c r="GJ7" i="22"/>
  <c r="GB7"/>
  <c r="GE7" s="1"/>
  <c r="GD7"/>
  <c r="FL7"/>
  <c r="ER7"/>
  <c r="EN7"/>
  <c r="EF7"/>
  <c r="EI7" s="1"/>
  <c r="EH7"/>
  <c r="DU7"/>
  <c r="DZ7" s="1"/>
  <c r="DP7"/>
  <c r="CW7"/>
  <c r="CV7"/>
  <c r="CZ7" s="1"/>
  <c r="DC7"/>
  <c r="DF31" i="1" s="1"/>
  <c r="CX7" i="22"/>
  <c r="CR7"/>
  <c r="CJ7"/>
  <c r="CL7"/>
  <c r="BY7"/>
  <c r="BZ7"/>
  <c r="BT7"/>
  <c r="BA7"/>
  <c r="BE7" s="1"/>
  <c r="AZ7"/>
  <c r="BG7"/>
  <c r="BJ31" i="1" s="1"/>
  <c r="BB7" i="22"/>
  <c r="AV7"/>
  <c r="AN7"/>
  <c r="AQ7" s="1"/>
  <c r="AP7"/>
  <c r="AC7"/>
  <c r="AD7"/>
  <c r="X7"/>
  <c r="E7"/>
  <c r="D7"/>
  <c r="K7"/>
  <c r="N31" i="1"/>
  <c r="F7" i="22"/>
  <c r="HH6"/>
  <c r="GZ6"/>
  <c r="HC6" s="1"/>
  <c r="HB6"/>
  <c r="GJ6"/>
  <c r="FP6"/>
  <c r="FT6" s="1"/>
  <c r="FL6"/>
  <c r="FD6"/>
  <c r="FG6" s="1"/>
  <c r="FF6"/>
  <c r="EN6"/>
  <c r="DT6"/>
  <c r="DW6" s="1"/>
  <c r="DP6"/>
  <c r="DH6"/>
  <c r="DK6" s="1"/>
  <c r="DJ6"/>
  <c r="CW6"/>
  <c r="CX6"/>
  <c r="CR6"/>
  <c r="BY6"/>
  <c r="BX6"/>
  <c r="CE6"/>
  <c r="CH30" i="1" s="1"/>
  <c r="BZ6" i="22"/>
  <c r="BT6"/>
  <c r="BL6"/>
  <c r="BO6" s="1"/>
  <c r="BN6"/>
  <c r="BA6"/>
  <c r="BB6"/>
  <c r="AV6"/>
  <c r="AC6"/>
  <c r="AB6"/>
  <c r="AI6"/>
  <c r="AL30" i="1" s="1"/>
  <c r="AD6" i="22"/>
  <c r="X6"/>
  <c r="P6"/>
  <c r="S6" s="1"/>
  <c r="R6"/>
  <c r="E6"/>
  <c r="F6"/>
  <c r="HH5"/>
  <c r="GN5"/>
  <c r="GR5" s="1"/>
  <c r="GP5"/>
  <c r="GJ5"/>
  <c r="GB5"/>
  <c r="GE5" s="1"/>
  <c r="GD5"/>
  <c r="FQ5"/>
  <c r="FL5"/>
  <c r="ER5"/>
  <c r="EN5"/>
  <c r="EF5"/>
  <c r="EH5"/>
  <c r="DP5"/>
  <c r="CW5"/>
  <c r="DA5" s="1"/>
  <c r="CV5"/>
  <c r="DC5"/>
  <c r="DF29" i="1" s="1"/>
  <c r="CX5" i="22"/>
  <c r="CR5"/>
  <c r="CJ5"/>
  <c r="CM5" s="1"/>
  <c r="CL5"/>
  <c r="BY5"/>
  <c r="BZ5"/>
  <c r="BT5"/>
  <c r="BA5"/>
  <c r="BE5" s="1"/>
  <c r="AZ5"/>
  <c r="BD5" s="1"/>
  <c r="BG5"/>
  <c r="BJ29" i="1" s="1"/>
  <c r="BB5" i="22"/>
  <c r="AV5"/>
  <c r="AN5"/>
  <c r="AQ5" s="1"/>
  <c r="AP5"/>
  <c r="AC5"/>
  <c r="AD5"/>
  <c r="X5"/>
  <c r="E5"/>
  <c r="I5" s="1"/>
  <c r="D5"/>
  <c r="K5"/>
  <c r="N29" i="1" s="1"/>
  <c r="F5" i="22"/>
  <c r="H24" i="14"/>
  <c r="F24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I8" s="1"/>
  <c r="H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BE6"/>
  <c r="DA6"/>
  <c r="DJ163" s="1"/>
  <c r="AB29"/>
  <c r="BX29"/>
  <c r="DT29"/>
  <c r="B31"/>
  <c r="B69" s="1"/>
  <c r="AX31"/>
  <c r="AX69" s="1"/>
  <c r="CT31"/>
  <c r="CT169" s="1"/>
  <c r="B33"/>
  <c r="AF33"/>
  <c r="BV116"/>
  <c r="Z150"/>
  <c r="AI33"/>
  <c r="AP33"/>
  <c r="AJ150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/>
  <c r="AY64"/>
  <c r="BD137" s="1"/>
  <c r="CU64"/>
  <c r="CZ137"/>
  <c r="U70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/>
  <c r="B102" i="20" s="1"/>
  <c r="D102" s="1"/>
  <c r="C12"/>
  <c r="J12" s="1"/>
  <c r="AZ204" i="19"/>
  <c r="CB204"/>
  <c r="CB205"/>
  <c r="B103" i="20" s="1"/>
  <c r="D103" s="1"/>
  <c r="C13"/>
  <c r="J13" s="1"/>
  <c r="CV204" i="19"/>
  <c r="DX204"/>
  <c r="DX205"/>
  <c r="B104" i="20" s="1"/>
  <c r="D104" s="1"/>
  <c r="C14"/>
  <c r="J14" s="1"/>
  <c r="I6" i="18"/>
  <c r="BE6"/>
  <c r="BN164" s="1"/>
  <c r="DA6"/>
  <c r="AB29"/>
  <c r="AR117" s="1"/>
  <c r="BX29"/>
  <c r="DT29"/>
  <c r="B31"/>
  <c r="B169" s="1"/>
  <c r="AX31"/>
  <c r="AX169" s="1"/>
  <c r="CT31"/>
  <c r="CT169"/>
  <c r="B33"/>
  <c r="AF33"/>
  <c r="AI33"/>
  <c r="BY151"/>
  <c r="AP33"/>
  <c r="EB117" s="1"/>
  <c r="AX33"/>
  <c r="CB33"/>
  <c r="CE33"/>
  <c r="CL33"/>
  <c r="CT33"/>
  <c r="DX33"/>
  <c r="EA33"/>
  <c r="EH33"/>
  <c r="B37"/>
  <c r="AX37"/>
  <c r="CT37"/>
  <c r="B39"/>
  <c r="AX39"/>
  <c r="CH110"/>
  <c r="BY99"/>
  <c r="CT39"/>
  <c r="DU99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/>
  <c r="AY65"/>
  <c r="BD138" s="1"/>
  <c r="CU65"/>
  <c r="CZ138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BC159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/>
  <c r="B100" i="20" s="1"/>
  <c r="D100" s="1"/>
  <c r="C10"/>
  <c r="J10" s="1"/>
  <c r="CV203" i="18"/>
  <c r="DX203"/>
  <c r="DX204"/>
  <c r="B101" i="20" s="1"/>
  <c r="D101" s="1"/>
  <c r="C11"/>
  <c r="J11" s="1"/>
  <c r="I6" i="17"/>
  <c r="B40" s="1"/>
  <c r="BE6"/>
  <c r="AX40" s="1"/>
  <c r="DA6"/>
  <c r="CT40" s="1"/>
  <c r="AQ35"/>
  <c r="EJ152" s="1"/>
  <c r="CM35"/>
  <c r="AZ174"/>
  <c r="EI35"/>
  <c r="B36"/>
  <c r="AF36"/>
  <c r="AI36"/>
  <c r="DU152" s="1"/>
  <c r="AP36"/>
  <c r="AP173"/>
  <c r="AJ152"/>
  <c r="AX36"/>
  <c r="CB36"/>
  <c r="BV225"/>
  <c r="BW240"/>
  <c r="BX173"/>
  <c r="CE36"/>
  <c r="BY187"/>
  <c r="CL36"/>
  <c r="CT36"/>
  <c r="DX36"/>
  <c r="DR225"/>
  <c r="DS240"/>
  <c r="EA36"/>
  <c r="EH36"/>
  <c r="EB187"/>
  <c r="AA38"/>
  <c r="BW38"/>
  <c r="DS38"/>
  <c r="DS161"/>
  <c r="DF180"/>
  <c r="CX134"/>
  <c r="B47"/>
  <c r="B167" s="1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/>
  <c r="BB136"/>
  <c r="BB233" s="1"/>
  <c r="CX136"/>
  <c r="CX233"/>
  <c r="H137"/>
  <c r="BD137"/>
  <c r="CZ137"/>
  <c r="F138"/>
  <c r="W231"/>
  <c r="AD138"/>
  <c r="BB138"/>
  <c r="BS23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CN152"/>
  <c r="EB152"/>
  <c r="B159"/>
  <c r="AF159"/>
  <c r="AI159"/>
  <c r="AP159"/>
  <c r="AX159"/>
  <c r="CB159"/>
  <c r="CE159"/>
  <c r="CL159"/>
  <c r="CT159"/>
  <c r="DX159"/>
  <c r="EA159"/>
  <c r="EH159"/>
  <c r="CT167"/>
  <c r="BV187"/>
  <c r="CF187"/>
  <c r="B194"/>
  <c r="AF194"/>
  <c r="AI194"/>
  <c r="AP194"/>
  <c r="AX194"/>
  <c r="CB194"/>
  <c r="CE194"/>
  <c r="CL194"/>
  <c r="CT194"/>
  <c r="DX194"/>
  <c r="EA194"/>
  <c r="EH194"/>
  <c r="CT202"/>
  <c r="B208"/>
  <c r="AX208"/>
  <c r="CT208"/>
  <c r="BA211"/>
  <c r="W234"/>
  <c r="BS234"/>
  <c r="DO234"/>
  <c r="V237"/>
  <c r="BR237"/>
  <c r="DN237"/>
  <c r="D273"/>
  <c r="AF273"/>
  <c r="AF274"/>
  <c r="B96" i="20" s="1"/>
  <c r="D96" s="1"/>
  <c r="AZ273" i="17"/>
  <c r="CB273"/>
  <c r="CB274"/>
  <c r="B97" i="20" s="1"/>
  <c r="D97" s="1"/>
  <c r="CV273" i="17"/>
  <c r="DX273"/>
  <c r="DX274"/>
  <c r="B98" i="20" s="1"/>
  <c r="D98" s="1"/>
  <c r="DE14" i="11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K4" i="16"/>
  <c r="B9"/>
  <c r="B12"/>
  <c r="K15"/>
  <c r="W1" i="2"/>
  <c r="B5"/>
  <c r="P10"/>
  <c r="B12"/>
  <c r="L14"/>
  <c r="B20"/>
  <c r="B4" i="21" s="1"/>
  <c r="C20" i="2"/>
  <c r="D9" i="13"/>
  <c r="N20" i="2"/>
  <c r="AC20"/>
  <c r="AD20"/>
  <c r="B21"/>
  <c r="D38" i="13" s="1"/>
  <c r="C21" i="2"/>
  <c r="C5" i="21" s="1"/>
  <c r="N21" i="2"/>
  <c r="AC21"/>
  <c r="AD21"/>
  <c r="B22"/>
  <c r="D69" i="13"/>
  <c r="C22" i="2"/>
  <c r="N22"/>
  <c r="AC22"/>
  <c r="AD22"/>
  <c r="B23"/>
  <c r="D100" i="13" s="1"/>
  <c r="C23" i="2"/>
  <c r="C7" i="21"/>
  <c r="N23" i="2"/>
  <c r="AC23"/>
  <c r="AD23"/>
  <c r="B24"/>
  <c r="B8" i="21" s="1"/>
  <c r="C24" i="2"/>
  <c r="D132" i="13" s="1"/>
  <c r="N24" i="2"/>
  <c r="AC24"/>
  <c r="AD24"/>
  <c r="B25"/>
  <c r="D164" i="13" s="1"/>
  <c r="C25" i="2"/>
  <c r="D166" i="13" s="1"/>
  <c r="N25" i="2"/>
  <c r="AC25"/>
  <c r="AD25"/>
  <c r="B26"/>
  <c r="D197" i="13"/>
  <c r="C26" i="2"/>
  <c r="N26"/>
  <c r="AC26"/>
  <c r="AD26"/>
  <c r="B27"/>
  <c r="D230" i="13" s="1"/>
  <c r="C27" i="2"/>
  <c r="D232" i="13"/>
  <c r="N27" i="2"/>
  <c r="AC27"/>
  <c r="AD27"/>
  <c r="B28"/>
  <c r="D262" i="13" s="1"/>
  <c r="C28" i="2"/>
  <c r="D264" i="13" s="1"/>
  <c r="N28" i="2"/>
  <c r="AC28"/>
  <c r="AD28"/>
  <c r="B29"/>
  <c r="B13" i="21" s="1"/>
  <c r="N29" i="2"/>
  <c r="AC29"/>
  <c r="AD29"/>
  <c r="B30"/>
  <c r="D326" i="13" s="1"/>
  <c r="C30" i="2"/>
  <c r="D328" i="13" s="1"/>
  <c r="N30" i="2"/>
  <c r="AC30"/>
  <c r="AD30"/>
  <c r="B31"/>
  <c r="D358" i="13"/>
  <c r="C31" i="2"/>
  <c r="D360" i="13" s="1"/>
  <c r="N31" i="2"/>
  <c r="AC31"/>
  <c r="AD31"/>
  <c r="B32"/>
  <c r="D390" i="13" s="1"/>
  <c r="C32" i="2"/>
  <c r="D392" i="13" s="1"/>
  <c r="N32" i="2"/>
  <c r="AC32"/>
  <c r="AD32"/>
  <c r="B33"/>
  <c r="B17" i="21"/>
  <c r="N33" i="2"/>
  <c r="AC33"/>
  <c r="AD33"/>
  <c r="B34"/>
  <c r="D454" i="13" s="1"/>
  <c r="C34" i="2"/>
  <c r="C18" i="21" s="1"/>
  <c r="N34" i="2"/>
  <c r="AC34"/>
  <c r="AD34"/>
  <c r="B35"/>
  <c r="D486" i="13" s="1"/>
  <c r="C35" i="2"/>
  <c r="C19" i="21"/>
  <c r="N35" i="2"/>
  <c r="AC35"/>
  <c r="AD35"/>
  <c r="B36"/>
  <c r="D518" i="13" s="1"/>
  <c r="C36" i="2"/>
  <c r="D520" i="13" s="1"/>
  <c r="N36" i="2"/>
  <c r="AC36"/>
  <c r="AD36"/>
  <c r="B37"/>
  <c r="N37"/>
  <c r="AC37"/>
  <c r="AD37"/>
  <c r="X41"/>
  <c r="V50"/>
  <c r="B9" i="14"/>
  <c r="B13"/>
  <c r="B15"/>
  <c r="L18"/>
  <c r="C24"/>
  <c r="C25"/>
  <c r="F25"/>
  <c r="F26"/>
  <c r="C27"/>
  <c r="F27"/>
  <c r="C28"/>
  <c r="C29"/>
  <c r="C30"/>
  <c r="C31"/>
  <c r="C32"/>
  <c r="C33"/>
  <c r="C34"/>
  <c r="C35"/>
  <c r="C36"/>
  <c r="C37"/>
  <c r="C38"/>
  <c r="C39"/>
  <c r="C40"/>
  <c r="C41"/>
  <c r="C42"/>
  <c r="C43"/>
  <c r="C44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G2" i="1"/>
  <c r="AM9"/>
  <c r="E12"/>
  <c r="BK16"/>
  <c r="D20"/>
  <c r="E20"/>
  <c r="C22" i="14" s="1"/>
  <c r="P20" i="1"/>
  <c r="Q20"/>
  <c r="D22" i="14" s="1"/>
  <c r="AB20" i="1"/>
  <c r="AC20"/>
  <c r="E22" i="14" s="1"/>
  <c r="AN20" i="1"/>
  <c r="AO20"/>
  <c r="F22" i="14" s="1"/>
  <c r="AZ20" i="1"/>
  <c r="BA20"/>
  <c r="D130" i="13" s="1"/>
  <c r="BL20" i="1"/>
  <c r="BM20"/>
  <c r="H22" i="14" s="1"/>
  <c r="BX20" i="1"/>
  <c r="BY20"/>
  <c r="I22" i="14" s="1"/>
  <c r="CJ20" i="1"/>
  <c r="CK20"/>
  <c r="J22" i="14"/>
  <c r="CV20" i="1"/>
  <c r="CW20"/>
  <c r="K22" i="14" s="1"/>
  <c r="DH20" i="1"/>
  <c r="DI20"/>
  <c r="L22" i="14" s="1"/>
  <c r="DT20" i="1"/>
  <c r="DU20"/>
  <c r="M22" i="14" s="1"/>
  <c r="EF20" i="1"/>
  <c r="EG20"/>
  <c r="N22" i="14" s="1"/>
  <c r="ER20" i="1"/>
  <c r="ES20"/>
  <c r="O22" i="14"/>
  <c r="FD20" i="1"/>
  <c r="FE20"/>
  <c r="P22" i="14" s="1"/>
  <c r="FP20" i="1"/>
  <c r="FQ20"/>
  <c r="Q22" i="14" s="1"/>
  <c r="GB20" i="1"/>
  <c r="GC20"/>
  <c r="R22" i="14" s="1"/>
  <c r="GN20" i="1"/>
  <c r="GO20"/>
  <c r="S22" i="14" s="1"/>
  <c r="GZ20" i="1"/>
  <c r="HA20"/>
  <c r="T22" i="14" s="1"/>
  <c r="E25" i="1"/>
  <c r="AC25"/>
  <c r="AO25"/>
  <c r="BA25"/>
  <c r="BY25"/>
  <c r="CK25"/>
  <c r="CW25"/>
  <c r="DU25"/>
  <c r="EG25"/>
  <c r="ES25"/>
  <c r="FQ25"/>
  <c r="GC25"/>
  <c r="GO25"/>
  <c r="E26"/>
  <c r="Q26"/>
  <c r="AC26"/>
  <c r="AO26"/>
  <c r="BA26"/>
  <c r="BM26"/>
  <c r="BY26"/>
  <c r="CK26"/>
  <c r="CW26"/>
  <c r="DI26"/>
  <c r="DU26"/>
  <c r="EG26"/>
  <c r="ES26"/>
  <c r="FE26"/>
  <c r="FQ26"/>
  <c r="GC26"/>
  <c r="GO26"/>
  <c r="HA26"/>
  <c r="D24" i="14"/>
  <c r="E24"/>
  <c r="G24"/>
  <c r="I24"/>
  <c r="K24"/>
  <c r="L24"/>
  <c r="M24"/>
  <c r="O24"/>
  <c r="Q24"/>
  <c r="R24"/>
  <c r="S24"/>
  <c r="HO29" i="1"/>
  <c r="D25" i="14"/>
  <c r="H25"/>
  <c r="I25"/>
  <c r="J25"/>
  <c r="K25"/>
  <c r="M25"/>
  <c r="N25"/>
  <c r="O25"/>
  <c r="P25"/>
  <c r="Q25"/>
  <c r="R25"/>
  <c r="S25"/>
  <c r="T25"/>
  <c r="HO30" i="1"/>
  <c r="D26" i="14"/>
  <c r="E26"/>
  <c r="G26"/>
  <c r="H26"/>
  <c r="I26"/>
  <c r="J26"/>
  <c r="K26"/>
  <c r="L26"/>
  <c r="M26"/>
  <c r="O26"/>
  <c r="Q26"/>
  <c r="R26"/>
  <c r="S26"/>
  <c r="HO31" i="1"/>
  <c r="E27" i="14"/>
  <c r="G27"/>
  <c r="H27"/>
  <c r="I27"/>
  <c r="J27"/>
  <c r="K27"/>
  <c r="M27"/>
  <c r="O27"/>
  <c r="P27"/>
  <c r="Q27"/>
  <c r="R27"/>
  <c r="S27"/>
  <c r="HO32" i="1"/>
  <c r="D28" i="14"/>
  <c r="E28"/>
  <c r="F28"/>
  <c r="G28"/>
  <c r="H28"/>
  <c r="I28"/>
  <c r="J28"/>
  <c r="K28"/>
  <c r="L28"/>
  <c r="N28"/>
  <c r="O28"/>
  <c r="P28"/>
  <c r="R28"/>
  <c r="S28"/>
  <c r="T28"/>
  <c r="HO33" i="1"/>
  <c r="D29" i="14"/>
  <c r="F29"/>
  <c r="G29"/>
  <c r="H29"/>
  <c r="I29"/>
  <c r="K29"/>
  <c r="L29"/>
  <c r="M29"/>
  <c r="O29"/>
  <c r="P29"/>
  <c r="Q29"/>
  <c r="S29"/>
  <c r="T29"/>
  <c r="HO34" i="1"/>
  <c r="D30" i="14"/>
  <c r="E30"/>
  <c r="F30"/>
  <c r="G30"/>
  <c r="H30"/>
  <c r="I30"/>
  <c r="J30"/>
  <c r="K30"/>
  <c r="M30"/>
  <c r="N30"/>
  <c r="O30"/>
  <c r="P30"/>
  <c r="Q30"/>
  <c r="R30"/>
  <c r="T30"/>
  <c r="HO35" i="1"/>
  <c r="E31" i="14"/>
  <c r="F31"/>
  <c r="G31"/>
  <c r="H31"/>
  <c r="I31"/>
  <c r="J31"/>
  <c r="K31"/>
  <c r="L31"/>
  <c r="M31"/>
  <c r="O31"/>
  <c r="P31"/>
  <c r="Q31"/>
  <c r="R31"/>
  <c r="S31"/>
  <c r="T31"/>
  <c r="HO36" i="1"/>
  <c r="D32" i="14"/>
  <c r="E32"/>
  <c r="F32"/>
  <c r="G32"/>
  <c r="H32"/>
  <c r="I32"/>
  <c r="J32"/>
  <c r="K32"/>
  <c r="L32"/>
  <c r="N32"/>
  <c r="O32"/>
  <c r="Q32"/>
  <c r="R32"/>
  <c r="S32"/>
  <c r="HO37" i="1"/>
  <c r="D33" i="14"/>
  <c r="E33"/>
  <c r="F33"/>
  <c r="G33"/>
  <c r="H33"/>
  <c r="I33"/>
  <c r="J33"/>
  <c r="K33"/>
  <c r="L33"/>
  <c r="M33"/>
  <c r="N33"/>
  <c r="O33"/>
  <c r="P33"/>
  <c r="Q33"/>
  <c r="R33"/>
  <c r="S33"/>
  <c r="T33"/>
  <c r="HO38" i="1"/>
  <c r="D34" i="14"/>
  <c r="E34"/>
  <c r="F34"/>
  <c r="G34"/>
  <c r="H34"/>
  <c r="I34"/>
  <c r="J34"/>
  <c r="K34"/>
  <c r="L34"/>
  <c r="M34"/>
  <c r="N34"/>
  <c r="O34"/>
  <c r="P34"/>
  <c r="Q34"/>
  <c r="R34"/>
  <c r="S34"/>
  <c r="T34"/>
  <c r="HO39" i="1"/>
  <c r="E35" i="14"/>
  <c r="F35"/>
  <c r="G35"/>
  <c r="H35"/>
  <c r="I35"/>
  <c r="J35"/>
  <c r="K35"/>
  <c r="L35"/>
  <c r="M35"/>
  <c r="O35"/>
  <c r="Q35"/>
  <c r="R35"/>
  <c r="S35"/>
  <c r="HO40" i="1"/>
  <c r="D36" i="14"/>
  <c r="E36"/>
  <c r="F36"/>
  <c r="G36"/>
  <c r="H36"/>
  <c r="I36"/>
  <c r="J36"/>
  <c r="K36"/>
  <c r="L36"/>
  <c r="M36"/>
  <c r="N36"/>
  <c r="O36"/>
  <c r="P36"/>
  <c r="Q36"/>
  <c r="S36"/>
  <c r="HO41" i="1"/>
  <c r="D37" i="14"/>
  <c r="E37"/>
  <c r="F37"/>
  <c r="G37"/>
  <c r="H37"/>
  <c r="I37"/>
  <c r="J37"/>
  <c r="K37"/>
  <c r="L37"/>
  <c r="M37"/>
  <c r="O37"/>
  <c r="P37"/>
  <c r="Q37"/>
  <c r="S37"/>
  <c r="T37"/>
  <c r="HO42" i="1"/>
  <c r="D38" i="14"/>
  <c r="E38"/>
  <c r="F38"/>
  <c r="G38"/>
  <c r="H38"/>
  <c r="I38"/>
  <c r="J38"/>
  <c r="K38"/>
  <c r="L38"/>
  <c r="M38"/>
  <c r="N38"/>
  <c r="O38"/>
  <c r="P38"/>
  <c r="Q38"/>
  <c r="R38"/>
  <c r="S38"/>
  <c r="T38"/>
  <c r="HO43" i="1"/>
  <c r="E39" i="14"/>
  <c r="F39"/>
  <c r="H39"/>
  <c r="I39"/>
  <c r="J39"/>
  <c r="K39"/>
  <c r="L39"/>
  <c r="M39"/>
  <c r="N39"/>
  <c r="O39"/>
  <c r="P39"/>
  <c r="Q39"/>
  <c r="R39"/>
  <c r="S39"/>
  <c r="HO44" i="1"/>
  <c r="D40" i="14"/>
  <c r="E40"/>
  <c r="F40"/>
  <c r="G40"/>
  <c r="H40"/>
  <c r="I40"/>
  <c r="J40"/>
  <c r="K40"/>
  <c r="L40"/>
  <c r="N40"/>
  <c r="O40"/>
  <c r="P40"/>
  <c r="Q40"/>
  <c r="R40"/>
  <c r="S40"/>
  <c r="T40"/>
  <c r="HO45" i="1"/>
  <c r="D41" i="14"/>
  <c r="E41"/>
  <c r="F41"/>
  <c r="G41"/>
  <c r="H41"/>
  <c r="I41"/>
  <c r="K41"/>
  <c r="L41"/>
  <c r="M41"/>
  <c r="O41"/>
  <c r="P41"/>
  <c r="Q41"/>
  <c r="S41"/>
  <c r="T41"/>
  <c r="HO46" i="1"/>
  <c r="D42" i="14"/>
  <c r="E42"/>
  <c r="F42"/>
  <c r="H42"/>
  <c r="I42"/>
  <c r="J42"/>
  <c r="K42"/>
  <c r="L42"/>
  <c r="M42"/>
  <c r="N42"/>
  <c r="O42"/>
  <c r="Q42"/>
  <c r="S42"/>
  <c r="HO47" i="1"/>
  <c r="E43" i="14"/>
  <c r="F43"/>
  <c r="H43"/>
  <c r="I43"/>
  <c r="J43"/>
  <c r="K43"/>
  <c r="L43"/>
  <c r="M43"/>
  <c r="O43"/>
  <c r="P43"/>
  <c r="Q43"/>
  <c r="R43"/>
  <c r="S43"/>
  <c r="T43"/>
  <c r="HO48" i="1"/>
  <c r="D44" i="14"/>
  <c r="E44"/>
  <c r="F44"/>
  <c r="G44"/>
  <c r="H44"/>
  <c r="I44"/>
  <c r="J44"/>
  <c r="K44"/>
  <c r="M44"/>
  <c r="O44"/>
  <c r="Q44"/>
  <c r="S44"/>
  <c r="HO49" i="1"/>
  <c r="D45" i="14"/>
  <c r="E45"/>
  <c r="F45"/>
  <c r="G45"/>
  <c r="H45"/>
  <c r="I45"/>
  <c r="J45"/>
  <c r="K45"/>
  <c r="L45"/>
  <c r="M45"/>
  <c r="N45"/>
  <c r="O45"/>
  <c r="P45"/>
  <c r="Q45"/>
  <c r="R45"/>
  <c r="S45"/>
  <c r="T45"/>
  <c r="HO50" i="1"/>
  <c r="D46" i="14"/>
  <c r="E46"/>
  <c r="F46"/>
  <c r="G46"/>
  <c r="H46"/>
  <c r="I46"/>
  <c r="J46"/>
  <c r="K46"/>
  <c r="L46"/>
  <c r="M46"/>
  <c r="N46"/>
  <c r="O46"/>
  <c r="P46"/>
  <c r="Q46"/>
  <c r="R46"/>
  <c r="S46"/>
  <c r="T46"/>
  <c r="HO51" i="1"/>
  <c r="E47" i="14"/>
  <c r="F47"/>
  <c r="H47"/>
  <c r="I47"/>
  <c r="J47"/>
  <c r="K47"/>
  <c r="L47"/>
  <c r="M47"/>
  <c r="O47"/>
  <c r="P47"/>
  <c r="Q47"/>
  <c r="R47"/>
  <c r="S47"/>
  <c r="T47"/>
  <c r="HO52" i="1"/>
  <c r="D48" i="14"/>
  <c r="E48"/>
  <c r="F48"/>
  <c r="G48"/>
  <c r="H48"/>
  <c r="I48"/>
  <c r="J48"/>
  <c r="K48"/>
  <c r="L48"/>
  <c r="N48"/>
  <c r="O48"/>
  <c r="Q48"/>
  <c r="S48"/>
  <c r="HO53" i="1"/>
  <c r="D49" i="14"/>
  <c r="E49"/>
  <c r="F49"/>
  <c r="G49"/>
  <c r="H49"/>
  <c r="J49"/>
  <c r="L49"/>
  <c r="N49"/>
  <c r="O49"/>
  <c r="P49"/>
  <c r="Q49"/>
  <c r="R49"/>
  <c r="S49"/>
  <c r="T49"/>
  <c r="HO54" i="1"/>
  <c r="D50" i="14"/>
  <c r="E50"/>
  <c r="F50"/>
  <c r="G50"/>
  <c r="H50"/>
  <c r="I50"/>
  <c r="K50"/>
  <c r="M50"/>
  <c r="O50"/>
  <c r="Q50"/>
  <c r="S50"/>
  <c r="HO55" i="1"/>
  <c r="E51" i="14"/>
  <c r="F51"/>
  <c r="G51"/>
  <c r="H51"/>
  <c r="I51"/>
  <c r="K51"/>
  <c r="M51"/>
  <c r="O51"/>
  <c r="P51"/>
  <c r="Q51"/>
  <c r="R51"/>
  <c r="T51"/>
  <c r="HO56" i="1"/>
  <c r="D52" i="14"/>
  <c r="E52"/>
  <c r="F52"/>
  <c r="G52"/>
  <c r="H52"/>
  <c r="I52"/>
  <c r="K52"/>
  <c r="M52"/>
  <c r="O52"/>
  <c r="P52"/>
  <c r="Q52"/>
  <c r="R52"/>
  <c r="S52"/>
  <c r="T52"/>
  <c r="HO57" i="1"/>
  <c r="D53" i="14"/>
  <c r="F53"/>
  <c r="G53"/>
  <c r="H53"/>
  <c r="I53"/>
  <c r="J53"/>
  <c r="K53"/>
  <c r="L53"/>
  <c r="M53"/>
  <c r="N53"/>
  <c r="O53"/>
  <c r="P53"/>
  <c r="Q53"/>
  <c r="R53"/>
  <c r="S53"/>
  <c r="T53"/>
  <c r="HO58" i="1"/>
  <c r="D54" i="14"/>
  <c r="E54"/>
  <c r="F54"/>
  <c r="G54"/>
  <c r="H54"/>
  <c r="I54"/>
  <c r="J54"/>
  <c r="K54"/>
  <c r="L54"/>
  <c r="M54"/>
  <c r="N54"/>
  <c r="O54"/>
  <c r="Q54"/>
  <c r="S54"/>
  <c r="HO59" i="1"/>
  <c r="D55" i="14"/>
  <c r="E55"/>
  <c r="F55"/>
  <c r="G55"/>
  <c r="H55"/>
  <c r="I55"/>
  <c r="J55"/>
  <c r="K55"/>
  <c r="L55"/>
  <c r="M55"/>
  <c r="P55"/>
  <c r="R55"/>
  <c r="T55"/>
  <c r="HO60" i="1"/>
  <c r="D56" i="14"/>
  <c r="E56"/>
  <c r="F56"/>
  <c r="G56"/>
  <c r="H56"/>
  <c r="I56"/>
  <c r="J56"/>
  <c r="K56"/>
  <c r="L56"/>
  <c r="N56"/>
  <c r="O56"/>
  <c r="Q56"/>
  <c r="S56"/>
  <c r="HO61" i="1"/>
  <c r="D57" i="14"/>
  <c r="E57"/>
  <c r="F57"/>
  <c r="G57"/>
  <c r="H57"/>
  <c r="I57"/>
  <c r="J57"/>
  <c r="K57"/>
  <c r="L57"/>
  <c r="M57"/>
  <c r="N57"/>
  <c r="P57"/>
  <c r="R57"/>
  <c r="T57"/>
  <c r="HO62" i="1"/>
  <c r="D58" i="14"/>
  <c r="E58"/>
  <c r="F58"/>
  <c r="G58"/>
  <c r="H58"/>
  <c r="I58"/>
  <c r="J58"/>
  <c r="K58"/>
  <c r="L58"/>
  <c r="M58"/>
  <c r="N58"/>
  <c r="Q58"/>
  <c r="R58"/>
  <c r="S58"/>
  <c r="T58"/>
  <c r="HO63" i="1"/>
  <c r="E59" i="14"/>
  <c r="F59"/>
  <c r="G59"/>
  <c r="H59"/>
  <c r="I59"/>
  <c r="J59"/>
  <c r="K59"/>
  <c r="L59"/>
  <c r="M59"/>
  <c r="O59"/>
  <c r="P59"/>
  <c r="Q59"/>
  <c r="R59"/>
  <c r="S59"/>
  <c r="T59"/>
  <c r="HO64" i="1"/>
  <c r="D60" i="14"/>
  <c r="E60"/>
  <c r="F60"/>
  <c r="G60"/>
  <c r="H60"/>
  <c r="I60"/>
  <c r="J60"/>
  <c r="K60"/>
  <c r="L60"/>
  <c r="N60"/>
  <c r="O60"/>
  <c r="P60"/>
  <c r="Q60"/>
  <c r="R60"/>
  <c r="S60"/>
  <c r="T60"/>
  <c r="HO65" i="1"/>
  <c r="D61" i="14"/>
  <c r="E61"/>
  <c r="F61"/>
  <c r="G61"/>
  <c r="H61"/>
  <c r="I61"/>
  <c r="J61"/>
  <c r="K61"/>
  <c r="L61"/>
  <c r="M61"/>
  <c r="N61"/>
  <c r="O61"/>
  <c r="P61"/>
  <c r="Q61"/>
  <c r="R61"/>
  <c r="S61"/>
  <c r="T61"/>
  <c r="HO66" i="1"/>
  <c r="D62" i="14"/>
  <c r="E62"/>
  <c r="F62"/>
  <c r="G62"/>
  <c r="H62"/>
  <c r="I62"/>
  <c r="J62"/>
  <c r="K62"/>
  <c r="L62"/>
  <c r="M62"/>
  <c r="N62"/>
  <c r="O62"/>
  <c r="P62"/>
  <c r="Q62"/>
  <c r="R62"/>
  <c r="S62"/>
  <c r="T62"/>
  <c r="HO67" i="1"/>
  <c r="E63" i="14"/>
  <c r="F63"/>
  <c r="G63"/>
  <c r="H63"/>
  <c r="I63"/>
  <c r="J63"/>
  <c r="K63"/>
  <c r="L63"/>
  <c r="M63"/>
  <c r="O63"/>
  <c r="P63"/>
  <c r="Q63"/>
  <c r="R63"/>
  <c r="S63"/>
  <c r="T63"/>
  <c r="HO68" i="1"/>
  <c r="D64" i="14"/>
  <c r="E64"/>
  <c r="F64"/>
  <c r="G64"/>
  <c r="H64"/>
  <c r="I64"/>
  <c r="J64"/>
  <c r="K64"/>
  <c r="L64"/>
  <c r="N64"/>
  <c r="O64"/>
  <c r="P64"/>
  <c r="Q64"/>
  <c r="R64"/>
  <c r="S64"/>
  <c r="T64"/>
  <c r="HO69" i="1"/>
  <c r="D65" i="14"/>
  <c r="E65"/>
  <c r="F65"/>
  <c r="G65"/>
  <c r="H65"/>
  <c r="I65"/>
  <c r="J65"/>
  <c r="K65"/>
  <c r="L65"/>
  <c r="M65"/>
  <c r="N65"/>
  <c r="O65"/>
  <c r="P65"/>
  <c r="Q65"/>
  <c r="R65"/>
  <c r="S65"/>
  <c r="T65"/>
  <c r="HO70" i="1"/>
  <c r="D66" i="14"/>
  <c r="E66"/>
  <c r="F66"/>
  <c r="G66"/>
  <c r="H66"/>
  <c r="I66"/>
  <c r="J66"/>
  <c r="K66"/>
  <c r="L66"/>
  <c r="M66"/>
  <c r="N66"/>
  <c r="O66"/>
  <c r="P66"/>
  <c r="Q66"/>
  <c r="R66"/>
  <c r="S66"/>
  <c r="T66"/>
  <c r="HO71" i="1"/>
  <c r="E67" i="14"/>
  <c r="F67"/>
  <c r="G67"/>
  <c r="H67"/>
  <c r="I67"/>
  <c r="J67"/>
  <c r="K67"/>
  <c r="L67"/>
  <c r="M67"/>
  <c r="O67"/>
  <c r="P67"/>
  <c r="Q67"/>
  <c r="R67"/>
  <c r="S67"/>
  <c r="T67"/>
  <c r="HO72" i="1"/>
  <c r="D68" i="14"/>
  <c r="E68"/>
  <c r="F68"/>
  <c r="G68"/>
  <c r="H68"/>
  <c r="I68"/>
  <c r="J68"/>
  <c r="K68"/>
  <c r="L68"/>
  <c r="M68"/>
  <c r="N68"/>
  <c r="O68"/>
  <c r="P68"/>
  <c r="Q68"/>
  <c r="R68"/>
  <c r="S68"/>
  <c r="T68"/>
  <c r="HO73" i="1"/>
  <c r="D69" i="14"/>
  <c r="E69"/>
  <c r="F69"/>
  <c r="G69"/>
  <c r="H69"/>
  <c r="I69"/>
  <c r="J69"/>
  <c r="K69"/>
  <c r="L69"/>
  <c r="M69"/>
  <c r="N69"/>
  <c r="O69"/>
  <c r="P69"/>
  <c r="Q69"/>
  <c r="R69"/>
  <c r="S69"/>
  <c r="T69"/>
  <c r="HO74" i="1"/>
  <c r="D70" i="14"/>
  <c r="E70"/>
  <c r="F70"/>
  <c r="G70"/>
  <c r="H70"/>
  <c r="I70"/>
  <c r="J70"/>
  <c r="K70"/>
  <c r="L70"/>
  <c r="M70"/>
  <c r="N70"/>
  <c r="O70"/>
  <c r="P70"/>
  <c r="Q70"/>
  <c r="R70"/>
  <c r="S70"/>
  <c r="T70"/>
  <c r="HO75" i="1"/>
  <c r="E71" i="14"/>
  <c r="F71"/>
  <c r="G71"/>
  <c r="H71"/>
  <c r="I71"/>
  <c r="J71"/>
  <c r="K71"/>
  <c r="L71"/>
  <c r="M71"/>
  <c r="O71"/>
  <c r="P71"/>
  <c r="Q71"/>
  <c r="R71"/>
  <c r="S71"/>
  <c r="T71"/>
  <c r="HO76" i="1"/>
  <c r="D72" i="14"/>
  <c r="E72"/>
  <c r="F72"/>
  <c r="G72"/>
  <c r="H72"/>
  <c r="I72"/>
  <c r="J72"/>
  <c r="K72"/>
  <c r="L72"/>
  <c r="N72"/>
  <c r="O72"/>
  <c r="P72"/>
  <c r="Q72"/>
  <c r="R72"/>
  <c r="S72"/>
  <c r="T72"/>
  <c r="HO77" i="1"/>
  <c r="D73" i="14"/>
  <c r="E73"/>
  <c r="F73"/>
  <c r="G73"/>
  <c r="H73"/>
  <c r="I73"/>
  <c r="J73"/>
  <c r="K73"/>
  <c r="L73"/>
  <c r="M73"/>
  <c r="N73"/>
  <c r="O73"/>
  <c r="P73"/>
  <c r="Q73"/>
  <c r="R73"/>
  <c r="S73"/>
  <c r="T73"/>
  <c r="HO78" i="1"/>
  <c r="D74" i="14"/>
  <c r="E74"/>
  <c r="F74"/>
  <c r="G74"/>
  <c r="H74"/>
  <c r="I74"/>
  <c r="J74"/>
  <c r="K74"/>
  <c r="L74"/>
  <c r="M74"/>
  <c r="N74"/>
  <c r="O74"/>
  <c r="P74"/>
  <c r="Q74"/>
  <c r="R74"/>
  <c r="S74"/>
  <c r="T74"/>
  <c r="HO79" i="1"/>
  <c r="D75" i="14"/>
  <c r="E75"/>
  <c r="F75"/>
  <c r="H75"/>
  <c r="I75"/>
  <c r="J75"/>
  <c r="K75"/>
  <c r="L75"/>
  <c r="M75"/>
  <c r="O75"/>
  <c r="P75"/>
  <c r="Q75"/>
  <c r="R75"/>
  <c r="S75"/>
  <c r="T75"/>
  <c r="HO80" i="1"/>
  <c r="D76" i="14"/>
  <c r="E76"/>
  <c r="F76"/>
  <c r="G76"/>
  <c r="H76"/>
  <c r="I76"/>
  <c r="J76"/>
  <c r="K76"/>
  <c r="L76"/>
  <c r="N76"/>
  <c r="O76"/>
  <c r="P76"/>
  <c r="Q76"/>
  <c r="R76"/>
  <c r="S76"/>
  <c r="T76"/>
  <c r="HO81" i="1"/>
  <c r="D77" i="14"/>
  <c r="F77"/>
  <c r="G77"/>
  <c r="H77"/>
  <c r="I77"/>
  <c r="J77"/>
  <c r="K77"/>
  <c r="L77"/>
  <c r="M77"/>
  <c r="N77"/>
  <c r="O77"/>
  <c r="P77"/>
  <c r="Q77"/>
  <c r="R77"/>
  <c r="S77"/>
  <c r="T77"/>
  <c r="HO82" i="1"/>
  <c r="D78" i="14"/>
  <c r="E78"/>
  <c r="F78"/>
  <c r="G78"/>
  <c r="H78"/>
  <c r="I78"/>
  <c r="J78"/>
  <c r="K78"/>
  <c r="L78"/>
  <c r="M78"/>
  <c r="N78"/>
  <c r="O78"/>
  <c r="P78"/>
  <c r="Q78"/>
  <c r="R78"/>
  <c r="S78"/>
  <c r="T78"/>
  <c r="HO83" i="1"/>
  <c r="D79" i="14"/>
  <c r="E79"/>
  <c r="F79"/>
  <c r="G79"/>
  <c r="H79"/>
  <c r="I79"/>
  <c r="J79"/>
  <c r="K79"/>
  <c r="L79"/>
  <c r="M79"/>
  <c r="O79"/>
  <c r="P79"/>
  <c r="Q79"/>
  <c r="R79"/>
  <c r="S79"/>
  <c r="T79"/>
  <c r="HO84" i="1"/>
  <c r="D80" i="14"/>
  <c r="E80"/>
  <c r="F80"/>
  <c r="G80"/>
  <c r="H80"/>
  <c r="I80"/>
  <c r="J80"/>
  <c r="K80"/>
  <c r="L80"/>
  <c r="N80"/>
  <c r="O80"/>
  <c r="P80"/>
  <c r="Q80"/>
  <c r="R80"/>
  <c r="S80"/>
  <c r="T80"/>
  <c r="HO85" i="1"/>
  <c r="D81" i="14"/>
  <c r="E81"/>
  <c r="F81"/>
  <c r="G81"/>
  <c r="I81"/>
  <c r="J81"/>
  <c r="K81"/>
  <c r="L81"/>
  <c r="M81"/>
  <c r="N81"/>
  <c r="O81"/>
  <c r="P81"/>
  <c r="Q81"/>
  <c r="R81"/>
  <c r="S81"/>
  <c r="T81"/>
  <c r="HO86" i="1"/>
  <c r="D82" i="14"/>
  <c r="E82"/>
  <c r="F82"/>
  <c r="G82"/>
  <c r="H82"/>
  <c r="I82"/>
  <c r="J82"/>
  <c r="K82"/>
  <c r="L82"/>
  <c r="M82"/>
  <c r="N82"/>
  <c r="O82"/>
  <c r="P82"/>
  <c r="Q82"/>
  <c r="R82"/>
  <c r="S82"/>
  <c r="T82"/>
  <c r="HO87" i="1"/>
  <c r="E83" i="14"/>
  <c r="F83"/>
  <c r="G83"/>
  <c r="H83"/>
  <c r="I83"/>
  <c r="J83"/>
  <c r="K83"/>
  <c r="L83"/>
  <c r="M83"/>
  <c r="N83"/>
  <c r="O83"/>
  <c r="P83"/>
  <c r="Q83"/>
  <c r="R83"/>
  <c r="S83"/>
  <c r="T83"/>
  <c r="HO88" i="1"/>
  <c r="D84" i="14"/>
  <c r="E84"/>
  <c r="F84"/>
  <c r="G84"/>
  <c r="H84"/>
  <c r="I84"/>
  <c r="J84"/>
  <c r="K84"/>
  <c r="L84"/>
  <c r="N84"/>
  <c r="O84"/>
  <c r="P84"/>
  <c r="Q84"/>
  <c r="R84"/>
  <c r="S84"/>
  <c r="T84"/>
  <c r="HO89" i="1"/>
  <c r="D85" i="14"/>
  <c r="E85"/>
  <c r="F85"/>
  <c r="G85"/>
  <c r="H85"/>
  <c r="I85"/>
  <c r="J85"/>
  <c r="K85"/>
  <c r="L85"/>
  <c r="M85"/>
  <c r="N85"/>
  <c r="O85"/>
  <c r="P85"/>
  <c r="Q85"/>
  <c r="R85"/>
  <c r="S85"/>
  <c r="T85"/>
  <c r="HO90" i="1"/>
  <c r="D86" i="14"/>
  <c r="E86"/>
  <c r="F86"/>
  <c r="G86"/>
  <c r="H86"/>
  <c r="I86"/>
  <c r="J86"/>
  <c r="K86"/>
  <c r="L86"/>
  <c r="M86"/>
  <c r="N86"/>
  <c r="O86"/>
  <c r="P86"/>
  <c r="Q86"/>
  <c r="R86"/>
  <c r="S86"/>
  <c r="T86"/>
  <c r="HO91" i="1"/>
  <c r="D87" i="14"/>
  <c r="E87"/>
  <c r="F87"/>
  <c r="G87"/>
  <c r="H87"/>
  <c r="I87"/>
  <c r="J87"/>
  <c r="K87"/>
  <c r="L87"/>
  <c r="M87"/>
  <c r="N87"/>
  <c r="O87"/>
  <c r="P87"/>
  <c r="Q87"/>
  <c r="R87"/>
  <c r="S87"/>
  <c r="T87"/>
  <c r="HO92" i="1"/>
  <c r="D88" i="14"/>
  <c r="E88"/>
  <c r="F88"/>
  <c r="G88"/>
  <c r="H88"/>
  <c r="I88"/>
  <c r="J88"/>
  <c r="K88"/>
  <c r="L88"/>
  <c r="N88"/>
  <c r="O88"/>
  <c r="P88"/>
  <c r="Q88"/>
  <c r="R88"/>
  <c r="S88"/>
  <c r="T88"/>
  <c r="HO93" i="1"/>
  <c r="D89" i="14"/>
  <c r="E89"/>
  <c r="F89"/>
  <c r="G89"/>
  <c r="H89"/>
  <c r="I89"/>
  <c r="J89"/>
  <c r="K89"/>
  <c r="L89"/>
  <c r="M89"/>
  <c r="N89"/>
  <c r="O89"/>
  <c r="P89"/>
  <c r="Q89"/>
  <c r="R89"/>
  <c r="S89"/>
  <c r="T89"/>
  <c r="HO94" i="1"/>
  <c r="D90" i="14"/>
  <c r="E90"/>
  <c r="F90"/>
  <c r="G90"/>
  <c r="H90"/>
  <c r="I90"/>
  <c r="J90"/>
  <c r="K90"/>
  <c r="L90"/>
  <c r="M90"/>
  <c r="N90"/>
  <c r="O90"/>
  <c r="P90"/>
  <c r="Q90"/>
  <c r="R90"/>
  <c r="S90"/>
  <c r="T90"/>
  <c r="HO95" i="1"/>
  <c r="E91" i="14"/>
  <c r="F91"/>
  <c r="G91"/>
  <c r="H91"/>
  <c r="I91"/>
  <c r="J91"/>
  <c r="K91"/>
  <c r="L91"/>
  <c r="M91"/>
  <c r="N91"/>
  <c r="O91"/>
  <c r="P91"/>
  <c r="Q91"/>
  <c r="R91"/>
  <c r="S91"/>
  <c r="T91"/>
  <c r="HO96" i="1"/>
  <c r="D92" i="14"/>
  <c r="E92"/>
  <c r="F92"/>
  <c r="G92"/>
  <c r="H92"/>
  <c r="I92"/>
  <c r="J92"/>
  <c r="K92"/>
  <c r="L92"/>
  <c r="N92"/>
  <c r="O92"/>
  <c r="P92"/>
  <c r="Q92"/>
  <c r="R92"/>
  <c r="S92"/>
  <c r="T92"/>
  <c r="HO97" i="1"/>
  <c r="D93" i="14"/>
  <c r="E93"/>
  <c r="F93"/>
  <c r="G93"/>
  <c r="H93"/>
  <c r="I93"/>
  <c r="J93"/>
  <c r="K93"/>
  <c r="L93"/>
  <c r="M93"/>
  <c r="N93"/>
  <c r="O93"/>
  <c r="P93"/>
  <c r="Q93"/>
  <c r="R93"/>
  <c r="S93"/>
  <c r="T93"/>
  <c r="HO98" i="1"/>
  <c r="D94" i="14"/>
  <c r="E94"/>
  <c r="F94"/>
  <c r="G94"/>
  <c r="H94"/>
  <c r="I94"/>
  <c r="J94"/>
  <c r="K94"/>
  <c r="L94"/>
  <c r="M94"/>
  <c r="N94"/>
  <c r="O94"/>
  <c r="P94"/>
  <c r="Q94"/>
  <c r="R94"/>
  <c r="S94"/>
  <c r="T94"/>
  <c r="HO99" i="1"/>
  <c r="E95" i="14"/>
  <c r="F95"/>
  <c r="G95"/>
  <c r="H95"/>
  <c r="I95"/>
  <c r="J95"/>
  <c r="K95"/>
  <c r="L95"/>
  <c r="M95"/>
  <c r="N95"/>
  <c r="O95"/>
  <c r="P95"/>
  <c r="Q95"/>
  <c r="R95"/>
  <c r="S95"/>
  <c r="T95"/>
  <c r="HO100" i="1"/>
  <c r="D96" i="14"/>
  <c r="E96"/>
  <c r="F96"/>
  <c r="G96"/>
  <c r="H96"/>
  <c r="I96"/>
  <c r="J96"/>
  <c r="K96"/>
  <c r="L96"/>
  <c r="N96"/>
  <c r="O96"/>
  <c r="P96"/>
  <c r="Q96"/>
  <c r="R96"/>
  <c r="S96"/>
  <c r="T96"/>
  <c r="HO101" i="1"/>
  <c r="D97" i="14"/>
  <c r="E97"/>
  <c r="F97"/>
  <c r="G97"/>
  <c r="H97"/>
  <c r="I97"/>
  <c r="J97"/>
  <c r="K97"/>
  <c r="L97"/>
  <c r="M97"/>
  <c r="N97"/>
  <c r="O97"/>
  <c r="P97"/>
  <c r="Q97"/>
  <c r="R97"/>
  <c r="S97"/>
  <c r="T97"/>
  <c r="HO102" i="1"/>
  <c r="D98" i="14"/>
  <c r="E98"/>
  <c r="F98"/>
  <c r="G98"/>
  <c r="H98"/>
  <c r="I98"/>
  <c r="J98"/>
  <c r="K98"/>
  <c r="L98"/>
  <c r="M98"/>
  <c r="N98"/>
  <c r="O98"/>
  <c r="P98"/>
  <c r="Q98"/>
  <c r="R98"/>
  <c r="S98"/>
  <c r="T98"/>
  <c r="HO103" i="1"/>
  <c r="E99" i="14"/>
  <c r="F99"/>
  <c r="G99"/>
  <c r="H99"/>
  <c r="I99"/>
  <c r="J99"/>
  <c r="K99"/>
  <c r="L99"/>
  <c r="M99"/>
  <c r="N99"/>
  <c r="O99"/>
  <c r="P99"/>
  <c r="Q99"/>
  <c r="R99"/>
  <c r="S99"/>
  <c r="T99"/>
  <c r="HO104" i="1"/>
  <c r="D100" i="14"/>
  <c r="E100"/>
  <c r="F100"/>
  <c r="G100"/>
  <c r="H100"/>
  <c r="I100"/>
  <c r="J100"/>
  <c r="K100"/>
  <c r="L100"/>
  <c r="N100"/>
  <c r="O100"/>
  <c r="P100"/>
  <c r="Q100"/>
  <c r="R100"/>
  <c r="S100"/>
  <c r="T100"/>
  <c r="HO105" i="1"/>
  <c r="D101" i="14"/>
  <c r="E101"/>
  <c r="F101"/>
  <c r="G101"/>
  <c r="H101"/>
  <c r="I101"/>
  <c r="J101"/>
  <c r="K101"/>
  <c r="L101"/>
  <c r="M101"/>
  <c r="N101"/>
  <c r="O101"/>
  <c r="P101"/>
  <c r="Q101"/>
  <c r="R101"/>
  <c r="S101"/>
  <c r="T101"/>
  <c r="HO106" i="1"/>
  <c r="D102" i="14"/>
  <c r="E102"/>
  <c r="F102"/>
  <c r="G102"/>
  <c r="H102"/>
  <c r="I102"/>
  <c r="J102"/>
  <c r="K102"/>
  <c r="L102"/>
  <c r="M102"/>
  <c r="N102"/>
  <c r="O102"/>
  <c r="P102"/>
  <c r="Q102"/>
  <c r="R102"/>
  <c r="S102"/>
  <c r="T102"/>
  <c r="HO107" i="1"/>
  <c r="D103" i="14"/>
  <c r="E103"/>
  <c r="F103"/>
  <c r="G103"/>
  <c r="H103"/>
  <c r="I103"/>
  <c r="J103"/>
  <c r="K103"/>
  <c r="L103"/>
  <c r="M103"/>
  <c r="N103"/>
  <c r="O103"/>
  <c r="P103"/>
  <c r="Q103"/>
  <c r="R103"/>
  <c r="S103"/>
  <c r="T103"/>
  <c r="HO108" i="1"/>
  <c r="D104" i="14"/>
  <c r="E104"/>
  <c r="F104"/>
  <c r="G104"/>
  <c r="H104"/>
  <c r="I104"/>
  <c r="J104"/>
  <c r="K104"/>
  <c r="L104"/>
  <c r="N104"/>
  <c r="O104"/>
  <c r="P104"/>
  <c r="Q104"/>
  <c r="R104"/>
  <c r="S104"/>
  <c r="T104"/>
  <c r="HO109" i="1"/>
  <c r="D105" i="14"/>
  <c r="E105"/>
  <c r="F105"/>
  <c r="G105"/>
  <c r="H105"/>
  <c r="I105"/>
  <c r="J105"/>
  <c r="K105"/>
  <c r="L105"/>
  <c r="M105"/>
  <c r="N105"/>
  <c r="O105"/>
  <c r="P105"/>
  <c r="Q105"/>
  <c r="R105"/>
  <c r="S105"/>
  <c r="T105"/>
  <c r="HO110" i="1"/>
  <c r="G111"/>
  <c r="H111"/>
  <c r="I111"/>
  <c r="J111"/>
  <c r="K111"/>
  <c r="O111"/>
  <c r="AA111"/>
  <c r="HO111"/>
  <c r="A2" i="15"/>
  <c r="C6"/>
  <c r="A9"/>
  <c r="BE12"/>
  <c r="H14"/>
  <c r="C16"/>
  <c r="I16"/>
  <c r="O16"/>
  <c r="U16"/>
  <c r="AA16"/>
  <c r="AG16"/>
  <c r="AM16"/>
  <c r="AS16"/>
  <c r="AY16"/>
  <c r="BE16"/>
  <c r="BK16"/>
  <c r="BQ16"/>
  <c r="BW16"/>
  <c r="CC16"/>
  <c r="CI16"/>
  <c r="CO16"/>
  <c r="CU16"/>
  <c r="DA16"/>
  <c r="C67"/>
  <c r="I67"/>
  <c r="O67"/>
  <c r="U67"/>
  <c r="AA67"/>
  <c r="AG67"/>
  <c r="AM67"/>
  <c r="AS67"/>
  <c r="AY67"/>
  <c r="BE67"/>
  <c r="BK67"/>
  <c r="BQ67"/>
  <c r="BW67"/>
  <c r="CC67"/>
  <c r="CI67"/>
  <c r="CO67"/>
  <c r="CU67"/>
  <c r="DA67"/>
  <c r="F3" i="7"/>
  <c r="F12"/>
  <c r="E14"/>
  <c r="G22" i="6"/>
  <c r="H22" s="1"/>
  <c r="K22"/>
  <c r="F22" i="15" s="1"/>
  <c r="M22" i="6"/>
  <c r="N22"/>
  <c r="G23"/>
  <c r="H23" s="1"/>
  <c r="J23" s="1"/>
  <c r="G21" i="2" s="1"/>
  <c r="K23" i="6"/>
  <c r="L49" i="15" s="1"/>
  <c r="M23" i="6"/>
  <c r="N23"/>
  <c r="G24"/>
  <c r="H24" s="1"/>
  <c r="K24"/>
  <c r="R27" i="15" s="1"/>
  <c r="M24" i="6"/>
  <c r="N24"/>
  <c r="G25"/>
  <c r="H25" s="1"/>
  <c r="I25" s="1"/>
  <c r="K25"/>
  <c r="M25"/>
  <c r="N25"/>
  <c r="G26"/>
  <c r="H26" s="1"/>
  <c r="K26"/>
  <c r="AD18" i="15"/>
  <c r="N26" i="6"/>
  <c r="G27"/>
  <c r="H27" s="1"/>
  <c r="M27"/>
  <c r="N27"/>
  <c r="G28"/>
  <c r="H28" s="1"/>
  <c r="K28"/>
  <c r="AP49" i="15" s="1"/>
  <c r="M28" i="6"/>
  <c r="N28"/>
  <c r="G29"/>
  <c r="H29" s="1"/>
  <c r="K29"/>
  <c r="AV36" i="15" s="1"/>
  <c r="M29" i="6"/>
  <c r="N29"/>
  <c r="G30"/>
  <c r="H30" s="1"/>
  <c r="I30" s="1"/>
  <c r="AZ55" i="15" s="1"/>
  <c r="K30" i="6"/>
  <c r="BB40" i="15" s="1"/>
  <c r="N30" i="6"/>
  <c r="G31"/>
  <c r="H31" s="1"/>
  <c r="M31"/>
  <c r="N31"/>
  <c r="G32"/>
  <c r="H32" s="1"/>
  <c r="K32"/>
  <c r="M32"/>
  <c r="N32"/>
  <c r="G33"/>
  <c r="H33" s="1"/>
  <c r="J33" s="1"/>
  <c r="G31" i="2" s="1"/>
  <c r="K33" i="6"/>
  <c r="BT52" i="15" s="1"/>
  <c r="M33" i="6"/>
  <c r="N33"/>
  <c r="G34"/>
  <c r="H34" s="1"/>
  <c r="I34" s="1"/>
  <c r="BX50" i="15" s="1"/>
  <c r="K34" i="6"/>
  <c r="BZ54" i="15" s="1"/>
  <c r="N34" i="6"/>
  <c r="G35"/>
  <c r="H35" s="1"/>
  <c r="M35"/>
  <c r="N35"/>
  <c r="G36"/>
  <c r="H36" s="1"/>
  <c r="K36"/>
  <c r="CL44" i="15" s="1"/>
  <c r="M36" i="6"/>
  <c r="N36"/>
  <c r="G37"/>
  <c r="H37" s="1"/>
  <c r="K37"/>
  <c r="CR31" i="15" s="1"/>
  <c r="M37" i="6"/>
  <c r="N37"/>
  <c r="G38"/>
  <c r="H38" s="1"/>
  <c r="K38"/>
  <c r="CX51" i="15" s="1"/>
  <c r="N38" i="6"/>
  <c r="N40" s="1"/>
  <c r="O40" s="1"/>
  <c r="G39"/>
  <c r="H39" s="1"/>
  <c r="M39"/>
  <c r="N39"/>
  <c r="J50"/>
  <c r="B51"/>
  <c r="C51"/>
  <c r="D51"/>
  <c r="E51"/>
  <c r="B52"/>
  <c r="C52"/>
  <c r="D52"/>
  <c r="E52"/>
  <c r="H17" i="4"/>
  <c r="A1" i="22"/>
  <c r="A1" i="13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E20" i="2"/>
  <c r="M35"/>
  <c r="K495" i="13" s="1"/>
  <c r="M31" i="2"/>
  <c r="K367" i="13"/>
  <c r="M27" i="2"/>
  <c r="K239" i="13" s="1"/>
  <c r="M22" i="2"/>
  <c r="G22" i="14"/>
  <c r="R164" i="18"/>
  <c r="CO125" i="19"/>
  <c r="DJ166"/>
  <c r="BN163"/>
  <c r="EK125"/>
  <c r="P58" i="14"/>
  <c r="Q57"/>
  <c r="T56"/>
  <c r="P56"/>
  <c r="S55"/>
  <c r="O55"/>
  <c r="R54"/>
  <c r="S51"/>
  <c r="R50"/>
  <c r="T48"/>
  <c r="P48"/>
  <c r="T44"/>
  <c r="P44"/>
  <c r="R42"/>
  <c r="T36"/>
  <c r="T32"/>
  <c r="P32"/>
  <c r="O58"/>
  <c r="R41"/>
  <c r="T39"/>
  <c r="R37"/>
  <c r="T35"/>
  <c r="P35"/>
  <c r="S30"/>
  <c r="R29"/>
  <c r="Q28"/>
  <c r="T27"/>
  <c r="T26"/>
  <c r="P26"/>
  <c r="T24"/>
  <c r="P24"/>
  <c r="S57"/>
  <c r="O57"/>
  <c r="R56"/>
  <c r="Q55"/>
  <c r="T54"/>
  <c r="P54"/>
  <c r="T50"/>
  <c r="P50"/>
  <c r="R48"/>
  <c r="R44"/>
  <c r="T42"/>
  <c r="P42"/>
  <c r="R36"/>
  <c r="M49"/>
  <c r="I49"/>
  <c r="N52"/>
  <c r="J52"/>
  <c r="L51"/>
  <c r="N50"/>
  <c r="J50"/>
  <c r="K49"/>
  <c r="L52"/>
  <c r="J51"/>
  <c r="L50"/>
  <c r="N44"/>
  <c r="L30"/>
  <c r="N41"/>
  <c r="J41"/>
  <c r="N37"/>
  <c r="N29"/>
  <c r="J29"/>
  <c r="L27"/>
  <c r="N26"/>
  <c r="L25"/>
  <c r="N24"/>
  <c r="J24"/>
  <c r="L44"/>
  <c r="H81"/>
  <c r="G75"/>
  <c r="G47"/>
  <c r="G43"/>
  <c r="G39"/>
  <c r="G25"/>
  <c r="G42"/>
  <c r="E77"/>
  <c r="E53"/>
  <c r="E29"/>
  <c r="E25"/>
  <c r="CN151" i="18"/>
  <c r="EJ117"/>
  <c r="CN117"/>
  <c r="ED110"/>
  <c r="DM70" i="19"/>
  <c r="DR116"/>
  <c r="Z116"/>
  <c r="BK99"/>
  <c r="DR150"/>
  <c r="BV150"/>
  <c r="BQ70"/>
  <c r="EK35"/>
  <c r="EB116"/>
  <c r="CF116"/>
  <c r="AJ116"/>
  <c r="AX169"/>
  <c r="EB150"/>
  <c r="CF150"/>
  <c r="CY159" i="18"/>
  <c r="EB151"/>
  <c r="CF151"/>
  <c r="DG100"/>
  <c r="AR225" i="17"/>
  <c r="AS240"/>
  <c r="E211"/>
  <c r="CL210"/>
  <c r="B202"/>
  <c r="D174"/>
  <c r="BX210"/>
  <c r="BK144"/>
  <c r="CN187"/>
  <c r="AA161"/>
  <c r="N180"/>
  <c r="EJ151" i="18"/>
  <c r="BY117"/>
  <c r="DJ164"/>
  <c r="DU151"/>
  <c r="AR151"/>
  <c r="DU117"/>
  <c r="AJ225" i="17"/>
  <c r="AK240"/>
  <c r="DT210"/>
  <c r="DT173"/>
  <c r="AR152"/>
  <c r="EJ17" i="22"/>
  <c r="AR34"/>
  <c r="AR49"/>
  <c r="AF54"/>
  <c r="AQ54"/>
  <c r="CB63"/>
  <c r="CY75"/>
  <c r="DL76"/>
  <c r="DL10"/>
  <c r="I15"/>
  <c r="DN15"/>
  <c r="FH33"/>
  <c r="GG34"/>
  <c r="FI35"/>
  <c r="AE36"/>
  <c r="DY45"/>
  <c r="DW51"/>
  <c r="H55"/>
  <c r="S55"/>
  <c r="BD58"/>
  <c r="DK62"/>
  <c r="BD64"/>
  <c r="CA82"/>
  <c r="AT14"/>
  <c r="AG37"/>
  <c r="BC37"/>
  <c r="CY43"/>
  <c r="CN47"/>
  <c r="BD53"/>
  <c r="BO53"/>
  <c r="DX55"/>
  <c r="HC55"/>
  <c r="EI13"/>
  <c r="CM17"/>
  <c r="BQ35"/>
  <c r="EK36"/>
  <c r="GS46"/>
  <c r="FT53"/>
  <c r="CN54"/>
  <c r="BO10"/>
  <c r="CB10"/>
  <c r="GE13"/>
  <c r="EI15"/>
  <c r="G37"/>
  <c r="GQ37"/>
  <c r="AR38"/>
  <c r="CA38"/>
  <c r="FS38"/>
  <c r="BC39"/>
  <c r="EU39"/>
  <c r="AE40"/>
  <c r="DW40"/>
  <c r="G41"/>
  <c r="CY41"/>
  <c r="CA42"/>
  <c r="BC43"/>
  <c r="EW44"/>
  <c r="DW47"/>
  <c r="CY50"/>
  <c r="S57"/>
  <c r="HC57"/>
  <c r="H58"/>
  <c r="S59"/>
  <c r="AF59"/>
  <c r="FG59"/>
  <c r="FT59"/>
  <c r="DL81"/>
  <c r="CY83"/>
  <c r="GQ83"/>
  <c r="GR9"/>
  <c r="HF11"/>
  <c r="CZ13"/>
  <c r="FJ13"/>
  <c r="AQ15"/>
  <c r="H17"/>
  <c r="BR17"/>
  <c r="T35"/>
  <c r="DL35"/>
  <c r="HD35"/>
  <c r="BE44"/>
  <c r="I46"/>
  <c r="CN49"/>
  <c r="CY49"/>
  <c r="BC50"/>
  <c r="FU50"/>
  <c r="GQ50"/>
  <c r="HD50"/>
  <c r="AF62"/>
  <c r="AR63"/>
  <c r="GF65"/>
  <c r="DW67"/>
  <c r="GQ68"/>
  <c r="FS69"/>
  <c r="CY7"/>
  <c r="CA8"/>
  <c r="AQ11"/>
  <c r="BD11"/>
  <c r="DA11"/>
  <c r="DN11"/>
  <c r="H13"/>
  <c r="AR13"/>
  <c r="BR13"/>
  <c r="FT14"/>
  <c r="HD14"/>
  <c r="DK16"/>
  <c r="FH16"/>
  <c r="GH16"/>
  <c r="AG18"/>
  <c r="G35"/>
  <c r="CY35"/>
  <c r="DL37"/>
  <c r="DW38"/>
  <c r="G39"/>
  <c r="CY39"/>
  <c r="FS40"/>
  <c r="BC41"/>
  <c r="EU41"/>
  <c r="AE42"/>
  <c r="DW42"/>
  <c r="G43"/>
  <c r="CZ56"/>
  <c r="GE56"/>
  <c r="GE58"/>
  <c r="GR58"/>
  <c r="AQ60"/>
  <c r="EI61"/>
  <c r="AE84"/>
  <c r="G85"/>
  <c r="CY85"/>
  <c r="GQ5"/>
  <c r="FS6"/>
  <c r="CY9"/>
  <c r="V11"/>
  <c r="DK12"/>
  <c r="DX12"/>
  <c r="GH12"/>
  <c r="BO14"/>
  <c r="DY14"/>
  <c r="AF16"/>
  <c r="GE17"/>
  <c r="CC18"/>
  <c r="HD18"/>
  <c r="DK33"/>
  <c r="CN36"/>
  <c r="BP37"/>
  <c r="EU48"/>
  <c r="FH48"/>
  <c r="BE49"/>
  <c r="EJ49"/>
  <c r="EU49"/>
  <c r="G50"/>
  <c r="T50"/>
  <c r="CA51"/>
  <c r="FS51"/>
  <c r="G52"/>
  <c r="BC52"/>
  <c r="CD54"/>
  <c r="AH56"/>
  <c r="CZ58"/>
  <c r="BD61"/>
  <c r="FH62"/>
  <c r="H63"/>
  <c r="EK65"/>
  <c r="DL66"/>
  <c r="GQ66"/>
  <c r="CA67"/>
  <c r="FS67"/>
  <c r="EU68"/>
  <c r="DW69"/>
  <c r="HD71"/>
  <c r="CC7"/>
  <c r="CD7"/>
  <c r="HE9"/>
  <c r="HF9"/>
  <c r="DN13"/>
  <c r="U17"/>
  <c r="V17"/>
  <c r="CC5"/>
  <c r="CD5"/>
  <c r="AG7"/>
  <c r="AH7"/>
  <c r="U13"/>
  <c r="V13"/>
  <c r="EK16"/>
  <c r="I6"/>
  <c r="J6"/>
  <c r="GG10"/>
  <c r="GH10"/>
  <c r="EK12"/>
  <c r="EL12"/>
  <c r="AS16"/>
  <c r="AT16"/>
  <c r="HF17"/>
  <c r="AS12"/>
  <c r="AT12"/>
  <c r="FI15"/>
  <c r="FJ15"/>
  <c r="E10"/>
  <c r="L10"/>
  <c r="D10"/>
  <c r="AV10"/>
  <c r="AN10"/>
  <c r="AU10"/>
  <c r="AX34" i="1" s="1"/>
  <c r="CW10" i="22"/>
  <c r="DD10"/>
  <c r="CV10"/>
  <c r="EN10"/>
  <c r="EF10"/>
  <c r="EM10"/>
  <c r="EP34" i="1" s="1"/>
  <c r="GO10" i="22"/>
  <c r="GN10"/>
  <c r="X11"/>
  <c r="P11"/>
  <c r="W11"/>
  <c r="Z35" i="1" s="1"/>
  <c r="BY11" i="22"/>
  <c r="CF11"/>
  <c r="BX11"/>
  <c r="DP11"/>
  <c r="DH11"/>
  <c r="DO11"/>
  <c r="DR35" i="1" s="1"/>
  <c r="FQ11" i="22"/>
  <c r="FV11" s="1"/>
  <c r="FP11"/>
  <c r="HH11"/>
  <c r="GZ11"/>
  <c r="HG11"/>
  <c r="HJ35" i="1" s="1"/>
  <c r="BA12" i="22"/>
  <c r="BH12"/>
  <c r="AZ12"/>
  <c r="CR12"/>
  <c r="CJ12"/>
  <c r="CQ12"/>
  <c r="CT36" i="1" s="1"/>
  <c r="ES12" i="22"/>
  <c r="ER12"/>
  <c r="GJ12"/>
  <c r="GB12"/>
  <c r="GI12"/>
  <c r="GL36" i="1" s="1"/>
  <c r="AC13" i="22"/>
  <c r="AJ13"/>
  <c r="AB13"/>
  <c r="BT13"/>
  <c r="BL13"/>
  <c r="BS13"/>
  <c r="BV37" i="1" s="1"/>
  <c r="EB13" i="22"/>
  <c r="DT13"/>
  <c r="FL13"/>
  <c r="FD13"/>
  <c r="FG13" s="1"/>
  <c r="FK13"/>
  <c r="FN37" i="1" s="1"/>
  <c r="E14" i="22"/>
  <c r="L14"/>
  <c r="D14"/>
  <c r="AV14"/>
  <c r="AN14"/>
  <c r="AR14" s="1"/>
  <c r="AU14"/>
  <c r="AX38" i="1"/>
  <c r="CW14" i="22"/>
  <c r="DD14"/>
  <c r="CV14"/>
  <c r="EN14"/>
  <c r="EF14"/>
  <c r="EM14"/>
  <c r="EP38" i="1" s="1"/>
  <c r="GN14" i="22"/>
  <c r="X15"/>
  <c r="P15"/>
  <c r="W15"/>
  <c r="Z39" i="1" s="1"/>
  <c r="BY15" i="22"/>
  <c r="CF15"/>
  <c r="BX15"/>
  <c r="CA15" s="1"/>
  <c r="DP15"/>
  <c r="DH15"/>
  <c r="DO15"/>
  <c r="DR39" i="1" s="1"/>
  <c r="FP15" i="22"/>
  <c r="HH15"/>
  <c r="GZ15"/>
  <c r="HG15"/>
  <c r="HJ39" i="1" s="1"/>
  <c r="BA16" i="22"/>
  <c r="BH16"/>
  <c r="AZ16"/>
  <c r="CR16"/>
  <c r="CJ16"/>
  <c r="CQ16"/>
  <c r="CT40" i="1" s="1"/>
  <c r="ER16" i="22"/>
  <c r="GJ16"/>
  <c r="GB16"/>
  <c r="GE16" s="1"/>
  <c r="GI16"/>
  <c r="GL40" i="1" s="1"/>
  <c r="AC17" i="22"/>
  <c r="AJ17"/>
  <c r="AB17"/>
  <c r="BT17"/>
  <c r="BL17"/>
  <c r="BS17"/>
  <c r="BV41" i="1" s="1"/>
  <c r="EB17" i="22"/>
  <c r="DT17"/>
  <c r="DW17" s="1"/>
  <c r="FL17"/>
  <c r="FD17"/>
  <c r="FK17"/>
  <c r="FN41" i="1" s="1"/>
  <c r="CR18" i="22"/>
  <c r="CJ18"/>
  <c r="CK18"/>
  <c r="CQ18"/>
  <c r="CT42" i="1" s="1"/>
  <c r="GJ18" i="22"/>
  <c r="GB18"/>
  <c r="GC18"/>
  <c r="GI18"/>
  <c r="GL42" i="1" s="1"/>
  <c r="FL19" i="22"/>
  <c r="FD19"/>
  <c r="FE19"/>
  <c r="FI19" s="1"/>
  <c r="FK19"/>
  <c r="FN43" i="1" s="1"/>
  <c r="DP21" i="22"/>
  <c r="DH21"/>
  <c r="DL21" s="1"/>
  <c r="DI21"/>
  <c r="DO21"/>
  <c r="DR45" i="1" s="1"/>
  <c r="AH23" i="22"/>
  <c r="DA24"/>
  <c r="CD29"/>
  <c r="DM32"/>
  <c r="DN32"/>
  <c r="CY33"/>
  <c r="CZ33"/>
  <c r="J5"/>
  <c r="W5"/>
  <c r="Z29" i="1" s="1"/>
  <c r="AB5" i="22"/>
  <c r="AJ5"/>
  <c r="AO5"/>
  <c r="BS5"/>
  <c r="BV29" i="1" s="1"/>
  <c r="BX5" i="22"/>
  <c r="CB5" s="1"/>
  <c r="CF5"/>
  <c r="CK5"/>
  <c r="DB5"/>
  <c r="DO5"/>
  <c r="DR29" i="1" s="1"/>
  <c r="DT5" i="22"/>
  <c r="DX5" s="1"/>
  <c r="EG5"/>
  <c r="FK5"/>
  <c r="FN29" i="1" s="1"/>
  <c r="FP5" i="22"/>
  <c r="GC5"/>
  <c r="GG5" s="1"/>
  <c r="HG5"/>
  <c r="HJ29" i="1" s="1"/>
  <c r="D6" i="22"/>
  <c r="L6"/>
  <c r="Q6"/>
  <c r="V6" s="1"/>
  <c r="AU6"/>
  <c r="AX30" i="1" s="1"/>
  <c r="AZ6" i="22"/>
  <c r="BD6" s="1"/>
  <c r="BH6"/>
  <c r="BM6"/>
  <c r="CQ6"/>
  <c r="CT30" i="1" s="1"/>
  <c r="CV6" i="22"/>
  <c r="DD6"/>
  <c r="DI6"/>
  <c r="EM6"/>
  <c r="EP30" i="1" s="1"/>
  <c r="ER6" i="22"/>
  <c r="EZ6"/>
  <c r="FE6"/>
  <c r="GI6"/>
  <c r="GL30" i="1" s="1"/>
  <c r="GN6" i="22"/>
  <c r="HA6"/>
  <c r="W7"/>
  <c r="Z31" i="1" s="1"/>
  <c r="AB7" i="22"/>
  <c r="AJ7"/>
  <c r="AO7"/>
  <c r="BF7"/>
  <c r="BS7"/>
  <c r="BV31" i="1" s="1"/>
  <c r="BX7" i="22"/>
  <c r="CF7"/>
  <c r="CK7"/>
  <c r="DO7"/>
  <c r="DR31" i="1" s="1"/>
  <c r="DT7" i="22"/>
  <c r="EG7"/>
  <c r="EK7" s="1"/>
  <c r="FK7"/>
  <c r="FN31" i="1" s="1"/>
  <c r="FP7" i="22"/>
  <c r="GC7"/>
  <c r="HG7"/>
  <c r="HJ31" i="1" s="1"/>
  <c r="D8" i="22"/>
  <c r="H8" s="1"/>
  <c r="L8"/>
  <c r="Q8"/>
  <c r="AH8"/>
  <c r="AU8"/>
  <c r="AX32" i="1"/>
  <c r="AZ8" i="22"/>
  <c r="BH8"/>
  <c r="BM8"/>
  <c r="CD8"/>
  <c r="CQ8"/>
  <c r="CT32" i="1" s="1"/>
  <c r="CV8" i="22"/>
  <c r="DD8"/>
  <c r="DI8"/>
  <c r="EM8"/>
  <c r="EP32" i="1" s="1"/>
  <c r="ER8" i="22"/>
  <c r="EZ8"/>
  <c r="FE8"/>
  <c r="GI8"/>
  <c r="GL32" i="1" s="1"/>
  <c r="GN8" i="22"/>
  <c r="GV8"/>
  <c r="HA8"/>
  <c r="J9"/>
  <c r="W9"/>
  <c r="Z33" i="1" s="1"/>
  <c r="AB9" i="22"/>
  <c r="AJ9"/>
  <c r="AO9"/>
  <c r="BS9"/>
  <c r="BV33" i="1" s="1"/>
  <c r="BX9" i="22"/>
  <c r="CF9"/>
  <c r="CK9"/>
  <c r="CO9" s="1"/>
  <c r="DB9"/>
  <c r="DO9"/>
  <c r="DR33" i="1" s="1"/>
  <c r="DT9" i="22"/>
  <c r="EB9"/>
  <c r="EG9"/>
  <c r="FK9"/>
  <c r="FN33" i="1" s="1"/>
  <c r="GD9" i="22"/>
  <c r="X10"/>
  <c r="BN10"/>
  <c r="CC10"/>
  <c r="DP10"/>
  <c r="FF10"/>
  <c r="HH10"/>
  <c r="AP11"/>
  <c r="BE11"/>
  <c r="CR11"/>
  <c r="EH11"/>
  <c r="GJ11"/>
  <c r="R12"/>
  <c r="AG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DA17"/>
  <c r="EN17"/>
  <c r="GD17"/>
  <c r="E18"/>
  <c r="CW18"/>
  <c r="EJ19"/>
  <c r="AG20"/>
  <c r="BP20"/>
  <c r="DU21"/>
  <c r="DZ21" s="1"/>
  <c r="EL13"/>
  <c r="V14"/>
  <c r="U14"/>
  <c r="X19"/>
  <c r="P19"/>
  <c r="S19" s="1"/>
  <c r="Q19"/>
  <c r="W19"/>
  <c r="Z43" i="1" s="1"/>
  <c r="AG19" i="22"/>
  <c r="HH19"/>
  <c r="GZ19"/>
  <c r="HA19"/>
  <c r="HG19"/>
  <c r="HJ43" i="1" s="1"/>
  <c r="I20" i="22"/>
  <c r="J20"/>
  <c r="CR20"/>
  <c r="CJ20"/>
  <c r="CK20"/>
  <c r="CP20" s="1"/>
  <c r="CQ20"/>
  <c r="CT44" i="1" s="1"/>
  <c r="DA20" i="22"/>
  <c r="GJ20"/>
  <c r="GB20"/>
  <c r="GC20"/>
  <c r="GI20"/>
  <c r="GL44" i="1"/>
  <c r="FL21" i="22"/>
  <c r="FD21"/>
  <c r="FH21" s="1"/>
  <c r="FE21"/>
  <c r="FJ21" s="1"/>
  <c r="FK21"/>
  <c r="FN45" i="1" s="1"/>
  <c r="I22" i="22"/>
  <c r="U26"/>
  <c r="AG35"/>
  <c r="AH35"/>
  <c r="R5"/>
  <c r="AI5"/>
  <c r="AL29" i="1" s="1"/>
  <c r="AR5" i="22"/>
  <c r="BN5"/>
  <c r="CE5"/>
  <c r="CH29" i="1" s="1"/>
  <c r="DJ5" i="22"/>
  <c r="EA5"/>
  <c r="ED29" i="1" s="1"/>
  <c r="FF5" i="22"/>
  <c r="GF5"/>
  <c r="HB5"/>
  <c r="K6"/>
  <c r="N30" i="1" s="1"/>
  <c r="T6" i="22"/>
  <c r="AP6"/>
  <c r="BG6"/>
  <c r="BJ30" i="1" s="1"/>
  <c r="BP6" i="22"/>
  <c r="CL6"/>
  <c r="DC6"/>
  <c r="DF30" i="1" s="1"/>
  <c r="DL6" i="22"/>
  <c r="EH6"/>
  <c r="FH6"/>
  <c r="GD6"/>
  <c r="R7"/>
  <c r="AI7"/>
  <c r="AL31" i="1" s="1"/>
  <c r="AR7" i="22"/>
  <c r="BN7"/>
  <c r="CE7"/>
  <c r="CH31" i="1" s="1"/>
  <c r="DJ7" i="22"/>
  <c r="EJ7"/>
  <c r="FF7"/>
  <c r="GF7"/>
  <c r="HB7"/>
  <c r="K8"/>
  <c r="N32" i="1" s="1"/>
  <c r="T8" i="22"/>
  <c r="AP8"/>
  <c r="BG8"/>
  <c r="BJ32" i="1" s="1"/>
  <c r="BP8" i="22"/>
  <c r="CL8"/>
  <c r="DC8"/>
  <c r="DF32" i="1" s="1"/>
  <c r="DL8" i="22"/>
  <c r="EH8"/>
  <c r="GD8"/>
  <c r="GU8"/>
  <c r="GX32" i="1" s="1"/>
  <c r="HD8" i="22"/>
  <c r="R9"/>
  <c r="AI9"/>
  <c r="AL33" i="1" s="1"/>
  <c r="AR9" i="22"/>
  <c r="BN9"/>
  <c r="CE9"/>
  <c r="CH33" i="1" s="1"/>
  <c r="CN9" i="22"/>
  <c r="DJ9"/>
  <c r="EJ9"/>
  <c r="FF9"/>
  <c r="EM13"/>
  <c r="EP37" i="1" s="1"/>
  <c r="W14" i="22"/>
  <c r="Z38" i="1" s="1"/>
  <c r="EM17" i="22"/>
  <c r="EP41" i="1" s="1"/>
  <c r="HH9" i="22"/>
  <c r="GZ9"/>
  <c r="HG9"/>
  <c r="HJ33" i="1" s="1"/>
  <c r="BA10" i="22"/>
  <c r="BH10"/>
  <c r="AZ10"/>
  <c r="CR10"/>
  <c r="CJ10"/>
  <c r="CQ10"/>
  <c r="CT34" i="1" s="1"/>
  <c r="EZ10" i="22"/>
  <c r="ER10"/>
  <c r="GJ10"/>
  <c r="GB10"/>
  <c r="GI10"/>
  <c r="GL34" i="1" s="1"/>
  <c r="AC11" i="22"/>
  <c r="AH11" s="1"/>
  <c r="AJ11"/>
  <c r="AB11"/>
  <c r="BT11"/>
  <c r="BL11"/>
  <c r="BS11"/>
  <c r="BV35" i="1" s="1"/>
  <c r="DT11" i="22"/>
  <c r="DW11" s="1"/>
  <c r="FL11"/>
  <c r="FD11"/>
  <c r="FK11"/>
  <c r="FN35" i="1" s="1"/>
  <c r="E12" i="22"/>
  <c r="L12"/>
  <c r="D12"/>
  <c r="AV12"/>
  <c r="AN12"/>
  <c r="AU12"/>
  <c r="AX36" i="1" s="1"/>
  <c r="CW12" i="22"/>
  <c r="DD12"/>
  <c r="CV12"/>
  <c r="CY12" s="1"/>
  <c r="EN12"/>
  <c r="EF12"/>
  <c r="EM12"/>
  <c r="EP36" i="1" s="1"/>
  <c r="GV12" i="22"/>
  <c r="GN12"/>
  <c r="X13"/>
  <c r="P13"/>
  <c r="W13"/>
  <c r="Z37" i="1" s="1"/>
  <c r="BY13" i="22"/>
  <c r="CD13" s="1"/>
  <c r="CF13"/>
  <c r="BX13"/>
  <c r="DP13"/>
  <c r="DH13"/>
  <c r="DK13" s="1"/>
  <c r="DO13"/>
  <c r="DR37" i="1" s="1"/>
  <c r="FX13" i="22"/>
  <c r="FP13"/>
  <c r="FS13" s="1"/>
  <c r="HH13"/>
  <c r="GZ13"/>
  <c r="HG13"/>
  <c r="HJ37" i="1" s="1"/>
  <c r="BA14" i="22"/>
  <c r="BF14" s="1"/>
  <c r="BH14"/>
  <c r="AZ14"/>
  <c r="CR14"/>
  <c r="CJ14"/>
  <c r="CM14" s="1"/>
  <c r="CQ14"/>
  <c r="CT38" i="1" s="1"/>
  <c r="EZ14" i="22"/>
  <c r="ER14"/>
  <c r="EU14" s="1"/>
  <c r="GJ14"/>
  <c r="GB14"/>
  <c r="GI14"/>
  <c r="GL38" i="1" s="1"/>
  <c r="AC15" i="22"/>
  <c r="AJ15"/>
  <c r="AB15"/>
  <c r="AE15" s="1"/>
  <c r="BT15"/>
  <c r="BL15"/>
  <c r="BS15"/>
  <c r="BV39" i="1" s="1"/>
  <c r="DU15" i="22"/>
  <c r="DZ15" s="1"/>
  <c r="DT15"/>
  <c r="FL15"/>
  <c r="FD15"/>
  <c r="FK15"/>
  <c r="FN39" i="1" s="1"/>
  <c r="E16" i="22"/>
  <c r="L16"/>
  <c r="D16"/>
  <c r="AV16"/>
  <c r="AN16"/>
  <c r="AU16"/>
  <c r="AX40" i="1" s="1"/>
  <c r="CW16" i="22"/>
  <c r="DB16" s="1"/>
  <c r="DD16"/>
  <c r="CV16"/>
  <c r="EN16"/>
  <c r="EF16"/>
  <c r="EM16"/>
  <c r="EP40" i="1" s="1"/>
  <c r="GO16" i="22"/>
  <c r="GT16" s="1"/>
  <c r="GN16"/>
  <c r="X17"/>
  <c r="P17"/>
  <c r="T17" s="1"/>
  <c r="W17"/>
  <c r="Z41" i="1" s="1"/>
  <c r="BY17" i="22"/>
  <c r="CF17"/>
  <c r="BX17"/>
  <c r="DP17"/>
  <c r="DH17"/>
  <c r="DO17"/>
  <c r="DR41" i="1" s="1"/>
  <c r="FQ17" i="22"/>
  <c r="FP17"/>
  <c r="HH17"/>
  <c r="GZ17"/>
  <c r="HG17"/>
  <c r="HJ41" i="1" s="1"/>
  <c r="AV18" i="22"/>
  <c r="AN18"/>
  <c r="AO18"/>
  <c r="AU18"/>
  <c r="AX42" i="1" s="1"/>
  <c r="EN18" i="22"/>
  <c r="EF18"/>
  <c r="EG18"/>
  <c r="EM18"/>
  <c r="EP42" i="1" s="1"/>
  <c r="BT19" i="22"/>
  <c r="BL19"/>
  <c r="BM19"/>
  <c r="BS19"/>
  <c r="BV43" i="1" s="1"/>
  <c r="X21" i="22"/>
  <c r="P21"/>
  <c r="Q21"/>
  <c r="U21" s="1"/>
  <c r="W21"/>
  <c r="Z45" i="1" s="1"/>
  <c r="L5" i="22"/>
  <c r="Q5"/>
  <c r="AU5"/>
  <c r="AX29" i="1" s="1"/>
  <c r="BH5" i="22"/>
  <c r="BM5"/>
  <c r="CQ5"/>
  <c r="CT29" i="1" s="1"/>
  <c r="DD5" i="22"/>
  <c r="DI5"/>
  <c r="EM5"/>
  <c r="EP29" i="1" s="1"/>
  <c r="FE5" i="22"/>
  <c r="GI5"/>
  <c r="GL29" i="1" s="1"/>
  <c r="HA5" i="22"/>
  <c r="W6"/>
  <c r="Z30" i="1" s="1"/>
  <c r="AJ6" i="22"/>
  <c r="AO6"/>
  <c r="BS6"/>
  <c r="BV30" i="1" s="1"/>
  <c r="CF6" i="22"/>
  <c r="CK6"/>
  <c r="DO6"/>
  <c r="DR30" i="1" s="1"/>
  <c r="EB6" i="22"/>
  <c r="EG6"/>
  <c r="FK6"/>
  <c r="FN30" i="1" s="1"/>
  <c r="GC6" i="22"/>
  <c r="HG6"/>
  <c r="HJ30" i="1" s="1"/>
  <c r="L7" i="22"/>
  <c r="Q7"/>
  <c r="AU7"/>
  <c r="AX31" i="1" s="1"/>
  <c r="BH7" i="22"/>
  <c r="BM7"/>
  <c r="CQ7"/>
  <c r="CT31" i="1" s="1"/>
  <c r="DD7" i="22"/>
  <c r="DI7"/>
  <c r="EM7"/>
  <c r="EP31" i="1" s="1"/>
  <c r="FE7" i="22"/>
  <c r="GI7"/>
  <c r="GL31" i="1" s="1"/>
  <c r="GV7" i="22"/>
  <c r="HA7"/>
  <c r="W8"/>
  <c r="Z32" i="1" s="1"/>
  <c r="AJ8" i="22"/>
  <c r="AO8"/>
  <c r="BS8"/>
  <c r="BV32" i="1" s="1"/>
  <c r="CF8" i="22"/>
  <c r="CK8"/>
  <c r="DO8"/>
  <c r="DR32" i="1" s="1"/>
  <c r="EG8" i="22"/>
  <c r="FK8"/>
  <c r="FN32" i="1" s="1"/>
  <c r="GC8" i="22"/>
  <c r="HG8"/>
  <c r="HJ32" i="1" s="1"/>
  <c r="L9" i="22"/>
  <c r="Q9"/>
  <c r="AU9"/>
  <c r="AX33" i="1" s="1"/>
  <c r="BH9" i="22"/>
  <c r="BM9"/>
  <c r="CQ9"/>
  <c r="CT33" i="1" s="1"/>
  <c r="DD9" i="22"/>
  <c r="DI9"/>
  <c r="EM9"/>
  <c r="EP33" i="1" s="1"/>
  <c r="FE9" i="22"/>
  <c r="GJ9"/>
  <c r="F10"/>
  <c r="R10"/>
  <c r="BT10"/>
  <c r="CX10"/>
  <c r="DJ10"/>
  <c r="FL10"/>
  <c r="GP10"/>
  <c r="HB10"/>
  <c r="AV11"/>
  <c r="BZ11"/>
  <c r="CL11"/>
  <c r="EN11"/>
  <c r="GD11"/>
  <c r="X12"/>
  <c r="BB12"/>
  <c r="BN12"/>
  <c r="DP12"/>
  <c r="ET12"/>
  <c r="FF12"/>
  <c r="HH12"/>
  <c r="AD13"/>
  <c r="AP13"/>
  <c r="CR13"/>
  <c r="EH13"/>
  <c r="GJ13"/>
  <c r="F14"/>
  <c r="R14"/>
  <c r="BT14"/>
  <c r="CX14"/>
  <c r="DJ14"/>
  <c r="FL14"/>
  <c r="HB14"/>
  <c r="AV15"/>
  <c r="BZ15"/>
  <c r="CL15"/>
  <c r="EN15"/>
  <c r="FR15"/>
  <c r="GD15"/>
  <c r="X16"/>
  <c r="BB16"/>
  <c r="BN16"/>
  <c r="DP16"/>
  <c r="FF16"/>
  <c r="HH16"/>
  <c r="AD17"/>
  <c r="AP17"/>
  <c r="CR17"/>
  <c r="DV17"/>
  <c r="EH17"/>
  <c r="GJ17"/>
  <c r="BA18"/>
  <c r="ES18"/>
  <c r="AR19"/>
  <c r="BY19"/>
  <c r="CC20"/>
  <c r="DL20"/>
  <c r="AC21"/>
  <c r="FQ9"/>
  <c r="EL11"/>
  <c r="EK11"/>
  <c r="CP13"/>
  <c r="CO13"/>
  <c r="DP19"/>
  <c r="DH19"/>
  <c r="DI19"/>
  <c r="DO19"/>
  <c r="DR43" i="1" s="1"/>
  <c r="DY19" i="22"/>
  <c r="AV20"/>
  <c r="AN20"/>
  <c r="AQ20" s="1"/>
  <c r="AO20"/>
  <c r="AU20"/>
  <c r="AX44" i="1" s="1"/>
  <c r="EN20" i="22"/>
  <c r="EF20"/>
  <c r="EG20"/>
  <c r="EK20" s="1"/>
  <c r="EM20"/>
  <c r="EP44" i="1"/>
  <c r="BT21" i="22"/>
  <c r="BL21"/>
  <c r="BM21"/>
  <c r="BS21"/>
  <c r="BV45" i="1" s="1"/>
  <c r="CC21" i="22"/>
  <c r="CD21"/>
  <c r="CC23"/>
  <c r="AG27"/>
  <c r="AH27"/>
  <c r="I28"/>
  <c r="J28"/>
  <c r="BE28"/>
  <c r="BF28"/>
  <c r="DA28"/>
  <c r="DB28"/>
  <c r="AG29"/>
  <c r="AH29"/>
  <c r="I30"/>
  <c r="J30"/>
  <c r="BE30"/>
  <c r="BF30"/>
  <c r="DA30"/>
  <c r="DB30"/>
  <c r="EK31"/>
  <c r="EL31"/>
  <c r="P5"/>
  <c r="BL5"/>
  <c r="DH5"/>
  <c r="DL5" s="1"/>
  <c r="FD5"/>
  <c r="FG5" s="1"/>
  <c r="GZ5"/>
  <c r="AN6"/>
  <c r="CJ6"/>
  <c r="EF6"/>
  <c r="EI6" s="1"/>
  <c r="GB6"/>
  <c r="P7"/>
  <c r="BL7"/>
  <c r="DH7"/>
  <c r="DK7" s="1"/>
  <c r="FD7"/>
  <c r="GZ7"/>
  <c r="AN8"/>
  <c r="CJ8"/>
  <c r="CM8" s="1"/>
  <c r="EF8"/>
  <c r="EJ8" s="1"/>
  <c r="GB8"/>
  <c r="P9"/>
  <c r="BL9"/>
  <c r="BO9" s="1"/>
  <c r="DH9"/>
  <c r="FD9"/>
  <c r="DX10"/>
  <c r="EM11"/>
  <c r="EP35" i="1"/>
  <c r="CB12" i="22"/>
  <c r="FT12"/>
  <c r="BD13"/>
  <c r="CQ13"/>
  <c r="CT37" i="1" s="1"/>
  <c r="GI13" i="22"/>
  <c r="GL37" i="1" s="1"/>
  <c r="AF14" i="22"/>
  <c r="DX14"/>
  <c r="H15"/>
  <c r="CZ15"/>
  <c r="CB16"/>
  <c r="EV17"/>
  <c r="GI17"/>
  <c r="GL41" i="1" s="1"/>
  <c r="R19" i="22"/>
  <c r="HB19"/>
  <c r="CL20"/>
  <c r="GD20"/>
  <c r="FF21"/>
  <c r="AJ80"/>
  <c r="AJ78"/>
  <c r="AJ76"/>
  <c r="AJ59"/>
  <c r="CF80"/>
  <c r="CF78"/>
  <c r="CF76"/>
  <c r="CF65"/>
  <c r="CF59"/>
  <c r="EB78"/>
  <c r="EB59"/>
  <c r="FX78"/>
  <c r="FX57"/>
  <c r="AV31"/>
  <c r="AN31"/>
  <c r="P32"/>
  <c r="S32" s="1"/>
  <c r="HH32"/>
  <c r="GZ32"/>
  <c r="GC33"/>
  <c r="GJ33"/>
  <c r="GB33"/>
  <c r="L34"/>
  <c r="D34"/>
  <c r="K34"/>
  <c r="N58" i="1" s="1"/>
  <c r="BM34" i="22"/>
  <c r="BT34"/>
  <c r="BL34"/>
  <c r="DD34"/>
  <c r="CV34"/>
  <c r="DC34"/>
  <c r="DF58" i="1" s="1"/>
  <c r="FE34" i="22"/>
  <c r="FL34"/>
  <c r="FD34"/>
  <c r="AO35"/>
  <c r="AV35"/>
  <c r="AN35"/>
  <c r="AQ35" s="1"/>
  <c r="CF35"/>
  <c r="BX35"/>
  <c r="CE35"/>
  <c r="CH59" i="1" s="1"/>
  <c r="EG35" i="22"/>
  <c r="EN35"/>
  <c r="EF35"/>
  <c r="P36"/>
  <c r="T36" s="1"/>
  <c r="BH36"/>
  <c r="AZ36"/>
  <c r="BG36"/>
  <c r="BJ60" i="1" s="1"/>
  <c r="DI36" i="22"/>
  <c r="DP36"/>
  <c r="DH36"/>
  <c r="ER36"/>
  <c r="EG37"/>
  <c r="EM37"/>
  <c r="EP61" i="1" s="1"/>
  <c r="EN37" i="22"/>
  <c r="EF37"/>
  <c r="DM38"/>
  <c r="DN38"/>
  <c r="BQ40"/>
  <c r="BR40"/>
  <c r="AS41"/>
  <c r="AT41"/>
  <c r="HE42"/>
  <c r="GC9"/>
  <c r="Q10"/>
  <c r="U10" s="1"/>
  <c r="AD10"/>
  <c r="BM10"/>
  <c r="BZ10"/>
  <c r="DI10"/>
  <c r="FE10"/>
  <c r="HA10"/>
  <c r="F11"/>
  <c r="AO11"/>
  <c r="AS11" s="1"/>
  <c r="BB11"/>
  <c r="CK11"/>
  <c r="CX11"/>
  <c r="GC11"/>
  <c r="Q12"/>
  <c r="U12" s="1"/>
  <c r="AD12"/>
  <c r="BM12"/>
  <c r="BZ12"/>
  <c r="DI12"/>
  <c r="FE12"/>
  <c r="HA12"/>
  <c r="F13"/>
  <c r="AO13"/>
  <c r="BB13"/>
  <c r="CX13"/>
  <c r="ET13"/>
  <c r="AD14"/>
  <c r="BM14"/>
  <c r="BZ14"/>
  <c r="DI14"/>
  <c r="FE14"/>
  <c r="HA14"/>
  <c r="F15"/>
  <c r="AO15"/>
  <c r="BB15"/>
  <c r="CK15"/>
  <c r="CX15"/>
  <c r="EG15"/>
  <c r="GC15"/>
  <c r="Q16"/>
  <c r="AD16"/>
  <c r="BM16"/>
  <c r="BZ16"/>
  <c r="DI16"/>
  <c r="FE16"/>
  <c r="FR16"/>
  <c r="HA16"/>
  <c r="F17"/>
  <c r="AO17"/>
  <c r="BB17"/>
  <c r="CK17"/>
  <c r="CX17"/>
  <c r="GP17"/>
  <c r="D18"/>
  <c r="L18"/>
  <c r="Q18"/>
  <c r="AD18"/>
  <c r="AZ18"/>
  <c r="BH18"/>
  <c r="BM18"/>
  <c r="BZ18"/>
  <c r="CV18"/>
  <c r="DD18"/>
  <c r="DI18"/>
  <c r="ER18"/>
  <c r="FE18"/>
  <c r="GN18"/>
  <c r="HA18"/>
  <c r="F19"/>
  <c r="AB19"/>
  <c r="AJ19"/>
  <c r="AO19"/>
  <c r="BB19"/>
  <c r="BX19"/>
  <c r="CF19"/>
  <c r="CK19"/>
  <c r="CX19"/>
  <c r="DT19"/>
  <c r="EG19"/>
  <c r="FP19"/>
  <c r="FX19"/>
  <c r="GC19"/>
  <c r="D20"/>
  <c r="L20"/>
  <c r="Q20"/>
  <c r="AD20"/>
  <c r="AZ20"/>
  <c r="BH20"/>
  <c r="BM20"/>
  <c r="BZ20"/>
  <c r="CV20"/>
  <c r="DD20"/>
  <c r="DI20"/>
  <c r="ER20"/>
  <c r="FE20"/>
  <c r="GN20"/>
  <c r="HA20"/>
  <c r="F21"/>
  <c r="AB21"/>
  <c r="AJ21"/>
  <c r="AO21"/>
  <c r="BB21"/>
  <c r="BX21"/>
  <c r="CF21"/>
  <c r="CK21"/>
  <c r="CX21"/>
  <c r="DT21"/>
  <c r="EG21"/>
  <c r="ET21"/>
  <c r="FP21"/>
  <c r="GC21"/>
  <c r="GP21"/>
  <c r="HG21"/>
  <c r="HJ45" i="1" s="1"/>
  <c r="D22" i="22"/>
  <c r="L22"/>
  <c r="Q22"/>
  <c r="U22" s="1"/>
  <c r="AD22"/>
  <c r="AH22"/>
  <c r="AU22"/>
  <c r="AX46" i="1" s="1"/>
  <c r="AZ22" i="22"/>
  <c r="BH22"/>
  <c r="BM22"/>
  <c r="BZ22"/>
  <c r="CQ22"/>
  <c r="CT46" i="1" s="1"/>
  <c r="CV22" i="22"/>
  <c r="DD22"/>
  <c r="DI22"/>
  <c r="EM22"/>
  <c r="EP46" i="1" s="1"/>
  <c r="ER22" i="22"/>
  <c r="FE22"/>
  <c r="FR22"/>
  <c r="GI22"/>
  <c r="GL46" i="1" s="1"/>
  <c r="GN22" i="22"/>
  <c r="HA22"/>
  <c r="F23"/>
  <c r="J23"/>
  <c r="W23"/>
  <c r="Z47" i="1" s="1"/>
  <c r="AB23" i="22"/>
  <c r="AJ23"/>
  <c r="AO23"/>
  <c r="BB23"/>
  <c r="BS23"/>
  <c r="BV47" i="1" s="1"/>
  <c r="BX23" i="22"/>
  <c r="CF23"/>
  <c r="CK23"/>
  <c r="CX23"/>
  <c r="DB23"/>
  <c r="DO23"/>
  <c r="DR47" i="1" s="1"/>
  <c r="DT23" i="22"/>
  <c r="EB23"/>
  <c r="EG23"/>
  <c r="FK23"/>
  <c r="FN47" i="1" s="1"/>
  <c r="FP23" i="22"/>
  <c r="GC23"/>
  <c r="HG23"/>
  <c r="HJ47" i="1" s="1"/>
  <c r="D24" i="22"/>
  <c r="H24"/>
  <c r="L24"/>
  <c r="Q24"/>
  <c r="AD24"/>
  <c r="AH24"/>
  <c r="AU24"/>
  <c r="AX48" i="1" s="1"/>
  <c r="AZ24" i="22"/>
  <c r="BH24"/>
  <c r="BM24"/>
  <c r="BZ24"/>
  <c r="CQ24"/>
  <c r="CT48" i="1" s="1"/>
  <c r="CV24" i="22"/>
  <c r="DD24"/>
  <c r="DI24"/>
  <c r="EM24"/>
  <c r="EP48" i="1" s="1"/>
  <c r="ER24" i="22"/>
  <c r="FE24"/>
  <c r="GI24"/>
  <c r="GL48" i="1" s="1"/>
  <c r="GN24" i="22"/>
  <c r="GV24"/>
  <c r="HA24"/>
  <c r="F25"/>
  <c r="W25"/>
  <c r="Z49" i="1" s="1"/>
  <c r="AB25" i="22"/>
  <c r="AJ25"/>
  <c r="AO25"/>
  <c r="BB25"/>
  <c r="BF25"/>
  <c r="BS25"/>
  <c r="BV49" i="1" s="1"/>
  <c r="BX25" i="22"/>
  <c r="CF25"/>
  <c r="CK25"/>
  <c r="CP25" s="1"/>
  <c r="CX25"/>
  <c r="DB25"/>
  <c r="DO25"/>
  <c r="DR49" i="1" s="1"/>
  <c r="DT25" i="22"/>
  <c r="EG25"/>
  <c r="FK25"/>
  <c r="FN49" i="1" s="1"/>
  <c r="FP25" i="22"/>
  <c r="GC25"/>
  <c r="HG25"/>
  <c r="HJ49" i="1" s="1"/>
  <c r="D26" i="22"/>
  <c r="AD26"/>
  <c r="AU26"/>
  <c r="AX50" i="1" s="1"/>
  <c r="AZ26" i="22"/>
  <c r="BM26"/>
  <c r="BZ26"/>
  <c r="CD26"/>
  <c r="CV26"/>
  <c r="DI26"/>
  <c r="FE26"/>
  <c r="AB27"/>
  <c r="AJ27"/>
  <c r="AO27"/>
  <c r="AS27" s="1"/>
  <c r="BS27"/>
  <c r="BV51" i="1" s="1"/>
  <c r="BX27" i="22"/>
  <c r="CF27"/>
  <c r="CK27"/>
  <c r="DB27"/>
  <c r="DO27"/>
  <c r="DR51" i="1" s="1"/>
  <c r="EG27" i="22"/>
  <c r="FK27"/>
  <c r="FN51" i="1" s="1"/>
  <c r="FX27" i="22"/>
  <c r="GC27"/>
  <c r="HG27"/>
  <c r="HJ51" i="1" s="1"/>
  <c r="D28" i="22"/>
  <c r="L28"/>
  <c r="AU28"/>
  <c r="AX52" i="1" s="1"/>
  <c r="AZ28" i="22"/>
  <c r="BH28"/>
  <c r="BM28"/>
  <c r="BQ28" s="1"/>
  <c r="CQ28"/>
  <c r="CT52" i="1" s="1"/>
  <c r="CV28" i="22"/>
  <c r="DD28"/>
  <c r="DI28"/>
  <c r="EM28"/>
  <c r="EP52" i="1" s="1"/>
  <c r="FE28" i="22"/>
  <c r="GI28"/>
  <c r="GL52" i="1" s="1"/>
  <c r="HA28" i="22"/>
  <c r="HE28" s="1"/>
  <c r="AB29"/>
  <c r="AJ29"/>
  <c r="AO29"/>
  <c r="BF29"/>
  <c r="BS29"/>
  <c r="BV53" i="1" s="1"/>
  <c r="BX29" i="22"/>
  <c r="CF29"/>
  <c r="CK29"/>
  <c r="CO29" s="1"/>
  <c r="DO29"/>
  <c r="DR53" i="1" s="1"/>
  <c r="DT29" i="22"/>
  <c r="DX29" s="1"/>
  <c r="EG29"/>
  <c r="FK29"/>
  <c r="FN53" i="1" s="1"/>
  <c r="GC29" i="22"/>
  <c r="HG29"/>
  <c r="HJ53" i="1" s="1"/>
  <c r="D30" i="22"/>
  <c r="L30"/>
  <c r="AU30"/>
  <c r="AX54" i="1" s="1"/>
  <c r="AZ30" i="22"/>
  <c r="BH30"/>
  <c r="BM30"/>
  <c r="CQ30"/>
  <c r="CT54" i="1" s="1"/>
  <c r="CV30" i="22"/>
  <c r="CZ30" s="1"/>
  <c r="DD30"/>
  <c r="DI30"/>
  <c r="EM30"/>
  <c r="EP54" i="1" s="1"/>
  <c r="FE30" i="22"/>
  <c r="GI30"/>
  <c r="GL54" i="1" s="1"/>
  <c r="HA30" i="22"/>
  <c r="F31"/>
  <c r="BA31"/>
  <c r="BH31"/>
  <c r="BM31"/>
  <c r="BS31"/>
  <c r="BV55" i="1" s="1"/>
  <c r="BX31" i="22"/>
  <c r="DJ31"/>
  <c r="DU31"/>
  <c r="DZ31" s="1"/>
  <c r="GD31"/>
  <c r="GP31"/>
  <c r="AC32"/>
  <c r="AE32"/>
  <c r="AJ32"/>
  <c r="AO32"/>
  <c r="AU32"/>
  <c r="AX56" i="1" s="1"/>
  <c r="AZ32" i="22"/>
  <c r="CL32"/>
  <c r="CM32"/>
  <c r="CW32"/>
  <c r="DB32" s="1"/>
  <c r="FF32"/>
  <c r="E33"/>
  <c r="J33" s="1"/>
  <c r="G33"/>
  <c r="L33"/>
  <c r="AB33"/>
  <c r="BN33"/>
  <c r="BO33"/>
  <c r="BY33"/>
  <c r="EB33"/>
  <c r="EH33"/>
  <c r="GV33"/>
  <c r="I34"/>
  <c r="AD34"/>
  <c r="AS34"/>
  <c r="CF34"/>
  <c r="DA34"/>
  <c r="EK34"/>
  <c r="GS34"/>
  <c r="F35"/>
  <c r="BH35"/>
  <c r="CX35"/>
  <c r="DM35"/>
  <c r="AJ36"/>
  <c r="BN36"/>
  <c r="BZ36"/>
  <c r="FF36"/>
  <c r="L37"/>
  <c r="T37"/>
  <c r="BT37"/>
  <c r="GV37"/>
  <c r="AJ39"/>
  <c r="L40"/>
  <c r="GV40"/>
  <c r="EN46"/>
  <c r="AV86"/>
  <c r="AV84"/>
  <c r="AV82"/>
  <c r="AV79"/>
  <c r="AV77"/>
  <c r="AV74"/>
  <c r="AV72"/>
  <c r="AV69"/>
  <c r="AV71"/>
  <c r="AV65"/>
  <c r="AV61"/>
  <c r="AV54"/>
  <c r="AV51"/>
  <c r="AV49"/>
  <c r="AV44"/>
  <c r="AV42"/>
  <c r="AV40"/>
  <c r="AV45"/>
  <c r="CR86"/>
  <c r="CR84"/>
  <c r="CR79"/>
  <c r="CR82"/>
  <c r="CR74"/>
  <c r="CR77"/>
  <c r="CR69"/>
  <c r="CR67"/>
  <c r="CR72"/>
  <c r="CR63"/>
  <c r="CR65"/>
  <c r="CR56"/>
  <c r="CR51"/>
  <c r="CR46"/>
  <c r="CR42"/>
  <c r="CR40"/>
  <c r="CR38"/>
  <c r="CR49"/>
  <c r="CR47"/>
  <c r="EN86"/>
  <c r="EN84"/>
  <c r="EN82"/>
  <c r="EN79"/>
  <c r="EN77"/>
  <c r="EN74"/>
  <c r="EN70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HA36"/>
  <c r="HG36"/>
  <c r="HJ60" i="1" s="1"/>
  <c r="HH36" i="22"/>
  <c r="GZ36"/>
  <c r="GC37"/>
  <c r="GH37" s="1"/>
  <c r="GI37"/>
  <c r="GL61" i="1" s="1"/>
  <c r="GJ37" i="22"/>
  <c r="GB37"/>
  <c r="GE37" s="1"/>
  <c r="AS39"/>
  <c r="AT39"/>
  <c r="EK43"/>
  <c r="EL43"/>
  <c r="HB21"/>
  <c r="T22"/>
  <c r="AP22"/>
  <c r="CL22"/>
  <c r="DL22"/>
  <c r="EH22"/>
  <c r="GD22"/>
  <c r="HD22"/>
  <c r="R23"/>
  <c r="AR23"/>
  <c r="BN23"/>
  <c r="CN23"/>
  <c r="DJ23"/>
  <c r="EJ23"/>
  <c r="FF23"/>
  <c r="GF23"/>
  <c r="HB23"/>
  <c r="T24"/>
  <c r="AP24"/>
  <c r="CL24"/>
  <c r="DL24"/>
  <c r="EH24"/>
  <c r="GD24"/>
  <c r="HD24"/>
  <c r="R25"/>
  <c r="BN25"/>
  <c r="CN25"/>
  <c r="DJ25"/>
  <c r="EJ25"/>
  <c r="FF25"/>
  <c r="GF25"/>
  <c r="HB25"/>
  <c r="T26"/>
  <c r="AP26"/>
  <c r="BP26"/>
  <c r="CL26"/>
  <c r="EH26"/>
  <c r="GD26"/>
  <c r="HD26"/>
  <c r="AV27"/>
  <c r="BN27"/>
  <c r="CR27"/>
  <c r="DJ27"/>
  <c r="EJ27"/>
  <c r="EN27"/>
  <c r="FF27"/>
  <c r="GJ27"/>
  <c r="HB27"/>
  <c r="AP28"/>
  <c r="BP28"/>
  <c r="CL28"/>
  <c r="EH28"/>
  <c r="GD28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J31"/>
  <c r="AD31"/>
  <c r="AJ31"/>
  <c r="DD31"/>
  <c r="GH31"/>
  <c r="F32"/>
  <c r="L32"/>
  <c r="CF32"/>
  <c r="EN32"/>
  <c r="BH33"/>
  <c r="EL33"/>
  <c r="CR34"/>
  <c r="GJ34"/>
  <c r="FL35"/>
  <c r="AV36"/>
  <c r="EN36"/>
  <c r="BH37"/>
  <c r="AJ38"/>
  <c r="FX39"/>
  <c r="EB41"/>
  <c r="DD42"/>
  <c r="CF43"/>
  <c r="BT45"/>
  <c r="L79"/>
  <c r="L77"/>
  <c r="L60"/>
  <c r="L58"/>
  <c r="L57"/>
  <c r="BH79"/>
  <c r="BH77"/>
  <c r="BH60"/>
  <c r="BH58"/>
  <c r="DD81"/>
  <c r="DD79"/>
  <c r="DD77"/>
  <c r="DD60"/>
  <c r="DD58"/>
  <c r="EZ79"/>
  <c r="EZ58"/>
  <c r="GV75"/>
  <c r="EN31"/>
  <c r="EF31"/>
  <c r="DP32"/>
  <c r="DH32"/>
  <c r="CR33"/>
  <c r="CJ33"/>
  <c r="P34"/>
  <c r="S34" s="1"/>
  <c r="BH34"/>
  <c r="AZ34"/>
  <c r="BC34" s="1"/>
  <c r="BG34"/>
  <c r="BJ58" i="1" s="1"/>
  <c r="DI34" i="22"/>
  <c r="DP34"/>
  <c r="DH34"/>
  <c r="DL34" s="1"/>
  <c r="ER34"/>
  <c r="HA34"/>
  <c r="HH34"/>
  <c r="GZ34"/>
  <c r="AJ35"/>
  <c r="AB35"/>
  <c r="AI35"/>
  <c r="AL59" i="1" s="1"/>
  <c r="CK35" i="22"/>
  <c r="CP35" s="1"/>
  <c r="CR35"/>
  <c r="CJ35"/>
  <c r="EB35"/>
  <c r="GC35"/>
  <c r="GJ35"/>
  <c r="GB35"/>
  <c r="GE35" s="1"/>
  <c r="L36"/>
  <c r="D36"/>
  <c r="K36"/>
  <c r="N60" i="1" s="1"/>
  <c r="BM36" i="22"/>
  <c r="BT36"/>
  <c r="BL36"/>
  <c r="DD36"/>
  <c r="CV36"/>
  <c r="DC36"/>
  <c r="DF60" i="1" s="1"/>
  <c r="FE36" i="22"/>
  <c r="FI36" s="1"/>
  <c r="FL36"/>
  <c r="FD36"/>
  <c r="AO37"/>
  <c r="AU37"/>
  <c r="AX61" i="1" s="1"/>
  <c r="AV37" i="22"/>
  <c r="AN37"/>
  <c r="W38"/>
  <c r="Z62" i="1" s="1"/>
  <c r="CE38" i="22"/>
  <c r="CH62" i="1" s="1"/>
  <c r="CF38" i="22"/>
  <c r="DM42"/>
  <c r="DN42"/>
  <c r="CO43"/>
  <c r="CP43"/>
  <c r="F18"/>
  <c r="AJ18"/>
  <c r="BB18"/>
  <c r="CF18"/>
  <c r="CX18"/>
  <c r="DX18"/>
  <c r="ET18"/>
  <c r="FT18"/>
  <c r="H19"/>
  <c r="AD19"/>
  <c r="BZ19"/>
  <c r="CZ19"/>
  <c r="FR19"/>
  <c r="F20"/>
  <c r="AJ20"/>
  <c r="BB20"/>
  <c r="CB20"/>
  <c r="CF20"/>
  <c r="CX20"/>
  <c r="DX20"/>
  <c r="FT20"/>
  <c r="GP20"/>
  <c r="AD21"/>
  <c r="BD21"/>
  <c r="BZ21"/>
  <c r="EV21"/>
  <c r="HA21"/>
  <c r="F22"/>
  <c r="AF22"/>
  <c r="AJ22"/>
  <c r="AO22"/>
  <c r="AT22" s="1"/>
  <c r="BB22"/>
  <c r="CF22"/>
  <c r="CK22"/>
  <c r="CX22"/>
  <c r="EG22"/>
  <c r="ET22"/>
  <c r="GC22"/>
  <c r="H23"/>
  <c r="Q23"/>
  <c r="V23" s="1"/>
  <c r="AD23"/>
  <c r="BD23"/>
  <c r="BM23"/>
  <c r="BZ23"/>
  <c r="CZ23"/>
  <c r="DI23"/>
  <c r="DV23"/>
  <c r="FE23"/>
  <c r="FJ23" s="1"/>
  <c r="GR23"/>
  <c r="HA23"/>
  <c r="F24"/>
  <c r="AF24"/>
  <c r="AJ24"/>
  <c r="AO24"/>
  <c r="BB24"/>
  <c r="CB24"/>
  <c r="CF24"/>
  <c r="CK24"/>
  <c r="CX24"/>
  <c r="EG24"/>
  <c r="FT24"/>
  <c r="GC24"/>
  <c r="H25"/>
  <c r="Q25"/>
  <c r="V25" s="1"/>
  <c r="AD25"/>
  <c r="BD25"/>
  <c r="BM25"/>
  <c r="BZ25"/>
  <c r="DI25"/>
  <c r="EV25"/>
  <c r="FE25"/>
  <c r="GR25"/>
  <c r="HA25"/>
  <c r="F26"/>
  <c r="AJ26"/>
  <c r="AO26"/>
  <c r="BB26"/>
  <c r="CF26"/>
  <c r="CK26"/>
  <c r="CX26"/>
  <c r="EG26"/>
  <c r="EL26" s="1"/>
  <c r="ET26"/>
  <c r="GC26"/>
  <c r="GH26" s="1"/>
  <c r="L27"/>
  <c r="Q27"/>
  <c r="U27" s="1"/>
  <c r="AD27"/>
  <c r="BH27"/>
  <c r="BM27"/>
  <c r="BZ27"/>
  <c r="DD27"/>
  <c r="DI27"/>
  <c r="EZ27"/>
  <c r="FE27"/>
  <c r="FJ27" s="1"/>
  <c r="HA27"/>
  <c r="F28"/>
  <c r="AF28"/>
  <c r="AJ28"/>
  <c r="AO28"/>
  <c r="AT28" s="1"/>
  <c r="BB28"/>
  <c r="CF28"/>
  <c r="CK28"/>
  <c r="CX28"/>
  <c r="EB28"/>
  <c r="EG28"/>
  <c r="FX28"/>
  <c r="GC28"/>
  <c r="H29"/>
  <c r="L29"/>
  <c r="Q29"/>
  <c r="V29" s="1"/>
  <c r="AD29"/>
  <c r="BH29"/>
  <c r="BM29"/>
  <c r="BR29" s="1"/>
  <c r="BZ29"/>
  <c r="CZ29"/>
  <c r="DD29"/>
  <c r="DI29"/>
  <c r="DN29" s="1"/>
  <c r="DV29"/>
  <c r="FE29"/>
  <c r="FR29"/>
  <c r="HA29"/>
  <c r="F30"/>
  <c r="AJ30"/>
  <c r="AO30"/>
  <c r="BB30"/>
  <c r="CB30"/>
  <c r="CF30"/>
  <c r="CK30"/>
  <c r="CX30"/>
  <c r="EB30"/>
  <c r="EG30"/>
  <c r="FX30"/>
  <c r="GC30"/>
  <c r="H31"/>
  <c r="X31"/>
  <c r="AC31"/>
  <c r="AT31"/>
  <c r="BP31"/>
  <c r="BZ31"/>
  <c r="CF31"/>
  <c r="CL31"/>
  <c r="CQ31"/>
  <c r="CT55" i="1" s="1"/>
  <c r="CX31" i="22"/>
  <c r="DC31"/>
  <c r="DF55" i="1" s="1"/>
  <c r="DM31" i="22"/>
  <c r="DX31"/>
  <c r="ES31"/>
  <c r="HB31"/>
  <c r="HH31"/>
  <c r="E32"/>
  <c r="AR32"/>
  <c r="BB32"/>
  <c r="BH32"/>
  <c r="BN32"/>
  <c r="BS32"/>
  <c r="BV56" i="1" s="1"/>
  <c r="BZ32" i="22"/>
  <c r="CE32"/>
  <c r="CH56" i="1" s="1"/>
  <c r="CZ32" i="22"/>
  <c r="DU32"/>
  <c r="DZ32" s="1"/>
  <c r="GD32"/>
  <c r="GJ32"/>
  <c r="HF32"/>
  <c r="T33"/>
  <c r="AD33"/>
  <c r="AJ33"/>
  <c r="AP33"/>
  <c r="AU33"/>
  <c r="AX57" i="1" s="1"/>
  <c r="BB33" i="22"/>
  <c r="BG33"/>
  <c r="BJ57" i="1" s="1"/>
  <c r="BQ33" i="22"/>
  <c r="CB33"/>
  <c r="CW33"/>
  <c r="DD33"/>
  <c r="FF33"/>
  <c r="AJ34"/>
  <c r="BZ34"/>
  <c r="FR34"/>
  <c r="L35"/>
  <c r="BB35"/>
  <c r="DD35"/>
  <c r="ET35"/>
  <c r="AD36"/>
  <c r="CF36"/>
  <c r="DV36"/>
  <c r="GJ36"/>
  <c r="AJ37"/>
  <c r="DD37"/>
  <c r="L38"/>
  <c r="AI38"/>
  <c r="AL62" i="1" s="1"/>
  <c r="DD40" i="22"/>
  <c r="CF41"/>
  <c r="BH42"/>
  <c r="AJ43"/>
  <c r="FL45"/>
  <c r="X85"/>
  <c r="X80"/>
  <c r="X76"/>
  <c r="X78"/>
  <c r="X75"/>
  <c r="X73"/>
  <c r="X71"/>
  <c r="X70"/>
  <c r="X66"/>
  <c r="X62"/>
  <c r="X55"/>
  <c r="X43"/>
  <c r="X48"/>
  <c r="BT85"/>
  <c r="BT83"/>
  <c r="BT81"/>
  <c r="BT80"/>
  <c r="BT78"/>
  <c r="BT76"/>
  <c r="BT75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5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T61" i="1" s="1"/>
  <c r="CR37" i="22"/>
  <c r="CJ37"/>
  <c r="CN37" s="1"/>
  <c r="BM38"/>
  <c r="BS38"/>
  <c r="BV62" i="1" s="1"/>
  <c r="BT38" i="22"/>
  <c r="BL38"/>
  <c r="EK39"/>
  <c r="EL39"/>
  <c r="AS43"/>
  <c r="AT43"/>
  <c r="GZ21"/>
  <c r="AN22"/>
  <c r="CJ22"/>
  <c r="CM22" s="1"/>
  <c r="EF22"/>
  <c r="GB22"/>
  <c r="P23"/>
  <c r="BL23"/>
  <c r="DH23"/>
  <c r="FD23"/>
  <c r="GZ23"/>
  <c r="AN24"/>
  <c r="AQ24" s="1"/>
  <c r="CJ24"/>
  <c r="CM24" s="1"/>
  <c r="EF24"/>
  <c r="GB24"/>
  <c r="GF24" s="1"/>
  <c r="P25"/>
  <c r="BL25"/>
  <c r="DH25"/>
  <c r="FD25"/>
  <c r="FH25" s="1"/>
  <c r="GZ25"/>
  <c r="HC25" s="1"/>
  <c r="E26"/>
  <c r="AI26"/>
  <c r="AL50" i="1" s="1"/>
  <c r="AN26" i="22"/>
  <c r="AV26"/>
  <c r="BA26"/>
  <c r="BN26"/>
  <c r="CJ26"/>
  <c r="CM26" s="1"/>
  <c r="CR26"/>
  <c r="CW26"/>
  <c r="DJ26"/>
  <c r="EF26"/>
  <c r="EN26"/>
  <c r="ES26"/>
  <c r="FF26"/>
  <c r="GB26"/>
  <c r="GJ26"/>
  <c r="GO26"/>
  <c r="HB26"/>
  <c r="P27"/>
  <c r="BL27"/>
  <c r="DH27"/>
  <c r="FD27"/>
  <c r="GZ27"/>
  <c r="HC27" s="1"/>
  <c r="AN28"/>
  <c r="CJ28"/>
  <c r="CM28" s="1"/>
  <c r="EF28"/>
  <c r="GB28"/>
  <c r="P29"/>
  <c r="S29" s="1"/>
  <c r="BL29"/>
  <c r="BO29"/>
  <c r="DH29"/>
  <c r="FD29"/>
  <c r="FG29" s="1"/>
  <c r="GZ29"/>
  <c r="AN30"/>
  <c r="CJ30"/>
  <c r="CN30" s="1"/>
  <c r="EF30"/>
  <c r="EI30" s="1"/>
  <c r="GB30"/>
  <c r="AB31"/>
  <c r="BN31"/>
  <c r="BY31"/>
  <c r="CK31"/>
  <c r="CV31"/>
  <c r="DB31"/>
  <c r="EH31"/>
  <c r="EM31"/>
  <c r="EP55" i="1" s="1"/>
  <c r="GO31" i="22"/>
  <c r="HA31"/>
  <c r="D32"/>
  <c r="H32"/>
  <c r="AP32"/>
  <c r="BA32"/>
  <c r="BM32"/>
  <c r="BX32"/>
  <c r="CD32"/>
  <c r="CX32"/>
  <c r="DD32"/>
  <c r="DJ32"/>
  <c r="DO32"/>
  <c r="DR56" i="1" s="1"/>
  <c r="EK32" i="22"/>
  <c r="FX32"/>
  <c r="GC32"/>
  <c r="AC33"/>
  <c r="AO33"/>
  <c r="AZ33"/>
  <c r="BZ33"/>
  <c r="CF33"/>
  <c r="CL33"/>
  <c r="CQ33"/>
  <c r="CT57" i="1" s="1"/>
  <c r="CX33" i="22"/>
  <c r="DC33"/>
  <c r="DF57" i="1" s="1"/>
  <c r="DM33" i="22"/>
  <c r="FE33"/>
  <c r="FL33"/>
  <c r="HD33"/>
  <c r="AV34"/>
  <c r="BB34"/>
  <c r="CN34"/>
  <c r="EN34"/>
  <c r="GF34"/>
  <c r="X35"/>
  <c r="AD35"/>
  <c r="BP35"/>
  <c r="DP35"/>
  <c r="FH35"/>
  <c r="HH35"/>
  <c r="F36"/>
  <c r="AR36"/>
  <c r="CR36"/>
  <c r="CX36"/>
  <c r="EJ36"/>
  <c r="FX36"/>
  <c r="GF36"/>
  <c r="HB36"/>
  <c r="CF37"/>
  <c r="CX37"/>
  <c r="DC37"/>
  <c r="DF61" i="1" s="1"/>
  <c r="GD37" i="22"/>
  <c r="BH38"/>
  <c r="BZ38"/>
  <c r="DD38"/>
  <c r="CF39"/>
  <c r="BH40"/>
  <c r="AJ41"/>
  <c r="L42"/>
  <c r="CR44"/>
  <c r="AV46"/>
  <c r="AO44"/>
  <c r="AU44"/>
  <c r="AX68" i="1" s="1"/>
  <c r="EG44" i="22"/>
  <c r="EM44"/>
  <c r="EP68" i="1" s="1"/>
  <c r="DI45" i="22"/>
  <c r="DO45"/>
  <c r="DR69" i="1" s="1"/>
  <c r="HG45" i="22"/>
  <c r="HJ69" i="1" s="1"/>
  <c r="CK46" i="22"/>
  <c r="CQ46"/>
  <c r="CT70" i="1" s="1"/>
  <c r="GI46" i="22"/>
  <c r="GL70" i="1" s="1"/>
  <c r="DP47" i="22"/>
  <c r="DH47"/>
  <c r="DI47"/>
  <c r="DO47"/>
  <c r="DR71" i="1" s="1"/>
  <c r="AV48" i="22"/>
  <c r="AN48"/>
  <c r="AQ48" s="1"/>
  <c r="AO48"/>
  <c r="AU48"/>
  <c r="AX72" i="1" s="1"/>
  <c r="GB48" i="22"/>
  <c r="GI48"/>
  <c r="GL72" i="1" s="1"/>
  <c r="AV50" i="22"/>
  <c r="AN50"/>
  <c r="AQ50" s="1"/>
  <c r="AO50"/>
  <c r="AS50" s="1"/>
  <c r="AU50"/>
  <c r="AX74" i="1" s="1"/>
  <c r="EN50" i="22"/>
  <c r="EF50"/>
  <c r="EG50"/>
  <c r="EM50"/>
  <c r="EP74" i="1" s="1"/>
  <c r="P51" i="22"/>
  <c r="S51" s="1"/>
  <c r="AC34"/>
  <c r="BY34"/>
  <c r="E35"/>
  <c r="BA35"/>
  <c r="BF35" s="1"/>
  <c r="CW35"/>
  <c r="AC36"/>
  <c r="BY36"/>
  <c r="GH36"/>
  <c r="E37"/>
  <c r="AI37"/>
  <c r="AL61" i="1" s="1"/>
  <c r="BA37" i="22"/>
  <c r="BR37"/>
  <c r="CE37"/>
  <c r="CH61" i="1" s="1"/>
  <c r="CW37" i="22"/>
  <c r="DN37"/>
  <c r="FJ37"/>
  <c r="GO37"/>
  <c r="K38"/>
  <c r="N62" i="1" s="1"/>
  <c r="AC38" i="22"/>
  <c r="AG38" s="1"/>
  <c r="AT38"/>
  <c r="BG38"/>
  <c r="BJ62" i="1" s="1"/>
  <c r="BY38" i="22"/>
  <c r="DC38"/>
  <c r="DF62" i="1" s="1"/>
  <c r="DH38" i="22"/>
  <c r="DP38"/>
  <c r="DU38"/>
  <c r="DZ38" s="1"/>
  <c r="EL38"/>
  <c r="EY38"/>
  <c r="FB62" i="1" s="1"/>
  <c r="FD38" i="22"/>
  <c r="FL38"/>
  <c r="FQ38"/>
  <c r="GU38"/>
  <c r="GX62" i="1" s="1"/>
  <c r="GZ38" i="22"/>
  <c r="HC38" s="1"/>
  <c r="E39"/>
  <c r="AI39"/>
  <c r="AL63" i="1" s="1"/>
  <c r="AN39" i="22"/>
  <c r="AQ39" s="1"/>
  <c r="AV39"/>
  <c r="BA39"/>
  <c r="BR39"/>
  <c r="CE39"/>
  <c r="CH63" i="1" s="1"/>
  <c r="CJ39" i="22"/>
  <c r="CR39"/>
  <c r="CW39"/>
  <c r="DN39"/>
  <c r="EA39"/>
  <c r="ED63" i="1" s="1"/>
  <c r="EF39" i="22"/>
  <c r="EN39"/>
  <c r="ES39"/>
  <c r="FW39"/>
  <c r="FZ63" i="1" s="1"/>
  <c r="GB39" i="22"/>
  <c r="GJ39"/>
  <c r="GO39"/>
  <c r="K40"/>
  <c r="N64" i="1" s="1"/>
  <c r="X40" i="22"/>
  <c r="AC40"/>
  <c r="BG40"/>
  <c r="BJ64" i="1" s="1"/>
  <c r="BL40" i="22"/>
  <c r="BT40"/>
  <c r="BY40"/>
  <c r="DC40"/>
  <c r="DF64" i="1" s="1"/>
  <c r="DH40" i="22"/>
  <c r="DP40"/>
  <c r="DU40"/>
  <c r="EY40"/>
  <c r="FB64" i="1" s="1"/>
  <c r="FD40" i="22"/>
  <c r="FL40"/>
  <c r="FQ40"/>
  <c r="GU40"/>
  <c r="GX64" i="1" s="1"/>
  <c r="GZ40" i="22"/>
  <c r="E41"/>
  <c r="AI41"/>
  <c r="AL65" i="1" s="1"/>
  <c r="AN41" i="22"/>
  <c r="AV41"/>
  <c r="BA41"/>
  <c r="BR41"/>
  <c r="CE41"/>
  <c r="CH65" i="1" s="1"/>
  <c r="CJ41" i="22"/>
  <c r="CR41"/>
  <c r="CW41"/>
  <c r="DN41"/>
  <c r="EA41"/>
  <c r="ED65" i="1" s="1"/>
  <c r="EF41" i="22"/>
  <c r="EN41"/>
  <c r="ES41"/>
  <c r="FW41"/>
  <c r="FZ65" i="1" s="1"/>
  <c r="GB41" i="22"/>
  <c r="GO41"/>
  <c r="K42"/>
  <c r="N66" i="1" s="1"/>
  <c r="X42" i="22"/>
  <c r="AC42"/>
  <c r="BG42"/>
  <c r="BJ66" i="1" s="1"/>
  <c r="BL42" i="22"/>
  <c r="BT42"/>
  <c r="BY42"/>
  <c r="DC42"/>
  <c r="DF66" i="1" s="1"/>
  <c r="DH42" i="22"/>
  <c r="DP42"/>
  <c r="DU42"/>
  <c r="DY42" s="1"/>
  <c r="EY42"/>
  <c r="FB66" i="1" s="1"/>
  <c r="FD42" i="22"/>
  <c r="FQ42"/>
  <c r="GU42"/>
  <c r="GX66" i="1" s="1"/>
  <c r="GZ42" i="22"/>
  <c r="HH42"/>
  <c r="E43"/>
  <c r="AI43"/>
  <c r="AL67" i="1" s="1"/>
  <c r="AN43" i="22"/>
  <c r="AV43"/>
  <c r="BA43"/>
  <c r="BR43"/>
  <c r="CE43"/>
  <c r="CH67" i="1" s="1"/>
  <c r="CJ43" i="22"/>
  <c r="CR43"/>
  <c r="CW43"/>
  <c r="DN43"/>
  <c r="EA43"/>
  <c r="ED67" i="1" s="1"/>
  <c r="EF43" i="22"/>
  <c r="EN43"/>
  <c r="ES43"/>
  <c r="GZ43"/>
  <c r="AC44"/>
  <c r="AR44"/>
  <c r="CF44"/>
  <c r="CC44"/>
  <c r="CJ44"/>
  <c r="DU44"/>
  <c r="EJ44"/>
  <c r="FU44"/>
  <c r="GB44"/>
  <c r="E45"/>
  <c r="J45" s="1"/>
  <c r="T45"/>
  <c r="BH45"/>
  <c r="BL45"/>
  <c r="CW45"/>
  <c r="DL45"/>
  <c r="EW45"/>
  <c r="FD45"/>
  <c r="GO45"/>
  <c r="HD45"/>
  <c r="AJ46"/>
  <c r="AG46"/>
  <c r="AN46"/>
  <c r="BY46"/>
  <c r="CN46"/>
  <c r="EF46"/>
  <c r="FQ46"/>
  <c r="FV46" s="1"/>
  <c r="GF46"/>
  <c r="L47"/>
  <c r="I47"/>
  <c r="P47"/>
  <c r="T47" s="1"/>
  <c r="BA47"/>
  <c r="DD47"/>
  <c r="DV47"/>
  <c r="EA47"/>
  <c r="ED71" i="1" s="1"/>
  <c r="EJ47" i="22"/>
  <c r="AJ48"/>
  <c r="BB48"/>
  <c r="CC48"/>
  <c r="DC48"/>
  <c r="DF72" i="1" s="1"/>
  <c r="DL48" i="22"/>
  <c r="GP48"/>
  <c r="GU48"/>
  <c r="GX72" i="1" s="1"/>
  <c r="HD48" i="22"/>
  <c r="DD49"/>
  <c r="FW49"/>
  <c r="FZ73" i="1" s="1"/>
  <c r="AJ50" i="22"/>
  <c r="BB50"/>
  <c r="BP50"/>
  <c r="ET50"/>
  <c r="FH50"/>
  <c r="L51"/>
  <c r="AD51"/>
  <c r="AR51"/>
  <c r="BT51"/>
  <c r="DP51"/>
  <c r="AV52"/>
  <c r="W44"/>
  <c r="Z68" i="1" s="1"/>
  <c r="DO44" i="22"/>
  <c r="DR68" i="1" s="1"/>
  <c r="DI44" i="22"/>
  <c r="CQ45"/>
  <c r="CT69" i="1" s="1"/>
  <c r="CK45" i="22"/>
  <c r="BS46"/>
  <c r="BV70" i="1" s="1"/>
  <c r="BM46" i="22"/>
  <c r="AU47"/>
  <c r="AX71" i="1" s="1"/>
  <c r="AO47" i="22"/>
  <c r="BT47"/>
  <c r="BL47"/>
  <c r="BM47"/>
  <c r="BS47"/>
  <c r="BV71" i="1" s="1"/>
  <c r="GZ47" i="22"/>
  <c r="HA47"/>
  <c r="AG49"/>
  <c r="AH49"/>
  <c r="BT49"/>
  <c r="BL49"/>
  <c r="BM49"/>
  <c r="BS49"/>
  <c r="BV73" i="1" s="1"/>
  <c r="I50" i="22"/>
  <c r="J50"/>
  <c r="CW50"/>
  <c r="DD50"/>
  <c r="GO50"/>
  <c r="CC51"/>
  <c r="CD51"/>
  <c r="DY51"/>
  <c r="DZ51"/>
  <c r="I52"/>
  <c r="J52"/>
  <c r="BE52"/>
  <c r="BF52"/>
  <c r="AD37"/>
  <c r="BZ37"/>
  <c r="F38"/>
  <c r="BB38"/>
  <c r="CX38"/>
  <c r="DO38"/>
  <c r="DR62" i="1" s="1"/>
  <c r="EB38" i="22"/>
  <c r="ET38"/>
  <c r="FK38"/>
  <c r="FN62" i="1" s="1"/>
  <c r="GP38" i="22"/>
  <c r="GT38"/>
  <c r="HG38"/>
  <c r="HJ62" i="1" s="1"/>
  <c r="L39" i="22"/>
  <c r="AD39"/>
  <c r="AH39"/>
  <c r="AU39"/>
  <c r="AX63" i="1" s="1"/>
  <c r="BH39" i="22"/>
  <c r="BZ39"/>
  <c r="CQ39"/>
  <c r="CT63" i="1" s="1"/>
  <c r="DD39" i="22"/>
  <c r="DV39"/>
  <c r="EM39"/>
  <c r="EP63" i="1" s="1"/>
  <c r="FR39" i="22"/>
  <c r="F40"/>
  <c r="AJ40"/>
  <c r="BB40"/>
  <c r="BF40"/>
  <c r="BS40"/>
  <c r="BV64" i="1" s="1"/>
  <c r="CF40" i="22"/>
  <c r="CX40"/>
  <c r="DO40"/>
  <c r="DR64" i="1" s="1"/>
  <c r="ET40" i="22"/>
  <c r="EX40"/>
  <c r="GP40"/>
  <c r="HG40"/>
  <c r="HJ64" i="1" s="1"/>
  <c r="L41" i="22"/>
  <c r="AD41"/>
  <c r="AH41"/>
  <c r="AU41"/>
  <c r="AX65" i="1" s="1"/>
  <c r="BH41" i="22"/>
  <c r="BZ41"/>
  <c r="CD41"/>
  <c r="CQ41"/>
  <c r="CT65" i="1" s="1"/>
  <c r="DD41" i="22"/>
  <c r="DV41"/>
  <c r="EM41"/>
  <c r="EP65" i="1" s="1"/>
  <c r="EZ41" i="22"/>
  <c r="FR41"/>
  <c r="FV41"/>
  <c r="GV41"/>
  <c r="F42"/>
  <c r="AJ42"/>
  <c r="BB42"/>
  <c r="BS42"/>
  <c r="BV66" i="1" s="1"/>
  <c r="CF42" i="22"/>
  <c r="CX42"/>
  <c r="DB42"/>
  <c r="DO42"/>
  <c r="DR66" i="1" s="1"/>
  <c r="EB42" i="22"/>
  <c r="ET42"/>
  <c r="EX42"/>
  <c r="FK42"/>
  <c r="FN66" i="1" s="1"/>
  <c r="GP42" i="22"/>
  <c r="GT42"/>
  <c r="HG42"/>
  <c r="HJ66" i="1" s="1"/>
  <c r="L43" i="22"/>
  <c r="AD43"/>
  <c r="AU43"/>
  <c r="AX67" i="1" s="1"/>
  <c r="BH43" i="22"/>
  <c r="BZ43"/>
  <c r="CQ43"/>
  <c r="CT67" i="1" s="1"/>
  <c r="DD43" i="22"/>
  <c r="DV43"/>
  <c r="EM43"/>
  <c r="EP67" i="1" s="1"/>
  <c r="FR43" i="22"/>
  <c r="E44"/>
  <c r="CW44"/>
  <c r="DB44" s="1"/>
  <c r="GO44"/>
  <c r="GS44" s="1"/>
  <c r="BY45"/>
  <c r="FQ45"/>
  <c r="FU45" s="1"/>
  <c r="BA46"/>
  <c r="ES46"/>
  <c r="AC47"/>
  <c r="BP48"/>
  <c r="BH49"/>
  <c r="EZ49"/>
  <c r="AG50"/>
  <c r="DY50"/>
  <c r="I51"/>
  <c r="FL55"/>
  <c r="CK44"/>
  <c r="CO44" s="1"/>
  <c r="CQ44"/>
  <c r="CT68" i="1"/>
  <c r="BM45" i="22"/>
  <c r="BS45"/>
  <c r="BV69" i="1" s="1"/>
  <c r="AO46" i="22"/>
  <c r="AT46" s="1"/>
  <c r="AU46"/>
  <c r="AX70" i="1" s="1"/>
  <c r="EG46" i="22"/>
  <c r="EM46"/>
  <c r="EP70" i="1" s="1"/>
  <c r="FL47" i="22"/>
  <c r="FD47"/>
  <c r="EN48"/>
  <c r="EF48"/>
  <c r="EG48"/>
  <c r="EM48"/>
  <c r="EP72" i="1" s="1"/>
  <c r="P49" i="22"/>
  <c r="S49" s="1"/>
  <c r="DP49"/>
  <c r="DH49"/>
  <c r="DL49" s="1"/>
  <c r="DI49"/>
  <c r="DO49"/>
  <c r="DR73" i="1" s="1"/>
  <c r="GZ49" i="22"/>
  <c r="HG49"/>
  <c r="HJ73" i="1" s="1"/>
  <c r="CR50" i="22"/>
  <c r="CJ50"/>
  <c r="CN50" s="1"/>
  <c r="CK50"/>
  <c r="CQ50"/>
  <c r="CT74" i="1" s="1"/>
  <c r="GB50" i="22"/>
  <c r="GI50"/>
  <c r="GL74" i="1" s="1"/>
  <c r="DJ38" i="22"/>
  <c r="EJ38"/>
  <c r="GF38"/>
  <c r="AP39"/>
  <c r="BP39"/>
  <c r="CL39"/>
  <c r="DL39"/>
  <c r="EH39"/>
  <c r="FH39"/>
  <c r="GD39"/>
  <c r="HD39"/>
  <c r="AR40"/>
  <c r="BN40"/>
  <c r="DJ40"/>
  <c r="AP41"/>
  <c r="CL41"/>
  <c r="DL41"/>
  <c r="EH41"/>
  <c r="GD41"/>
  <c r="AR42"/>
  <c r="BN42"/>
  <c r="CN42"/>
  <c r="DJ42"/>
  <c r="EJ42"/>
  <c r="GF42"/>
  <c r="HB42"/>
  <c r="AP43"/>
  <c r="BP43"/>
  <c r="CL43"/>
  <c r="DL43"/>
  <c r="EH43"/>
  <c r="FH43"/>
  <c r="AJ44"/>
  <c r="L45"/>
  <c r="DD45"/>
  <c r="CF46"/>
  <c r="FX46"/>
  <c r="BH47"/>
  <c r="L49"/>
  <c r="GV49"/>
  <c r="CF50"/>
  <c r="EN56"/>
  <c r="GI43"/>
  <c r="GL67" i="1" s="1"/>
  <c r="BS44" i="22"/>
  <c r="BV68" i="1" s="1"/>
  <c r="BM44" i="22"/>
  <c r="FK44"/>
  <c r="FN68" i="1" s="1"/>
  <c r="AU45" i="22"/>
  <c r="AX69" i="1" s="1"/>
  <c r="AO45" i="22"/>
  <c r="EM45"/>
  <c r="EP69" i="1" s="1"/>
  <c r="EG45" i="22"/>
  <c r="DO46"/>
  <c r="DR70" i="1" s="1"/>
  <c r="DI46" i="22"/>
  <c r="HG46"/>
  <c r="HJ70" i="1" s="1"/>
  <c r="BE48" i="22"/>
  <c r="BF48"/>
  <c r="CR48"/>
  <c r="CJ48"/>
  <c r="CK48"/>
  <c r="CQ48"/>
  <c r="CT72" i="1" s="1"/>
  <c r="FD49" i="22"/>
  <c r="FG49" s="1"/>
  <c r="FE49"/>
  <c r="BA50"/>
  <c r="BH50"/>
  <c r="ES50"/>
  <c r="AC51"/>
  <c r="AJ51"/>
  <c r="GN36"/>
  <c r="AB37"/>
  <c r="BX37"/>
  <c r="CA37" s="1"/>
  <c r="D38"/>
  <c r="AZ38"/>
  <c r="CV38"/>
  <c r="ER38"/>
  <c r="EV38" s="1"/>
  <c r="GN38"/>
  <c r="AB39"/>
  <c r="AE39" s="1"/>
  <c r="BX39"/>
  <c r="DT39"/>
  <c r="DW39" s="1"/>
  <c r="FP39"/>
  <c r="D40"/>
  <c r="AZ40"/>
  <c r="CV40"/>
  <c r="ER40"/>
  <c r="EU40" s="1"/>
  <c r="GN40"/>
  <c r="GQ40" s="1"/>
  <c r="AB41"/>
  <c r="BX41"/>
  <c r="DT41"/>
  <c r="FP41"/>
  <c r="D42"/>
  <c r="AZ42"/>
  <c r="BD42" s="1"/>
  <c r="CV42"/>
  <c r="ER42"/>
  <c r="EU42" s="1"/>
  <c r="GN42"/>
  <c r="GR42" s="1"/>
  <c r="AB43"/>
  <c r="BX43"/>
  <c r="DT43"/>
  <c r="FP43"/>
  <c r="GF43"/>
  <c r="HB43"/>
  <c r="F44"/>
  <c r="P44"/>
  <c r="S44" s="1"/>
  <c r="BP44"/>
  <c r="CL44"/>
  <c r="CX44"/>
  <c r="DH44"/>
  <c r="DP44"/>
  <c r="FH44"/>
  <c r="GP44"/>
  <c r="GZ44"/>
  <c r="HH44"/>
  <c r="AR45"/>
  <c r="BN45"/>
  <c r="BZ45"/>
  <c r="CJ45"/>
  <c r="CN45" s="1"/>
  <c r="CR45"/>
  <c r="EJ45"/>
  <c r="FR45"/>
  <c r="GB45"/>
  <c r="AP46"/>
  <c r="BB46"/>
  <c r="BL46"/>
  <c r="BT46"/>
  <c r="DL46"/>
  <c r="EH46"/>
  <c r="ET46"/>
  <c r="FD46"/>
  <c r="HD46"/>
  <c r="AD47"/>
  <c r="AN47"/>
  <c r="AR47" s="1"/>
  <c r="AV47"/>
  <c r="BN47"/>
  <c r="FW47"/>
  <c r="FZ71" i="1" s="1"/>
  <c r="CF48" i="22"/>
  <c r="CX48"/>
  <c r="AI49"/>
  <c r="AL73" i="1" s="1"/>
  <c r="BN49" i="22"/>
  <c r="EA49"/>
  <c r="ED73" i="1" s="1"/>
  <c r="FR49" i="22"/>
  <c r="BH51"/>
  <c r="DD51"/>
  <c r="GV51"/>
  <c r="AJ52"/>
  <c r="CF52"/>
  <c r="FL52"/>
  <c r="FD52"/>
  <c r="EN53"/>
  <c r="EF53"/>
  <c r="DP54"/>
  <c r="DH54"/>
  <c r="CR55"/>
  <c r="CJ55"/>
  <c r="BT56"/>
  <c r="BL56"/>
  <c r="BT57"/>
  <c r="BM57"/>
  <c r="FL57"/>
  <c r="FU57"/>
  <c r="FV57"/>
  <c r="AV58"/>
  <c r="AO58"/>
  <c r="BE58"/>
  <c r="BF58"/>
  <c r="EN58"/>
  <c r="EG58"/>
  <c r="X59"/>
  <c r="Q59"/>
  <c r="DP59"/>
  <c r="DI59"/>
  <c r="FS63"/>
  <c r="GP43"/>
  <c r="D44"/>
  <c r="L44"/>
  <c r="AD44"/>
  <c r="AZ44"/>
  <c r="BH44"/>
  <c r="BZ44"/>
  <c r="CV44"/>
  <c r="CY44" s="1"/>
  <c r="DD44"/>
  <c r="DV44"/>
  <c r="ER44"/>
  <c r="FR44"/>
  <c r="GN44"/>
  <c r="GV44"/>
  <c r="F45"/>
  <c r="AB45"/>
  <c r="AJ45"/>
  <c r="BB45"/>
  <c r="BX45"/>
  <c r="CF45"/>
  <c r="CX45"/>
  <c r="DT45"/>
  <c r="ET45"/>
  <c r="FP45"/>
  <c r="GP45"/>
  <c r="D46"/>
  <c r="G46" s="1"/>
  <c r="L46"/>
  <c r="AD46"/>
  <c r="AZ46"/>
  <c r="BH46"/>
  <c r="BZ46"/>
  <c r="CV46"/>
  <c r="DD46"/>
  <c r="DV46"/>
  <c r="ER46"/>
  <c r="FR46"/>
  <c r="GN46"/>
  <c r="GQ46" s="1"/>
  <c r="F47"/>
  <c r="AB47"/>
  <c r="AJ47"/>
  <c r="BB47"/>
  <c r="BX47"/>
  <c r="CF47"/>
  <c r="CK47"/>
  <c r="CO47" s="1"/>
  <c r="CX47"/>
  <c r="EG47"/>
  <c r="ET47"/>
  <c r="FP47"/>
  <c r="GP47"/>
  <c r="D48"/>
  <c r="L48"/>
  <c r="Q48"/>
  <c r="V48" s="1"/>
  <c r="AD48"/>
  <c r="AZ48"/>
  <c r="BH48"/>
  <c r="BM48"/>
  <c r="BZ48"/>
  <c r="CV48"/>
  <c r="DD48"/>
  <c r="DI48"/>
  <c r="DV48"/>
  <c r="FR48"/>
  <c r="GV48"/>
  <c r="F49"/>
  <c r="AB49"/>
  <c r="AJ49"/>
  <c r="AO49"/>
  <c r="BB49"/>
  <c r="BX49"/>
  <c r="CF49"/>
  <c r="CK49"/>
  <c r="CX49"/>
  <c r="DT49"/>
  <c r="EB49"/>
  <c r="EG49"/>
  <c r="ET49"/>
  <c r="FP49"/>
  <c r="FX49"/>
  <c r="GP49"/>
  <c r="L50"/>
  <c r="AD50"/>
  <c r="BM50"/>
  <c r="BZ50"/>
  <c r="DI50"/>
  <c r="DV50"/>
  <c r="FR50"/>
  <c r="F51"/>
  <c r="AO51"/>
  <c r="AS51" s="1"/>
  <c r="BB51"/>
  <c r="BF51"/>
  <c r="BS51"/>
  <c r="BV75" i="1" s="1"/>
  <c r="CF51" i="22"/>
  <c r="CK51"/>
  <c r="CX51"/>
  <c r="DB51"/>
  <c r="DO51"/>
  <c r="DR75" i="1" s="1"/>
  <c r="EG51" i="22"/>
  <c r="ET51"/>
  <c r="EX51"/>
  <c r="GP51"/>
  <c r="GT51"/>
  <c r="L52"/>
  <c r="AD52"/>
  <c r="AU52"/>
  <c r="AX76" i="1" s="1"/>
  <c r="BH52" i="22"/>
  <c r="BM52"/>
  <c r="BZ52"/>
  <c r="CD52"/>
  <c r="CX52"/>
  <c r="DD52"/>
  <c r="DJ52"/>
  <c r="DV52"/>
  <c r="EA52"/>
  <c r="ED76" i="1" s="1"/>
  <c r="FQ52" i="22"/>
  <c r="FX52"/>
  <c r="GS52"/>
  <c r="AC53"/>
  <c r="AO53"/>
  <c r="AS53" s="1"/>
  <c r="BZ53"/>
  <c r="CF53"/>
  <c r="CL53"/>
  <c r="CX53"/>
  <c r="DC53"/>
  <c r="DF77" i="1" s="1"/>
  <c r="ES53" i="22"/>
  <c r="E54"/>
  <c r="BB54"/>
  <c r="BH54"/>
  <c r="BN54"/>
  <c r="BZ54"/>
  <c r="CE54"/>
  <c r="CH78" i="1" s="1"/>
  <c r="DU54" i="22"/>
  <c r="DY54" s="1"/>
  <c r="GO54"/>
  <c r="AD55"/>
  <c r="AJ55"/>
  <c r="AP55"/>
  <c r="BB55"/>
  <c r="BG55"/>
  <c r="BJ79" i="1" s="1"/>
  <c r="CW55" i="22"/>
  <c r="DA55" s="1"/>
  <c r="DD55"/>
  <c r="DY55"/>
  <c r="FQ55"/>
  <c r="GC55"/>
  <c r="F56"/>
  <c r="L56"/>
  <c r="R56"/>
  <c r="AD56"/>
  <c r="AI56"/>
  <c r="AL80" i="1" s="1"/>
  <c r="BY56" i="22"/>
  <c r="CF56"/>
  <c r="EH56"/>
  <c r="ES56"/>
  <c r="GP56"/>
  <c r="GV56"/>
  <c r="R57"/>
  <c r="AO57"/>
  <c r="BQ58"/>
  <c r="X64"/>
  <c r="GZ52"/>
  <c r="HC52" s="1"/>
  <c r="GJ53"/>
  <c r="GB53"/>
  <c r="FD54"/>
  <c r="FH54" s="1"/>
  <c r="EN55"/>
  <c r="EF55"/>
  <c r="DP56"/>
  <c r="DH56"/>
  <c r="AC57"/>
  <c r="AI57"/>
  <c r="AL81" i="1" s="1"/>
  <c r="BG57" i="22"/>
  <c r="BJ81" i="1" s="1"/>
  <c r="BH57" i="22"/>
  <c r="AZ57"/>
  <c r="BA57"/>
  <c r="EY57"/>
  <c r="FB81" i="1" s="1"/>
  <c r="ER57" i="22"/>
  <c r="ES57"/>
  <c r="AI58"/>
  <c r="AL82" i="1" s="1"/>
  <c r="AJ58" i="22"/>
  <c r="AB58"/>
  <c r="AC58"/>
  <c r="EA58"/>
  <c r="ED82" i="1" s="1"/>
  <c r="DT58" i="22"/>
  <c r="DW58" s="1"/>
  <c r="DU58"/>
  <c r="K59"/>
  <c r="N83" i="1" s="1"/>
  <c r="L59" i="22"/>
  <c r="D59"/>
  <c r="E59"/>
  <c r="DC59"/>
  <c r="DF83" i="1" s="1"/>
  <c r="DD59" i="22"/>
  <c r="CV59"/>
  <c r="CW59"/>
  <c r="I60"/>
  <c r="GS60"/>
  <c r="GT60"/>
  <c r="AE61"/>
  <c r="AF61"/>
  <c r="EU64"/>
  <c r="EV64"/>
  <c r="BN51"/>
  <c r="CE51"/>
  <c r="CH75" i="1" s="1"/>
  <c r="CN51" i="22"/>
  <c r="DJ51"/>
  <c r="EA51"/>
  <c r="ED75" i="1" s="1"/>
  <c r="EJ51" i="22"/>
  <c r="FF51"/>
  <c r="FW51"/>
  <c r="FZ75" i="1" s="1"/>
  <c r="K52" i="22"/>
  <c r="N76" i="1" s="1"/>
  <c r="AP52" i="22"/>
  <c r="BG52"/>
  <c r="BJ76" i="1" s="1"/>
  <c r="BP52" i="22"/>
  <c r="CR52"/>
  <c r="DN52"/>
  <c r="ET52"/>
  <c r="L53"/>
  <c r="CD53"/>
  <c r="CP53"/>
  <c r="DV53"/>
  <c r="CX54"/>
  <c r="DD54"/>
  <c r="AH55"/>
  <c r="AT55"/>
  <c r="BZ55"/>
  <c r="CF55"/>
  <c r="BB56"/>
  <c r="BH56"/>
  <c r="CR61"/>
  <c r="AV53"/>
  <c r="AN53"/>
  <c r="AQ53" s="1"/>
  <c r="X54"/>
  <c r="GZ54"/>
  <c r="GB55"/>
  <c r="FD56"/>
  <c r="FG56" s="1"/>
  <c r="DP57"/>
  <c r="DI57"/>
  <c r="HA57"/>
  <c r="I58"/>
  <c r="J58"/>
  <c r="CR58"/>
  <c r="CK58"/>
  <c r="CP58" s="1"/>
  <c r="BT59"/>
  <c r="BM59"/>
  <c r="BD65"/>
  <c r="BC65"/>
  <c r="GN43"/>
  <c r="GQ43" s="1"/>
  <c r="AB44"/>
  <c r="BX44"/>
  <c r="DT44"/>
  <c r="FP44"/>
  <c r="D45"/>
  <c r="G45" s="1"/>
  <c r="AZ45"/>
  <c r="CV45"/>
  <c r="CZ45" s="1"/>
  <c r="ER45"/>
  <c r="GN45"/>
  <c r="AB46"/>
  <c r="BX46"/>
  <c r="DT46"/>
  <c r="DX46" s="1"/>
  <c r="FP46"/>
  <c r="FS46" s="1"/>
  <c r="D47"/>
  <c r="AZ47"/>
  <c r="CQ47"/>
  <c r="CT71" i="1" s="1"/>
  <c r="CV47" i="22"/>
  <c r="EM47"/>
  <c r="EP71" i="1" s="1"/>
  <c r="ER47" i="22"/>
  <c r="GN47"/>
  <c r="GR47" s="1"/>
  <c r="AB48"/>
  <c r="BS48"/>
  <c r="BV72" i="1" s="1"/>
  <c r="BX48" i="22"/>
  <c r="DO48"/>
  <c r="DR72" i="1" s="1"/>
  <c r="DT48" i="22"/>
  <c r="DX48" s="1"/>
  <c r="FP48"/>
  <c r="D49"/>
  <c r="AU49"/>
  <c r="AX73" i="1" s="1"/>
  <c r="AZ49" i="22"/>
  <c r="CQ49"/>
  <c r="CT73" i="1" s="1"/>
  <c r="EM49" i="22"/>
  <c r="EP73" i="1" s="1"/>
  <c r="GN49" i="22"/>
  <c r="AB50"/>
  <c r="BS50"/>
  <c r="BV74" i="1" s="1"/>
  <c r="BX50" i="22"/>
  <c r="CB50" s="1"/>
  <c r="DO50"/>
  <c r="DR74" i="1" s="1"/>
  <c r="DT50" i="22"/>
  <c r="FK50"/>
  <c r="FN74" i="1" s="1"/>
  <c r="FP50" i="22"/>
  <c r="D51"/>
  <c r="AU51"/>
  <c r="AX75" i="1" s="1"/>
  <c r="AZ51" i="22"/>
  <c r="BD51" s="1"/>
  <c r="BM51"/>
  <c r="CQ51"/>
  <c r="CT75" i="1" s="1"/>
  <c r="CV51" i="22"/>
  <c r="DI51"/>
  <c r="EM51"/>
  <c r="EP75" i="1" s="1"/>
  <c r="ER51" i="22"/>
  <c r="FE51"/>
  <c r="GN51"/>
  <c r="GR51" s="1"/>
  <c r="AB52"/>
  <c r="AO52"/>
  <c r="BS52"/>
  <c r="BV76" i="1" s="1"/>
  <c r="BX52" i="22"/>
  <c r="CK52"/>
  <c r="CQ52"/>
  <c r="CT76" i="1" s="1"/>
  <c r="CV52" i="22"/>
  <c r="DX52"/>
  <c r="EH52"/>
  <c r="EN52"/>
  <c r="ES52"/>
  <c r="FP52"/>
  <c r="GP52"/>
  <c r="HB52"/>
  <c r="F53"/>
  <c r="K53"/>
  <c r="N77" i="1" s="1"/>
  <c r="AF53" i="22"/>
  <c r="BA53"/>
  <c r="BH53"/>
  <c r="BM53"/>
  <c r="BQ53" s="1"/>
  <c r="BX53"/>
  <c r="CZ53"/>
  <c r="DJ53"/>
  <c r="DP53"/>
  <c r="DU53"/>
  <c r="EG53"/>
  <c r="ER53"/>
  <c r="FH53"/>
  <c r="FR53"/>
  <c r="GP53"/>
  <c r="GU53"/>
  <c r="GX77" i="1" s="1"/>
  <c r="H54" i="22"/>
  <c r="AC54"/>
  <c r="AJ54"/>
  <c r="AO54"/>
  <c r="AZ54"/>
  <c r="CB54"/>
  <c r="CL54"/>
  <c r="CR54"/>
  <c r="CW54"/>
  <c r="DI54"/>
  <c r="DT54"/>
  <c r="EJ54"/>
  <c r="ET54"/>
  <c r="EZ54"/>
  <c r="FR54"/>
  <c r="FW54"/>
  <c r="FZ78" i="1" s="1"/>
  <c r="E55" i="22"/>
  <c r="L55"/>
  <c r="Q55"/>
  <c r="AB55"/>
  <c r="BN55"/>
  <c r="BT55"/>
  <c r="BY55"/>
  <c r="CK55"/>
  <c r="CV55"/>
  <c r="CY55" s="1"/>
  <c r="EB55"/>
  <c r="EH55"/>
  <c r="EM55"/>
  <c r="EP79" i="1" s="1"/>
  <c r="ET55" i="22"/>
  <c r="EY55"/>
  <c r="FB79" i="1" s="1"/>
  <c r="FT55" i="22"/>
  <c r="GO55"/>
  <c r="GS55" s="1"/>
  <c r="D56"/>
  <c r="AF56"/>
  <c r="AP56"/>
  <c r="AV56"/>
  <c r="BA56"/>
  <c r="BM56"/>
  <c r="BX56"/>
  <c r="CN56"/>
  <c r="CX56"/>
  <c r="DD56"/>
  <c r="DJ56"/>
  <c r="DO56"/>
  <c r="DR80" i="1" s="1"/>
  <c r="EV56" i="22"/>
  <c r="FQ56"/>
  <c r="GN56"/>
  <c r="AD57"/>
  <c r="AP57"/>
  <c r="BT62"/>
  <c r="DP52"/>
  <c r="DH52"/>
  <c r="CR53"/>
  <c r="CJ53"/>
  <c r="BT54"/>
  <c r="BL54"/>
  <c r="AV55"/>
  <c r="AN55"/>
  <c r="X56"/>
  <c r="P56"/>
  <c r="S56" s="1"/>
  <c r="GZ56"/>
  <c r="K57"/>
  <c r="N81" i="1" s="1"/>
  <c r="E57" i="22"/>
  <c r="DC57"/>
  <c r="DF81" i="1" s="1"/>
  <c r="DD57" i="22"/>
  <c r="CV57"/>
  <c r="CW57"/>
  <c r="GU57"/>
  <c r="GX81" i="1" s="1"/>
  <c r="GN57" i="22"/>
  <c r="GO57"/>
  <c r="CE58"/>
  <c r="CH82" i="1" s="1"/>
  <c r="CF58" i="22"/>
  <c r="BX58"/>
  <c r="CB58" s="1"/>
  <c r="BY58"/>
  <c r="FW58"/>
  <c r="FZ82" i="1" s="1"/>
  <c r="FP58" i="22"/>
  <c r="FQ58"/>
  <c r="BG59"/>
  <c r="BJ83" i="1" s="1"/>
  <c r="BH59" i="22"/>
  <c r="AZ59"/>
  <c r="BA59"/>
  <c r="EY59"/>
  <c r="FB83" i="1" s="1"/>
  <c r="ER59" i="22"/>
  <c r="ES59"/>
  <c r="EW59" s="1"/>
  <c r="DM61"/>
  <c r="DN61"/>
  <c r="BL51"/>
  <c r="BO51" s="1"/>
  <c r="DH51"/>
  <c r="FD51"/>
  <c r="GZ51"/>
  <c r="AN52"/>
  <c r="CJ52"/>
  <c r="EB52"/>
  <c r="EG52"/>
  <c r="ER52"/>
  <c r="D53"/>
  <c r="G53" s="1"/>
  <c r="AD53"/>
  <c r="AJ53"/>
  <c r="AP53"/>
  <c r="BB53"/>
  <c r="DD53"/>
  <c r="DI53"/>
  <c r="DT53"/>
  <c r="GN53"/>
  <c r="F54"/>
  <c r="L54"/>
  <c r="AD54"/>
  <c r="CF54"/>
  <c r="CK54"/>
  <c r="CV54"/>
  <c r="FP54"/>
  <c r="FS54" s="1"/>
  <c r="FV54"/>
  <c r="GP54"/>
  <c r="HB54"/>
  <c r="F55"/>
  <c r="BH55"/>
  <c r="BM55"/>
  <c r="BX55"/>
  <c r="EG55"/>
  <c r="ER55"/>
  <c r="FR55"/>
  <c r="FX55"/>
  <c r="GP55"/>
  <c r="AJ56"/>
  <c r="AO56"/>
  <c r="AZ56"/>
  <c r="BD56" s="1"/>
  <c r="DI56"/>
  <c r="ET56"/>
  <c r="EZ56"/>
  <c r="FR56"/>
  <c r="H57"/>
  <c r="X57"/>
  <c r="AB57"/>
  <c r="AE57" s="1"/>
  <c r="AJ57"/>
  <c r="BB57"/>
  <c r="ET57"/>
  <c r="AD58"/>
  <c r="DV58"/>
  <c r="F59"/>
  <c r="CX59"/>
  <c r="AV63"/>
  <c r="DP61"/>
  <c r="DH61"/>
  <c r="CR62"/>
  <c r="CJ62"/>
  <c r="BT63"/>
  <c r="BL63"/>
  <c r="AV64"/>
  <c r="AN64"/>
  <c r="AR64" s="1"/>
  <c r="X65"/>
  <c r="P65"/>
  <c r="CK66"/>
  <c r="CQ66"/>
  <c r="CT90" i="1" s="1"/>
  <c r="CR66" i="22"/>
  <c r="CJ66"/>
  <c r="CN66" s="1"/>
  <c r="CO68"/>
  <c r="CP68"/>
  <c r="BQ69"/>
  <c r="BR69"/>
  <c r="AN57"/>
  <c r="AV57"/>
  <c r="CE57"/>
  <c r="CH81" i="1" s="1"/>
  <c r="CJ57" i="22"/>
  <c r="CR57"/>
  <c r="EF57"/>
  <c r="EN57"/>
  <c r="FW57"/>
  <c r="FZ81" i="1" s="1"/>
  <c r="GB57" i="22"/>
  <c r="K58"/>
  <c r="N82" i="1" s="1"/>
  <c r="P58" i="22"/>
  <c r="T58" s="1"/>
  <c r="X58"/>
  <c r="BG58"/>
  <c r="BJ82" i="1" s="1"/>
  <c r="BL58" i="22"/>
  <c r="BT58"/>
  <c r="DC58"/>
  <c r="DF82" i="1" s="1"/>
  <c r="DH58" i="22"/>
  <c r="DP58"/>
  <c r="EY58"/>
  <c r="FB82" i="1" s="1"/>
  <c r="FD58" i="22"/>
  <c r="FG58" s="1"/>
  <c r="GU58"/>
  <c r="GX82" i="1" s="1"/>
  <c r="GZ58" i="22"/>
  <c r="HH58"/>
  <c r="AI59"/>
  <c r="AL83" i="1" s="1"/>
  <c r="AN59" i="22"/>
  <c r="AV59"/>
  <c r="CE59"/>
  <c r="CH83" i="1" s="1"/>
  <c r="CJ59" i="22"/>
  <c r="CR59"/>
  <c r="EA59"/>
  <c r="ED83" i="1" s="1"/>
  <c r="EF59" i="22"/>
  <c r="EN59"/>
  <c r="FW59"/>
  <c r="FZ83" i="1" s="1"/>
  <c r="GB59" i="22"/>
  <c r="GJ59"/>
  <c r="GO59"/>
  <c r="G60"/>
  <c r="K60"/>
  <c r="N84" i="1" s="1"/>
  <c r="P60" i="22"/>
  <c r="S60" s="1"/>
  <c r="X60"/>
  <c r="AC60"/>
  <c r="BG60"/>
  <c r="BJ84" i="1" s="1"/>
  <c r="BL60" i="22"/>
  <c r="BT60"/>
  <c r="BY60"/>
  <c r="DC60"/>
  <c r="DF84" i="1" s="1"/>
  <c r="DH60" i="22"/>
  <c r="DP60"/>
  <c r="DU60"/>
  <c r="EU60"/>
  <c r="EY60"/>
  <c r="FB84" i="1" s="1"/>
  <c r="FD60" i="22"/>
  <c r="FQ60"/>
  <c r="GQ60"/>
  <c r="GU60"/>
  <c r="GX84" i="1" s="1"/>
  <c r="GZ60" i="22"/>
  <c r="HD60" s="1"/>
  <c r="E61"/>
  <c r="X61"/>
  <c r="R61"/>
  <c r="BB61"/>
  <c r="BH61"/>
  <c r="BN61"/>
  <c r="BS61"/>
  <c r="BV85" i="1" s="1"/>
  <c r="BZ61" i="22"/>
  <c r="CE61"/>
  <c r="CH85" i="1" s="1"/>
  <c r="CZ61" i="22"/>
  <c r="DU61"/>
  <c r="DZ61" s="1"/>
  <c r="EB61"/>
  <c r="EG61"/>
  <c r="ER61"/>
  <c r="EV61" s="1"/>
  <c r="FT61"/>
  <c r="GD61"/>
  <c r="GO61"/>
  <c r="AD62"/>
  <c r="AJ62"/>
  <c r="AP62"/>
  <c r="AU62"/>
  <c r="AX86" i="1" s="1"/>
  <c r="BB62" i="22"/>
  <c r="BG62"/>
  <c r="BJ86" i="1" s="1"/>
  <c r="CB62" i="22"/>
  <c r="CW62"/>
  <c r="DD62"/>
  <c r="DI62"/>
  <c r="DT62"/>
  <c r="DX62" s="1"/>
  <c r="FQ62"/>
  <c r="F63"/>
  <c r="L63"/>
  <c r="R63"/>
  <c r="W63"/>
  <c r="Z87" i="1" s="1"/>
  <c r="AD63" i="22"/>
  <c r="AI63"/>
  <c r="AL87" i="1" s="1"/>
  <c r="AS63" i="22"/>
  <c r="BY63"/>
  <c r="CF63"/>
  <c r="CK63"/>
  <c r="CV63"/>
  <c r="DM63"/>
  <c r="DX63"/>
  <c r="EH63"/>
  <c r="EN63"/>
  <c r="ES63"/>
  <c r="EX63" s="1"/>
  <c r="GP63"/>
  <c r="HG63"/>
  <c r="HJ87" i="1" s="1"/>
  <c r="F64" i="22"/>
  <c r="K64"/>
  <c r="N88" i="1" s="1"/>
  <c r="AF64" i="22"/>
  <c r="BA64"/>
  <c r="BH64"/>
  <c r="BM64"/>
  <c r="BX64"/>
  <c r="CB64" s="1"/>
  <c r="CC64"/>
  <c r="DJ64"/>
  <c r="DP64"/>
  <c r="DU64"/>
  <c r="FH64"/>
  <c r="FR64"/>
  <c r="GI64"/>
  <c r="GL88" i="1" s="1"/>
  <c r="GP64" i="22"/>
  <c r="GU64"/>
  <c r="GX88" i="1" s="1"/>
  <c r="H65" i="22"/>
  <c r="AC65"/>
  <c r="AJ65"/>
  <c r="AO65"/>
  <c r="CX65"/>
  <c r="GP65"/>
  <c r="AH66"/>
  <c r="CF66"/>
  <c r="CX66"/>
  <c r="BH67"/>
  <c r="L69"/>
  <c r="GV69"/>
  <c r="CR70"/>
  <c r="FD61"/>
  <c r="EN62"/>
  <c r="EF62"/>
  <c r="DP63"/>
  <c r="DH63"/>
  <c r="CR64"/>
  <c r="CJ64"/>
  <c r="DI65"/>
  <c r="DP65"/>
  <c r="DH65"/>
  <c r="ER65"/>
  <c r="EY65"/>
  <c r="FB89" i="1" s="1"/>
  <c r="HA65" i="22"/>
  <c r="GZ65"/>
  <c r="HD65" s="1"/>
  <c r="AJ66"/>
  <c r="AB66"/>
  <c r="AI66"/>
  <c r="AL90" i="1" s="1"/>
  <c r="EG66" i="22"/>
  <c r="EM66"/>
  <c r="EP90" i="1" s="1"/>
  <c r="EN66" i="22"/>
  <c r="EF66"/>
  <c r="BZ57"/>
  <c r="FR57"/>
  <c r="F58"/>
  <c r="BB58"/>
  <c r="CX58"/>
  <c r="ET58"/>
  <c r="GP58"/>
  <c r="AD59"/>
  <c r="BZ59"/>
  <c r="DV59"/>
  <c r="FR59"/>
  <c r="GN59"/>
  <c r="F60"/>
  <c r="AB60"/>
  <c r="AJ60"/>
  <c r="AO60"/>
  <c r="BB60"/>
  <c r="BX60"/>
  <c r="CF60"/>
  <c r="CK60"/>
  <c r="CP60" s="1"/>
  <c r="CX60"/>
  <c r="DT60"/>
  <c r="EG60"/>
  <c r="ET60"/>
  <c r="FP60"/>
  <c r="GP60"/>
  <c r="D61"/>
  <c r="L61"/>
  <c r="Q61"/>
  <c r="V61" s="1"/>
  <c r="BX61"/>
  <c r="CX61"/>
  <c r="DD61"/>
  <c r="DJ61"/>
  <c r="DO61"/>
  <c r="DR85" i="1" s="1"/>
  <c r="DV61" i="22"/>
  <c r="GN61"/>
  <c r="GR61" s="1"/>
  <c r="AZ62"/>
  <c r="BZ62"/>
  <c r="CF62"/>
  <c r="CL62"/>
  <c r="CQ62"/>
  <c r="CT86" i="1" s="1"/>
  <c r="CX62" i="22"/>
  <c r="FP62"/>
  <c r="J63"/>
  <c r="AB63"/>
  <c r="AF63" s="1"/>
  <c r="BB63"/>
  <c r="BH63"/>
  <c r="BN63"/>
  <c r="BS63"/>
  <c r="BV87" i="1" s="1"/>
  <c r="BZ63" i="22"/>
  <c r="EG63"/>
  <c r="ER63"/>
  <c r="D64"/>
  <c r="J64"/>
  <c r="AD64"/>
  <c r="AJ64"/>
  <c r="AP64"/>
  <c r="AU64"/>
  <c r="AX88" i="1" s="1"/>
  <c r="BB64" i="22"/>
  <c r="DD64"/>
  <c r="DI64"/>
  <c r="DT64"/>
  <c r="GN64"/>
  <c r="F65"/>
  <c r="L65"/>
  <c r="R65"/>
  <c r="W65"/>
  <c r="Z89" i="1" s="1"/>
  <c r="AD65" i="22"/>
  <c r="BN65"/>
  <c r="FT65"/>
  <c r="L66"/>
  <c r="L67"/>
  <c r="EZ69"/>
  <c r="GZ61"/>
  <c r="GJ62"/>
  <c r="GB62"/>
  <c r="FD63"/>
  <c r="EN64"/>
  <c r="EF64"/>
  <c r="BH65"/>
  <c r="BG65"/>
  <c r="BJ89" i="1" s="1"/>
  <c r="GU59" i="22"/>
  <c r="GX83" i="1" s="1"/>
  <c r="AI60" i="22"/>
  <c r="AL84" i="1" s="1"/>
  <c r="AV60" i="22"/>
  <c r="CE60"/>
  <c r="CH84" i="1" s="1"/>
  <c r="CR60" i="22"/>
  <c r="EA60"/>
  <c r="ED84" i="1" s="1"/>
  <c r="EN60" i="22"/>
  <c r="FW60"/>
  <c r="FZ84" i="1" s="1"/>
  <c r="K61" i="22"/>
  <c r="N85" i="1"/>
  <c r="AC61" i="22"/>
  <c r="AG61" s="1"/>
  <c r="AJ61"/>
  <c r="CL61"/>
  <c r="CW61"/>
  <c r="ET61"/>
  <c r="FR61"/>
  <c r="FW61"/>
  <c r="FZ85" i="1" s="1"/>
  <c r="E62" i="22"/>
  <c r="L62"/>
  <c r="BN62"/>
  <c r="BY62"/>
  <c r="CD62" s="1"/>
  <c r="DV62"/>
  <c r="EH62"/>
  <c r="EM62"/>
  <c r="EP86" i="1" s="1"/>
  <c r="ET62" i="22"/>
  <c r="EY62"/>
  <c r="FB86" i="1" s="1"/>
  <c r="GO62" i="22"/>
  <c r="GV62"/>
  <c r="AP63"/>
  <c r="BA63"/>
  <c r="CX63"/>
  <c r="DD63"/>
  <c r="DJ63"/>
  <c r="DO63"/>
  <c r="DR87" i="1" s="1"/>
  <c r="DV63" i="22"/>
  <c r="EA63"/>
  <c r="ED87" i="1" s="1"/>
  <c r="FQ63" i="22"/>
  <c r="R64"/>
  <c r="AC64"/>
  <c r="BZ64"/>
  <c r="CF64"/>
  <c r="CL64"/>
  <c r="CQ64"/>
  <c r="CT88" i="1" s="1"/>
  <c r="CX64" i="22"/>
  <c r="DC64"/>
  <c r="DF88" i="1" s="1"/>
  <c r="ES64" i="22"/>
  <c r="EZ64"/>
  <c r="E65"/>
  <c r="BB65"/>
  <c r="ET65"/>
  <c r="AD66"/>
  <c r="BH66"/>
  <c r="EZ67"/>
  <c r="DD69"/>
  <c r="BT71"/>
  <c r="BT61"/>
  <c r="BL61"/>
  <c r="AV62"/>
  <c r="AN62"/>
  <c r="AQ62" s="1"/>
  <c r="X63"/>
  <c r="P63"/>
  <c r="GZ63"/>
  <c r="HC63" s="1"/>
  <c r="GB64"/>
  <c r="BM65"/>
  <c r="BT65"/>
  <c r="BL65"/>
  <c r="DD65"/>
  <c r="CV65"/>
  <c r="DC65"/>
  <c r="DF89" i="1" s="1"/>
  <c r="FL65" i="22"/>
  <c r="FD65"/>
  <c r="GN65"/>
  <c r="GR65" s="1"/>
  <c r="GU65"/>
  <c r="GX89" i="1" s="1"/>
  <c r="AO66" i="22"/>
  <c r="AU66"/>
  <c r="AX90" i="1" s="1"/>
  <c r="AV66" i="22"/>
  <c r="AN66"/>
  <c r="CF61"/>
  <c r="GP61"/>
  <c r="BH62"/>
  <c r="FR62"/>
  <c r="AJ63"/>
  <c r="ET63"/>
  <c r="L64"/>
  <c r="DV64"/>
  <c r="GV64"/>
  <c r="DD66"/>
  <c r="DD67"/>
  <c r="BH69"/>
  <c r="FL71"/>
  <c r="EM70"/>
  <c r="EP94" i="1" s="1"/>
  <c r="EG70" i="22"/>
  <c r="W71"/>
  <c r="Z95" i="1" s="1"/>
  <c r="Q71" i="22"/>
  <c r="DO71"/>
  <c r="DR95" i="1" s="1"/>
  <c r="DI71" i="22"/>
  <c r="DP72"/>
  <c r="DH72"/>
  <c r="DI72"/>
  <c r="DO72"/>
  <c r="DR96" i="1" s="1"/>
  <c r="BE73" i="22"/>
  <c r="BF73"/>
  <c r="CR73"/>
  <c r="CJ73"/>
  <c r="CK73"/>
  <c r="CQ73"/>
  <c r="CT97" i="1" s="1"/>
  <c r="GI73" i="22"/>
  <c r="GL97" i="1" s="1"/>
  <c r="BY65" i="22"/>
  <c r="DU65"/>
  <c r="DY65" s="1"/>
  <c r="FQ65"/>
  <c r="E66"/>
  <c r="I66" s="1"/>
  <c r="BA66"/>
  <c r="CE66"/>
  <c r="CH90" i="1" s="1"/>
  <c r="CW66" i="22"/>
  <c r="EA66"/>
  <c r="ED90" i="1" s="1"/>
  <c r="ES66" i="22"/>
  <c r="FW66"/>
  <c r="FZ90" i="1" s="1"/>
  <c r="GB66" i="22"/>
  <c r="GJ66"/>
  <c r="GO66"/>
  <c r="K67"/>
  <c r="N91" i="1" s="1"/>
  <c r="P67" i="22"/>
  <c r="T67" s="1"/>
  <c r="X67"/>
  <c r="AC67"/>
  <c r="AG67" s="1"/>
  <c r="BG67"/>
  <c r="BJ91" i="1" s="1"/>
  <c r="BL67" i="22"/>
  <c r="BT67"/>
  <c r="BY67"/>
  <c r="DC67"/>
  <c r="DF91" i="1" s="1"/>
  <c r="DH67" i="22"/>
  <c r="DP67"/>
  <c r="DU67"/>
  <c r="DZ67" s="1"/>
  <c r="EL67"/>
  <c r="EY67"/>
  <c r="FB91" i="1" s="1"/>
  <c r="FD67" i="22"/>
  <c r="FQ67"/>
  <c r="FU67" s="1"/>
  <c r="GU67"/>
  <c r="GX91" i="1" s="1"/>
  <c r="GZ67" i="22"/>
  <c r="AI68"/>
  <c r="AL92" i="1" s="1"/>
  <c r="AN68" i="22"/>
  <c r="CE68"/>
  <c r="CH92" i="1" s="1"/>
  <c r="CJ68" i="22"/>
  <c r="CW68"/>
  <c r="EF68"/>
  <c r="ES68"/>
  <c r="EW68" s="1"/>
  <c r="FW68"/>
  <c r="FZ92" i="1" s="1"/>
  <c r="GO68" i="22"/>
  <c r="K69"/>
  <c r="N93" i="1" s="1"/>
  <c r="P69" i="22"/>
  <c r="X69"/>
  <c r="AT69"/>
  <c r="BG69"/>
  <c r="BJ93" i="1" s="1"/>
  <c r="BL69" i="22"/>
  <c r="BT69"/>
  <c r="BY69"/>
  <c r="DC69"/>
  <c r="DF93" i="1" s="1"/>
  <c r="DH69" i="22"/>
  <c r="DP69"/>
  <c r="DU69"/>
  <c r="DY69" s="1"/>
  <c r="EY69"/>
  <c r="FB93" i="1" s="1"/>
  <c r="FQ69" i="22"/>
  <c r="GU69"/>
  <c r="GX93" i="1" s="1"/>
  <c r="E70" i="22"/>
  <c r="AN70"/>
  <c r="BZ70"/>
  <c r="CJ70"/>
  <c r="CN70" s="1"/>
  <c r="DU70"/>
  <c r="DZ70" s="1"/>
  <c r="EJ70"/>
  <c r="FR70"/>
  <c r="E71"/>
  <c r="BB71"/>
  <c r="BL71"/>
  <c r="CW71"/>
  <c r="DL71"/>
  <c r="ET71"/>
  <c r="L72"/>
  <c r="DD72"/>
  <c r="DV72"/>
  <c r="EW72"/>
  <c r="FW72"/>
  <c r="FZ96" i="1" s="1"/>
  <c r="CF73" i="22"/>
  <c r="CX73"/>
  <c r="EY73"/>
  <c r="FB97" i="1" s="1"/>
  <c r="L74" i="22"/>
  <c r="DD74"/>
  <c r="DI70"/>
  <c r="DN70" s="1"/>
  <c r="DO70"/>
  <c r="DR94" i="1" s="1"/>
  <c r="HA70" i="22"/>
  <c r="CK71"/>
  <c r="CO71" s="1"/>
  <c r="CQ71"/>
  <c r="CT95" i="1" s="1"/>
  <c r="GC71" i="22"/>
  <c r="BT72"/>
  <c r="BL72"/>
  <c r="BO72" s="1"/>
  <c r="BM72"/>
  <c r="BS72"/>
  <c r="BV96" i="1" s="1"/>
  <c r="AV73" i="22"/>
  <c r="AN73"/>
  <c r="AQ73" s="1"/>
  <c r="AO73"/>
  <c r="AU73"/>
  <c r="AX97" i="1" s="1"/>
  <c r="BZ66" i="22"/>
  <c r="DV66"/>
  <c r="FR66"/>
  <c r="F67"/>
  <c r="W67"/>
  <c r="Z91" i="1" s="1"/>
  <c r="AJ67" i="22"/>
  <c r="BB67"/>
  <c r="BF67"/>
  <c r="BS67"/>
  <c r="BV91" i="1" s="1"/>
  <c r="CF67" i="22"/>
  <c r="CX67"/>
  <c r="DO67"/>
  <c r="DR91" i="1" s="1"/>
  <c r="ET67" i="22"/>
  <c r="EX67"/>
  <c r="FX67"/>
  <c r="GP67"/>
  <c r="AD68"/>
  <c r="AU68"/>
  <c r="AX92" i="1" s="1"/>
  <c r="BZ68" i="22"/>
  <c r="CD68"/>
  <c r="CQ68"/>
  <c r="CT92" i="1" s="1"/>
  <c r="EM68" i="22"/>
  <c r="EP92" i="1" s="1"/>
  <c r="FR68" i="22"/>
  <c r="FV68"/>
  <c r="F69"/>
  <c r="J69"/>
  <c r="W69"/>
  <c r="Z93" i="1" s="1"/>
  <c r="AJ69" i="22"/>
  <c r="BB69"/>
  <c r="BS69"/>
  <c r="BV93" i="1" s="1"/>
  <c r="CF69" i="22"/>
  <c r="CX69"/>
  <c r="DO69"/>
  <c r="DR93" i="1" s="1"/>
  <c r="EB69" i="22"/>
  <c r="ET69"/>
  <c r="FX69"/>
  <c r="GP69"/>
  <c r="L70"/>
  <c r="BH70"/>
  <c r="CW70"/>
  <c r="DB70" s="1"/>
  <c r="GO70"/>
  <c r="GS70" s="1"/>
  <c r="AJ71"/>
  <c r="BY71"/>
  <c r="FQ71"/>
  <c r="BH72"/>
  <c r="AJ73"/>
  <c r="DC73"/>
  <c r="DF97" i="1" s="1"/>
  <c r="X74" i="22"/>
  <c r="DP74"/>
  <c r="HH74"/>
  <c r="CQ70"/>
  <c r="CT94" i="1" s="1"/>
  <c r="CK70" i="22"/>
  <c r="GC70"/>
  <c r="BS71"/>
  <c r="BV95" i="1" s="1"/>
  <c r="BM71" i="22"/>
  <c r="FE71"/>
  <c r="X72"/>
  <c r="P72"/>
  <c r="Q72"/>
  <c r="U72" s="1"/>
  <c r="W72"/>
  <c r="Z96" i="1" s="1"/>
  <c r="FU72" i="22"/>
  <c r="FV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BV94" i="1" s="1"/>
  <c r="FE70" i="22"/>
  <c r="AO71"/>
  <c r="AU71"/>
  <c r="AX95" i="1" s="1"/>
  <c r="EG71" i="22"/>
  <c r="EM71"/>
  <c r="EP95" i="1" s="1"/>
  <c r="FE72" i="22"/>
  <c r="EN73"/>
  <c r="EF73"/>
  <c r="EG73"/>
  <c r="EM73"/>
  <c r="EP97" i="1" s="1"/>
  <c r="BX66" i="22"/>
  <c r="CA66" s="1"/>
  <c r="DT66"/>
  <c r="DW66" s="1"/>
  <c r="FP66"/>
  <c r="D67"/>
  <c r="G67" s="1"/>
  <c r="AZ67"/>
  <c r="CV67"/>
  <c r="CY67" s="1"/>
  <c r="ER67"/>
  <c r="GN67"/>
  <c r="AB68"/>
  <c r="BX68"/>
  <c r="CA68" s="1"/>
  <c r="DT68"/>
  <c r="FP68"/>
  <c r="FT68" s="1"/>
  <c r="D69"/>
  <c r="H69" s="1"/>
  <c r="AZ69"/>
  <c r="CV69"/>
  <c r="ER69"/>
  <c r="GN69"/>
  <c r="AB70"/>
  <c r="AO70"/>
  <c r="BP70"/>
  <c r="CL70"/>
  <c r="DD70"/>
  <c r="DH70"/>
  <c r="DK70" s="1"/>
  <c r="DP70"/>
  <c r="GZ70"/>
  <c r="HD70" s="1"/>
  <c r="AR71"/>
  <c r="BN71"/>
  <c r="CF71"/>
  <c r="CJ71"/>
  <c r="CR71"/>
  <c r="FX71"/>
  <c r="AI72"/>
  <c r="AL96" i="1" s="1"/>
  <c r="BN72" i="22"/>
  <c r="FR72"/>
  <c r="K73"/>
  <c r="N97" i="1" s="1"/>
  <c r="AP73" i="22"/>
  <c r="ET73"/>
  <c r="BT74"/>
  <c r="AV75"/>
  <c r="CR75"/>
  <c r="FL77"/>
  <c r="AO78"/>
  <c r="AP78"/>
  <c r="AU78"/>
  <c r="AX102" i="1" s="1"/>
  <c r="AV78" i="22"/>
  <c r="AN78"/>
  <c r="AS81"/>
  <c r="AT81"/>
  <c r="BB70"/>
  <c r="BX70"/>
  <c r="CF70"/>
  <c r="CX70"/>
  <c r="DT70"/>
  <c r="ET70"/>
  <c r="FP70"/>
  <c r="FX70"/>
  <c r="GP70"/>
  <c r="D71"/>
  <c r="L71"/>
  <c r="AD71"/>
  <c r="AZ71"/>
  <c r="BD71" s="1"/>
  <c r="BH71"/>
  <c r="BZ71"/>
  <c r="CV71"/>
  <c r="DD71"/>
  <c r="DV71"/>
  <c r="ER71"/>
  <c r="EV71" s="1"/>
  <c r="EZ71"/>
  <c r="FR71"/>
  <c r="GN71"/>
  <c r="GQ71" s="1"/>
  <c r="HA71"/>
  <c r="HF71" s="1"/>
  <c r="F72"/>
  <c r="AB72"/>
  <c r="AJ72"/>
  <c r="AO72"/>
  <c r="BB72"/>
  <c r="BX72"/>
  <c r="CF72"/>
  <c r="CK72"/>
  <c r="CX72"/>
  <c r="DT72"/>
  <c r="DX72" s="1"/>
  <c r="EB72"/>
  <c r="EG72"/>
  <c r="EL72" s="1"/>
  <c r="ET72"/>
  <c r="FP72"/>
  <c r="GC72"/>
  <c r="GH72" s="1"/>
  <c r="GP72"/>
  <c r="D73"/>
  <c r="G73" s="1"/>
  <c r="L73"/>
  <c r="Q73"/>
  <c r="V73" s="1"/>
  <c r="AD73"/>
  <c r="AZ73"/>
  <c r="BH73"/>
  <c r="BM73"/>
  <c r="BZ73"/>
  <c r="CV73"/>
  <c r="CY73" s="1"/>
  <c r="DD73"/>
  <c r="DI73"/>
  <c r="DN73" s="1"/>
  <c r="DV73"/>
  <c r="ER73"/>
  <c r="EV73" s="1"/>
  <c r="FE73"/>
  <c r="FR73"/>
  <c r="GN73"/>
  <c r="GR73" s="1"/>
  <c r="HA73"/>
  <c r="HE73" s="1"/>
  <c r="F74"/>
  <c r="W74"/>
  <c r="Z98" i="1" s="1"/>
  <c r="AB74" i="22"/>
  <c r="AJ74"/>
  <c r="AO74"/>
  <c r="AT74" s="1"/>
  <c r="BB74"/>
  <c r="BF74"/>
  <c r="BS74"/>
  <c r="BV98" i="1" s="1"/>
  <c r="BX74" i="22"/>
  <c r="CF74"/>
  <c r="CK74"/>
  <c r="CO74" s="1"/>
  <c r="CX74"/>
  <c r="DO74"/>
  <c r="DR98" i="1" s="1"/>
  <c r="DT74" i="22"/>
  <c r="DX74" s="1"/>
  <c r="EB74"/>
  <c r="EG74"/>
  <c r="ET74"/>
  <c r="FP74"/>
  <c r="FT74" s="1"/>
  <c r="FX74"/>
  <c r="GP74"/>
  <c r="GT74"/>
  <c r="HG74"/>
  <c r="HJ98" i="1" s="1"/>
  <c r="D75" i="22"/>
  <c r="L75"/>
  <c r="Q75"/>
  <c r="V75" s="1"/>
  <c r="AD75"/>
  <c r="AU75"/>
  <c r="AX99" i="1" s="1"/>
  <c r="BH75" i="22"/>
  <c r="BM75"/>
  <c r="BZ75"/>
  <c r="CQ75"/>
  <c r="CT99" i="1" s="1"/>
  <c r="DD75" i="22"/>
  <c r="DI75"/>
  <c r="DV75"/>
  <c r="EA75"/>
  <c r="ED99" i="1" s="1"/>
  <c r="EM75" i="22"/>
  <c r="EP99" i="1" s="1"/>
  <c r="BO76" i="22"/>
  <c r="AQ77"/>
  <c r="BD77"/>
  <c r="BZ77"/>
  <c r="FR77"/>
  <c r="EZ80"/>
  <c r="FP75"/>
  <c r="FQ75"/>
  <c r="FV75" s="1"/>
  <c r="HG75"/>
  <c r="HJ99" i="1" s="1"/>
  <c r="BH76" i="22"/>
  <c r="AZ76"/>
  <c r="BD76" s="1"/>
  <c r="BA76"/>
  <c r="CQ76"/>
  <c r="CT100" i="1" s="1"/>
  <c r="CR76" i="22"/>
  <c r="CJ76"/>
  <c r="CM76" s="1"/>
  <c r="DM76"/>
  <c r="DN76"/>
  <c r="ER76"/>
  <c r="ES76"/>
  <c r="EX76" s="1"/>
  <c r="GJ76"/>
  <c r="GB76"/>
  <c r="AJ77"/>
  <c r="AB77"/>
  <c r="AF77" s="1"/>
  <c r="AC77"/>
  <c r="BS77"/>
  <c r="BV101" i="1" s="1"/>
  <c r="BT77" i="22"/>
  <c r="BL77"/>
  <c r="BP77" s="1"/>
  <c r="BQ79"/>
  <c r="BR79"/>
  <c r="EU80"/>
  <c r="EV80"/>
  <c r="GU73"/>
  <c r="GX97" i="1" s="1"/>
  <c r="R74" i="22"/>
  <c r="AI74"/>
  <c r="AL98" i="1" s="1"/>
  <c r="BN74" i="22"/>
  <c r="CE74"/>
  <c r="CH98" i="1" s="1"/>
  <c r="CN74" i="22"/>
  <c r="DJ74"/>
  <c r="EJ74"/>
  <c r="FF74"/>
  <c r="FW74"/>
  <c r="FZ98" i="1" s="1"/>
  <c r="HB74" i="22"/>
  <c r="K75"/>
  <c r="N99" i="1" s="1"/>
  <c r="AP75" i="22"/>
  <c r="BG75"/>
  <c r="BJ99" i="1" s="1"/>
  <c r="CL75" i="22"/>
  <c r="DC75"/>
  <c r="DF99" i="1" s="1"/>
  <c r="DI77" i="22"/>
  <c r="DN77" s="1"/>
  <c r="DO77"/>
  <c r="DR101" i="1" s="1"/>
  <c r="DP77" i="22"/>
  <c r="DH77"/>
  <c r="DK77" s="1"/>
  <c r="HA77"/>
  <c r="HE77" s="1"/>
  <c r="HG77"/>
  <c r="HJ101" i="1" s="1"/>
  <c r="HH77" i="22"/>
  <c r="GZ77"/>
  <c r="EK79"/>
  <c r="EL79"/>
  <c r="BC81"/>
  <c r="BD81"/>
  <c r="AZ70"/>
  <c r="BC70" s="1"/>
  <c r="CV70"/>
  <c r="ER70"/>
  <c r="EV70" s="1"/>
  <c r="GN70"/>
  <c r="AB71"/>
  <c r="AE71" s="1"/>
  <c r="BX71"/>
  <c r="DT71"/>
  <c r="FP71"/>
  <c r="FS71" s="1"/>
  <c r="HG71"/>
  <c r="HJ95" i="1" s="1"/>
  <c r="AU72" i="22"/>
  <c r="AX96" i="1" s="1"/>
  <c r="AZ72" i="22"/>
  <c r="CQ72"/>
  <c r="CT96" i="1" s="1"/>
  <c r="CV72" i="22"/>
  <c r="EM72"/>
  <c r="EP96" i="1" s="1"/>
  <c r="ER72" i="22"/>
  <c r="EU72" s="1"/>
  <c r="GI72"/>
  <c r="GL96" i="1" s="1"/>
  <c r="GN72" i="22"/>
  <c r="GQ72" s="1"/>
  <c r="W73"/>
  <c r="Z97" i="1" s="1"/>
  <c r="AB73" i="22"/>
  <c r="BS73"/>
  <c r="BV97" i="1" s="1"/>
  <c r="BX73" i="22"/>
  <c r="DO73"/>
  <c r="DR97" i="1" s="1"/>
  <c r="DT73" i="22"/>
  <c r="DX73" s="1"/>
  <c r="FK73"/>
  <c r="FN97" i="1" s="1"/>
  <c r="HG73" i="22"/>
  <c r="HJ97" i="1" s="1"/>
  <c r="D74" i="22"/>
  <c r="G74" s="1"/>
  <c r="Q74"/>
  <c r="U74" s="1"/>
  <c r="AU74"/>
  <c r="AX98" i="1" s="1"/>
  <c r="AZ74" i="22"/>
  <c r="BC74" s="1"/>
  <c r="BM74"/>
  <c r="BQ74" s="1"/>
  <c r="CQ74"/>
  <c r="CT98" i="1" s="1"/>
  <c r="CV74" i="22"/>
  <c r="DI74"/>
  <c r="DN74" s="1"/>
  <c r="EM74"/>
  <c r="EP98" i="1" s="1"/>
  <c r="ER74" i="22"/>
  <c r="EV74" s="1"/>
  <c r="FE74"/>
  <c r="GI74"/>
  <c r="GL98" i="1" s="1"/>
  <c r="GN74" i="22"/>
  <c r="HA74"/>
  <c r="HE74" s="1"/>
  <c r="W75"/>
  <c r="Z99" i="1" s="1"/>
  <c r="AB75" i="22"/>
  <c r="AE75" s="1"/>
  <c r="AO75"/>
  <c r="AS75" s="1"/>
  <c r="BS75"/>
  <c r="BV99" i="1" s="1"/>
  <c r="BX75" i="22"/>
  <c r="CB75" s="1"/>
  <c r="CK75"/>
  <c r="CO75" s="1"/>
  <c r="DO75"/>
  <c r="DR99" i="1" s="1"/>
  <c r="EH75" i="22"/>
  <c r="HB75"/>
  <c r="AF76"/>
  <c r="AT76"/>
  <c r="CL76"/>
  <c r="GD76"/>
  <c r="BN77"/>
  <c r="DV77"/>
  <c r="FF77"/>
  <c r="F78"/>
  <c r="FK75"/>
  <c r="FN99" i="1" s="1"/>
  <c r="FL75" i="22"/>
  <c r="FD75"/>
  <c r="FH75" s="1"/>
  <c r="L76"/>
  <c r="D76"/>
  <c r="G76" s="1"/>
  <c r="E76"/>
  <c r="I76" s="1"/>
  <c r="AU76"/>
  <c r="AX100" i="1" s="1"/>
  <c r="AV76" i="22"/>
  <c r="AN76"/>
  <c r="DD76"/>
  <c r="CV76"/>
  <c r="CZ76" s="1"/>
  <c r="CW76"/>
  <c r="DB76" s="1"/>
  <c r="EM76"/>
  <c r="EP100" i="1" s="1"/>
  <c r="EN76" i="22"/>
  <c r="EF76"/>
  <c r="EI76" s="1"/>
  <c r="GV76"/>
  <c r="GN76"/>
  <c r="GO76"/>
  <c r="GS76" s="1"/>
  <c r="W77"/>
  <c r="Z101" i="1" s="1"/>
  <c r="X77" i="22"/>
  <c r="P77"/>
  <c r="P74"/>
  <c r="T74" s="1"/>
  <c r="BL74"/>
  <c r="DH74"/>
  <c r="FD74"/>
  <c r="FG74" s="1"/>
  <c r="GZ74"/>
  <c r="AN75"/>
  <c r="AR75" s="1"/>
  <c r="CJ75"/>
  <c r="CN75" s="1"/>
  <c r="EG75"/>
  <c r="FR75"/>
  <c r="HA75"/>
  <c r="HE75" s="1"/>
  <c r="BB76"/>
  <c r="CK76"/>
  <c r="ET76"/>
  <c r="GC76"/>
  <c r="AD77"/>
  <c r="BM77"/>
  <c r="BR77" s="1"/>
  <c r="X81"/>
  <c r="CR81"/>
  <c r="CJ81"/>
  <c r="CM81" s="1"/>
  <c r="DI82"/>
  <c r="DM82" s="1"/>
  <c r="DO82"/>
  <c r="DR106" i="1" s="1"/>
  <c r="DP82" i="22"/>
  <c r="DH82"/>
  <c r="EY75"/>
  <c r="FB99" i="1" s="1"/>
  <c r="GD75" i="22"/>
  <c r="GU75"/>
  <c r="GX99" i="1" s="1"/>
  <c r="R76" i="22"/>
  <c r="AI76"/>
  <c r="AL100" i="1" s="1"/>
  <c r="BN76" i="22"/>
  <c r="CE76"/>
  <c r="CH100" i="1" s="1"/>
  <c r="DJ76" i="22"/>
  <c r="EA76"/>
  <c r="ED100" i="1" s="1"/>
  <c r="FF76" i="22"/>
  <c r="FW76"/>
  <c r="FZ100" i="1" s="1"/>
  <c r="HB76" i="22"/>
  <c r="K77"/>
  <c r="N101" i="1" s="1"/>
  <c r="AP77" i="22"/>
  <c r="BG77"/>
  <c r="BJ101" i="1" s="1"/>
  <c r="BY77" i="22"/>
  <c r="CD77" s="1"/>
  <c r="CL77"/>
  <c r="DC77"/>
  <c r="DF101" i="1" s="1"/>
  <c r="DU77" i="22"/>
  <c r="DZ77" s="1"/>
  <c r="EH77"/>
  <c r="EU77"/>
  <c r="EY77"/>
  <c r="FB101" i="1" s="1"/>
  <c r="FQ77" i="22"/>
  <c r="FV77" s="1"/>
  <c r="GD77"/>
  <c r="GQ77"/>
  <c r="GU77"/>
  <c r="GX101" i="1" s="1"/>
  <c r="E78" i="22"/>
  <c r="I78" s="1"/>
  <c r="R78"/>
  <c r="AI78"/>
  <c r="AL102" i="1" s="1"/>
  <c r="BA78" i="22"/>
  <c r="BN78"/>
  <c r="CE78"/>
  <c r="CH102" i="1" s="1"/>
  <c r="CJ78" i="22"/>
  <c r="CN78" s="1"/>
  <c r="CR78"/>
  <c r="CW78"/>
  <c r="DJ78"/>
  <c r="EF78"/>
  <c r="EJ78" s="1"/>
  <c r="EN78"/>
  <c r="ES78"/>
  <c r="FF78"/>
  <c r="FW78"/>
  <c r="FZ102" i="1" s="1"/>
  <c r="GB78" i="22"/>
  <c r="GJ78"/>
  <c r="GO78"/>
  <c r="GS78" s="1"/>
  <c r="HB78"/>
  <c r="G79"/>
  <c r="K79"/>
  <c r="N103" i="1" s="1"/>
  <c r="P79" i="22"/>
  <c r="X79"/>
  <c r="AC79"/>
  <c r="AP79"/>
  <c r="BC79"/>
  <c r="BG79"/>
  <c r="BJ103" i="1" s="1"/>
  <c r="BL79" i="22"/>
  <c r="BT79"/>
  <c r="BY79"/>
  <c r="CC79" s="1"/>
  <c r="CL79"/>
  <c r="DC79"/>
  <c r="DF103" i="1" s="1"/>
  <c r="DH79" i="22"/>
  <c r="DK79" s="1"/>
  <c r="DP79"/>
  <c r="DU79"/>
  <c r="DZ79" s="1"/>
  <c r="EH79"/>
  <c r="EU79"/>
  <c r="EY79"/>
  <c r="FB103" i="1" s="1"/>
  <c r="FD79" i="22"/>
  <c r="FL79"/>
  <c r="FQ79"/>
  <c r="FU79" s="1"/>
  <c r="GD79"/>
  <c r="GU79"/>
  <c r="GX103" i="1" s="1"/>
  <c r="GZ79" i="22"/>
  <c r="HH79"/>
  <c r="E80"/>
  <c r="I80" s="1"/>
  <c r="R80"/>
  <c r="AI80"/>
  <c r="AL104" i="1" s="1"/>
  <c r="AN80" i="22"/>
  <c r="AR80" s="1"/>
  <c r="AV80"/>
  <c r="BA80"/>
  <c r="BE80" s="1"/>
  <c r="BN80"/>
  <c r="CJ80"/>
  <c r="CR80"/>
  <c r="CW80"/>
  <c r="DB80" s="1"/>
  <c r="DJ80"/>
  <c r="EF80"/>
  <c r="EJ80" s="1"/>
  <c r="EN80"/>
  <c r="ES80"/>
  <c r="EW80" s="1"/>
  <c r="GD80"/>
  <c r="GE80"/>
  <c r="GJ80"/>
  <c r="GO80"/>
  <c r="D81"/>
  <c r="AD81"/>
  <c r="AJ81"/>
  <c r="AP81"/>
  <c r="AU81"/>
  <c r="AX105" i="1" s="1"/>
  <c r="BB81" i="22"/>
  <c r="BG81"/>
  <c r="BJ105" i="1" s="1"/>
  <c r="F82" i="22"/>
  <c r="BF82"/>
  <c r="DD82"/>
  <c r="FX82"/>
  <c r="AJ83"/>
  <c r="L84"/>
  <c r="GV84"/>
  <c r="FX85"/>
  <c r="EZ86"/>
  <c r="FL80"/>
  <c r="FD80"/>
  <c r="EG81"/>
  <c r="EL81" s="1"/>
  <c r="EN81"/>
  <c r="EF81"/>
  <c r="EJ81" s="1"/>
  <c r="FX81"/>
  <c r="FP81"/>
  <c r="FS81" s="1"/>
  <c r="FW81"/>
  <c r="FZ105" i="1" s="1"/>
  <c r="X82" i="22"/>
  <c r="BH82"/>
  <c r="AZ82"/>
  <c r="BD82" s="1"/>
  <c r="BG82"/>
  <c r="BJ106" i="1" s="1"/>
  <c r="FE82" i="22"/>
  <c r="FJ82" s="1"/>
  <c r="FK82"/>
  <c r="FN106" i="1" s="1"/>
  <c r="FL82" i="22"/>
  <c r="FD82"/>
  <c r="FH82" s="1"/>
  <c r="BX77"/>
  <c r="CA77" s="1"/>
  <c r="CF77"/>
  <c r="DT77"/>
  <c r="FP77"/>
  <c r="FX77"/>
  <c r="D78"/>
  <c r="H78" s="1"/>
  <c r="L78"/>
  <c r="AZ78"/>
  <c r="BH78"/>
  <c r="CQ78"/>
  <c r="CT102" i="1" s="1"/>
  <c r="CV78" i="22"/>
  <c r="CY78" s="1"/>
  <c r="DD78"/>
  <c r="EM78"/>
  <c r="EP102" i="1" s="1"/>
  <c r="ER78" i="22"/>
  <c r="EZ78"/>
  <c r="GI78"/>
  <c r="GL102" i="1" s="1"/>
  <c r="GN78" i="22"/>
  <c r="GR78" s="1"/>
  <c r="GV78"/>
  <c r="AB79"/>
  <c r="AJ79"/>
  <c r="BS79"/>
  <c r="BV103" i="1" s="1"/>
  <c r="BX79" i="22"/>
  <c r="CF79"/>
  <c r="DO79"/>
  <c r="DR103" i="1" s="1"/>
  <c r="FK79" i="22"/>
  <c r="FN103" i="1" s="1"/>
  <c r="FP79" i="22"/>
  <c r="FX79"/>
  <c r="HG79"/>
  <c r="HJ103" i="1" s="1"/>
  <c r="D80" i="22"/>
  <c r="L80"/>
  <c r="AU80"/>
  <c r="AX104" i="1" s="1"/>
  <c r="AZ80" i="22"/>
  <c r="BD80" s="1"/>
  <c r="BH80"/>
  <c r="CQ80"/>
  <c r="CT104" i="1" s="1"/>
  <c r="CV80" i="22"/>
  <c r="DD80"/>
  <c r="EM80"/>
  <c r="EP104" i="1" s="1"/>
  <c r="FQ80" i="22"/>
  <c r="FV80" s="1"/>
  <c r="FX80"/>
  <c r="GC80"/>
  <c r="GG80" s="1"/>
  <c r="GN80"/>
  <c r="GQ80" s="1"/>
  <c r="R81"/>
  <c r="AC81"/>
  <c r="BZ81"/>
  <c r="CF81"/>
  <c r="CL81"/>
  <c r="CX81"/>
  <c r="EZ81"/>
  <c r="GP81"/>
  <c r="AJ82"/>
  <c r="EZ82"/>
  <c r="FR82"/>
  <c r="FW82"/>
  <c r="FZ106" i="1" s="1"/>
  <c r="L83" i="22"/>
  <c r="FX83"/>
  <c r="EZ84"/>
  <c r="DD86"/>
  <c r="HH80"/>
  <c r="GZ80"/>
  <c r="HD80" s="1"/>
  <c r="HA82"/>
  <c r="HE82" s="1"/>
  <c r="HG82"/>
  <c r="HJ106" i="1" s="1"/>
  <c r="HH82" i="22"/>
  <c r="GZ82"/>
  <c r="CL78"/>
  <c r="EH78"/>
  <c r="GD78"/>
  <c r="AR79"/>
  <c r="BN79"/>
  <c r="DJ79"/>
  <c r="FF79"/>
  <c r="GF79"/>
  <c r="HB79"/>
  <c r="AP80"/>
  <c r="BP80"/>
  <c r="CL80"/>
  <c r="DL80"/>
  <c r="EH80"/>
  <c r="L81"/>
  <c r="CF82"/>
  <c r="GV82"/>
  <c r="EB83"/>
  <c r="DD84"/>
  <c r="CF85"/>
  <c r="BH86"/>
  <c r="AV81"/>
  <c r="AN81"/>
  <c r="AR81" s="1"/>
  <c r="EA81"/>
  <c r="ED105" i="1" s="1"/>
  <c r="GC81" i="22"/>
  <c r="GJ81"/>
  <c r="GB81"/>
  <c r="GF81" s="1"/>
  <c r="L82"/>
  <c r="D82"/>
  <c r="K82"/>
  <c r="N106" i="1" s="1"/>
  <c r="BM82" i="22"/>
  <c r="BS82"/>
  <c r="BV106" i="1" s="1"/>
  <c r="BT82" i="22"/>
  <c r="BL82"/>
  <c r="EK83"/>
  <c r="EL83"/>
  <c r="BQ86"/>
  <c r="BR86"/>
  <c r="EY80"/>
  <c r="FB104" i="1" s="1"/>
  <c r="ET80" i="22"/>
  <c r="GP80"/>
  <c r="GV80"/>
  <c r="HB80"/>
  <c r="HG80"/>
  <c r="HJ104" i="1" s="1"/>
  <c r="F81" i="22"/>
  <c r="K81"/>
  <c r="N105" i="1" s="1"/>
  <c r="AF81" i="22"/>
  <c r="BA81"/>
  <c r="BH81"/>
  <c r="ET81"/>
  <c r="AD82"/>
  <c r="BZ82"/>
  <c r="CE82"/>
  <c r="CH106" i="1" s="1"/>
  <c r="CF83" i="22"/>
  <c r="BH84"/>
  <c r="AJ85"/>
  <c r="L86"/>
  <c r="GV86"/>
  <c r="CW81"/>
  <c r="DA81" s="1"/>
  <c r="ES81"/>
  <c r="GO81"/>
  <c r="GT81" s="1"/>
  <c r="AC82"/>
  <c r="AH82" s="1"/>
  <c r="BY82"/>
  <c r="CD82" s="1"/>
  <c r="DC82"/>
  <c r="DF106" i="1" s="1"/>
  <c r="EY82" i="22"/>
  <c r="FB106" i="1" s="1"/>
  <c r="FQ82" i="22"/>
  <c r="FU82" s="1"/>
  <c r="GU82"/>
  <c r="GX106" i="1" s="1"/>
  <c r="E83" i="22"/>
  <c r="I83" s="1"/>
  <c r="AI83"/>
  <c r="AL107" i="1" s="1"/>
  <c r="AN83" i="22"/>
  <c r="AQ83" s="1"/>
  <c r="AV83"/>
  <c r="BA83"/>
  <c r="CE83"/>
  <c r="CH107" i="1" s="1"/>
  <c r="CJ83" i="22"/>
  <c r="CR83"/>
  <c r="CW83"/>
  <c r="DB83" s="1"/>
  <c r="EF83"/>
  <c r="EN83"/>
  <c r="ES83"/>
  <c r="EX83" s="1"/>
  <c r="FW83"/>
  <c r="FZ107" i="1" s="1"/>
  <c r="GB83" i="22"/>
  <c r="GE83" s="1"/>
  <c r="GJ83"/>
  <c r="GO83"/>
  <c r="GS83" s="1"/>
  <c r="K84"/>
  <c r="N108" i="1" s="1"/>
  <c r="P84" i="22"/>
  <c r="S84" s="1"/>
  <c r="AC84"/>
  <c r="AG84" s="1"/>
  <c r="BG84"/>
  <c r="BJ108" i="1" s="1"/>
  <c r="BL84" i="22"/>
  <c r="BO84" s="1"/>
  <c r="BT84"/>
  <c r="BY84"/>
  <c r="DC84"/>
  <c r="DF108" i="1" s="1"/>
  <c r="DH84" i="22"/>
  <c r="DL84" s="1"/>
  <c r="DP84"/>
  <c r="DU84"/>
  <c r="DY84" s="1"/>
  <c r="EY84"/>
  <c r="FB108" i="1" s="1"/>
  <c r="FD84" i="22"/>
  <c r="FG84" s="1"/>
  <c r="FL84"/>
  <c r="FQ84"/>
  <c r="GU84"/>
  <c r="GX108" i="1" s="1"/>
  <c r="GZ84" i="22"/>
  <c r="HC84" s="1"/>
  <c r="HH84"/>
  <c r="E85"/>
  <c r="AI85"/>
  <c r="AL109" i="1" s="1"/>
  <c r="AN85" i="22"/>
  <c r="AV85"/>
  <c r="BA85"/>
  <c r="BF85" s="1"/>
  <c r="CE85"/>
  <c r="CH109" i="1" s="1"/>
  <c r="CJ85" i="22"/>
  <c r="CM85" s="1"/>
  <c r="CR85"/>
  <c r="CW85"/>
  <c r="DB85" s="1"/>
  <c r="EA85"/>
  <c r="ED109" i="1" s="1"/>
  <c r="EF85" i="22"/>
  <c r="EN85"/>
  <c r="ES85"/>
  <c r="EW85" s="1"/>
  <c r="FW85"/>
  <c r="FZ109" i="1" s="1"/>
  <c r="GB85" i="22"/>
  <c r="GJ85"/>
  <c r="GO85"/>
  <c r="GS85" s="1"/>
  <c r="K86"/>
  <c r="N110" i="1" s="1"/>
  <c r="P86" i="22"/>
  <c r="S86" s="1"/>
  <c r="X86"/>
  <c r="AC86"/>
  <c r="AH86" s="1"/>
  <c r="BG86"/>
  <c r="BJ110" i="1" s="1"/>
  <c r="BL86" i="22"/>
  <c r="BP86" s="1"/>
  <c r="BT86"/>
  <c r="BY86"/>
  <c r="CC86" s="1"/>
  <c r="DC86"/>
  <c r="DF110" i="1" s="1"/>
  <c r="DH86" i="22"/>
  <c r="DL86" s="1"/>
  <c r="DP86"/>
  <c r="DU86"/>
  <c r="EY86"/>
  <c r="FB110" i="1" s="1"/>
  <c r="FD86" i="22"/>
  <c r="FG86" s="1"/>
  <c r="FL86"/>
  <c r="FQ86"/>
  <c r="GU86"/>
  <c r="GX110" i="1" s="1"/>
  <c r="GZ86" i="22"/>
  <c r="HH86"/>
  <c r="CX82"/>
  <c r="ET82"/>
  <c r="GP82"/>
  <c r="AD83"/>
  <c r="AU83"/>
  <c r="AX107" i="1" s="1"/>
  <c r="BH83" i="22"/>
  <c r="BZ83"/>
  <c r="CQ83"/>
  <c r="CT107" i="1" s="1"/>
  <c r="DD83" i="22"/>
  <c r="DV83"/>
  <c r="EM83"/>
  <c r="EP107" i="1" s="1"/>
  <c r="EZ83" i="22"/>
  <c r="FR83"/>
  <c r="GI83"/>
  <c r="GL107" i="1" s="1"/>
  <c r="GV83" i="22"/>
  <c r="F84"/>
  <c r="J84"/>
  <c r="AJ84"/>
  <c r="BB84"/>
  <c r="BS84"/>
  <c r="BV108" i="1" s="1"/>
  <c r="CF84" i="22"/>
  <c r="CX84"/>
  <c r="DO84"/>
  <c r="DR108" i="1" s="1"/>
  <c r="ET84" i="22"/>
  <c r="FK84"/>
  <c r="FN108" i="1" s="1"/>
  <c r="FX84" i="22"/>
  <c r="GP84"/>
  <c r="HG84"/>
  <c r="HJ108" i="1" s="1"/>
  <c r="L85" i="22"/>
  <c r="AD85"/>
  <c r="AU85"/>
  <c r="AX109" i="1" s="1"/>
  <c r="BH85" i="22"/>
  <c r="BZ85"/>
  <c r="CQ85"/>
  <c r="CT109" i="1" s="1"/>
  <c r="DD85" i="22"/>
  <c r="DV85"/>
  <c r="DZ85"/>
  <c r="EM85"/>
  <c r="EP109" i="1" s="1"/>
  <c r="EZ85" i="22"/>
  <c r="FR85"/>
  <c r="FV85"/>
  <c r="GI85"/>
  <c r="GL109" i="1" s="1"/>
  <c r="GV85" i="22"/>
  <c r="F86"/>
  <c r="W86"/>
  <c r="Z110" i="1" s="1"/>
  <c r="AJ86" i="22"/>
  <c r="BB86"/>
  <c r="BS86"/>
  <c r="BV110" i="1" s="1"/>
  <c r="CF86" i="22"/>
  <c r="CX86"/>
  <c r="DO86"/>
  <c r="DR110" i="1" s="1"/>
  <c r="ET86" i="22"/>
  <c r="EX86"/>
  <c r="FK86"/>
  <c r="FN110" i="1" s="1"/>
  <c r="FX86" i="22"/>
  <c r="GP86"/>
  <c r="HG86"/>
  <c r="HJ110" i="1" s="1"/>
  <c r="AP83" i="22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G84"/>
  <c r="AZ84"/>
  <c r="BD84" s="1"/>
  <c r="CV84"/>
  <c r="CY84" s="1"/>
  <c r="ER84"/>
  <c r="GN84"/>
  <c r="GR84" s="1"/>
  <c r="AB85"/>
  <c r="BX85"/>
  <c r="CA85" s="1"/>
  <c r="DT85"/>
  <c r="DX85" s="1"/>
  <c r="FP85"/>
  <c r="FS85" s="1"/>
  <c r="D86"/>
  <c r="AZ86"/>
  <c r="BD86" s="1"/>
  <c r="CV86"/>
  <c r="CY86" s="1"/>
  <c r="ER86"/>
  <c r="GN86"/>
  <c r="GQ86" s="1"/>
  <c r="CZ78"/>
  <c r="CB77"/>
  <c r="EK81"/>
  <c r="DA80"/>
  <c r="AQ75"/>
  <c r="BP74"/>
  <c r="BO74"/>
  <c r="EJ76"/>
  <c r="H76"/>
  <c r="FG75"/>
  <c r="AF75"/>
  <c r="DM74"/>
  <c r="CA73"/>
  <c r="CB73"/>
  <c r="AF71"/>
  <c r="G75"/>
  <c r="H75"/>
  <c r="DW74"/>
  <c r="DM73"/>
  <c r="U73"/>
  <c r="GG72"/>
  <c r="AT72"/>
  <c r="AS72"/>
  <c r="HE71"/>
  <c r="DX70"/>
  <c r="DW70"/>
  <c r="EV69"/>
  <c r="EU69"/>
  <c r="H67"/>
  <c r="CD71"/>
  <c r="CC71"/>
  <c r="DA70"/>
  <c r="BQ72"/>
  <c r="BR72"/>
  <c r="CP71"/>
  <c r="DM70"/>
  <c r="J70"/>
  <c r="I70"/>
  <c r="EI68"/>
  <c r="EJ68"/>
  <c r="FG67"/>
  <c r="FH67"/>
  <c r="CD67"/>
  <c r="CC67"/>
  <c r="GE66"/>
  <c r="GF66"/>
  <c r="DL72"/>
  <c r="DK72"/>
  <c r="DM71"/>
  <c r="DN71"/>
  <c r="EK70"/>
  <c r="EL70"/>
  <c r="BP65"/>
  <c r="BO65"/>
  <c r="FU63"/>
  <c r="FV63"/>
  <c r="HD61"/>
  <c r="HC61"/>
  <c r="GQ61"/>
  <c r="AG65"/>
  <c r="AH65"/>
  <c r="CA64"/>
  <c r="FU62"/>
  <c r="FV62"/>
  <c r="DY61"/>
  <c r="J61"/>
  <c r="I61"/>
  <c r="DK60"/>
  <c r="DL60"/>
  <c r="AH60"/>
  <c r="AG60"/>
  <c r="AQ59"/>
  <c r="AR59"/>
  <c r="BO58"/>
  <c r="BP58"/>
  <c r="T65"/>
  <c r="S65"/>
  <c r="BP63"/>
  <c r="BO63"/>
  <c r="DL61"/>
  <c r="DK61"/>
  <c r="DN53"/>
  <c r="DM53"/>
  <c r="CZ86"/>
  <c r="GT85"/>
  <c r="GS81"/>
  <c r="EX80"/>
  <c r="AQ80"/>
  <c r="CM78"/>
  <c r="J78"/>
  <c r="FU77"/>
  <c r="CC77"/>
  <c r="CN81"/>
  <c r="HF75"/>
  <c r="CM75"/>
  <c r="DA76"/>
  <c r="J76"/>
  <c r="GQ74"/>
  <c r="GR74"/>
  <c r="H74"/>
  <c r="CZ70"/>
  <c r="CY70"/>
  <c r="BO77"/>
  <c r="AE77"/>
  <c r="EV76"/>
  <c r="EU76"/>
  <c r="CN76"/>
  <c r="BC76"/>
  <c r="BC71"/>
  <c r="CB70"/>
  <c r="CA70"/>
  <c r="AS78"/>
  <c r="AT78"/>
  <c r="CB66"/>
  <c r="FI72"/>
  <c r="FJ72"/>
  <c r="BQ70"/>
  <c r="BR70"/>
  <c r="GG70"/>
  <c r="GH70"/>
  <c r="AR73"/>
  <c r="DB71"/>
  <c r="DA71"/>
  <c r="DB68"/>
  <c r="DA68"/>
  <c r="HC67"/>
  <c r="HD67"/>
  <c r="DY67"/>
  <c r="EX66"/>
  <c r="EW66"/>
  <c r="FV65"/>
  <c r="FU65"/>
  <c r="AQ66"/>
  <c r="AR66"/>
  <c r="T63"/>
  <c r="S63"/>
  <c r="BP61"/>
  <c r="BO61"/>
  <c r="I65"/>
  <c r="J65"/>
  <c r="BE63"/>
  <c r="BF63"/>
  <c r="DA61"/>
  <c r="DB61"/>
  <c r="DW64"/>
  <c r="DX64"/>
  <c r="U61"/>
  <c r="CO60"/>
  <c r="AF66"/>
  <c r="AE66"/>
  <c r="DL65"/>
  <c r="DK65"/>
  <c r="BE64"/>
  <c r="BF64"/>
  <c r="CY63"/>
  <c r="CZ63"/>
  <c r="DN62"/>
  <c r="DM62"/>
  <c r="GS61"/>
  <c r="GT61"/>
  <c r="FG60"/>
  <c r="FH60"/>
  <c r="CD60"/>
  <c r="CC60"/>
  <c r="GE59"/>
  <c r="GF59"/>
  <c r="HC58"/>
  <c r="HD58"/>
  <c r="S58"/>
  <c r="AR57"/>
  <c r="AQ57"/>
  <c r="GH80"/>
  <c r="BQ77"/>
  <c r="EU74"/>
  <c r="EW76"/>
  <c r="FU75"/>
  <c r="FS74"/>
  <c r="CA74"/>
  <c r="CB74"/>
  <c r="GQ73"/>
  <c r="CZ73"/>
  <c r="H73"/>
  <c r="DW72"/>
  <c r="GR71"/>
  <c r="BD69"/>
  <c r="BC69"/>
  <c r="CB68"/>
  <c r="CZ67"/>
  <c r="DX66"/>
  <c r="FV71"/>
  <c r="FU71"/>
  <c r="GT70"/>
  <c r="CM70"/>
  <c r="EX68"/>
  <c r="FV67"/>
  <c r="BO67"/>
  <c r="BP67"/>
  <c r="DB66"/>
  <c r="DA66"/>
  <c r="J66"/>
  <c r="U71"/>
  <c r="V71"/>
  <c r="AS66"/>
  <c r="AT66"/>
  <c r="CZ65"/>
  <c r="CY65"/>
  <c r="BQ65"/>
  <c r="BR65"/>
  <c r="EW64"/>
  <c r="EX64"/>
  <c r="AH61"/>
  <c r="EJ64"/>
  <c r="EI64"/>
  <c r="GF62"/>
  <c r="GE62"/>
  <c r="EU63"/>
  <c r="EV63"/>
  <c r="EI66"/>
  <c r="EJ66"/>
  <c r="CN64"/>
  <c r="CM64"/>
  <c r="AT65"/>
  <c r="AS65"/>
  <c r="DY64"/>
  <c r="DZ64"/>
  <c r="DW62"/>
  <c r="EL61"/>
  <c r="EK61"/>
  <c r="DZ60"/>
  <c r="DY60"/>
  <c r="T60"/>
  <c r="EI59"/>
  <c r="EJ59"/>
  <c r="FH58"/>
  <c r="GE57"/>
  <c r="GF57"/>
  <c r="AQ64"/>
  <c r="AF57"/>
  <c r="AT56"/>
  <c r="AS56"/>
  <c r="EL55"/>
  <c r="EK55"/>
  <c r="CP54"/>
  <c r="CO54"/>
  <c r="EL52"/>
  <c r="EK52"/>
  <c r="HD56"/>
  <c r="HC56"/>
  <c r="AR55"/>
  <c r="AQ55"/>
  <c r="CN53"/>
  <c r="CM53"/>
  <c r="GQ56"/>
  <c r="GR56"/>
  <c r="CZ82"/>
  <c r="FH86"/>
  <c r="DA85"/>
  <c r="HD84"/>
  <c r="EW83"/>
  <c r="CC82"/>
  <c r="BO82"/>
  <c r="BP82"/>
  <c r="EI80"/>
  <c r="DL79"/>
  <c r="S79"/>
  <c r="T79"/>
  <c r="EI78"/>
  <c r="CA75"/>
  <c r="FT71"/>
  <c r="HC77"/>
  <c r="HD77"/>
  <c r="BR75"/>
  <c r="BQ75"/>
  <c r="EU71"/>
  <c r="DL70"/>
  <c r="AS70"/>
  <c r="AT70"/>
  <c r="CZ69"/>
  <c r="CY69"/>
  <c r="EV67"/>
  <c r="EU67"/>
  <c r="FT66"/>
  <c r="FS66"/>
  <c r="EK73"/>
  <c r="EL73"/>
  <c r="T72"/>
  <c r="S72"/>
  <c r="BP72"/>
  <c r="BO69"/>
  <c r="BP69"/>
  <c r="GT68"/>
  <c r="GS68"/>
  <c r="CM68"/>
  <c r="CN68"/>
  <c r="DK67"/>
  <c r="DL67"/>
  <c r="AH67"/>
  <c r="CO73"/>
  <c r="CP73"/>
  <c r="HD63"/>
  <c r="AR62"/>
  <c r="AG64"/>
  <c r="AH64"/>
  <c r="G61"/>
  <c r="H61"/>
  <c r="FS60"/>
  <c r="FT60"/>
  <c r="CA60"/>
  <c r="CB60"/>
  <c r="AE60"/>
  <c r="AF60"/>
  <c r="EK66"/>
  <c r="EL66"/>
  <c r="HC65"/>
  <c r="EV65"/>
  <c r="EU65"/>
  <c r="DM65"/>
  <c r="DN65"/>
  <c r="EU61"/>
  <c r="FV60"/>
  <c r="FU60"/>
  <c r="BO60"/>
  <c r="BP60"/>
  <c r="GT59"/>
  <c r="GS59"/>
  <c r="DK58"/>
  <c r="DL58"/>
  <c r="EI57"/>
  <c r="EJ57"/>
  <c r="BC56"/>
  <c r="CY54"/>
  <c r="CZ54"/>
  <c r="CM52"/>
  <c r="CN52"/>
  <c r="DL51"/>
  <c r="DK51"/>
  <c r="EX59"/>
  <c r="BE59"/>
  <c r="BF59"/>
  <c r="CC58"/>
  <c r="CD58"/>
  <c r="GS57"/>
  <c r="GT57"/>
  <c r="T56"/>
  <c r="BP54"/>
  <c r="BO54"/>
  <c r="DL52"/>
  <c r="DK52"/>
  <c r="GT55"/>
  <c r="CC55"/>
  <c r="CD55"/>
  <c r="AE55"/>
  <c r="AF55"/>
  <c r="AT54"/>
  <c r="AS54"/>
  <c r="EV53"/>
  <c r="EU53"/>
  <c r="FI51"/>
  <c r="FJ51"/>
  <c r="DW46"/>
  <c r="EV45"/>
  <c r="EU45"/>
  <c r="GR43"/>
  <c r="DA59"/>
  <c r="DB59"/>
  <c r="I59"/>
  <c r="J59"/>
  <c r="AG58"/>
  <c r="AH58"/>
  <c r="EW57"/>
  <c r="EX57"/>
  <c r="EJ55"/>
  <c r="EI55"/>
  <c r="GF53"/>
  <c r="GE53"/>
  <c r="DB55"/>
  <c r="AT53"/>
  <c r="H46"/>
  <c r="GE45"/>
  <c r="GF45"/>
  <c r="T44"/>
  <c r="H42"/>
  <c r="G42"/>
  <c r="AF41"/>
  <c r="AE41"/>
  <c r="BD40"/>
  <c r="BC40"/>
  <c r="CZ38"/>
  <c r="CY38"/>
  <c r="FH49"/>
  <c r="BQ44"/>
  <c r="BR44"/>
  <c r="DM49"/>
  <c r="DN49"/>
  <c r="AH47"/>
  <c r="AG47"/>
  <c r="CD45"/>
  <c r="CC45"/>
  <c r="BP47"/>
  <c r="BO47"/>
  <c r="EI46"/>
  <c r="EJ46"/>
  <c r="CD46"/>
  <c r="CC46"/>
  <c r="GE44"/>
  <c r="GF44"/>
  <c r="DZ44"/>
  <c r="DY44"/>
  <c r="EI43"/>
  <c r="EJ43"/>
  <c r="BF43"/>
  <c r="BE43"/>
  <c r="FG42"/>
  <c r="FH42"/>
  <c r="CD42"/>
  <c r="CC42"/>
  <c r="GE41"/>
  <c r="GF41"/>
  <c r="DB41"/>
  <c r="DA41"/>
  <c r="HC40"/>
  <c r="HD40"/>
  <c r="DZ40"/>
  <c r="DY40"/>
  <c r="EX39"/>
  <c r="EW39"/>
  <c r="AR39"/>
  <c r="GT37"/>
  <c r="GS37"/>
  <c r="J37"/>
  <c r="I37"/>
  <c r="AS48"/>
  <c r="AT48"/>
  <c r="FJ33"/>
  <c r="FI33"/>
  <c r="GS31"/>
  <c r="GT31"/>
  <c r="GF30"/>
  <c r="GE30"/>
  <c r="T29"/>
  <c r="AR28"/>
  <c r="AQ28"/>
  <c r="BP27"/>
  <c r="BO27"/>
  <c r="I26"/>
  <c r="J26"/>
  <c r="BP25"/>
  <c r="BO25"/>
  <c r="CN24"/>
  <c r="BO38"/>
  <c r="BP38"/>
  <c r="CM37"/>
  <c r="FI23"/>
  <c r="EK22"/>
  <c r="EL22"/>
  <c r="CO22"/>
  <c r="CP22"/>
  <c r="AS22"/>
  <c r="GG37"/>
  <c r="HE36"/>
  <c r="HF36"/>
  <c r="DA32"/>
  <c r="AG32"/>
  <c r="AH32"/>
  <c r="CA31"/>
  <c r="CB31"/>
  <c r="FJ30"/>
  <c r="FI30"/>
  <c r="GH29"/>
  <c r="GG29"/>
  <c r="CA29"/>
  <c r="CB29"/>
  <c r="HF28"/>
  <c r="CY28"/>
  <c r="CZ28"/>
  <c r="AT27"/>
  <c r="FJ26"/>
  <c r="FI26"/>
  <c r="DN26"/>
  <c r="DM26"/>
  <c r="BR26"/>
  <c r="BQ26"/>
  <c r="CP11"/>
  <c r="CO11"/>
  <c r="HF10"/>
  <c r="HE10"/>
  <c r="EV36"/>
  <c r="EU36"/>
  <c r="S36"/>
  <c r="EK35"/>
  <c r="EL35"/>
  <c r="H34"/>
  <c r="G34"/>
  <c r="GG33"/>
  <c r="GH33"/>
  <c r="FH9"/>
  <c r="FG9"/>
  <c r="GF8"/>
  <c r="GE8"/>
  <c r="HD7"/>
  <c r="HC7"/>
  <c r="T7"/>
  <c r="S7"/>
  <c r="BP5"/>
  <c r="BO5"/>
  <c r="BP21"/>
  <c r="BO21"/>
  <c r="AR20"/>
  <c r="AG21"/>
  <c r="AH21"/>
  <c r="BQ9"/>
  <c r="BR9"/>
  <c r="CO8"/>
  <c r="CP8"/>
  <c r="DM7"/>
  <c r="DN7"/>
  <c r="EK6"/>
  <c r="EL6"/>
  <c r="FI5"/>
  <c r="FJ5"/>
  <c r="BQ19"/>
  <c r="BR19"/>
  <c r="EK18"/>
  <c r="EL18"/>
  <c r="AS18"/>
  <c r="AT18"/>
  <c r="HD17"/>
  <c r="HC17"/>
  <c r="CB17"/>
  <c r="CA17"/>
  <c r="GS16"/>
  <c r="CZ16"/>
  <c r="CY16"/>
  <c r="AR16"/>
  <c r="AQ16"/>
  <c r="DX15"/>
  <c r="DW15"/>
  <c r="BP15"/>
  <c r="BO15"/>
  <c r="AG15"/>
  <c r="AH15"/>
  <c r="EV14"/>
  <c r="BE14"/>
  <c r="DL13"/>
  <c r="GR12"/>
  <c r="GQ12"/>
  <c r="EJ12"/>
  <c r="EI12"/>
  <c r="DA12"/>
  <c r="DB12"/>
  <c r="H12"/>
  <c r="G12"/>
  <c r="AF11"/>
  <c r="AE11"/>
  <c r="GF10"/>
  <c r="GE10"/>
  <c r="BD10"/>
  <c r="BC10"/>
  <c r="HD9"/>
  <c r="HC9"/>
  <c r="HE19"/>
  <c r="HF19"/>
  <c r="DW9"/>
  <c r="DX9"/>
  <c r="EU8"/>
  <c r="EV8"/>
  <c r="BR8"/>
  <c r="BQ8"/>
  <c r="FS7"/>
  <c r="FT7"/>
  <c r="GQ6"/>
  <c r="GR6"/>
  <c r="DN6"/>
  <c r="DM6"/>
  <c r="G6"/>
  <c r="H6"/>
  <c r="EL5"/>
  <c r="EK5"/>
  <c r="AE5"/>
  <c r="AF5"/>
  <c r="DX17"/>
  <c r="BP17"/>
  <c r="BO17"/>
  <c r="AG17"/>
  <c r="AH17"/>
  <c r="EV16"/>
  <c r="EU16"/>
  <c r="CN16"/>
  <c r="CM16"/>
  <c r="BE16"/>
  <c r="BF16"/>
  <c r="FT15"/>
  <c r="FS15"/>
  <c r="DL15"/>
  <c r="DK15"/>
  <c r="CC15"/>
  <c r="CD15"/>
  <c r="EJ14"/>
  <c r="EI14"/>
  <c r="DA14"/>
  <c r="DB14"/>
  <c r="AF13"/>
  <c r="AE13"/>
  <c r="EW12"/>
  <c r="EX12"/>
  <c r="BD12"/>
  <c r="BC12"/>
  <c r="HD11"/>
  <c r="HC11"/>
  <c r="FU11"/>
  <c r="CB11"/>
  <c r="CA11"/>
  <c r="T11"/>
  <c r="S11"/>
  <c r="GS10"/>
  <c r="GT10"/>
  <c r="CZ10"/>
  <c r="CY10"/>
  <c r="I10"/>
  <c r="J10"/>
  <c r="CB56"/>
  <c r="CA56"/>
  <c r="I55"/>
  <c r="J55"/>
  <c r="BR53"/>
  <c r="FT52"/>
  <c r="FS52"/>
  <c r="CP52"/>
  <c r="CO52"/>
  <c r="DM51"/>
  <c r="DN51"/>
  <c r="BC51"/>
  <c r="FS50"/>
  <c r="FT50"/>
  <c r="CA50"/>
  <c r="GQ49"/>
  <c r="GR49"/>
  <c r="BC49"/>
  <c r="BD49"/>
  <c r="FS48"/>
  <c r="FT48"/>
  <c r="CA48"/>
  <c r="CB48"/>
  <c r="FH56"/>
  <c r="AT57"/>
  <c r="AS57"/>
  <c r="EL49"/>
  <c r="EK49"/>
  <c r="AT49"/>
  <c r="AS49"/>
  <c r="CZ48"/>
  <c r="CY48"/>
  <c r="BD48"/>
  <c r="BC48"/>
  <c r="FT47"/>
  <c r="FS47"/>
  <c r="EV46"/>
  <c r="EU46"/>
  <c r="FT45"/>
  <c r="FS45"/>
  <c r="GR44"/>
  <c r="GQ44"/>
  <c r="H44"/>
  <c r="G44"/>
  <c r="DM59"/>
  <c r="DN59"/>
  <c r="U59"/>
  <c r="V59"/>
  <c r="EK58"/>
  <c r="EL58"/>
  <c r="AS58"/>
  <c r="AT58"/>
  <c r="BQ57"/>
  <c r="BR57"/>
  <c r="CN55"/>
  <c r="CM55"/>
  <c r="EJ53"/>
  <c r="EI53"/>
  <c r="BO46"/>
  <c r="BP46"/>
  <c r="DK44"/>
  <c r="DL44"/>
  <c r="AF43"/>
  <c r="AE43"/>
  <c r="BC42"/>
  <c r="CZ40"/>
  <c r="CY40"/>
  <c r="DX39"/>
  <c r="EU38"/>
  <c r="GR36"/>
  <c r="GQ36"/>
  <c r="EW50"/>
  <c r="EX50"/>
  <c r="FI49"/>
  <c r="FJ49"/>
  <c r="GF50"/>
  <c r="GE50"/>
  <c r="CM50"/>
  <c r="HD49"/>
  <c r="HC49"/>
  <c r="FH47"/>
  <c r="FG47"/>
  <c r="J44"/>
  <c r="I44"/>
  <c r="DA50"/>
  <c r="DB50"/>
  <c r="FU46"/>
  <c r="DB43"/>
  <c r="DA43"/>
  <c r="HC42"/>
  <c r="HD42"/>
  <c r="EX41"/>
  <c r="EW41"/>
  <c r="AQ41"/>
  <c r="AR41"/>
  <c r="FV40"/>
  <c r="FU40"/>
  <c r="BO40"/>
  <c r="BP40"/>
  <c r="GT39"/>
  <c r="GS39"/>
  <c r="J39"/>
  <c r="I39"/>
  <c r="AH34"/>
  <c r="AG34"/>
  <c r="AR50"/>
  <c r="DL47"/>
  <c r="DK47"/>
  <c r="BF32"/>
  <c r="BE32"/>
  <c r="CP31"/>
  <c r="CO31"/>
  <c r="AR30"/>
  <c r="AQ30"/>
  <c r="CN28"/>
  <c r="DL27"/>
  <c r="DK27"/>
  <c r="GS26"/>
  <c r="GT26"/>
  <c r="DA26"/>
  <c r="DB26"/>
  <c r="BE26"/>
  <c r="BF26"/>
  <c r="DL25"/>
  <c r="DK25"/>
  <c r="EJ24"/>
  <c r="EI24"/>
  <c r="FH23"/>
  <c r="FG23"/>
  <c r="GF22"/>
  <c r="GE22"/>
  <c r="BQ25"/>
  <c r="BR25"/>
  <c r="FH36"/>
  <c r="FG36"/>
  <c r="CZ36"/>
  <c r="CY36"/>
  <c r="BQ36"/>
  <c r="BR36"/>
  <c r="GF35"/>
  <c r="CO35"/>
  <c r="EV34"/>
  <c r="EU34"/>
  <c r="DM34"/>
  <c r="DN34"/>
  <c r="DL32"/>
  <c r="DK32"/>
  <c r="HF30"/>
  <c r="HE30"/>
  <c r="CY30"/>
  <c r="AT29"/>
  <c r="AS29"/>
  <c r="CP27"/>
  <c r="CO27"/>
  <c r="EL25"/>
  <c r="EK25"/>
  <c r="CA25"/>
  <c r="CB25"/>
  <c r="AT25"/>
  <c r="AS25"/>
  <c r="GQ24"/>
  <c r="GR24"/>
  <c r="FJ24"/>
  <c r="FI24"/>
  <c r="CY24"/>
  <c r="CZ24"/>
  <c r="BR24"/>
  <c r="BQ24"/>
  <c r="G24"/>
  <c r="GH23"/>
  <c r="GG23"/>
  <c r="DW23"/>
  <c r="DX23"/>
  <c r="CP23"/>
  <c r="CO23"/>
  <c r="AE23"/>
  <c r="AF23"/>
  <c r="HF22"/>
  <c r="HE22"/>
  <c r="EU22"/>
  <c r="EV22"/>
  <c r="DN22"/>
  <c r="DM22"/>
  <c r="BC22"/>
  <c r="BD22"/>
  <c r="FT21"/>
  <c r="FS21"/>
  <c r="DX21"/>
  <c r="DW21"/>
  <c r="CB21"/>
  <c r="CA21"/>
  <c r="AF21"/>
  <c r="AE21"/>
  <c r="GR20"/>
  <c r="GQ20"/>
  <c r="EV20"/>
  <c r="EU20"/>
  <c r="CZ20"/>
  <c r="CY20"/>
  <c r="BD20"/>
  <c r="BC20"/>
  <c r="H20"/>
  <c r="G20"/>
  <c r="FT19"/>
  <c r="FS19"/>
  <c r="DX19"/>
  <c r="DW19"/>
  <c r="CB19"/>
  <c r="CA19"/>
  <c r="AF19"/>
  <c r="AE19"/>
  <c r="GR18"/>
  <c r="GQ18"/>
  <c r="EV18"/>
  <c r="EU18"/>
  <c r="CZ18"/>
  <c r="CY18"/>
  <c r="BD18"/>
  <c r="BC18"/>
  <c r="H18"/>
  <c r="G18"/>
  <c r="CP17"/>
  <c r="CO17"/>
  <c r="HF16"/>
  <c r="HE16"/>
  <c r="DN16"/>
  <c r="DM16"/>
  <c r="V16"/>
  <c r="U16"/>
  <c r="EL15"/>
  <c r="EK15"/>
  <c r="AT15"/>
  <c r="AS15"/>
  <c r="FJ14"/>
  <c r="FI14"/>
  <c r="BR14"/>
  <c r="BQ14"/>
  <c r="HF12"/>
  <c r="HE12"/>
  <c r="DN12"/>
  <c r="DM12"/>
  <c r="EI37"/>
  <c r="EJ37"/>
  <c r="T9"/>
  <c r="S9"/>
  <c r="AR8"/>
  <c r="AQ8"/>
  <c r="CN6"/>
  <c r="CM6"/>
  <c r="DK5"/>
  <c r="BQ21"/>
  <c r="BR21"/>
  <c r="AS20"/>
  <c r="AT20"/>
  <c r="U9"/>
  <c r="V9"/>
  <c r="AS8"/>
  <c r="AT8"/>
  <c r="BQ7"/>
  <c r="BR7"/>
  <c r="CO6"/>
  <c r="CP6"/>
  <c r="DM5"/>
  <c r="DN5"/>
  <c r="FG21"/>
  <c r="CN20"/>
  <c r="CM20"/>
  <c r="GQ8"/>
  <c r="GR8"/>
  <c r="DN8"/>
  <c r="DM8"/>
  <c r="G8"/>
  <c r="AE7"/>
  <c r="AF7"/>
  <c r="FJ6"/>
  <c r="FI6"/>
  <c r="BC6"/>
  <c r="CA5"/>
  <c r="DK21"/>
  <c r="FH19"/>
  <c r="FG19"/>
  <c r="GF18"/>
  <c r="GE18"/>
  <c r="CZ55"/>
  <c r="DM54"/>
  <c r="DN54"/>
  <c r="AG54"/>
  <c r="AH54"/>
  <c r="DY53"/>
  <c r="DZ53"/>
  <c r="CA53"/>
  <c r="CB53"/>
  <c r="AS52"/>
  <c r="AT52"/>
  <c r="GQ51"/>
  <c r="BQ51"/>
  <c r="BR51"/>
  <c r="H47"/>
  <c r="G47"/>
  <c r="AF46"/>
  <c r="AE46"/>
  <c r="CB44"/>
  <c r="CA44"/>
  <c r="HD52"/>
  <c r="I54"/>
  <c r="J54"/>
  <c r="EW53"/>
  <c r="EX53"/>
  <c r="AT51"/>
  <c r="BR50"/>
  <c r="BQ50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CN48"/>
  <c r="CM48"/>
  <c r="DM46"/>
  <c r="DN46"/>
  <c r="EK45"/>
  <c r="EL45"/>
  <c r="CO50"/>
  <c r="CP50"/>
  <c r="AS46"/>
  <c r="BF46"/>
  <c r="BE46"/>
  <c r="DA44"/>
  <c r="BP49"/>
  <c r="BO49"/>
  <c r="HD47"/>
  <c r="HC47"/>
  <c r="AS47"/>
  <c r="AT47"/>
  <c r="BQ46"/>
  <c r="BR46"/>
  <c r="CO45"/>
  <c r="CP45"/>
  <c r="BF47"/>
  <c r="BE47"/>
  <c r="FG45"/>
  <c r="FH45"/>
  <c r="DB45"/>
  <c r="DA45"/>
  <c r="HC43"/>
  <c r="HD43"/>
  <c r="EX43"/>
  <c r="EW43"/>
  <c r="AQ43"/>
  <c r="AR43"/>
  <c r="FV42"/>
  <c r="FU42"/>
  <c r="BO42"/>
  <c r="BP42"/>
  <c r="GT41"/>
  <c r="GS41"/>
  <c r="CM41"/>
  <c r="CN41"/>
  <c r="J41"/>
  <c r="I41"/>
  <c r="DK40"/>
  <c r="DL40"/>
  <c r="AH40"/>
  <c r="AG40"/>
  <c r="EI39"/>
  <c r="EJ39"/>
  <c r="BF39"/>
  <c r="BE39"/>
  <c r="DB37"/>
  <c r="DA37"/>
  <c r="BE35"/>
  <c r="CD34"/>
  <c r="CC34"/>
  <c r="EK50"/>
  <c r="EL50"/>
  <c r="AT50"/>
  <c r="DM47"/>
  <c r="DN47"/>
  <c r="CO46"/>
  <c r="CP46"/>
  <c r="DM45"/>
  <c r="DN45"/>
  <c r="EK44"/>
  <c r="EL44"/>
  <c r="BR32"/>
  <c r="BQ32"/>
  <c r="HF31"/>
  <c r="HE31"/>
  <c r="CY31"/>
  <c r="CZ31"/>
  <c r="AE31"/>
  <c r="AF31"/>
  <c r="CM30"/>
  <c r="DL29"/>
  <c r="DK29"/>
  <c r="EJ28"/>
  <c r="EI28"/>
  <c r="GE24"/>
  <c r="HD23"/>
  <c r="HC23"/>
  <c r="T23"/>
  <c r="S23"/>
  <c r="FH32"/>
  <c r="FG32"/>
  <c r="DA33"/>
  <c r="DB33"/>
  <c r="EW31"/>
  <c r="EX31"/>
  <c r="GG30"/>
  <c r="GH30"/>
  <c r="EK30"/>
  <c r="EL30"/>
  <c r="CO30"/>
  <c r="CP30"/>
  <c r="AS30"/>
  <c r="AT30"/>
  <c r="HE29"/>
  <c r="HF29"/>
  <c r="FI29"/>
  <c r="FJ29"/>
  <c r="BQ29"/>
  <c r="U29"/>
  <c r="EK28"/>
  <c r="EL28"/>
  <c r="CO28"/>
  <c r="CP28"/>
  <c r="AS28"/>
  <c r="DM27"/>
  <c r="DN27"/>
  <c r="EK26"/>
  <c r="AS26"/>
  <c r="AT26"/>
  <c r="HE25"/>
  <c r="HF25"/>
  <c r="U25"/>
  <c r="AS37"/>
  <c r="AT37"/>
  <c r="AE33"/>
  <c r="AF33"/>
  <c r="BR30"/>
  <c r="BQ30"/>
  <c r="DN28"/>
  <c r="DM28"/>
  <c r="EL27"/>
  <c r="EK27"/>
  <c r="AE27"/>
  <c r="AF27"/>
  <c r="AT11"/>
  <c r="FJ10"/>
  <c r="FI10"/>
  <c r="BR10"/>
  <c r="BQ10"/>
  <c r="EK37"/>
  <c r="EL37"/>
  <c r="DL36"/>
  <c r="DK36"/>
  <c r="BD36"/>
  <c r="BC36"/>
  <c r="CB35"/>
  <c r="CA35"/>
  <c r="AS35"/>
  <c r="AT35"/>
  <c r="FH34"/>
  <c r="FG34"/>
  <c r="CZ34"/>
  <c r="CY34"/>
  <c r="BQ34"/>
  <c r="BR34"/>
  <c r="GF33"/>
  <c r="GE33"/>
  <c r="BP9"/>
  <c r="DL7"/>
  <c r="FH5"/>
  <c r="EJ20"/>
  <c r="EI20"/>
  <c r="DL19"/>
  <c r="DK19"/>
  <c r="BE18"/>
  <c r="BF18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H16"/>
  <c r="G16"/>
  <c r="FH15"/>
  <c r="FG15"/>
  <c r="AF15"/>
  <c r="GF14"/>
  <c r="GE14"/>
  <c r="BD14"/>
  <c r="BC14"/>
  <c r="HD13"/>
  <c r="HC13"/>
  <c r="CB13"/>
  <c r="CA13"/>
  <c r="T13"/>
  <c r="S13"/>
  <c r="CZ12"/>
  <c r="AR12"/>
  <c r="AQ12"/>
  <c r="I12"/>
  <c r="J12"/>
  <c r="AG11"/>
  <c r="EV10"/>
  <c r="EU10"/>
  <c r="CN10"/>
  <c r="CM10"/>
  <c r="BE10"/>
  <c r="BF10"/>
  <c r="CO20"/>
  <c r="U19"/>
  <c r="V19"/>
  <c r="DA18"/>
  <c r="DB18"/>
  <c r="EL9"/>
  <c r="EK9"/>
  <c r="AE9"/>
  <c r="AF9"/>
  <c r="FJ8"/>
  <c r="FI8"/>
  <c r="BC8"/>
  <c r="BD8"/>
  <c r="GH7"/>
  <c r="GG7"/>
  <c r="CA7"/>
  <c r="CB7"/>
  <c r="HF6"/>
  <c r="HE6"/>
  <c r="CY6"/>
  <c r="CZ6"/>
  <c r="U6"/>
  <c r="DW5"/>
  <c r="AT5"/>
  <c r="AS5"/>
  <c r="DM21"/>
  <c r="DN21"/>
  <c r="FJ19"/>
  <c r="CO18"/>
  <c r="CP18"/>
  <c r="FH17"/>
  <c r="FG17"/>
  <c r="AF17"/>
  <c r="AE17"/>
  <c r="GF16"/>
  <c r="T15"/>
  <c r="S15"/>
  <c r="CZ14"/>
  <c r="CY14"/>
  <c r="AQ14"/>
  <c r="I14"/>
  <c r="J14"/>
  <c r="DX13"/>
  <c r="DW13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EI10"/>
  <c r="DA10"/>
  <c r="DB10"/>
  <c r="H10"/>
  <c r="G10"/>
  <c r="EU59"/>
  <c r="EV59"/>
  <c r="BC59"/>
  <c r="BD59"/>
  <c r="FS58"/>
  <c r="FT58"/>
  <c r="CA58"/>
  <c r="CY57"/>
  <c r="CZ57"/>
  <c r="FU56"/>
  <c r="FV56"/>
  <c r="BE56"/>
  <c r="BF56"/>
  <c r="G56"/>
  <c r="H56"/>
  <c r="BE53"/>
  <c r="BF53"/>
  <c r="EW52"/>
  <c r="EX52"/>
  <c r="CY52"/>
  <c r="CZ52"/>
  <c r="G51"/>
  <c r="H51"/>
  <c r="DW50"/>
  <c r="DX50"/>
  <c r="AE50"/>
  <c r="AF50"/>
  <c r="AE48"/>
  <c r="AF48"/>
  <c r="BD47"/>
  <c r="BC47"/>
  <c r="CY45"/>
  <c r="DX44"/>
  <c r="DW44"/>
  <c r="BQ59"/>
  <c r="BR59"/>
  <c r="CO58"/>
  <c r="HE57"/>
  <c r="HF57"/>
  <c r="DM57"/>
  <c r="DN57"/>
  <c r="CY59"/>
  <c r="CZ59"/>
  <c r="AE58"/>
  <c r="AF58"/>
  <c r="EU57"/>
  <c r="EV57"/>
  <c r="BC57"/>
  <c r="BD57"/>
  <c r="AG57"/>
  <c r="AH57"/>
  <c r="AG53"/>
  <c r="AH53"/>
  <c r="FU52"/>
  <c r="FV52"/>
  <c r="BR52"/>
  <c r="BQ52"/>
  <c r="CP51"/>
  <c r="CO51"/>
  <c r="DX49"/>
  <c r="DW49"/>
  <c r="CB49"/>
  <c r="CA49"/>
  <c r="DN48"/>
  <c r="DM48"/>
  <c r="U48"/>
  <c r="AF47"/>
  <c r="AE47"/>
  <c r="BD46"/>
  <c r="BC46"/>
  <c r="CZ44"/>
  <c r="BP56"/>
  <c r="BO56"/>
  <c r="DL54"/>
  <c r="DK54"/>
  <c r="FH52"/>
  <c r="FG52"/>
  <c r="CM45"/>
  <c r="EV42"/>
  <c r="GR40"/>
  <c r="AF39"/>
  <c r="CB37"/>
  <c r="DK49"/>
  <c r="T49"/>
  <c r="EJ48"/>
  <c r="EI48"/>
  <c r="GT44"/>
  <c r="GS50"/>
  <c r="GT50"/>
  <c r="HE47"/>
  <c r="HF47"/>
  <c r="AQ46"/>
  <c r="AR46"/>
  <c r="GT45"/>
  <c r="GS45"/>
  <c r="AH44"/>
  <c r="AG44"/>
  <c r="CM43"/>
  <c r="CN43"/>
  <c r="J43"/>
  <c r="I43"/>
  <c r="DK42"/>
  <c r="DL42"/>
  <c r="AH42"/>
  <c r="AG42"/>
  <c r="EI41"/>
  <c r="EJ41"/>
  <c r="BF41"/>
  <c r="BE41"/>
  <c r="FG40"/>
  <c r="FH40"/>
  <c r="CD40"/>
  <c r="CC40"/>
  <c r="GE39"/>
  <c r="GF39"/>
  <c r="DB39"/>
  <c r="DA39"/>
  <c r="AH38"/>
  <c r="GF48"/>
  <c r="GE48"/>
  <c r="AR48"/>
  <c r="G32"/>
  <c r="FH29"/>
  <c r="HD27"/>
  <c r="CN26"/>
  <c r="HD25"/>
  <c r="AR24"/>
  <c r="CN22"/>
  <c r="AG31"/>
  <c r="AH31"/>
  <c r="FI25"/>
  <c r="FJ25"/>
  <c r="GG24"/>
  <c r="GH24"/>
  <c r="EK24"/>
  <c r="EL24"/>
  <c r="CO24"/>
  <c r="CP24"/>
  <c r="AS24"/>
  <c r="AT24"/>
  <c r="HE23"/>
  <c r="HF23"/>
  <c r="FJ36"/>
  <c r="H36"/>
  <c r="G36"/>
  <c r="GG35"/>
  <c r="GH35"/>
  <c r="CN35"/>
  <c r="CM35"/>
  <c r="AF35"/>
  <c r="AE35"/>
  <c r="HE34"/>
  <c r="HF34"/>
  <c r="DK34"/>
  <c r="BD34"/>
  <c r="CN33"/>
  <c r="CM33"/>
  <c r="EJ31"/>
  <c r="EI31"/>
  <c r="HC36"/>
  <c r="HD36"/>
  <c r="AR33"/>
  <c r="AQ33"/>
  <c r="CN31"/>
  <c r="CM31"/>
  <c r="AT32"/>
  <c r="AS32"/>
  <c r="BE31"/>
  <c r="BF31"/>
  <c r="DN30"/>
  <c r="DM30"/>
  <c r="G30"/>
  <c r="H30"/>
  <c r="AE29"/>
  <c r="AF29"/>
  <c r="FJ28"/>
  <c r="FI28"/>
  <c r="BC28"/>
  <c r="BD28"/>
  <c r="GH27"/>
  <c r="GG27"/>
  <c r="CA27"/>
  <c r="CB27"/>
  <c r="CY26"/>
  <c r="CZ26"/>
  <c r="G26"/>
  <c r="H26"/>
  <c r="GH25"/>
  <c r="GG25"/>
  <c r="DW25"/>
  <c r="DX25"/>
  <c r="CO25"/>
  <c r="AE25"/>
  <c r="AF25"/>
  <c r="HF24"/>
  <c r="HE24"/>
  <c r="EU24"/>
  <c r="EV24"/>
  <c r="DN24"/>
  <c r="DM24"/>
  <c r="BC24"/>
  <c r="BD24"/>
  <c r="V24"/>
  <c r="U24"/>
  <c r="FS23"/>
  <c r="FT23"/>
  <c r="CA23"/>
  <c r="CB23"/>
  <c r="GQ22"/>
  <c r="GR22"/>
  <c r="FJ22"/>
  <c r="FI22"/>
  <c r="BR22"/>
  <c r="BQ22"/>
  <c r="G22"/>
  <c r="H22"/>
  <c r="GH21"/>
  <c r="GG21"/>
  <c r="EL21"/>
  <c r="EK21"/>
  <c r="CP21"/>
  <c r="CO21"/>
  <c r="AT21"/>
  <c r="AS21"/>
  <c r="HF20"/>
  <c r="HE20"/>
  <c r="FJ20"/>
  <c r="FI20"/>
  <c r="DN20"/>
  <c r="DM20"/>
  <c r="BR20"/>
  <c r="BQ20"/>
  <c r="V20"/>
  <c r="U20"/>
  <c r="GH19"/>
  <c r="GG19"/>
  <c r="EL19"/>
  <c r="EK19"/>
  <c r="CP19"/>
  <c r="CO19"/>
  <c r="AT19"/>
  <c r="AS19"/>
  <c r="HF18"/>
  <c r="HE18"/>
  <c r="FJ18"/>
  <c r="FI18"/>
  <c r="DN18"/>
  <c r="DM18"/>
  <c r="BR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BR12"/>
  <c r="BQ12"/>
  <c r="GH11"/>
  <c r="GG11"/>
  <c r="HD32"/>
  <c r="HC32"/>
  <c r="AR31"/>
  <c r="AQ31"/>
  <c r="DL9"/>
  <c r="DK9"/>
  <c r="EI8"/>
  <c r="FH7"/>
  <c r="FG7"/>
  <c r="GF6"/>
  <c r="GE6"/>
  <c r="HD5"/>
  <c r="HC5"/>
  <c r="EL20"/>
  <c r="FU9"/>
  <c r="FV9"/>
  <c r="DM9"/>
  <c r="DN9"/>
  <c r="EK8"/>
  <c r="EL8"/>
  <c r="FI7"/>
  <c r="FJ7"/>
  <c r="GG6"/>
  <c r="GH6"/>
  <c r="HE5"/>
  <c r="HF5"/>
  <c r="U5"/>
  <c r="V5"/>
  <c r="T21"/>
  <c r="S21"/>
  <c r="EJ18"/>
  <c r="EI18"/>
  <c r="AR18"/>
  <c r="AQ18"/>
  <c r="GF20"/>
  <c r="GE20"/>
  <c r="CA9"/>
  <c r="CB9"/>
  <c r="HF8"/>
  <c r="HE8"/>
  <c r="V8"/>
  <c r="U8"/>
  <c r="DW7"/>
  <c r="DX7"/>
  <c r="AT7"/>
  <c r="AS7"/>
  <c r="BR6"/>
  <c r="BQ6"/>
  <c r="FS5"/>
  <c r="FT5"/>
  <c r="CP5"/>
  <c r="CO5"/>
  <c r="J34" i="6"/>
  <c r="BY54" i="15" s="1"/>
  <c r="AS74" i="22"/>
  <c r="U75"/>
  <c r="V74"/>
  <c r="G78"/>
  <c r="AQ81"/>
  <c r="AG86"/>
  <c r="GQ84"/>
  <c r="D4" i="15"/>
  <c r="X23" i="2"/>
  <c r="Y23" s="1"/>
  <c r="CN225" i="17"/>
  <c r="CO240" s="1"/>
  <c r="AC187"/>
  <c r="CF152"/>
  <c r="DR117" i="18"/>
  <c r="AR150" i="19"/>
  <c r="X25" i="2"/>
  <c r="Y25" s="1"/>
  <c r="X26"/>
  <c r="Y26" s="1"/>
  <c r="AC99" i="18"/>
  <c r="EU73" i="22"/>
  <c r="EU70"/>
  <c r="HF74"/>
  <c r="DN82"/>
  <c r="BC82"/>
  <c r="HC80"/>
  <c r="DA83"/>
  <c r="BE85"/>
  <c r="D27" i="2"/>
  <c r="X27"/>
  <c r="Y27" s="1"/>
  <c r="CA210" i="17"/>
  <c r="AX202"/>
  <c r="CA173"/>
  <c r="Z151" i="18"/>
  <c r="G3" i="1"/>
  <c r="BQ71" i="18"/>
  <c r="X21" i="2"/>
  <c r="Y21" s="1"/>
  <c r="U4" i="14"/>
  <c r="X22" i="2"/>
  <c r="Y22" s="1"/>
  <c r="W3"/>
  <c r="BC5" i="22"/>
  <c r="CP12"/>
  <c r="EK10"/>
  <c r="AE12"/>
  <c r="CD12"/>
  <c r="FI17"/>
  <c r="CM19"/>
  <c r="EI32"/>
  <c r="FG31"/>
  <c r="FH31"/>
  <c r="HD31"/>
  <c r="GE19"/>
  <c r="BC35"/>
  <c r="EU43"/>
  <c r="GS47"/>
  <c r="GQ52"/>
  <c r="GR55"/>
  <c r="FG57"/>
  <c r="EI58"/>
  <c r="CA59"/>
  <c r="DL59"/>
  <c r="EI75"/>
  <c r="AF38"/>
  <c r="AF51"/>
  <c r="EU54"/>
  <c r="FV61"/>
  <c r="EV50"/>
  <c r="FG55"/>
  <c r="T73"/>
  <c r="BP12"/>
  <c r="HE15"/>
  <c r="J38"/>
  <c r="DK57"/>
  <c r="EU58"/>
  <c r="DW59"/>
  <c r="BE72"/>
  <c r="BC86"/>
  <c r="GQ13"/>
  <c r="CY17"/>
  <c r="BO62"/>
  <c r="HG81"/>
  <c r="HJ105" i="1" s="1"/>
  <c r="AU82" i="22"/>
  <c r="AX106" i="1" s="1"/>
  <c r="GI82" i="22"/>
  <c r="GL106" i="1" s="1"/>
  <c r="HG83" i="22"/>
  <c r="HJ107" i="1" s="1"/>
  <c r="GI84" i="22"/>
  <c r="GL108" i="1" s="1"/>
  <c r="FK85" i="22"/>
  <c r="FN109" i="1" s="1"/>
  <c r="EM86" i="22"/>
  <c r="EP110" i="1" s="1"/>
  <c r="GI86" i="22"/>
  <c r="GL110" i="1" s="1"/>
  <c r="S53" i="22"/>
  <c r="DL53"/>
  <c r="DK53"/>
  <c r="BP55"/>
  <c r="BO55"/>
  <c r="GT78"/>
  <c r="CD79"/>
  <c r="FV79"/>
  <c r="BF80"/>
  <c r="DB81"/>
  <c r="AH84"/>
  <c r="HF73"/>
  <c r="BD70"/>
  <c r="AG14"/>
  <c r="CA34"/>
  <c r="GR86"/>
  <c r="H84"/>
  <c r="FT81"/>
  <c r="GQ78"/>
  <c r="FU80"/>
  <c r="EX85"/>
  <c r="CZ84"/>
  <c r="EU15"/>
  <c r="CP34"/>
  <c r="AT36"/>
  <c r="FT86"/>
  <c r="BO86"/>
  <c r="GC65"/>
  <c r="GG65" s="1"/>
  <c r="GI65"/>
  <c r="GL89" i="1" s="1"/>
  <c r="FE66" i="22"/>
  <c r="FI66" s="1"/>
  <c r="FK66"/>
  <c r="FN90" i="1" s="1"/>
  <c r="HA66" i="22"/>
  <c r="HF66" s="1"/>
  <c r="HG66"/>
  <c r="HJ90" i="1" s="1"/>
  <c r="GC67" i="22"/>
  <c r="GG67" s="1"/>
  <c r="GI67"/>
  <c r="GL91" i="1" s="1"/>
  <c r="EG69" i="22"/>
  <c r="EL69" s="1"/>
  <c r="EM69"/>
  <c r="EP93" i="1" s="1"/>
  <c r="BF13" i="22"/>
  <c r="S14"/>
  <c r="DK14"/>
  <c r="DL18"/>
  <c r="DZ48"/>
  <c r="G66"/>
  <c r="DO65"/>
  <c r="DR89" i="1" s="1"/>
  <c r="AP67" i="22"/>
  <c r="BM67"/>
  <c r="AO68"/>
  <c r="AT68" s="1"/>
  <c r="HB68"/>
  <c r="Q69"/>
  <c r="GD69"/>
  <c r="HA69"/>
  <c r="DJ70"/>
  <c r="HB70"/>
  <c r="CL71"/>
  <c r="GD71"/>
  <c r="HB71"/>
  <c r="R72"/>
  <c r="FF72"/>
  <c r="HB72"/>
  <c r="BN73"/>
  <c r="BA79"/>
  <c r="BE79" s="1"/>
  <c r="BB79"/>
  <c r="FF80"/>
  <c r="FK80"/>
  <c r="FN104" i="1" s="1"/>
  <c r="CY37" i="22"/>
  <c r="EM79"/>
  <c r="EP103" i="1" s="1"/>
  <c r="EF79" i="22"/>
  <c r="GQ17"/>
  <c r="GP75"/>
  <c r="BZ76"/>
  <c r="FR76"/>
  <c r="BB77"/>
  <c r="DO80"/>
  <c r="DR104" i="1" s="1"/>
  <c r="EA80" i="22"/>
  <c r="ED104" i="1" s="1"/>
  <c r="CE81" i="22"/>
  <c r="CH105" i="1" s="1"/>
  <c r="BS83" i="22"/>
  <c r="BV107" i="1" s="1"/>
  <c r="DO83" i="22"/>
  <c r="DR107" i="1" s="1"/>
  <c r="DI83" i="22"/>
  <c r="DN83" s="1"/>
  <c r="BL85"/>
  <c r="BO85" s="1"/>
  <c r="CX85"/>
  <c r="DO85"/>
  <c r="DR109" i="1" s="1"/>
  <c r="FW86" i="22"/>
  <c r="FZ110" i="1" s="1"/>
  <c r="HI32"/>
  <c r="HI36"/>
  <c r="HI40"/>
  <c r="HI44"/>
  <c r="HI48"/>
  <c r="HI52"/>
  <c r="HI29"/>
  <c r="HI33"/>
  <c r="HI37"/>
  <c r="HI41"/>
  <c r="HI45"/>
  <c r="HI49"/>
  <c r="HH90"/>
  <c r="HI90"/>
  <c r="HI57"/>
  <c r="HI61"/>
  <c r="HI65"/>
  <c r="HI69"/>
  <c r="HI73"/>
  <c r="HI77"/>
  <c r="HH86"/>
  <c r="HI86"/>
  <c r="HH94"/>
  <c r="HI94"/>
  <c r="HI85"/>
  <c r="HI89"/>
  <c r="HI93"/>
  <c r="HI97"/>
  <c r="HI101"/>
  <c r="HI105"/>
  <c r="HI109"/>
  <c r="HI98"/>
  <c r="HI102"/>
  <c r="HI106"/>
  <c r="HI110"/>
  <c r="AR72" i="22"/>
  <c r="HH31" i="1"/>
  <c r="HH39"/>
  <c r="HH47"/>
  <c r="HI55"/>
  <c r="HH68"/>
  <c r="HI71"/>
  <c r="HI72"/>
  <c r="HH74"/>
  <c r="HH75"/>
  <c r="HI78"/>
  <c r="HI81"/>
  <c r="Y29"/>
  <c r="AW29"/>
  <c r="BU29"/>
  <c r="CS29"/>
  <c r="DQ29"/>
  <c r="EO29"/>
  <c r="FM29"/>
  <c r="GK29"/>
  <c r="X30"/>
  <c r="AV30"/>
  <c r="BT30"/>
  <c r="CR30"/>
  <c r="DP30"/>
  <c r="EN30"/>
  <c r="FL30"/>
  <c r="GJ30"/>
  <c r="M31"/>
  <c r="AK31"/>
  <c r="BI31"/>
  <c r="CG31"/>
  <c r="DE31"/>
  <c r="EC31"/>
  <c r="FA31"/>
  <c r="FY31"/>
  <c r="GW31"/>
  <c r="L32"/>
  <c r="AJ32"/>
  <c r="BH32"/>
  <c r="CF32"/>
  <c r="DD32"/>
  <c r="EB32"/>
  <c r="EZ32"/>
  <c r="FX32"/>
  <c r="GV32"/>
  <c r="Y33"/>
  <c r="AW33"/>
  <c r="BU33"/>
  <c r="CS33"/>
  <c r="DQ33"/>
  <c r="EO33"/>
  <c r="FM33"/>
  <c r="GK33"/>
  <c r="X34"/>
  <c r="AV34"/>
  <c r="BT34"/>
  <c r="CR34"/>
  <c r="DP34"/>
  <c r="EN34"/>
  <c r="FL34"/>
  <c r="GJ34"/>
  <c r="M35"/>
  <c r="AK35"/>
  <c r="BI35"/>
  <c r="CG35"/>
  <c r="DE35"/>
  <c r="EC35"/>
  <c r="FA35"/>
  <c r="FY35"/>
  <c r="GW35"/>
  <c r="L36"/>
  <c r="AJ36"/>
  <c r="BH36"/>
  <c r="CF36"/>
  <c r="DD36"/>
  <c r="EB36"/>
  <c r="EZ36"/>
  <c r="FX36"/>
  <c r="GV36"/>
  <c r="AW37"/>
  <c r="BU37"/>
  <c r="CS37"/>
  <c r="DQ37"/>
  <c r="EO37"/>
  <c r="FM37"/>
  <c r="GK37"/>
  <c r="X38"/>
  <c r="AV38"/>
  <c r="BT38"/>
  <c r="CR38"/>
  <c r="DP38"/>
  <c r="EN38"/>
  <c r="FL38"/>
  <c r="GJ38"/>
  <c r="M39"/>
  <c r="AK39"/>
  <c r="BI39"/>
  <c r="CG39"/>
  <c r="DE39"/>
  <c r="EC39"/>
  <c r="L40"/>
  <c r="AJ40"/>
  <c r="BH40"/>
  <c r="CF40"/>
  <c r="DD40"/>
  <c r="EB40"/>
  <c r="EZ40"/>
  <c r="FX40"/>
  <c r="GV40"/>
  <c r="X42"/>
  <c r="AV42"/>
  <c r="BT42"/>
  <c r="CR42"/>
  <c r="DP42"/>
  <c r="EN42"/>
  <c r="FL42"/>
  <c r="GJ42"/>
  <c r="L44"/>
  <c r="AJ44"/>
  <c r="BH44"/>
  <c r="CF44"/>
  <c r="DD44"/>
  <c r="EB44"/>
  <c r="EZ44"/>
  <c r="FX44"/>
  <c r="GV44"/>
  <c r="X46"/>
  <c r="AV46"/>
  <c r="BT46"/>
  <c r="CS46"/>
  <c r="EB46"/>
  <c r="GK46"/>
  <c r="L47"/>
  <c r="M47"/>
  <c r="BH47"/>
  <c r="BI47"/>
  <c r="DD47"/>
  <c r="DE47"/>
  <c r="HI50"/>
  <c r="HI53"/>
  <c r="HI60"/>
  <c r="HH63"/>
  <c r="HI66"/>
  <c r="HI76"/>
  <c r="HH79"/>
  <c r="HI83"/>
  <c r="HI100"/>
  <c r="HH108"/>
  <c r="HH43"/>
  <c r="HI64"/>
  <c r="AJ47"/>
  <c r="AK47"/>
  <c r="CF47"/>
  <c r="CG47"/>
  <c r="FM46"/>
  <c r="EC47"/>
  <c r="FA47"/>
  <c r="FY47"/>
  <c r="GW47"/>
  <c r="AW49"/>
  <c r="BU49"/>
  <c r="CS49"/>
  <c r="DQ49"/>
  <c r="EO49"/>
  <c r="FM49"/>
  <c r="GK49"/>
  <c r="M51"/>
  <c r="AK51"/>
  <c r="BI51"/>
  <c r="CG51"/>
  <c r="DE51"/>
  <c r="EC51"/>
  <c r="FA51"/>
  <c r="FY51"/>
  <c r="GW51"/>
  <c r="Y53"/>
  <c r="AW53"/>
  <c r="BU53"/>
  <c r="CS53"/>
  <c r="DQ53"/>
  <c r="EO53"/>
  <c r="FM53"/>
  <c r="GK53"/>
  <c r="M55"/>
  <c r="AK55"/>
  <c r="BI55"/>
  <c r="CG55"/>
  <c r="DE55"/>
  <c r="EC55"/>
  <c r="FA55"/>
  <c r="FY55"/>
  <c r="GW55"/>
  <c r="AW57"/>
  <c r="BU57"/>
  <c r="CS57"/>
  <c r="DQ57"/>
  <c r="EO57"/>
  <c r="FM57"/>
  <c r="GK57"/>
  <c r="M59"/>
  <c r="AK59"/>
  <c r="BI59"/>
  <c r="CG59"/>
  <c r="DE59"/>
  <c r="FA59"/>
  <c r="FY59"/>
  <c r="GW59"/>
  <c r="Y61"/>
  <c r="AW61"/>
  <c r="BU61"/>
  <c r="CS61"/>
  <c r="DQ61"/>
  <c r="EO61"/>
  <c r="FM61"/>
  <c r="GK61"/>
  <c r="M63"/>
  <c r="AK63"/>
  <c r="BI63"/>
  <c r="CG63"/>
  <c r="DE63"/>
  <c r="EC63"/>
  <c r="FA63"/>
  <c r="FY63"/>
  <c r="GW63"/>
  <c r="AW65"/>
  <c r="BU65"/>
  <c r="CS65"/>
  <c r="DQ65"/>
  <c r="EO65"/>
  <c r="FM65"/>
  <c r="GK65"/>
  <c r="M67"/>
  <c r="AK67"/>
  <c r="BI67"/>
  <c r="CG67"/>
  <c r="DE67"/>
  <c r="EC67"/>
  <c r="FA67"/>
  <c r="FY67"/>
  <c r="GW67"/>
  <c r="Y69"/>
  <c r="AW69"/>
  <c r="BU69"/>
  <c r="CS69"/>
  <c r="DQ69"/>
  <c r="EO69"/>
  <c r="FM69"/>
  <c r="GK69"/>
  <c r="M71"/>
  <c r="AK71"/>
  <c r="BI71"/>
  <c r="CG71"/>
  <c r="DE71"/>
  <c r="EC71"/>
  <c r="FA71"/>
  <c r="FY71"/>
  <c r="GW71"/>
  <c r="Y73"/>
  <c r="AW73"/>
  <c r="BU73"/>
  <c r="CS73"/>
  <c r="DQ73"/>
  <c r="EO73"/>
  <c r="FM73"/>
  <c r="GK73"/>
  <c r="M75"/>
  <c r="AK75"/>
  <c r="BI75"/>
  <c r="CG75"/>
  <c r="DE75"/>
  <c r="EC75"/>
  <c r="FA75"/>
  <c r="Y77"/>
  <c r="AW77"/>
  <c r="BU77"/>
  <c r="DE77"/>
  <c r="EC77"/>
  <c r="EB77"/>
  <c r="Y48"/>
  <c r="AW48"/>
  <c r="BU48"/>
  <c r="CS48"/>
  <c r="DQ48"/>
  <c r="EO48"/>
  <c r="FM48"/>
  <c r="GK48"/>
  <c r="M50"/>
  <c r="AK50"/>
  <c r="BI50"/>
  <c r="CG50"/>
  <c r="DE50"/>
  <c r="FA50"/>
  <c r="FY50"/>
  <c r="GW50"/>
  <c r="AW52"/>
  <c r="BU52"/>
  <c r="CS52"/>
  <c r="DQ52"/>
  <c r="EO52"/>
  <c r="FM52"/>
  <c r="GK52"/>
  <c r="M54"/>
  <c r="AK54"/>
  <c r="BI54"/>
  <c r="CG54"/>
  <c r="DE54"/>
  <c r="EC54"/>
  <c r="FA54"/>
  <c r="FY54"/>
  <c r="GW54"/>
  <c r="Y56"/>
  <c r="AW56"/>
  <c r="BU56"/>
  <c r="CS56"/>
  <c r="DQ56"/>
  <c r="EO56"/>
  <c r="FM56"/>
  <c r="GK56"/>
  <c r="M58"/>
  <c r="AK58"/>
  <c r="BI58"/>
  <c r="CG58"/>
  <c r="DE58"/>
  <c r="EC58"/>
  <c r="FA58"/>
  <c r="FY58"/>
  <c r="GW58"/>
  <c r="Y60"/>
  <c r="AW60"/>
  <c r="BU60"/>
  <c r="CS60"/>
  <c r="DQ60"/>
  <c r="EO60"/>
  <c r="FM60"/>
  <c r="GK60"/>
  <c r="M62"/>
  <c r="AK62"/>
  <c r="BI62"/>
  <c r="CG62"/>
  <c r="DE62"/>
  <c r="EC62"/>
  <c r="FA62"/>
  <c r="FY62"/>
  <c r="GW62"/>
  <c r="Y64"/>
  <c r="AW64"/>
  <c r="BU64"/>
  <c r="CS64"/>
  <c r="DQ64"/>
  <c r="EO64"/>
  <c r="FM64"/>
  <c r="GK64"/>
  <c r="M66"/>
  <c r="AK66"/>
  <c r="BI66"/>
  <c r="CG66"/>
  <c r="DE66"/>
  <c r="EC66"/>
  <c r="FA66"/>
  <c r="FY66"/>
  <c r="GW66"/>
  <c r="AW68"/>
  <c r="BU68"/>
  <c r="CS68"/>
  <c r="DQ68"/>
  <c r="EO68"/>
  <c r="FM68"/>
  <c r="GK68"/>
  <c r="M70"/>
  <c r="Z1" s="1"/>
  <c r="AK70"/>
  <c r="BI70"/>
  <c r="CG70"/>
  <c r="DE70"/>
  <c r="EC70"/>
  <c r="FA70"/>
  <c r="FY70"/>
  <c r="GW70"/>
  <c r="AW72"/>
  <c r="BU72"/>
  <c r="CS72"/>
  <c r="DQ72"/>
  <c r="EO72"/>
  <c r="FM72"/>
  <c r="M74"/>
  <c r="AK74"/>
  <c r="BI74"/>
  <c r="CG74"/>
  <c r="FA74"/>
  <c r="Y76"/>
  <c r="AW76"/>
  <c r="BU76"/>
  <c r="CS76"/>
  <c r="EO76"/>
  <c r="EZ77"/>
  <c r="FX77"/>
  <c r="GV77"/>
  <c r="X79"/>
  <c r="AV79"/>
  <c r="BT79"/>
  <c r="CR79"/>
  <c r="DP79"/>
  <c r="EN79"/>
  <c r="FL79"/>
  <c r="GJ79"/>
  <c r="L81"/>
  <c r="AJ81"/>
  <c r="BH81"/>
  <c r="CF81"/>
  <c r="DD81"/>
  <c r="EB81"/>
  <c r="EZ81"/>
  <c r="FX81"/>
  <c r="GV81"/>
  <c r="AV83"/>
  <c r="BT83"/>
  <c r="CR83"/>
  <c r="DP83"/>
  <c r="EN83"/>
  <c r="FL83"/>
  <c r="GJ83"/>
  <c r="L85"/>
  <c r="AJ85"/>
  <c r="BH85"/>
  <c r="CF85"/>
  <c r="DD85"/>
  <c r="EB85"/>
  <c r="EZ85"/>
  <c r="FX85"/>
  <c r="GV85"/>
  <c r="X87"/>
  <c r="AV87"/>
  <c r="BT87"/>
  <c r="CR87"/>
  <c r="DP87"/>
  <c r="EN87"/>
  <c r="FL87"/>
  <c r="GJ87"/>
  <c r="L89"/>
  <c r="AJ89"/>
  <c r="BH89"/>
  <c r="CF89"/>
  <c r="DD89"/>
  <c r="EB89"/>
  <c r="EZ89"/>
  <c r="FX89"/>
  <c r="GV89"/>
  <c r="X91"/>
  <c r="AV91"/>
  <c r="BT91"/>
  <c r="CR91"/>
  <c r="DP91"/>
  <c r="EN91"/>
  <c r="FL91"/>
  <c r="GJ91"/>
  <c r="L93"/>
  <c r="AJ93"/>
  <c r="BH93"/>
  <c r="CF93"/>
  <c r="DD93"/>
  <c r="EB93"/>
  <c r="EZ93"/>
  <c r="FX93"/>
  <c r="GV93"/>
  <c r="AV95"/>
  <c r="BT95"/>
  <c r="CR95"/>
  <c r="DP95"/>
  <c r="EN95"/>
  <c r="FL95"/>
  <c r="GJ95"/>
  <c r="L97"/>
  <c r="AJ97"/>
  <c r="BH97"/>
  <c r="CF97"/>
  <c r="DD97"/>
  <c r="EB97"/>
  <c r="EZ97"/>
  <c r="FX97"/>
  <c r="GV97"/>
  <c r="X99"/>
  <c r="AV99"/>
  <c r="BT99"/>
  <c r="CR99"/>
  <c r="DP99"/>
  <c r="EN99"/>
  <c r="FL99"/>
  <c r="GJ99"/>
  <c r="L101"/>
  <c r="AJ101"/>
  <c r="BH101"/>
  <c r="CF101"/>
  <c r="DD101"/>
  <c r="EB101"/>
  <c r="EZ101"/>
  <c r="FX101"/>
  <c r="GV101"/>
  <c r="FL103"/>
  <c r="GJ103"/>
  <c r="BT107"/>
  <c r="CR107"/>
  <c r="DP107"/>
  <c r="EN107"/>
  <c r="FL107"/>
  <c r="GJ107"/>
  <c r="L109"/>
  <c r="AJ109"/>
  <c r="BH109"/>
  <c r="CF109"/>
  <c r="DD109"/>
  <c r="EZ109"/>
  <c r="FX109"/>
  <c r="GV109"/>
  <c r="AW110"/>
  <c r="D23" i="2"/>
  <c r="E22"/>
  <c r="E33"/>
  <c r="E23"/>
  <c r="D24"/>
  <c r="E30"/>
  <c r="DM77" i="22"/>
  <c r="DK86"/>
  <c r="BR74"/>
  <c r="GF83"/>
  <c r="EK72"/>
  <c r="DW73"/>
  <c r="DW85"/>
  <c r="GR72"/>
  <c r="CB85"/>
  <c r="FP109" i="1"/>
  <c r="FP108"/>
  <c r="FP105"/>
  <c r="FP102"/>
  <c r="FP101"/>
  <c r="FP110"/>
  <c r="FP106"/>
  <c r="FP96"/>
  <c r="FP91"/>
  <c r="FP107"/>
  <c r="FP104"/>
  <c r="FP100"/>
  <c r="FP95"/>
  <c r="FP99"/>
  <c r="FP89"/>
  <c r="FP94"/>
  <c r="FP93"/>
  <c r="FP92"/>
  <c r="FP103"/>
  <c r="FP97"/>
  <c r="FP84"/>
  <c r="FP88"/>
  <c r="FP87"/>
  <c r="FP98"/>
  <c r="FP82"/>
  <c r="FP81"/>
  <c r="FP72"/>
  <c r="FP79"/>
  <c r="FP76"/>
  <c r="FP74"/>
  <c r="FP90"/>
  <c r="FP85"/>
  <c r="FP78"/>
  <c r="FP69"/>
  <c r="FP83"/>
  <c r="FP73"/>
  <c r="FP77"/>
  <c r="FP75"/>
  <c r="FP63"/>
  <c r="FP62"/>
  <c r="FP67"/>
  <c r="FP86"/>
  <c r="FP66"/>
  <c r="FP61"/>
  <c r="FP70"/>
  <c r="FP55"/>
  <c r="FP71"/>
  <c r="FP59"/>
  <c r="FP58"/>
  <c r="FP43"/>
  <c r="FP54"/>
  <c r="FP49"/>
  <c r="FP65"/>
  <c r="FP60"/>
  <c r="FP56"/>
  <c r="FP53"/>
  <c r="FP48"/>
  <c r="FP68"/>
  <c r="FP47"/>
  <c r="FP64"/>
  <c r="FP57"/>
  <c r="FP52"/>
  <c r="FP45"/>
  <c r="FP44"/>
  <c r="FP51"/>
  <c r="FP80"/>
  <c r="FP39"/>
  <c r="FP34"/>
  <c r="FP29"/>
  <c r="FP42"/>
  <c r="FP38"/>
  <c r="FP33"/>
  <c r="FP50"/>
  <c r="FP32"/>
  <c r="FP41"/>
  <c r="FP40"/>
  <c r="FP37"/>
  <c r="FP31"/>
  <c r="FP46"/>
  <c r="FP36"/>
  <c r="FP35"/>
  <c r="FP30"/>
  <c r="BX107"/>
  <c r="BX108"/>
  <c r="BX105"/>
  <c r="BX109"/>
  <c r="BX102"/>
  <c r="BX99"/>
  <c r="BX96"/>
  <c r="BX93"/>
  <c r="BX100"/>
  <c r="BX97"/>
  <c r="BX101"/>
  <c r="BX110"/>
  <c r="BX106"/>
  <c r="BX103"/>
  <c r="BX98"/>
  <c r="BX87"/>
  <c r="BX104"/>
  <c r="BX90"/>
  <c r="BX84"/>
  <c r="BX81"/>
  <c r="BX95"/>
  <c r="BX94"/>
  <c r="BX92"/>
  <c r="BX89"/>
  <c r="BX82"/>
  <c r="BX85"/>
  <c r="BX80"/>
  <c r="BX69"/>
  <c r="BX88"/>
  <c r="BX83"/>
  <c r="BX78"/>
  <c r="BX79"/>
  <c r="BX77"/>
  <c r="BX75"/>
  <c r="BX91"/>
  <c r="BX72"/>
  <c r="BX86"/>
  <c r="BX70"/>
  <c r="BX74"/>
  <c r="BX55"/>
  <c r="BX71"/>
  <c r="BX65"/>
  <c r="BX59"/>
  <c r="BX73"/>
  <c r="BX64"/>
  <c r="BX63"/>
  <c r="BX68"/>
  <c r="BX67"/>
  <c r="BX76"/>
  <c r="BX62"/>
  <c r="BX43"/>
  <c r="BX61"/>
  <c r="BX57"/>
  <c r="BX56"/>
  <c r="BX52"/>
  <c r="BX51"/>
  <c r="BX58"/>
  <c r="BX50"/>
  <c r="BX66"/>
  <c r="BX60"/>
  <c r="BX54"/>
  <c r="BX49"/>
  <c r="BX45"/>
  <c r="BX47"/>
  <c r="BX46"/>
  <c r="BX44"/>
  <c r="BX32"/>
  <c r="BX40"/>
  <c r="BX37"/>
  <c r="BX31"/>
  <c r="BX36"/>
  <c r="BX35"/>
  <c r="BX30"/>
  <c r="BX53"/>
  <c r="BX41"/>
  <c r="BX39"/>
  <c r="BX34"/>
  <c r="BX29"/>
  <c r="BX42"/>
  <c r="BX48"/>
  <c r="BX38"/>
  <c r="BX33"/>
  <c r="D109"/>
  <c r="D101"/>
  <c r="D93"/>
  <c r="D85"/>
  <c r="D77"/>
  <c r="D69"/>
  <c r="D61"/>
  <c r="D53"/>
  <c r="D45"/>
  <c r="D37"/>
  <c r="D29"/>
  <c r="D108"/>
  <c r="D100"/>
  <c r="D92"/>
  <c r="D84"/>
  <c r="D76"/>
  <c r="D68"/>
  <c r="D60"/>
  <c r="D52"/>
  <c r="D44"/>
  <c r="D36"/>
  <c r="D107"/>
  <c r="D99"/>
  <c r="D91"/>
  <c r="D83"/>
  <c r="D75"/>
  <c r="D67"/>
  <c r="D59"/>
  <c r="D51"/>
  <c r="D43"/>
  <c r="D35"/>
  <c r="D106"/>
  <c r="D98"/>
  <c r="D90"/>
  <c r="D82"/>
  <c r="D74"/>
  <c r="D66"/>
  <c r="D58"/>
  <c r="D50"/>
  <c r="D42"/>
  <c r="D34"/>
  <c r="D105"/>
  <c r="D97"/>
  <c r="D89"/>
  <c r="D81"/>
  <c r="D73"/>
  <c r="D65"/>
  <c r="D57"/>
  <c r="D49"/>
  <c r="D41"/>
  <c r="D33"/>
  <c r="D104"/>
  <c r="D96"/>
  <c r="D88"/>
  <c r="D80"/>
  <c r="D72"/>
  <c r="D64"/>
  <c r="D56"/>
  <c r="D48"/>
  <c r="D40"/>
  <c r="D32"/>
  <c r="D103"/>
  <c r="D95"/>
  <c r="D87"/>
  <c r="D79"/>
  <c r="D71"/>
  <c r="D63"/>
  <c r="D55"/>
  <c r="D47"/>
  <c r="D39"/>
  <c r="D31"/>
  <c r="D110"/>
  <c r="D102"/>
  <c r="D94"/>
  <c r="D86"/>
  <c r="D78"/>
  <c r="D70"/>
  <c r="D62"/>
  <c r="D54"/>
  <c r="D46"/>
  <c r="D38"/>
  <c r="D30"/>
  <c r="EF110"/>
  <c r="EF106"/>
  <c r="EF107"/>
  <c r="EF108"/>
  <c r="EF105"/>
  <c r="EF100"/>
  <c r="EF93"/>
  <c r="EF90"/>
  <c r="EF103"/>
  <c r="EF97"/>
  <c r="EF94"/>
  <c r="EF101"/>
  <c r="EF98"/>
  <c r="EF109"/>
  <c r="EF104"/>
  <c r="EF102"/>
  <c r="EF95"/>
  <c r="EF91"/>
  <c r="EF88"/>
  <c r="EF96"/>
  <c r="EF81"/>
  <c r="EF92"/>
  <c r="EF89"/>
  <c r="EF99"/>
  <c r="EF83"/>
  <c r="EF80"/>
  <c r="EF86"/>
  <c r="EF78"/>
  <c r="EF73"/>
  <c r="EF84"/>
  <c r="EF77"/>
  <c r="EF75"/>
  <c r="EF79"/>
  <c r="EF72"/>
  <c r="EF82"/>
  <c r="EF85"/>
  <c r="EF76"/>
  <c r="EF74"/>
  <c r="EF87"/>
  <c r="EF70"/>
  <c r="EF68"/>
  <c r="EF65"/>
  <c r="EF60"/>
  <c r="EF55"/>
  <c r="EF64"/>
  <c r="EF59"/>
  <c r="EF69"/>
  <c r="EF71"/>
  <c r="EF63"/>
  <c r="EF57"/>
  <c r="EF67"/>
  <c r="EF61"/>
  <c r="EF58"/>
  <c r="EF52"/>
  <c r="EF47"/>
  <c r="EF66"/>
  <c r="EF51"/>
  <c r="EF45"/>
  <c r="EF56"/>
  <c r="EF50"/>
  <c r="EF49"/>
  <c r="EF62"/>
  <c r="EF54"/>
  <c r="EF46"/>
  <c r="EF43"/>
  <c r="EF53"/>
  <c r="EF48"/>
  <c r="EF37"/>
  <c r="EF32"/>
  <c r="EF40"/>
  <c r="EF31"/>
  <c r="EF44"/>
  <c r="EF41"/>
  <c r="EF36"/>
  <c r="EF30"/>
  <c r="EF35"/>
  <c r="EF34"/>
  <c r="EF29"/>
  <c r="EF42"/>
  <c r="EF39"/>
  <c r="EF38"/>
  <c r="EF33"/>
  <c r="C4" i="21"/>
  <c r="CY230" i="17"/>
  <c r="BY225"/>
  <c r="BZ240" s="1"/>
  <c r="EH210"/>
  <c r="DS196"/>
  <c r="ED217"/>
  <c r="AC152"/>
  <c r="DR187"/>
  <c r="CF117" i="18"/>
  <c r="AC151"/>
  <c r="AX70"/>
  <c r="EK35"/>
  <c r="GE32" i="22"/>
  <c r="GN107" i="1"/>
  <c r="GN104"/>
  <c r="GN110"/>
  <c r="GN109"/>
  <c r="GN106"/>
  <c r="GN108"/>
  <c r="GN94"/>
  <c r="GN105"/>
  <c r="GN98"/>
  <c r="GN103"/>
  <c r="GN102"/>
  <c r="GN97"/>
  <c r="GN101"/>
  <c r="GN96"/>
  <c r="GN100"/>
  <c r="GN95"/>
  <c r="GN82"/>
  <c r="GN77"/>
  <c r="GN86"/>
  <c r="GN90"/>
  <c r="GN85"/>
  <c r="GN91"/>
  <c r="GN89"/>
  <c r="GN99"/>
  <c r="GN92"/>
  <c r="GN93"/>
  <c r="GN83"/>
  <c r="GN81"/>
  <c r="GN75"/>
  <c r="GN73"/>
  <c r="GN88"/>
  <c r="GN84"/>
  <c r="GN80"/>
  <c r="GN76"/>
  <c r="GN74"/>
  <c r="GN87"/>
  <c r="GN71"/>
  <c r="GN79"/>
  <c r="GN65"/>
  <c r="GN60"/>
  <c r="GN54"/>
  <c r="GN78"/>
  <c r="GN70"/>
  <c r="GN64"/>
  <c r="GN58"/>
  <c r="GN72"/>
  <c r="GN68"/>
  <c r="GN63"/>
  <c r="GN62"/>
  <c r="GN57"/>
  <c r="GN67"/>
  <c r="GN66"/>
  <c r="GN61"/>
  <c r="GN59"/>
  <c r="GN52"/>
  <c r="GN44"/>
  <c r="GN51"/>
  <c r="GN50"/>
  <c r="GN49"/>
  <c r="GN46"/>
  <c r="GN69"/>
  <c r="GN55"/>
  <c r="GN53"/>
  <c r="GN48"/>
  <c r="GN56"/>
  <c r="GN47"/>
  <c r="GN40"/>
  <c r="GN37"/>
  <c r="GN31"/>
  <c r="GN36"/>
  <c r="GN45"/>
  <c r="GN39"/>
  <c r="GN35"/>
  <c r="GN30"/>
  <c r="GN43"/>
  <c r="GN34"/>
  <c r="GN29"/>
  <c r="GN42"/>
  <c r="GN38"/>
  <c r="GN33"/>
  <c r="GN41"/>
  <c r="GN32"/>
  <c r="CV109"/>
  <c r="CV110"/>
  <c r="CV107"/>
  <c r="CV106"/>
  <c r="CV105"/>
  <c r="CV103"/>
  <c r="CV94"/>
  <c r="CV98"/>
  <c r="CV104"/>
  <c r="CV102"/>
  <c r="CV95"/>
  <c r="CV99"/>
  <c r="CV108"/>
  <c r="CV96"/>
  <c r="CV100"/>
  <c r="CV97"/>
  <c r="CV101"/>
  <c r="CV82"/>
  <c r="CV93"/>
  <c r="CV86"/>
  <c r="CV91"/>
  <c r="CV83"/>
  <c r="CV85"/>
  <c r="CV71"/>
  <c r="CV89"/>
  <c r="CV84"/>
  <c r="CV76"/>
  <c r="CV74"/>
  <c r="CV80"/>
  <c r="CV69"/>
  <c r="CV92"/>
  <c r="CV90"/>
  <c r="CV81"/>
  <c r="CV78"/>
  <c r="CV77"/>
  <c r="CV73"/>
  <c r="CV79"/>
  <c r="CV75"/>
  <c r="CV88"/>
  <c r="CV87"/>
  <c r="CV72"/>
  <c r="CV62"/>
  <c r="CV57"/>
  <c r="CV68"/>
  <c r="CV67"/>
  <c r="CV66"/>
  <c r="CV61"/>
  <c r="CV70"/>
  <c r="CV65"/>
  <c r="CV60"/>
  <c r="CV64"/>
  <c r="CV58"/>
  <c r="CV54"/>
  <c r="CV49"/>
  <c r="CV53"/>
  <c r="CV48"/>
  <c r="CV47"/>
  <c r="CV59"/>
  <c r="CV52"/>
  <c r="CV55"/>
  <c r="CV51"/>
  <c r="CV56"/>
  <c r="CV50"/>
  <c r="CV63"/>
  <c r="CV39"/>
  <c r="CV34"/>
  <c r="CV29"/>
  <c r="CV42"/>
  <c r="CV45"/>
  <c r="CV38"/>
  <c r="CV33"/>
  <c r="CV32"/>
  <c r="CV44"/>
  <c r="CV40"/>
  <c r="CV37"/>
  <c r="CV31"/>
  <c r="CV36"/>
  <c r="CV46"/>
  <c r="CV35"/>
  <c r="CV30"/>
  <c r="CV43"/>
  <c r="CV41"/>
  <c r="BL107"/>
  <c r="BL110"/>
  <c r="BL106"/>
  <c r="BL108"/>
  <c r="BL109"/>
  <c r="BL92"/>
  <c r="BL105"/>
  <c r="BL96"/>
  <c r="BL100"/>
  <c r="BL97"/>
  <c r="BL101"/>
  <c r="BL103"/>
  <c r="BL95"/>
  <c r="BL94"/>
  <c r="BL104"/>
  <c r="BL99"/>
  <c r="BL98"/>
  <c r="BL90"/>
  <c r="BL80"/>
  <c r="BL102"/>
  <c r="BL84"/>
  <c r="BL88"/>
  <c r="BL85"/>
  <c r="BL93"/>
  <c r="BL89"/>
  <c r="BL91"/>
  <c r="BL87"/>
  <c r="BL86"/>
  <c r="BL82"/>
  <c r="BL77"/>
  <c r="BL68"/>
  <c r="BL75"/>
  <c r="BL71"/>
  <c r="BL81"/>
  <c r="BL76"/>
  <c r="BL74"/>
  <c r="BL73"/>
  <c r="BL72"/>
  <c r="BL64"/>
  <c r="BL79"/>
  <c r="BL78"/>
  <c r="BL58"/>
  <c r="BL70"/>
  <c r="BL63"/>
  <c r="BL69"/>
  <c r="BL62"/>
  <c r="BL83"/>
  <c r="BL67"/>
  <c r="BL66"/>
  <c r="BL44"/>
  <c r="BL65"/>
  <c r="BL51"/>
  <c r="BL59"/>
  <c r="BL50"/>
  <c r="BL60"/>
  <c r="BL49"/>
  <c r="BL54"/>
  <c r="BL53"/>
  <c r="BL48"/>
  <c r="BL47"/>
  <c r="BL61"/>
  <c r="BL40"/>
  <c r="BL31"/>
  <c r="BL36"/>
  <c r="BL30"/>
  <c r="BL35"/>
  <c r="BL43"/>
  <c r="BL34"/>
  <c r="BL29"/>
  <c r="BL57"/>
  <c r="BL55"/>
  <c r="BL52"/>
  <c r="BL45"/>
  <c r="BL42"/>
  <c r="BL41"/>
  <c r="BL39"/>
  <c r="BL56"/>
  <c r="BL38"/>
  <c r="BL33"/>
  <c r="BL46"/>
  <c r="BL37"/>
  <c r="BL32"/>
  <c r="AB109"/>
  <c r="AB108"/>
  <c r="AB105"/>
  <c r="AB107"/>
  <c r="AB91"/>
  <c r="AB95"/>
  <c r="AB110"/>
  <c r="AB104"/>
  <c r="AB103"/>
  <c r="AB99"/>
  <c r="AB94"/>
  <c r="AB98"/>
  <c r="AB106"/>
  <c r="AB102"/>
  <c r="AB97"/>
  <c r="AB101"/>
  <c r="AB96"/>
  <c r="AB79"/>
  <c r="AB87"/>
  <c r="AB82"/>
  <c r="AB100"/>
  <c r="AB89"/>
  <c r="AB84"/>
  <c r="AB88"/>
  <c r="AB83"/>
  <c r="AB70"/>
  <c r="AB80"/>
  <c r="AB76"/>
  <c r="AB73"/>
  <c r="AB90"/>
  <c r="AB78"/>
  <c r="AB77"/>
  <c r="AB75"/>
  <c r="AB86"/>
  <c r="AB92"/>
  <c r="AB81"/>
  <c r="AB72"/>
  <c r="AB67"/>
  <c r="AB66"/>
  <c r="AB61"/>
  <c r="AB85"/>
  <c r="AB93"/>
  <c r="AB65"/>
  <c r="AB59"/>
  <c r="AB74"/>
  <c r="AB71"/>
  <c r="AB69"/>
  <c r="AB63"/>
  <c r="AB56"/>
  <c r="AB55"/>
  <c r="AB46"/>
  <c r="AB64"/>
  <c r="AB58"/>
  <c r="AB57"/>
  <c r="AB53"/>
  <c r="AB48"/>
  <c r="AB60"/>
  <c r="AB52"/>
  <c r="AB62"/>
  <c r="AB51"/>
  <c r="AB50"/>
  <c r="AB47"/>
  <c r="AB68"/>
  <c r="AB42"/>
  <c r="AB41"/>
  <c r="AB38"/>
  <c r="AB33"/>
  <c r="AB54"/>
  <c r="AB32"/>
  <c r="AB40"/>
  <c r="AB37"/>
  <c r="AB31"/>
  <c r="AB49"/>
  <c r="AB36"/>
  <c r="AB35"/>
  <c r="AB30"/>
  <c r="AB43"/>
  <c r="AB45"/>
  <c r="AB44"/>
  <c r="AB39"/>
  <c r="AB34"/>
  <c r="AB29"/>
  <c r="DG144" i="17"/>
  <c r="AJ117" i="18"/>
  <c r="M24" i="2"/>
  <c r="K140" i="13" s="1"/>
  <c r="FD109" i="1"/>
  <c r="FD110"/>
  <c r="FD106"/>
  <c r="FD108"/>
  <c r="FD107"/>
  <c r="FD92"/>
  <c r="FD91"/>
  <c r="FD96"/>
  <c r="FD95"/>
  <c r="FD105"/>
  <c r="FD104"/>
  <c r="FD100"/>
  <c r="FD99"/>
  <c r="FD103"/>
  <c r="FD94"/>
  <c r="FD93"/>
  <c r="FD98"/>
  <c r="FD97"/>
  <c r="FD80"/>
  <c r="FD79"/>
  <c r="FD102"/>
  <c r="FD84"/>
  <c r="FD88"/>
  <c r="FD87"/>
  <c r="FD101"/>
  <c r="FD86"/>
  <c r="FD85"/>
  <c r="FD82"/>
  <c r="FD81"/>
  <c r="FD76"/>
  <c r="FD74"/>
  <c r="FD71"/>
  <c r="FD90"/>
  <c r="FD78"/>
  <c r="FD83"/>
  <c r="FD73"/>
  <c r="FD77"/>
  <c r="FD75"/>
  <c r="FD72"/>
  <c r="FD69"/>
  <c r="FD62"/>
  <c r="FD67"/>
  <c r="FD61"/>
  <c r="FD70"/>
  <c r="FD66"/>
  <c r="FD65"/>
  <c r="FD68"/>
  <c r="FD89"/>
  <c r="FD58"/>
  <c r="FD60"/>
  <c r="FD56"/>
  <c r="FD55"/>
  <c r="FD54"/>
  <c r="FD53"/>
  <c r="FD48"/>
  <c r="FD64"/>
  <c r="FD57"/>
  <c r="FD52"/>
  <c r="FD47"/>
  <c r="FD63"/>
  <c r="FD51"/>
  <c r="FD50"/>
  <c r="FD59"/>
  <c r="FD42"/>
  <c r="FD38"/>
  <c r="FD33"/>
  <c r="FD37"/>
  <c r="FD32"/>
  <c r="FD46"/>
  <c r="FD45"/>
  <c r="FD41"/>
  <c r="FD40"/>
  <c r="FD31"/>
  <c r="FD36"/>
  <c r="FD30"/>
  <c r="FD44"/>
  <c r="FD35"/>
  <c r="FD49"/>
  <c r="FD43"/>
  <c r="FD39"/>
  <c r="FD34"/>
  <c r="FD29"/>
  <c r="C16" i="21"/>
  <c r="B14"/>
  <c r="X24" i="2"/>
  <c r="Y24" s="1"/>
  <c r="EB225" i="17"/>
  <c r="EC240"/>
  <c r="AE210"/>
  <c r="EH173"/>
  <c r="AC117" i="18"/>
  <c r="CT70"/>
  <c r="DT107" i="1"/>
  <c r="DT108"/>
  <c r="DT105"/>
  <c r="DT109"/>
  <c r="DT93"/>
  <c r="DT97"/>
  <c r="DT103"/>
  <c r="DT101"/>
  <c r="DT94"/>
  <c r="DT98"/>
  <c r="DT104"/>
  <c r="DT102"/>
  <c r="DT95"/>
  <c r="DT110"/>
  <c r="DT99"/>
  <c r="DT96"/>
  <c r="DT81"/>
  <c r="DT90"/>
  <c r="DT85"/>
  <c r="DT100"/>
  <c r="DT92"/>
  <c r="DT89"/>
  <c r="DT82"/>
  <c r="DT106"/>
  <c r="DT91"/>
  <c r="DT87"/>
  <c r="DT84"/>
  <c r="DT75"/>
  <c r="DT68"/>
  <c r="DT79"/>
  <c r="DT88"/>
  <c r="DT83"/>
  <c r="DT71"/>
  <c r="DT76"/>
  <c r="DT74"/>
  <c r="DT70"/>
  <c r="DT86"/>
  <c r="DT77"/>
  <c r="DT59"/>
  <c r="DT64"/>
  <c r="DT69"/>
  <c r="DT63"/>
  <c r="DT62"/>
  <c r="DT67"/>
  <c r="DT80"/>
  <c r="DT73"/>
  <c r="DT72"/>
  <c r="DT66"/>
  <c r="DT60"/>
  <c r="DT51"/>
  <c r="DT56"/>
  <c r="DT55"/>
  <c r="DT50"/>
  <c r="DT78"/>
  <c r="DT57"/>
  <c r="DT54"/>
  <c r="DT49"/>
  <c r="DT46"/>
  <c r="DT61"/>
  <c r="DT53"/>
  <c r="DT48"/>
  <c r="DT58"/>
  <c r="DT47"/>
  <c r="DT65"/>
  <c r="DT44"/>
  <c r="DT36"/>
  <c r="DT43"/>
  <c r="DT41"/>
  <c r="DT35"/>
  <c r="DT30"/>
  <c r="DT52"/>
  <c r="DT39"/>
  <c r="DT34"/>
  <c r="DT29"/>
  <c r="DT42"/>
  <c r="DT38"/>
  <c r="DT33"/>
  <c r="DT45"/>
  <c r="DT32"/>
  <c r="DT40"/>
  <c r="DT37"/>
  <c r="DT31"/>
  <c r="AZ110"/>
  <c r="AZ106"/>
  <c r="AZ105"/>
  <c r="AZ97"/>
  <c r="AZ96"/>
  <c r="AZ101"/>
  <c r="AZ100"/>
  <c r="AZ109"/>
  <c r="AZ108"/>
  <c r="AZ104"/>
  <c r="AZ103"/>
  <c r="AZ95"/>
  <c r="AZ99"/>
  <c r="AZ98"/>
  <c r="AZ102"/>
  <c r="AZ107"/>
  <c r="AZ92"/>
  <c r="AZ85"/>
  <c r="AZ84"/>
  <c r="AZ93"/>
  <c r="AZ89"/>
  <c r="AZ88"/>
  <c r="AZ91"/>
  <c r="AZ90"/>
  <c r="AZ86"/>
  <c r="AZ94"/>
  <c r="AZ87"/>
  <c r="AZ81"/>
  <c r="AZ70"/>
  <c r="AZ76"/>
  <c r="AZ74"/>
  <c r="AZ83"/>
  <c r="AZ80"/>
  <c r="AZ82"/>
  <c r="AZ79"/>
  <c r="AZ78"/>
  <c r="AZ73"/>
  <c r="AZ64"/>
  <c r="AZ58"/>
  <c r="AZ75"/>
  <c r="AZ63"/>
  <c r="AZ69"/>
  <c r="AZ68"/>
  <c r="AZ62"/>
  <c r="AZ71"/>
  <c r="AZ67"/>
  <c r="AZ66"/>
  <c r="AZ61"/>
  <c r="AZ56"/>
  <c r="AZ65"/>
  <c r="AZ60"/>
  <c r="AZ59"/>
  <c r="AZ50"/>
  <c r="AZ77"/>
  <c r="AZ72"/>
  <c r="AZ54"/>
  <c r="AZ49"/>
  <c r="AZ47"/>
  <c r="AZ46"/>
  <c r="AZ53"/>
  <c r="AZ48"/>
  <c r="AZ55"/>
  <c r="AZ57"/>
  <c r="AZ52"/>
  <c r="AZ35"/>
  <c r="AZ30"/>
  <c r="AZ43"/>
  <c r="AZ39"/>
  <c r="AZ34"/>
  <c r="AZ29"/>
  <c r="AZ45"/>
  <c r="AZ42"/>
  <c r="AZ41"/>
  <c r="AZ44"/>
  <c r="AZ38"/>
  <c r="AZ33"/>
  <c r="AZ32"/>
  <c r="AZ51"/>
  <c r="AZ40"/>
  <c r="AZ37"/>
  <c r="AZ31"/>
  <c r="AZ36"/>
  <c r="D7" i="13"/>
  <c r="X20" i="2"/>
  <c r="Y20" s="1"/>
  <c r="GB104" i="1"/>
  <c r="GB110"/>
  <c r="GB109"/>
  <c r="GB106"/>
  <c r="GB105"/>
  <c r="GB103"/>
  <c r="GB98"/>
  <c r="GB93"/>
  <c r="GB102"/>
  <c r="GB97"/>
  <c r="GB101"/>
  <c r="GB92"/>
  <c r="GB96"/>
  <c r="GB100"/>
  <c r="GB95"/>
  <c r="GB107"/>
  <c r="GB99"/>
  <c r="GB108"/>
  <c r="GB86"/>
  <c r="GB81"/>
  <c r="GB91"/>
  <c r="GB90"/>
  <c r="GB85"/>
  <c r="GB94"/>
  <c r="GB89"/>
  <c r="GB80"/>
  <c r="GB88"/>
  <c r="GB77"/>
  <c r="GB84"/>
  <c r="GB87"/>
  <c r="GB76"/>
  <c r="GB74"/>
  <c r="GB79"/>
  <c r="GB71"/>
  <c r="GB82"/>
  <c r="GB70"/>
  <c r="GB78"/>
  <c r="GB73"/>
  <c r="GB68"/>
  <c r="GB64"/>
  <c r="GB59"/>
  <c r="GB75"/>
  <c r="GB72"/>
  <c r="GB63"/>
  <c r="GB57"/>
  <c r="GB62"/>
  <c r="GB83"/>
  <c r="GB67"/>
  <c r="GB61"/>
  <c r="GB56"/>
  <c r="GB69"/>
  <c r="GB65"/>
  <c r="GB60"/>
  <c r="GB51"/>
  <c r="GB50"/>
  <c r="GB58"/>
  <c r="GB49"/>
  <c r="GB46"/>
  <c r="GB54"/>
  <c r="GB53"/>
  <c r="GB48"/>
  <c r="GB66"/>
  <c r="GB55"/>
  <c r="GB52"/>
  <c r="GB47"/>
  <c r="GB36"/>
  <c r="GB30"/>
  <c r="GB45"/>
  <c r="GB39"/>
  <c r="GB35"/>
  <c r="GB43"/>
  <c r="GB34"/>
  <c r="GB29"/>
  <c r="GB44"/>
  <c r="GB42"/>
  <c r="GB38"/>
  <c r="GB33"/>
  <c r="GB41"/>
  <c r="GB37"/>
  <c r="GB32"/>
  <c r="GB40"/>
  <c r="GB31"/>
  <c r="CJ109"/>
  <c r="CJ104"/>
  <c r="CJ110"/>
  <c r="CJ106"/>
  <c r="CJ107"/>
  <c r="CJ98"/>
  <c r="CJ95"/>
  <c r="CJ102"/>
  <c r="CJ99"/>
  <c r="CJ92"/>
  <c r="CJ108"/>
  <c r="CJ96"/>
  <c r="CJ100"/>
  <c r="CJ97"/>
  <c r="CJ101"/>
  <c r="CJ91"/>
  <c r="CJ86"/>
  <c r="CJ83"/>
  <c r="CJ87"/>
  <c r="CJ105"/>
  <c r="CJ90"/>
  <c r="CJ88"/>
  <c r="CJ94"/>
  <c r="CJ103"/>
  <c r="CJ89"/>
  <c r="CJ84"/>
  <c r="CJ76"/>
  <c r="CJ70"/>
  <c r="CJ80"/>
  <c r="CJ85"/>
  <c r="CJ81"/>
  <c r="CJ79"/>
  <c r="CJ78"/>
  <c r="CJ77"/>
  <c r="CJ82"/>
  <c r="CJ75"/>
  <c r="CJ93"/>
  <c r="CJ67"/>
  <c r="CJ61"/>
  <c r="CJ56"/>
  <c r="CJ66"/>
  <c r="CJ69"/>
  <c r="CJ65"/>
  <c r="CJ60"/>
  <c r="CJ74"/>
  <c r="CJ71"/>
  <c r="CJ73"/>
  <c r="CJ64"/>
  <c r="CJ59"/>
  <c r="CJ72"/>
  <c r="CJ63"/>
  <c r="CJ57"/>
  <c r="CJ53"/>
  <c r="CJ48"/>
  <c r="CJ62"/>
  <c r="CJ52"/>
  <c r="CJ55"/>
  <c r="CJ51"/>
  <c r="CJ68"/>
  <c r="CJ58"/>
  <c r="CJ50"/>
  <c r="CJ49"/>
  <c r="CJ54"/>
  <c r="CJ38"/>
  <c r="CJ33"/>
  <c r="CJ45"/>
  <c r="CJ37"/>
  <c r="CJ32"/>
  <c r="CJ47"/>
  <c r="CJ44"/>
  <c r="CJ40"/>
  <c r="CJ31"/>
  <c r="CJ46"/>
  <c r="CJ36"/>
  <c r="CJ30"/>
  <c r="CJ35"/>
  <c r="CJ43"/>
  <c r="CJ41"/>
  <c r="CJ34"/>
  <c r="CJ29"/>
  <c r="CJ42"/>
  <c r="CJ39"/>
  <c r="P108"/>
  <c r="P105"/>
  <c r="P107"/>
  <c r="P110"/>
  <c r="P99"/>
  <c r="P90"/>
  <c r="P104"/>
  <c r="P103"/>
  <c r="P109"/>
  <c r="P98"/>
  <c r="P106"/>
  <c r="P102"/>
  <c r="P97"/>
  <c r="P101"/>
  <c r="P96"/>
  <c r="P100"/>
  <c r="P94"/>
  <c r="P87"/>
  <c r="P78"/>
  <c r="P86"/>
  <c r="P92"/>
  <c r="P93"/>
  <c r="P91"/>
  <c r="P95"/>
  <c r="P88"/>
  <c r="P82"/>
  <c r="P79"/>
  <c r="P74"/>
  <c r="P69"/>
  <c r="P77"/>
  <c r="P84"/>
  <c r="P75"/>
  <c r="P81"/>
  <c r="P72"/>
  <c r="P89"/>
  <c r="P85"/>
  <c r="P83"/>
  <c r="P71"/>
  <c r="P66"/>
  <c r="P80"/>
  <c r="P70"/>
  <c r="P65"/>
  <c r="P64"/>
  <c r="P58"/>
  <c r="P73"/>
  <c r="P68"/>
  <c r="P62"/>
  <c r="P76"/>
  <c r="P59"/>
  <c r="P45"/>
  <c r="P63"/>
  <c r="P60"/>
  <c r="P52"/>
  <c r="P61"/>
  <c r="P51"/>
  <c r="P67"/>
  <c r="P50"/>
  <c r="P49"/>
  <c r="P47"/>
  <c r="P56"/>
  <c r="P55"/>
  <c r="P54"/>
  <c r="P41"/>
  <c r="P57"/>
  <c r="P48"/>
  <c r="P37"/>
  <c r="P32"/>
  <c r="P40"/>
  <c r="P31"/>
  <c r="P36"/>
  <c r="P30"/>
  <c r="P35"/>
  <c r="P46"/>
  <c r="P44"/>
  <c r="P43"/>
  <c r="P34"/>
  <c r="P29"/>
  <c r="P42"/>
  <c r="P39"/>
  <c r="P53"/>
  <c r="P38"/>
  <c r="P33"/>
  <c r="C20" i="21"/>
  <c r="B18"/>
  <c r="B16"/>
  <c r="C8"/>
  <c r="B6"/>
  <c r="AC225" i="17"/>
  <c r="AD240"/>
  <c r="AE173"/>
  <c r="M36" i="2"/>
  <c r="K527" i="13" s="1"/>
  <c r="ER110" i="1"/>
  <c r="ER106"/>
  <c r="ER96"/>
  <c r="ER95"/>
  <c r="ER105"/>
  <c r="ER100"/>
  <c r="ER99"/>
  <c r="ER93"/>
  <c r="ER103"/>
  <c r="ER97"/>
  <c r="ER94"/>
  <c r="ER101"/>
  <c r="ER98"/>
  <c r="ER108"/>
  <c r="ER107"/>
  <c r="ER102"/>
  <c r="ER84"/>
  <c r="ER83"/>
  <c r="ER109"/>
  <c r="ER88"/>
  <c r="ER87"/>
  <c r="ER91"/>
  <c r="ER104"/>
  <c r="ER90"/>
  <c r="ER78"/>
  <c r="ER86"/>
  <c r="ER80"/>
  <c r="ER77"/>
  <c r="ER75"/>
  <c r="ER68"/>
  <c r="ER89"/>
  <c r="ER79"/>
  <c r="ER82"/>
  <c r="ER81"/>
  <c r="ER74"/>
  <c r="ER71"/>
  <c r="ER76"/>
  <c r="ER66"/>
  <c r="ER61"/>
  <c r="ER56"/>
  <c r="ER92"/>
  <c r="ER72"/>
  <c r="ER73"/>
  <c r="ER65"/>
  <c r="ER60"/>
  <c r="ER64"/>
  <c r="ER58"/>
  <c r="ER69"/>
  <c r="ER62"/>
  <c r="ER57"/>
  <c r="ER53"/>
  <c r="ER48"/>
  <c r="ER47"/>
  <c r="ER85"/>
  <c r="ER70"/>
  <c r="ER52"/>
  <c r="ER63"/>
  <c r="ER51"/>
  <c r="ER50"/>
  <c r="ER59"/>
  <c r="ER67"/>
  <c r="ER55"/>
  <c r="ER54"/>
  <c r="ER49"/>
  <c r="ER46"/>
  <c r="ER38"/>
  <c r="ER33"/>
  <c r="ER32"/>
  <c r="ER40"/>
  <c r="ER37"/>
  <c r="ER31"/>
  <c r="ER45"/>
  <c r="ER41"/>
  <c r="ER36"/>
  <c r="ER44"/>
  <c r="ER35"/>
  <c r="ER30"/>
  <c r="ER43"/>
  <c r="ER39"/>
  <c r="ER34"/>
  <c r="ER29"/>
  <c r="ER42"/>
  <c r="B19" i="21"/>
  <c r="B9"/>
  <c r="B7"/>
  <c r="EI21" i="22"/>
  <c r="GZ108" i="1"/>
  <c r="GZ105"/>
  <c r="GZ107"/>
  <c r="GZ104"/>
  <c r="GZ99"/>
  <c r="GZ90"/>
  <c r="GZ110"/>
  <c r="GZ106"/>
  <c r="GZ94"/>
  <c r="GZ98"/>
  <c r="GZ103"/>
  <c r="GZ102"/>
  <c r="GZ93"/>
  <c r="GZ97"/>
  <c r="GZ101"/>
  <c r="GZ96"/>
  <c r="GZ100"/>
  <c r="GZ87"/>
  <c r="GZ78"/>
  <c r="GZ109"/>
  <c r="GZ86"/>
  <c r="GZ95"/>
  <c r="GZ88"/>
  <c r="GZ79"/>
  <c r="GZ82"/>
  <c r="GZ69"/>
  <c r="GZ75"/>
  <c r="GZ89"/>
  <c r="GZ81"/>
  <c r="GZ72"/>
  <c r="GZ92"/>
  <c r="GZ91"/>
  <c r="GZ85"/>
  <c r="GZ83"/>
  <c r="GZ77"/>
  <c r="GZ76"/>
  <c r="GZ74"/>
  <c r="GZ84"/>
  <c r="GZ80"/>
  <c r="GZ71"/>
  <c r="GZ66"/>
  <c r="GZ73"/>
  <c r="GZ65"/>
  <c r="GZ60"/>
  <c r="GZ64"/>
  <c r="GZ70"/>
  <c r="GZ68"/>
  <c r="GZ58"/>
  <c r="GZ62"/>
  <c r="GZ63"/>
  <c r="GZ56"/>
  <c r="GZ55"/>
  <c r="GZ45"/>
  <c r="GZ52"/>
  <c r="GZ47"/>
  <c r="GZ61"/>
  <c r="GZ59"/>
  <c r="GZ51"/>
  <c r="GZ50"/>
  <c r="GZ67"/>
  <c r="GZ49"/>
  <c r="GZ46"/>
  <c r="GZ57"/>
  <c r="GZ53"/>
  <c r="GZ41"/>
  <c r="GZ37"/>
  <c r="GZ32"/>
  <c r="GZ48"/>
  <c r="GZ40"/>
  <c r="GZ31"/>
  <c r="GZ39"/>
  <c r="GZ36"/>
  <c r="GZ30"/>
  <c r="GZ35"/>
  <c r="GZ34"/>
  <c r="GZ29"/>
  <c r="GZ43"/>
  <c r="GZ54"/>
  <c r="GZ44"/>
  <c r="GZ42"/>
  <c r="GZ38"/>
  <c r="GZ33"/>
  <c r="DH108"/>
  <c r="DH105"/>
  <c r="DH109"/>
  <c r="DH97"/>
  <c r="DH90"/>
  <c r="DH103"/>
  <c r="DH101"/>
  <c r="DH94"/>
  <c r="DH98"/>
  <c r="DH91"/>
  <c r="DH104"/>
  <c r="DH102"/>
  <c r="DH95"/>
  <c r="DH99"/>
  <c r="DH110"/>
  <c r="DH96"/>
  <c r="DH107"/>
  <c r="DH106"/>
  <c r="DH100"/>
  <c r="DH92"/>
  <c r="DH85"/>
  <c r="DH78"/>
  <c r="DH89"/>
  <c r="DH86"/>
  <c r="DH93"/>
  <c r="DH87"/>
  <c r="DH88"/>
  <c r="DH82"/>
  <c r="DH72"/>
  <c r="DH83"/>
  <c r="DH76"/>
  <c r="DH74"/>
  <c r="DH70"/>
  <c r="DH84"/>
  <c r="DH69"/>
  <c r="DH80"/>
  <c r="DH73"/>
  <c r="DH81"/>
  <c r="DH79"/>
  <c r="DH77"/>
  <c r="DH75"/>
  <c r="DH71"/>
  <c r="DH58"/>
  <c r="DH63"/>
  <c r="DH62"/>
  <c r="DH68"/>
  <c r="DH67"/>
  <c r="DH61"/>
  <c r="DH66"/>
  <c r="DH50"/>
  <c r="DH45"/>
  <c r="DH57"/>
  <c r="DH49"/>
  <c r="DH54"/>
  <c r="DH46"/>
  <c r="DH53"/>
  <c r="DH48"/>
  <c r="DH65"/>
  <c r="DH59"/>
  <c r="DH52"/>
  <c r="DH47"/>
  <c r="DH60"/>
  <c r="DH64"/>
  <c r="DH56"/>
  <c r="DH55"/>
  <c r="DH43"/>
  <c r="DH41"/>
  <c r="DH35"/>
  <c r="DH34"/>
  <c r="DH29"/>
  <c r="DH42"/>
  <c r="DH39"/>
  <c r="DH38"/>
  <c r="DH33"/>
  <c r="DH51"/>
  <c r="DH37"/>
  <c r="DH32"/>
  <c r="DH40"/>
  <c r="DH31"/>
  <c r="DH44"/>
  <c r="DH36"/>
  <c r="DH30"/>
  <c r="AN106"/>
  <c r="AN109"/>
  <c r="AN108"/>
  <c r="AN105"/>
  <c r="AN101"/>
  <c r="AN100"/>
  <c r="AN95"/>
  <c r="AN104"/>
  <c r="AN103"/>
  <c r="AN99"/>
  <c r="AN94"/>
  <c r="AN110"/>
  <c r="AN98"/>
  <c r="AN102"/>
  <c r="AN107"/>
  <c r="AN93"/>
  <c r="AN89"/>
  <c r="AN88"/>
  <c r="AN91"/>
  <c r="AN83"/>
  <c r="AN96"/>
  <c r="AN90"/>
  <c r="AN81"/>
  <c r="AN80"/>
  <c r="AN92"/>
  <c r="AN84"/>
  <c r="AN87"/>
  <c r="AN85"/>
  <c r="AN76"/>
  <c r="AN74"/>
  <c r="AN69"/>
  <c r="AN82"/>
  <c r="AN79"/>
  <c r="AN73"/>
  <c r="AN97"/>
  <c r="AN78"/>
  <c r="AN77"/>
  <c r="AN75"/>
  <c r="AN68"/>
  <c r="AN63"/>
  <c r="AN57"/>
  <c r="AN71"/>
  <c r="AN62"/>
  <c r="AN67"/>
  <c r="AN61"/>
  <c r="AN66"/>
  <c r="AN86"/>
  <c r="AN72"/>
  <c r="AN65"/>
  <c r="AN60"/>
  <c r="AN55"/>
  <c r="AN64"/>
  <c r="AN59"/>
  <c r="AN49"/>
  <c r="AN54"/>
  <c r="AN56"/>
  <c r="AN53"/>
  <c r="AN48"/>
  <c r="AN58"/>
  <c r="AN52"/>
  <c r="AN44"/>
  <c r="AN51"/>
  <c r="AN70"/>
  <c r="AN43"/>
  <c r="AN34"/>
  <c r="AN29"/>
  <c r="AN50"/>
  <c r="AN45"/>
  <c r="AN42"/>
  <c r="AN39"/>
  <c r="AN46"/>
  <c r="AN41"/>
  <c r="AN38"/>
  <c r="AN33"/>
  <c r="AN37"/>
  <c r="AN32"/>
  <c r="AN40"/>
  <c r="AN31"/>
  <c r="AN47"/>
  <c r="AN36"/>
  <c r="AN30"/>
  <c r="AN35"/>
  <c r="C12" i="21"/>
  <c r="B10"/>
  <c r="HH80" i="1"/>
  <c r="HI87"/>
  <c r="HH104"/>
  <c r="CF30"/>
  <c r="CR31"/>
  <c r="FL32"/>
  <c r="FX33"/>
  <c r="EN35"/>
  <c r="X36"/>
  <c r="AJ37"/>
  <c r="FX38"/>
  <c r="CR40"/>
  <c r="BH41"/>
  <c r="EZ41"/>
  <c r="BH42"/>
  <c r="BT43"/>
  <c r="GJ44"/>
  <c r="EC53"/>
  <c r="EB53"/>
  <c r="GD84" i="22"/>
  <c r="GK43" i="1"/>
  <c r="AV44"/>
  <c r="EO44"/>
  <c r="DD45"/>
  <c r="GW45"/>
  <c r="GV45"/>
  <c r="DQ47"/>
  <c r="DP47"/>
  <c r="FM51"/>
  <c r="FL51"/>
  <c r="DP46"/>
  <c r="DQ46"/>
  <c r="CG49"/>
  <c r="CF49"/>
  <c r="EF86" i="22"/>
  <c r="EJ86" s="1"/>
  <c r="HH67" i="1"/>
  <c r="HH92"/>
  <c r="HI99"/>
  <c r="AJ29"/>
  <c r="FX30"/>
  <c r="GJ31"/>
  <c r="BT32"/>
  <c r="CF33"/>
  <c r="AJ34"/>
  <c r="AV35"/>
  <c r="DP36"/>
  <c r="CF38"/>
  <c r="CR39"/>
  <c r="FL39"/>
  <c r="GJ40"/>
  <c r="L41"/>
  <c r="DD41"/>
  <c r="GV41"/>
  <c r="EZ42"/>
  <c r="DD43"/>
  <c r="FL43"/>
  <c r="BT44"/>
  <c r="FX52"/>
  <c r="FY52"/>
  <c r="EN55"/>
  <c r="EO55"/>
  <c r="AK43"/>
  <c r="FM44"/>
  <c r="EC45"/>
  <c r="CR50"/>
  <c r="CS50"/>
  <c r="EN54"/>
  <c r="EO54"/>
  <c r="EB48"/>
  <c r="EC48"/>
  <c r="EO81"/>
  <c r="EN81"/>
  <c r="GK82"/>
  <c r="GJ82"/>
  <c r="DD53"/>
  <c r="DQ54"/>
  <c r="FY56"/>
  <c r="BT59"/>
  <c r="FX60"/>
  <c r="FY60"/>
  <c r="FY65"/>
  <c r="FX65"/>
  <c r="EO71"/>
  <c r="EN71"/>
  <c r="CF57"/>
  <c r="Y63"/>
  <c r="X63"/>
  <c r="AJ64"/>
  <c r="AK64"/>
  <c r="AJ65"/>
  <c r="DD79"/>
  <c r="DE79"/>
  <c r="BU67"/>
  <c r="BT67"/>
  <c r="CG48"/>
  <c r="AJ49"/>
  <c r="AW50"/>
  <c r="DP51"/>
  <c r="EC52"/>
  <c r="CF53"/>
  <c r="CS54"/>
  <c r="BT55"/>
  <c r="DE57"/>
  <c r="FL59"/>
  <c r="BT63"/>
  <c r="CG64"/>
  <c r="EZ56"/>
  <c r="AJ61"/>
  <c r="EN62"/>
  <c r="EO62"/>
  <c r="GJ66"/>
  <c r="GK66"/>
  <c r="L72"/>
  <c r="M72"/>
  <c r="EC61"/>
  <c r="EB61"/>
  <c r="AW66"/>
  <c r="DE69"/>
  <c r="DD69"/>
  <c r="BH69"/>
  <c r="FM71"/>
  <c r="FL71"/>
  <c r="M73"/>
  <c r="L73"/>
  <c r="X81"/>
  <c r="Y84"/>
  <c r="X84"/>
  <c r="BI88"/>
  <c r="BH88"/>
  <c r="CR70"/>
  <c r="CS70"/>
  <c r="FL77"/>
  <c r="FM77"/>
  <c r="EZ79"/>
  <c r="FA79"/>
  <c r="BI80"/>
  <c r="BH80"/>
  <c r="CS82"/>
  <c r="CR82"/>
  <c r="FM84"/>
  <c r="FL84"/>
  <c r="GJ71"/>
  <c r="DD72"/>
  <c r="M88"/>
  <c r="L88"/>
  <c r="CG69"/>
  <c r="CF69"/>
  <c r="FX72"/>
  <c r="FY72"/>
  <c r="BT81"/>
  <c r="BU81"/>
  <c r="EO82"/>
  <c r="EN82"/>
  <c r="EC68"/>
  <c r="EN74"/>
  <c r="EO74"/>
  <c r="EO90"/>
  <c r="EN90"/>
  <c r="AW78"/>
  <c r="AV78"/>
  <c r="FY78"/>
  <c r="FX78"/>
  <c r="AW82"/>
  <c r="AV82"/>
  <c r="FM75"/>
  <c r="FL75"/>
  <c r="DP86"/>
  <c r="DQ86"/>
  <c r="BH87"/>
  <c r="BI87"/>
  <c r="FM78"/>
  <c r="AK82"/>
  <c r="CR85"/>
  <c r="CS85"/>
  <c r="FA86"/>
  <c r="EZ86"/>
  <c r="GW88"/>
  <c r="GV88"/>
  <c r="EC92"/>
  <c r="EB92"/>
  <c r="BI86"/>
  <c r="BH86"/>
  <c r="L91"/>
  <c r="M91"/>
  <c r="GV73"/>
  <c r="Y74"/>
  <c r="FM74"/>
  <c r="GV75"/>
  <c r="FL76"/>
  <c r="GK77"/>
  <c r="EN78"/>
  <c r="CF80"/>
  <c r="X82"/>
  <c r="DP82"/>
  <c r="AK83"/>
  <c r="GW90"/>
  <c r="GV90"/>
  <c r="BU93"/>
  <c r="DP75"/>
  <c r="GJ75"/>
  <c r="CG76"/>
  <c r="FA76"/>
  <c r="BH77"/>
  <c r="BU78"/>
  <c r="EB78"/>
  <c r="GV78"/>
  <c r="BT80"/>
  <c r="FX80"/>
  <c r="DD83"/>
  <c r="FY84"/>
  <c r="GK85"/>
  <c r="AJ87"/>
  <c r="CG90"/>
  <c r="CF90"/>
  <c r="GJ92"/>
  <c r="M79"/>
  <c r="BT85"/>
  <c r="DE88"/>
  <c r="DD88"/>
  <c r="EZ91"/>
  <c r="FA91"/>
  <c r="X89"/>
  <c r="Y89"/>
  <c r="DQ84"/>
  <c r="DP84"/>
  <c r="AK90"/>
  <c r="AJ90"/>
  <c r="AW102"/>
  <c r="AV102"/>
  <c r="EO102"/>
  <c r="EN102"/>
  <c r="AJ107"/>
  <c r="AK107"/>
  <c r="FA110"/>
  <c r="EZ110"/>
  <c r="BT94"/>
  <c r="BI98"/>
  <c r="BH98"/>
  <c r="EB95"/>
  <c r="EC95"/>
  <c r="X101"/>
  <c r="Y101"/>
  <c r="FA106"/>
  <c r="EZ106"/>
  <c r="BU90"/>
  <c r="BH92"/>
  <c r="DQ92"/>
  <c r="FA98"/>
  <c r="EZ98"/>
  <c r="BH99"/>
  <c r="BI99"/>
  <c r="BT103"/>
  <c r="BU103"/>
  <c r="EC105"/>
  <c r="DE106"/>
  <c r="DD106"/>
  <c r="FM94"/>
  <c r="FL94"/>
  <c r="Y96"/>
  <c r="X96"/>
  <c r="L110"/>
  <c r="M110"/>
  <c r="M100"/>
  <c r="L100"/>
  <c r="GW100"/>
  <c r="GV100"/>
  <c r="BI104"/>
  <c r="BH104"/>
  <c r="DE107"/>
  <c r="DD107"/>
  <c r="FY108"/>
  <c r="FX108"/>
  <c r="DQ96"/>
  <c r="DP96"/>
  <c r="CR97"/>
  <c r="CS97"/>
  <c r="DE100"/>
  <c r="DD100"/>
  <c r="FL100"/>
  <c r="GK101"/>
  <c r="L102"/>
  <c r="DD102"/>
  <c r="GV102"/>
  <c r="AK103"/>
  <c r="EC103"/>
  <c r="GW103"/>
  <c r="AJ104"/>
  <c r="DD104"/>
  <c r="FL105"/>
  <c r="FM109"/>
  <c r="FL109"/>
  <c r="DE110"/>
  <c r="DD110"/>
  <c r="BT105"/>
  <c r="M106"/>
  <c r="L106"/>
  <c r="BI106"/>
  <c r="BH106"/>
  <c r="GW107"/>
  <c r="GV107"/>
  <c r="CG108"/>
  <c r="CF108"/>
  <c r="CR94"/>
  <c r="GJ94"/>
  <c r="CG95"/>
  <c r="AV96"/>
  <c r="EN96"/>
  <c r="AW97"/>
  <c r="CF98"/>
  <c r="FX98"/>
  <c r="M99"/>
  <c r="GW99"/>
  <c r="AJ100"/>
  <c r="EB100"/>
  <c r="FM101"/>
  <c r="BT102"/>
  <c r="FL102"/>
  <c r="CS103"/>
  <c r="FY103"/>
  <c r="CF104"/>
  <c r="FA104"/>
  <c r="EZ104"/>
  <c r="Y110"/>
  <c r="X110"/>
  <c r="BI110"/>
  <c r="BH110"/>
  <c r="AW105"/>
  <c r="GW106"/>
  <c r="GV106"/>
  <c r="GW110"/>
  <c r="GV110"/>
  <c r="FX105"/>
  <c r="FY105"/>
  <c r="AK108"/>
  <c r="AJ108"/>
  <c r="BU109"/>
  <c r="BT109"/>
  <c r="CF105"/>
  <c r="CG105"/>
  <c r="G86" i="22"/>
  <c r="H86"/>
  <c r="AH81"/>
  <c r="AG81"/>
  <c r="GT62"/>
  <c r="GS62"/>
  <c r="DB62"/>
  <c r="DA62"/>
  <c r="CB55"/>
  <c r="CA55"/>
  <c r="FG51"/>
  <c r="FH51"/>
  <c r="GR57"/>
  <c r="GQ57"/>
  <c r="DB57"/>
  <c r="DA57"/>
  <c r="DW54"/>
  <c r="DX54"/>
  <c r="CZ47"/>
  <c r="CY47"/>
  <c r="GQ45"/>
  <c r="GR45"/>
  <c r="AE44"/>
  <c r="AF44"/>
  <c r="HC54"/>
  <c r="HD54"/>
  <c r="GR46"/>
  <c r="AE45"/>
  <c r="AF45"/>
  <c r="EV84"/>
  <c r="EU84"/>
  <c r="DL74"/>
  <c r="DK74"/>
  <c r="BF76"/>
  <c r="BE76"/>
  <c r="DN44"/>
  <c r="DM44"/>
  <c r="FH38"/>
  <c r="FG38"/>
  <c r="BE37"/>
  <c r="BF37"/>
  <c r="DA35"/>
  <c r="DB35"/>
  <c r="BF79"/>
  <c r="AR53"/>
  <c r="GQ47"/>
  <c r="FT54"/>
  <c r="EJ85"/>
  <c r="EI85"/>
  <c r="CO76"/>
  <c r="CP76"/>
  <c r="HC74"/>
  <c r="HD74"/>
  <c r="GQ76"/>
  <c r="GR76"/>
  <c r="BQ64"/>
  <c r="BR64"/>
  <c r="CY80"/>
  <c r="CZ80"/>
  <c r="FS77"/>
  <c r="FT77"/>
  <c r="GS80"/>
  <c r="GT80"/>
  <c r="CN80"/>
  <c r="CM80"/>
  <c r="DN75"/>
  <c r="DM75"/>
  <c r="BQ73"/>
  <c r="BR73"/>
  <c r="AQ47"/>
  <c r="DW43"/>
  <c r="DX43"/>
  <c r="FS41"/>
  <c r="FT41"/>
  <c r="BC38"/>
  <c r="BD38"/>
  <c r="AH51"/>
  <c r="AG51"/>
  <c r="AS33"/>
  <c r="AT33"/>
  <c r="CB32"/>
  <c r="CA32"/>
  <c r="EJ30"/>
  <c r="GE28"/>
  <c r="GF28"/>
  <c r="S27"/>
  <c r="T27"/>
  <c r="AQ26"/>
  <c r="AR26"/>
  <c r="S25"/>
  <c r="T25"/>
  <c r="BO23"/>
  <c r="BP23"/>
  <c r="FT46"/>
  <c r="CC62"/>
  <c r="H53"/>
  <c r="CM66"/>
  <c r="U69"/>
  <c r="V69"/>
  <c r="GH81"/>
  <c r="GG81"/>
  <c r="CP66"/>
  <c r="CO66"/>
  <c r="FT83"/>
  <c r="FS83"/>
  <c r="I85"/>
  <c r="J85"/>
  <c r="HC82"/>
  <c r="HD82"/>
  <c r="FS79"/>
  <c r="FT79"/>
  <c r="GF78"/>
  <c r="GE78"/>
  <c r="CA72"/>
  <c r="CB72"/>
  <c r="AE72"/>
  <c r="AF72"/>
  <c r="G69"/>
  <c r="FJ71"/>
  <c r="FI71"/>
  <c r="AT73"/>
  <c r="AS73"/>
  <c r="CP44"/>
  <c r="EW46"/>
  <c r="EX46"/>
  <c r="DW48"/>
  <c r="H45"/>
  <c r="CP47"/>
  <c r="EW63"/>
  <c r="M28" i="2"/>
  <c r="N111" i="1"/>
  <c r="L111"/>
  <c r="M111"/>
  <c r="D422" i="13"/>
  <c r="B70" i="18"/>
  <c r="AH5" i="22"/>
  <c r="AG5"/>
  <c r="CZ5"/>
  <c r="CY5"/>
  <c r="AF6"/>
  <c r="AE6"/>
  <c r="BF6"/>
  <c r="BE6"/>
  <c r="CB6"/>
  <c r="CA6"/>
  <c r="J8"/>
  <c r="I8"/>
  <c r="EU9"/>
  <c r="EV9"/>
  <c r="GT9"/>
  <c r="GS9"/>
  <c r="GQ11"/>
  <c r="GR11"/>
  <c r="DB13"/>
  <c r="DA13"/>
  <c r="HF13"/>
  <c r="HE13"/>
  <c r="CP14"/>
  <c r="CO14"/>
  <c r="AR17"/>
  <c r="AQ17"/>
  <c r="DN17"/>
  <c r="DM17"/>
  <c r="BO18"/>
  <c r="BP18"/>
  <c r="BD19"/>
  <c r="BC19"/>
  <c r="HC20"/>
  <c r="HD20"/>
  <c r="AH25"/>
  <c r="AG25"/>
  <c r="CA26"/>
  <c r="CB26"/>
  <c r="CC28"/>
  <c r="CD28"/>
  <c r="AG30"/>
  <c r="AH30"/>
  <c r="S66"/>
  <c r="T66"/>
  <c r="BD68"/>
  <c r="BC68"/>
  <c r="AS35" i="18"/>
  <c r="U71"/>
  <c r="O100"/>
  <c r="R167"/>
  <c r="AS126"/>
  <c r="O99" i="19"/>
  <c r="AS35"/>
  <c r="H5" i="22"/>
  <c r="G5"/>
  <c r="BF5"/>
  <c r="EV5"/>
  <c r="EU5"/>
  <c r="DX6"/>
  <c r="DB8"/>
  <c r="DA8"/>
  <c r="DX8"/>
  <c r="DW8"/>
  <c r="AH10"/>
  <c r="AG10"/>
  <c r="BR11"/>
  <c r="BQ11"/>
  <c r="CM15"/>
  <c r="CN15"/>
  <c r="BF17"/>
  <c r="BE17"/>
  <c r="EK17"/>
  <c r="EL17"/>
  <c r="S18"/>
  <c r="T18"/>
  <c r="CA18"/>
  <c r="CB18"/>
  <c r="H21"/>
  <c r="G21"/>
  <c r="AR27"/>
  <c r="AQ27"/>
  <c r="BE27"/>
  <c r="BF27"/>
  <c r="T28"/>
  <c r="S28"/>
  <c r="DL28"/>
  <c r="DK28"/>
  <c r="HD28"/>
  <c r="HC28"/>
  <c r="BD29"/>
  <c r="BC29"/>
  <c r="CA83"/>
  <c r="FT22"/>
  <c r="CB22"/>
  <c r="GH13"/>
  <c r="GS17"/>
  <c r="T10"/>
  <c r="M20" i="2"/>
  <c r="K16" i="13" s="1"/>
  <c r="B169" i="19"/>
  <c r="FH10" i="22"/>
  <c r="BF15"/>
  <c r="DB15"/>
  <c r="BN166" i="19"/>
  <c r="CO35"/>
  <c r="G7" i="22"/>
  <c r="H7"/>
  <c r="DA7"/>
  <c r="DB7"/>
  <c r="H9"/>
  <c r="G9"/>
  <c r="BE9"/>
  <c r="BF9"/>
  <c r="FS10"/>
  <c r="FT10"/>
  <c r="J11"/>
  <c r="I11"/>
  <c r="I13"/>
  <c r="J13"/>
  <c r="CD16"/>
  <c r="CC16"/>
  <c r="BF23"/>
  <c r="BE23"/>
  <c r="CN27"/>
  <c r="CM27"/>
  <c r="X34" i="2"/>
  <c r="Y34" s="1"/>
  <c r="CB15" i="22"/>
  <c r="FI21"/>
  <c r="DA16"/>
  <c r="EJ6"/>
  <c r="CN8"/>
  <c r="CP29"/>
  <c r="GG26"/>
  <c r="FI27"/>
  <c r="DM29"/>
  <c r="GH5"/>
  <c r="EL7"/>
  <c r="CP9"/>
  <c r="BR28"/>
  <c r="I33"/>
  <c r="BP32"/>
  <c r="FH13"/>
  <c r="CC13"/>
  <c r="FT13"/>
  <c r="CN14"/>
  <c r="AR35"/>
  <c r="GE81"/>
  <c r="CY79"/>
  <c r="CP16"/>
  <c r="EI11"/>
  <c r="DJ167" i="18"/>
  <c r="EK126"/>
  <c r="DM71"/>
  <c r="AG6" i="22"/>
  <c r="AH6"/>
  <c r="DB6"/>
  <c r="DA6"/>
  <c r="EV7"/>
  <c r="EU7"/>
  <c r="BF8"/>
  <c r="BE8"/>
  <c r="BD9"/>
  <c r="BC9"/>
  <c r="AT10"/>
  <c r="AS10"/>
  <c r="CP10"/>
  <c r="CO10"/>
  <c r="H11"/>
  <c r="G11"/>
  <c r="J17"/>
  <c r="I17"/>
  <c r="BO22"/>
  <c r="BP22"/>
  <c r="FG22"/>
  <c r="FH22"/>
  <c r="AE26"/>
  <c r="AF26"/>
  <c r="FH26"/>
  <c r="FG26"/>
  <c r="J29"/>
  <c r="X33" i="2"/>
  <c r="Y33" s="1"/>
  <c r="GF27" i="22"/>
  <c r="DL26"/>
  <c r="FH24"/>
  <c r="BP24"/>
  <c r="GR15"/>
  <c r="FS9"/>
  <c r="DA22"/>
  <c r="AE8"/>
  <c r="GQ7"/>
  <c r="CZ25"/>
  <c r="EV23"/>
  <c r="GR21"/>
  <c r="CZ21"/>
  <c r="AF20"/>
  <c r="EV19"/>
  <c r="GF21"/>
  <c r="BC17"/>
  <c r="S20"/>
  <c r="DY26"/>
  <c r="AF30"/>
  <c r="CB28"/>
  <c r="CZ27"/>
  <c r="BD27"/>
  <c r="H27"/>
  <c r="FH30"/>
  <c r="BP30"/>
  <c r="EJ29"/>
  <c r="DU71"/>
  <c r="DZ71" s="1"/>
  <c r="FW71"/>
  <c r="FZ95" i="1" s="1"/>
  <c r="AC72" i="22"/>
  <c r="HH38" i="1"/>
  <c r="HH51"/>
  <c r="HH62"/>
  <c r="HI91"/>
  <c r="HI95"/>
  <c r="HI107"/>
  <c r="BI29"/>
  <c r="FA29"/>
  <c r="GW30"/>
  <c r="FL31"/>
  <c r="CS32"/>
  <c r="GK32"/>
  <c r="DE33"/>
  <c r="GW33"/>
  <c r="FY34"/>
  <c r="DQ35"/>
  <c r="EN36"/>
  <c r="EZ37"/>
  <c r="BI38"/>
  <c r="GV38"/>
  <c r="FM40"/>
  <c r="BT41"/>
  <c r="DE42"/>
  <c r="M43"/>
  <c r="CR43"/>
  <c r="FY43"/>
  <c r="X44"/>
  <c r="FA45"/>
  <c r="FA46"/>
  <c r="EO47"/>
  <c r="DD48"/>
  <c r="BI49"/>
  <c r="GV52"/>
  <c r="AJ56"/>
  <c r="Y58"/>
  <c r="CR58"/>
  <c r="CR59"/>
  <c r="BU62"/>
  <c r="M64"/>
  <c r="AV81"/>
  <c r="DD82"/>
  <c r="FX82"/>
  <c r="BH83"/>
  <c r="EC83"/>
  <c r="EN89"/>
  <c r="M90"/>
  <c r="FM98"/>
  <c r="CG99"/>
  <c r="FA100"/>
  <c r="BU101"/>
  <c r="CR102"/>
  <c r="AW103"/>
  <c r="DD103"/>
  <c r="AJ105"/>
  <c r="EN109"/>
  <c r="CF110"/>
  <c r="EN110"/>
  <c r="Q67" i="22"/>
  <c r="GC68"/>
  <c r="GG68" s="1"/>
  <c r="BA69"/>
  <c r="BF69" s="1"/>
  <c r="CW69"/>
  <c r="FR69"/>
  <c r="AP71"/>
  <c r="F73"/>
  <c r="AC73"/>
  <c r="BM76"/>
  <c r="BA77"/>
  <c r="BE77" s="1"/>
  <c r="HB77"/>
  <c r="DC78"/>
  <c r="DF102" i="1" s="1"/>
  <c r="GC78" i="22"/>
  <c r="GG78" s="1"/>
  <c r="DI79"/>
  <c r="GI79"/>
  <c r="GL103" i="1" s="1"/>
  <c r="AO80" i="22"/>
  <c r="AT80" s="1"/>
  <c r="CK80"/>
  <c r="CP80" s="1"/>
  <c r="AN82"/>
  <c r="AI84"/>
  <c r="AL108" i="1" s="1"/>
  <c r="CW84" i="22"/>
  <c r="EA84"/>
  <c r="ED108" i="1" s="1"/>
  <c r="ES84" i="22"/>
  <c r="F85"/>
  <c r="DC85"/>
  <c r="DF109" i="1" s="1"/>
  <c r="EY85" i="22"/>
  <c r="FB109" i="1" s="1"/>
  <c r="DI86" i="22"/>
  <c r="BH30" i="1"/>
  <c r="EN31"/>
  <c r="CG61"/>
  <c r="FM63"/>
  <c r="EC65"/>
  <c r="EN66"/>
  <c r="EO67"/>
  <c r="M68"/>
  <c r="L69"/>
  <c r="GK70"/>
  <c r="DQ71"/>
  <c r="GK72"/>
  <c r="CF73"/>
  <c r="CS74"/>
  <c r="M76"/>
  <c r="EC76"/>
  <c r="GW76"/>
  <c r="BI78"/>
  <c r="DP78"/>
  <c r="GK78"/>
  <c r="BH79"/>
  <c r="X80"/>
  <c r="CR80"/>
  <c r="EZ80"/>
  <c r="GW80"/>
  <c r="AV86"/>
  <c r="DD86"/>
  <c r="GK108"/>
  <c r="GJ109"/>
  <c r="DQ110"/>
  <c r="FY110"/>
  <c r="FX41"/>
  <c r="CG42"/>
  <c r="EZ43"/>
  <c r="BU47"/>
  <c r="EO51"/>
  <c r="BH52"/>
  <c r="BU54"/>
  <c r="FL54"/>
  <c r="DQ55"/>
  <c r="GK55"/>
  <c r="BI56"/>
  <c r="GJ58"/>
  <c r="BI65"/>
  <c r="DD68"/>
  <c r="EZ68"/>
  <c r="GV68"/>
  <c r="FX69"/>
  <c r="BT70"/>
  <c r="CR71"/>
  <c r="CG72"/>
  <c r="EZ72"/>
  <c r="EB73"/>
  <c r="EB74"/>
  <c r="GW74"/>
  <c r="AW75"/>
  <c r="BI76"/>
  <c r="GK76"/>
  <c r="EO77"/>
  <c r="DD78"/>
  <c r="GW79"/>
  <c r="EO80"/>
  <c r="CS81"/>
  <c r="BT82"/>
  <c r="FA82"/>
  <c r="L83"/>
  <c r="CF83"/>
  <c r="EZ83"/>
  <c r="AW84"/>
  <c r="CS84"/>
  <c r="EO84"/>
  <c r="GV84"/>
  <c r="FM85"/>
  <c r="AJ86"/>
  <c r="CR86"/>
  <c r="GK86"/>
  <c r="DD87"/>
  <c r="EZ87"/>
  <c r="GV87"/>
  <c r="AW89"/>
  <c r="FL89"/>
  <c r="AV90"/>
  <c r="DE90"/>
  <c r="FL90"/>
  <c r="CS93"/>
  <c r="FL93"/>
  <c r="X94"/>
  <c r="CG94"/>
  <c r="EC94"/>
  <c r="GW94"/>
  <c r="EZ95"/>
  <c r="BI96"/>
  <c r="DD96"/>
  <c r="EN97"/>
  <c r="BT98"/>
  <c r="GK98"/>
  <c r="DD99"/>
  <c r="BH100"/>
  <c r="DP100"/>
  <c r="FY100"/>
  <c r="CS101"/>
  <c r="BH102"/>
  <c r="DQ102"/>
  <c r="GJ102"/>
  <c r="L103"/>
  <c r="X104"/>
  <c r="CR104"/>
  <c r="EN104"/>
  <c r="GV104"/>
  <c r="M105"/>
  <c r="BH105"/>
  <c r="EO105"/>
  <c r="GV105"/>
  <c r="X106"/>
  <c r="CF106"/>
  <c r="EN106"/>
  <c r="L107"/>
  <c r="Y108"/>
  <c r="F66" i="22"/>
  <c r="FW67"/>
  <c r="FZ91" i="1" s="1"/>
  <c r="CE72" i="22"/>
  <c r="CH96" i="1" s="1"/>
  <c r="CL73" i="22"/>
  <c r="GP73"/>
  <c r="F75"/>
  <c r="BN75"/>
  <c r="DU75"/>
  <c r="DY75" s="1"/>
  <c r="AO77"/>
  <c r="HG78"/>
  <c r="HJ102" i="1" s="1"/>
  <c r="CW82" i="22"/>
  <c r="FF82"/>
  <c r="BG83"/>
  <c r="BJ107" i="1" s="1"/>
  <c r="CX83" i="22"/>
  <c r="FQ83"/>
  <c r="FU83" s="1"/>
  <c r="CL84"/>
  <c r="DI84"/>
  <c r="FE84"/>
  <c r="FJ84" s="1"/>
  <c r="HA84"/>
  <c r="HE84" s="1"/>
  <c r="DI85"/>
  <c r="DM85" s="1"/>
  <c r="EG85"/>
  <c r="HH70" i="1"/>
  <c r="EB30"/>
  <c r="BT31"/>
  <c r="X32"/>
  <c r="AJ33"/>
  <c r="L34"/>
  <c r="FM35"/>
  <c r="AK98"/>
  <c r="EZ99"/>
  <c r="EN101"/>
  <c r="FY102"/>
  <c r="DQ103"/>
  <c r="DP105"/>
  <c r="BU106"/>
  <c r="EC106"/>
  <c r="GJ106"/>
  <c r="FY107"/>
  <c r="I33" i="6"/>
  <c r="BR29" i="15" s="1"/>
  <c r="C15" i="21"/>
  <c r="B5"/>
  <c r="CO35" i="18"/>
  <c r="DG99" i="19"/>
  <c r="GF15" i="22"/>
  <c r="GQ82"/>
  <c r="BP84"/>
  <c r="CO126" i="18"/>
  <c r="FT85" i="22"/>
  <c r="CJ60"/>
  <c r="CN60" s="1"/>
  <c r="CL60"/>
  <c r="DI60"/>
  <c r="DJ60"/>
  <c r="DO60"/>
  <c r="DR84" i="1" s="1"/>
  <c r="EM60" i="22"/>
  <c r="EP84" i="1" s="1"/>
  <c r="EF60" i="22"/>
  <c r="EH60"/>
  <c r="FK60"/>
  <c r="FN84" i="1" s="1"/>
  <c r="FE60" i="22"/>
  <c r="FJ60" s="1"/>
  <c r="FF60"/>
  <c r="GB60"/>
  <c r="GF60" s="1"/>
  <c r="GD60"/>
  <c r="GI60"/>
  <c r="GL84" i="1" s="1"/>
  <c r="HA60" i="22"/>
  <c r="HF60" s="1"/>
  <c r="HB60"/>
  <c r="HG60"/>
  <c r="HJ84" i="1" s="1"/>
  <c r="AU61" i="22"/>
  <c r="AX85" i="1" s="1"/>
  <c r="AN61" i="22"/>
  <c r="AQ61" s="1"/>
  <c r="AO61"/>
  <c r="AS61" s="1"/>
  <c r="AP61"/>
  <c r="W62"/>
  <c r="Z86" i="1" s="1"/>
  <c r="P62" i="22"/>
  <c r="T62" s="1"/>
  <c r="Q62"/>
  <c r="U62" s="1"/>
  <c r="R62"/>
  <c r="HG62"/>
  <c r="HJ86" i="1" s="1"/>
  <c r="GZ62" i="22"/>
  <c r="HD62" s="1"/>
  <c r="HA62"/>
  <c r="HB62"/>
  <c r="EM63"/>
  <c r="EP87" i="1" s="1"/>
  <c r="EF63" i="22"/>
  <c r="FK63"/>
  <c r="FN87" i="1" s="1"/>
  <c r="FF63" i="22"/>
  <c r="Q64"/>
  <c r="W64"/>
  <c r="Z88" i="1" s="1"/>
  <c r="P64" i="22"/>
  <c r="BL64"/>
  <c r="BO64" s="1"/>
  <c r="BN64"/>
  <c r="BS64"/>
  <c r="BV88" i="1" s="1"/>
  <c r="DO64" i="22"/>
  <c r="DR88" i="1" s="1"/>
  <c r="DH64" i="22"/>
  <c r="EM64"/>
  <c r="EP88" i="1" s="1"/>
  <c r="EH64" i="22"/>
  <c r="HA64"/>
  <c r="HG64"/>
  <c r="HJ88" i="1" s="1"/>
  <c r="GZ64" i="22"/>
  <c r="HD64" s="1"/>
  <c r="AN65"/>
  <c r="AP65"/>
  <c r="AU65"/>
  <c r="AX89" i="1" s="1"/>
  <c r="FW65" i="22"/>
  <c r="FZ89" i="1" s="1"/>
  <c r="FR65" i="22"/>
  <c r="AN67"/>
  <c r="AO67"/>
  <c r="AU67"/>
  <c r="AX91" i="1" s="1"/>
  <c r="GC69" i="22"/>
  <c r="GH69" s="1"/>
  <c r="GI69"/>
  <c r="GL93" i="1"/>
  <c r="GB69" i="22"/>
  <c r="GE69" s="1"/>
  <c r="CJ72"/>
  <c r="CN72" s="1"/>
  <c r="CL72"/>
  <c r="AI75"/>
  <c r="AL99" i="1" s="1"/>
  <c r="AC75" i="22"/>
  <c r="AH75" s="1"/>
  <c r="GC75"/>
  <c r="GI75"/>
  <c r="GL99" i="1" s="1"/>
  <c r="GB75" i="22"/>
  <c r="GF75" s="1"/>
  <c r="W76"/>
  <c r="Z100" i="1" s="1"/>
  <c r="Q76" i="22"/>
  <c r="V76" s="1"/>
  <c r="P76"/>
  <c r="T76" s="1"/>
  <c r="EH76"/>
  <c r="EG76"/>
  <c r="GI77"/>
  <c r="GL101" i="1" s="1"/>
  <c r="GC77" i="22"/>
  <c r="GH77" s="1"/>
  <c r="FD78"/>
  <c r="FH78" s="1"/>
  <c r="FK78"/>
  <c r="FN102" i="1" s="1"/>
  <c r="FE78" i="22"/>
  <c r="FJ78" s="1"/>
  <c r="AI79"/>
  <c r="AL103" i="1" s="1"/>
  <c r="AD79" i="22"/>
  <c r="FP80"/>
  <c r="FT80" s="1"/>
  <c r="FW80"/>
  <c r="FZ104" i="1" s="1"/>
  <c r="FR80" i="22"/>
  <c r="BZ74"/>
  <c r="W66"/>
  <c r="Z90" i="1" s="1"/>
  <c r="R66" i="22"/>
  <c r="EH71"/>
  <c r="EF71"/>
  <c r="EI71" s="1"/>
  <c r="EA73"/>
  <c r="ED97" i="1" s="1"/>
  <c r="DU73" i="22"/>
  <c r="DZ73" s="1"/>
  <c r="FE76"/>
  <c r="FI76" s="1"/>
  <c r="FD76"/>
  <c r="FK76"/>
  <c r="FN100" i="1" s="1"/>
  <c r="HG76" i="22"/>
  <c r="HJ100" i="1" s="1"/>
  <c r="GZ76" i="22"/>
  <c r="HA76"/>
  <c r="HE76" s="1"/>
  <c r="CX77"/>
  <c r="CV77"/>
  <c r="P78"/>
  <c r="Q78"/>
  <c r="U78" s="1"/>
  <c r="W78"/>
  <c r="Z102" i="1" s="1"/>
  <c r="BY78" i="22"/>
  <c r="CD78" s="1"/>
  <c r="BZ78"/>
  <c r="BX78"/>
  <c r="FR79"/>
  <c r="FW79"/>
  <c r="FZ103" i="1" s="1"/>
  <c r="FD81" i="22"/>
  <c r="FH81" s="1"/>
  <c r="FF81"/>
  <c r="FE81"/>
  <c r="FJ81" s="1"/>
  <c r="FE85"/>
  <c r="FI85" s="1"/>
  <c r="FD85"/>
  <c r="FG85" s="1"/>
  <c r="GV34" i="1"/>
  <c r="GW34"/>
  <c r="CR36"/>
  <c r="CS36"/>
  <c r="DD37"/>
  <c r="DE37"/>
  <c r="Y39"/>
  <c r="X39"/>
  <c r="CF41"/>
  <c r="CG41"/>
  <c r="EB42"/>
  <c r="EC42"/>
  <c r="DP43"/>
  <c r="DQ43"/>
  <c r="GV43"/>
  <c r="GW43"/>
  <c r="L45"/>
  <c r="M45"/>
  <c r="FM45"/>
  <c r="FL45"/>
  <c r="AJ46"/>
  <c r="AK46"/>
  <c r="BH48"/>
  <c r="BI48"/>
  <c r="FY48"/>
  <c r="FX48"/>
  <c r="M49"/>
  <c r="L49"/>
  <c r="EB49"/>
  <c r="EC49"/>
  <c r="DQ50"/>
  <c r="DP50"/>
  <c r="BI53"/>
  <c r="BH53"/>
  <c r="EZ53"/>
  <c r="FA53"/>
  <c r="GW56"/>
  <c r="GV56"/>
  <c r="AV59"/>
  <c r="AW59"/>
  <c r="GK59"/>
  <c r="GJ59"/>
  <c r="DD61"/>
  <c r="DE61"/>
  <c r="AK68"/>
  <c r="AJ68"/>
  <c r="CG79"/>
  <c r="CF79"/>
  <c r="FX79"/>
  <c r="FY79"/>
  <c r="GW83"/>
  <c r="GV83"/>
  <c r="GJ84"/>
  <c r="GK84"/>
  <c r="EO85"/>
  <c r="EN85"/>
  <c r="CR90"/>
  <c r="CS90"/>
  <c r="FA90"/>
  <c r="EZ90"/>
  <c r="AK91"/>
  <c r="AJ91"/>
  <c r="GW95"/>
  <c r="GV95"/>
  <c r="CR96"/>
  <c r="CS96"/>
  <c r="AV100"/>
  <c r="AW100"/>
  <c r="CS100"/>
  <c r="CR100"/>
  <c r="AK102"/>
  <c r="AJ102"/>
  <c r="BT104"/>
  <c r="BU104"/>
  <c r="EC104"/>
  <c r="EB104"/>
  <c r="GJ104"/>
  <c r="GK104"/>
  <c r="GK105"/>
  <c r="GJ105"/>
  <c r="BI107"/>
  <c r="BH107"/>
  <c r="AV109"/>
  <c r="AW109"/>
  <c r="BX65" i="22"/>
  <c r="BZ65"/>
  <c r="CE65"/>
  <c r="CH89" i="1" s="1"/>
  <c r="EY66" i="22"/>
  <c r="FB90" i="1" s="1"/>
  <c r="ET66" i="22"/>
  <c r="CL67"/>
  <c r="CQ67"/>
  <c r="CT91" i="1" s="1"/>
  <c r="P68" i="22"/>
  <c r="ES70"/>
  <c r="EW70" s="1"/>
  <c r="EY70"/>
  <c r="FB94" i="1" s="1"/>
  <c r="FW70" i="22"/>
  <c r="FZ94" i="1" s="1"/>
  <c r="FQ70" i="22"/>
  <c r="FU70" s="1"/>
  <c r="DC72"/>
  <c r="DF96" i="1" s="1"/>
  <c r="CW72" i="22"/>
  <c r="DA72" s="1"/>
  <c r="AN74"/>
  <c r="AR74" s="1"/>
  <c r="AP74"/>
  <c r="FR74"/>
  <c r="FQ74"/>
  <c r="FV74" s="1"/>
  <c r="ER75"/>
  <c r="EV75" s="1"/>
  <c r="ES75"/>
  <c r="GO75"/>
  <c r="GS75" s="1"/>
  <c r="GN75"/>
  <c r="GQ75" s="1"/>
  <c r="ES77"/>
  <c r="EX77" s="1"/>
  <c r="ET77"/>
  <c r="DV78"/>
  <c r="GU78"/>
  <c r="GX102" i="1" s="1"/>
  <c r="GP78" i="22"/>
  <c r="AU79"/>
  <c r="AX103" i="1" s="1"/>
  <c r="AO79" i="22"/>
  <c r="AS79" s="1"/>
  <c r="K80"/>
  <c r="N104" i="1" s="1"/>
  <c r="F80" i="22"/>
  <c r="BG80"/>
  <c r="BJ104" i="1" s="1"/>
  <c r="BB80" i="22"/>
  <c r="K66"/>
  <c r="N90" i="1" s="1"/>
  <c r="Q66" i="22"/>
  <c r="CW77"/>
  <c r="DA77" s="1"/>
  <c r="GZ68"/>
  <c r="HD68" s="1"/>
  <c r="HA68"/>
  <c r="HG68"/>
  <c r="HJ92" i="1" s="1"/>
  <c r="BG71" i="22"/>
  <c r="BJ95" i="1" s="1"/>
  <c r="BA71" i="22"/>
  <c r="BF71" s="1"/>
  <c r="EY71"/>
  <c r="FB95" i="1" s="1"/>
  <c r="ES71" i="22"/>
  <c r="EW71" s="1"/>
  <c r="GO71"/>
  <c r="GT71" s="1"/>
  <c r="GU71"/>
  <c r="GX95" i="1" s="1"/>
  <c r="D72" i="22"/>
  <c r="H72" s="1"/>
  <c r="E72"/>
  <c r="K72"/>
  <c r="N96" i="1" s="1"/>
  <c r="EF72" i="22"/>
  <c r="EH72"/>
  <c r="K74"/>
  <c r="N98" i="1" s="1"/>
  <c r="E74" i="22"/>
  <c r="FF75"/>
  <c r="FE75"/>
  <c r="DU76"/>
  <c r="DY76" s="1"/>
  <c r="DV76"/>
  <c r="DT76"/>
  <c r="DW76" s="1"/>
  <c r="FQ76"/>
  <c r="FP76"/>
  <c r="FS76" s="1"/>
  <c r="CQ77"/>
  <c r="CT101" i="1" s="1"/>
  <c r="CJ77" i="22"/>
  <c r="CK77"/>
  <c r="CP77" s="1"/>
  <c r="AC78"/>
  <c r="AH78" s="1"/>
  <c r="AB78"/>
  <c r="AC80"/>
  <c r="AB80"/>
  <c r="AF80" s="1"/>
  <c r="AD80"/>
  <c r="BL75"/>
  <c r="BP75" s="1"/>
  <c r="FK81"/>
  <c r="FN105" i="1" s="1"/>
  <c r="FF85" i="22"/>
  <c r="HH84" i="1"/>
  <c r="HI84"/>
  <c r="HI103"/>
  <c r="HH103"/>
  <c r="FX29"/>
  <c r="FY29"/>
  <c r="M30"/>
  <c r="L30"/>
  <c r="FL36"/>
  <c r="FM36"/>
  <c r="FX37"/>
  <c r="FY37"/>
  <c r="M38"/>
  <c r="L38"/>
  <c r="DQ40"/>
  <c r="DP40"/>
  <c r="FL41"/>
  <c r="FM41"/>
  <c r="BH43"/>
  <c r="BI43"/>
  <c r="EN43"/>
  <c r="EO43"/>
  <c r="AK45"/>
  <c r="AJ45"/>
  <c r="CF45"/>
  <c r="CG45"/>
  <c r="DD52"/>
  <c r="DE52"/>
  <c r="AW58"/>
  <c r="AV58"/>
  <c r="DP59"/>
  <c r="DQ59"/>
  <c r="BI60"/>
  <c r="BH60"/>
  <c r="GV60"/>
  <c r="GW60"/>
  <c r="FL62"/>
  <c r="FM62"/>
  <c r="GK67"/>
  <c r="GJ67"/>
  <c r="GC86" i="22"/>
  <c r="HI88" i="1"/>
  <c r="HH88"/>
  <c r="Y31"/>
  <c r="X31"/>
  <c r="GW42"/>
  <c r="GV42"/>
  <c r="DP44"/>
  <c r="DQ44"/>
  <c r="BH45"/>
  <c r="BI45"/>
  <c r="GW46"/>
  <c r="GV46"/>
  <c r="GJ47"/>
  <c r="GK47"/>
  <c r="BU50"/>
  <c r="BT50"/>
  <c r="M52"/>
  <c r="L52"/>
  <c r="Y54"/>
  <c r="X54"/>
  <c r="CF56"/>
  <c r="CG56"/>
  <c r="EO58"/>
  <c r="EN58"/>
  <c r="FA60"/>
  <c r="EZ60"/>
  <c r="DQ62"/>
  <c r="DP62"/>
  <c r="CR63"/>
  <c r="CS63"/>
  <c r="GJ63"/>
  <c r="GK63"/>
  <c r="BM81" i="22"/>
  <c r="BQ81" s="1"/>
  <c r="AD84"/>
  <c r="CE86"/>
  <c r="CH110" i="1" s="1"/>
  <c r="DD29"/>
  <c r="DE29"/>
  <c r="EN32"/>
  <c r="EO32"/>
  <c r="EZ33"/>
  <c r="FA33"/>
  <c r="FA39"/>
  <c r="EZ39"/>
  <c r="AV40"/>
  <c r="AW40"/>
  <c r="GK41"/>
  <c r="GJ41"/>
  <c r="EN45"/>
  <c r="EO45"/>
  <c r="GJ45"/>
  <c r="GK45"/>
  <c r="EO46"/>
  <c r="EN46"/>
  <c r="X51"/>
  <c r="Y51"/>
  <c r="AK57"/>
  <c r="AJ57"/>
  <c r="FX57"/>
  <c r="FY57"/>
  <c r="FA61"/>
  <c r="EZ61"/>
  <c r="CS67"/>
  <c r="CR67"/>
  <c r="BI68"/>
  <c r="BH68"/>
  <c r="EB69"/>
  <c r="EC69"/>
  <c r="BH73"/>
  <c r="BI73"/>
  <c r="BU74"/>
  <c r="BT74"/>
  <c r="CS75"/>
  <c r="CR75"/>
  <c r="FX75"/>
  <c r="FY75"/>
  <c r="DP76"/>
  <c r="DQ76"/>
  <c r="AK78"/>
  <c r="AJ78"/>
  <c r="L80"/>
  <c r="M80"/>
  <c r="GK80"/>
  <c r="GJ80"/>
  <c r="FM81"/>
  <c r="FL81"/>
  <c r="X88"/>
  <c r="Y88"/>
  <c r="CF88"/>
  <c r="CG88"/>
  <c r="EN88"/>
  <c r="EO88"/>
  <c r="GK88"/>
  <c r="GJ88"/>
  <c r="EB91"/>
  <c r="EC91"/>
  <c r="AJ92"/>
  <c r="AK92"/>
  <c r="EZ92"/>
  <c r="FA92"/>
  <c r="DP98"/>
  <c r="DQ98"/>
  <c r="BH103"/>
  <c r="BI103"/>
  <c r="HI34"/>
  <c r="HH46"/>
  <c r="HH58"/>
  <c r="HH82"/>
  <c r="GV29"/>
  <c r="AJ30"/>
  <c r="DE30"/>
  <c r="AV31"/>
  <c r="DQ31"/>
  <c r="M33"/>
  <c r="BI34"/>
  <c r="BU35"/>
  <c r="GJ36"/>
  <c r="GV37"/>
  <c r="AJ38"/>
  <c r="DE38"/>
  <c r="AV39"/>
  <c r="DQ39"/>
  <c r="FX39"/>
  <c r="GW39"/>
  <c r="BT40"/>
  <c r="EN40"/>
  <c r="X41"/>
  <c r="AW41"/>
  <c r="EB41"/>
  <c r="CF43"/>
  <c r="BH46"/>
  <c r="AW47"/>
  <c r="CS47"/>
  <c r="GW48"/>
  <c r="EZ49"/>
  <c r="X50"/>
  <c r="EO50"/>
  <c r="AV51"/>
  <c r="AK52"/>
  <c r="FX53"/>
  <c r="AV54"/>
  <c r="CR55"/>
  <c r="M56"/>
  <c r="DE56"/>
  <c r="BH57"/>
  <c r="GW57"/>
  <c r="BU58"/>
  <c r="FM58"/>
  <c r="EN59"/>
  <c r="CG60"/>
  <c r="FX61"/>
  <c r="AW62"/>
  <c r="GK62"/>
  <c r="AW63"/>
  <c r="DP63"/>
  <c r="EZ64"/>
  <c r="BT66"/>
  <c r="AY16"/>
  <c r="CS66"/>
  <c r="CR66"/>
  <c r="EZ73"/>
  <c r="FA73"/>
  <c r="L78"/>
  <c r="M78"/>
  <c r="AJ80"/>
  <c r="AK80"/>
  <c r="DD80"/>
  <c r="DE80"/>
  <c r="DQ81"/>
  <c r="DP81"/>
  <c r="CG87"/>
  <c r="CF87"/>
  <c r="FX87"/>
  <c r="FY87"/>
  <c r="AV88"/>
  <c r="AW88"/>
  <c r="DP88"/>
  <c r="DQ88"/>
  <c r="FM88"/>
  <c r="FL88"/>
  <c r="FY91"/>
  <c r="FX91"/>
  <c r="M92"/>
  <c r="L92"/>
  <c r="FX92"/>
  <c r="FY92"/>
  <c r="DQ93"/>
  <c r="DP93"/>
  <c r="FL97"/>
  <c r="FM97"/>
  <c r="CR98"/>
  <c r="CS98"/>
  <c r="EO98"/>
  <c r="EN98"/>
  <c r="EB99"/>
  <c r="EC99"/>
  <c r="DQ101"/>
  <c r="DP101"/>
  <c r="EZ103"/>
  <c r="FA103"/>
  <c r="DE65"/>
  <c r="DD65"/>
  <c r="X66"/>
  <c r="Y66"/>
  <c r="AV67"/>
  <c r="AW67"/>
  <c r="EO70"/>
  <c r="EN70"/>
  <c r="AV71"/>
  <c r="AW71"/>
  <c r="AK72"/>
  <c r="AJ72"/>
  <c r="L77"/>
  <c r="M77"/>
  <c r="CF77"/>
  <c r="CG77"/>
  <c r="EB79"/>
  <c r="EC79"/>
  <c r="X85"/>
  <c r="Y85"/>
  <c r="DQ89"/>
  <c r="DP89"/>
  <c r="DP90"/>
  <c r="DQ90"/>
  <c r="FX90"/>
  <c r="FY90"/>
  <c r="AW93"/>
  <c r="AV93"/>
  <c r="BU96"/>
  <c r="BT96"/>
  <c r="EB96"/>
  <c r="EC96"/>
  <c r="BT100"/>
  <c r="BU100"/>
  <c r="GK100"/>
  <c r="GJ100"/>
  <c r="EC102"/>
  <c r="EB102"/>
  <c r="FL104"/>
  <c r="FM104"/>
  <c r="CR109"/>
  <c r="CS109"/>
  <c r="AJ110"/>
  <c r="AK110"/>
  <c r="GW64"/>
  <c r="L65"/>
  <c r="FM67"/>
  <c r="BH91"/>
  <c r="GV91"/>
  <c r="CF92"/>
  <c r="DE92"/>
  <c r="GV92"/>
  <c r="EN93"/>
  <c r="M94"/>
  <c r="AK94"/>
  <c r="BH94"/>
  <c r="DP94"/>
  <c r="EO94"/>
  <c r="FY94"/>
  <c r="L95"/>
  <c r="AK96"/>
  <c r="FA96"/>
  <c r="FY96"/>
  <c r="GV96"/>
  <c r="GK97"/>
  <c r="Y98"/>
  <c r="AV98"/>
  <c r="GW98"/>
  <c r="CF107"/>
  <c r="EC107"/>
  <c r="M108"/>
  <c r="AW108"/>
  <c r="BT108"/>
  <c r="DE108"/>
  <c r="EO108"/>
  <c r="FL108"/>
  <c r="GW108"/>
  <c r="DQ109"/>
  <c r="BU110"/>
  <c r="CR110"/>
  <c r="EC110"/>
  <c r="FM110"/>
  <c r="GJ110"/>
  <c r="DN85" i="22"/>
  <c r="AT77"/>
  <c r="AS77"/>
  <c r="DA84"/>
  <c r="DB84"/>
  <c r="AH73"/>
  <c r="AG73"/>
  <c r="DA69"/>
  <c r="DB69"/>
  <c r="EL85"/>
  <c r="EK85"/>
  <c r="DN84"/>
  <c r="DM84"/>
  <c r="GH78"/>
  <c r="BQ76"/>
  <c r="BR76"/>
  <c r="U67"/>
  <c r="V67"/>
  <c r="AH72"/>
  <c r="AG72"/>
  <c r="FI84"/>
  <c r="DM86"/>
  <c r="DN86"/>
  <c r="AQ82"/>
  <c r="AR82"/>
  <c r="BF77"/>
  <c r="GH68"/>
  <c r="FV83"/>
  <c r="DB82"/>
  <c r="DA82"/>
  <c r="DZ75"/>
  <c r="BE69"/>
  <c r="I74"/>
  <c r="J74"/>
  <c r="GS71"/>
  <c r="EX70"/>
  <c r="EJ71"/>
  <c r="HF64"/>
  <c r="HE64"/>
  <c r="V62"/>
  <c r="GE60"/>
  <c r="BE71"/>
  <c r="AT79"/>
  <c r="FU74"/>
  <c r="FS80"/>
  <c r="EK76"/>
  <c r="EL76"/>
  <c r="AS67"/>
  <c r="AT67"/>
  <c r="BP64"/>
  <c r="BR81"/>
  <c r="CO77"/>
  <c r="FI75"/>
  <c r="FJ75"/>
  <c r="EW77"/>
  <c r="EU75"/>
  <c r="AQ74"/>
  <c r="CA65"/>
  <c r="CB65"/>
  <c r="CZ77"/>
  <c r="CY77"/>
  <c r="FI78"/>
  <c r="U76"/>
  <c r="CM72"/>
  <c r="AG78"/>
  <c r="EX71"/>
  <c r="FV70"/>
  <c r="FH85"/>
  <c r="FG81"/>
  <c r="HC76"/>
  <c r="HD76"/>
  <c r="FJ76"/>
  <c r="GG77"/>
  <c r="S76"/>
  <c r="AR65"/>
  <c r="AQ65"/>
  <c r="AR61"/>
  <c r="HE60"/>
  <c r="EJ60"/>
  <c r="EI60"/>
  <c r="X36" i="2"/>
  <c r="Y36" s="1"/>
  <c r="X30"/>
  <c r="Y30" s="1"/>
  <c r="B12" i="21"/>
  <c r="E24" i="2"/>
  <c r="D35"/>
  <c r="D36"/>
  <c r="E29"/>
  <c r="D34"/>
  <c r="E37"/>
  <c r="X31"/>
  <c r="Y31" s="1"/>
  <c r="E26"/>
  <c r="X35"/>
  <c r="Y35" s="1"/>
  <c r="D37"/>
  <c r="E21"/>
  <c r="D29"/>
  <c r="E34"/>
  <c r="D28"/>
  <c r="E32"/>
  <c r="D32"/>
  <c r="X28"/>
  <c r="Y28" s="1"/>
  <c r="E31"/>
  <c r="D26"/>
  <c r="D294" i="13"/>
  <c r="B20" i="21"/>
  <c r="C11"/>
  <c r="X32" i="2"/>
  <c r="Y32" s="1"/>
  <c r="D30"/>
  <c r="E35"/>
  <c r="D22"/>
  <c r="E28"/>
  <c r="D21"/>
  <c r="E27"/>
  <c r="D20"/>
  <c r="X29"/>
  <c r="Y29"/>
  <c r="D31"/>
  <c r="E36"/>
  <c r="D33"/>
  <c r="E25"/>
  <c r="D488" i="13"/>
  <c r="D102"/>
  <c r="B15" i="21"/>
  <c r="R68" i="22"/>
  <c r="W68"/>
  <c r="Z92" i="1" s="1"/>
  <c r="Q68" i="22"/>
  <c r="U68" s="1"/>
  <c r="BG68"/>
  <c r="BJ92" i="1" s="1"/>
  <c r="BB68" i="22"/>
  <c r="BA68"/>
  <c r="BE68" s="1"/>
  <c r="BH68"/>
  <c r="DV68"/>
  <c r="DU68"/>
  <c r="DZ68" s="1"/>
  <c r="EA68"/>
  <c r="ED92" i="1" s="1"/>
  <c r="FF68" i="22"/>
  <c r="FK68"/>
  <c r="FN92" i="1" s="1"/>
  <c r="FE68" i="22"/>
  <c r="FI68" s="1"/>
  <c r="AJ70"/>
  <c r="AI70"/>
  <c r="AL94" i="1" s="1"/>
  <c r="AD70" i="22"/>
  <c r="FI81"/>
  <c r="CA78"/>
  <c r="CB78"/>
  <c r="S78"/>
  <c r="T78"/>
  <c r="AH80"/>
  <c r="AG80"/>
  <c r="FT76"/>
  <c r="FU84"/>
  <c r="FV84"/>
  <c r="AG82"/>
  <c r="AT61"/>
  <c r="GF64"/>
  <c r="GE64"/>
  <c r="BR67"/>
  <c r="BQ67"/>
  <c r="BR71"/>
  <c r="BQ71"/>
  <c r="AQ70"/>
  <c r="AR70"/>
  <c r="HE69"/>
  <c r="HF69"/>
  <c r="FI74"/>
  <c r="FJ74"/>
  <c r="AE73"/>
  <c r="AF73"/>
  <c r="EI81"/>
  <c r="HD79"/>
  <c r="HC79"/>
  <c r="CA47"/>
  <c r="CB47"/>
  <c r="FV45"/>
  <c r="CD36"/>
  <c r="CC36"/>
  <c r="J35"/>
  <c r="I35"/>
  <c r="BC33"/>
  <c r="BD33"/>
  <c r="CC33"/>
  <c r="CD33"/>
  <c r="DN10"/>
  <c r="DM10"/>
  <c r="GG9"/>
  <c r="GH9"/>
  <c r="GG18"/>
  <c r="GH18"/>
  <c r="HC15"/>
  <c r="HD15"/>
  <c r="GQ14"/>
  <c r="GR14"/>
  <c r="G72"/>
  <c r="DB77"/>
  <c r="EU78"/>
  <c r="EV78"/>
  <c r="DM83"/>
  <c r="CY74"/>
  <c r="CZ74"/>
  <c r="AF74"/>
  <c r="AE74"/>
  <c r="AF68"/>
  <c r="AE68"/>
  <c r="FU58"/>
  <c r="FV58"/>
  <c r="BD45"/>
  <c r="BC45"/>
  <c r="HC44"/>
  <c r="HD44"/>
  <c r="GQ42"/>
  <c r="GH32"/>
  <c r="GG32"/>
  <c r="AQ37"/>
  <c r="AR37"/>
  <c r="BP36"/>
  <c r="BO36"/>
  <c r="BQ31"/>
  <c r="BR31"/>
  <c r="BC30"/>
  <c r="BD30"/>
  <c r="DM36"/>
  <c r="DN36"/>
  <c r="EJ35"/>
  <c r="EI35"/>
  <c r="BP7"/>
  <c r="BO7"/>
  <c r="CM18"/>
  <c r="CN18"/>
  <c r="BF83"/>
  <c r="BE83"/>
  <c r="AG79"/>
  <c r="AH79"/>
  <c r="AF70"/>
  <c r="AE70"/>
  <c r="BP71"/>
  <c r="BO71"/>
  <c r="CD65"/>
  <c r="CC65"/>
  <c r="CP63"/>
  <c r="CO63"/>
  <c r="CO55"/>
  <c r="CP55"/>
  <c r="FG54"/>
  <c r="GG55"/>
  <c r="GH55"/>
  <c r="FT49"/>
  <c r="FS49"/>
  <c r="CP49"/>
  <c r="CO49"/>
  <c r="AF49"/>
  <c r="AE49"/>
  <c r="BR48"/>
  <c r="BQ48"/>
  <c r="G48"/>
  <c r="H48"/>
  <c r="EL47"/>
  <c r="EK47"/>
  <c r="GF37"/>
  <c r="BC26"/>
  <c r="BD26"/>
  <c r="FS25"/>
  <c r="FT25"/>
  <c r="CZ22"/>
  <c r="CY22"/>
  <c r="EW18"/>
  <c r="EX18"/>
  <c r="EI5"/>
  <c r="EJ5"/>
  <c r="EK14"/>
  <c r="EL14"/>
  <c r="T16"/>
  <c r="S16"/>
  <c r="DW16"/>
  <c r="DX16"/>
  <c r="AE18"/>
  <c r="AF18"/>
  <c r="I21"/>
  <c r="EI40"/>
  <c r="EJ40"/>
  <c r="EU62"/>
  <c r="EV62"/>
  <c r="AE63"/>
  <c r="AR85"/>
  <c r="AQ85"/>
  <c r="G80"/>
  <c r="H80"/>
  <c r="FH74"/>
  <c r="EL71"/>
  <c r="EK71"/>
  <c r="FI70"/>
  <c r="FJ70"/>
  <c r="HE65"/>
  <c r="HF65"/>
  <c r="EJ62"/>
  <c r="EI62"/>
  <c r="BQ45"/>
  <c r="BR45"/>
  <c r="CM39"/>
  <c r="CN39"/>
  <c r="HD38"/>
  <c r="AS44"/>
  <c r="AT44"/>
  <c r="EW26"/>
  <c r="EX26"/>
  <c r="FG25"/>
  <c r="AR22"/>
  <c r="AQ22"/>
  <c r="BR38"/>
  <c r="BQ38"/>
  <c r="CO37"/>
  <c r="CP37"/>
  <c r="BQ27"/>
  <c r="BR27"/>
  <c r="GG22"/>
  <c r="GH22"/>
  <c r="EJ16"/>
  <c r="EI16"/>
  <c r="J16"/>
  <c r="I16"/>
  <c r="GG20"/>
  <c r="GH20"/>
  <c r="BD16"/>
  <c r="BC16"/>
  <c r="AR10"/>
  <c r="AQ10"/>
  <c r="I19"/>
  <c r="EL75"/>
  <c r="EK75"/>
  <c r="BD74"/>
  <c r="CB71"/>
  <c r="CA71"/>
  <c r="BD73"/>
  <c r="BC73"/>
  <c r="CP72"/>
  <c r="CO72"/>
  <c r="CZ71"/>
  <c r="CY71"/>
  <c r="DM72"/>
  <c r="DN72"/>
  <c r="J62"/>
  <c r="I62"/>
  <c r="FH63"/>
  <c r="FG63"/>
  <c r="GQ64"/>
  <c r="GR64"/>
  <c r="G64"/>
  <c r="H64"/>
  <c r="BC62"/>
  <c r="BD62"/>
  <c r="CA61"/>
  <c r="CB61"/>
  <c r="DW60"/>
  <c r="DX60"/>
  <c r="GQ59"/>
  <c r="GR59"/>
  <c r="CM59"/>
  <c r="CN59"/>
  <c r="CN57"/>
  <c r="CM57"/>
  <c r="DN56"/>
  <c r="DM56"/>
  <c r="GQ53"/>
  <c r="GR53"/>
  <c r="HC51"/>
  <c r="HD51"/>
  <c r="EL48"/>
  <c r="EK48"/>
  <c r="I45"/>
  <c r="CN44"/>
  <c r="CM44"/>
  <c r="BP29"/>
  <c r="GG28"/>
  <c r="GH28"/>
  <c r="HD34"/>
  <c r="HC34"/>
  <c r="EL23"/>
  <c r="EK23"/>
  <c r="GR10"/>
  <c r="GQ10"/>
  <c r="BB134" i="17"/>
  <c r="BC230"/>
  <c r="BW196"/>
  <c r="CH217" s="1"/>
  <c r="BW161"/>
  <c r="BJ180"/>
  <c r="GQ65" i="22"/>
  <c r="EI83"/>
  <c r="EJ83"/>
  <c r="DW77"/>
  <c r="DX77"/>
  <c r="CM71"/>
  <c r="CN71"/>
  <c r="GH71"/>
  <c r="GG71"/>
  <c r="HE70"/>
  <c r="HF70"/>
  <c r="CD31"/>
  <c r="CC31"/>
  <c r="DW29"/>
  <c r="S5"/>
  <c r="T5"/>
  <c r="BO19"/>
  <c r="BP19"/>
  <c r="FV17"/>
  <c r="FU17"/>
  <c r="GR16"/>
  <c r="GQ16"/>
  <c r="FH11"/>
  <c r="FG11"/>
  <c r="GF12"/>
  <c r="GE12"/>
  <c r="CN85"/>
  <c r="Z152" i="17"/>
  <c r="Z225"/>
  <c r="AA240" s="1"/>
  <c r="EG77" i="22"/>
  <c r="EM77"/>
  <c r="EP101" i="1" s="1"/>
  <c r="EF77" i="22"/>
  <c r="EI77" s="1"/>
  <c r="BM78"/>
  <c r="BQ78" s="1"/>
  <c r="BL78"/>
  <c r="BS78"/>
  <c r="BV102" i="1" s="1"/>
  <c r="AT75" i="22"/>
  <c r="CY76"/>
  <c r="CL173" i="17"/>
  <c r="CF225"/>
  <c r="CG240"/>
  <c r="Z117" i="18"/>
  <c r="BV117"/>
  <c r="BV151"/>
  <c r="DR151"/>
  <c r="AP210" i="17"/>
  <c r="DP77" i="1"/>
  <c r="DQ77"/>
  <c r="DJ83" i="22"/>
  <c r="DH83"/>
  <c r="DK83" s="1"/>
  <c r="CK84"/>
  <c r="CP84" s="1"/>
  <c r="CJ84"/>
  <c r="CM84" s="1"/>
  <c r="CQ84"/>
  <c r="CT108" i="1" s="1"/>
  <c r="DV84" i="22"/>
  <c r="DT84"/>
  <c r="DX84" s="1"/>
  <c r="GJ39" i="1"/>
  <c r="GK39"/>
  <c r="EJ150" i="19"/>
  <c r="CN116"/>
  <c r="CK82" i="22"/>
  <c r="CP82" s="1"/>
  <c r="CL82"/>
  <c r="CQ82"/>
  <c r="CT106" i="1" s="1"/>
  <c r="ER83" i="22"/>
  <c r="EV83" s="1"/>
  <c r="EY83"/>
  <c r="FB107" i="1" s="1"/>
  <c r="ET83" i="22"/>
  <c r="GP77"/>
  <c r="GO77"/>
  <c r="GT77" s="1"/>
  <c r="EH40"/>
  <c r="AC52"/>
  <c r="AG52" s="1"/>
  <c r="DC52"/>
  <c r="DF76" i="1" s="1"/>
  <c r="FW52" i="22"/>
  <c r="FZ76" i="1" s="1"/>
  <c r="HG57" i="22"/>
  <c r="HJ81" i="1" s="1"/>
  <c r="EM58" i="22"/>
  <c r="EP82" i="1" s="1"/>
  <c r="BN60" i="22"/>
  <c r="P71"/>
  <c r="R71"/>
  <c r="GB72"/>
  <c r="GE72" s="1"/>
  <c r="GD72"/>
  <c r="GN79"/>
  <c r="GP79"/>
  <c r="AD86"/>
  <c r="AB86"/>
  <c r="EZ48" i="1"/>
  <c r="FA48"/>
  <c r="GJ81"/>
  <c r="GK81"/>
  <c r="CW40" i="22"/>
  <c r="AD42"/>
  <c r="EM42"/>
  <c r="EP66" i="1" s="1"/>
  <c r="AC43" i="22"/>
  <c r="AG43" s="1"/>
  <c r="CX43"/>
  <c r="FQ43"/>
  <c r="AI44"/>
  <c r="AL68" i="1" s="1"/>
  <c r="AC45" i="22"/>
  <c r="DC45"/>
  <c r="DF69" i="1" s="1"/>
  <c r="CW46" i="22"/>
  <c r="FW46"/>
  <c r="FZ70" i="1" s="1"/>
  <c r="CW47" i="22"/>
  <c r="EH47"/>
  <c r="AI48"/>
  <c r="AL72" i="1" s="1"/>
  <c r="EH48" i="22"/>
  <c r="FQ48"/>
  <c r="FV48" s="1"/>
  <c r="HB48"/>
  <c r="DC49"/>
  <c r="DF73" i="1" s="1"/>
  <c r="BS58" i="22"/>
  <c r="BV82" i="1" s="1"/>
  <c r="FR58" i="22"/>
  <c r="FQ59"/>
  <c r="EM61"/>
  <c r="EP85" i="1" s="1"/>
  <c r="EH61" i="22"/>
  <c r="HA61"/>
  <c r="GD65"/>
  <c r="GD67"/>
  <c r="GB67"/>
  <c r="FQ81"/>
  <c r="EF84"/>
  <c r="EI84" s="1"/>
  <c r="EH84"/>
  <c r="Q85"/>
  <c r="P85"/>
  <c r="S85" s="1"/>
  <c r="W85"/>
  <c r="Z109" i="1" s="1"/>
  <c r="R85" i="22"/>
  <c r="AK69" i="1"/>
  <c r="CV62" i="22"/>
  <c r="CZ62" s="1"/>
  <c r="DC62"/>
  <c r="DF86" i="1" s="1"/>
  <c r="BM66" i="22"/>
  <c r="BN66"/>
  <c r="HI35" i="1"/>
  <c r="HH35"/>
  <c r="CF29"/>
  <c r="CG29"/>
  <c r="CG52"/>
  <c r="CF52"/>
  <c r="FW63" i="22"/>
  <c r="FZ87" i="1" s="1"/>
  <c r="FR63" i="22"/>
  <c r="AB65"/>
  <c r="AI65"/>
  <c r="AL89" i="1" s="1"/>
  <c r="BA70" i="22"/>
  <c r="BF70" s="1"/>
  <c r="BG70"/>
  <c r="BJ94" i="1" s="1"/>
  <c r="FD70" i="22"/>
  <c r="FG70" s="1"/>
  <c r="FF70"/>
  <c r="FP73"/>
  <c r="FT73" s="1"/>
  <c r="FW73"/>
  <c r="FZ97" i="1" s="1"/>
  <c r="FQ73" i="22"/>
  <c r="EZ38" i="1"/>
  <c r="FA38"/>
  <c r="FL47"/>
  <c r="FM47"/>
  <c r="FA52"/>
  <c r="EZ52"/>
  <c r="BH64"/>
  <c r="BI64"/>
  <c r="CJ63" i="22"/>
  <c r="CN63" s="1"/>
  <c r="ET68"/>
  <c r="BY81"/>
  <c r="CD81" s="1"/>
  <c r="BX81"/>
  <c r="FD83"/>
  <c r="FG83" s="1"/>
  <c r="FF83"/>
  <c r="AO84"/>
  <c r="AP84"/>
  <c r="AN84"/>
  <c r="AQ84" s="1"/>
  <c r="BX86"/>
  <c r="BZ86"/>
  <c r="M29" i="1"/>
  <c r="L29"/>
  <c r="DO66" i="22"/>
  <c r="DR90" i="1" s="1"/>
  <c r="Q70" i="22"/>
  <c r="U70" s="1"/>
  <c r="CE70"/>
  <c r="CH94" i="1" s="1"/>
  <c r="DC71" i="22"/>
  <c r="DF95" i="1" s="1"/>
  <c r="EA71" i="22"/>
  <c r="ED95" i="1" s="1"/>
  <c r="BG72" i="22"/>
  <c r="BJ96" i="1" s="1"/>
  <c r="K76" i="22"/>
  <c r="N100" i="1" s="1"/>
  <c r="Q77" i="22"/>
  <c r="R77"/>
  <c r="AI82"/>
  <c r="AL106" i="1" s="1"/>
  <c r="AB82" i="22"/>
  <c r="BM83"/>
  <c r="BR83" s="1"/>
  <c r="HH30" i="1"/>
  <c r="HI30"/>
  <c r="DQ32"/>
  <c r="DP32"/>
  <c r="EC33"/>
  <c r="FX88"/>
  <c r="FY88"/>
  <c r="CS106"/>
  <c r="CR106"/>
  <c r="GP68" i="22"/>
  <c r="GU68"/>
  <c r="GX92" i="1" s="1"/>
  <c r="BB75" i="22"/>
  <c r="BA75"/>
  <c r="BE75" s="1"/>
  <c r="CQ81"/>
  <c r="CT105" i="1" s="1"/>
  <c r="GB82" i="22"/>
  <c r="GC82"/>
  <c r="GG82" s="1"/>
  <c r="K83"/>
  <c r="N107" i="1" s="1"/>
  <c r="F83" i="22"/>
  <c r="BM85"/>
  <c r="BQ85" s="1"/>
  <c r="GZ85"/>
  <c r="HB85"/>
  <c r="DP45" i="1"/>
  <c r="DQ45"/>
  <c r="CR51"/>
  <c r="CS51"/>
  <c r="FM55"/>
  <c r="FL55"/>
  <c r="EC64"/>
  <c r="EB64"/>
  <c r="BI84"/>
  <c r="BH84"/>
  <c r="AC74" i="22"/>
  <c r="AH74" s="1"/>
  <c r="FQ78"/>
  <c r="GC62"/>
  <c r="GH62" s="1"/>
  <c r="P70"/>
  <c r="S70" s="1"/>
  <c r="AC71"/>
  <c r="ES74"/>
  <c r="CQ79"/>
  <c r="CT103" i="1" s="1"/>
  <c r="HA81" i="22"/>
  <c r="HE81" s="1"/>
  <c r="BN85"/>
  <c r="GU85"/>
  <c r="GX109" i="1" s="1"/>
  <c r="GP85" i="22"/>
  <c r="BI33" i="1"/>
  <c r="BH33"/>
  <c r="CS35"/>
  <c r="L37"/>
  <c r="EC38"/>
  <c r="EB38"/>
  <c r="AJ41"/>
  <c r="AW43"/>
  <c r="CR45"/>
  <c r="CS45"/>
  <c r="CF46"/>
  <c r="CG46"/>
  <c r="FA57"/>
  <c r="EZ57"/>
  <c r="DP67"/>
  <c r="DQ85"/>
  <c r="M86"/>
  <c r="L86"/>
  <c r="X90"/>
  <c r="Y90"/>
  <c r="EY68" i="22"/>
  <c r="FB92" i="1" s="1"/>
  <c r="CK81" i="22"/>
  <c r="DJ82"/>
  <c r="AP86"/>
  <c r="AU86"/>
  <c r="AX110" i="1" s="1"/>
  <c r="FE86" i="22"/>
  <c r="FI86" s="1"/>
  <c r="FL50" i="1"/>
  <c r="FM50"/>
  <c r="FY83"/>
  <c r="FX83"/>
  <c r="X92"/>
  <c r="Y92"/>
  <c r="GZ81" i="22"/>
  <c r="HC81" s="1"/>
  <c r="AC70"/>
  <c r="AG70" s="1"/>
  <c r="BS80"/>
  <c r="BV104" i="1" s="1"/>
  <c r="BM80" i="22"/>
  <c r="BQ80" s="1"/>
  <c r="DC80"/>
  <c r="DF104" i="1" s="1"/>
  <c r="EM82" i="22"/>
  <c r="EP106" i="1" s="1"/>
  <c r="GC83" i="22"/>
  <c r="GH83" s="1"/>
  <c r="BY85"/>
  <c r="CD85" s="1"/>
  <c r="ET85"/>
  <c r="M46" i="1"/>
  <c r="L46"/>
  <c r="L48"/>
  <c r="M48"/>
  <c r="L53"/>
  <c r="M53"/>
  <c r="CF68"/>
  <c r="CG68"/>
  <c r="EC84"/>
  <c r="EB84"/>
  <c r="DE49"/>
  <c r="DD49"/>
  <c r="DD76"/>
  <c r="DE76"/>
  <c r="CF78"/>
  <c r="CG78"/>
  <c r="DP58"/>
  <c r="DQ58"/>
  <c r="BI61"/>
  <c r="BH61"/>
  <c r="FM86"/>
  <c r="FL86"/>
  <c r="M96"/>
  <c r="L96"/>
  <c r="AV101"/>
  <c r="AW101"/>
  <c r="FX49"/>
  <c r="FY49"/>
  <c r="EC86"/>
  <c r="EB86"/>
  <c r="EZ94"/>
  <c r="FA94"/>
  <c r="FY95"/>
  <c r="FX95"/>
  <c r="EZ102"/>
  <c r="FA102"/>
  <c r="AJ60"/>
  <c r="DE60"/>
  <c r="CR77"/>
  <c r="CS77"/>
  <c r="CG82"/>
  <c r="CF82"/>
  <c r="AK84"/>
  <c r="BT86"/>
  <c r="FY86"/>
  <c r="CR88"/>
  <c r="DD94"/>
  <c r="DE94"/>
  <c r="DD105"/>
  <c r="DE105"/>
  <c r="FA105"/>
  <c r="EZ105"/>
  <c r="CF65"/>
  <c r="L82"/>
  <c r="M82"/>
  <c r="BH90"/>
  <c r="DQ108"/>
  <c r="DP108"/>
  <c r="EB98"/>
  <c r="EZ108"/>
  <c r="FA108"/>
  <c r="FV59" i="22"/>
  <c r="FU59"/>
  <c r="GF72"/>
  <c r="HD81"/>
  <c r="GG62"/>
  <c r="BQ83"/>
  <c r="U77"/>
  <c r="V77"/>
  <c r="V70"/>
  <c r="FU81"/>
  <c r="FV81"/>
  <c r="FU48"/>
  <c r="DA46"/>
  <c r="DB46"/>
  <c r="AH43"/>
  <c r="CO82"/>
  <c r="EL77"/>
  <c r="EK77"/>
  <c r="AS84"/>
  <c r="AT84"/>
  <c r="FV73"/>
  <c r="FU73"/>
  <c r="BQ66"/>
  <c r="BR66"/>
  <c r="T85"/>
  <c r="AG45"/>
  <c r="AH45"/>
  <c r="AF86"/>
  <c r="AE86"/>
  <c r="BO78"/>
  <c r="BP78"/>
  <c r="BR80"/>
  <c r="GE82"/>
  <c r="GF82"/>
  <c r="DB40"/>
  <c r="DA40"/>
  <c r="S71"/>
  <c r="T71"/>
  <c r="AH52"/>
  <c r="EU83"/>
  <c r="CN84"/>
  <c r="BR78"/>
  <c r="AH71"/>
  <c r="AG71"/>
  <c r="FS73"/>
  <c r="CY62"/>
  <c r="HE61"/>
  <c r="HF61"/>
  <c r="DB47"/>
  <c r="DA47"/>
  <c r="CO84"/>
  <c r="EJ77"/>
  <c r="CA81"/>
  <c r="CB81"/>
  <c r="EJ84"/>
  <c r="GR79"/>
  <c r="GQ79"/>
  <c r="GS77"/>
  <c r="DL83"/>
  <c r="FJ68"/>
  <c r="DY68"/>
  <c r="V68"/>
  <c r="FF24" i="10"/>
  <c r="FF25"/>
  <c r="R21" i="15"/>
  <c r="CX21"/>
  <c r="X22"/>
  <c r="BB25"/>
  <c r="X26"/>
  <c r="AD27"/>
  <c r="AD28"/>
  <c r="CX35"/>
  <c r="R50"/>
  <c r="X52"/>
  <c r="X56"/>
  <c r="CR18"/>
  <c r="AV20"/>
  <c r="CR20"/>
  <c r="X21"/>
  <c r="CX22"/>
  <c r="F29"/>
  <c r="F43"/>
  <c r="X51"/>
  <c r="R20"/>
  <c r="BT22"/>
  <c r="AV24"/>
  <c r="CR34"/>
  <c r="AD57"/>
  <c r="BT18"/>
  <c r="AV19"/>
  <c r="BT20"/>
  <c r="AV22"/>
  <c r="X24"/>
  <c r="BB26"/>
  <c r="BT50"/>
  <c r="CX52"/>
  <c r="AP18"/>
  <c r="L19"/>
  <c r="AP19"/>
  <c r="BZ23"/>
  <c r="BZ24"/>
  <c r="BZ38"/>
  <c r="L44"/>
  <c r="L45"/>
  <c r="CL45"/>
  <c r="BN58"/>
  <c r="BN57"/>
  <c r="BN56"/>
  <c r="BN45"/>
  <c r="BN44"/>
  <c r="BN43"/>
  <c r="BN42"/>
  <c r="BN41"/>
  <c r="BN40"/>
  <c r="BN32"/>
  <c r="BN55"/>
  <c r="BN54"/>
  <c r="BN39"/>
  <c r="BN38"/>
  <c r="BN53"/>
  <c r="BN52"/>
  <c r="BN51"/>
  <c r="BN50"/>
  <c r="BN49"/>
  <c r="BN48"/>
  <c r="BN37"/>
  <c r="BN36"/>
  <c r="BN35"/>
  <c r="BN34"/>
  <c r="BN33"/>
  <c r="BN31"/>
  <c r="BN30"/>
  <c r="BN29"/>
  <c r="L58"/>
  <c r="L56"/>
  <c r="L54"/>
  <c r="L43"/>
  <c r="L42"/>
  <c r="L40"/>
  <c r="L38"/>
  <c r="L57"/>
  <c r="L55"/>
  <c r="L53"/>
  <c r="L52"/>
  <c r="L41"/>
  <c r="L39"/>
  <c r="L37"/>
  <c r="L36"/>
  <c r="L32"/>
  <c r="L30"/>
  <c r="L51"/>
  <c r="L50"/>
  <c r="L48"/>
  <c r="L46"/>
  <c r="L35"/>
  <c r="L34"/>
  <c r="L31"/>
  <c r="CR57"/>
  <c r="CR55"/>
  <c r="CR44"/>
  <c r="CR43"/>
  <c r="CR41"/>
  <c r="CR39"/>
  <c r="CR58"/>
  <c r="CR56"/>
  <c r="CR54"/>
  <c r="CR53"/>
  <c r="CR42"/>
  <c r="CR40"/>
  <c r="CR38"/>
  <c r="CR37"/>
  <c r="CR52"/>
  <c r="CR51"/>
  <c r="CR49"/>
  <c r="CR47"/>
  <c r="CR36"/>
  <c r="CR35"/>
  <c r="CR33"/>
  <c r="CR29"/>
  <c r="AV48"/>
  <c r="AV47"/>
  <c r="AV45"/>
  <c r="AV43"/>
  <c r="AV31"/>
  <c r="AV58"/>
  <c r="AV57"/>
  <c r="AV46"/>
  <c r="AV44"/>
  <c r="AV42"/>
  <c r="AV41"/>
  <c r="AV56"/>
  <c r="AV55"/>
  <c r="AV53"/>
  <c r="AV51"/>
  <c r="AV40"/>
  <c r="AV39"/>
  <c r="AV37"/>
  <c r="AV35"/>
  <c r="AV29"/>
  <c r="D40" i="13"/>
  <c r="M26" i="2"/>
  <c r="K206" i="13" s="1"/>
  <c r="C14" i="21"/>
  <c r="K35" i="6"/>
  <c r="M34"/>
  <c r="M30" i="2"/>
  <c r="K335" i="13" s="1"/>
  <c r="M21" i="2"/>
  <c r="C37"/>
  <c r="C21" i="21"/>
  <c r="D456" i="13"/>
  <c r="C33" i="2"/>
  <c r="C29"/>
  <c r="C9" i="21"/>
  <c r="F18" i="15"/>
  <c r="L18"/>
  <c r="BN18"/>
  <c r="CL18"/>
  <c r="F19"/>
  <c r="BN19"/>
  <c r="BT19"/>
  <c r="CL19"/>
  <c r="CR19"/>
  <c r="F20"/>
  <c r="L20"/>
  <c r="AP20"/>
  <c r="BN20"/>
  <c r="CL20"/>
  <c r="L21"/>
  <c r="AP21"/>
  <c r="AV21"/>
  <c r="BN21"/>
  <c r="BT21"/>
  <c r="CL21"/>
  <c r="CR21"/>
  <c r="R22"/>
  <c r="AP22"/>
  <c r="BN22"/>
  <c r="CR22"/>
  <c r="R23"/>
  <c r="X23"/>
  <c r="AP23"/>
  <c r="AV23"/>
  <c r="BN23"/>
  <c r="BT23"/>
  <c r="CX23"/>
  <c r="R24"/>
  <c r="AP24"/>
  <c r="BT24"/>
  <c r="CX24"/>
  <c r="R25"/>
  <c r="X25"/>
  <c r="AP25"/>
  <c r="AV25"/>
  <c r="BZ25"/>
  <c r="CX25"/>
  <c r="R26"/>
  <c r="AV26"/>
  <c r="BZ26"/>
  <c r="CX26"/>
  <c r="X27"/>
  <c r="BB27"/>
  <c r="BZ27"/>
  <c r="CX27"/>
  <c r="X28"/>
  <c r="BB28"/>
  <c r="BZ28"/>
  <c r="CX28"/>
  <c r="AV30"/>
  <c r="BT32"/>
  <c r="AP33"/>
  <c r="BT36"/>
  <c r="BZ37"/>
  <c r="X38"/>
  <c r="CR45"/>
  <c r="CR46"/>
  <c r="BN47"/>
  <c r="CR50"/>
  <c r="AV52"/>
  <c r="CL58"/>
  <c r="CL57"/>
  <c r="CL56"/>
  <c r="CL55"/>
  <c r="CL54"/>
  <c r="CL43"/>
  <c r="CL42"/>
  <c r="CL41"/>
  <c r="CL40"/>
  <c r="CL39"/>
  <c r="CL38"/>
  <c r="CL53"/>
  <c r="CL52"/>
  <c r="CL37"/>
  <c r="CL36"/>
  <c r="CL51"/>
  <c r="CL50"/>
  <c r="CL49"/>
  <c r="CL48"/>
  <c r="CL47"/>
  <c r="CL46"/>
  <c r="CL35"/>
  <c r="CL34"/>
  <c r="CL33"/>
  <c r="CL32"/>
  <c r="CL30"/>
  <c r="CL29"/>
  <c r="BZ52"/>
  <c r="BZ51"/>
  <c r="BZ50"/>
  <c r="BZ49"/>
  <c r="BZ48"/>
  <c r="BZ47"/>
  <c r="BZ36"/>
  <c r="BZ35"/>
  <c r="BZ34"/>
  <c r="BZ33"/>
  <c r="BZ32"/>
  <c r="BZ29"/>
  <c r="BZ46"/>
  <c r="BZ45"/>
  <c r="BZ58"/>
  <c r="BZ57"/>
  <c r="BZ56"/>
  <c r="BZ55"/>
  <c r="BZ44"/>
  <c r="BZ43"/>
  <c r="BZ42"/>
  <c r="BZ41"/>
  <c r="BZ40"/>
  <c r="BZ39"/>
  <c r="BZ30"/>
  <c r="CX50"/>
  <c r="CX49"/>
  <c r="CX48"/>
  <c r="CX47"/>
  <c r="CX46"/>
  <c r="CX45"/>
  <c r="CX34"/>
  <c r="CX33"/>
  <c r="CX32"/>
  <c r="CX44"/>
  <c r="CX43"/>
  <c r="CX31"/>
  <c r="CX58"/>
  <c r="CX57"/>
  <c r="CX56"/>
  <c r="CX55"/>
  <c r="CX54"/>
  <c r="CX53"/>
  <c r="CX42"/>
  <c r="CX41"/>
  <c r="CX40"/>
  <c r="CX39"/>
  <c r="CX38"/>
  <c r="CX37"/>
  <c r="BB54"/>
  <c r="BB53"/>
  <c r="BB52"/>
  <c r="BB51"/>
  <c r="BB50"/>
  <c r="BB49"/>
  <c r="BB38"/>
  <c r="BB37"/>
  <c r="BB36"/>
  <c r="BB35"/>
  <c r="BB34"/>
  <c r="BB33"/>
  <c r="BB32"/>
  <c r="BB30"/>
  <c r="BB29"/>
  <c r="BB48"/>
  <c r="BB47"/>
  <c r="BB58"/>
  <c r="BB57"/>
  <c r="BB46"/>
  <c r="BB45"/>
  <c r="BB44"/>
  <c r="BB43"/>
  <c r="BB42"/>
  <c r="BB41"/>
  <c r="BB31"/>
  <c r="AD56"/>
  <c r="AD55"/>
  <c r="AD54"/>
  <c r="AD53"/>
  <c r="AD52"/>
  <c r="AD51"/>
  <c r="AD40"/>
  <c r="AD39"/>
  <c r="AD38"/>
  <c r="AD37"/>
  <c r="AD36"/>
  <c r="AD35"/>
  <c r="AD31"/>
  <c r="AD30"/>
  <c r="AD29"/>
  <c r="AD50"/>
  <c r="AD49"/>
  <c r="AD34"/>
  <c r="AD33"/>
  <c r="AD48"/>
  <c r="AD47"/>
  <c r="AD46"/>
  <c r="AD45"/>
  <c r="AD44"/>
  <c r="AD43"/>
  <c r="AD32"/>
  <c r="R49"/>
  <c r="R48"/>
  <c r="R47"/>
  <c r="R46"/>
  <c r="R45"/>
  <c r="R44"/>
  <c r="R33"/>
  <c r="R58"/>
  <c r="R43"/>
  <c r="R42"/>
  <c r="R31"/>
  <c r="R57"/>
  <c r="R56"/>
  <c r="R55"/>
  <c r="R54"/>
  <c r="R53"/>
  <c r="R52"/>
  <c r="R41"/>
  <c r="R40"/>
  <c r="R39"/>
  <c r="R38"/>
  <c r="R37"/>
  <c r="R36"/>
  <c r="R32"/>
  <c r="R30"/>
  <c r="M34" i="2"/>
  <c r="K463" i="13" s="1"/>
  <c r="HA25" i="1"/>
  <c r="FE25"/>
  <c r="DI25"/>
  <c r="BM25"/>
  <c r="Q25"/>
  <c r="X18" i="15"/>
  <c r="BB18"/>
  <c r="AD19"/>
  <c r="AD20"/>
  <c r="F21"/>
  <c r="L22"/>
  <c r="CL22"/>
  <c r="L23"/>
  <c r="CL23"/>
  <c r="CR23"/>
  <c r="BN24"/>
  <c r="CR24"/>
  <c r="L25"/>
  <c r="BN25"/>
  <c r="BT25"/>
  <c r="AP26"/>
  <c r="BT26"/>
  <c r="CR26"/>
  <c r="L27"/>
  <c r="AP27"/>
  <c r="AV27"/>
  <c r="R28"/>
  <c r="AV28"/>
  <c r="BT28"/>
  <c r="CR28"/>
  <c r="R29"/>
  <c r="X29"/>
  <c r="BT30"/>
  <c r="CR30"/>
  <c r="BZ31"/>
  <c r="AV32"/>
  <c r="CR32"/>
  <c r="AV33"/>
  <c r="AV34"/>
  <c r="R35"/>
  <c r="AV38"/>
  <c r="BB39"/>
  <c r="AD42"/>
  <c r="BN46"/>
  <c r="L47"/>
  <c r="BT47"/>
  <c r="BT48"/>
  <c r="BZ53"/>
  <c r="BB56"/>
  <c r="AP58"/>
  <c r="AP47"/>
  <c r="AP46"/>
  <c r="AP45"/>
  <c r="AP44"/>
  <c r="AP43"/>
  <c r="AP42"/>
  <c r="AP32"/>
  <c r="AP31"/>
  <c r="AP57"/>
  <c r="AP56"/>
  <c r="AP41"/>
  <c r="AP40"/>
  <c r="AP55"/>
  <c r="AP54"/>
  <c r="AP53"/>
  <c r="AP52"/>
  <c r="AP51"/>
  <c r="AP50"/>
  <c r="AP39"/>
  <c r="AP38"/>
  <c r="AP37"/>
  <c r="AP36"/>
  <c r="AP35"/>
  <c r="AP34"/>
  <c r="AP30"/>
  <c r="AP29"/>
  <c r="BT57"/>
  <c r="BT46"/>
  <c r="BT45"/>
  <c r="BT43"/>
  <c r="BT41"/>
  <c r="BT58"/>
  <c r="BT56"/>
  <c r="BT55"/>
  <c r="BT44"/>
  <c r="BT42"/>
  <c r="BT40"/>
  <c r="BT39"/>
  <c r="BT54"/>
  <c r="BT53"/>
  <c r="BT51"/>
  <c r="BT49"/>
  <c r="BT38"/>
  <c r="BT37"/>
  <c r="BT35"/>
  <c r="BT33"/>
  <c r="BT31"/>
  <c r="BT29"/>
  <c r="X50"/>
  <c r="X49"/>
  <c r="X47"/>
  <c r="X45"/>
  <c r="X34"/>
  <c r="X33"/>
  <c r="X48"/>
  <c r="X46"/>
  <c r="X44"/>
  <c r="X43"/>
  <c r="X32"/>
  <c r="X58"/>
  <c r="X57"/>
  <c r="X55"/>
  <c r="X53"/>
  <c r="X42"/>
  <c r="X41"/>
  <c r="X39"/>
  <c r="X37"/>
  <c r="F58"/>
  <c r="F57"/>
  <c r="F56"/>
  <c r="F55"/>
  <c r="F54"/>
  <c r="F53"/>
  <c r="F42"/>
  <c r="F41"/>
  <c r="F40"/>
  <c r="F39"/>
  <c r="F38"/>
  <c r="F37"/>
  <c r="F52"/>
  <c r="F51"/>
  <c r="F36"/>
  <c r="F35"/>
  <c r="F32"/>
  <c r="F31"/>
  <c r="F30"/>
  <c r="F50"/>
  <c r="F49"/>
  <c r="F48"/>
  <c r="F47"/>
  <c r="F46"/>
  <c r="F45"/>
  <c r="F34"/>
  <c r="F33"/>
  <c r="M32" i="2"/>
  <c r="K399" i="13" s="1"/>
  <c r="K39" i="6"/>
  <c r="M38"/>
  <c r="K31"/>
  <c r="M30"/>
  <c r="K27"/>
  <c r="M26"/>
  <c r="I47" i="2" s="1"/>
  <c r="R18" i="15"/>
  <c r="AV18"/>
  <c r="BZ18"/>
  <c r="CX18"/>
  <c r="R19"/>
  <c r="X19"/>
  <c r="BB19"/>
  <c r="BZ19"/>
  <c r="CX19"/>
  <c r="X20"/>
  <c r="BB20"/>
  <c r="BZ20"/>
  <c r="CX20"/>
  <c r="AD21"/>
  <c r="BB21"/>
  <c r="BZ21"/>
  <c r="AD22"/>
  <c r="BB22"/>
  <c r="BZ22"/>
  <c r="F23"/>
  <c r="AD23"/>
  <c r="BB23"/>
  <c r="F24"/>
  <c r="L24"/>
  <c r="AD24"/>
  <c r="BB24"/>
  <c r="CL24"/>
  <c r="F25"/>
  <c r="AD25"/>
  <c r="CL25"/>
  <c r="CR25"/>
  <c r="F26"/>
  <c r="L26"/>
  <c r="AD26"/>
  <c r="BN26"/>
  <c r="CL26"/>
  <c r="F27"/>
  <c r="BN27"/>
  <c r="BT27"/>
  <c r="CL27"/>
  <c r="CR27"/>
  <c r="F28"/>
  <c r="L28"/>
  <c r="AP28"/>
  <c r="BN28"/>
  <c r="CL28"/>
  <c r="L29"/>
  <c r="CX29"/>
  <c r="X30"/>
  <c r="CX30"/>
  <c r="X31"/>
  <c r="CL31"/>
  <c r="L33"/>
  <c r="R34"/>
  <c r="BT34"/>
  <c r="X35"/>
  <c r="X36"/>
  <c r="CX36"/>
  <c r="X40"/>
  <c r="AD41"/>
  <c r="F44"/>
  <c r="AP48"/>
  <c r="CR48"/>
  <c r="AV49"/>
  <c r="AV50"/>
  <c r="R51"/>
  <c r="AV54"/>
  <c r="BB55"/>
  <c r="AD58"/>
  <c r="BH55"/>
  <c r="BH52"/>
  <c r="BH39"/>
  <c r="BH36"/>
  <c r="BH30"/>
  <c r="BH51"/>
  <c r="BH48"/>
  <c r="BH35"/>
  <c r="BH31"/>
  <c r="BH58"/>
  <c r="BH46"/>
  <c r="BH42"/>
  <c r="BH56"/>
  <c r="BH24"/>
  <c r="BH20"/>
  <c r="BH41"/>
  <c r="BH23"/>
  <c r="BH19"/>
  <c r="BH28"/>
  <c r="BH32"/>
  <c r="BH26"/>
  <c r="C17" i="21"/>
  <c r="D424" i="13"/>
  <c r="BQ4" i="11"/>
  <c r="AJ57" i="15"/>
  <c r="AJ56"/>
  <c r="AJ54"/>
  <c r="AJ52"/>
  <c r="AJ41"/>
  <c r="AJ40"/>
  <c r="AJ38"/>
  <c r="AJ36"/>
  <c r="AJ30"/>
  <c r="AJ55"/>
  <c r="AJ53"/>
  <c r="AJ51"/>
  <c r="AJ50"/>
  <c r="AJ39"/>
  <c r="AJ37"/>
  <c r="AJ35"/>
  <c r="AJ34"/>
  <c r="AJ29"/>
  <c r="AJ49"/>
  <c r="AJ48"/>
  <c r="AJ46"/>
  <c r="AJ44"/>
  <c r="AJ33"/>
  <c r="AJ32"/>
  <c r="AJ47"/>
  <c r="AJ43"/>
  <c r="AJ42"/>
  <c r="AJ27"/>
  <c r="AJ26"/>
  <c r="AJ24"/>
  <c r="AJ22"/>
  <c r="AJ25"/>
  <c r="AJ23"/>
  <c r="AJ21"/>
  <c r="AJ20"/>
  <c r="AJ45"/>
  <c r="AJ19"/>
  <c r="AJ18"/>
  <c r="M25" i="2"/>
  <c r="AJ58" i="15"/>
  <c r="AJ31"/>
  <c r="AJ28"/>
  <c r="DD51"/>
  <c r="DD50"/>
  <c r="DD48"/>
  <c r="DD46"/>
  <c r="DD35"/>
  <c r="DD34"/>
  <c r="DD32"/>
  <c r="DD31"/>
  <c r="DD30"/>
  <c r="DD29"/>
  <c r="DD49"/>
  <c r="DD47"/>
  <c r="DD45"/>
  <c r="DD44"/>
  <c r="DD33"/>
  <c r="DD58"/>
  <c r="DD56"/>
  <c r="DD54"/>
  <c r="DD43"/>
  <c r="DD42"/>
  <c r="DD40"/>
  <c r="DD38"/>
  <c r="DD55"/>
  <c r="DD21"/>
  <c r="DD20"/>
  <c r="DD18"/>
  <c r="DD39"/>
  <c r="DD19"/>
  <c r="DD57"/>
  <c r="DD53"/>
  <c r="DD52"/>
  <c r="DD28"/>
  <c r="DD26"/>
  <c r="DD24"/>
  <c r="M37" i="2"/>
  <c r="DD41" i="15"/>
  <c r="DD37"/>
  <c r="DD36"/>
  <c r="DD27"/>
  <c r="DD25"/>
  <c r="DD23"/>
  <c r="DD22"/>
  <c r="D296" i="13"/>
  <c r="C13" i="21"/>
  <c r="K78" i="13"/>
  <c r="K47"/>
  <c r="D552"/>
  <c r="CF53" i="15"/>
  <c r="CF52"/>
  <c r="CF50"/>
  <c r="CF48"/>
  <c r="CF37"/>
  <c r="CF36"/>
  <c r="CF34"/>
  <c r="CF32"/>
  <c r="CF30"/>
  <c r="CF51"/>
  <c r="CF49"/>
  <c r="CF47"/>
  <c r="CF46"/>
  <c r="CF35"/>
  <c r="CF33"/>
  <c r="CF29"/>
  <c r="CF58"/>
  <c r="CF56"/>
  <c r="CF45"/>
  <c r="CF44"/>
  <c r="CF42"/>
  <c r="CF40"/>
  <c r="CF31"/>
  <c r="CF41"/>
  <c r="CF23"/>
  <c r="CF22"/>
  <c r="CF20"/>
  <c r="CF18"/>
  <c r="CF55"/>
  <c r="CF54"/>
  <c r="CF21"/>
  <c r="CF19"/>
  <c r="M33" i="2"/>
  <c r="CF43" i="15"/>
  <c r="CF39"/>
  <c r="CF38"/>
  <c r="CF28"/>
  <c r="CF26"/>
  <c r="CF57"/>
  <c r="CF27"/>
  <c r="CF25"/>
  <c r="CF24"/>
  <c r="I43" i="6"/>
  <c r="G60" i="13" s="1"/>
  <c r="K173"/>
  <c r="K431"/>
  <c r="K559"/>
  <c r="P124" i="20"/>
  <c r="Q110"/>
  <c r="Q126"/>
  <c r="D109"/>
  <c r="D110"/>
  <c r="D111"/>
  <c r="D112"/>
  <c r="D113"/>
  <c r="D114"/>
  <c r="T113" s="1"/>
  <c r="F113" s="1"/>
  <c r="D115"/>
  <c r="D116"/>
  <c r="D117"/>
  <c r="D118"/>
  <c r="D119"/>
  <c r="D120"/>
  <c r="D121"/>
  <c r="D122"/>
  <c r="T121" s="1"/>
  <c r="D123"/>
  <c r="D124"/>
  <c r="D125"/>
  <c r="D126"/>
  <c r="D127"/>
  <c r="G37"/>
  <c r="H37" s="1"/>
  <c r="W11" s="1"/>
  <c r="X11" s="1"/>
  <c r="G49"/>
  <c r="H49" s="1"/>
  <c r="W23" s="1"/>
  <c r="X23" s="1"/>
  <c r="F32"/>
  <c r="F36"/>
  <c r="G35"/>
  <c r="H35" s="1"/>
  <c r="W9" s="1"/>
  <c r="X9" s="1"/>
  <c r="F42"/>
  <c r="G41" s="1"/>
  <c r="H41" s="1"/>
  <c r="W15" s="1"/>
  <c r="X15" s="1"/>
  <c r="F47"/>
  <c r="G46" s="1"/>
  <c r="H46" s="1"/>
  <c r="W20" s="1"/>
  <c r="X20" s="1"/>
  <c r="F41"/>
  <c r="G40" s="1"/>
  <c r="H40" s="1"/>
  <c r="W14" s="1"/>
  <c r="X14" s="1"/>
  <c r="F31"/>
  <c r="F35"/>
  <c r="G34" s="1"/>
  <c r="H34" s="1"/>
  <c r="W8" s="1"/>
  <c r="X8" s="1"/>
  <c r="F40"/>
  <c r="G39" s="1"/>
  <c r="H39" s="1"/>
  <c r="W13" s="1"/>
  <c r="X13" s="1"/>
  <c r="F46"/>
  <c r="G45" s="1"/>
  <c r="H45" s="1"/>
  <c r="W19" s="1"/>
  <c r="X19" s="1"/>
  <c r="F37"/>
  <c r="G36" s="1"/>
  <c r="H36" s="1"/>
  <c r="W10" s="1"/>
  <c r="X10" s="1"/>
  <c r="F39"/>
  <c r="G38" s="1"/>
  <c r="H38" s="1"/>
  <c r="W12" s="1"/>
  <c r="X12" s="1"/>
  <c r="F44"/>
  <c r="G43" s="1"/>
  <c r="H43" s="1"/>
  <c r="W17" s="1"/>
  <c r="X17" s="1"/>
  <c r="F33"/>
  <c r="G32" s="1"/>
  <c r="H32" s="1"/>
  <c r="W6" s="1"/>
  <c r="X6" s="1"/>
  <c r="I6"/>
  <c r="AE65" i="22"/>
  <c r="AF65"/>
  <c r="U85"/>
  <c r="V85"/>
  <c r="GE67"/>
  <c r="GF67"/>
  <c r="FG41"/>
  <c r="FH41"/>
  <c r="BE42"/>
  <c r="BF42"/>
  <c r="DN64"/>
  <c r="DM64"/>
  <c r="DL63"/>
  <c r="DK63"/>
  <c r="FG61"/>
  <c r="FH61"/>
  <c r="EV52"/>
  <c r="EU52"/>
  <c r="AR52"/>
  <c r="AQ52"/>
  <c r="V55"/>
  <c r="U55"/>
  <c r="DA54"/>
  <c r="DB54"/>
  <c r="BC54"/>
  <c r="BD54"/>
  <c r="CA52"/>
  <c r="CB52"/>
  <c r="AF52"/>
  <c r="AE52"/>
  <c r="EU51"/>
  <c r="EV51"/>
  <c r="CY51"/>
  <c r="CZ51"/>
  <c r="BE57"/>
  <c r="BF57"/>
  <c r="EW56"/>
  <c r="EX56"/>
  <c r="DM50"/>
  <c r="DN50"/>
  <c r="CZ46"/>
  <c r="CY46"/>
  <c r="BR49"/>
  <c r="BQ49"/>
  <c r="BQ47"/>
  <c r="BR47"/>
  <c r="GH86"/>
  <c r="GG86"/>
  <c r="GG75"/>
  <c r="GH75"/>
  <c r="T64"/>
  <c r="S64"/>
  <c r="K271" i="13"/>
  <c r="BP51" i="22"/>
  <c r="GR75"/>
  <c r="CN83"/>
  <c r="CM83"/>
  <c r="CA79"/>
  <c r="CB79"/>
  <c r="AF79"/>
  <c r="AE79"/>
  <c r="H81"/>
  <c r="G81"/>
  <c r="T86"/>
  <c r="CD84"/>
  <c r="CC84"/>
  <c r="D550" i="13"/>
  <c r="B21" i="21"/>
  <c r="X37" i="2"/>
  <c r="Y37" s="1"/>
  <c r="D199" i="13"/>
  <c r="C10" i="21"/>
  <c r="C6"/>
  <c r="D71" i="13"/>
  <c r="DW65" i="22"/>
  <c r="DX65"/>
  <c r="CY72"/>
  <c r="CZ72"/>
  <c r="GQ70"/>
  <c r="GR70"/>
  <c r="FJ73"/>
  <c r="FI73"/>
  <c r="FS70"/>
  <c r="FT70"/>
  <c r="AQ78"/>
  <c r="AR78"/>
  <c r="GQ69"/>
  <c r="GR69"/>
  <c r="EJ73"/>
  <c r="EI73"/>
  <c r="CC69"/>
  <c r="CD69"/>
  <c r="GS66"/>
  <c r="GT66"/>
  <c r="BQ5" i="1"/>
  <c r="G508" i="13"/>
  <c r="G380"/>
  <c r="G316"/>
  <c r="G219"/>
  <c r="BE9" i="19"/>
  <c r="G284" i="13"/>
  <c r="I9" i="18"/>
  <c r="G153" i="13"/>
  <c r="G348"/>
  <c r="I9" i="19"/>
  <c r="BE9" i="18"/>
  <c r="G122" i="13"/>
  <c r="G540"/>
  <c r="G412"/>
  <c r="I9" i="17"/>
  <c r="BE9"/>
  <c r="N4" i="14"/>
  <c r="G572" i="13"/>
  <c r="G444"/>
  <c r="DA9" i="19"/>
  <c r="G91" i="13"/>
  <c r="G186"/>
  <c r="DA78" i="22"/>
  <c r="DB78"/>
  <c r="AR76"/>
  <c r="AQ76"/>
  <c r="AF37"/>
  <c r="AE37"/>
  <c r="FV38"/>
  <c r="FU38"/>
  <c r="EJ50"/>
  <c r="EI50"/>
  <c r="FH27"/>
  <c r="FG27"/>
  <c r="DL23"/>
  <c r="DK23"/>
  <c r="EI22"/>
  <c r="EJ22"/>
  <c r="HD21"/>
  <c r="HC21"/>
  <c r="BQ23"/>
  <c r="BR23"/>
  <c r="HE21"/>
  <c r="HF21"/>
  <c r="CB86"/>
  <c r="CA86"/>
  <c r="I72"/>
  <c r="J72"/>
  <c r="S68"/>
  <c r="T68"/>
  <c r="DK64"/>
  <c r="DL64"/>
  <c r="V55" i="15"/>
  <c r="V54"/>
  <c r="V48"/>
  <c r="V44"/>
  <c r="V32"/>
  <c r="V35"/>
  <c r="V34"/>
  <c r="V24"/>
  <c r="V27"/>
  <c r="V21"/>
  <c r="F23" i="2"/>
  <c r="EW84" i="22"/>
  <c r="EX84"/>
  <c r="DM79"/>
  <c r="DN79"/>
  <c r="EI79"/>
  <c r="EJ79"/>
  <c r="AE85"/>
  <c r="AF85"/>
  <c r="FV86"/>
  <c r="FU86"/>
  <c r="BF81"/>
  <c r="BE81"/>
  <c r="H82"/>
  <c r="G82"/>
  <c r="FG80"/>
  <c r="FH80"/>
  <c r="DW71"/>
  <c r="DX71"/>
  <c r="AH77"/>
  <c r="AG77"/>
  <c r="GE76"/>
  <c r="GF76"/>
  <c r="H71"/>
  <c r="G71"/>
  <c r="CO70"/>
  <c r="CP70"/>
  <c r="DK69"/>
  <c r="DL69"/>
  <c r="AQ68"/>
  <c r="AR68"/>
  <c r="BF66"/>
  <c r="BE66"/>
  <c r="EK60"/>
  <c r="EL60"/>
  <c r="AS60"/>
  <c r="AT60"/>
  <c r="CC63"/>
  <c r="CD63"/>
  <c r="DX53"/>
  <c r="DW53"/>
  <c r="J57"/>
  <c r="I57"/>
  <c r="FT44"/>
  <c r="FS44"/>
  <c r="GF55"/>
  <c r="GE55"/>
  <c r="CA39"/>
  <c r="CB39"/>
  <c r="HF46"/>
  <c r="HE46"/>
  <c r="S47"/>
  <c r="BO45"/>
  <c r="BP45"/>
  <c r="AH36"/>
  <c r="AG36"/>
  <c r="AH33"/>
  <c r="AG33"/>
  <c r="HD29"/>
  <c r="HC29"/>
  <c r="I32"/>
  <c r="J32"/>
  <c r="DN23"/>
  <c r="DM23"/>
  <c r="G14"/>
  <c r="H14"/>
  <c r="AC116" i="19"/>
  <c r="AC150"/>
  <c r="DU116"/>
  <c r="BY116"/>
  <c r="BY150"/>
  <c r="DU150"/>
  <c r="CC6" i="22"/>
  <c r="CD6"/>
  <c r="CM7"/>
  <c r="CN7"/>
  <c r="FG8"/>
  <c r="FH8"/>
  <c r="FI11"/>
  <c r="FJ11"/>
  <c r="U15"/>
  <c r="I24"/>
  <c r="J24"/>
  <c r="FJ31"/>
  <c r="FI31"/>
  <c r="FI32"/>
  <c r="FJ32"/>
  <c r="CA36"/>
  <c r="CB36"/>
  <c r="DB36"/>
  <c r="DA36"/>
  <c r="AG59"/>
  <c r="AH59"/>
  <c r="BH54" i="15"/>
  <c r="BH50"/>
  <c r="BH38"/>
  <c r="BH34"/>
  <c r="BH53"/>
  <c r="BH49"/>
  <c r="BH37"/>
  <c r="BH33"/>
  <c r="BH29"/>
  <c r="BH47"/>
  <c r="BH44"/>
  <c r="BH57"/>
  <c r="BH25"/>
  <c r="BH22"/>
  <c r="M29" i="2"/>
  <c r="BH45" i="15"/>
  <c r="BH40"/>
  <c r="BH21"/>
  <c r="BH18"/>
  <c r="BH43"/>
  <c r="BH27"/>
  <c r="EW74" i="22"/>
  <c r="EX74"/>
  <c r="FU78"/>
  <c r="FV78"/>
  <c r="HC85"/>
  <c r="HD85"/>
  <c r="FU43"/>
  <c r="FV43"/>
  <c r="GF69"/>
  <c r="EJ72"/>
  <c r="EI72"/>
  <c r="HF68"/>
  <c r="HE68"/>
  <c r="V66"/>
  <c r="U66"/>
  <c r="AQ67"/>
  <c r="AR67"/>
  <c r="EV86"/>
  <c r="EU86"/>
  <c r="EU82"/>
  <c r="EV82"/>
  <c r="HD86"/>
  <c r="HC86"/>
  <c r="EX81"/>
  <c r="EW81"/>
  <c r="BR82"/>
  <c r="BQ82"/>
  <c r="BO79"/>
  <c r="BP79"/>
  <c r="EW78"/>
  <c r="EX78"/>
  <c r="BE78"/>
  <c r="BF78"/>
  <c r="GG76"/>
  <c r="GH76"/>
  <c r="T77"/>
  <c r="S77"/>
  <c r="FS75"/>
  <c r="FT75"/>
  <c r="EL74"/>
  <c r="EK74"/>
  <c r="FS72"/>
  <c r="FT72"/>
  <c r="BC67"/>
  <c r="BD67"/>
  <c r="AS71"/>
  <c r="AT71"/>
  <c r="FV69"/>
  <c r="FU69"/>
  <c r="S69"/>
  <c r="T69"/>
  <c r="FS62"/>
  <c r="FT62"/>
  <c r="BR55"/>
  <c r="BQ55"/>
  <c r="BQ56"/>
  <c r="BR56"/>
  <c r="CB46"/>
  <c r="CA46"/>
  <c r="DY58"/>
  <c r="DZ58"/>
  <c r="EL51"/>
  <c r="EK51"/>
  <c r="BC44"/>
  <c r="BD44"/>
  <c r="G40"/>
  <c r="H40"/>
  <c r="CP48"/>
  <c r="CO48"/>
  <c r="EK46"/>
  <c r="EL46"/>
  <c r="EI33"/>
  <c r="EJ33"/>
  <c r="GF31"/>
  <c r="GE31"/>
  <c r="CO26"/>
  <c r="CP26"/>
  <c r="DM25"/>
  <c r="DN25"/>
  <c r="BD32"/>
  <c r="BC32"/>
  <c r="EL29"/>
  <c r="EK29"/>
  <c r="G28"/>
  <c r="H28"/>
  <c r="AT23"/>
  <c r="AS23"/>
  <c r="I18"/>
  <c r="J18"/>
  <c r="AT9"/>
  <c r="AS9"/>
  <c r="CY8"/>
  <c r="CZ8"/>
  <c r="CP7"/>
  <c r="CO7"/>
  <c r="EU6"/>
  <c r="EV6"/>
  <c r="DU187" i="17"/>
  <c r="DW210"/>
  <c r="DU225"/>
  <c r="DV240" s="1"/>
  <c r="DW173"/>
  <c r="EJ187"/>
  <c r="CW211"/>
  <c r="CV174"/>
  <c r="EJ225"/>
  <c r="EK240" s="1"/>
  <c r="FS56" i="22"/>
  <c r="FT56"/>
  <c r="D68"/>
  <c r="K68"/>
  <c r="N92" i="1" s="1"/>
  <c r="BT68" i="22"/>
  <c r="E68"/>
  <c r="AV68"/>
  <c r="DP68"/>
  <c r="CF68"/>
  <c r="CR68"/>
  <c r="EN68"/>
  <c r="L68"/>
  <c r="EZ68"/>
  <c r="F68"/>
  <c r="AJ68"/>
  <c r="FX68"/>
  <c r="DD68"/>
  <c r="GV68"/>
  <c r="X68"/>
  <c r="FL68"/>
  <c r="AB69"/>
  <c r="AI69"/>
  <c r="AL93" i="1" s="1"/>
  <c r="AD69" i="22"/>
  <c r="AC69"/>
  <c r="I45" i="6"/>
  <c r="BB56" i="11"/>
  <c r="CO81" i="22"/>
  <c r="CP81"/>
  <c r="AE82"/>
  <c r="AF82"/>
  <c r="AE78"/>
  <c r="AF78"/>
  <c r="CN77"/>
  <c r="CM77"/>
  <c r="FV76"/>
  <c r="FU76"/>
  <c r="EX75"/>
  <c r="EW75"/>
  <c r="FH76"/>
  <c r="FG76"/>
  <c r="V64"/>
  <c r="U64"/>
  <c r="EI63"/>
  <c r="EJ63"/>
  <c r="HF62"/>
  <c r="HE62"/>
  <c r="DN60"/>
  <c r="DM60"/>
  <c r="GT76"/>
  <c r="DK84"/>
  <c r="AF83"/>
  <c r="AE83"/>
  <c r="DZ86"/>
  <c r="DY86"/>
  <c r="GE85"/>
  <c r="GF85"/>
  <c r="BD78"/>
  <c r="BC78"/>
  <c r="FG79"/>
  <c r="FH79"/>
  <c r="DK82"/>
  <c r="DL82"/>
  <c r="BC72"/>
  <c r="BD72"/>
  <c r="DX68"/>
  <c r="DW68"/>
  <c r="GR67"/>
  <c r="GQ67"/>
  <c r="J71"/>
  <c r="I71"/>
  <c r="CN73"/>
  <c r="CM73"/>
  <c r="FH65"/>
  <c r="FG65"/>
  <c r="EL63"/>
  <c r="EK63"/>
  <c r="CN62"/>
  <c r="CM62"/>
  <c r="EU55"/>
  <c r="EV55"/>
  <c r="EK53"/>
  <c r="EL53"/>
  <c r="G49"/>
  <c r="H49"/>
  <c r="EU47"/>
  <c r="EV47"/>
  <c r="H59"/>
  <c r="G59"/>
  <c r="DL56"/>
  <c r="DK56"/>
  <c r="CC56"/>
  <c r="CD56"/>
  <c r="FU55"/>
  <c r="FV55"/>
  <c r="GS54"/>
  <c r="GT54"/>
  <c r="CB45"/>
  <c r="CA45"/>
  <c r="FT43"/>
  <c r="FS43"/>
  <c r="CB41"/>
  <c r="CA41"/>
  <c r="BF50"/>
  <c r="BE50"/>
  <c r="AS45"/>
  <c r="AT45"/>
  <c r="DK38"/>
  <c r="DL38"/>
  <c r="CD38"/>
  <c r="CC38"/>
  <c r="GE26"/>
  <c r="GF26"/>
  <c r="EI26"/>
  <c r="EJ26"/>
  <c r="HE27"/>
  <c r="HF27"/>
  <c r="FJ34"/>
  <c r="FI34"/>
  <c r="BO34"/>
  <c r="BP34"/>
  <c r="AR6"/>
  <c r="AQ6"/>
  <c r="DM19"/>
  <c r="DN19"/>
  <c r="CD19"/>
  <c r="CC19"/>
  <c r="S17"/>
  <c r="BP11"/>
  <c r="BO11"/>
  <c r="HD19"/>
  <c r="HC19"/>
  <c r="AQ25"/>
  <c r="AR25"/>
  <c r="BX57" i="15"/>
  <c r="BX41"/>
  <c r="BX20"/>
  <c r="R163" i="19"/>
  <c r="AS125"/>
  <c r="R166"/>
  <c r="FU5" i="22"/>
  <c r="FV5"/>
  <c r="I7"/>
  <c r="J7"/>
  <c r="CY11"/>
  <c r="CZ11"/>
  <c r="EU11"/>
  <c r="EV11"/>
  <c r="CD14"/>
  <c r="CC14"/>
  <c r="GG14"/>
  <c r="GH14"/>
  <c r="BF19"/>
  <c r="BE19"/>
  <c r="DB19"/>
  <c r="DA19"/>
  <c r="BF21"/>
  <c r="BE21"/>
  <c r="BE24"/>
  <c r="BF24"/>
  <c r="DA29"/>
  <c r="DB29"/>
  <c r="GR48"/>
  <c r="GQ48"/>
  <c r="CD50"/>
  <c r="CC50"/>
  <c r="BP57"/>
  <c r="BO57"/>
  <c r="BO66"/>
  <c r="BP66"/>
  <c r="FP42"/>
  <c r="FR42"/>
  <c r="FW42"/>
  <c r="FZ66" i="1" s="1"/>
  <c r="DJ50" i="22"/>
  <c r="DH50"/>
  <c r="ET53"/>
  <c r="EY53"/>
  <c r="FB77" i="1" s="1"/>
  <c r="FW53" i="22"/>
  <c r="FZ77" i="1" s="1"/>
  <c r="FQ53" i="22"/>
  <c r="EM54"/>
  <c r="EP78" i="1" s="1"/>
  <c r="EH54" i="22"/>
  <c r="EG54"/>
  <c r="BX57"/>
  <c r="BY57"/>
  <c r="CF57"/>
  <c r="CK61"/>
  <c r="CJ61"/>
  <c r="CQ61"/>
  <c r="CT85" i="1" s="1"/>
  <c r="CE67" i="22"/>
  <c r="CH91" i="1" s="1"/>
  <c r="BZ67" i="22"/>
  <c r="CE84"/>
  <c r="CH108" i="1"/>
  <c r="BX84" i="22"/>
  <c r="BZ84"/>
  <c r="FR84"/>
  <c r="FP84"/>
  <c r="FW84"/>
  <c r="FZ108" i="1" s="1"/>
  <c r="BG85" i="22"/>
  <c r="BJ109" i="1" s="1"/>
  <c r="BB85" i="22"/>
  <c r="AZ85"/>
  <c r="L57" i="1"/>
  <c r="M57"/>
  <c r="DT115" i="10"/>
  <c r="BR85" i="22"/>
  <c r="FH83"/>
  <c r="BF68"/>
  <c r="BE70"/>
  <c r="AR84"/>
  <c r="GE75"/>
  <c r="T84"/>
  <c r="J30" i="6"/>
  <c r="BA56" i="15" s="1"/>
  <c r="O144" i="17"/>
  <c r="G230"/>
  <c r="F134"/>
  <c r="AA196"/>
  <c r="AL217"/>
  <c r="AB173"/>
  <c r="DR152"/>
  <c r="AB210"/>
  <c r="BV152"/>
  <c r="Z187"/>
  <c r="AL110" i="18"/>
  <c r="G159"/>
  <c r="CN150" i="19"/>
  <c r="EJ116"/>
  <c r="AR116"/>
  <c r="BD7" i="22"/>
  <c r="BC7"/>
  <c r="BQ15"/>
  <c r="BR15"/>
  <c r="AH16"/>
  <c r="AG16"/>
  <c r="BF20"/>
  <c r="BE20"/>
  <c r="AG26"/>
  <c r="AH26"/>
  <c r="DL31"/>
  <c r="DK31"/>
  <c r="GR39"/>
  <c r="GQ39"/>
  <c r="EV66"/>
  <c r="EU66"/>
  <c r="I44" i="6"/>
  <c r="K55" i="15"/>
  <c r="K47"/>
  <c r="K48"/>
  <c r="K45"/>
  <c r="K36"/>
  <c r="K39"/>
  <c r="K30"/>
  <c r="K46"/>
  <c r="K27"/>
  <c r="K18"/>
  <c r="BS58"/>
  <c r="BS54"/>
  <c r="BS52"/>
  <c r="BS57"/>
  <c r="BS56"/>
  <c r="BS51"/>
  <c r="BS50"/>
  <c r="BS46"/>
  <c r="BS55"/>
  <c r="BS47"/>
  <c r="BS44"/>
  <c r="BS48"/>
  <c r="BS43"/>
  <c r="BS53"/>
  <c r="BS41"/>
  <c r="BS39"/>
  <c r="BS37"/>
  <c r="BS35"/>
  <c r="BS33"/>
  <c r="BS40"/>
  <c r="BS38"/>
  <c r="BS36"/>
  <c r="BS34"/>
  <c r="BS45"/>
  <c r="BS49"/>
  <c r="BS32"/>
  <c r="BS31"/>
  <c r="BS29"/>
  <c r="BS27"/>
  <c r="BS25"/>
  <c r="BS23"/>
  <c r="BS42"/>
  <c r="BS30"/>
  <c r="BS28"/>
  <c r="BS24"/>
  <c r="BS21"/>
  <c r="BS19"/>
  <c r="BS26"/>
  <c r="BS22"/>
  <c r="BS20"/>
  <c r="BS18"/>
  <c r="BY56"/>
  <c r="BY52"/>
  <c r="BY46"/>
  <c r="BY49"/>
  <c r="BY39"/>
  <c r="BY44"/>
  <c r="BY34"/>
  <c r="BY27"/>
  <c r="BY43"/>
  <c r="BY21"/>
  <c r="X54"/>
  <c r="M23" i="2"/>
  <c r="AG9" i="22"/>
  <c r="AH9"/>
  <c r="CC9"/>
  <c r="CD9"/>
  <c r="AE10"/>
  <c r="AF10"/>
  <c r="CM11"/>
  <c r="CN11"/>
  <c r="BC15"/>
  <c r="BD15"/>
  <c r="FG20"/>
  <c r="FH20"/>
  <c r="DB21"/>
  <c r="DA21"/>
  <c r="BE22"/>
  <c r="BF22"/>
  <c r="HF33"/>
  <c r="HE33"/>
  <c r="AF34"/>
  <c r="AE34"/>
  <c r="BE34"/>
  <c r="BF34"/>
  <c r="EI34"/>
  <c r="EJ34"/>
  <c r="HF35"/>
  <c r="HE35"/>
  <c r="EX36"/>
  <c r="EW36"/>
  <c r="FS64"/>
  <c r="FT64"/>
  <c r="CK69"/>
  <c r="CQ69"/>
  <c r="CT93" i="1" s="1"/>
  <c r="CL69" i="22"/>
  <c r="BG73"/>
  <c r="BJ97" i="1" s="1"/>
  <c r="BB73" i="22"/>
  <c r="GZ78"/>
  <c r="HD78" s="1"/>
  <c r="HA78"/>
  <c r="BK100" i="18"/>
  <c r="I12" i="20"/>
  <c r="GI61" i="22"/>
  <c r="GL85" i="1" s="1"/>
  <c r="GB61" i="22"/>
  <c r="AD67"/>
  <c r="AB67"/>
  <c r="DI68"/>
  <c r="DO68"/>
  <c r="DR92" i="1" s="1"/>
  <c r="DJ68" i="22"/>
  <c r="DH68"/>
  <c r="DC74"/>
  <c r="DF98" i="1" s="1"/>
  <c r="CW74" i="22"/>
  <c r="F77"/>
  <c r="E77"/>
  <c r="D77"/>
  <c r="BX80"/>
  <c r="CE80"/>
  <c r="CH104" i="1" s="1"/>
  <c r="BY80" i="22"/>
  <c r="BZ80"/>
  <c r="CV81"/>
  <c r="DC81"/>
  <c r="DF105" i="1" s="1"/>
  <c r="GK35"/>
  <c r="GJ35"/>
  <c r="CG37"/>
  <c r="CF37"/>
  <c r="BY22" i="22"/>
  <c r="CE22"/>
  <c r="CH46" i="1" s="1"/>
  <c r="FQ22" i="22"/>
  <c r="FW22"/>
  <c r="FZ46" i="1" s="1"/>
  <c r="ES23" i="22"/>
  <c r="EY23"/>
  <c r="FB47" i="1" s="1"/>
  <c r="BY24" i="22"/>
  <c r="CE24"/>
  <c r="CH48" i="1" s="1"/>
  <c r="FQ24" i="22"/>
  <c r="FW24"/>
  <c r="FZ48" i="1" s="1"/>
  <c r="E25" i="22"/>
  <c r="K25"/>
  <c r="N49" i="1" s="1"/>
  <c r="ES25" i="22"/>
  <c r="EY25"/>
  <c r="FB49" i="1" s="1"/>
  <c r="BX40" i="22"/>
  <c r="BZ40"/>
  <c r="GZ41"/>
  <c r="HG41"/>
  <c r="HJ65" i="1" s="1"/>
  <c r="AO42" i="22"/>
  <c r="AU42"/>
  <c r="AX66" i="1" s="1"/>
  <c r="CK42" i="22"/>
  <c r="CQ42"/>
  <c r="CT66" i="1" s="1"/>
  <c r="EG42" i="22"/>
  <c r="EH42"/>
  <c r="E48"/>
  <c r="F48"/>
  <c r="EY48"/>
  <c r="FB72" i="1" s="1"/>
  <c r="ES48" i="22"/>
  <c r="ET48"/>
  <c r="ES49"/>
  <c r="EW49" s="1"/>
  <c r="EY49"/>
  <c r="FB73" i="1" s="1"/>
  <c r="BM54" i="22"/>
  <c r="BS54"/>
  <c r="BV78" i="1" s="1"/>
  <c r="CW56" i="22"/>
  <c r="DC56"/>
  <c r="DF80" i="1" s="1"/>
  <c r="CJ65" i="22"/>
  <c r="CK65"/>
  <c r="CL65"/>
  <c r="EF65"/>
  <c r="EH65"/>
  <c r="HB65"/>
  <c r="HG65"/>
  <c r="HJ89" i="1" s="1"/>
  <c r="BY72" i="22"/>
  <c r="BZ72"/>
  <c r="EY78"/>
  <c r="FB102" i="1" s="1"/>
  <c r="ET78" i="22"/>
  <c r="EA86"/>
  <c r="ED110" i="1" s="1"/>
  <c r="DV86" i="22"/>
  <c r="DT86"/>
  <c r="DD46" i="1"/>
  <c r="DE46"/>
  <c r="EC57"/>
  <c r="EB57"/>
  <c r="M60"/>
  <c r="L60"/>
  <c r="Y67"/>
  <c r="AJ187" i="17"/>
  <c r="DJ66" i="22"/>
  <c r="GP66"/>
  <c r="Q41"/>
  <c r="V41" s="1"/>
  <c r="GI54"/>
  <c r="GL78" i="1" s="1"/>
  <c r="EM57" i="22"/>
  <c r="EP81" i="1" s="1"/>
  <c r="EG57" i="22"/>
  <c r="Q58"/>
  <c r="R58"/>
  <c r="AU58"/>
  <c r="AX82" i="1" s="1"/>
  <c r="AN58" i="22"/>
  <c r="FE58"/>
  <c r="EH59"/>
  <c r="FK59"/>
  <c r="FN83" i="1" s="1"/>
  <c r="FF59" i="22"/>
  <c r="GC59"/>
  <c r="GD59"/>
  <c r="GZ59"/>
  <c r="HC59" s="1"/>
  <c r="HB59"/>
  <c r="F62"/>
  <c r="D62"/>
  <c r="AI62"/>
  <c r="AL86" i="1" s="1"/>
  <c r="AC62" i="22"/>
  <c r="GI62"/>
  <c r="GL86" i="1" s="1"/>
  <c r="GD62" i="22"/>
  <c r="EA64"/>
  <c r="ED88" i="1" s="1"/>
  <c r="FW64" i="22"/>
  <c r="FZ88" i="1" s="1"/>
  <c r="FQ64" i="22"/>
  <c r="DC68"/>
  <c r="DF92" i="1" s="1"/>
  <c r="CV68" i="22"/>
  <c r="BB83"/>
  <c r="AZ83"/>
  <c r="GO64"/>
  <c r="EA69"/>
  <c r="ED93" i="1" s="1"/>
  <c r="GD81" i="22"/>
  <c r="GI81"/>
  <c r="GL105" i="1" s="1"/>
  <c r="HH54"/>
  <c r="AJ48"/>
  <c r="AK48"/>
  <c r="K27" i="22"/>
  <c r="N51" i="1" s="1"/>
  <c r="K28" i="22"/>
  <c r="N52" i="1"/>
  <c r="AI28" i="22"/>
  <c r="AL52" i="1" s="1"/>
  <c r="FW28" i="22"/>
  <c r="FZ52" i="1" s="1"/>
  <c r="K29" i="22"/>
  <c r="N53" i="1" s="1"/>
  <c r="DP29" i="22"/>
  <c r="AV30"/>
  <c r="CE30"/>
  <c r="CH54" i="1" s="1"/>
  <c r="FR30" i="22"/>
  <c r="FW31"/>
  <c r="FZ55" i="1" s="1"/>
  <c r="F37" i="22"/>
  <c r="F39"/>
  <c r="AU40"/>
  <c r="AX64" i="1" s="1"/>
  <c r="BN41" i="22"/>
  <c r="FK41"/>
  <c r="FN65" i="1" s="1"/>
  <c r="GZ53" i="22"/>
  <c r="EY54"/>
  <c r="FB78" i="1" s="1"/>
  <c r="GB54" i="22"/>
  <c r="GF54" s="1"/>
  <c r="BS57"/>
  <c r="BV81" i="1" s="1"/>
  <c r="DO58" i="22"/>
  <c r="DR82" i="1" s="1"/>
  <c r="FF58" i="22"/>
  <c r="R59"/>
  <c r="DJ59"/>
  <c r="R60"/>
  <c r="BM68"/>
  <c r="AP69"/>
  <c r="GU74"/>
  <c r="GX98" i="1" s="1"/>
  <c r="E79" i="22"/>
  <c r="GI80"/>
  <c r="GL104" i="1" s="1"/>
  <c r="BL81" i="22"/>
  <c r="GN81"/>
  <c r="AI47"/>
  <c r="AL71" i="1" s="1"/>
  <c r="FQ51" i="22"/>
  <c r="EH53"/>
  <c r="EG56"/>
  <c r="BM60"/>
  <c r="BR60" s="1"/>
  <c r="EA62"/>
  <c r="ED86" i="1" s="1"/>
  <c r="GO65" i="22"/>
  <c r="GS65" s="1"/>
  <c r="ES69"/>
  <c r="EX69" s="1"/>
  <c r="AU70"/>
  <c r="AX94" i="1" s="1"/>
  <c r="BN70" i="22"/>
  <c r="CW75"/>
  <c r="DB75" s="1"/>
  <c r="BS76"/>
  <c r="BV100" i="1" s="1"/>
  <c r="EA77" i="22"/>
  <c r="ED101" i="1" s="1"/>
  <c r="F79" i="22"/>
  <c r="DI81"/>
  <c r="DJ81"/>
  <c r="GP83"/>
  <c r="GU83"/>
  <c r="GX107" i="1" s="1"/>
  <c r="HA83" i="22"/>
  <c r="HE83" s="1"/>
  <c r="AW36" i="1"/>
  <c r="AV36"/>
  <c r="L42"/>
  <c r="FY45"/>
  <c r="GV53"/>
  <c r="GW53"/>
  <c r="EG59" i="22"/>
  <c r="BS62"/>
  <c r="BV86" i="1" s="1"/>
  <c r="CK62" i="22"/>
  <c r="HA63"/>
  <c r="GO67"/>
  <c r="AU69"/>
  <c r="AX93" i="1" s="1"/>
  <c r="DI69" i="22"/>
  <c r="D70"/>
  <c r="G70" s="1"/>
  <c r="K70"/>
  <c r="N94" i="1" s="1"/>
  <c r="FF73" i="22"/>
  <c r="FD73"/>
  <c r="CW79"/>
  <c r="DA79" s="1"/>
  <c r="DI80"/>
  <c r="BN82"/>
  <c r="EG86"/>
  <c r="EL86" s="1"/>
  <c r="DQ66" i="1"/>
  <c r="DP66"/>
  <c r="EO75"/>
  <c r="EN75"/>
  <c r="AJ77"/>
  <c r="AK77"/>
  <c r="AJ79"/>
  <c r="AK79"/>
  <c r="Y97"/>
  <c r="X97"/>
  <c r="AK99"/>
  <c r="AJ99"/>
  <c r="EZ107"/>
  <c r="FA107"/>
  <c r="CS78"/>
  <c r="CR78"/>
  <c r="DP80"/>
  <c r="DQ80"/>
  <c r="Y86"/>
  <c r="X86"/>
  <c r="CF86"/>
  <c r="CG86"/>
  <c r="AJ106"/>
  <c r="AK106"/>
  <c r="GW61"/>
  <c r="GV61"/>
  <c r="AV92"/>
  <c r="AW92"/>
  <c r="GJ93"/>
  <c r="GK93"/>
  <c r="BU75"/>
  <c r="BT75"/>
  <c r="GK90"/>
  <c r="GJ90"/>
  <c r="AW94"/>
  <c r="AV94"/>
  <c r="GJ96"/>
  <c r="GK96"/>
  <c r="L98"/>
  <c r="M98"/>
  <c r="EN100"/>
  <c r="EO100"/>
  <c r="FX106"/>
  <c r="FY106"/>
  <c r="T112" i="20"/>
  <c r="S116"/>
  <c r="T116"/>
  <c r="U116" s="1"/>
  <c r="T120"/>
  <c r="F120" s="1"/>
  <c r="S120"/>
  <c r="T119"/>
  <c r="S124"/>
  <c r="T124"/>
  <c r="S112"/>
  <c r="T115"/>
  <c r="F115" s="1"/>
  <c r="T123"/>
  <c r="F123" s="1"/>
  <c r="T110"/>
  <c r="S114"/>
  <c r="T114"/>
  <c r="F114" s="1"/>
  <c r="T118"/>
  <c r="S126"/>
  <c r="T126"/>
  <c r="T117"/>
  <c r="F117" s="1"/>
  <c r="T122"/>
  <c r="F122" s="1"/>
  <c r="T125"/>
  <c r="F125" s="1"/>
  <c r="T111"/>
  <c r="F111" s="1"/>
  <c r="S125"/>
  <c r="F118"/>
  <c r="K118" s="1"/>
  <c r="F112"/>
  <c r="G112" s="1"/>
  <c r="DB79" i="22"/>
  <c r="H70"/>
  <c r="HE63"/>
  <c r="HF63"/>
  <c r="I79"/>
  <c r="J79"/>
  <c r="HD53"/>
  <c r="HC53"/>
  <c r="GS64"/>
  <c r="GT64"/>
  <c r="G62"/>
  <c r="H62"/>
  <c r="CC72"/>
  <c r="CD72"/>
  <c r="EI65"/>
  <c r="EJ65"/>
  <c r="EK42"/>
  <c r="EL42"/>
  <c r="AS42"/>
  <c r="AT42"/>
  <c r="CB40"/>
  <c r="CA40"/>
  <c r="I25"/>
  <c r="J25"/>
  <c r="CC24"/>
  <c r="CD24"/>
  <c r="FV22"/>
  <c r="FU22"/>
  <c r="CC80"/>
  <c r="CD80"/>
  <c r="J77"/>
  <c r="I77"/>
  <c r="DK68"/>
  <c r="DL68"/>
  <c r="AE67"/>
  <c r="AF67"/>
  <c r="CO69"/>
  <c r="CP69"/>
  <c r="CP61"/>
  <c r="CO61"/>
  <c r="EL54"/>
  <c r="EK54"/>
  <c r="H68"/>
  <c r="G68"/>
  <c r="N104" i="19"/>
  <c r="AC182"/>
  <c r="O143"/>
  <c r="V217"/>
  <c r="F126" i="20"/>
  <c r="M126" s="1"/>
  <c r="U119"/>
  <c r="F119"/>
  <c r="F116"/>
  <c r="G116" s="1"/>
  <c r="FG73" i="22"/>
  <c r="FH73"/>
  <c r="DM69"/>
  <c r="DN69"/>
  <c r="CP62"/>
  <c r="CO62"/>
  <c r="EL56"/>
  <c r="EK56"/>
  <c r="GR81"/>
  <c r="GQ81"/>
  <c r="BD83"/>
  <c r="BC83"/>
  <c r="FU64"/>
  <c r="FV64"/>
  <c r="GH59"/>
  <c r="GG59"/>
  <c r="FJ58"/>
  <c r="FI58"/>
  <c r="V58"/>
  <c r="U58"/>
  <c r="DA56"/>
  <c r="DB56"/>
  <c r="EX49"/>
  <c r="K109" i="13"/>
  <c r="AF69" i="22"/>
  <c r="AE69"/>
  <c r="J68"/>
  <c r="I68"/>
  <c r="K303" i="13"/>
  <c r="BY182" i="19"/>
  <c r="BJ104"/>
  <c r="BR217"/>
  <c r="BK143"/>
  <c r="F124" i="20"/>
  <c r="G124" s="1"/>
  <c r="DM80" i="22"/>
  <c r="DN80"/>
  <c r="HF83"/>
  <c r="DN81"/>
  <c r="DM81"/>
  <c r="GT65"/>
  <c r="BO81"/>
  <c r="BP81"/>
  <c r="GE54"/>
  <c r="AG62"/>
  <c r="AH62"/>
  <c r="AR58"/>
  <c r="AQ58"/>
  <c r="EL57"/>
  <c r="EK57"/>
  <c r="U41"/>
  <c r="DW86"/>
  <c r="DX86"/>
  <c r="CP65"/>
  <c r="CO65"/>
  <c r="I48"/>
  <c r="J48"/>
  <c r="CO42"/>
  <c r="CP42"/>
  <c r="HC41"/>
  <c r="HD41"/>
  <c r="EX25"/>
  <c r="EW25"/>
  <c r="FV24"/>
  <c r="FU24"/>
  <c r="EW23"/>
  <c r="EX23"/>
  <c r="CC22"/>
  <c r="CD22"/>
  <c r="CZ81"/>
  <c r="CY81"/>
  <c r="CB80"/>
  <c r="CA80"/>
  <c r="DA74"/>
  <c r="DB74"/>
  <c r="GE61"/>
  <c r="GF61"/>
  <c r="HE78"/>
  <c r="HF78"/>
  <c r="CB84"/>
  <c r="CA84"/>
  <c r="CC57"/>
  <c r="CD57"/>
  <c r="AS63" i="15"/>
  <c r="L117" i="14"/>
  <c r="AS125" i="1"/>
  <c r="AG69" i="22"/>
  <c r="AH69"/>
  <c r="DG143" i="19"/>
  <c r="DU182"/>
  <c r="DF104"/>
  <c r="DN217"/>
  <c r="BY251" i="17"/>
  <c r="BR286"/>
  <c r="BJ41"/>
  <c r="BJ164" s="1"/>
  <c r="CH180" s="1"/>
  <c r="F110" i="20"/>
  <c r="M110" s="1"/>
  <c r="U123"/>
  <c r="GS67" i="22"/>
  <c r="GT67"/>
  <c r="EL59"/>
  <c r="EK59"/>
  <c r="FU51"/>
  <c r="FV51"/>
  <c r="BQ68"/>
  <c r="BR68"/>
  <c r="CZ68"/>
  <c r="CY68"/>
  <c r="HD59"/>
  <c r="CN65"/>
  <c r="CM65"/>
  <c r="BQ54"/>
  <c r="BR54"/>
  <c r="EW48"/>
  <c r="EX48"/>
  <c r="G77"/>
  <c r="H77"/>
  <c r="DM68"/>
  <c r="DN68"/>
  <c r="HC78"/>
  <c r="L114" i="14"/>
  <c r="AS122" i="1"/>
  <c r="BA51" i="15"/>
  <c r="BA23"/>
  <c r="BD85" i="22"/>
  <c r="BC85"/>
  <c r="FT84"/>
  <c r="FS84"/>
  <c r="CM61"/>
  <c r="CN61"/>
  <c r="CA57"/>
  <c r="CB57"/>
  <c r="FV53"/>
  <c r="FU53"/>
  <c r="DL50"/>
  <c r="DK50"/>
  <c r="FT42"/>
  <c r="FS42"/>
  <c r="AC251" i="17"/>
  <c r="N41"/>
  <c r="N164" s="1"/>
  <c r="AL180" s="1"/>
  <c r="V286"/>
  <c r="BY181" i="18"/>
  <c r="BR216"/>
  <c r="BK144"/>
  <c r="BJ105"/>
  <c r="O144"/>
  <c r="V216"/>
  <c r="AC181"/>
  <c r="N105"/>
  <c r="CI144" i="17"/>
  <c r="BJ199"/>
  <c r="BJ217" s="1"/>
  <c r="K126" i="20"/>
  <c r="O126" s="1"/>
  <c r="M31" i="9" s="1"/>
  <c r="N199" i="17"/>
  <c r="N217" s="1"/>
  <c r="AM144"/>
  <c r="K124" i="20"/>
  <c r="M124"/>
  <c r="M116"/>
  <c r="M112"/>
  <c r="K112"/>
  <c r="K119"/>
  <c r="M119"/>
  <c r="G119"/>
  <c r="G118"/>
  <c r="AL53" i="10"/>
  <c r="BY152" i="17"/>
  <c r="DF87" i="5"/>
  <c r="DF98"/>
  <c r="DF82"/>
  <c r="DF89"/>
  <c r="DF96"/>
  <c r="DF80"/>
  <c r="DF91"/>
  <c r="DF75"/>
  <c r="DF86"/>
  <c r="DF93"/>
  <c r="DF77"/>
  <c r="DF84"/>
  <c r="DF95"/>
  <c r="DF79"/>
  <c r="DF90"/>
  <c r="DF97"/>
  <c r="DF81"/>
  <c r="DF88"/>
  <c r="DF83"/>
  <c r="DF94"/>
  <c r="DF78"/>
  <c r="DF85"/>
  <c r="DF92"/>
  <c r="DF76"/>
  <c r="FG95" i="10"/>
  <c r="FG75"/>
  <c r="FG39"/>
  <c r="FG108"/>
  <c r="FG33"/>
  <c r="FG78"/>
  <c r="FG53"/>
  <c r="FG54"/>
  <c r="FG35"/>
  <c r="FG74"/>
  <c r="FG90"/>
  <c r="FG94"/>
  <c r="FG110"/>
  <c r="FG80"/>
  <c r="FG107"/>
  <c r="FG70"/>
  <c r="FG79"/>
  <c r="FG52"/>
  <c r="FG41"/>
  <c r="FG72"/>
  <c r="FG109"/>
  <c r="FG69"/>
  <c r="FG57"/>
  <c r="FG93"/>
  <c r="FG97"/>
  <c r="FG96"/>
  <c r="FG38"/>
  <c r="FG34"/>
  <c r="FG91"/>
  <c r="O124" i="20"/>
  <c r="M29" i="9" s="1"/>
  <c r="DH69" i="15"/>
  <c r="C130" i="20"/>
  <c r="A130"/>
  <c r="F106" i="14"/>
  <c r="G281" i="13"/>
  <c r="AC118" i="1"/>
  <c r="AS69" i="15"/>
  <c r="BE68"/>
  <c r="O32" i="2"/>
  <c r="BE59" i="15"/>
  <c r="AY68"/>
  <c r="FQ114" i="1"/>
  <c r="BW59" i="15"/>
  <c r="G88" i="13"/>
  <c r="D110" i="14"/>
  <c r="G85" i="13"/>
  <c r="O59" i="15"/>
  <c r="GO117" i="1"/>
  <c r="AG68" i="15"/>
  <c r="G108" i="14"/>
  <c r="DU116" i="1"/>
  <c r="I21" i="2"/>
  <c r="DI118" i="1"/>
  <c r="CU70" i="15"/>
  <c r="G442" i="13"/>
  <c r="P29" i="9"/>
  <c r="G213" i="13"/>
  <c r="BE69" i="15"/>
  <c r="O17" i="9"/>
  <c r="DI115" i="1"/>
  <c r="J13" i="9"/>
  <c r="T107" i="14"/>
  <c r="AM70" i="15"/>
  <c r="AA70"/>
  <c r="O30" i="2"/>
  <c r="H35"/>
  <c r="I34"/>
  <c r="A82" i="20"/>
  <c r="G345" i="13"/>
  <c r="U69" i="15"/>
  <c r="P27" i="9"/>
  <c r="G102" i="20"/>
  <c r="P23" i="9"/>
  <c r="G374" i="13"/>
  <c r="B81" i="20"/>
  <c r="G22" i="13"/>
  <c r="DI116" i="1"/>
  <c r="G184" i="13"/>
  <c r="O35" i="2"/>
  <c r="P14" i="9"/>
  <c r="E109" i="14"/>
  <c r="FE119" i="1"/>
  <c r="S110" i="14"/>
  <c r="M109"/>
  <c r="AC115" i="1"/>
  <c r="G245" i="13"/>
  <c r="FQ115" i="1"/>
  <c r="AY69" i="15"/>
  <c r="T109" i="14"/>
  <c r="FQ117" i="1"/>
  <c r="DU115"/>
  <c r="D109" i="14"/>
  <c r="G346" i="13"/>
  <c r="AO116" i="1"/>
  <c r="BM119"/>
  <c r="O31" i="2"/>
  <c r="ES114" i="1"/>
  <c r="A83" i="20"/>
  <c r="J108" i="14"/>
  <c r="C59" i="15"/>
  <c r="P26" i="9"/>
  <c r="O18"/>
  <c r="O37" i="2"/>
  <c r="O29" i="9"/>
  <c r="O36" i="2"/>
  <c r="G410" i="13"/>
  <c r="CK112" i="1"/>
  <c r="C92" i="20"/>
  <c r="G116" i="13"/>
  <c r="AC119" i="1"/>
  <c r="AO112"/>
  <c r="AG69" i="15"/>
  <c r="CK116" i="1"/>
  <c r="U70" i="15"/>
  <c r="B85" i="20"/>
  <c r="I68" i="15"/>
  <c r="BM118" i="1"/>
  <c r="O15" i="9"/>
  <c r="P37" i="2"/>
  <c r="G26" i="13"/>
  <c r="G344"/>
  <c r="FE117" i="1"/>
  <c r="P31" i="9"/>
  <c r="A90" i="20"/>
  <c r="C90"/>
  <c r="I107" i="14"/>
  <c r="C69" i="15"/>
  <c r="J106" i="14"/>
  <c r="G282" i="13"/>
  <c r="P28" i="9"/>
  <c r="A84" i="20"/>
  <c r="E119" i="1"/>
  <c r="BY117"/>
  <c r="BY118"/>
  <c r="G469" i="13"/>
  <c r="H107" i="14"/>
  <c r="P25" i="2"/>
  <c r="P20"/>
  <c r="GO116" i="1"/>
  <c r="BK69" i="15"/>
  <c r="N15" i="9"/>
  <c r="I28" i="2"/>
  <c r="GO112" i="1"/>
  <c r="EG113"/>
  <c r="DU119"/>
  <c r="P111" i="14"/>
  <c r="K110"/>
  <c r="O30" i="9"/>
  <c r="N106" i="14"/>
  <c r="CK115" i="1"/>
  <c r="N111" i="14"/>
  <c r="BY119" i="1"/>
  <c r="P28" i="2"/>
  <c r="G27" i="13"/>
  <c r="B86" i="20"/>
  <c r="G182" i="13"/>
  <c r="BA112" i="1"/>
  <c r="F109" i="14"/>
  <c r="G441" i="13"/>
  <c r="D107" i="14"/>
  <c r="G106"/>
  <c r="P15" i="9"/>
  <c r="G89" i="13"/>
  <c r="G54"/>
  <c r="G57"/>
  <c r="H37" i="2"/>
  <c r="BY114" i="1"/>
  <c r="P21" i="2"/>
  <c r="AO119" i="1"/>
  <c r="P22" i="2"/>
  <c r="P29"/>
  <c r="C88" i="20"/>
  <c r="DG70" i="15"/>
  <c r="G111" i="14"/>
  <c r="T110"/>
  <c r="J111"/>
  <c r="EG115" i="1"/>
  <c r="G280" i="13"/>
  <c r="B92" i="20"/>
  <c r="CO59" i="15"/>
  <c r="T111" i="14"/>
  <c r="P25" i="9"/>
  <c r="G110" i="14"/>
  <c r="O23" i="2"/>
  <c r="H20"/>
  <c r="Q116" i="1"/>
  <c r="I59" i="15"/>
  <c r="O25" i="2"/>
  <c r="CC59" i="15"/>
  <c r="P34" i="2"/>
  <c r="HA114" i="1"/>
  <c r="P18" i="9"/>
  <c r="O111" i="14"/>
  <c r="AA69" i="15"/>
  <c r="AM59"/>
  <c r="BQ59"/>
  <c r="CW118" i="1"/>
  <c r="I36" i="2"/>
  <c r="ES116" i="1"/>
  <c r="BY113"/>
  <c r="B90" i="20"/>
  <c r="O33" i="2"/>
  <c r="BY112" i="1"/>
  <c r="AY59" i="15"/>
  <c r="I69"/>
  <c r="AM69"/>
  <c r="B89" i="20"/>
  <c r="L111" i="14"/>
  <c r="BA118" i="1"/>
  <c r="K107" i="14"/>
  <c r="DA68" i="15"/>
  <c r="O21" i="9"/>
  <c r="GO115" i="1"/>
  <c r="Q108" i="14"/>
  <c r="P32" i="2"/>
  <c r="BM117" i="1"/>
  <c r="B84" i="20"/>
  <c r="CK119" i="1"/>
  <c r="E114"/>
  <c r="L109" i="14"/>
  <c r="DI119" i="1"/>
  <c r="I37" i="2"/>
  <c r="DI70" i="15"/>
  <c r="N107" i="14"/>
  <c r="N109"/>
  <c r="O106"/>
  <c r="BM112" i="1"/>
  <c r="G533" i="13"/>
  <c r="DI117" i="1"/>
  <c r="CI69" i="15"/>
  <c r="G56" i="13"/>
  <c r="P35" i="2"/>
  <c r="CW117" i="1"/>
  <c r="GO114"/>
  <c r="I32" i="2"/>
  <c r="I111" i="14"/>
  <c r="G534" i="13"/>
  <c r="G87"/>
  <c r="N19" i="9"/>
  <c r="C80" i="20"/>
  <c r="I110" i="14"/>
  <c r="R110"/>
  <c r="C87" i="20"/>
  <c r="BA117" i="1"/>
  <c r="R109" i="14"/>
  <c r="AO117" i="1"/>
  <c r="O28" i="2"/>
  <c r="J107" i="14"/>
  <c r="I29" i="2"/>
  <c r="C91" i="20"/>
  <c r="Q114" i="1"/>
  <c r="G502" i="13"/>
  <c r="G212"/>
  <c r="G250"/>
  <c r="S111" i="14"/>
  <c r="ES115" i="1"/>
  <c r="FE113"/>
  <c r="AG70" i="15"/>
  <c r="C70"/>
  <c r="DA70"/>
  <c r="AY70"/>
  <c r="I20" i="2"/>
  <c r="B93" i="20"/>
  <c r="GC116" i="1"/>
  <c r="R108" i="14"/>
  <c r="O107"/>
  <c r="A91" i="20"/>
  <c r="J110" i="14"/>
  <c r="AM68" i="15"/>
  <c r="A92" i="20"/>
  <c r="E106" i="14"/>
  <c r="BM113" i="1"/>
  <c r="H32" i="2"/>
  <c r="O28" i="9"/>
  <c r="FE114" i="1"/>
  <c r="O33" i="9"/>
  <c r="O19"/>
  <c r="O21" i="2"/>
  <c r="G474" i="13"/>
  <c r="G437"/>
  <c r="P21" i="9"/>
  <c r="R107" i="14"/>
  <c r="Q109"/>
  <c r="CK117" i="1"/>
  <c r="M108" i="14"/>
  <c r="CW112" i="1"/>
  <c r="BA113"/>
  <c r="CW113"/>
  <c r="Q118"/>
  <c r="C110" i="14"/>
  <c r="P27" i="2"/>
  <c r="ES119" i="1"/>
  <c r="H34" i="2"/>
  <c r="E117" i="1"/>
  <c r="C108" i="14"/>
  <c r="M110"/>
  <c r="L110"/>
  <c r="CO68" i="15"/>
  <c r="O27" i="2"/>
  <c r="B88" i="20"/>
  <c r="I35" i="2"/>
  <c r="G107" i="14"/>
  <c r="C82" i="20"/>
  <c r="G376" i="13"/>
  <c r="G409"/>
  <c r="P107" i="14"/>
  <c r="C81" i="20"/>
  <c r="E115" i="1"/>
  <c r="DA59" i="15"/>
  <c r="CK118" i="1"/>
  <c r="BA114"/>
  <c r="R111" i="14"/>
  <c r="E110"/>
  <c r="AA68" i="15"/>
  <c r="O29" i="2"/>
  <c r="CU69" i="15"/>
  <c r="P30" i="2"/>
  <c r="L106" i="14"/>
  <c r="G216" i="13"/>
  <c r="G97" i="20"/>
  <c r="BA115" i="1"/>
  <c r="G378" i="13"/>
  <c r="M111" i="14"/>
  <c r="D108"/>
  <c r="Q111"/>
  <c r="G536" i="13"/>
  <c r="G249"/>
  <c r="A88" i="20"/>
  <c r="AO114" i="1"/>
  <c r="K13" i="9"/>
  <c r="O22" i="2"/>
  <c r="AS68" i="15"/>
  <c r="G501" i="13"/>
  <c r="I25" i="2"/>
  <c r="E112" i="1"/>
  <c r="U68" i="15"/>
  <c r="CU59"/>
  <c r="C85" i="20"/>
  <c r="AC117" i="1"/>
  <c r="P24" i="2"/>
  <c r="BQ69" i="15"/>
  <c r="G150" i="13"/>
  <c r="O27" i="9"/>
  <c r="AS70" i="15"/>
  <c r="FE118" i="1"/>
  <c r="C93" i="20"/>
  <c r="O26" i="9"/>
  <c r="G217" i="13"/>
  <c r="A86" i="20"/>
  <c r="I26" i="2"/>
  <c r="I31"/>
  <c r="U59" i="15"/>
  <c r="G506" i="13"/>
  <c r="E111" i="14"/>
  <c r="G473" i="13"/>
  <c r="G565"/>
  <c r="O20" i="9"/>
  <c r="P106" i="14"/>
  <c r="P32" i="9"/>
  <c r="DU117" i="1"/>
  <c r="H27" i="2"/>
  <c r="I33"/>
  <c r="O32" i="9"/>
  <c r="BA116" i="1"/>
  <c r="BQ68" i="15"/>
  <c r="GO118" i="1"/>
  <c r="G53" i="13"/>
  <c r="O108" i="14"/>
  <c r="H33" i="2"/>
  <c r="H111" i="14"/>
  <c r="BY115" i="1"/>
  <c r="G537" i="13"/>
  <c r="N28" i="9"/>
  <c r="HA116" i="1"/>
  <c r="I106" i="14"/>
  <c r="I24" i="2"/>
  <c r="G248" i="13"/>
  <c r="G120"/>
  <c r="CI59" i="15"/>
  <c r="L108" i="14"/>
  <c r="AO113" i="1"/>
  <c r="CW116"/>
  <c r="HA115"/>
  <c r="HA117"/>
  <c r="O69" i="15"/>
  <c r="CW114" i="1"/>
  <c r="O25" i="9"/>
  <c r="N108" i="14"/>
  <c r="HA113" i="1"/>
  <c r="P31" i="2"/>
  <c r="G569" i="13"/>
  <c r="A80" i="20"/>
  <c r="P17" i="9"/>
  <c r="GO119" i="1"/>
  <c r="G314" i="13"/>
  <c r="G84"/>
  <c r="O23" i="9"/>
  <c r="G119" i="13"/>
  <c r="GC114" i="1"/>
  <c r="BW70" i="15"/>
  <c r="G377" i="13"/>
  <c r="G470"/>
  <c r="G115"/>
  <c r="G147"/>
  <c r="BM115" i="1"/>
  <c r="O68" i="15"/>
  <c r="B87" i="20"/>
  <c r="CI70" i="15"/>
  <c r="G246" i="13"/>
  <c r="H109" i="14"/>
  <c r="CC70" i="15"/>
  <c r="O14" i="9"/>
  <c r="Q112" i="1"/>
  <c r="G406" i="13"/>
  <c r="B83" i="20"/>
  <c r="I109" i="14"/>
  <c r="J14" i="9"/>
  <c r="GC112" i="1"/>
  <c r="P33" i="9"/>
  <c r="AC112" i="1"/>
  <c r="EG117"/>
  <c r="T106" i="14"/>
  <c r="H108"/>
  <c r="P33" i="2"/>
  <c r="C111" i="14"/>
  <c r="F107"/>
  <c r="ES113" i="1"/>
  <c r="CC69" i="15"/>
  <c r="H26" i="2"/>
  <c r="CO70" i="15"/>
  <c r="A89" i="20"/>
  <c r="I22" i="2"/>
  <c r="N110" i="14"/>
  <c r="H22" i="2"/>
  <c r="O24"/>
  <c r="BW69" i="15"/>
  <c r="DI68"/>
  <c r="B82" i="20"/>
  <c r="G151" i="13"/>
  <c r="G149"/>
  <c r="P24" i="9"/>
  <c r="CI68" i="15"/>
  <c r="I30" i="2"/>
  <c r="G341" i="13"/>
  <c r="S107" i="14"/>
  <c r="C89" i="20"/>
  <c r="G109" i="14"/>
  <c r="R106"/>
  <c r="CU68" i="15"/>
  <c r="G277" i="13"/>
  <c r="BW68" i="15"/>
  <c r="G310" i="13"/>
  <c r="A87" i="20"/>
  <c r="FQ112" i="1"/>
  <c r="K111" i="14"/>
  <c r="P26" i="2"/>
  <c r="HA118" i="1"/>
  <c r="Q107" i="14"/>
  <c r="BE70" i="15"/>
  <c r="O110" i="14"/>
  <c r="FQ113" i="1"/>
  <c r="GC113"/>
  <c r="O109" i="14"/>
  <c r="FE112" i="1"/>
  <c r="AC116"/>
  <c r="Q119"/>
  <c r="G96" i="20"/>
  <c r="CW119" i="1"/>
  <c r="P19" i="9"/>
  <c r="N20" s="1"/>
  <c r="A81" i="20"/>
  <c r="G183" i="13"/>
  <c r="HA119" i="1"/>
  <c r="FQ116"/>
  <c r="F110" i="14"/>
  <c r="H36" i="2"/>
  <c r="O34"/>
  <c r="B80" i="20"/>
  <c r="FE116" i="1"/>
  <c r="G118" i="13"/>
  <c r="G440"/>
  <c r="FE115" i="1"/>
  <c r="M107" i="14"/>
  <c r="EG119" i="1"/>
  <c r="AC113"/>
  <c r="BQ70" i="15"/>
  <c r="H25" i="2"/>
  <c r="G504" i="13"/>
  <c r="CO69" i="15"/>
  <c r="G313" i="13"/>
  <c r="G373"/>
  <c r="CC68" i="15"/>
  <c r="G215" i="13"/>
  <c r="E116" i="1"/>
  <c r="G438" i="13"/>
  <c r="H106" i="14"/>
  <c r="DI114" i="1"/>
  <c r="FQ118"/>
  <c r="H110" i="14"/>
  <c r="A85" i="20"/>
  <c r="A93"/>
  <c r="P108" i="14"/>
  <c r="P109"/>
  <c r="D111"/>
  <c r="AA59" i="15"/>
  <c r="T108" i="14"/>
  <c r="S109"/>
  <c r="H29" i="2"/>
  <c r="DG69" i="15"/>
  <c r="G309" i="13"/>
  <c r="P16" i="9"/>
  <c r="N17" s="1"/>
  <c r="AC114" i="1"/>
  <c r="N14" i="9"/>
  <c r="G405" i="13"/>
  <c r="O70" i="15"/>
  <c r="I23" i="2"/>
  <c r="P110" i="14"/>
  <c r="E118" i="1"/>
  <c r="BK59" i="15"/>
  <c r="Q115" i="1"/>
  <c r="N33" i="9"/>
  <c r="CW115" i="1"/>
  <c r="DU118"/>
  <c r="G408" i="13"/>
  <c r="P23" i="2"/>
  <c r="BM116" i="1"/>
  <c r="G566" i="13"/>
  <c r="P30" i="9"/>
  <c r="DA69" i="15"/>
  <c r="ES112" i="1"/>
  <c r="G538" i="13"/>
  <c r="E113" i="1"/>
  <c r="G146" i="13"/>
  <c r="DI112" i="1"/>
  <c r="FQ119"/>
  <c r="O31" i="9"/>
  <c r="G570" i="13"/>
  <c r="K108" i="14"/>
  <c r="H21" i="2"/>
  <c r="BA119" i="1"/>
  <c r="GC119"/>
  <c r="J19" i="7"/>
  <c r="C107" i="14"/>
  <c r="G179" i="13"/>
  <c r="BY116" i="1"/>
  <c r="E107" i="14"/>
  <c r="F111"/>
  <c r="DU113" i="1"/>
  <c r="BK70" i="15"/>
  <c r="L107" i="14"/>
  <c r="BK68" i="15"/>
  <c r="CK113" i="1"/>
  <c r="H24" i="2"/>
  <c r="B91" i="20"/>
  <c r="AS59" i="15"/>
  <c r="I27" i="2"/>
  <c r="G312" i="13"/>
  <c r="G278"/>
  <c r="S108" i="14"/>
  <c r="I70" i="15"/>
  <c r="P22" i="9"/>
  <c r="D106" i="14"/>
  <c r="P20" i="9"/>
  <c r="EG116" i="1"/>
  <c r="CK114"/>
  <c r="ES118"/>
  <c r="H31" i="2"/>
  <c r="HA112" i="1"/>
  <c r="E108" i="14"/>
  <c r="DG68" i="15"/>
  <c r="G23" i="13"/>
  <c r="O24" i="9"/>
  <c r="DU112" i="1"/>
  <c r="G505" i="13"/>
  <c r="P36" i="2"/>
  <c r="AO115" i="1"/>
  <c r="AG59" i="15"/>
  <c r="O26" i="2"/>
  <c r="C106" i="14"/>
  <c r="GC117" i="1"/>
  <c r="BM114"/>
  <c r="C86" i="20"/>
  <c r="ES117" i="1"/>
  <c r="C109" i="14"/>
  <c r="DI69" i="15"/>
  <c r="K106" i="14"/>
  <c r="O22" i="9"/>
  <c r="G25" i="13"/>
  <c r="C84" i="20"/>
  <c r="O20" i="2"/>
  <c r="Q110" i="14"/>
  <c r="AO118" i="1"/>
  <c r="C83" i="20"/>
  <c r="H23" i="2"/>
  <c r="G180" i="13"/>
  <c r="DU114" i="1"/>
  <c r="EG114"/>
  <c r="J109" i="14"/>
  <c r="Q113" i="1"/>
  <c r="M106" i="14"/>
  <c r="G472" i="13"/>
  <c r="N30" i="9"/>
  <c r="EG112" i="1"/>
  <c r="GO113"/>
  <c r="Q117"/>
  <c r="GC115"/>
  <c r="H30" i="2"/>
  <c r="G58" i="13"/>
  <c r="Q106" i="14"/>
  <c r="EG118" i="1"/>
  <c r="O16" i="9"/>
  <c r="DI113" i="1"/>
  <c r="H28" i="2"/>
  <c r="C68" i="15"/>
  <c r="K109" i="14"/>
  <c r="F108"/>
  <c r="G342" i="13"/>
  <c r="G568"/>
  <c r="GC118" i="1"/>
  <c r="S106" i="14"/>
  <c r="N21" i="9"/>
  <c r="I108" i="14"/>
  <c r="N26" i="9"/>
  <c r="FV18" i="22" l="1"/>
  <c r="FU18"/>
  <c r="FV26"/>
  <c r="FU26"/>
  <c r="EW27"/>
  <c r="EX27"/>
  <c r="EW28"/>
  <c r="EX28"/>
  <c r="GQ29"/>
  <c r="GR29"/>
  <c r="FU30"/>
  <c r="FV30"/>
  <c r="EW34"/>
  <c r="EX34"/>
  <c r="FJ61"/>
  <c r="FI61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FH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FJ53"/>
  <c r="FI53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B30" i="1" s="1"/>
  <c r="FR6" i="22"/>
  <c r="FW6"/>
  <c r="FZ30" i="1" s="1"/>
  <c r="FX6" i="22"/>
  <c r="GP6"/>
  <c r="GO6"/>
  <c r="GV6"/>
  <c r="GU6"/>
  <c r="GX30" i="1" s="1"/>
  <c r="ET7" i="22"/>
  <c r="EY7"/>
  <c r="FB31" i="1" s="1"/>
  <c r="EZ7" i="22"/>
  <c r="FR7"/>
  <c r="FW7"/>
  <c r="FZ31" i="1" s="1"/>
  <c r="FQ7" i="22"/>
  <c r="FX7"/>
  <c r="GO7"/>
  <c r="GP7"/>
  <c r="ES8"/>
  <c r="EY8"/>
  <c r="FB32" i="1" s="1"/>
  <c r="FQ8" i="22"/>
  <c r="FR8"/>
  <c r="FX8"/>
  <c r="FW8"/>
  <c r="FZ32" i="1" s="1"/>
  <c r="EY9" i="22"/>
  <c r="FB33" i="1" s="1"/>
  <c r="EZ9" i="22"/>
  <c r="ES9"/>
  <c r="FR9"/>
  <c r="FW9"/>
  <c r="FZ33" i="1" s="1"/>
  <c r="FX9" i="22"/>
  <c r="GV9"/>
  <c r="GP9"/>
  <c r="GU9"/>
  <c r="GX33" i="1" s="1"/>
  <c r="ES10" i="22"/>
  <c r="ET10"/>
  <c r="FQ10"/>
  <c r="FX10"/>
  <c r="FR10"/>
  <c r="FW10"/>
  <c r="FZ34" i="1" s="1"/>
  <c r="GU10" i="22"/>
  <c r="GX34" i="1" s="1"/>
  <c r="GV10" i="22"/>
  <c r="ES11"/>
  <c r="EZ11"/>
  <c r="ET11"/>
  <c r="FW11"/>
  <c r="FZ35" i="1" s="1"/>
  <c r="FR11" i="22"/>
  <c r="FX11"/>
  <c r="GU11"/>
  <c r="GX35" i="1" s="1"/>
  <c r="GP11" i="22"/>
  <c r="GO11"/>
  <c r="EY12"/>
  <c r="FB36" i="1" s="1"/>
  <c r="EZ12" i="22"/>
  <c r="FW12"/>
  <c r="FZ36" i="1" s="1"/>
  <c r="FR12" i="22"/>
  <c r="FQ12"/>
  <c r="GO12"/>
  <c r="GP12"/>
  <c r="ES13"/>
  <c r="EZ13"/>
  <c r="EY13"/>
  <c r="FB37" i="1" s="1"/>
  <c r="FR13" i="22"/>
  <c r="FQ13"/>
  <c r="FW13"/>
  <c r="FZ37" i="1" s="1"/>
  <c r="GU13" i="22"/>
  <c r="GX37" i="1" s="1"/>
  <c r="GO13" i="22"/>
  <c r="GP13"/>
  <c r="ET14"/>
  <c r="ES14"/>
  <c r="EY14"/>
  <c r="FB38" i="1" s="1"/>
  <c r="FW14" i="22"/>
  <c r="FZ38" i="1" s="1"/>
  <c r="FR14" i="22"/>
  <c r="FQ14"/>
  <c r="GV14"/>
  <c r="GO14"/>
  <c r="GP14"/>
  <c r="GU14"/>
  <c r="GX38" i="1" s="1"/>
  <c r="EY15" i="22"/>
  <c r="FB39" i="1" s="1"/>
  <c r="ET15" i="22"/>
  <c r="ES15"/>
  <c r="FX15"/>
  <c r="FQ15"/>
  <c r="FW15"/>
  <c r="FZ39" i="1" s="1"/>
  <c r="GO15" i="22"/>
  <c r="GV15"/>
  <c r="GU15"/>
  <c r="GX39" i="1" s="1"/>
  <c r="GP15" i="22"/>
  <c r="EZ16"/>
  <c r="ES16"/>
  <c r="ET16"/>
  <c r="FQ16"/>
  <c r="FX16"/>
  <c r="FW16"/>
  <c r="FZ40" i="1" s="1"/>
  <c r="GP16" i="22"/>
  <c r="GU16"/>
  <c r="GX40" i="1" s="1"/>
  <c r="GV16" i="22"/>
  <c r="ET17"/>
  <c r="ES17"/>
  <c r="EZ17"/>
  <c r="FR17"/>
  <c r="FW17"/>
  <c r="FZ41" i="1" s="1"/>
  <c r="FX17" i="22"/>
  <c r="GV17"/>
  <c r="GU17"/>
  <c r="GX41" i="1" s="1"/>
  <c r="EY18" i="22"/>
  <c r="FB42" i="1" s="1"/>
  <c r="EZ18" i="22"/>
  <c r="FR18"/>
  <c r="FW18"/>
  <c r="FZ42" i="1" s="1"/>
  <c r="FX18" i="22"/>
  <c r="GO18"/>
  <c r="GP18"/>
  <c r="GU18"/>
  <c r="GX42" i="1" s="1"/>
  <c r="GV18" i="22"/>
  <c r="EY19"/>
  <c r="FB43" i="1" s="1"/>
  <c r="ET19" i="22"/>
  <c r="ES19"/>
  <c r="FW19"/>
  <c r="FZ43" i="1" s="1"/>
  <c r="FQ19" i="22"/>
  <c r="GO19"/>
  <c r="GV19"/>
  <c r="GP19"/>
  <c r="GU19"/>
  <c r="GX43" i="1" s="1"/>
  <c r="EZ20" i="22"/>
  <c r="ES20"/>
  <c r="ET20"/>
  <c r="FW20"/>
  <c r="FZ44" i="1" s="1"/>
  <c r="FX20" i="22"/>
  <c r="FQ20"/>
  <c r="FR20"/>
  <c r="GU20"/>
  <c r="GX44" i="1" s="1"/>
  <c r="GV20" i="22"/>
  <c r="FQ21"/>
  <c r="FW21"/>
  <c r="FZ45" i="1" s="1"/>
  <c r="FX21" i="22"/>
  <c r="FR21"/>
  <c r="GO21"/>
  <c r="GU21"/>
  <c r="GX45" i="1" s="1"/>
  <c r="ES22" i="22"/>
  <c r="EY22"/>
  <c r="FB46" i="1" s="1"/>
  <c r="EZ22" i="22"/>
  <c r="GO22"/>
  <c r="GV22"/>
  <c r="GP22"/>
  <c r="GU22"/>
  <c r="GX46" i="1" s="1"/>
  <c r="EZ23" i="22"/>
  <c r="ET23"/>
  <c r="FR23"/>
  <c r="FX23"/>
  <c r="GU23"/>
  <c r="GX47" i="1" s="1"/>
  <c r="GP23" i="22"/>
  <c r="GO23"/>
  <c r="EZ24"/>
  <c r="ET24"/>
  <c r="ES24"/>
  <c r="FR24"/>
  <c r="FX24"/>
  <c r="GP24"/>
  <c r="GO24"/>
  <c r="FQ25"/>
  <c r="FW25"/>
  <c r="FZ49" i="1" s="1"/>
  <c r="FX25" i="22"/>
  <c r="FR25"/>
  <c r="GP25"/>
  <c r="GO25"/>
  <c r="GV25"/>
  <c r="EY26"/>
  <c r="FB50" i="1" s="1"/>
  <c r="ER26" i="22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Z50" i="1" s="1"/>
  <c r="FX65" i="22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X50" i="1" s="1"/>
  <c r="GV60" i="22"/>
  <c r="GV42"/>
  <c r="GV43"/>
  <c r="GV50"/>
  <c r="GV47"/>
  <c r="GV74"/>
  <c r="ET27"/>
  <c r="EY27"/>
  <c r="FB51" i="1" s="1"/>
  <c r="ER27" i="22"/>
  <c r="FP27"/>
  <c r="FQ27"/>
  <c r="FR27"/>
  <c r="FW27"/>
  <c r="FZ51" i="1" s="1"/>
  <c r="GN27" i="22"/>
  <c r="GV27"/>
  <c r="GP27"/>
  <c r="EY28"/>
  <c r="FB52" i="1" s="1"/>
  <c r="EZ28" i="22"/>
  <c r="ET28"/>
  <c r="ER28"/>
  <c r="FR28"/>
  <c r="FP28"/>
  <c r="GO28"/>
  <c r="GV28"/>
  <c r="GN28"/>
  <c r="GP28"/>
  <c r="ER29"/>
  <c r="ET29"/>
  <c r="EY29"/>
  <c r="FB53" i="1" s="1"/>
  <c r="EZ29" i="22"/>
  <c r="ES29"/>
  <c r="FQ29"/>
  <c r="FX29"/>
  <c r="FW29"/>
  <c r="FZ53" i="1" s="1"/>
  <c r="FP29" i="22"/>
  <c r="GO29"/>
  <c r="GP29"/>
  <c r="GV29"/>
  <c r="GU29"/>
  <c r="GX53" i="1" s="1"/>
  <c r="ES30" i="22"/>
  <c r="EY30"/>
  <c r="FB54" i="1" s="1"/>
  <c r="EZ30" i="22"/>
  <c r="ET30"/>
  <c r="ER30"/>
  <c r="FP30"/>
  <c r="FW30"/>
  <c r="FZ54" i="1" s="1"/>
  <c r="GV30" i="22"/>
  <c r="GU30"/>
  <c r="GX54" i="1" s="1"/>
  <c r="GN30" i="22"/>
  <c r="GP30"/>
  <c r="ER31"/>
  <c r="EY31"/>
  <c r="FB55" i="1" s="1"/>
  <c r="EZ31" i="22"/>
  <c r="ET31"/>
  <c r="FQ31"/>
  <c r="FX31"/>
  <c r="FP31"/>
  <c r="FR31"/>
  <c r="GN31"/>
  <c r="GU31"/>
  <c r="GX55" i="1" s="1"/>
  <c r="GV31" i="22"/>
  <c r="EY32"/>
  <c r="FB56" i="1" s="1"/>
  <c r="EZ32" i="22"/>
  <c r="ER32"/>
  <c r="ET32"/>
  <c r="ES32"/>
  <c r="FQ32"/>
  <c r="FW32"/>
  <c r="FZ56" i="1" s="1"/>
  <c r="FP32" i="22"/>
  <c r="FR32"/>
  <c r="GV32"/>
  <c r="GU32"/>
  <c r="GX56" i="1" s="1"/>
  <c r="GP32" i="22"/>
  <c r="GO32"/>
  <c r="GN32"/>
  <c r="ET33"/>
  <c r="EZ33"/>
  <c r="EY33"/>
  <c r="FB57" i="1" s="1"/>
  <c r="ES33" i="22"/>
  <c r="FW33"/>
  <c r="FZ57" i="1" s="1"/>
  <c r="FP33" i="22"/>
  <c r="FX33"/>
  <c r="FR33"/>
  <c r="GU33"/>
  <c r="GX57" i="1" s="1"/>
  <c r="GN33" i="22"/>
  <c r="GO33"/>
  <c r="GP33"/>
  <c r="EZ34"/>
  <c r="ET34"/>
  <c r="EY34"/>
  <c r="FB58" i="1" s="1"/>
  <c r="FP34" i="22"/>
  <c r="FX34"/>
  <c r="FW34"/>
  <c r="FZ58" i="1" s="1"/>
  <c r="FQ34" i="22"/>
  <c r="GP34"/>
  <c r="GU34"/>
  <c r="GX58" i="1" s="1"/>
  <c r="GN34" i="22"/>
  <c r="GV34"/>
  <c r="EY35"/>
  <c r="FB59" i="1" s="1"/>
  <c r="ER35" i="22"/>
  <c r="EZ35"/>
  <c r="ES35"/>
  <c r="FW35"/>
  <c r="FZ59" i="1" s="1"/>
  <c r="FP35" i="22"/>
  <c r="FX35"/>
  <c r="GN35"/>
  <c r="GP35"/>
  <c r="GO35"/>
  <c r="GU35"/>
  <c r="GX59" i="1" s="1"/>
  <c r="GV35" i="22"/>
  <c r="ET36"/>
  <c r="EZ36"/>
  <c r="EY36"/>
  <c r="FB60" i="1" s="1"/>
  <c r="FR36" i="22"/>
  <c r="FP36"/>
  <c r="FQ36"/>
  <c r="GV36"/>
  <c r="GU36"/>
  <c r="GX60" i="1" s="1"/>
  <c r="GP36" i="22"/>
  <c r="GO36"/>
  <c r="ER37"/>
  <c r="EY37"/>
  <c r="FB61" i="1" s="1"/>
  <c r="ET37" i="22"/>
  <c r="ES37"/>
  <c r="EZ37"/>
  <c r="FP37"/>
  <c r="FQ37"/>
  <c r="FX37"/>
  <c r="FW37"/>
  <c r="FZ61" i="1" s="1"/>
  <c r="FR37" i="22"/>
  <c r="HA37"/>
  <c r="HB37"/>
  <c r="HG37"/>
  <c r="HJ61" i="1" s="1"/>
  <c r="HH37" i="22"/>
  <c r="FF38"/>
  <c r="FE38"/>
  <c r="GC38"/>
  <c r="GD38"/>
  <c r="GI38"/>
  <c r="GL62" i="1" s="1"/>
  <c r="HA38" i="22"/>
  <c r="HH38"/>
  <c r="HB38"/>
  <c r="FK39"/>
  <c r="FN63" i="1" s="1"/>
  <c r="FE39" i="22"/>
  <c r="FL39"/>
  <c r="HA39"/>
  <c r="HH39"/>
  <c r="HB39"/>
  <c r="FK40"/>
  <c r="FN64" i="1" s="1"/>
  <c r="FF40" i="22"/>
  <c r="GC40"/>
  <c r="GJ40"/>
  <c r="GD40"/>
  <c r="GI40"/>
  <c r="GL64" i="1" s="1"/>
  <c r="HB40" i="22"/>
  <c r="HH40"/>
  <c r="GJ41"/>
  <c r="GI41"/>
  <c r="GL65" i="1" s="1"/>
  <c r="HB41" i="22"/>
  <c r="HA41"/>
  <c r="HH41"/>
  <c r="FL42"/>
  <c r="FF42"/>
  <c r="GC42"/>
  <c r="GJ42"/>
  <c r="GD42"/>
  <c r="FL43"/>
  <c r="FE43"/>
  <c r="FF43"/>
  <c r="GJ43"/>
  <c r="GC43"/>
  <c r="HH43"/>
  <c r="HG43"/>
  <c r="HJ67" i="1" s="1"/>
  <c r="HA43" i="22"/>
  <c r="FL44"/>
  <c r="FE44"/>
  <c r="GJ44"/>
  <c r="GI44"/>
  <c r="GL68" i="1" s="1"/>
  <c r="GC44" i="22"/>
  <c r="GD44"/>
  <c r="HB44"/>
  <c r="HA44"/>
  <c r="HG44"/>
  <c r="HJ68" i="1" s="1"/>
  <c r="FK45" i="22"/>
  <c r="FN69" i="1" s="1"/>
  <c r="FF45" i="22"/>
  <c r="FE45"/>
  <c r="GC45"/>
  <c r="GJ45"/>
  <c r="GD45"/>
  <c r="GI45"/>
  <c r="GL69" i="1" s="1"/>
  <c r="HA45" i="22"/>
  <c r="HB45"/>
  <c r="FF46"/>
  <c r="FE46"/>
  <c r="FL46"/>
  <c r="FK46"/>
  <c r="FN70" i="1" s="1"/>
  <c r="GC46" i="22"/>
  <c r="GD46"/>
  <c r="GJ46"/>
  <c r="FK47"/>
  <c r="FN71" i="1" s="1"/>
  <c r="FF47" i="22"/>
  <c r="FE47"/>
  <c r="GC47"/>
  <c r="GI47"/>
  <c r="GL71" i="1" s="1"/>
  <c r="HH47" i="22"/>
  <c r="HB47"/>
  <c r="HG47"/>
  <c r="HJ71" i="1" s="1"/>
  <c r="FL48" i="22"/>
  <c r="FE48"/>
  <c r="FF48"/>
  <c r="FK48"/>
  <c r="FN72" i="1" s="1"/>
  <c r="GC48" i="22"/>
  <c r="GD48"/>
  <c r="GJ48"/>
  <c r="HH48"/>
  <c r="HG48"/>
  <c r="HJ72" i="1" s="1"/>
  <c r="HA48" i="22"/>
  <c r="FL49"/>
  <c r="FF49"/>
  <c r="FK49"/>
  <c r="FN73" i="1" s="1"/>
  <c r="GJ49" i="22"/>
  <c r="GC49"/>
  <c r="GI49"/>
  <c r="GL73" i="1" s="1"/>
  <c r="HA49" i="22"/>
  <c r="HB49"/>
  <c r="HH49"/>
  <c r="FL50"/>
  <c r="FE50"/>
  <c r="GC50"/>
  <c r="GJ50"/>
  <c r="HH50"/>
  <c r="HA50"/>
  <c r="HG50"/>
  <c r="HJ74" i="1" s="1"/>
  <c r="FL51" i="22"/>
  <c r="FK51"/>
  <c r="FN75" i="1" s="1"/>
  <c r="GC51" i="22"/>
  <c r="GJ51"/>
  <c r="GI51"/>
  <c r="GL75" i="1" s="1"/>
  <c r="HH51" i="22"/>
  <c r="HA51"/>
  <c r="HG51"/>
  <c r="HJ75" i="1" s="1"/>
  <c r="HB51" i="22"/>
  <c r="FE52"/>
  <c r="FF52"/>
  <c r="GC52"/>
  <c r="GD52"/>
  <c r="HH52"/>
  <c r="HG52"/>
  <c r="HJ76" i="1" s="1"/>
  <c r="HA52" i="22"/>
  <c r="FF53"/>
  <c r="FL53"/>
  <c r="GI53"/>
  <c r="GL77" i="1" s="1"/>
  <c r="GD53" i="22"/>
  <c r="GC53"/>
  <c r="HH53"/>
  <c r="HB53"/>
  <c r="HA53"/>
  <c r="FE54"/>
  <c r="FL54"/>
  <c r="FK54"/>
  <c r="FN78" i="1" s="1"/>
  <c r="FF54" i="22"/>
  <c r="GD54"/>
  <c r="GJ54"/>
  <c r="HH54"/>
  <c r="HA54"/>
  <c r="GJ55"/>
  <c r="GD55"/>
  <c r="HB55"/>
  <c r="HA55"/>
  <c r="HH55"/>
  <c r="FL56"/>
  <c r="FE56"/>
  <c r="FK56"/>
  <c r="FN80" i="1" s="1"/>
  <c r="FF56" i="22"/>
  <c r="GC56"/>
  <c r="GJ56"/>
  <c r="HG56"/>
  <c r="HJ80" i="1" s="1"/>
  <c r="HH56" i="22"/>
  <c r="HB56"/>
  <c r="FK57"/>
  <c r="FN81" i="1" s="1"/>
  <c r="FE57" i="22"/>
  <c r="GD57"/>
  <c r="GJ57"/>
  <c r="GD58"/>
  <c r="GC58"/>
  <c r="GJ58"/>
  <c r="FE59"/>
  <c r="FL59"/>
  <c r="HA59"/>
  <c r="HH59"/>
  <c r="GC60"/>
  <c r="GJ60"/>
  <c r="FK61"/>
  <c r="FN85" i="1" s="1"/>
  <c r="FL61" i="22"/>
  <c r="FF61"/>
  <c r="GC61"/>
  <c r="GJ61"/>
  <c r="HB61"/>
  <c r="HH61"/>
  <c r="FL62"/>
  <c r="FE62"/>
  <c r="FF62"/>
  <c r="GD63"/>
  <c r="GC63"/>
  <c r="GJ63"/>
  <c r="HB63"/>
  <c r="HH63"/>
  <c r="FJ64"/>
  <c r="FI64"/>
  <c r="GD64"/>
  <c r="GJ64"/>
  <c r="HH64"/>
  <c r="HB64"/>
  <c r="FF65"/>
  <c r="FE65"/>
  <c r="GI66"/>
  <c r="GL90" i="1" s="1"/>
  <c r="GD66" i="22"/>
  <c r="FF67"/>
  <c r="FK67"/>
  <c r="FN91" i="1" s="1"/>
  <c r="FL67" i="22"/>
  <c r="HA67"/>
  <c r="HG67"/>
  <c r="HJ91" i="1" s="1"/>
  <c r="HH67" i="22"/>
  <c r="GJ68"/>
  <c r="GI68"/>
  <c r="GL92" i="1" s="1"/>
  <c r="GB68" i="22"/>
  <c r="GD68"/>
  <c r="FL69"/>
  <c r="FK69"/>
  <c r="FN93" i="1" s="1"/>
  <c r="FF69" i="22"/>
  <c r="FD69"/>
  <c r="HH69"/>
  <c r="GZ69"/>
  <c r="HG69"/>
  <c r="HJ93" i="1" s="1"/>
  <c r="FL70" i="22"/>
  <c r="FK70"/>
  <c r="FN94" i="1" s="1"/>
  <c r="GB70" i="22"/>
  <c r="GI70"/>
  <c r="GL94" i="1" s="1"/>
  <c r="GD70" i="22"/>
  <c r="GJ70"/>
  <c r="HG70"/>
  <c r="HJ94" i="1" s="1"/>
  <c r="HH70" i="22"/>
  <c r="FK71"/>
  <c r="FN95" i="1" s="1"/>
  <c r="FF71" i="22"/>
  <c r="FD71"/>
  <c r="GJ71"/>
  <c r="GI71"/>
  <c r="GL95" i="1" s="1"/>
  <c r="GB71" i="22"/>
  <c r="FD72"/>
  <c r="FL72"/>
  <c r="FK72"/>
  <c r="FN96" i="1" s="1"/>
  <c r="HH72" i="22"/>
  <c r="HG72"/>
  <c r="HJ96" i="1" s="1"/>
  <c r="HA72" i="22"/>
  <c r="GD73"/>
  <c r="GC73"/>
  <c r="GB73"/>
  <c r="GJ73"/>
  <c r="GZ73"/>
  <c r="HB73"/>
  <c r="HH73"/>
  <c r="FL74"/>
  <c r="FK74"/>
  <c r="FN98" i="1" s="1"/>
  <c r="GJ74" i="22"/>
  <c r="GC74"/>
  <c r="GZ75"/>
  <c r="HH75"/>
  <c r="FK77"/>
  <c r="FN101" i="1" s="1"/>
  <c r="FE77" i="22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GX49" i="1" s="1"/>
  <c r="ER33" i="22"/>
  <c r="FK43"/>
  <c r="FN67" i="1" s="1"/>
  <c r="FF50" i="22"/>
  <c r="FK52"/>
  <c r="FN76" i="1" s="1"/>
  <c r="GI52" i="22"/>
  <c r="GL76" i="1" s="1"/>
  <c r="ET75" i="22"/>
  <c r="GO79"/>
  <c r="GO82"/>
  <c r="FW38"/>
  <c r="FZ62" i="1" s="1"/>
  <c r="GO48" i="22"/>
  <c r="EY51"/>
  <c r="FB75" i="1" s="1"/>
  <c r="GU52" i="22"/>
  <c r="GX76" i="1" s="1"/>
  <c r="GO53" i="22"/>
  <c r="ES65"/>
  <c r="FE79"/>
  <c r="FE80"/>
  <c r="FE83"/>
  <c r="DX78"/>
  <c r="DW78"/>
  <c r="DV51"/>
  <c r="CE77"/>
  <c r="CH101" i="1" s="1"/>
  <c r="BZ60" i="22"/>
  <c r="DV60"/>
  <c r="BY61"/>
  <c r="CW63"/>
  <c r="EG78"/>
  <c r="EB25"/>
  <c r="DQ41" i="1"/>
  <c r="CR30" i="22"/>
  <c r="CL58"/>
  <c r="CQ59"/>
  <c r="CT83" i="1" s="1"/>
  <c r="CQ65" i="22"/>
  <c r="CT89" i="1" s="1"/>
  <c r="BG78" i="22"/>
  <c r="BJ102" i="1" s="1"/>
  <c r="AV106"/>
  <c r="AD78" i="22"/>
  <c r="V33"/>
  <c r="U33"/>
  <c r="V35"/>
  <c r="U35"/>
  <c r="V36"/>
  <c r="U36"/>
  <c r="U42"/>
  <c r="V42"/>
  <c r="V44"/>
  <c r="U44"/>
  <c r="V45"/>
  <c r="U45"/>
  <c r="S46"/>
  <c r="T46"/>
  <c r="V47"/>
  <c r="U47"/>
  <c r="S48"/>
  <c r="T48"/>
  <c r="V49"/>
  <c r="U49"/>
  <c r="V50"/>
  <c r="U50"/>
  <c r="U51"/>
  <c r="V51"/>
  <c r="V81"/>
  <c r="U81"/>
  <c r="S82"/>
  <c r="T82"/>
  <c r="R43"/>
  <c r="Y40" i="1"/>
  <c r="V72" i="22"/>
  <c r="S74"/>
  <c r="T34"/>
  <c r="T70"/>
  <c r="W81"/>
  <c r="Z105" i="1" s="1"/>
  <c r="Y45"/>
  <c r="P83" i="22"/>
  <c r="T32"/>
  <c r="V21"/>
  <c r="S62"/>
  <c r="Y107" i="1"/>
  <c r="Y62"/>
  <c r="Y70"/>
  <c r="Y47"/>
  <c r="X95"/>
  <c r="Y72"/>
  <c r="Y65"/>
  <c r="Y37"/>
  <c r="U23" i="22"/>
  <c r="V27"/>
  <c r="T19"/>
  <c r="V12"/>
  <c r="T51"/>
  <c r="V10"/>
  <c r="S67"/>
  <c r="R84"/>
  <c r="R54"/>
  <c r="Q52"/>
  <c r="W46"/>
  <c r="Z70" i="1" s="1"/>
  <c r="X53" i="22"/>
  <c r="R42"/>
  <c r="W49"/>
  <c r="Z73" i="1" s="1"/>
  <c r="W47" i="22"/>
  <c r="Z71" i="1" s="1"/>
  <c r="W42" i="22"/>
  <c r="Z66" i="1" s="1"/>
  <c r="W51" i="22"/>
  <c r="Z75" i="1" s="1"/>
  <c r="W45" i="22"/>
  <c r="Z69" i="1" s="1"/>
  <c r="X37" i="22"/>
  <c r="Q31"/>
  <c r="X39"/>
  <c r="X52"/>
  <c r="V32"/>
  <c r="P38"/>
  <c r="Q34"/>
  <c r="W33"/>
  <c r="Z57" i="1" s="1"/>
  <c r="Q28" i="22"/>
  <c r="X36"/>
  <c r="S12"/>
  <c r="X27"/>
  <c r="W28"/>
  <c r="Z52" i="1" s="1"/>
  <c r="X30" i="22"/>
  <c r="W32"/>
  <c r="Z56" i="1" s="1"/>
  <c r="R37" i="22"/>
  <c r="Q39"/>
  <c r="P41"/>
  <c r="R48"/>
  <c r="W53"/>
  <c r="Z77" i="1" s="1"/>
  <c r="Q80" i="22"/>
  <c r="W55"/>
  <c r="Z79" i="1" s="1"/>
  <c r="X29" i="22"/>
  <c r="Q83"/>
  <c r="Q79"/>
  <c r="X35" i="1"/>
  <c r="X83"/>
  <c r="Y49"/>
  <c r="W80" i="22"/>
  <c r="Z104" i="1" s="1"/>
  <c r="W84" i="22"/>
  <c r="Z108" i="1" s="1"/>
  <c r="W79" i="22"/>
  <c r="Z103" i="1" s="1"/>
  <c r="Q82" i="22"/>
  <c r="W50"/>
  <c r="Z74" i="1" s="1"/>
  <c r="W48" i="22"/>
  <c r="Z72" i="1" s="1"/>
  <c r="Q46" i="22"/>
  <c r="T43"/>
  <c r="X49"/>
  <c r="W40"/>
  <c r="Z64" i="1" s="1"/>
  <c r="V43" i="22"/>
  <c r="P42"/>
  <c r="P40"/>
  <c r="X51"/>
  <c r="X50"/>
  <c r="X45"/>
  <c r="X83"/>
  <c r="R31"/>
  <c r="Q38"/>
  <c r="X34"/>
  <c r="X47"/>
  <c r="Q30"/>
  <c r="W29"/>
  <c r="Z53" i="1" s="1"/>
  <c r="W27" i="22"/>
  <c r="Z51" i="1" s="1"/>
  <c r="X32" i="22"/>
  <c r="W26"/>
  <c r="Z50" i="1" s="1"/>
  <c r="X33" i="22"/>
  <c r="W35"/>
  <c r="Z59" i="1" s="1"/>
  <c r="R36" i="22"/>
  <c r="Q37"/>
  <c r="P39"/>
  <c r="R41"/>
  <c r="R45"/>
  <c r="Q53"/>
  <c r="P81"/>
  <c r="W41"/>
  <c r="Z65" i="1" s="1"/>
  <c r="W82" i="22"/>
  <c r="Z106" i="1" s="1"/>
  <c r="R83" i="22"/>
  <c r="X43" i="1"/>
  <c r="X109"/>
  <c r="X55"/>
  <c r="Y68"/>
  <c r="Y52"/>
  <c r="Y57"/>
  <c r="S31" i="22"/>
  <c r="V22"/>
  <c r="P54"/>
  <c r="T52"/>
  <c r="Q54"/>
  <c r="R53"/>
  <c r="R47"/>
  <c r="X44"/>
  <c r="R40"/>
  <c r="R33"/>
  <c r="R26"/>
  <c r="X46"/>
  <c r="X38"/>
  <c r="W43"/>
  <c r="Z67" i="1" s="1"/>
  <c r="HC73" i="22"/>
  <c r="HD73"/>
  <c r="HH96" i="1"/>
  <c r="GC57" i="22"/>
  <c r="GK74" i="1"/>
  <c r="FW44" i="22"/>
  <c r="FZ68" i="1" s="1"/>
  <c r="FI60" i="22"/>
  <c r="FM70" i="1"/>
  <c r="FG78" i="22"/>
  <c r="FL66" i="1"/>
  <c r="EY74" i="22"/>
  <c r="FB98" i="1" s="1"/>
  <c r="FA30"/>
  <c r="EY61" i="22"/>
  <c r="FB85" i="1" s="1"/>
  <c r="ET43" i="22"/>
  <c r="EN86" i="1"/>
  <c r="EM52" i="22"/>
  <c r="EP76" i="1" s="1"/>
  <c r="EH74" i="22"/>
  <c r="EN41" i="1"/>
  <c r="EA54" i="22"/>
  <c r="ED78" i="1" s="1"/>
  <c r="DV55" i="22"/>
  <c r="EB57"/>
  <c r="EB79"/>
  <c r="EC60" i="1"/>
  <c r="EA74" i="22"/>
  <c r="ED98" i="1" s="1"/>
  <c r="EB31" i="22"/>
  <c r="EB34"/>
  <c r="DI58"/>
  <c r="DP70" i="1"/>
  <c r="DD84"/>
  <c r="DD98"/>
  <c r="DC44" i="22"/>
  <c r="DF68" i="1" s="1"/>
  <c r="CW48" i="22"/>
  <c r="CQ53"/>
  <c r="CT77" i="1" s="1"/>
  <c r="CR62"/>
  <c r="CL56" i="22"/>
  <c r="CL57"/>
  <c r="BY43"/>
  <c r="CE44"/>
  <c r="CH68" i="1" s="1"/>
  <c r="BY47" i="22"/>
  <c r="CE48"/>
  <c r="CH72" i="1" s="1"/>
  <c r="CE56" i="22"/>
  <c r="CH80" i="1" s="1"/>
  <c r="CE73" i="22"/>
  <c r="CH97" i="1" s="1"/>
  <c r="BS65" i="22"/>
  <c r="BV89" i="1" s="1"/>
  <c r="BU36"/>
  <c r="BD75" i="22"/>
  <c r="BC75"/>
  <c r="BC80"/>
  <c r="AV104" i="1"/>
  <c r="AV55"/>
  <c r="AC76" i="22"/>
  <c r="AI55"/>
  <c r="AL79" i="1" s="1"/>
  <c r="X71"/>
  <c r="HF84" i="22"/>
  <c r="HD72"/>
  <c r="HD6"/>
  <c r="HC12"/>
  <c r="HF76"/>
  <c r="HC60"/>
  <c r="HF77"/>
  <c r="HB81"/>
  <c r="HC64"/>
  <c r="HG58"/>
  <c r="HJ82" i="1" s="1"/>
  <c r="GO63" i="22"/>
  <c r="GW69" i="1"/>
  <c r="GO43" i="22"/>
  <c r="GU44"/>
  <c r="GX68" i="1" s="1"/>
  <c r="GO73" i="22"/>
  <c r="GD47"/>
  <c r="GJ89" i="1"/>
  <c r="GC41" i="22"/>
  <c r="FT57"/>
  <c r="FS57"/>
  <c r="FY104" i="1"/>
  <c r="FE41" i="22"/>
  <c r="FK65"/>
  <c r="FN89" i="1" s="1"/>
  <c r="FL92"/>
  <c r="ES73" i="22"/>
  <c r="ES62"/>
  <c r="EY64"/>
  <c r="FB88" i="1" s="1"/>
  <c r="EO92"/>
  <c r="EH73" i="22"/>
  <c r="EM59"/>
  <c r="EP83" i="1" s="1"/>
  <c r="DY6" i="22"/>
  <c r="DZ6"/>
  <c r="DY10"/>
  <c r="DZ10"/>
  <c r="DZ13"/>
  <c r="DY13"/>
  <c r="DY17"/>
  <c r="DZ17"/>
  <c r="DZ22"/>
  <c r="DY22"/>
  <c r="DZ23"/>
  <c r="DY23"/>
  <c r="DY24"/>
  <c r="DZ24"/>
  <c r="DZ27"/>
  <c r="DY27"/>
  <c r="DY28"/>
  <c r="DZ28"/>
  <c r="DW30"/>
  <c r="DX30"/>
  <c r="DW36"/>
  <c r="DX36"/>
  <c r="DU57"/>
  <c r="DW84"/>
  <c r="DU74"/>
  <c r="DX58"/>
  <c r="EB80" i="1"/>
  <c r="EC82"/>
  <c r="DY31" i="22"/>
  <c r="DZ42"/>
  <c r="DY70"/>
  <c r="DZ69"/>
  <c r="DY79"/>
  <c r="DT83"/>
  <c r="EB86"/>
  <c r="EB75"/>
  <c r="EB71"/>
  <c r="EB67"/>
  <c r="EB66"/>
  <c r="EB63"/>
  <c r="EA57"/>
  <c r="ED81" i="1" s="1"/>
  <c r="EB56" i="22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ED31" i="1" s="1"/>
  <c r="DY29" i="22"/>
  <c r="DY16"/>
  <c r="EB5"/>
  <c r="DY7"/>
  <c r="DX61"/>
  <c r="EA6"/>
  <c r="ED30" i="1" s="1"/>
  <c r="DV7" i="22"/>
  <c r="DU8"/>
  <c r="DU9"/>
  <c r="EB10"/>
  <c r="EB12"/>
  <c r="EA15"/>
  <c r="ED39" i="1" s="1"/>
  <c r="EA17" i="22"/>
  <c r="ED41" i="1" s="1"/>
  <c r="DU18" i="22"/>
  <c r="EA22"/>
  <c r="ED46" i="1" s="1"/>
  <c r="DU25" i="22"/>
  <c r="DT26"/>
  <c r="DW28"/>
  <c r="DV30"/>
  <c r="EA31"/>
  <c r="ED55" i="1" s="1"/>
  <c r="DU33" i="22"/>
  <c r="EA34"/>
  <c r="ED58" i="1" s="1"/>
  <c r="EB50"/>
  <c r="EB59"/>
  <c r="DT57" i="22"/>
  <c r="DY77"/>
  <c r="DZ20"/>
  <c r="DZ65"/>
  <c r="EC72" i="1"/>
  <c r="DU80" i="22"/>
  <c r="DZ76"/>
  <c r="DY73"/>
  <c r="DY71"/>
  <c r="DY38"/>
  <c r="EC108" i="1"/>
  <c r="EC56"/>
  <c r="EB29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ED61" i="1" s="1"/>
  <c r="DU36" i="22"/>
  <c r="DV35"/>
  <c r="DV32"/>
  <c r="DX24"/>
  <c r="EB22"/>
  <c r="EB18"/>
  <c r="DY37"/>
  <c r="EB43"/>
  <c r="EB27"/>
  <c r="DV26"/>
  <c r="DV24"/>
  <c r="DV10"/>
  <c r="EB65"/>
  <c r="DU11"/>
  <c r="DW82"/>
  <c r="DU5"/>
  <c r="DV6"/>
  <c r="DV9"/>
  <c r="DU12"/>
  <c r="EA14"/>
  <c r="ED38" i="1" s="1"/>
  <c r="EA16" i="22"/>
  <c r="ED40" i="1" s="1"/>
  <c r="EA26" i="22"/>
  <c r="ED50" i="1" s="1"/>
  <c r="EA27" i="22"/>
  <c r="ED51" i="1" s="1"/>
  <c r="DV28" i="22"/>
  <c r="DU30"/>
  <c r="DT33"/>
  <c r="EA55"/>
  <c r="ED79" i="1" s="1"/>
  <c r="DT80" i="22"/>
  <c r="EA48"/>
  <c r="ED72" i="1" s="1"/>
  <c r="DU59" i="22"/>
  <c r="EB43" i="1"/>
  <c r="DV79" i="22"/>
  <c r="EB68"/>
  <c r="DU78"/>
  <c r="EB37" i="1"/>
  <c r="EB34"/>
  <c r="EB109"/>
  <c r="EB84" i="22"/>
  <c r="DT81"/>
  <c r="EB77"/>
  <c r="DV82"/>
  <c r="EB62"/>
  <c r="EB58"/>
  <c r="EB51"/>
  <c r="EB45"/>
  <c r="DT37"/>
  <c r="DZ41"/>
  <c r="EB46"/>
  <c r="EA32"/>
  <c r="ED56" i="1" s="1"/>
  <c r="EB39" i="22"/>
  <c r="EB24"/>
  <c r="DV19"/>
  <c r="EB36"/>
  <c r="DV22"/>
  <c r="EB21"/>
  <c r="EB19"/>
  <c r="DV16"/>
  <c r="EB80"/>
  <c r="EB8"/>
  <c r="EB11"/>
  <c r="DZ52"/>
  <c r="DW34"/>
  <c r="EA82"/>
  <c r="ED106" i="1" s="1"/>
  <c r="DU62" i="22"/>
  <c r="DU63"/>
  <c r="DU66"/>
  <c r="DO53"/>
  <c r="DR77" i="1" s="1"/>
  <c r="DP104"/>
  <c r="DD64"/>
  <c r="DC50" i="22"/>
  <c r="DF74" i="1" s="1"/>
  <c r="CP32" i="2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T51" i="1" s="1"/>
  <c r="CQ29" i="22"/>
  <c r="CT53" i="1" s="1"/>
  <c r="CL36" i="22"/>
  <c r="CK38"/>
  <c r="CL40"/>
  <c r="CJ58"/>
  <c r="CK56"/>
  <c r="CR89" i="1"/>
  <c r="CM63" i="22"/>
  <c r="CP75"/>
  <c r="CO33"/>
  <c r="CM13"/>
  <c r="CQ34"/>
  <c r="CT58" i="1" s="1"/>
  <c r="CJ38" i="22"/>
  <c r="CK40"/>
  <c r="CR92" i="1"/>
  <c r="CS105"/>
  <c r="CK67" i="22"/>
  <c r="CG91" i="1"/>
  <c r="CG100"/>
  <c r="BY76" i="22"/>
  <c r="CF96" i="1"/>
  <c r="BY59" i="22"/>
  <c r="BM62"/>
  <c r="BM63"/>
  <c r="BT71" i="1"/>
  <c r="BF33" i="22"/>
  <c r="BE33"/>
  <c r="BH72" i="1"/>
  <c r="BH82"/>
  <c r="BA54" i="22"/>
  <c r="BG48"/>
  <c r="BJ72" i="1" s="1"/>
  <c r="BG76" i="22"/>
  <c r="BJ100" i="1" s="1"/>
  <c r="AV85"/>
  <c r="AP66" i="22"/>
  <c r="AV32" i="1"/>
  <c r="AH76" i="22"/>
  <c r="AG76"/>
  <c r="AJ95" i="1"/>
  <c r="AC48" i="22"/>
  <c r="AI61"/>
  <c r="AL85" i="1" s="1"/>
  <c r="AC63" i="22"/>
  <c r="AI64"/>
  <c r="AL88" i="1" s="1"/>
  <c r="X75"/>
  <c r="Y102"/>
  <c r="X93"/>
  <c r="Y103"/>
  <c r="Y105"/>
  <c r="B99" i="20"/>
  <c r="D99" s="1"/>
  <c r="C9"/>
  <c r="J9" s="1"/>
  <c r="CY66" i="22"/>
  <c r="CZ66"/>
  <c r="BR63"/>
  <c r="BQ63"/>
  <c r="V65"/>
  <c r="U65"/>
  <c r="EM56"/>
  <c r="EP80" i="1" s="1"/>
  <c r="EF56" i="22"/>
  <c r="AZ60"/>
  <c r="BA60"/>
  <c r="GI63"/>
  <c r="GL87" i="1" s="1"/>
  <c r="GB63" i="22"/>
  <c r="FK64"/>
  <c r="FN88" i="1" s="1"/>
  <c r="FF64" i="22"/>
  <c r="DH78"/>
  <c r="DI78"/>
  <c r="DO78"/>
  <c r="DR102" i="1" s="1"/>
  <c r="EY81" i="22"/>
  <c r="FB105" i="1" s="1"/>
  <c r="ER81" i="22"/>
  <c r="AN86"/>
  <c r="AO86"/>
  <c r="CQ86"/>
  <c r="CT110" i="1" s="1"/>
  <c r="CJ86" i="22"/>
  <c r="CK86"/>
  <c r="GT83"/>
  <c r="HA56"/>
  <c r="GP59"/>
  <c r="AD60"/>
  <c r="CL63"/>
  <c r="FE63"/>
  <c r="AO64"/>
  <c r="CK64"/>
  <c r="CP64" s="1"/>
  <c r="EG64"/>
  <c r="GC64"/>
  <c r="GU66"/>
  <c r="GX90" i="1" s="1"/>
  <c r="CL55" i="22"/>
  <c r="CQ55"/>
  <c r="CT79" i="1" s="1"/>
  <c r="DH55" i="22"/>
  <c r="DI55"/>
  <c r="W56"/>
  <c r="Z80" i="1" s="1"/>
  <c r="Q56" i="22"/>
  <c r="AU56"/>
  <c r="AX80" i="1" s="1"/>
  <c r="AN56" i="22"/>
  <c r="AR187" i="17"/>
  <c r="AJ151" i="18"/>
  <c r="BO16" i="22"/>
  <c r="EZ21"/>
  <c r="DD23"/>
  <c r="FQ23"/>
  <c r="EY24"/>
  <c r="FB48" i="1" s="1"/>
  <c r="BB39" i="22"/>
  <c r="DU39"/>
  <c r="DZ39" s="1"/>
  <c r="E40"/>
  <c r="J40" s="1"/>
  <c r="E42"/>
  <c r="GC54"/>
  <c r="FK55"/>
  <c r="FN79" i="1" s="1"/>
  <c r="GI55" i="22"/>
  <c r="GL79" i="1" s="1"/>
  <c r="BB66" i="22"/>
  <c r="BY66"/>
  <c r="FR78"/>
  <c r="FK83"/>
  <c r="FN107" i="1" s="1"/>
  <c r="GB51" i="22"/>
  <c r="GD51"/>
  <c r="BS53"/>
  <c r="BV77" i="1" s="1"/>
  <c r="BN53" i="22"/>
  <c r="FF66"/>
  <c r="FD66"/>
  <c r="DH75"/>
  <c r="DJ75"/>
  <c r="DA9" i="18"/>
  <c r="GH65" i="22"/>
  <c r="CD86"/>
  <c r="ES54"/>
  <c r="EX54" s="1"/>
  <c r="GO56"/>
  <c r="GN54"/>
  <c r="GU54"/>
  <c r="GX78" i="1" s="1"/>
  <c r="BA55" i="22"/>
  <c r="AZ55"/>
  <c r="W57"/>
  <c r="Z81" i="1" s="1"/>
  <c r="Q57" i="22"/>
  <c r="CQ57"/>
  <c r="CT81" i="1" s="1"/>
  <c r="CK57" i="22"/>
  <c r="AP59"/>
  <c r="AO59"/>
  <c r="CK59"/>
  <c r="CL59"/>
  <c r="CV60"/>
  <c r="CW60"/>
  <c r="BA61"/>
  <c r="BG61"/>
  <c r="BJ85" i="1" s="1"/>
  <c r="GN62" i="22"/>
  <c r="GP62"/>
  <c r="BG63"/>
  <c r="BJ87" i="1" s="1"/>
  <c r="AZ63" i="22"/>
  <c r="BZ69"/>
  <c r="CE69"/>
  <c r="CH93" i="1" s="1"/>
  <c r="BX69" i="22"/>
  <c r="GU72"/>
  <c r="GX96" i="1" s="1"/>
  <c r="GO72" i="22"/>
  <c r="GB74"/>
  <c r="GD74"/>
  <c r="P75"/>
  <c r="R75"/>
  <c r="HI56" i="1"/>
  <c r="HH56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AL76" i="1" s="1"/>
  <c r="BB52" i="22"/>
  <c r="E53"/>
  <c r="AI53"/>
  <c r="AL77" i="1" s="1"/>
  <c r="CW53" i="22"/>
  <c r="HG54"/>
  <c r="HJ78" i="1" s="1"/>
  <c r="DU56" i="22"/>
  <c r="GD56"/>
  <c r="AU57"/>
  <c r="AX81" i="1" s="1"/>
  <c r="BB59" i="22"/>
  <c r="EH66"/>
  <c r="E67"/>
  <c r="CW67"/>
  <c r="GD82"/>
  <c r="EO39" i="1"/>
  <c r="CR44"/>
  <c r="AW45"/>
  <c r="FY46"/>
  <c r="GK50"/>
  <c r="GJ51"/>
  <c r="AV70"/>
  <c r="X78"/>
  <c r="AV80"/>
  <c r="EC88"/>
  <c r="EZ88"/>
  <c r="BU92"/>
  <c r="BT97"/>
  <c r="DP97"/>
  <c r="AV107"/>
  <c r="AS12" i="15"/>
  <c r="G42" i="20"/>
  <c r="H42" s="1"/>
  <c r="W16" s="1"/>
  <c r="X16" s="1"/>
  <c r="EA28" i="22"/>
  <c r="ED52" i="1" s="1"/>
  <c r="GU28" i="22"/>
  <c r="GX52" i="1" s="1"/>
  <c r="DC30" i="22"/>
  <c r="DF54" i="1" s="1"/>
  <c r="R51" i="22"/>
  <c r="DC66"/>
  <c r="DF90" i="1" s="1"/>
  <c r="BY74" i="22"/>
  <c r="ES79"/>
  <c r="AI81"/>
  <c r="AL105" i="1" s="1"/>
  <c r="BY83" i="22"/>
  <c r="DU83"/>
  <c r="BT45" i="1"/>
  <c r="GK54"/>
  <c r="GW72"/>
  <c r="EB90"/>
  <c r="FM96"/>
  <c r="DP106"/>
  <c r="DH70" i="15"/>
  <c r="P115" i="20"/>
  <c r="I14"/>
  <c r="D71"/>
  <c r="B71" s="1"/>
  <c r="D74" s="1"/>
  <c r="B74" s="1"/>
  <c r="I9"/>
  <c r="H44"/>
  <c r="W18" s="1"/>
  <c r="X18" s="1"/>
  <c r="FF24" i="24"/>
  <c r="FF25" s="1"/>
  <c r="A79" i="20"/>
  <c r="Q119"/>
  <c r="O119" s="1"/>
  <c r="M24" i="9" s="1"/>
  <c r="P127" i="20"/>
  <c r="G33"/>
  <c r="H33" s="1"/>
  <c r="W7" s="1"/>
  <c r="X7" s="1"/>
  <c r="A128"/>
  <c r="T127" s="1"/>
  <c r="E61"/>
  <c r="G64"/>
  <c r="H61"/>
  <c r="F61" s="1"/>
  <c r="I61"/>
  <c r="D11" s="1"/>
  <c r="I11" s="1"/>
  <c r="G126"/>
  <c r="F64"/>
  <c r="Q111"/>
  <c r="S111"/>
  <c r="U110" s="1"/>
  <c r="H112"/>
  <c r="H116"/>
  <c r="H120"/>
  <c r="E64"/>
  <c r="G59"/>
  <c r="H60"/>
  <c r="I60"/>
  <c r="D10" s="1"/>
  <c r="I10" s="1"/>
  <c r="CT163" i="17"/>
  <c r="CT198"/>
  <c r="DQ135"/>
  <c r="I40" i="22"/>
  <c r="J73"/>
  <c r="I73"/>
  <c r="BE86"/>
  <c r="BF86"/>
  <c r="DA53"/>
  <c r="DB53"/>
  <c r="S61"/>
  <c r="T61"/>
  <c r="DA67"/>
  <c r="DB67"/>
  <c r="S80"/>
  <c r="T80"/>
  <c r="CM82"/>
  <c r="CN82"/>
  <c r="Y135" i="17"/>
  <c r="B163"/>
  <c r="B198"/>
  <c r="GQ35" i="22"/>
  <c r="GR35"/>
  <c r="U40"/>
  <c r="V40"/>
  <c r="BO41"/>
  <c r="BP41"/>
  <c r="CD59"/>
  <c r="CC59"/>
  <c r="CY64"/>
  <c r="CZ64"/>
  <c r="HE67"/>
  <c r="HF67"/>
  <c r="BO68"/>
  <c r="BP68"/>
  <c r="BO73"/>
  <c r="BP73"/>
  <c r="K115" i="20"/>
  <c r="M115"/>
  <c r="G115"/>
  <c r="AX198" i="17"/>
  <c r="AX163"/>
  <c r="BU135"/>
  <c r="BC31" i="22"/>
  <c r="BD31"/>
  <c r="CC47"/>
  <c r="CD47"/>
  <c r="GE51"/>
  <c r="GF51"/>
  <c r="EW54"/>
  <c r="CC61"/>
  <c r="CD61"/>
  <c r="DZ66"/>
  <c r="DY66"/>
  <c r="FS82"/>
  <c r="FT82"/>
  <c r="H83"/>
  <c r="G83"/>
  <c r="AQ86"/>
  <c r="AR86"/>
  <c r="G252" i="13"/>
  <c r="G29"/>
  <c r="GU24" i="22"/>
  <c r="GX48" i="1" s="1"/>
  <c r="BY25" i="22"/>
  <c r="AI32"/>
  <c r="AL56" i="1" s="1"/>
  <c r="FQ33" i="22"/>
  <c r="DU35"/>
  <c r="FQ35"/>
  <c r="BY39"/>
  <c r="DC39"/>
  <c r="DF63" i="1" s="1"/>
  <c r="EY39" i="22"/>
  <c r="FB63" i="1" s="1"/>
  <c r="FQ39" i="22"/>
  <c r="GU39"/>
  <c r="GX63" i="1" s="1"/>
  <c r="HA40" i="22"/>
  <c r="FE42"/>
  <c r="E49"/>
  <c r="BY49"/>
  <c r="CW49"/>
  <c r="FQ49"/>
  <c r="AI50"/>
  <c r="AL74" i="1" s="1"/>
  <c r="CE50" i="22"/>
  <c r="CH74" i="1" s="1"/>
  <c r="CX50" i="22"/>
  <c r="EY50"/>
  <c r="FB74" i="1" s="1"/>
  <c r="FW50" i="22"/>
  <c r="FZ74" i="1" s="1"/>
  <c r="CE52" i="22"/>
  <c r="CH76" i="1" s="1"/>
  <c r="EA53" i="22"/>
  <c r="ED77" i="1" s="1"/>
  <c r="AI54" i="22"/>
  <c r="AL78" i="1" s="1"/>
  <c r="DC55" i="22"/>
  <c r="DF79" i="1" s="1"/>
  <c r="ES55" i="22"/>
  <c r="CW58"/>
  <c r="FR60"/>
  <c r="HG61"/>
  <c r="HJ85" i="1" s="1"/>
  <c r="AO62" i="22"/>
  <c r="EG62"/>
  <c r="FK62"/>
  <c r="FN86" i="1" s="1"/>
  <c r="GC66" i="22"/>
  <c r="FE67"/>
  <c r="GO69"/>
  <c r="BY70"/>
  <c r="DC70"/>
  <c r="DF94" i="1" s="1"/>
  <c r="GU70" i="22"/>
  <c r="GX94" i="1" s="1"/>
  <c r="AI71" i="22"/>
  <c r="AL95" i="1" s="1"/>
  <c r="CX71" i="22"/>
  <c r="GP71"/>
  <c r="CW73"/>
  <c r="EA79"/>
  <c r="ED103" i="1" s="1"/>
  <c r="EG80" i="22"/>
  <c r="HA80"/>
  <c r="R82"/>
  <c r="AO82"/>
  <c r="ES82"/>
  <c r="BA84"/>
  <c r="GO84"/>
  <c r="K85"/>
  <c r="N109" i="1" s="1"/>
  <c r="AC85" i="22"/>
  <c r="AI86"/>
  <c r="AL110" i="1" s="1"/>
  <c r="CW86" i="22"/>
  <c r="FR86"/>
  <c r="CF34" i="1"/>
  <c r="DE34"/>
  <c r="FA34"/>
  <c r="BH37"/>
  <c r="BU39"/>
  <c r="AK42"/>
  <c r="AJ42"/>
  <c r="DA9" i="17"/>
  <c r="U16" i="5"/>
  <c r="AF110" s="1"/>
  <c r="CE5"/>
  <c r="DB72" i="22"/>
  <c r="J83"/>
  <c r="FS68"/>
  <c r="B11" i="21"/>
  <c r="BN167" i="18"/>
  <c r="FY42" i="1"/>
  <c r="FX42"/>
  <c r="U115" i="20"/>
  <c r="HC10" i="22"/>
  <c r="E27"/>
  <c r="AC28"/>
  <c r="AI30"/>
  <c r="AL54" i="1" s="1"/>
  <c r="BY30" i="22"/>
  <c r="GO30"/>
  <c r="BA36"/>
  <c r="FW36"/>
  <c r="FZ60" i="1" s="1"/>
  <c r="K37" i="22"/>
  <c r="N61" i="1" s="1"/>
  <c r="CW38" i="22"/>
  <c r="GO40"/>
  <c r="K47"/>
  <c r="N71" i="1" s="1"/>
  <c r="DU47" i="22"/>
  <c r="ES47"/>
  <c r="FQ47"/>
  <c r="GD49"/>
  <c r="R50"/>
  <c r="AP50"/>
  <c r="BN50"/>
  <c r="CL50"/>
  <c r="GD50"/>
  <c r="EH51"/>
  <c r="FK53"/>
  <c r="FN77" i="1" s="1"/>
  <c r="HG53" i="22"/>
  <c r="HJ77" i="1" s="1"/>
  <c r="BN57" i="22"/>
  <c r="BN58"/>
  <c r="DJ58"/>
  <c r="EH58"/>
  <c r="FK58"/>
  <c r="FN82" i="1" s="1"/>
  <c r="GI58" i="22"/>
  <c r="GL82" i="1" s="1"/>
  <c r="HA58" i="22"/>
  <c r="W59"/>
  <c r="Z83" i="1" s="1"/>
  <c r="AU59" i="22"/>
  <c r="AX83" i="1" s="1"/>
  <c r="BN59" i="22"/>
  <c r="DC61"/>
  <c r="DF85" i="1" s="1"/>
  <c r="ES61" i="22"/>
  <c r="GU61"/>
  <c r="GX85" i="1" s="1"/>
  <c r="BA62" i="22"/>
  <c r="CE62"/>
  <c r="CH86" i="1" s="1"/>
  <c r="FW62" i="22"/>
  <c r="FZ86" i="1" s="1"/>
  <c r="GU62" i="22"/>
  <c r="GX86" i="1" s="1"/>
  <c r="CW65" i="22"/>
  <c r="FQ66"/>
  <c r="AC68"/>
  <c r="FE69"/>
  <c r="R70"/>
  <c r="DU72"/>
  <c r="EY72"/>
  <c r="FB96" i="1" s="1"/>
  <c r="AI73" i="22"/>
  <c r="AL97" i="1" s="1"/>
  <c r="E75" i="22"/>
  <c r="DJ77"/>
  <c r="CX78"/>
  <c r="FR81"/>
  <c r="E82"/>
  <c r="AU84"/>
  <c r="AX108" i="1" s="1"/>
  <c r="BM84" i="22"/>
  <c r="EG84"/>
  <c r="GC84"/>
  <c r="AO85"/>
  <c r="CK85"/>
  <c r="GC85"/>
  <c r="HA85"/>
  <c r="Q86"/>
  <c r="HA86"/>
  <c r="HI42" i="1"/>
  <c r="HI59"/>
  <c r="CR41"/>
  <c r="CS41"/>
  <c r="V78" i="22"/>
  <c r="AS80"/>
  <c r="AS68"/>
  <c r="DE118" i="24"/>
  <c r="Y59" i="1"/>
  <c r="L61"/>
  <c r="FX68"/>
  <c r="AJ73"/>
  <c r="DE73"/>
  <c r="FX73"/>
  <c r="AW74"/>
  <c r="DD74"/>
  <c r="FX76"/>
  <c r="FA78"/>
  <c r="FL80"/>
  <c r="FL82"/>
  <c r="GV82"/>
  <c r="BU84"/>
  <c r="EB87"/>
  <c r="BT88"/>
  <c r="DD91"/>
  <c r="G63" i="20"/>
  <c r="H56"/>
  <c r="I63"/>
  <c r="D13" s="1"/>
  <c r="I13" s="1"/>
  <c r="ET111" i="24"/>
  <c r="AL111" s="1"/>
  <c r="FY99" i="1"/>
  <c r="CF102"/>
  <c r="CG103"/>
  <c r="G47" i="20"/>
  <c r="H47" s="1"/>
  <c r="W21" s="1"/>
  <c r="X21" s="1"/>
  <c r="E58"/>
  <c r="E63"/>
  <c r="G60"/>
  <c r="G56"/>
  <c r="H57"/>
  <c r="I57"/>
  <c r="D7" s="1"/>
  <c r="I7" s="1"/>
  <c r="GV49" i="1"/>
  <c r="BT51"/>
  <c r="AK53"/>
  <c r="EO63"/>
  <c r="EZ65"/>
  <c r="GW65"/>
  <c r="FA69"/>
  <c r="DP74"/>
  <c r="FX74"/>
  <c r="AJ76"/>
  <c r="M84"/>
  <c r="CF84"/>
  <c r="EZ84"/>
  <c r="GV86"/>
  <c r="L87"/>
  <c r="AJ88"/>
  <c r="BT89"/>
  <c r="BI95"/>
  <c r="Y100"/>
  <c r="BI108"/>
  <c r="CR108"/>
  <c r="E56" i="20"/>
  <c r="G57"/>
  <c r="F57" s="1"/>
  <c r="H62"/>
  <c r="H58"/>
  <c r="E59"/>
  <c r="G62"/>
  <c r="G58"/>
  <c r="H63"/>
  <c r="H59"/>
  <c r="AL96" i="24"/>
  <c r="AL112"/>
  <c r="H97" i="20"/>
  <c r="FG39" i="24"/>
  <c r="FG38"/>
  <c r="FG35"/>
  <c r="FG34"/>
  <c r="FG111"/>
  <c r="FG110"/>
  <c r="FG99"/>
  <c r="FG98"/>
  <c r="FG96"/>
  <c r="FG93"/>
  <c r="FG81"/>
  <c r="FG76"/>
  <c r="FG73"/>
  <c r="FG70"/>
  <c r="FG41"/>
  <c r="FG113"/>
  <c r="FG33"/>
  <c r="FG112"/>
  <c r="FG100"/>
  <c r="FG97"/>
  <c r="FG94"/>
  <c r="FG82"/>
  <c r="FG80"/>
  <c r="FG75"/>
  <c r="FG71"/>
  <c r="FG58"/>
  <c r="K122" i="20"/>
  <c r="M122"/>
  <c r="G122"/>
  <c r="G120"/>
  <c r="M120"/>
  <c r="G111"/>
  <c r="M111"/>
  <c r="K111"/>
  <c r="M118"/>
  <c r="K110"/>
  <c r="O110" s="1"/>
  <c r="M15" i="9" s="1"/>
  <c r="U124" i="20"/>
  <c r="S115"/>
  <c r="U114" s="1"/>
  <c r="H125"/>
  <c r="F121"/>
  <c r="U127"/>
  <c r="F127"/>
  <c r="G31"/>
  <c r="H31" s="1"/>
  <c r="W5" s="1"/>
  <c r="X5" s="1"/>
  <c r="Y5" s="1"/>
  <c r="Y6" s="1"/>
  <c r="Y7" s="1"/>
  <c r="T109"/>
  <c r="F109" s="1"/>
  <c r="G109" s="1"/>
  <c r="S122"/>
  <c r="U121" s="1"/>
  <c r="S127"/>
  <c r="U126" s="1"/>
  <c r="O112"/>
  <c r="M17" i="9" s="1"/>
  <c r="S109" i="20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M109"/>
  <c r="H114"/>
  <c r="H123"/>
  <c r="M123"/>
  <c r="K123"/>
  <c r="G123"/>
  <c r="H111"/>
  <c r="K116"/>
  <c r="O116" s="1"/>
  <c r="M21" i="9" s="1"/>
  <c r="K120" i="20"/>
  <c r="O120" s="1"/>
  <c r="M25" i="9" s="1"/>
  <c r="U125" i="20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O118" i="20"/>
  <c r="M23" i="9" s="1"/>
  <c r="AH70" i="22"/>
  <c r="GT75"/>
  <c r="EI86"/>
  <c r="FV82"/>
  <c r="FI82"/>
  <c r="CC85"/>
  <c r="EK69"/>
  <c r="HE66"/>
  <c r="EA23"/>
  <c r="ED47" i="1" s="1"/>
  <c r="BG24" i="22"/>
  <c r="BJ48" i="1" s="1"/>
  <c r="DC24" i="22"/>
  <c r="DF48" i="1" s="1"/>
  <c r="EA24" i="22"/>
  <c r="ED48" i="1" s="1"/>
  <c r="AI27" i="22"/>
  <c r="AL51" i="1" s="1"/>
  <c r="BY27" i="22"/>
  <c r="GO27"/>
  <c r="BG28"/>
  <c r="BJ52" i="1" s="1"/>
  <c r="DC32" i="22"/>
  <c r="DF56" i="1" s="1"/>
  <c r="BY37" i="22"/>
  <c r="ES38"/>
  <c r="EA40"/>
  <c r="ED64" i="1" s="1"/>
  <c r="FW40" i="22"/>
  <c r="FZ64" i="1" s="1"/>
  <c r="DJ41" i="22"/>
  <c r="EG41"/>
  <c r="BA45"/>
  <c r="EY45"/>
  <c r="FB69" i="1" s="1"/>
  <c r="FW45" i="22"/>
  <c r="FZ69" i="1" s="1"/>
  <c r="AI46" i="22"/>
  <c r="AL70" i="1" s="1"/>
  <c r="BG46" i="22"/>
  <c r="BJ70" i="1" s="1"/>
  <c r="DU46" i="22"/>
  <c r="BG49"/>
  <c r="BJ73" i="1" s="1"/>
  <c r="EH50" i="22"/>
  <c r="HB50"/>
  <c r="CL51"/>
  <c r="F52"/>
  <c r="BN52"/>
  <c r="FR52"/>
  <c r="BZ56"/>
  <c r="FW56"/>
  <c r="FZ80" i="1" s="1"/>
  <c r="HB57" i="22"/>
  <c r="Q60"/>
  <c r="AD61"/>
  <c r="K63"/>
  <c r="N87" i="1" s="1"/>
  <c r="CQ63" i="22"/>
  <c r="CT87" i="1" s="1"/>
  <c r="GN63" i="22"/>
  <c r="CW64"/>
  <c r="CJ67"/>
  <c r="DI67"/>
  <c r="AN69"/>
  <c r="FW69"/>
  <c r="FZ93" i="1" s="1"/>
  <c r="R73" i="22"/>
  <c r="DJ73"/>
  <c r="AD74"/>
  <c r="BG74"/>
  <c r="BJ98" i="1" s="1"/>
  <c r="CL74" i="22"/>
  <c r="BX76"/>
  <c r="DO76"/>
  <c r="DR100" i="1" s="1"/>
  <c r="FW77" i="22"/>
  <c r="FZ101" i="1" s="1"/>
  <c r="K78" i="22"/>
  <c r="N102" i="1" s="1"/>
  <c r="CK78" i="22"/>
  <c r="CK79"/>
  <c r="CX79"/>
  <c r="GU80"/>
  <c r="GX104" i="1" s="1"/>
  <c r="E81" i="22"/>
  <c r="BN81"/>
  <c r="DO81"/>
  <c r="DR105" i="1" s="1"/>
  <c r="EH81" i="22"/>
  <c r="GU81"/>
  <c r="GX105" i="1" s="1"/>
  <c r="AC83" i="22"/>
  <c r="E86"/>
  <c r="GD86"/>
  <c r="DD21"/>
  <c r="GV21"/>
  <c r="BS85"/>
  <c r="BV109" i="1" s="1"/>
  <c r="DJ85" i="22"/>
  <c r="CA14"/>
  <c r="EA25"/>
  <c r="ED49" i="1" s="1"/>
  <c r="FQ28" i="22"/>
  <c r="E36"/>
  <c r="EA36"/>
  <c r="ED60" i="1" s="1"/>
  <c r="BA38" i="22"/>
  <c r="AO40"/>
  <c r="DI40"/>
  <c r="EG40"/>
  <c r="FE40"/>
  <c r="EH45"/>
  <c r="R46"/>
  <c r="HB46"/>
  <c r="GU47"/>
  <c r="GX71" i="1" s="1"/>
  <c r="AP48" i="22"/>
  <c r="DU49"/>
  <c r="GO49"/>
  <c r="R52"/>
  <c r="CW52"/>
  <c r="AU54"/>
  <c r="AX78" i="1" s="1"/>
  <c r="DV54" i="22"/>
  <c r="FW55"/>
  <c r="FZ79" i="1" s="1"/>
  <c r="E56" i="22"/>
  <c r="CX57"/>
  <c r="GI57"/>
  <c r="GL81" i="1" s="1"/>
  <c r="BL59" i="22"/>
  <c r="ET59"/>
  <c r="BM61"/>
  <c r="DJ62"/>
  <c r="Q63"/>
  <c r="AU63"/>
  <c r="AX87" i="1" s="1"/>
  <c r="BA65" i="22"/>
  <c r="EA65"/>
  <c r="ED89" i="1" s="1"/>
  <c r="DI66" i="22"/>
  <c r="HB66"/>
  <c r="FR67"/>
  <c r="EG68"/>
  <c r="DV69"/>
  <c r="F71"/>
  <c r="CE71"/>
  <c r="CH95" i="1" s="1"/>
  <c r="BY73" i="22"/>
  <c r="DV74"/>
  <c r="BY75"/>
  <c r="FW75"/>
  <c r="FZ99" i="1" s="1"/>
  <c r="F76" i="22"/>
  <c r="DC76"/>
  <c r="DF100" i="1" s="1"/>
  <c r="EY76" i="22"/>
  <c r="FB100" i="1" s="1"/>
  <c r="AU77" i="22"/>
  <c r="AX101" i="1" s="1"/>
  <c r="CE79" i="22"/>
  <c r="CH103" i="1" s="1"/>
  <c r="GC79" i="22"/>
  <c r="HA79"/>
  <c r="DU81"/>
  <c r="EH82"/>
  <c r="HB82"/>
  <c r="AO83"/>
  <c r="CK83"/>
  <c r="DC83"/>
  <c r="DF107" i="1" s="1"/>
  <c r="Q84" i="22"/>
  <c r="EH86"/>
  <c r="AV67"/>
  <c r="FJ86"/>
  <c r="GH82"/>
  <c r="FH70"/>
  <c r="DA75"/>
  <c r="EW69"/>
  <c r="BQ60"/>
  <c r="EK86"/>
  <c r="AG74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HJ109" i="1" s="1"/>
  <c r="DH68" i="15"/>
  <c r="H101" i="20"/>
  <c r="F101"/>
  <c r="H99"/>
  <c r="F99"/>
  <c r="F103"/>
  <c r="H103"/>
  <c r="BA24" i="15"/>
  <c r="BA37"/>
  <c r="BA55"/>
  <c r="BY19"/>
  <c r="BY28"/>
  <c r="BY25"/>
  <c r="BY32"/>
  <c r="BY40"/>
  <c r="BY37"/>
  <c r="BY45"/>
  <c r="BY58"/>
  <c r="BY50"/>
  <c r="CA50" s="1"/>
  <c r="CB50" s="1"/>
  <c r="BY55"/>
  <c r="BX23"/>
  <c r="CA23" s="1"/>
  <c r="CB23" s="1"/>
  <c r="BX40"/>
  <c r="BX48"/>
  <c r="BR57"/>
  <c r="BA26"/>
  <c r="BA38"/>
  <c r="BA48"/>
  <c r="AZ45"/>
  <c r="BY20"/>
  <c r="CA20" s="1"/>
  <c r="CB20" s="1"/>
  <c r="BY26"/>
  <c r="BY23"/>
  <c r="BY30"/>
  <c r="BY38"/>
  <c r="BY35"/>
  <c r="BY47"/>
  <c r="BY42"/>
  <c r="BY53"/>
  <c r="BY57"/>
  <c r="CA57" s="1"/>
  <c r="CB57" s="1"/>
  <c r="BX24"/>
  <c r="BX52"/>
  <c r="CA52" s="1"/>
  <c r="CB52" s="1"/>
  <c r="BR42"/>
  <c r="BA32"/>
  <c r="BA43"/>
  <c r="BY24"/>
  <c r="CA24" s="1"/>
  <c r="CB24" s="1"/>
  <c r="BY22"/>
  <c r="BY31"/>
  <c r="BY29"/>
  <c r="BY36"/>
  <c r="BY33"/>
  <c r="BY41"/>
  <c r="CA41" s="1"/>
  <c r="CB41" s="1"/>
  <c r="BY51"/>
  <c r="BY48"/>
  <c r="CA48" s="1"/>
  <c r="CB48" s="1"/>
  <c r="BX36"/>
  <c r="K23"/>
  <c r="K25"/>
  <c r="K32"/>
  <c r="K28"/>
  <c r="K37"/>
  <c r="K34"/>
  <c r="K50"/>
  <c r="K52"/>
  <c r="K44"/>
  <c r="K53"/>
  <c r="K21"/>
  <c r="K22"/>
  <c r="K31"/>
  <c r="K26"/>
  <c r="K35"/>
  <c r="K42"/>
  <c r="K40"/>
  <c r="K51"/>
  <c r="K43"/>
  <c r="K56"/>
  <c r="K19"/>
  <c r="K20"/>
  <c r="K29"/>
  <c r="K24"/>
  <c r="K33"/>
  <c r="K41"/>
  <c r="K38"/>
  <c r="K49"/>
  <c r="K54"/>
  <c r="K58"/>
  <c r="K57"/>
  <c r="I23" i="6"/>
  <c r="J58" i="15" s="1"/>
  <c r="I39" i="6"/>
  <c r="J39"/>
  <c r="J37"/>
  <c r="I37"/>
  <c r="CT69" i="19"/>
  <c r="J32" i="6"/>
  <c r="I32"/>
  <c r="I35"/>
  <c r="J35"/>
  <c r="J31"/>
  <c r="BG58" i="15" s="1"/>
  <c r="I31" i="6"/>
  <c r="BF35" i="15" s="1"/>
  <c r="J28" i="6"/>
  <c r="AO49" i="15" s="1"/>
  <c r="I28" i="6"/>
  <c r="J27"/>
  <c r="AI49" i="15" s="1"/>
  <c r="I27" i="6"/>
  <c r="BU42" i="15"/>
  <c r="BV42" s="1"/>
  <c r="BC55"/>
  <c r="BD55" s="1"/>
  <c r="J25" i="6"/>
  <c r="W29" i="15" s="1"/>
  <c r="CA40"/>
  <c r="CB40" s="1"/>
  <c r="I22" i="6"/>
  <c r="J22"/>
  <c r="J46" i="15"/>
  <c r="M46" s="1"/>
  <c r="N46" s="1"/>
  <c r="BR53"/>
  <c r="BU53" s="1"/>
  <c r="BV53" s="1"/>
  <c r="BR48"/>
  <c r="BU48" s="1"/>
  <c r="BV48" s="1"/>
  <c r="BR45"/>
  <c r="BU45" s="1"/>
  <c r="BV45" s="1"/>
  <c r="BR43"/>
  <c r="BU43" s="1"/>
  <c r="BV43" s="1"/>
  <c r="BR39"/>
  <c r="BU39" s="1"/>
  <c r="BV39" s="1"/>
  <c r="BR38"/>
  <c r="BU38" s="1"/>
  <c r="BV38" s="1"/>
  <c r="BR28"/>
  <c r="BU28" s="1"/>
  <c r="BV28" s="1"/>
  <c r="BR33"/>
  <c r="BU33" s="1"/>
  <c r="BV33" s="1"/>
  <c r="BR25"/>
  <c r="BU25" s="1"/>
  <c r="BV25" s="1"/>
  <c r="BR20"/>
  <c r="BU20" s="1"/>
  <c r="BV20" s="1"/>
  <c r="F31" i="2"/>
  <c r="BR55" i="15"/>
  <c r="BU55" s="1"/>
  <c r="BV55" s="1"/>
  <c r="BR50"/>
  <c r="BU50" s="1"/>
  <c r="BV50" s="1"/>
  <c r="BR49"/>
  <c r="BU49" s="1"/>
  <c r="BV49" s="1"/>
  <c r="BR51"/>
  <c r="BU51" s="1"/>
  <c r="BV51" s="1"/>
  <c r="BR41"/>
  <c r="BU41" s="1"/>
  <c r="BV41" s="1"/>
  <c r="BR40"/>
  <c r="BU40" s="1"/>
  <c r="BV40" s="1"/>
  <c r="BR32"/>
  <c r="BU32" s="1"/>
  <c r="BV32" s="1"/>
  <c r="BR22"/>
  <c r="BU22" s="1"/>
  <c r="BV22" s="1"/>
  <c r="BR23"/>
  <c r="BU23" s="1"/>
  <c r="BV23" s="1"/>
  <c r="BR18"/>
  <c r="BU18" s="1"/>
  <c r="BV18" s="1"/>
  <c r="BR58"/>
  <c r="BU58" s="1"/>
  <c r="BV58" s="1"/>
  <c r="BR52"/>
  <c r="BU52" s="1"/>
  <c r="BV52" s="1"/>
  <c r="BR56"/>
  <c r="BU56" s="1"/>
  <c r="BV56" s="1"/>
  <c r="BR44"/>
  <c r="BU44" s="1"/>
  <c r="BV44" s="1"/>
  <c r="BR31"/>
  <c r="BU31" s="1"/>
  <c r="BV31" s="1"/>
  <c r="BR35"/>
  <c r="BU35" s="1"/>
  <c r="BV35" s="1"/>
  <c r="BR34"/>
  <c r="BU34" s="1"/>
  <c r="BV34" s="1"/>
  <c r="BR24"/>
  <c r="BU24" s="1"/>
  <c r="BV24" s="1"/>
  <c r="BR27"/>
  <c r="BU27" s="1"/>
  <c r="BV27" s="1"/>
  <c r="BR19"/>
  <c r="BU19" s="1"/>
  <c r="BV19" s="1"/>
  <c r="BR47"/>
  <c r="BU47" s="1"/>
  <c r="BV47" s="1"/>
  <c r="BR26"/>
  <c r="BU26" s="1"/>
  <c r="BV26" s="1"/>
  <c r="BR46"/>
  <c r="BU46" s="1"/>
  <c r="BV46" s="1"/>
  <c r="BR36"/>
  <c r="BU36" s="1"/>
  <c r="BV36" s="1"/>
  <c r="BR30"/>
  <c r="BU30" s="1"/>
  <c r="BV30" s="1"/>
  <c r="BR54"/>
  <c r="BU54" s="1"/>
  <c r="BV54" s="1"/>
  <c r="BR37"/>
  <c r="BU37" s="1"/>
  <c r="BV37" s="1"/>
  <c r="BR21"/>
  <c r="BU21" s="1"/>
  <c r="BV21" s="1"/>
  <c r="BA18"/>
  <c r="BA21"/>
  <c r="BA45"/>
  <c r="BC45" s="1"/>
  <c r="BD45" s="1"/>
  <c r="BA29"/>
  <c r="BA36"/>
  <c r="BA35"/>
  <c r="BA49"/>
  <c r="BA53"/>
  <c r="BA46"/>
  <c r="BA54"/>
  <c r="AZ38"/>
  <c r="BC38" s="1"/>
  <c r="BD38" s="1"/>
  <c r="AZ39"/>
  <c r="BU29"/>
  <c r="BV29" s="1"/>
  <c r="AZ53"/>
  <c r="AZ50"/>
  <c r="AZ42"/>
  <c r="AZ49"/>
  <c r="AZ41"/>
  <c r="AZ32"/>
  <c r="BC32" s="1"/>
  <c r="BD32" s="1"/>
  <c r="AZ22"/>
  <c r="AZ31"/>
  <c r="AZ23"/>
  <c r="BC23" s="1"/>
  <c r="BD23" s="1"/>
  <c r="AZ21"/>
  <c r="F28" i="2"/>
  <c r="AZ57" i="15"/>
  <c r="AZ51"/>
  <c r="BC51" s="1"/>
  <c r="BD51" s="1"/>
  <c r="AZ44"/>
  <c r="AZ54"/>
  <c r="AZ47"/>
  <c r="AZ35"/>
  <c r="AZ24"/>
  <c r="BC24" s="1"/>
  <c r="BD24" s="1"/>
  <c r="AZ36"/>
  <c r="AZ40"/>
  <c r="AZ25"/>
  <c r="AZ19"/>
  <c r="AZ56"/>
  <c r="BC56" s="1"/>
  <c r="BD56" s="1"/>
  <c r="AZ52"/>
  <c r="AZ46"/>
  <c r="AZ43"/>
  <c r="BC43" s="1"/>
  <c r="BD43" s="1"/>
  <c r="AZ37"/>
  <c r="AZ30"/>
  <c r="AZ26"/>
  <c r="AZ33"/>
  <c r="AZ27"/>
  <c r="AZ18"/>
  <c r="BC18" s="1"/>
  <c r="BD18" s="1"/>
  <c r="W50"/>
  <c r="W36"/>
  <c r="W22"/>
  <c r="W25"/>
  <c r="W58"/>
  <c r="W35"/>
  <c r="Y35" s="1"/>
  <c r="Z35" s="1"/>
  <c r="W34"/>
  <c r="Y34" s="1"/>
  <c r="Z34" s="1"/>
  <c r="W21"/>
  <c r="Y21" s="1"/>
  <c r="Z21" s="1"/>
  <c r="BA20"/>
  <c r="BA19"/>
  <c r="BA28"/>
  <c r="BA27"/>
  <c r="BA34"/>
  <c r="BA33"/>
  <c r="BA41"/>
  <c r="BA47"/>
  <c r="BA57"/>
  <c r="BA52"/>
  <c r="BA58"/>
  <c r="AZ29"/>
  <c r="AZ34"/>
  <c r="AZ48"/>
  <c r="BC48" s="1"/>
  <c r="BD48" s="1"/>
  <c r="J26" i="6"/>
  <c r="I26"/>
  <c r="G28" i="2"/>
  <c r="K28" s="1"/>
  <c r="BA22" i="15"/>
  <c r="BA30"/>
  <c r="BA25"/>
  <c r="BA31"/>
  <c r="BA40"/>
  <c r="BA39"/>
  <c r="BA42"/>
  <c r="BA44"/>
  <c r="BA50"/>
  <c r="AZ20"/>
  <c r="AZ28"/>
  <c r="AZ58"/>
  <c r="BU57"/>
  <c r="BV57" s="1"/>
  <c r="BG51"/>
  <c r="BG39"/>
  <c r="BG43"/>
  <c r="BG26"/>
  <c r="BG57"/>
  <c r="BG29"/>
  <c r="BF58"/>
  <c r="BF51"/>
  <c r="BF41"/>
  <c r="BF29"/>
  <c r="BF25"/>
  <c r="BF26"/>
  <c r="BF56"/>
  <c r="BF52"/>
  <c r="BF49"/>
  <c r="BF46"/>
  <c r="BF48"/>
  <c r="BF40"/>
  <c r="BF39"/>
  <c r="BF33"/>
  <c r="BF30"/>
  <c r="F29" i="2"/>
  <c r="BF55" i="15"/>
  <c r="BF53"/>
  <c r="BF32"/>
  <c r="BF34"/>
  <c r="BF37"/>
  <c r="BF23"/>
  <c r="BF28"/>
  <c r="BF19"/>
  <c r="BY18"/>
  <c r="G32" i="2"/>
  <c r="K32" s="1"/>
  <c r="BX56" i="15"/>
  <c r="CA56" s="1"/>
  <c r="CB56" s="1"/>
  <c r="BX54"/>
  <c r="CA54" s="1"/>
  <c r="CB54" s="1"/>
  <c r="BX42"/>
  <c r="CA42" s="1"/>
  <c r="CB42" s="1"/>
  <c r="BX51"/>
  <c r="CA51" s="1"/>
  <c r="CB51" s="1"/>
  <c r="BX31"/>
  <c r="CA31" s="1"/>
  <c r="CB31" s="1"/>
  <c r="BX35"/>
  <c r="CA35" s="1"/>
  <c r="CB35" s="1"/>
  <c r="BX26"/>
  <c r="CA26" s="1"/>
  <c r="CB26" s="1"/>
  <c r="BX30"/>
  <c r="CA30" s="1"/>
  <c r="CB30" s="1"/>
  <c r="BX25"/>
  <c r="BX32"/>
  <c r="CA32" s="1"/>
  <c r="CB32" s="1"/>
  <c r="BX58"/>
  <c r="CA58" s="1"/>
  <c r="CB58" s="1"/>
  <c r="BX55"/>
  <c r="CA55" s="1"/>
  <c r="CB55" s="1"/>
  <c r="BX44"/>
  <c r="CA44" s="1"/>
  <c r="CB44" s="1"/>
  <c r="BX43"/>
  <c r="CA43" s="1"/>
  <c r="CB43" s="1"/>
  <c r="BX45"/>
  <c r="BX37"/>
  <c r="CA37" s="1"/>
  <c r="CB37" s="1"/>
  <c r="BX28"/>
  <c r="CA28" s="1"/>
  <c r="CB28" s="1"/>
  <c r="BX34"/>
  <c r="CA34" s="1"/>
  <c r="CB34" s="1"/>
  <c r="BX27"/>
  <c r="CA27" s="1"/>
  <c r="CB27" s="1"/>
  <c r="BX38"/>
  <c r="CA38" s="1"/>
  <c r="CB38" s="1"/>
  <c r="BX19"/>
  <c r="CA19" s="1"/>
  <c r="CB19" s="1"/>
  <c r="F32" i="2"/>
  <c r="BX53" i="15"/>
  <c r="BX46"/>
  <c r="CA46" s="1"/>
  <c r="CB46" s="1"/>
  <c r="BX47"/>
  <c r="CA47" s="1"/>
  <c r="CB47" s="1"/>
  <c r="BX49"/>
  <c r="CA49" s="1"/>
  <c r="CB49" s="1"/>
  <c r="BX39"/>
  <c r="CA39" s="1"/>
  <c r="CB39" s="1"/>
  <c r="BX33"/>
  <c r="CA33" s="1"/>
  <c r="CB33" s="1"/>
  <c r="BX22"/>
  <c r="BX29"/>
  <c r="CA29" s="1"/>
  <c r="CB29" s="1"/>
  <c r="BX18"/>
  <c r="CA18" s="1"/>
  <c r="CB18" s="1"/>
  <c r="BX21"/>
  <c r="CA21" s="1"/>
  <c r="CB21" s="1"/>
  <c r="J24" i="6"/>
  <c r="I24"/>
  <c r="AI51" i="15"/>
  <c r="AI31"/>
  <c r="AI56"/>
  <c r="AI36"/>
  <c r="AI27"/>
  <c r="AI58"/>
  <c r="AI41"/>
  <c r="AI20"/>
  <c r="AO35"/>
  <c r="AO52"/>
  <c r="I38" i="6"/>
  <c r="J38"/>
  <c r="J36"/>
  <c r="I36"/>
  <c r="I29"/>
  <c r="J29"/>
  <c r="V58" i="15"/>
  <c r="V56"/>
  <c r="V50"/>
  <c r="V45"/>
  <c r="V47"/>
  <c r="V37"/>
  <c r="V36"/>
  <c r="V26"/>
  <c r="V29"/>
  <c r="Y29" s="1"/>
  <c r="Z29" s="1"/>
  <c r="V25"/>
  <c r="V20"/>
  <c r="V57"/>
  <c r="V51"/>
  <c r="V49"/>
  <c r="V42"/>
  <c r="V39"/>
  <c r="V38"/>
  <c r="V28"/>
  <c r="V31"/>
  <c r="V22"/>
  <c r="V18"/>
  <c r="V53"/>
  <c r="V52"/>
  <c r="V46"/>
  <c r="V43"/>
  <c r="V41"/>
  <c r="V40"/>
  <c r="V30"/>
  <c r="V33"/>
  <c r="V23"/>
  <c r="V19"/>
  <c r="F100" i="20"/>
  <c r="ET52" i="10"/>
  <c r="AL52" s="1"/>
  <c r="F104" i="20"/>
  <c r="H96"/>
  <c r="H102"/>
  <c r="F98"/>
  <c r="A7"/>
  <c r="A6"/>
  <c r="G435" i="13"/>
  <c r="J28" i="2"/>
  <c r="Q29"/>
  <c r="G467" i="13"/>
  <c r="G371"/>
  <c r="D87" i="20"/>
  <c r="E87"/>
  <c r="H87"/>
  <c r="Q27" i="2"/>
  <c r="J23"/>
  <c r="G113" i="13"/>
  <c r="G144"/>
  <c r="Q20" i="2"/>
  <c r="O38"/>
  <c r="Q24"/>
  <c r="G275" i="13"/>
  <c r="E89" i="20"/>
  <c r="H89"/>
  <c r="D89"/>
  <c r="G531" i="13"/>
  <c r="Q26" i="2"/>
  <c r="P38"/>
  <c r="Q21"/>
  <c r="G339" i="13"/>
  <c r="G82"/>
  <c r="J32" i="2"/>
  <c r="G563" i="13"/>
  <c r="G499"/>
  <c r="J31" i="2"/>
  <c r="D84" i="20"/>
  <c r="E84"/>
  <c r="H84"/>
  <c r="V28" i="5"/>
  <c r="AL109" i="10"/>
  <c r="E92" i="20"/>
  <c r="H92"/>
  <c r="D92"/>
  <c r="E91"/>
  <c r="H91"/>
  <c r="D91"/>
  <c r="G51" i="13"/>
  <c r="H90" i="20"/>
  <c r="D90"/>
  <c r="E90"/>
  <c r="G243" i="13"/>
  <c r="Q28" i="2"/>
  <c r="H80" i="20"/>
  <c r="D80"/>
  <c r="C9" i="23"/>
  <c r="E80" i="20"/>
  <c r="D10" i="23"/>
  <c r="D14"/>
  <c r="C8"/>
  <c r="D8"/>
  <c r="C14"/>
  <c r="D9"/>
  <c r="D13"/>
  <c r="C10"/>
  <c r="C13"/>
  <c r="Q36" i="2"/>
  <c r="Q37"/>
  <c r="G307" i="13"/>
  <c r="H83" i="20"/>
  <c r="D83"/>
  <c r="E83"/>
  <c r="Q31" i="2"/>
  <c r="G403" i="13"/>
  <c r="G177"/>
  <c r="Q35" i="2"/>
  <c r="J29"/>
  <c r="A12" i="20"/>
  <c r="E82"/>
  <c r="H82"/>
  <c r="D82"/>
  <c r="H93"/>
  <c r="D93"/>
  <c r="E93"/>
  <c r="Q30" i="2"/>
  <c r="K31"/>
  <c r="H85" i="20"/>
  <c r="D85"/>
  <c r="E85"/>
  <c r="G210" i="13"/>
  <c r="D86" i="20"/>
  <c r="E86"/>
  <c r="H86"/>
  <c r="Q33" i="2"/>
  <c r="K21"/>
  <c r="Q25"/>
  <c r="G20" i="13"/>
  <c r="Q23" i="2"/>
  <c r="Q22"/>
  <c r="Q34"/>
  <c r="H88" i="20"/>
  <c r="D88"/>
  <c r="E88"/>
  <c r="Q32" i="2"/>
  <c r="D81" i="20"/>
  <c r="E81"/>
  <c r="H81"/>
  <c r="D72"/>
  <c r="B72" s="1"/>
  <c r="D73"/>
  <c r="B73" s="1"/>
  <c r="N18" i="9"/>
  <c r="N32"/>
  <c r="F92" i="20"/>
  <c r="F80"/>
  <c r="F86"/>
  <c r="N27" i="9"/>
  <c r="F81" i="20"/>
  <c r="F83"/>
  <c r="N25" i="9"/>
  <c r="N29"/>
  <c r="G103" i="20"/>
  <c r="F93"/>
  <c r="F84"/>
  <c r="F91"/>
  <c r="F85"/>
  <c r="N22" i="9"/>
  <c r="G98" i="20"/>
  <c r="N31" i="9"/>
  <c r="N16"/>
  <c r="N24"/>
  <c r="G104" i="20"/>
  <c r="F90"/>
  <c r="N23" i="9"/>
  <c r="G101" i="20"/>
  <c r="F87"/>
  <c r="F82"/>
  <c r="G99"/>
  <c r="G100"/>
  <c r="F89"/>
  <c r="F88"/>
  <c r="FJ79" i="22" l="1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AO34" i="15"/>
  <c r="AO56"/>
  <c r="CA22"/>
  <c r="CB22" s="1"/>
  <c r="CA25"/>
  <c r="CB25" s="1"/>
  <c r="BC37"/>
  <c r="BD37" s="1"/>
  <c r="J26"/>
  <c r="K109" i="20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AO20" i="15"/>
  <c r="AO40"/>
  <c r="J54"/>
  <c r="I67" i="22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AO22" i="15"/>
  <c r="AO55"/>
  <c r="CA53"/>
  <c r="CB53" s="1"/>
  <c r="CA45"/>
  <c r="CB45" s="1"/>
  <c r="BC26"/>
  <c r="BD26" s="1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J32" i="15"/>
  <c r="M32" s="1"/>
  <c r="N32" s="1"/>
  <c r="J55"/>
  <c r="M55" s="1"/>
  <c r="N55" s="1"/>
  <c r="U86" i="22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J51" i="15"/>
  <c r="M51" s="1"/>
  <c r="N51" s="1"/>
  <c r="J36"/>
  <c r="M36" s="1"/>
  <c r="N36" s="1"/>
  <c r="CA36"/>
  <c r="CB36" s="1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J25" i="15"/>
  <c r="M25" s="1"/>
  <c r="N25" s="1"/>
  <c r="J56"/>
  <c r="M56" s="1"/>
  <c r="N56" s="1"/>
  <c r="J27"/>
  <c r="M27" s="1"/>
  <c r="N27" s="1"/>
  <c r="O111" i="20"/>
  <c r="M16" i="9" s="1"/>
  <c r="AL113" i="24"/>
  <c r="Y8" i="20"/>
  <c r="Y9" s="1"/>
  <c r="U109"/>
  <c r="O114"/>
  <c r="M19" i="9" s="1"/>
  <c r="M121" i="20"/>
  <c r="G121"/>
  <c r="K121"/>
  <c r="H118"/>
  <c r="G127"/>
  <c r="K127"/>
  <c r="M127"/>
  <c r="O109"/>
  <c r="M14" i="9" s="1"/>
  <c r="O123" i="20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M54" i="15"/>
  <c r="N54" s="1"/>
  <c r="M26"/>
  <c r="N26" s="1"/>
  <c r="M58"/>
  <c r="N58" s="1"/>
  <c r="AO23"/>
  <c r="AO39"/>
  <c r="AO45"/>
  <c r="AO18"/>
  <c r="AO31"/>
  <c r="AO50"/>
  <c r="AO28"/>
  <c r="AO48"/>
  <c r="J40"/>
  <c r="M40" s="1"/>
  <c r="N40" s="1"/>
  <c r="J41"/>
  <c r="M41" s="1"/>
  <c r="N41" s="1"/>
  <c r="J23"/>
  <c r="M23" s="1"/>
  <c r="N23" s="1"/>
  <c r="J44"/>
  <c r="M44" s="1"/>
  <c r="N44" s="1"/>
  <c r="J19"/>
  <c r="M19" s="1"/>
  <c r="N19" s="1"/>
  <c r="J37"/>
  <c r="M37" s="1"/>
  <c r="N37" s="1"/>
  <c r="J49"/>
  <c r="M49" s="1"/>
  <c r="N49" s="1"/>
  <c r="J28"/>
  <c r="M28" s="1"/>
  <c r="N28" s="1"/>
  <c r="J48"/>
  <c r="M48" s="1"/>
  <c r="N48" s="1"/>
  <c r="J33"/>
  <c r="M33" s="1"/>
  <c r="N33" s="1"/>
  <c r="J45"/>
  <c r="M45" s="1"/>
  <c r="N45" s="1"/>
  <c r="AO32"/>
  <c r="AO57"/>
  <c r="AO21"/>
  <c r="AO37"/>
  <c r="AO58"/>
  <c r="AO29"/>
  <c r="AO38"/>
  <c r="AO53"/>
  <c r="J24"/>
  <c r="M24" s="1"/>
  <c r="N24" s="1"/>
  <c r="J20"/>
  <c r="M20" s="1"/>
  <c r="N20" s="1"/>
  <c r="J31"/>
  <c r="M31" s="1"/>
  <c r="N31" s="1"/>
  <c r="J38"/>
  <c r="M38" s="1"/>
  <c r="N38" s="1"/>
  <c r="J57"/>
  <c r="M57" s="1"/>
  <c r="N57" s="1"/>
  <c r="J29"/>
  <c r="M29" s="1"/>
  <c r="N29" s="1"/>
  <c r="J50"/>
  <c r="M50" s="1"/>
  <c r="N50" s="1"/>
  <c r="J22"/>
  <c r="M22" s="1"/>
  <c r="N22" s="1"/>
  <c r="J34"/>
  <c r="M34" s="1"/>
  <c r="N34" s="1"/>
  <c r="J53"/>
  <c r="M53" s="1"/>
  <c r="N53" s="1"/>
  <c r="AO24"/>
  <c r="AO42"/>
  <c r="G26" i="2"/>
  <c r="K26" s="1"/>
  <c r="AO30" i="15"/>
  <c r="AO54"/>
  <c r="AO27"/>
  <c r="AO46"/>
  <c r="BC36"/>
  <c r="BD36" s="1"/>
  <c r="J42"/>
  <c r="M42" s="1"/>
  <c r="N42" s="1"/>
  <c r="F21" i="2"/>
  <c r="J21" s="1"/>
  <c r="L21" s="1"/>
  <c r="J18" i="15"/>
  <c r="M18" s="1"/>
  <c r="N18" s="1"/>
  <c r="J39"/>
  <c r="M39" s="1"/>
  <c r="N39" s="1"/>
  <c r="J52"/>
  <c r="M52" s="1"/>
  <c r="N52" s="1"/>
  <c r="J30"/>
  <c r="M30" s="1"/>
  <c r="N30" s="1"/>
  <c r="J43"/>
  <c r="M43" s="1"/>
  <c r="N43" s="1"/>
  <c r="J21"/>
  <c r="M21" s="1"/>
  <c r="N21" s="1"/>
  <c r="J35"/>
  <c r="M35" s="1"/>
  <c r="N35" s="1"/>
  <c r="J47"/>
  <c r="M47" s="1"/>
  <c r="N47" s="1"/>
  <c r="DB58"/>
  <c r="DB51"/>
  <c r="DB50"/>
  <c r="DB48"/>
  <c r="DB38"/>
  <c r="DB41"/>
  <c r="DB33"/>
  <c r="DB25"/>
  <c r="DB30"/>
  <c r="DB21"/>
  <c r="DB19"/>
  <c r="DB53"/>
  <c r="DB45"/>
  <c r="DB55"/>
  <c r="DB40"/>
  <c r="DB57"/>
  <c r="DB35"/>
  <c r="DB27"/>
  <c r="DB31"/>
  <c r="DB24"/>
  <c r="DB18"/>
  <c r="DB52"/>
  <c r="DB47"/>
  <c r="DB43"/>
  <c r="DB42"/>
  <c r="DB34"/>
  <c r="DB37"/>
  <c r="DB29"/>
  <c r="DB56"/>
  <c r="DB26"/>
  <c r="DB20"/>
  <c r="F37" i="2"/>
  <c r="J37" s="1"/>
  <c r="DB54" i="15"/>
  <c r="DB49"/>
  <c r="DB46"/>
  <c r="DB44"/>
  <c r="DB36"/>
  <c r="DB39"/>
  <c r="DB32"/>
  <c r="DB23"/>
  <c r="DB28"/>
  <c r="DB22"/>
  <c r="G37" i="2"/>
  <c r="K37" s="1"/>
  <c r="DC57" i="15"/>
  <c r="DC52"/>
  <c r="DC43"/>
  <c r="DC42"/>
  <c r="DC38"/>
  <c r="DC46"/>
  <c r="DC35"/>
  <c r="DC28"/>
  <c r="DC29"/>
  <c r="DC18"/>
  <c r="DC58"/>
  <c r="DC55"/>
  <c r="DC47"/>
  <c r="DC44"/>
  <c r="DC40"/>
  <c r="DC32"/>
  <c r="DC37"/>
  <c r="DC30"/>
  <c r="DC22"/>
  <c r="DC20"/>
  <c r="DC19"/>
  <c r="DC56"/>
  <c r="DC51"/>
  <c r="DC48"/>
  <c r="DC45"/>
  <c r="DC34"/>
  <c r="DC39"/>
  <c r="DC31"/>
  <c r="DC24"/>
  <c r="DC25"/>
  <c r="DC21"/>
  <c r="DC53"/>
  <c r="DC50"/>
  <c r="DC54"/>
  <c r="DC49"/>
  <c r="DC36"/>
  <c r="DC41"/>
  <c r="DC33"/>
  <c r="DC26"/>
  <c r="DC27"/>
  <c r="DC23"/>
  <c r="BC21"/>
  <c r="BD21" s="1"/>
  <c r="CQ54"/>
  <c r="CQ53"/>
  <c r="CQ48"/>
  <c r="CQ43"/>
  <c r="CQ39"/>
  <c r="CQ31"/>
  <c r="CQ34"/>
  <c r="CQ23"/>
  <c r="CQ26"/>
  <c r="CQ24"/>
  <c r="G35" i="2"/>
  <c r="K35" s="1"/>
  <c r="CQ58" i="15"/>
  <c r="CQ56"/>
  <c r="CQ55"/>
  <c r="CQ45"/>
  <c r="CQ41"/>
  <c r="CQ33"/>
  <c r="CQ36"/>
  <c r="CQ25"/>
  <c r="CQ28"/>
  <c r="CQ19"/>
  <c r="CQ47"/>
  <c r="CQ57"/>
  <c r="CQ50"/>
  <c r="CQ49"/>
  <c r="CQ46"/>
  <c r="CQ35"/>
  <c r="CQ38"/>
  <c r="CQ27"/>
  <c r="CQ30"/>
  <c r="CQ21"/>
  <c r="CQ18"/>
  <c r="CQ52"/>
  <c r="CQ51"/>
  <c r="CQ44"/>
  <c r="CQ42"/>
  <c r="CQ37"/>
  <c r="CQ40"/>
  <c r="CQ29"/>
  <c r="CQ32"/>
  <c r="CQ22"/>
  <c r="CQ20"/>
  <c r="BI51"/>
  <c r="BJ51" s="1"/>
  <c r="BC54"/>
  <c r="BD54" s="1"/>
  <c r="CP52"/>
  <c r="CS52" s="1"/>
  <c r="CT52" s="1"/>
  <c r="CP46"/>
  <c r="CS46" s="1"/>
  <c r="CT46" s="1"/>
  <c r="CP47"/>
  <c r="CP43"/>
  <c r="CS43" s="1"/>
  <c r="CT43" s="1"/>
  <c r="CP39"/>
  <c r="CS39" s="1"/>
  <c r="CT39" s="1"/>
  <c r="CP40"/>
  <c r="CS40" s="1"/>
  <c r="CT40" s="1"/>
  <c r="CP34"/>
  <c r="CS34" s="1"/>
  <c r="CT34" s="1"/>
  <c r="CP26"/>
  <c r="CP29"/>
  <c r="CP30"/>
  <c r="CS30" s="1"/>
  <c r="CT30" s="1"/>
  <c r="CP21"/>
  <c r="CS21" s="1"/>
  <c r="CT21" s="1"/>
  <c r="CP54"/>
  <c r="CP58"/>
  <c r="CP45"/>
  <c r="CP41"/>
  <c r="CS41" s="1"/>
  <c r="CT41" s="1"/>
  <c r="CP33"/>
  <c r="CP28"/>
  <c r="CP22"/>
  <c r="CP23"/>
  <c r="CS23" s="1"/>
  <c r="CT23" s="1"/>
  <c r="CP20"/>
  <c r="F35" i="2"/>
  <c r="J35" s="1"/>
  <c r="CP53" i="15"/>
  <c r="CS53" s="1"/>
  <c r="CT53" s="1"/>
  <c r="CP48"/>
  <c r="CS48" s="1"/>
  <c r="CT48" s="1"/>
  <c r="CP51"/>
  <c r="CP49"/>
  <c r="CS49" s="1"/>
  <c r="CT49" s="1"/>
  <c r="CP55"/>
  <c r="CS55" s="1"/>
  <c r="CT55" s="1"/>
  <c r="CP35"/>
  <c r="CS35" s="1"/>
  <c r="CT35" s="1"/>
  <c r="CP36"/>
  <c r="CS36" s="1"/>
  <c r="CT36" s="1"/>
  <c r="CP31"/>
  <c r="CP24"/>
  <c r="CS24" s="1"/>
  <c r="CT24" s="1"/>
  <c r="CP27"/>
  <c r="CP25"/>
  <c r="CS25" s="1"/>
  <c r="CT25" s="1"/>
  <c r="CP18"/>
  <c r="CP57"/>
  <c r="CP50"/>
  <c r="CS50" s="1"/>
  <c r="CT50" s="1"/>
  <c r="CP56"/>
  <c r="CP44"/>
  <c r="CP42"/>
  <c r="CP37"/>
  <c r="CP38"/>
  <c r="CS38" s="1"/>
  <c r="CT38" s="1"/>
  <c r="CP32"/>
  <c r="CP19"/>
  <c r="Y58"/>
  <c r="Z58" s="1"/>
  <c r="BG38"/>
  <c r="BG21"/>
  <c r="BC58"/>
  <c r="BD58" s="1"/>
  <c r="W28"/>
  <c r="Y28" s="1"/>
  <c r="Z28" s="1"/>
  <c r="W41"/>
  <c r="Y41" s="1"/>
  <c r="Z41" s="1"/>
  <c r="Y25"/>
  <c r="Z25" s="1"/>
  <c r="AI19"/>
  <c r="AI32"/>
  <c r="AI42"/>
  <c r="AI18"/>
  <c r="AI39"/>
  <c r="AI54"/>
  <c r="AI24"/>
  <c r="AI48"/>
  <c r="BG18"/>
  <c r="BG54"/>
  <c r="BG55"/>
  <c r="BI55" s="1"/>
  <c r="BJ55" s="1"/>
  <c r="BG27"/>
  <c r="BG36"/>
  <c r="BG53"/>
  <c r="BG33"/>
  <c r="BI33" s="1"/>
  <c r="BJ33" s="1"/>
  <c r="BG49"/>
  <c r="BI49" s="1"/>
  <c r="BJ49" s="1"/>
  <c r="W37"/>
  <c r="Y37" s="1"/>
  <c r="Z37" s="1"/>
  <c r="W20"/>
  <c r="Y20" s="1"/>
  <c r="Z20" s="1"/>
  <c r="W19"/>
  <c r="Y19" s="1"/>
  <c r="Z19" s="1"/>
  <c r="W40"/>
  <c r="Y40" s="1"/>
  <c r="Z40" s="1"/>
  <c r="W55"/>
  <c r="Y55" s="1"/>
  <c r="Z55" s="1"/>
  <c r="W24"/>
  <c r="Y24" s="1"/>
  <c r="Z24" s="1"/>
  <c r="W33"/>
  <c r="W57"/>
  <c r="Y57" s="1"/>
  <c r="Z57" s="1"/>
  <c r="W31"/>
  <c r="Y31" s="1"/>
  <c r="Z31" s="1"/>
  <c r="W53"/>
  <c r="Y53" s="1"/>
  <c r="Z53" s="1"/>
  <c r="Y33"/>
  <c r="Z33" s="1"/>
  <c r="Y36"/>
  <c r="Z36" s="1"/>
  <c r="Y50"/>
  <c r="Z50" s="1"/>
  <c r="AI28"/>
  <c r="AI50"/>
  <c r="G25" i="2"/>
  <c r="K25" s="1"/>
  <c r="AI43" i="15"/>
  <c r="AI52"/>
  <c r="AI23"/>
  <c r="AI34"/>
  <c r="AI55"/>
  <c r="BF27"/>
  <c r="BF42"/>
  <c r="BF22"/>
  <c r="BF36"/>
  <c r="BF45"/>
  <c r="BF18"/>
  <c r="BI18" s="1"/>
  <c r="BJ18" s="1"/>
  <c r="BG32"/>
  <c r="BI32" s="1"/>
  <c r="BJ32" s="1"/>
  <c r="BG35"/>
  <c r="BI35" s="1"/>
  <c r="BJ35" s="1"/>
  <c r="BG50"/>
  <c r="BG23"/>
  <c r="BI23" s="1"/>
  <c r="BJ23" s="1"/>
  <c r="BG41"/>
  <c r="BI41" s="1"/>
  <c r="BJ41" s="1"/>
  <c r="BG52"/>
  <c r="BI52" s="1"/>
  <c r="BJ52" s="1"/>
  <c r="BG24"/>
  <c r="BG46"/>
  <c r="BI46" s="1"/>
  <c r="BJ46" s="1"/>
  <c r="W47"/>
  <c r="Y47" s="1"/>
  <c r="Z47" s="1"/>
  <c r="W30"/>
  <c r="Y30" s="1"/>
  <c r="Z30" s="1"/>
  <c r="W54"/>
  <c r="Y54" s="1"/>
  <c r="Z54" s="1"/>
  <c r="W18"/>
  <c r="Y18" s="1"/>
  <c r="Z18" s="1"/>
  <c r="W49"/>
  <c r="Y49" s="1"/>
  <c r="Z49" s="1"/>
  <c r="W43"/>
  <c r="Y43" s="1"/>
  <c r="Z43" s="1"/>
  <c r="W26"/>
  <c r="Y26" s="1"/>
  <c r="Z26" s="1"/>
  <c r="W38"/>
  <c r="Y38" s="1"/>
  <c r="Z38" s="1"/>
  <c r="W51"/>
  <c r="Y51" s="1"/>
  <c r="Z51" s="1"/>
  <c r="W23"/>
  <c r="Y23" s="1"/>
  <c r="Z23" s="1"/>
  <c r="W39"/>
  <c r="Y39" s="1"/>
  <c r="Z39" s="1"/>
  <c r="BC49"/>
  <c r="BD49" s="1"/>
  <c r="Y22"/>
  <c r="Z22" s="1"/>
  <c r="AI29"/>
  <c r="AI38"/>
  <c r="AI57"/>
  <c r="AI26"/>
  <c r="AI47"/>
  <c r="AI25"/>
  <c r="AI37"/>
  <c r="BI58"/>
  <c r="BJ58" s="1"/>
  <c r="BG28"/>
  <c r="BI28" s="1"/>
  <c r="BJ28" s="1"/>
  <c r="BG44"/>
  <c r="G29" i="2"/>
  <c r="K29" s="1"/>
  <c r="L29" s="1"/>
  <c r="BG42" i="15"/>
  <c r="BG48"/>
  <c r="BI48" s="1"/>
  <c r="BJ48" s="1"/>
  <c r="BG25"/>
  <c r="BI25" s="1"/>
  <c r="BJ25" s="1"/>
  <c r="BG34"/>
  <c r="BI34" s="1"/>
  <c r="BJ34" s="1"/>
  <c r="BC28"/>
  <c r="BD28" s="1"/>
  <c r="W45"/>
  <c r="Y45" s="1"/>
  <c r="Z45" s="1"/>
  <c r="W46"/>
  <c r="W27"/>
  <c r="Y27" s="1"/>
  <c r="Z27" s="1"/>
  <c r="W48"/>
  <c r="Y48" s="1"/>
  <c r="Z48" s="1"/>
  <c r="G23" i="2"/>
  <c r="K23" s="1"/>
  <c r="L23" s="1"/>
  <c r="W44" i="15"/>
  <c r="Y44" s="1"/>
  <c r="Z44" s="1"/>
  <c r="W42"/>
  <c r="W32"/>
  <c r="Y32" s="1"/>
  <c r="Z32" s="1"/>
  <c r="W52"/>
  <c r="Y52" s="1"/>
  <c r="Z52" s="1"/>
  <c r="W56"/>
  <c r="Y56" s="1"/>
  <c r="Z56" s="1"/>
  <c r="BC53"/>
  <c r="BD53" s="1"/>
  <c r="AI45"/>
  <c r="AI35"/>
  <c r="AI21"/>
  <c r="AI53"/>
  <c r="AI44"/>
  <c r="AI22"/>
  <c r="AI40"/>
  <c r="AI33"/>
  <c r="AI46"/>
  <c r="AI30"/>
  <c r="BG45"/>
  <c r="BG30"/>
  <c r="BI30" s="1"/>
  <c r="BJ30" s="1"/>
  <c r="BG47"/>
  <c r="BG37"/>
  <c r="BI37" s="1"/>
  <c r="BJ37" s="1"/>
  <c r="BG19"/>
  <c r="BG56"/>
  <c r="BI56" s="1"/>
  <c r="BJ56" s="1"/>
  <c r="BG31"/>
  <c r="BG20"/>
  <c r="BG40"/>
  <c r="BI40" s="1"/>
  <c r="BJ40" s="1"/>
  <c r="BG22"/>
  <c r="BI22" s="1"/>
  <c r="BJ22" s="1"/>
  <c r="BM58"/>
  <c r="BM54"/>
  <c r="BM50"/>
  <c r="BM46"/>
  <c r="BM34"/>
  <c r="BM39"/>
  <c r="BM32"/>
  <c r="BM24"/>
  <c r="BM29"/>
  <c r="BM25"/>
  <c r="BM56"/>
  <c r="BM51"/>
  <c r="BM45"/>
  <c r="BM52"/>
  <c r="BM36"/>
  <c r="BM41"/>
  <c r="BM33"/>
  <c r="BM26"/>
  <c r="BM27"/>
  <c r="BM18"/>
  <c r="G30" i="2"/>
  <c r="K30" s="1"/>
  <c r="BM57" i="15"/>
  <c r="BM53"/>
  <c r="BM47"/>
  <c r="BM42"/>
  <c r="BM38"/>
  <c r="BM44"/>
  <c r="BM35"/>
  <c r="BM28"/>
  <c r="BM31"/>
  <c r="BM20"/>
  <c r="BM19"/>
  <c r="BM55"/>
  <c r="BM49"/>
  <c r="BM43"/>
  <c r="BM40"/>
  <c r="BM48"/>
  <c r="BM37"/>
  <c r="BM30"/>
  <c r="BM22"/>
  <c r="BM23"/>
  <c r="BM21"/>
  <c r="BI19"/>
  <c r="BJ19" s="1"/>
  <c r="BI53"/>
  <c r="BJ53" s="1"/>
  <c r="BC20"/>
  <c r="BD20" s="1"/>
  <c r="BC46"/>
  <c r="BD46" s="1"/>
  <c r="BC25"/>
  <c r="BD25" s="1"/>
  <c r="BC35"/>
  <c r="BD35" s="1"/>
  <c r="BC41"/>
  <c r="BD41" s="1"/>
  <c r="F25" i="2"/>
  <c r="J25" s="1"/>
  <c r="AH56" i="15"/>
  <c r="AH50"/>
  <c r="AK50" s="1"/>
  <c r="AL50" s="1"/>
  <c r="AH48"/>
  <c r="AK48" s="1"/>
  <c r="AL48" s="1"/>
  <c r="AH42"/>
  <c r="AK42" s="1"/>
  <c r="AL42" s="1"/>
  <c r="AH31"/>
  <c r="AH36"/>
  <c r="AK36" s="1"/>
  <c r="AL36" s="1"/>
  <c r="AH37"/>
  <c r="AK37" s="1"/>
  <c r="AL37" s="1"/>
  <c r="AH27"/>
  <c r="AK27" s="1"/>
  <c r="AL27" s="1"/>
  <c r="AH30"/>
  <c r="AH26"/>
  <c r="AH54"/>
  <c r="AH51"/>
  <c r="AK51" s="1"/>
  <c r="AL51" s="1"/>
  <c r="AH45"/>
  <c r="AH43"/>
  <c r="AH38"/>
  <c r="AK38" s="1"/>
  <c r="AL38" s="1"/>
  <c r="AH39"/>
  <c r="AK39" s="1"/>
  <c r="AL39" s="1"/>
  <c r="AH29"/>
  <c r="AH32"/>
  <c r="AH28"/>
  <c r="AK28" s="1"/>
  <c r="AL28" s="1"/>
  <c r="AH21"/>
  <c r="AK21" s="1"/>
  <c r="AL21" s="1"/>
  <c r="AH57"/>
  <c r="AK57" s="1"/>
  <c r="AL57" s="1"/>
  <c r="AH53"/>
  <c r="AH47"/>
  <c r="AH46"/>
  <c r="AK46" s="1"/>
  <c r="AL46" s="1"/>
  <c r="AH41"/>
  <c r="AH33"/>
  <c r="AH23"/>
  <c r="AK23" s="1"/>
  <c r="AL23" s="1"/>
  <c r="AH22"/>
  <c r="AH18"/>
  <c r="AH58"/>
  <c r="AH55"/>
  <c r="AH49"/>
  <c r="AK49" s="1"/>
  <c r="AL49" s="1"/>
  <c r="AH44"/>
  <c r="AH52"/>
  <c r="AK52" s="1"/>
  <c r="AL52" s="1"/>
  <c r="AH40"/>
  <c r="AK40" s="1"/>
  <c r="AL40" s="1"/>
  <c r="AH34"/>
  <c r="AH35"/>
  <c r="AH25"/>
  <c r="AK25" s="1"/>
  <c r="AL25" s="1"/>
  <c r="AH24"/>
  <c r="AK24" s="1"/>
  <c r="AL24" s="1"/>
  <c r="AH20"/>
  <c r="AK20" s="1"/>
  <c r="AL20" s="1"/>
  <c r="AH19"/>
  <c r="BF50"/>
  <c r="BI50" s="1"/>
  <c r="BJ50" s="1"/>
  <c r="BF44"/>
  <c r="BI44" s="1"/>
  <c r="BJ44" s="1"/>
  <c r="BF57"/>
  <c r="BI57" s="1"/>
  <c r="BJ57" s="1"/>
  <c r="BF31"/>
  <c r="BF21"/>
  <c r="BI21" s="1"/>
  <c r="BJ21" s="1"/>
  <c r="BF47"/>
  <c r="BI47" s="1"/>
  <c r="BJ47" s="1"/>
  <c r="BF38"/>
  <c r="BI38" s="1"/>
  <c r="BJ38" s="1"/>
  <c r="BF20"/>
  <c r="BF54"/>
  <c r="BF43"/>
  <c r="BI43" s="1"/>
  <c r="BJ43" s="1"/>
  <c r="BF24"/>
  <c r="BI24" s="1"/>
  <c r="BJ24" s="1"/>
  <c r="BL57"/>
  <c r="BL52"/>
  <c r="BL47"/>
  <c r="BL51"/>
  <c r="BO51" s="1"/>
  <c r="BP51" s="1"/>
  <c r="BL46"/>
  <c r="BL36"/>
  <c r="BO36" s="1"/>
  <c r="BP36" s="1"/>
  <c r="BL29"/>
  <c r="BO29" s="1"/>
  <c r="BP29" s="1"/>
  <c r="BL35"/>
  <c r="BL28"/>
  <c r="BL21"/>
  <c r="BL18"/>
  <c r="BL54"/>
  <c r="BL49"/>
  <c r="BL53"/>
  <c r="BL42"/>
  <c r="BL38"/>
  <c r="BL41"/>
  <c r="BL23"/>
  <c r="BO23" s="1"/>
  <c r="BP23" s="1"/>
  <c r="BL30"/>
  <c r="BO30" s="1"/>
  <c r="BP30" s="1"/>
  <c r="BL22"/>
  <c r="BO22" s="1"/>
  <c r="BP22" s="1"/>
  <c r="BL20"/>
  <c r="BL58"/>
  <c r="BO58" s="1"/>
  <c r="BP58" s="1"/>
  <c r="BL50"/>
  <c r="BO50" s="1"/>
  <c r="BP50" s="1"/>
  <c r="BL43"/>
  <c r="BO43" s="1"/>
  <c r="BP43" s="1"/>
  <c r="BL44"/>
  <c r="BL40"/>
  <c r="BL31"/>
  <c r="BL25"/>
  <c r="BL26"/>
  <c r="BL24"/>
  <c r="F30" i="2"/>
  <c r="J30" s="1"/>
  <c r="BL55" i="15"/>
  <c r="BO55" s="1"/>
  <c r="BP55" s="1"/>
  <c r="BL56"/>
  <c r="BL45"/>
  <c r="BO45" s="1"/>
  <c r="BP45" s="1"/>
  <c r="BL48"/>
  <c r="BL32"/>
  <c r="BO32" s="1"/>
  <c r="BP32" s="1"/>
  <c r="BL34"/>
  <c r="BL27"/>
  <c r="BO27" s="1"/>
  <c r="BP27" s="1"/>
  <c r="BL37"/>
  <c r="BO37" s="1"/>
  <c r="BP37" s="1"/>
  <c r="BL33"/>
  <c r="BO33" s="1"/>
  <c r="BP33" s="1"/>
  <c r="BL19"/>
  <c r="BL39"/>
  <c r="AK41"/>
  <c r="AL41" s="1"/>
  <c r="AK58"/>
  <c r="AL58" s="1"/>
  <c r="AK56"/>
  <c r="AL56" s="1"/>
  <c r="AK31"/>
  <c r="AL31" s="1"/>
  <c r="BI45"/>
  <c r="BJ45" s="1"/>
  <c r="AO51"/>
  <c r="AO36"/>
  <c r="AO25"/>
  <c r="AO43"/>
  <c r="AO26"/>
  <c r="AO44"/>
  <c r="AO33"/>
  <c r="AO47"/>
  <c r="AO41"/>
  <c r="AO19"/>
  <c r="F33" i="2"/>
  <c r="J33" s="1"/>
  <c r="CD58" i="15"/>
  <c r="CD52"/>
  <c r="CD51"/>
  <c r="CD49"/>
  <c r="CD48"/>
  <c r="CD46"/>
  <c r="CD40"/>
  <c r="CD34"/>
  <c r="CD41"/>
  <c r="CD35"/>
  <c r="CD29"/>
  <c r="CD25"/>
  <c r="CD30"/>
  <c r="CD22"/>
  <c r="CD24"/>
  <c r="CD19"/>
  <c r="CD54"/>
  <c r="CD45"/>
  <c r="CD36"/>
  <c r="CD31"/>
  <c r="CD26"/>
  <c r="CD57"/>
  <c r="CD53"/>
  <c r="CD55"/>
  <c r="CD47"/>
  <c r="CD50"/>
  <c r="CD43"/>
  <c r="CD38"/>
  <c r="CD42"/>
  <c r="CD37"/>
  <c r="CD33"/>
  <c r="CD27"/>
  <c r="CD32"/>
  <c r="CD28"/>
  <c r="CD21"/>
  <c r="CD18"/>
  <c r="CD56"/>
  <c r="CD44"/>
  <c r="CD39"/>
  <c r="CD23"/>
  <c r="CD20"/>
  <c r="AK19"/>
  <c r="AL19" s="1"/>
  <c r="AK32"/>
  <c r="AL32" s="1"/>
  <c r="BC34"/>
  <c r="BD34" s="1"/>
  <c r="AN57"/>
  <c r="AN52"/>
  <c r="AQ52" s="1"/>
  <c r="AR52" s="1"/>
  <c r="AN49"/>
  <c r="AQ49" s="1"/>
  <c r="AR49" s="1"/>
  <c r="AN43"/>
  <c r="AN56"/>
  <c r="AQ56" s="1"/>
  <c r="AR56" s="1"/>
  <c r="AN38"/>
  <c r="AQ38" s="1"/>
  <c r="AR38" s="1"/>
  <c r="AN31"/>
  <c r="AN39"/>
  <c r="AQ39" s="1"/>
  <c r="AR39" s="1"/>
  <c r="AN24"/>
  <c r="AQ24" s="1"/>
  <c r="AR24" s="1"/>
  <c r="AN26"/>
  <c r="AN54"/>
  <c r="AQ54" s="1"/>
  <c r="AR54" s="1"/>
  <c r="AN50"/>
  <c r="AQ50" s="1"/>
  <c r="AR50" s="1"/>
  <c r="AN45"/>
  <c r="AQ45" s="1"/>
  <c r="AR45" s="1"/>
  <c r="AN40"/>
  <c r="AQ40" s="1"/>
  <c r="AR40" s="1"/>
  <c r="AN35"/>
  <c r="AQ35" s="1"/>
  <c r="AR35" s="1"/>
  <c r="AN25"/>
  <c r="AQ25" s="1"/>
  <c r="AR25" s="1"/>
  <c r="AN33"/>
  <c r="AN32"/>
  <c r="AQ32" s="1"/>
  <c r="AR32" s="1"/>
  <c r="AN41"/>
  <c r="AQ41" s="1"/>
  <c r="AR41" s="1"/>
  <c r="AN18"/>
  <c r="AQ18" s="1"/>
  <c r="AR18" s="1"/>
  <c r="F26" i="2"/>
  <c r="J26" s="1"/>
  <c r="AN58" i="15"/>
  <c r="AN53"/>
  <c r="AQ53" s="1"/>
  <c r="AR53" s="1"/>
  <c r="AN44"/>
  <c r="AQ44" s="1"/>
  <c r="AR44" s="1"/>
  <c r="AN42"/>
  <c r="AQ42" s="1"/>
  <c r="AR42" s="1"/>
  <c r="AN34"/>
  <c r="AQ34" s="1"/>
  <c r="AR34" s="1"/>
  <c r="AN27"/>
  <c r="AQ27" s="1"/>
  <c r="AR27" s="1"/>
  <c r="AN37"/>
  <c r="AN28"/>
  <c r="AQ28" s="1"/>
  <c r="AR28" s="1"/>
  <c r="AN19"/>
  <c r="AN20"/>
  <c r="AQ20" s="1"/>
  <c r="AR20" s="1"/>
  <c r="AN55"/>
  <c r="AQ55" s="1"/>
  <c r="AR55" s="1"/>
  <c r="AN51"/>
  <c r="AN47"/>
  <c r="AQ47" s="1"/>
  <c r="AR47" s="1"/>
  <c r="AN46"/>
  <c r="AQ46" s="1"/>
  <c r="AR46" s="1"/>
  <c r="AN48"/>
  <c r="AQ48" s="1"/>
  <c r="AR48" s="1"/>
  <c r="AN36"/>
  <c r="AN29"/>
  <c r="AN23"/>
  <c r="AN30"/>
  <c r="AQ30" s="1"/>
  <c r="AR30" s="1"/>
  <c r="AN21"/>
  <c r="AN22"/>
  <c r="AQ22" s="1"/>
  <c r="AR22" s="1"/>
  <c r="G33" i="2"/>
  <c r="K33" s="1"/>
  <c r="CE58" i="15"/>
  <c r="CE56"/>
  <c r="CE46"/>
  <c r="CE40"/>
  <c r="CE32"/>
  <c r="CE39"/>
  <c r="CE30"/>
  <c r="CE22"/>
  <c r="CE27"/>
  <c r="CE25"/>
  <c r="CE53"/>
  <c r="CE50"/>
  <c r="CE45"/>
  <c r="CE47"/>
  <c r="CE34"/>
  <c r="CE41"/>
  <c r="CE52"/>
  <c r="CE24"/>
  <c r="CE29"/>
  <c r="CE18"/>
  <c r="CE57"/>
  <c r="CE51"/>
  <c r="CE49"/>
  <c r="CE43"/>
  <c r="CE36"/>
  <c r="CE42"/>
  <c r="CE35"/>
  <c r="CE26"/>
  <c r="CE31"/>
  <c r="CE20"/>
  <c r="CE19"/>
  <c r="CE54"/>
  <c r="CE55"/>
  <c r="CE44"/>
  <c r="CE38"/>
  <c r="CE48"/>
  <c r="CE37"/>
  <c r="CE28"/>
  <c r="CE33"/>
  <c r="CE23"/>
  <c r="CE21"/>
  <c r="AQ21"/>
  <c r="AR21" s="1"/>
  <c r="AQ37"/>
  <c r="AR37" s="1"/>
  <c r="AQ58"/>
  <c r="AR58" s="1"/>
  <c r="AK34"/>
  <c r="AL34" s="1"/>
  <c r="CJ57"/>
  <c r="CJ54"/>
  <c r="CJ47"/>
  <c r="CJ46"/>
  <c r="CJ40"/>
  <c r="CJ39"/>
  <c r="CJ25"/>
  <c r="CJ33"/>
  <c r="CJ28"/>
  <c r="CJ19"/>
  <c r="CJ18"/>
  <c r="CJ56"/>
  <c r="CJ49"/>
  <c r="CJ50"/>
  <c r="CJ44"/>
  <c r="CJ34"/>
  <c r="CJ27"/>
  <c r="CJ41"/>
  <c r="CJ30"/>
  <c r="CJ21"/>
  <c r="CJ20"/>
  <c r="CJ58"/>
  <c r="CJ53"/>
  <c r="CJ43"/>
  <c r="CJ48"/>
  <c r="CJ36"/>
  <c r="CJ29"/>
  <c r="CJ51"/>
  <c r="CJ35"/>
  <c r="CJ24"/>
  <c r="CJ22"/>
  <c r="CJ52"/>
  <c r="CJ32"/>
  <c r="CJ37"/>
  <c r="CJ55"/>
  <c r="CJ38"/>
  <c r="CJ26"/>
  <c r="CJ42"/>
  <c r="CJ31"/>
  <c r="CJ45"/>
  <c r="CJ23"/>
  <c r="F34" i="2"/>
  <c r="J34" s="1"/>
  <c r="Q55" i="15"/>
  <c r="Q52"/>
  <c r="Q56"/>
  <c r="Q57"/>
  <c r="Q36"/>
  <c r="Q41"/>
  <c r="Q33"/>
  <c r="Q28"/>
  <c r="Q22"/>
  <c r="Q29"/>
  <c r="Q58"/>
  <c r="Q54"/>
  <c r="Q45"/>
  <c r="Q44"/>
  <c r="Q38"/>
  <c r="Q42"/>
  <c r="Q35"/>
  <c r="Q30"/>
  <c r="Q23"/>
  <c r="Q27"/>
  <c r="Q25"/>
  <c r="Q51"/>
  <c r="Q47"/>
  <c r="Q46"/>
  <c r="Q40"/>
  <c r="Q48"/>
  <c r="Q37"/>
  <c r="Q31"/>
  <c r="Q24"/>
  <c r="Q18"/>
  <c r="Q21"/>
  <c r="G22" i="2"/>
  <c r="K22" s="1"/>
  <c r="Q50" i="15"/>
  <c r="Q32"/>
  <c r="Q49"/>
  <c r="Q39"/>
  <c r="Q19"/>
  <c r="Q53"/>
  <c r="Q34"/>
  <c r="Q20"/>
  <c r="Q43"/>
  <c r="Q26"/>
  <c r="AT53"/>
  <c r="AT50"/>
  <c r="AT51"/>
  <c r="AT49"/>
  <c r="AT39"/>
  <c r="AT40"/>
  <c r="AT33"/>
  <c r="AT24"/>
  <c r="AT27"/>
  <c r="AT21"/>
  <c r="F27" i="2"/>
  <c r="J27" s="1"/>
  <c r="AT55" i="15"/>
  <c r="AT48"/>
  <c r="AT47"/>
  <c r="AT45"/>
  <c r="AT37"/>
  <c r="AT38"/>
  <c r="AT30"/>
  <c r="AT22"/>
  <c r="AT25"/>
  <c r="AT19"/>
  <c r="AT57"/>
  <c r="AT54"/>
  <c r="AT46"/>
  <c r="AT43"/>
  <c r="AT44"/>
  <c r="AT36"/>
  <c r="AT28"/>
  <c r="AT32"/>
  <c r="AT31"/>
  <c r="AT20"/>
  <c r="AT42"/>
  <c r="AT34"/>
  <c r="AT18"/>
  <c r="AT56"/>
  <c r="AT41"/>
  <c r="AT26"/>
  <c r="AT52"/>
  <c r="AT29"/>
  <c r="AT35"/>
  <c r="AT23"/>
  <c r="AT58"/>
  <c r="CV56"/>
  <c r="CV52"/>
  <c r="CV42"/>
  <c r="CV50"/>
  <c r="CV41"/>
  <c r="CV33"/>
  <c r="CV24"/>
  <c r="CV30"/>
  <c r="CV27"/>
  <c r="CV18"/>
  <c r="CV58"/>
  <c r="CV53"/>
  <c r="CV44"/>
  <c r="CV51"/>
  <c r="CV43"/>
  <c r="CV35"/>
  <c r="CV26"/>
  <c r="CV32"/>
  <c r="CV29"/>
  <c r="CV20"/>
  <c r="CV19"/>
  <c r="CV55"/>
  <c r="CV46"/>
  <c r="CV45"/>
  <c r="CV47"/>
  <c r="CV37"/>
  <c r="CV28"/>
  <c r="CV40"/>
  <c r="CV31"/>
  <c r="CV23"/>
  <c r="CV21"/>
  <c r="CV54"/>
  <c r="CV34"/>
  <c r="CV49"/>
  <c r="CV22"/>
  <c r="CV48"/>
  <c r="CV38"/>
  <c r="CV25"/>
  <c r="F36" i="2"/>
  <c r="J36" s="1"/>
  <c r="CV39" i="15"/>
  <c r="CV36"/>
  <c r="CV57"/>
  <c r="F22" i="2"/>
  <c r="J22" s="1"/>
  <c r="P54" i="15"/>
  <c r="S54" s="1"/>
  <c r="T54" s="1"/>
  <c r="P51"/>
  <c r="P43"/>
  <c r="P50"/>
  <c r="P38"/>
  <c r="S38" s="1"/>
  <c r="T38" s="1"/>
  <c r="P37"/>
  <c r="P25"/>
  <c r="P41"/>
  <c r="S41" s="1"/>
  <c r="T41" s="1"/>
  <c r="P21"/>
  <c r="S21" s="1"/>
  <c r="T21" s="1"/>
  <c r="P22"/>
  <c r="S22" s="1"/>
  <c r="T22" s="1"/>
  <c r="P56"/>
  <c r="S56" s="1"/>
  <c r="T56" s="1"/>
  <c r="P49"/>
  <c r="S49" s="1"/>
  <c r="T49" s="1"/>
  <c r="P48"/>
  <c r="S48" s="1"/>
  <c r="T48" s="1"/>
  <c r="P46"/>
  <c r="P36"/>
  <c r="P29"/>
  <c r="S29" s="1"/>
  <c r="T29" s="1"/>
  <c r="P23"/>
  <c r="S23" s="1"/>
  <c r="T23" s="1"/>
  <c r="P30"/>
  <c r="S30" s="1"/>
  <c r="T30" s="1"/>
  <c r="P19"/>
  <c r="P20"/>
  <c r="P57"/>
  <c r="S57" s="1"/>
  <c r="T57" s="1"/>
  <c r="P55"/>
  <c r="S55" s="1"/>
  <c r="T55" s="1"/>
  <c r="P47"/>
  <c r="S47" s="1"/>
  <c r="T47" s="1"/>
  <c r="P42"/>
  <c r="P44"/>
  <c r="S44" s="1"/>
  <c r="T44" s="1"/>
  <c r="P34"/>
  <c r="S34" s="1"/>
  <c r="T34" s="1"/>
  <c r="P27"/>
  <c r="P39"/>
  <c r="P28"/>
  <c r="S28" s="1"/>
  <c r="T28" s="1"/>
  <c r="P35"/>
  <c r="S35" s="1"/>
  <c r="T35" s="1"/>
  <c r="P18"/>
  <c r="S18" s="1"/>
  <c r="T18" s="1"/>
  <c r="P58"/>
  <c r="S58" s="1"/>
  <c r="T58" s="1"/>
  <c r="P40"/>
  <c r="P31"/>
  <c r="P53"/>
  <c r="S53" s="1"/>
  <c r="T53" s="1"/>
  <c r="P52"/>
  <c r="S52" s="1"/>
  <c r="T52" s="1"/>
  <c r="P32"/>
  <c r="S32" s="1"/>
  <c r="T32" s="1"/>
  <c r="P26"/>
  <c r="S26" s="1"/>
  <c r="T26" s="1"/>
  <c r="P45"/>
  <c r="P24"/>
  <c r="P33"/>
  <c r="S33" s="1"/>
  <c r="T33" s="1"/>
  <c r="Y42"/>
  <c r="Z42" s="1"/>
  <c r="BI26"/>
  <c r="BJ26" s="1"/>
  <c r="BC29"/>
  <c r="BD29" s="1"/>
  <c r="BC33"/>
  <c r="BD33" s="1"/>
  <c r="BC19"/>
  <c r="BD19" s="1"/>
  <c r="BC44"/>
  <c r="BD44" s="1"/>
  <c r="BC50"/>
  <c r="BD50" s="1"/>
  <c r="BC39"/>
  <c r="BD39" s="1"/>
  <c r="F24" i="2"/>
  <c r="J24" s="1"/>
  <c r="AB58" i="15"/>
  <c r="AB52"/>
  <c r="AB50"/>
  <c r="AB42"/>
  <c r="AB43"/>
  <c r="AB35"/>
  <c r="AB30"/>
  <c r="AB38"/>
  <c r="AB27"/>
  <c r="AB18"/>
  <c r="AB19"/>
  <c r="AB56"/>
  <c r="AB57"/>
  <c r="AB48"/>
  <c r="AB47"/>
  <c r="AB41"/>
  <c r="AB31"/>
  <c r="AB28"/>
  <c r="AB40"/>
  <c r="AB25"/>
  <c r="AB34"/>
  <c r="AB55"/>
  <c r="AB54"/>
  <c r="AB46"/>
  <c r="AB49"/>
  <c r="AB39"/>
  <c r="AB36"/>
  <c r="AB26"/>
  <c r="AB32"/>
  <c r="AB22"/>
  <c r="AB23"/>
  <c r="AB45"/>
  <c r="AB29"/>
  <c r="AB44"/>
  <c r="AB53"/>
  <c r="AB37"/>
  <c r="AB20"/>
  <c r="AB24"/>
  <c r="AB51"/>
  <c r="AB33"/>
  <c r="AB21"/>
  <c r="AU54"/>
  <c r="AU56"/>
  <c r="AU46"/>
  <c r="AU39"/>
  <c r="AU32"/>
  <c r="AU36"/>
  <c r="AU43"/>
  <c r="AU25"/>
  <c r="AU26"/>
  <c r="AU24"/>
  <c r="AU55"/>
  <c r="AU53"/>
  <c r="AU45"/>
  <c r="AU41"/>
  <c r="AU33"/>
  <c r="AU38"/>
  <c r="AU47"/>
  <c r="AU27"/>
  <c r="AU28"/>
  <c r="AU19"/>
  <c r="G27" i="2"/>
  <c r="K27" s="1"/>
  <c r="AU58" i="15"/>
  <c r="AU57"/>
  <c r="AU49"/>
  <c r="AU42"/>
  <c r="AU35"/>
  <c r="AU40"/>
  <c r="AU50"/>
  <c r="AU29"/>
  <c r="AU30"/>
  <c r="AU21"/>
  <c r="AU18"/>
  <c r="AU37"/>
  <c r="AU23"/>
  <c r="AU44"/>
  <c r="AU31"/>
  <c r="AU48"/>
  <c r="AU34"/>
  <c r="AU20"/>
  <c r="AU22"/>
  <c r="AU51"/>
  <c r="AU52"/>
  <c r="G36" i="2"/>
  <c r="K36" s="1"/>
  <c r="CW54" i="15"/>
  <c r="CW56"/>
  <c r="CW44"/>
  <c r="CW45"/>
  <c r="CW35"/>
  <c r="CW40"/>
  <c r="CW32"/>
  <c r="CW27"/>
  <c r="CW26"/>
  <c r="CW28"/>
  <c r="CW58"/>
  <c r="CW57"/>
  <c r="CW46"/>
  <c r="CW43"/>
  <c r="CW37"/>
  <c r="CW49"/>
  <c r="CW34"/>
  <c r="CW29"/>
  <c r="CW53"/>
  <c r="CW19"/>
  <c r="CW22"/>
  <c r="CW50"/>
  <c r="CW48"/>
  <c r="CW47"/>
  <c r="CW39"/>
  <c r="CW31"/>
  <c r="CW36"/>
  <c r="CW42"/>
  <c r="CW23"/>
  <c r="CW21"/>
  <c r="CW20"/>
  <c r="CW51"/>
  <c r="CW30"/>
  <c r="CW55"/>
  <c r="CW38"/>
  <c r="CW18"/>
  <c r="CW41"/>
  <c r="CW52"/>
  <c r="CW33"/>
  <c r="CW24"/>
  <c r="CW25"/>
  <c r="D58"/>
  <c r="D55"/>
  <c r="D44"/>
  <c r="D49"/>
  <c r="D32"/>
  <c r="D38"/>
  <c r="D28"/>
  <c r="D34"/>
  <c r="D31"/>
  <c r="D18"/>
  <c r="D21"/>
  <c r="D50"/>
  <c r="D37"/>
  <c r="D29"/>
  <c r="F20" i="2"/>
  <c r="J20" s="1"/>
  <c r="D56" i="15"/>
  <c r="D46"/>
  <c r="D57"/>
  <c r="D47"/>
  <c r="D43"/>
  <c r="D30"/>
  <c r="D42"/>
  <c r="D33"/>
  <c r="D20"/>
  <c r="D25"/>
  <c r="D45"/>
  <c r="D26"/>
  <c r="D23"/>
  <c r="D52"/>
  <c r="D48"/>
  <c r="D54"/>
  <c r="D39"/>
  <c r="D35"/>
  <c r="D24"/>
  <c r="D51"/>
  <c r="D27"/>
  <c r="D22"/>
  <c r="D36"/>
  <c r="D53"/>
  <c r="D41"/>
  <c r="D40"/>
  <c r="D19"/>
  <c r="Y46"/>
  <c r="Z46" s="1"/>
  <c r="BC27"/>
  <c r="BD27" s="1"/>
  <c r="BC22"/>
  <c r="BD22" s="1"/>
  <c r="BC42"/>
  <c r="BD42" s="1"/>
  <c r="CK53"/>
  <c r="CK49"/>
  <c r="CK56"/>
  <c r="CK50"/>
  <c r="CK36"/>
  <c r="CK43"/>
  <c r="CK35"/>
  <c r="CK28"/>
  <c r="CK27"/>
  <c r="CK29"/>
  <c r="CK55"/>
  <c r="CK52"/>
  <c r="CK57"/>
  <c r="CK54"/>
  <c r="CK38"/>
  <c r="CK46"/>
  <c r="CK37"/>
  <c r="CK30"/>
  <c r="CK22"/>
  <c r="CK18"/>
  <c r="CK21"/>
  <c r="CK58"/>
  <c r="CK45"/>
  <c r="CK44"/>
  <c r="CK40"/>
  <c r="CK32"/>
  <c r="CK39"/>
  <c r="CK31"/>
  <c r="CK24"/>
  <c r="CK20"/>
  <c r="CK19"/>
  <c r="G34" i="2"/>
  <c r="K34" s="1"/>
  <c r="CK47" i="15"/>
  <c r="CK41"/>
  <c r="CK23"/>
  <c r="CK51"/>
  <c r="CK34"/>
  <c r="CK25"/>
  <c r="CK42"/>
  <c r="CK26"/>
  <c r="CK33"/>
  <c r="CK48"/>
  <c r="AC57"/>
  <c r="AC53"/>
  <c r="AC56"/>
  <c r="AC44"/>
  <c r="AC39"/>
  <c r="AC32"/>
  <c r="AC34"/>
  <c r="AC27"/>
  <c r="AC30"/>
  <c r="AC24"/>
  <c r="AC22"/>
  <c r="AC50"/>
  <c r="AC46"/>
  <c r="AC45"/>
  <c r="AC41"/>
  <c r="AC33"/>
  <c r="AC36"/>
  <c r="AC29"/>
  <c r="AC31"/>
  <c r="AC19"/>
  <c r="AC28"/>
  <c r="AC52"/>
  <c r="AC48"/>
  <c r="AC49"/>
  <c r="AC58"/>
  <c r="AC35"/>
  <c r="AC38"/>
  <c r="AC42"/>
  <c r="AC23"/>
  <c r="AC21"/>
  <c r="AC20"/>
  <c r="AC54"/>
  <c r="AC37"/>
  <c r="AC26"/>
  <c r="AC43"/>
  <c r="AC25"/>
  <c r="AC55"/>
  <c r="AC47"/>
  <c r="G24" i="2"/>
  <c r="K24" s="1"/>
  <c r="AC51" i="15"/>
  <c r="AC18"/>
  <c r="AC40"/>
  <c r="E58"/>
  <c r="E50"/>
  <c r="E51"/>
  <c r="E43"/>
  <c r="E35"/>
  <c r="E42"/>
  <c r="E34"/>
  <c r="E27"/>
  <c r="E21"/>
  <c r="E18"/>
  <c r="E22"/>
  <c r="E55"/>
  <c r="E57"/>
  <c r="E44"/>
  <c r="E37"/>
  <c r="E45"/>
  <c r="E36"/>
  <c r="E29"/>
  <c r="E24"/>
  <c r="E28"/>
  <c r="E20"/>
  <c r="E52"/>
  <c r="E46"/>
  <c r="E47"/>
  <c r="E39"/>
  <c r="E53"/>
  <c r="E38"/>
  <c r="E31"/>
  <c r="E23"/>
  <c r="E32"/>
  <c r="E26"/>
  <c r="E48"/>
  <c r="E40"/>
  <c r="E30"/>
  <c r="E41"/>
  <c r="E25"/>
  <c r="E54"/>
  <c r="E33"/>
  <c r="E19"/>
  <c r="E56"/>
  <c r="E49"/>
  <c r="G20" i="2"/>
  <c r="K20" s="1"/>
  <c r="BI39" i="15"/>
  <c r="BJ39" s="1"/>
  <c r="BI29"/>
  <c r="BJ29" s="1"/>
  <c r="BC30"/>
  <c r="BD30" s="1"/>
  <c r="BC52"/>
  <c r="BD52" s="1"/>
  <c r="BC40"/>
  <c r="BD40" s="1"/>
  <c r="BC47"/>
  <c r="BD47" s="1"/>
  <c r="BC57"/>
  <c r="BD57" s="1"/>
  <c r="BC31"/>
  <c r="BD31" s="1"/>
  <c r="A10" i="20"/>
  <c r="ET108" i="10"/>
  <c r="AL108" s="1"/>
  <c r="AL110" s="1"/>
  <c r="A14" i="20"/>
  <c r="A8"/>
  <c r="D11" i="23"/>
  <c r="D7" s="1"/>
  <c r="S34" i="2"/>
  <c r="T34" s="1"/>
  <c r="A18" i="21"/>
  <c r="E18" s="1"/>
  <c r="S30" i="2"/>
  <c r="T30" s="1"/>
  <c r="A14" i="21"/>
  <c r="E14" s="1"/>
  <c r="S37" i="2"/>
  <c r="T37" s="1"/>
  <c r="A21" i="21"/>
  <c r="E21" s="1"/>
  <c r="S28" i="2"/>
  <c r="T28" s="1"/>
  <c r="A12" i="21"/>
  <c r="E12" s="1"/>
  <c r="G84" i="20"/>
  <c r="I84"/>
  <c r="S24" i="2"/>
  <c r="T24" s="1"/>
  <c r="A8" i="21"/>
  <c r="E8" s="1"/>
  <c r="S27" i="2"/>
  <c r="T27" s="1"/>
  <c r="A11" i="21"/>
  <c r="E11" s="1"/>
  <c r="L32" i="2"/>
  <c r="S32"/>
  <c r="T32" s="1"/>
  <c r="A16" i="21"/>
  <c r="E16" s="1"/>
  <c r="S35" i="2"/>
  <c r="A19" i="21"/>
  <c r="E19" s="1"/>
  <c r="A15"/>
  <c r="E15" s="1"/>
  <c r="S31" i="2"/>
  <c r="T31" s="1"/>
  <c r="I90" i="20"/>
  <c r="G90"/>
  <c r="A5" i="21"/>
  <c r="E5" s="1"/>
  <c r="S21" i="2"/>
  <c r="T21" s="1"/>
  <c r="S20"/>
  <c r="S38" s="1"/>
  <c r="A4" i="21"/>
  <c r="E4" s="1"/>
  <c r="Q38" i="2"/>
  <c r="L28"/>
  <c r="I81" i="20"/>
  <c r="G81"/>
  <c r="I88"/>
  <c r="G88"/>
  <c r="A7" i="21"/>
  <c r="E7" s="1"/>
  <c r="S23" i="2"/>
  <c r="T23" s="1"/>
  <c r="A9" i="21"/>
  <c r="E9" s="1"/>
  <c r="S25" i="2"/>
  <c r="S33"/>
  <c r="T33" s="1"/>
  <c r="A17" i="21"/>
  <c r="E17" s="1"/>
  <c r="G93" i="20"/>
  <c r="I93"/>
  <c r="G82"/>
  <c r="I82"/>
  <c r="A20" i="21"/>
  <c r="E20" s="1"/>
  <c r="S36" i="2"/>
  <c r="T36" s="1"/>
  <c r="I80" i="20"/>
  <c r="G80"/>
  <c r="G91"/>
  <c r="I91"/>
  <c r="S26" i="2"/>
  <c r="T26" s="1"/>
  <c r="A10" i="21"/>
  <c r="E10" s="1"/>
  <c r="G89" i="20"/>
  <c r="I89"/>
  <c r="A13" i="21"/>
  <c r="E13" s="1"/>
  <c r="S29" i="2"/>
  <c r="A6" i="21"/>
  <c r="E6" s="1"/>
  <c r="S22" i="2"/>
  <c r="T22" s="1"/>
  <c r="I86" i="20"/>
  <c r="G86"/>
  <c r="G85"/>
  <c r="I85"/>
  <c r="G83"/>
  <c r="I83"/>
  <c r="G92"/>
  <c r="I92"/>
  <c r="I87"/>
  <c r="G87"/>
  <c r="L31" i="2"/>
  <c r="AQ43" i="15" l="1"/>
  <c r="AR43" s="1"/>
  <c r="CS31"/>
  <c r="CT31" s="1"/>
  <c r="L26" i="2"/>
  <c r="U26" s="1"/>
  <c r="L37"/>
  <c r="U37" s="1"/>
  <c r="K563" i="13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L24" i="2"/>
  <c r="U24" s="1"/>
  <c r="Z24" s="1"/>
  <c r="AA24" s="1"/>
  <c r="W24" s="1"/>
  <c r="L36"/>
  <c r="U36" s="1"/>
  <c r="L33"/>
  <c r="U33" s="1"/>
  <c r="DF39" i="11" s="1"/>
  <c r="L30" i="2"/>
  <c r="U30" s="1"/>
  <c r="DF36" i="11" s="1"/>
  <c r="CS32" i="15"/>
  <c r="CT32" s="1"/>
  <c r="CS44"/>
  <c r="CT44" s="1"/>
  <c r="CS18"/>
  <c r="CT18" s="1"/>
  <c r="L35" i="2"/>
  <c r="U35" s="1"/>
  <c r="K499" i="13" s="1"/>
  <c r="CS28" i="15"/>
  <c r="CT28" s="1"/>
  <c r="CS58"/>
  <c r="CT58" s="1"/>
  <c r="CS29"/>
  <c r="CT29" s="1"/>
  <c r="BI36"/>
  <c r="BJ36" s="1"/>
  <c r="S37"/>
  <c r="T37" s="1"/>
  <c r="S51"/>
  <c r="T51" s="1"/>
  <c r="AQ33"/>
  <c r="AR33" s="1"/>
  <c r="BI31"/>
  <c r="BJ31" s="1"/>
  <c r="AK44"/>
  <c r="AL44" s="1"/>
  <c r="CS42"/>
  <c r="CT42" s="1"/>
  <c r="CS57"/>
  <c r="CT57" s="1"/>
  <c r="CS45"/>
  <c r="CT45" s="1"/>
  <c r="DE46"/>
  <c r="DF46" s="1"/>
  <c r="AQ29"/>
  <c r="AR29" s="1"/>
  <c r="AQ57"/>
  <c r="AR57" s="1"/>
  <c r="L20" i="2"/>
  <c r="L38" s="1"/>
  <c r="Y50" s="1"/>
  <c r="F53" s="1"/>
  <c r="S45" i="15"/>
  <c r="T45" s="1"/>
  <c r="S19"/>
  <c r="T19" s="1"/>
  <c r="S36"/>
  <c r="T36" s="1"/>
  <c r="S25"/>
  <c r="T25" s="1"/>
  <c r="S43"/>
  <c r="T43" s="1"/>
  <c r="AQ36"/>
  <c r="AR36" s="1"/>
  <c r="BO41"/>
  <c r="BP41" s="1"/>
  <c r="BO46"/>
  <c r="BP46" s="1"/>
  <c r="AK29"/>
  <c r="AL29" s="1"/>
  <c r="CS19"/>
  <c r="CT19" s="1"/>
  <c r="CS22"/>
  <c r="CT22" s="1"/>
  <c r="S24"/>
  <c r="T24" s="1"/>
  <c r="S50"/>
  <c r="T50" s="1"/>
  <c r="AQ19"/>
  <c r="AR19" s="1"/>
  <c r="BO40"/>
  <c r="BP40" s="1"/>
  <c r="BI54"/>
  <c r="BJ54" s="1"/>
  <c r="AK33"/>
  <c r="AL33" s="1"/>
  <c r="AK53"/>
  <c r="AL53" s="1"/>
  <c r="AK43"/>
  <c r="AL43" s="1"/>
  <c r="CS37"/>
  <c r="CT37" s="1"/>
  <c r="CS27"/>
  <c r="CT27" s="1"/>
  <c r="S40"/>
  <c r="T40" s="1"/>
  <c r="AQ23"/>
  <c r="AR23" s="1"/>
  <c r="AQ31"/>
  <c r="AR31" s="1"/>
  <c r="BO18"/>
  <c r="BP18" s="1"/>
  <c r="BO47"/>
  <c r="BP47" s="1"/>
  <c r="AK55"/>
  <c r="AL55" s="1"/>
  <c r="AK47"/>
  <c r="AL47" s="1"/>
  <c r="AK54"/>
  <c r="AL54" s="1"/>
  <c r="CS56"/>
  <c r="CT56" s="1"/>
  <c r="CS51"/>
  <c r="CT51" s="1"/>
  <c r="CS20"/>
  <c r="CT20" s="1"/>
  <c r="CS33"/>
  <c r="CT33" s="1"/>
  <c r="CS54"/>
  <c r="CT54" s="1"/>
  <c r="CS26"/>
  <c r="CT26" s="1"/>
  <c r="DE28"/>
  <c r="DF28" s="1"/>
  <c r="DE36"/>
  <c r="DF36" s="1"/>
  <c r="DE54"/>
  <c r="DF54" s="1"/>
  <c r="DE56"/>
  <c r="DF56" s="1"/>
  <c r="DE42"/>
  <c r="DF42" s="1"/>
  <c r="DE18"/>
  <c r="DF18" s="1"/>
  <c r="DE35"/>
  <c r="DF35" s="1"/>
  <c r="DE45"/>
  <c r="DF45" s="1"/>
  <c r="DE30"/>
  <c r="DF30" s="1"/>
  <c r="DE38"/>
  <c r="DF38" s="1"/>
  <c r="DE58"/>
  <c r="DF58" s="1"/>
  <c r="DE22"/>
  <c r="DF22" s="1"/>
  <c r="DE39"/>
  <c r="DF39" s="1"/>
  <c r="DE49"/>
  <c r="DF49" s="1"/>
  <c r="DE26"/>
  <c r="DF26" s="1"/>
  <c r="DE34"/>
  <c r="DF34" s="1"/>
  <c r="DE52"/>
  <c r="DF52" s="1"/>
  <c r="DE27"/>
  <c r="DF27" s="1"/>
  <c r="DE55"/>
  <c r="DF55" s="1"/>
  <c r="DE21"/>
  <c r="DF21" s="1"/>
  <c r="DE41"/>
  <c r="DF41" s="1"/>
  <c r="DE51"/>
  <c r="DF51" s="1"/>
  <c r="DE32"/>
  <c r="DF32" s="1"/>
  <c r="DE20"/>
  <c r="DF20" s="1"/>
  <c r="DE37"/>
  <c r="DF37" s="1"/>
  <c r="DE47"/>
  <c r="DF47" s="1"/>
  <c r="DE31"/>
  <c r="DF31" s="1"/>
  <c r="DE40"/>
  <c r="DF40" s="1"/>
  <c r="DE19"/>
  <c r="DF19" s="1"/>
  <c r="DE33"/>
  <c r="DF33" s="1"/>
  <c r="DE50"/>
  <c r="DF50" s="1"/>
  <c r="L22" i="2"/>
  <c r="U22" s="1"/>
  <c r="AK18" i="15"/>
  <c r="AL18" s="1"/>
  <c r="CS47"/>
  <c r="CT47" s="1"/>
  <c r="DE23"/>
  <c r="DF23" s="1"/>
  <c r="DE44"/>
  <c r="DF44" s="1"/>
  <c r="DE29"/>
  <c r="DF29" s="1"/>
  <c r="DE43"/>
  <c r="DF43" s="1"/>
  <c r="DE24"/>
  <c r="DF24" s="1"/>
  <c r="DE57"/>
  <c r="DF57" s="1"/>
  <c r="DE53"/>
  <c r="DF53" s="1"/>
  <c r="DE25"/>
  <c r="DF25" s="1"/>
  <c r="DE48"/>
  <c r="DF48" s="1"/>
  <c r="L34" i="2"/>
  <c r="U34" s="1"/>
  <c r="K467" i="13" s="1"/>
  <c r="L25" i="2"/>
  <c r="U25" s="1"/>
  <c r="Z25" s="1"/>
  <c r="AA25" s="1"/>
  <c r="W25" s="1"/>
  <c r="S31" i="15"/>
  <c r="T31" s="1"/>
  <c r="S46"/>
  <c r="T46" s="1"/>
  <c r="BO25"/>
  <c r="BP25" s="1"/>
  <c r="BO54"/>
  <c r="BP54" s="1"/>
  <c r="AK22"/>
  <c r="AL22" s="1"/>
  <c r="S27"/>
  <c r="T27" s="1"/>
  <c r="AQ51"/>
  <c r="AR51" s="1"/>
  <c r="BO26"/>
  <c r="BP26" s="1"/>
  <c r="BO49"/>
  <c r="BP49" s="1"/>
  <c r="BI20"/>
  <c r="BJ20" s="1"/>
  <c r="AK35"/>
  <c r="AL35" s="1"/>
  <c r="AK30"/>
  <c r="AL30" s="1"/>
  <c r="BI27"/>
  <c r="BJ27" s="1"/>
  <c r="S39"/>
  <c r="T39" s="1"/>
  <c r="S42"/>
  <c r="T42" s="1"/>
  <c r="S20"/>
  <c r="T20" s="1"/>
  <c r="BO39"/>
  <c r="BP39" s="1"/>
  <c r="BO21"/>
  <c r="BP21" s="1"/>
  <c r="BO52"/>
  <c r="BP52" s="1"/>
  <c r="AK26"/>
  <c r="AL26" s="1"/>
  <c r="BI42"/>
  <c r="BJ42" s="1"/>
  <c r="CG39"/>
  <c r="CH39" s="1"/>
  <c r="CG21"/>
  <c r="CH21" s="1"/>
  <c r="CG33"/>
  <c r="CH33" s="1"/>
  <c r="CG43"/>
  <c r="CH43" s="1"/>
  <c r="CG53"/>
  <c r="CH53" s="1"/>
  <c r="CG36"/>
  <c r="CH36" s="1"/>
  <c r="CG24"/>
  <c r="CH24" s="1"/>
  <c r="CG29"/>
  <c r="CH29" s="1"/>
  <c r="CG40"/>
  <c r="CH40" s="1"/>
  <c r="CG51"/>
  <c r="CH51" s="1"/>
  <c r="BO48"/>
  <c r="BP48" s="1"/>
  <c r="BO28"/>
  <c r="BP28" s="1"/>
  <c r="BO42"/>
  <c r="BP42" s="1"/>
  <c r="BO34"/>
  <c r="BP34" s="1"/>
  <c r="AK45"/>
  <c r="AL45" s="1"/>
  <c r="CG23"/>
  <c r="CH23" s="1"/>
  <c r="CG18"/>
  <c r="CH18" s="1"/>
  <c r="CG27"/>
  <c r="CH27" s="1"/>
  <c r="CG38"/>
  <c r="CH38" s="1"/>
  <c r="CG55"/>
  <c r="CH55" s="1"/>
  <c r="CG31"/>
  <c r="CH31" s="1"/>
  <c r="CG19"/>
  <c r="CH19" s="1"/>
  <c r="CG25"/>
  <c r="CH25" s="1"/>
  <c r="CG34"/>
  <c r="CH34" s="1"/>
  <c r="CG49"/>
  <c r="CH49" s="1"/>
  <c r="BO31"/>
  <c r="BP31" s="1"/>
  <c r="BO38"/>
  <c r="BP38" s="1"/>
  <c r="BO57"/>
  <c r="BP57" s="1"/>
  <c r="CG20"/>
  <c r="CH20" s="1"/>
  <c r="CG56"/>
  <c r="CH56" s="1"/>
  <c r="CG32"/>
  <c r="CH32" s="1"/>
  <c r="CG42"/>
  <c r="CH42" s="1"/>
  <c r="CG47"/>
  <c r="CH47" s="1"/>
  <c r="CG26"/>
  <c r="CH26" s="1"/>
  <c r="CG54"/>
  <c r="CH54" s="1"/>
  <c r="CG30"/>
  <c r="CH30" s="1"/>
  <c r="CG41"/>
  <c r="CH41" s="1"/>
  <c r="CG48"/>
  <c r="CH48" s="1"/>
  <c r="CG58"/>
  <c r="CH58" s="1"/>
  <c r="BO20"/>
  <c r="BP20" s="1"/>
  <c r="BO44"/>
  <c r="BP44" s="1"/>
  <c r="BO53"/>
  <c r="BP53" s="1"/>
  <c r="BO56"/>
  <c r="BP56" s="1"/>
  <c r="CG44"/>
  <c r="CH44" s="1"/>
  <c r="CG28"/>
  <c r="CH28" s="1"/>
  <c r="CG37"/>
  <c r="CH37" s="1"/>
  <c r="CG50"/>
  <c r="CH50" s="1"/>
  <c r="CG57"/>
  <c r="CH57" s="1"/>
  <c r="CG45"/>
  <c r="CH45" s="1"/>
  <c r="CG22"/>
  <c r="CH22" s="1"/>
  <c r="CG35"/>
  <c r="CH35" s="1"/>
  <c r="CG46"/>
  <c r="CH46" s="1"/>
  <c r="CG52"/>
  <c r="CH52" s="1"/>
  <c r="AQ26"/>
  <c r="AR26" s="1"/>
  <c r="BO19"/>
  <c r="BP19" s="1"/>
  <c r="BO35"/>
  <c r="BP35" s="1"/>
  <c r="BO24"/>
  <c r="BP24" s="1"/>
  <c r="G41"/>
  <c r="H41" s="1"/>
  <c r="G27"/>
  <c r="H27" s="1"/>
  <c r="G39"/>
  <c r="H39" s="1"/>
  <c r="G23"/>
  <c r="H23" s="1"/>
  <c r="G20"/>
  <c r="H20" s="1"/>
  <c r="G43"/>
  <c r="H43" s="1"/>
  <c r="G56"/>
  <c r="H56" s="1"/>
  <c r="G50"/>
  <c r="H50" s="1"/>
  <c r="G34"/>
  <c r="H34" s="1"/>
  <c r="G49"/>
  <c r="H49" s="1"/>
  <c r="AE21"/>
  <c r="AF21" s="1"/>
  <c r="AE20"/>
  <c r="AF20" s="1"/>
  <c r="AE29"/>
  <c r="AF29" s="1"/>
  <c r="AE32"/>
  <c r="AF32" s="1"/>
  <c r="AE49"/>
  <c r="AF49" s="1"/>
  <c r="AE34"/>
  <c r="AF34" s="1"/>
  <c r="AE31"/>
  <c r="AF31" s="1"/>
  <c r="AE57"/>
  <c r="AF57" s="1"/>
  <c r="AE27"/>
  <c r="AF27" s="1"/>
  <c r="AE43"/>
  <c r="AF43" s="1"/>
  <c r="AE58"/>
  <c r="AF58" s="1"/>
  <c r="CY22"/>
  <c r="CZ22" s="1"/>
  <c r="CY21"/>
  <c r="CZ21" s="1"/>
  <c r="CY28"/>
  <c r="CZ28" s="1"/>
  <c r="CY46"/>
  <c r="CZ46" s="1"/>
  <c r="CY29"/>
  <c r="CZ29" s="1"/>
  <c r="CY43"/>
  <c r="CZ43" s="1"/>
  <c r="CY58"/>
  <c r="CZ58" s="1"/>
  <c r="CY24"/>
  <c r="CZ24" s="1"/>
  <c r="CY42"/>
  <c r="CZ42" s="1"/>
  <c r="AW23"/>
  <c r="AX23" s="1"/>
  <c r="AW26"/>
  <c r="AX26" s="1"/>
  <c r="AW34"/>
  <c r="AX34" s="1"/>
  <c r="AW32"/>
  <c r="AX32" s="1"/>
  <c r="AW43"/>
  <c r="AX43" s="1"/>
  <c r="AW19"/>
  <c r="AX19" s="1"/>
  <c r="AW38"/>
  <c r="AX38" s="1"/>
  <c r="AW48"/>
  <c r="AX48" s="1"/>
  <c r="AW27"/>
  <c r="AX27" s="1"/>
  <c r="AW39"/>
  <c r="AX39" s="1"/>
  <c r="AW53"/>
  <c r="AX53" s="1"/>
  <c r="CM23"/>
  <c r="CN23" s="1"/>
  <c r="CM26"/>
  <c r="CN26" s="1"/>
  <c r="CM32"/>
  <c r="CN32" s="1"/>
  <c r="CM35"/>
  <c r="CN35" s="1"/>
  <c r="CM48"/>
  <c r="CN48" s="1"/>
  <c r="CM20"/>
  <c r="CN20" s="1"/>
  <c r="CM27"/>
  <c r="CN27" s="1"/>
  <c r="CM49"/>
  <c r="CN49" s="1"/>
  <c r="CM28"/>
  <c r="CN28" s="1"/>
  <c r="CM40"/>
  <c r="CN40" s="1"/>
  <c r="CM57"/>
  <c r="CN57" s="1"/>
  <c r="G40"/>
  <c r="H40" s="1"/>
  <c r="G22"/>
  <c r="H22" s="1"/>
  <c r="G35"/>
  <c r="H35" s="1"/>
  <c r="G52"/>
  <c r="H52" s="1"/>
  <c r="G25"/>
  <c r="H25" s="1"/>
  <c r="G30"/>
  <c r="H30" s="1"/>
  <c r="G46"/>
  <c r="H46" s="1"/>
  <c r="G37"/>
  <c r="H37" s="1"/>
  <c r="G31"/>
  <c r="H31" s="1"/>
  <c r="G32"/>
  <c r="H32" s="1"/>
  <c r="G58"/>
  <c r="H58" s="1"/>
  <c r="AE24"/>
  <c r="AF24" s="1"/>
  <c r="AE44"/>
  <c r="AF44" s="1"/>
  <c r="AE22"/>
  <c r="AF22" s="1"/>
  <c r="AE39"/>
  <c r="AF39" s="1"/>
  <c r="AE55"/>
  <c r="AF55" s="1"/>
  <c r="AE28"/>
  <c r="AF28" s="1"/>
  <c r="AE48"/>
  <c r="AF48" s="1"/>
  <c r="AE18"/>
  <c r="AF18" s="1"/>
  <c r="AE35"/>
  <c r="AF35" s="1"/>
  <c r="AE52"/>
  <c r="AF52" s="1"/>
  <c r="CY39"/>
  <c r="CZ39" s="1"/>
  <c r="CY48"/>
  <c r="CZ48" s="1"/>
  <c r="CY54"/>
  <c r="CZ54" s="1"/>
  <c r="CY40"/>
  <c r="CZ40" s="1"/>
  <c r="CY45"/>
  <c r="CZ45" s="1"/>
  <c r="CY20"/>
  <c r="CZ20" s="1"/>
  <c r="CY35"/>
  <c r="CZ35" s="1"/>
  <c r="CY53"/>
  <c r="CZ53" s="1"/>
  <c r="CY30"/>
  <c r="CZ30" s="1"/>
  <c r="CY50"/>
  <c r="CZ50" s="1"/>
  <c r="AW58"/>
  <c r="AX58" s="1"/>
  <c r="AW52"/>
  <c r="AX52" s="1"/>
  <c r="AW18"/>
  <c r="AX18" s="1"/>
  <c r="AW31"/>
  <c r="AX31" s="1"/>
  <c r="AW44"/>
  <c r="AX44" s="1"/>
  <c r="AW57"/>
  <c r="AX57" s="1"/>
  <c r="AW30"/>
  <c r="AX30" s="1"/>
  <c r="AW47"/>
  <c r="AX47" s="1"/>
  <c r="AW21"/>
  <c r="AX21" s="1"/>
  <c r="AW40"/>
  <c r="AX40" s="1"/>
  <c r="AW50"/>
  <c r="AX50" s="1"/>
  <c r="CM42"/>
  <c r="CN42" s="1"/>
  <c r="CM37"/>
  <c r="CN37" s="1"/>
  <c r="CM24"/>
  <c r="CN24" s="1"/>
  <c r="CM36"/>
  <c r="CN36" s="1"/>
  <c r="CM58"/>
  <c r="CN58" s="1"/>
  <c r="CM41"/>
  <c r="CN41" s="1"/>
  <c r="CM50"/>
  <c r="CN50" s="1"/>
  <c r="CM19"/>
  <c r="CN19" s="1"/>
  <c r="CM39"/>
  <c r="CN39" s="1"/>
  <c r="CM54"/>
  <c r="CN54" s="1"/>
  <c r="G19"/>
  <c r="H19" s="1"/>
  <c r="G36"/>
  <c r="H36" s="1"/>
  <c r="G24"/>
  <c r="H24" s="1"/>
  <c r="G48"/>
  <c r="H48" s="1"/>
  <c r="G45"/>
  <c r="H45" s="1"/>
  <c r="G42"/>
  <c r="H42" s="1"/>
  <c r="G57"/>
  <c r="H57" s="1"/>
  <c r="G29"/>
  <c r="H29" s="1"/>
  <c r="G18"/>
  <c r="H18" s="1"/>
  <c r="G38"/>
  <c r="H38" s="1"/>
  <c r="G55"/>
  <c r="H55" s="1"/>
  <c r="AE51"/>
  <c r="AF51" s="1"/>
  <c r="AE53"/>
  <c r="AF53" s="1"/>
  <c r="AE23"/>
  <c r="AF23" s="1"/>
  <c r="AE36"/>
  <c r="AF36" s="1"/>
  <c r="AE54"/>
  <c r="AF54" s="1"/>
  <c r="AE40"/>
  <c r="AF40" s="1"/>
  <c r="AE47"/>
  <c r="AF47" s="1"/>
  <c r="AE19"/>
  <c r="AF19" s="1"/>
  <c r="AE30"/>
  <c r="AF30" s="1"/>
  <c r="AE50"/>
  <c r="AF50" s="1"/>
  <c r="CY36"/>
  <c r="CZ36" s="1"/>
  <c r="CY38"/>
  <c r="CZ38" s="1"/>
  <c r="CY34"/>
  <c r="CZ34" s="1"/>
  <c r="CY31"/>
  <c r="CZ31" s="1"/>
  <c r="CY47"/>
  <c r="CZ47" s="1"/>
  <c r="CY19"/>
  <c r="CZ19" s="1"/>
  <c r="CY26"/>
  <c r="CZ26" s="1"/>
  <c r="CY44"/>
  <c r="CZ44" s="1"/>
  <c r="CY27"/>
  <c r="CZ27" s="1"/>
  <c r="CY41"/>
  <c r="CZ41" s="1"/>
  <c r="CY56"/>
  <c r="CZ56" s="1"/>
  <c r="AW29"/>
  <c r="AX29" s="1"/>
  <c r="AW56"/>
  <c r="AX56" s="1"/>
  <c r="AW20"/>
  <c r="AX20" s="1"/>
  <c r="AW36"/>
  <c r="AX36" s="1"/>
  <c r="AW54"/>
  <c r="AX54" s="1"/>
  <c r="AW22"/>
  <c r="AX22" s="1"/>
  <c r="AW45"/>
  <c r="AX45" s="1"/>
  <c r="L27" i="2"/>
  <c r="U27" s="1"/>
  <c r="AW33" i="15"/>
  <c r="AX33" s="1"/>
  <c r="AW51"/>
  <c r="AX51" s="1"/>
  <c r="CM31"/>
  <c r="CN31" s="1"/>
  <c r="CM55"/>
  <c r="CN55" s="1"/>
  <c r="CM22"/>
  <c r="CN22" s="1"/>
  <c r="CM29"/>
  <c r="CN29" s="1"/>
  <c r="CM53"/>
  <c r="CN53" s="1"/>
  <c r="CM30"/>
  <c r="CN30" s="1"/>
  <c r="CM44"/>
  <c r="CN44" s="1"/>
  <c r="CM18"/>
  <c r="CN18" s="1"/>
  <c r="CM25"/>
  <c r="CN25" s="1"/>
  <c r="CM47"/>
  <c r="CN47" s="1"/>
  <c r="G53"/>
  <c r="H53" s="1"/>
  <c r="G51"/>
  <c r="H51" s="1"/>
  <c r="G54"/>
  <c r="H54" s="1"/>
  <c r="G26"/>
  <c r="H26" s="1"/>
  <c r="G33"/>
  <c r="H33" s="1"/>
  <c r="G47"/>
  <c r="H47" s="1"/>
  <c r="G21"/>
  <c r="H21" s="1"/>
  <c r="G28"/>
  <c r="H28" s="1"/>
  <c r="G44"/>
  <c r="H44" s="1"/>
  <c r="AE33"/>
  <c r="AF33" s="1"/>
  <c r="AE37"/>
  <c r="AF37" s="1"/>
  <c r="AE45"/>
  <c r="AF45" s="1"/>
  <c r="AE26"/>
  <c r="AF26" s="1"/>
  <c r="AE46"/>
  <c r="AF46" s="1"/>
  <c r="AE25"/>
  <c r="AF25" s="1"/>
  <c r="AE41"/>
  <c r="AF41" s="1"/>
  <c r="AE56"/>
  <c r="AF56" s="1"/>
  <c r="AE38"/>
  <c r="AF38" s="1"/>
  <c r="AE42"/>
  <c r="AF42" s="1"/>
  <c r="CY57"/>
  <c r="CZ57" s="1"/>
  <c r="CY25"/>
  <c r="CZ25" s="1"/>
  <c r="CY49"/>
  <c r="CZ49" s="1"/>
  <c r="CY23"/>
  <c r="CZ23" s="1"/>
  <c r="CY37"/>
  <c r="CZ37" s="1"/>
  <c r="CY55"/>
  <c r="CZ55" s="1"/>
  <c r="CY32"/>
  <c r="CZ32" s="1"/>
  <c r="CY51"/>
  <c r="CZ51" s="1"/>
  <c r="CY18"/>
  <c r="CZ18" s="1"/>
  <c r="CY33"/>
  <c r="CZ33" s="1"/>
  <c r="CY52"/>
  <c r="CZ52" s="1"/>
  <c r="AW35"/>
  <c r="AX35" s="1"/>
  <c r="AW41"/>
  <c r="AX41" s="1"/>
  <c r="AW42"/>
  <c r="AX42" s="1"/>
  <c r="AW28"/>
  <c r="AX28" s="1"/>
  <c r="AW46"/>
  <c r="AX46" s="1"/>
  <c r="AW25"/>
  <c r="AX25" s="1"/>
  <c r="AW37"/>
  <c r="AX37" s="1"/>
  <c r="AW55"/>
  <c r="AX55" s="1"/>
  <c r="AW24"/>
  <c r="AX24" s="1"/>
  <c r="AW49"/>
  <c r="AX49" s="1"/>
  <c r="CM45"/>
  <c r="CN45" s="1"/>
  <c r="CM38"/>
  <c r="CN38" s="1"/>
  <c r="CM52"/>
  <c r="CN52" s="1"/>
  <c r="CM51"/>
  <c r="CN51" s="1"/>
  <c r="CM43"/>
  <c r="CN43" s="1"/>
  <c r="CM21"/>
  <c r="CN21" s="1"/>
  <c r="CM34"/>
  <c r="CN34" s="1"/>
  <c r="CM56"/>
  <c r="CN56" s="1"/>
  <c r="CM33"/>
  <c r="CN33" s="1"/>
  <c r="CM46"/>
  <c r="CN46" s="1"/>
  <c r="U29" i="2"/>
  <c r="K307" i="13" s="1"/>
  <c r="U28" i="2"/>
  <c r="DF34" i="11" s="1"/>
  <c r="U31" i="2"/>
  <c r="Z31" s="1"/>
  <c r="AA31" s="1"/>
  <c r="W31" s="1"/>
  <c r="T35"/>
  <c r="T25"/>
  <c r="X49"/>
  <c r="T38"/>
  <c r="F21" i="21"/>
  <c r="F9"/>
  <c r="F5"/>
  <c r="F14"/>
  <c r="F12"/>
  <c r="F17"/>
  <c r="F19"/>
  <c r="F4"/>
  <c r="F16"/>
  <c r="F20"/>
  <c r="F11"/>
  <c r="F8"/>
  <c r="F6"/>
  <c r="F7"/>
  <c r="F13"/>
  <c r="F10"/>
  <c r="F15"/>
  <c r="F18"/>
  <c r="T29" i="2"/>
  <c r="U23"/>
  <c r="U21"/>
  <c r="T20"/>
  <c r="U32"/>
  <c r="Z29" l="1"/>
  <c r="AA29" s="1"/>
  <c r="W29" s="1"/>
  <c r="Y13" i="20"/>
  <c r="X50" i="2"/>
  <c r="U20"/>
  <c r="DF26" i="11" s="1"/>
  <c r="Z28" i="2"/>
  <c r="AA28" s="1"/>
  <c r="W28" s="1"/>
  <c r="BT43" i="11"/>
  <c r="BT36"/>
  <c r="K371" i="13"/>
  <c r="BT35" i="11"/>
  <c r="DF35"/>
  <c r="DF30"/>
  <c r="K275" i="13"/>
  <c r="DF40" i="11"/>
  <c r="BT34"/>
  <c r="BT30"/>
  <c r="DF43"/>
  <c r="Z35" i="2"/>
  <c r="AA35" s="1"/>
  <c r="W35" s="1"/>
  <c r="Z37"/>
  <c r="AA37" s="1"/>
  <c r="W37" s="1"/>
  <c r="K339" i="13"/>
  <c r="Z34" i="2"/>
  <c r="AA34" s="1"/>
  <c r="W34" s="1"/>
  <c r="BT41" i="11"/>
  <c r="BT40"/>
  <c r="DF41"/>
  <c r="Z30" i="2"/>
  <c r="AA30" s="1"/>
  <c r="W30" s="1"/>
  <c r="DF37" i="11"/>
  <c r="BT39"/>
  <c r="BT37"/>
  <c r="Z33" i="2"/>
  <c r="AA33" s="1"/>
  <c r="W33" s="1"/>
  <c r="K435" i="13"/>
  <c r="K177"/>
  <c r="BT31" i="11"/>
  <c r="DF31"/>
  <c r="BT27"/>
  <c r="Z21" i="2"/>
  <c r="AA21" s="1"/>
  <c r="W21" s="1"/>
  <c r="DF27" i="11"/>
  <c r="K51" i="13"/>
  <c r="Z27" i="2"/>
  <c r="AA27" s="1"/>
  <c r="W27" s="1"/>
  <c r="K243" i="13"/>
  <c r="DF33" i="11"/>
  <c r="BT33"/>
  <c r="DF32"/>
  <c r="Z26" i="2"/>
  <c r="AA26" s="1"/>
  <c r="W26" s="1"/>
  <c r="K210" i="13"/>
  <c r="BT32" i="11"/>
  <c r="O53" i="2"/>
  <c r="X48"/>
  <c r="Z36"/>
  <c r="AA36" s="1"/>
  <c r="W36" s="1"/>
  <c r="DF42" i="11"/>
  <c r="K531" i="13"/>
  <c r="BT42" i="11"/>
  <c r="K403" i="13"/>
  <c r="BT38" i="11"/>
  <c r="DF38"/>
  <c r="Z32" i="2"/>
  <c r="AA32" s="1"/>
  <c r="W32" s="1"/>
  <c r="DF28" i="11"/>
  <c r="Z22" i="2"/>
  <c r="AA22" s="1"/>
  <c r="W22" s="1"/>
  <c r="BT28" i="11"/>
  <c r="K82" i="13"/>
  <c r="BT29" i="11"/>
  <c r="DF29"/>
  <c r="Z23" i="2"/>
  <c r="AA23" s="1"/>
  <c r="W23" s="1"/>
  <c r="K113" i="13"/>
  <c r="G4" i="21"/>
  <c r="G5"/>
  <c r="BT26" i="11" l="1"/>
  <c r="BT44" s="1"/>
  <c r="C5" i="20" s="1"/>
  <c r="J5" s="1"/>
  <c r="K7" s="1"/>
  <c r="Z20" i="2"/>
  <c r="AA20" s="1"/>
  <c r="AA38" s="1"/>
  <c r="Y14" i="20"/>
  <c r="Y15" s="1"/>
  <c r="Y16" s="1"/>
  <c r="Y17" s="1"/>
  <c r="Y18" s="1"/>
  <c r="Y19" s="1"/>
  <c r="Y20" s="1"/>
  <c r="Y21" s="1"/>
  <c r="Y22" s="1"/>
  <c r="Y23" s="1"/>
  <c r="Y25" s="1"/>
  <c r="U38" i="2"/>
  <c r="K20" i="13"/>
  <c r="G11" i="21"/>
  <c r="H20"/>
  <c r="H13"/>
  <c r="H14"/>
  <c r="H9"/>
  <c r="G6"/>
  <c r="H8"/>
  <c r="H7"/>
  <c r="H5"/>
  <c r="G17"/>
  <c r="G14"/>
  <c r="G8"/>
  <c r="H17"/>
  <c r="G12"/>
  <c r="G16"/>
  <c r="H12"/>
  <c r="H10"/>
  <c r="G13"/>
  <c r="H11"/>
  <c r="G10"/>
  <c r="G15"/>
  <c r="H19"/>
  <c r="G7"/>
  <c r="H16"/>
  <c r="G20"/>
  <c r="G21"/>
  <c r="H4"/>
  <c r="H6"/>
  <c r="G18"/>
  <c r="H21"/>
  <c r="H18"/>
  <c r="G19"/>
  <c r="H15"/>
  <c r="G9"/>
  <c r="K6" i="20" l="1"/>
  <c r="K10"/>
  <c r="K11"/>
  <c r="K8"/>
  <c r="K13"/>
  <c r="K9"/>
  <c r="W20" i="2"/>
  <c r="AA39" s="1"/>
  <c r="EP38" i="10" s="1"/>
  <c r="BZ38" s="1"/>
  <c r="K5" i="20"/>
  <c r="K12"/>
  <c r="K14"/>
  <c r="EP35" i="10"/>
  <c r="BZ35" s="1"/>
  <c r="EP35" i="24"/>
  <c r="Y27" i="20"/>
  <c r="I31" s="1"/>
  <c r="Z6"/>
  <c r="I7" i="21"/>
  <c r="I12"/>
  <c r="I6"/>
  <c r="I11"/>
  <c r="I5"/>
  <c r="I13"/>
  <c r="I17"/>
  <c r="I20"/>
  <c r="I10"/>
  <c r="I21"/>
  <c r="I19"/>
  <c r="I16"/>
  <c r="I18"/>
  <c r="I4"/>
  <c r="I14"/>
  <c r="I9"/>
  <c r="I8"/>
  <c r="I15"/>
  <c r="L7" i="20" l="1"/>
  <c r="L11"/>
  <c r="L8"/>
  <c r="EP38" i="24"/>
  <c r="BZ38" s="1"/>
  <c r="L10" i="20"/>
  <c r="L13"/>
  <c r="L6"/>
  <c r="L5"/>
  <c r="L9"/>
  <c r="L14"/>
  <c r="L12"/>
  <c r="EP39" i="10"/>
  <c r="BZ39" s="1"/>
  <c r="BZ35" i="24"/>
  <c r="Z7" i="20"/>
  <c r="Z8" s="1"/>
  <c r="J14" i="21"/>
  <c r="J15"/>
  <c r="J4"/>
  <c r="J8"/>
  <c r="J16"/>
  <c r="J19"/>
  <c r="J13"/>
  <c r="J9"/>
  <c r="J11"/>
  <c r="J6"/>
  <c r="J10"/>
  <c r="J7"/>
  <c r="J17"/>
  <c r="J5"/>
  <c r="J18"/>
  <c r="J12"/>
  <c r="J21"/>
  <c r="J20"/>
  <c r="M7" i="20" l="1"/>
  <c r="EP39" i="24"/>
  <c r="BZ39" s="1"/>
  <c r="M11" i="20"/>
  <c r="M14"/>
  <c r="M5"/>
  <c r="M10"/>
  <c r="M6"/>
  <c r="M9"/>
  <c r="M12"/>
  <c r="M8"/>
  <c r="M13"/>
  <c r="Z9"/>
  <c r="Z10" s="1"/>
  <c r="K7" i="21"/>
  <c r="K8"/>
  <c r="K9"/>
  <c r="K13"/>
  <c r="K6"/>
  <c r="K4"/>
  <c r="K14"/>
  <c r="K11"/>
  <c r="K5"/>
  <c r="K15"/>
  <c r="K10"/>
  <c r="K20"/>
  <c r="K19"/>
  <c r="K16"/>
  <c r="K12"/>
  <c r="K17"/>
  <c r="K18"/>
  <c r="K21"/>
  <c r="N5" i="20" l="1"/>
  <c r="N7"/>
  <c r="N8"/>
  <c r="N11"/>
  <c r="N10"/>
  <c r="N12"/>
  <c r="N14"/>
  <c r="N6"/>
  <c r="N9"/>
  <c r="O8" s="1"/>
  <c r="N13"/>
  <c r="Z11"/>
  <c r="Z12" s="1"/>
  <c r="L16" i="21"/>
  <c r="L18"/>
  <c r="L20"/>
  <c r="L17"/>
  <c r="L10"/>
  <c r="L21"/>
  <c r="L13"/>
  <c r="L14"/>
  <c r="L9"/>
  <c r="L6"/>
  <c r="L8"/>
  <c r="L5"/>
  <c r="L11"/>
  <c r="L4"/>
  <c r="L12"/>
  <c r="L7"/>
  <c r="L15"/>
  <c r="L19"/>
  <c r="O11" i="20" l="1"/>
  <c r="O9"/>
  <c r="O6"/>
  <c r="O12"/>
  <c r="O13"/>
  <c r="O5"/>
  <c r="P7" s="1"/>
  <c r="O10"/>
  <c r="O7"/>
  <c r="N15"/>
  <c r="O14" s="1"/>
  <c r="Z13"/>
  <c r="Z14" s="1"/>
  <c r="M8" i="21"/>
  <c r="M13"/>
  <c r="M7"/>
  <c r="M16"/>
  <c r="M20"/>
  <c r="M18"/>
  <c r="M6"/>
  <c r="M11"/>
  <c r="M21"/>
  <c r="M9"/>
  <c r="M17"/>
  <c r="M4"/>
  <c r="M19"/>
  <c r="M5"/>
  <c r="M10"/>
  <c r="M14"/>
  <c r="M12"/>
  <c r="M15"/>
  <c r="P13" i="20" l="1"/>
  <c r="P12"/>
  <c r="P6"/>
  <c r="P8"/>
  <c r="P10"/>
  <c r="P14"/>
  <c r="P11"/>
  <c r="P9"/>
  <c r="P5"/>
  <c r="Q9" s="1"/>
  <c r="Z15"/>
  <c r="Z16" s="1"/>
  <c r="Z17" s="1"/>
  <c r="Z18" s="1"/>
  <c r="N4" i="21"/>
  <c r="N6"/>
  <c r="N7"/>
  <c r="N19"/>
  <c r="N10"/>
  <c r="N20"/>
  <c r="N9"/>
  <c r="N17"/>
  <c r="N16"/>
  <c r="N12"/>
  <c r="N15"/>
  <c r="N21"/>
  <c r="N8"/>
  <c r="N14"/>
  <c r="N11"/>
  <c r="N18"/>
  <c r="N13"/>
  <c r="N5"/>
  <c r="Q7" i="20" l="1"/>
  <c r="Q8"/>
  <c r="Q14"/>
  <c r="Q6"/>
  <c r="Q12"/>
  <c r="Q13"/>
  <c r="Q5"/>
  <c r="R8" s="1"/>
  <c r="Q11"/>
  <c r="Q10"/>
  <c r="Z19"/>
  <c r="Z20" s="1"/>
  <c r="Z21" s="1"/>
  <c r="Z22" s="1"/>
  <c r="Z23" s="1"/>
  <c r="Z25" s="1"/>
  <c r="O10" i="21"/>
  <c r="O14"/>
  <c r="O9"/>
  <c r="O17"/>
  <c r="O5"/>
  <c r="O8"/>
  <c r="O18"/>
  <c r="O21"/>
  <c r="O11"/>
  <c r="O4"/>
  <c r="O13"/>
  <c r="O19"/>
  <c r="O12"/>
  <c r="O6"/>
  <c r="O7"/>
  <c r="O16"/>
  <c r="O15"/>
  <c r="O20"/>
  <c r="R5" i="20" l="1"/>
  <c r="S14" s="1"/>
  <c r="R13"/>
  <c r="R7"/>
  <c r="R12"/>
  <c r="R10"/>
  <c r="R6"/>
  <c r="R9"/>
  <c r="R11"/>
  <c r="R14"/>
  <c r="S13" s="1"/>
  <c r="Z27"/>
  <c r="I32" s="1"/>
  <c r="AA6"/>
  <c r="P8" i="21"/>
  <c r="P16"/>
  <c r="P10"/>
  <c r="P6"/>
  <c r="P20"/>
  <c r="P7"/>
  <c r="P5"/>
  <c r="P4"/>
  <c r="P19"/>
  <c r="P15"/>
  <c r="P11"/>
  <c r="P18"/>
  <c r="P12"/>
  <c r="P13"/>
  <c r="P9"/>
  <c r="P14"/>
  <c r="P17"/>
  <c r="P21"/>
  <c r="S7" i="20" l="1"/>
  <c r="S9"/>
  <c r="S5"/>
  <c r="T13" s="1"/>
  <c r="J27" s="1"/>
  <c r="S12"/>
  <c r="S8"/>
  <c r="S6"/>
  <c r="S10"/>
  <c r="S11"/>
  <c r="AA7"/>
  <c r="Q9" i="21"/>
  <c r="Q19"/>
  <c r="Q18"/>
  <c r="Q4"/>
  <c r="Q6"/>
  <c r="Q10"/>
  <c r="Q11"/>
  <c r="Q13"/>
  <c r="Q20"/>
  <c r="Q17"/>
  <c r="Q15"/>
  <c r="Q14"/>
  <c r="Q7"/>
  <c r="Q5"/>
  <c r="Q12"/>
  <c r="Q21"/>
  <c r="Q8"/>
  <c r="Q16"/>
  <c r="T9" i="20" l="1"/>
  <c r="J23" s="1"/>
  <c r="T12"/>
  <c r="J26" s="1"/>
  <c r="T6"/>
  <c r="J20" s="1"/>
  <c r="T11"/>
  <c r="J25" s="1"/>
  <c r="T14"/>
  <c r="J28" s="1"/>
  <c r="T8"/>
  <c r="J22" s="1"/>
  <c r="T7"/>
  <c r="J21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AA8"/>
  <c r="AA9" s="1"/>
  <c r="R6" i="21"/>
  <c r="R7"/>
  <c r="R18"/>
  <c r="R4"/>
  <c r="R15"/>
  <c r="R11"/>
  <c r="R19"/>
  <c r="R14"/>
  <c r="R12"/>
  <c r="R17"/>
  <c r="R21"/>
  <c r="R13"/>
  <c r="R10"/>
  <c r="R20"/>
  <c r="R16"/>
  <c r="R5"/>
  <c r="R8"/>
  <c r="R9"/>
  <c r="K24" i="20" l="1"/>
  <c r="K20"/>
  <c r="L28" s="1"/>
  <c r="K27"/>
  <c r="K26"/>
  <c r="K25"/>
  <c r="K21"/>
  <c r="K28"/>
  <c r="K22"/>
  <c r="K23"/>
  <c r="I19"/>
  <c r="U76" i="5" s="1"/>
  <c r="D19" i="20"/>
  <c r="F76" i="5" s="1"/>
  <c r="V19" i="20"/>
  <c r="DE76" i="5" s="1"/>
  <c r="F19" i="20"/>
  <c r="DI76" i="5" s="1"/>
  <c r="C19" i="20"/>
  <c r="AS76" i="5" s="1"/>
  <c r="A76" s="1"/>
  <c r="B19" i="20"/>
  <c r="DH76" i="5" s="1"/>
  <c r="E19" i="20"/>
  <c r="M76" i="5" s="1"/>
  <c r="G19" i="20"/>
  <c r="DJ76" i="5" s="1"/>
  <c r="AA10" i="20"/>
  <c r="S5" i="21"/>
  <c r="S16"/>
  <c r="S14"/>
  <c r="S10"/>
  <c r="S19"/>
  <c r="S15"/>
  <c r="S12"/>
  <c r="S6"/>
  <c r="S20"/>
  <c r="S11"/>
  <c r="S8"/>
  <c r="S13"/>
  <c r="S7"/>
  <c r="S21"/>
  <c r="S17"/>
  <c r="S4"/>
  <c r="S9"/>
  <c r="S18"/>
  <c r="L24" i="20" l="1"/>
  <c r="L23"/>
  <c r="L20"/>
  <c r="L22"/>
  <c r="L27"/>
  <c r="L26"/>
  <c r="L21"/>
  <c r="L25"/>
  <c r="BM76" i="5"/>
  <c r="AA11" i="20"/>
  <c r="AA12" s="1"/>
  <c r="AA13" s="1"/>
  <c r="T18" i="21"/>
  <c r="T11"/>
  <c r="T19"/>
  <c r="T9"/>
  <c r="T5"/>
  <c r="T7"/>
  <c r="T20"/>
  <c r="T14"/>
  <c r="T12"/>
  <c r="T21"/>
  <c r="T10"/>
  <c r="T15"/>
  <c r="T6"/>
  <c r="T8"/>
  <c r="T4"/>
  <c r="T17"/>
  <c r="T16"/>
  <c r="T13"/>
  <c r="M20" i="20"/>
  <c r="M26" l="1"/>
  <c r="M23"/>
  <c r="M28"/>
  <c r="M25"/>
  <c r="N24" s="1"/>
  <c r="M22"/>
  <c r="M21"/>
  <c r="M24"/>
  <c r="N23" s="1"/>
  <c r="M27"/>
  <c r="AA14"/>
  <c r="AA15" s="1"/>
  <c r="N21"/>
  <c r="N27"/>
  <c r="N26"/>
  <c r="N20"/>
  <c r="N22"/>
  <c r="N25"/>
  <c r="N28"/>
  <c r="U13" i="21"/>
  <c r="U19"/>
  <c r="U16"/>
  <c r="U20"/>
  <c r="U5"/>
  <c r="U12"/>
  <c r="U9"/>
  <c r="U4"/>
  <c r="U7"/>
  <c r="U14"/>
  <c r="U11"/>
  <c r="U6"/>
  <c r="U18"/>
  <c r="U15"/>
  <c r="U17"/>
  <c r="U10"/>
  <c r="U21"/>
  <c r="U8"/>
  <c r="AA16" i="20" l="1"/>
  <c r="AA17" s="1"/>
  <c r="V4" i="2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V7"/>
  <c r="E29" s="1"/>
  <c r="V5"/>
  <c r="E27" s="1"/>
  <c r="V20"/>
  <c r="E42" s="1"/>
  <c r="V11"/>
  <c r="E33" s="1"/>
  <c r="V13"/>
  <c r="E35" s="1"/>
  <c r="V18"/>
  <c r="E40" s="1"/>
  <c r="V9"/>
  <c r="E31" s="1"/>
  <c r="V19"/>
  <c r="E41" s="1"/>
  <c r="V10"/>
  <c r="E32" s="1"/>
  <c r="V6"/>
  <c r="E28" s="1"/>
  <c r="V8"/>
  <c r="E30" s="1"/>
  <c r="V15"/>
  <c r="E37" s="1"/>
  <c r="V16"/>
  <c r="E38" s="1"/>
  <c r="V17"/>
  <c r="E39" s="1"/>
  <c r="V21"/>
  <c r="E43" s="1"/>
  <c r="V14"/>
  <c r="E36" s="1"/>
  <c r="V12"/>
  <c r="E34" s="1"/>
  <c r="O25" i="20"/>
  <c r="O24"/>
  <c r="O22"/>
  <c r="O26"/>
  <c r="O28"/>
  <c r="O21"/>
  <c r="O20"/>
  <c r="O27"/>
  <c r="O23"/>
  <c r="AA18" l="1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P21" i="20"/>
  <c r="P27"/>
  <c r="P25"/>
  <c r="P23"/>
  <c r="P24"/>
  <c r="P26"/>
  <c r="P28"/>
  <c r="P20"/>
  <c r="P22"/>
  <c r="AA27" l="1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Q28" i="20"/>
  <c r="Q23"/>
  <c r="Q25"/>
  <c r="Q27"/>
  <c r="Q20"/>
  <c r="Q22"/>
  <c r="Q26"/>
  <c r="Q24"/>
  <c r="Q21"/>
  <c r="AB9" l="1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R25" i="20"/>
  <c r="R22"/>
  <c r="R26"/>
  <c r="R24"/>
  <c r="R21"/>
  <c r="R20"/>
  <c r="R27"/>
  <c r="R23"/>
  <c r="R28"/>
  <c r="AB10" l="1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S28" i="20"/>
  <c r="S24"/>
  <c r="S20"/>
  <c r="S21"/>
  <c r="S27"/>
  <c r="S26"/>
  <c r="S25"/>
  <c r="S22"/>
  <c r="S23"/>
  <c r="AB12" l="1"/>
  <c r="T25"/>
  <c r="J36" s="1"/>
  <c r="T21"/>
  <c r="J32" s="1"/>
  <c r="T28"/>
  <c r="J39" s="1"/>
  <c r="T22"/>
  <c r="J33" s="1"/>
  <c r="T26"/>
  <c r="J37" s="1"/>
  <c r="T23"/>
  <c r="J34" s="1"/>
  <c r="T24"/>
  <c r="J35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T27"/>
  <c r="J38" s="1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AB13" i="20" l="1"/>
  <c r="AB14" s="1"/>
  <c r="AB15" s="1"/>
  <c r="AB16" s="1"/>
  <c r="AB17" s="1"/>
  <c r="AB18" s="1"/>
  <c r="AB19" s="1"/>
  <c r="AB20" s="1"/>
  <c r="AB21" s="1"/>
  <c r="AB22" s="1"/>
  <c r="AB23" s="1"/>
  <c r="AB25" s="1"/>
  <c r="K33"/>
  <c r="K38"/>
  <c r="K36"/>
  <c r="K35"/>
  <c r="K37"/>
  <c r="K34"/>
  <c r="K39"/>
  <c r="K32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G20" i="20"/>
  <c r="DJ77" i="5" s="1"/>
  <c r="F20" i="20"/>
  <c r="DI77" i="5" s="1"/>
  <c r="B20" i="20"/>
  <c r="DH77" i="5" s="1"/>
  <c r="D20" i="20"/>
  <c r="F77" i="5" s="1"/>
  <c r="I20" i="20"/>
  <c r="U77" i="5" s="1"/>
  <c r="H20" i="20"/>
  <c r="DK77" i="5" s="1"/>
  <c r="E20" i="20"/>
  <c r="M77" i="5" s="1"/>
  <c r="V20" i="20"/>
  <c r="DE77" i="5" s="1"/>
  <c r="C20" i="20"/>
  <c r="AB27" l="1"/>
  <c r="I34" s="1"/>
  <c r="AC6"/>
  <c r="BM77" i="5"/>
  <c r="AS77"/>
  <c r="A77" s="1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L32" i="20"/>
  <c r="L35"/>
  <c r="L33"/>
  <c r="L39"/>
  <c r="L37"/>
  <c r="L36"/>
  <c r="L34"/>
  <c r="L38"/>
  <c r="AC7" l="1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M39" i="20"/>
  <c r="M38"/>
  <c r="M35"/>
  <c r="M34"/>
  <c r="M37"/>
  <c r="M36"/>
  <c r="M32"/>
  <c r="M33"/>
  <c r="AC10" l="1"/>
  <c r="N37"/>
  <c r="N39"/>
  <c r="N32"/>
  <c r="N38"/>
  <c r="N35"/>
  <c r="N33"/>
  <c r="N36"/>
  <c r="N34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AC11" i="20" l="1"/>
  <c r="O39"/>
  <c r="O32"/>
  <c r="O34"/>
  <c r="O33"/>
  <c r="O37"/>
  <c r="O35"/>
  <c r="O38"/>
  <c r="O36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AC12" i="20" l="1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P34" i="20"/>
  <c r="P36"/>
  <c r="P38"/>
  <c r="P37"/>
  <c r="P35"/>
  <c r="P39"/>
  <c r="P32"/>
  <c r="P33"/>
  <c r="AC14" l="1"/>
  <c r="AC15" s="1"/>
  <c r="Q35"/>
  <c r="Q32"/>
  <c r="Q37"/>
  <c r="Q34"/>
  <c r="Q36"/>
  <c r="Q39"/>
  <c r="Q33"/>
  <c r="Q38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AC16" i="20" l="1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R39" i="20"/>
  <c r="R35"/>
  <c r="R38"/>
  <c r="R33"/>
  <c r="R37"/>
  <c r="R32"/>
  <c r="R34"/>
  <c r="R36"/>
  <c r="AC25" l="1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S36" i="20"/>
  <c r="S32"/>
  <c r="S38"/>
  <c r="S37"/>
  <c r="S35"/>
  <c r="S34"/>
  <c r="S39"/>
  <c r="S33"/>
  <c r="AC27" l="1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T32" i="20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T34"/>
  <c r="J45" s="1"/>
  <c r="T38"/>
  <c r="J49" s="1"/>
  <c r="T39"/>
  <c r="J50" s="1"/>
  <c r="T35"/>
  <c r="J46" s="1"/>
  <c r="T33"/>
  <c r="J44" s="1"/>
  <c r="T37"/>
  <c r="J48" s="1"/>
  <c r="T36"/>
  <c r="J47" s="1"/>
  <c r="AD9" l="1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G21" i="20"/>
  <c r="DJ78" i="5" s="1"/>
  <c r="V21" i="20"/>
  <c r="DE78" i="5" s="1"/>
  <c r="C21" i="20"/>
  <c r="E21"/>
  <c r="M78" i="5" s="1"/>
  <c r="F21" i="20"/>
  <c r="DI78" i="5" s="1"/>
  <c r="H21" i="20"/>
  <c r="DK78" i="5" s="1"/>
  <c r="B21" i="20"/>
  <c r="DH78" i="5" s="1"/>
  <c r="I21" i="20"/>
  <c r="U78" i="5" s="1"/>
  <c r="D21" i="20"/>
  <c r="F78" i="5" s="1"/>
  <c r="K49" i="20"/>
  <c r="K47"/>
  <c r="K46"/>
  <c r="K50"/>
  <c r="K48"/>
  <c r="K44"/>
  <c r="K45"/>
  <c r="AD11" l="1"/>
  <c r="AD12" s="1"/>
  <c r="AD13" s="1"/>
  <c r="AD14" s="1"/>
  <c r="L46"/>
  <c r="L44"/>
  <c r="L50"/>
  <c r="L48"/>
  <c r="L49"/>
  <c r="L47"/>
  <c r="L45"/>
  <c r="AS78" i="5"/>
  <c r="A78" s="1"/>
  <c r="BM78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AD15" i="20" l="1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M45" i="20"/>
  <c r="M48"/>
  <c r="M47"/>
  <c r="M49"/>
  <c r="M46"/>
  <c r="M50"/>
  <c r="M44"/>
  <c r="AD27" l="1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N47" i="20"/>
  <c r="N48"/>
  <c r="N46"/>
  <c r="N45"/>
  <c r="N50"/>
  <c r="N49"/>
  <c r="N44"/>
  <c r="AE7" l="1"/>
  <c r="H50" i="21"/>
  <c r="H56"/>
  <c r="H47"/>
  <c r="H55"/>
  <c r="H62"/>
  <c r="H59"/>
  <c r="H58"/>
  <c r="H49"/>
  <c r="H51"/>
  <c r="H48"/>
  <c r="H53"/>
  <c r="H57"/>
  <c r="H52"/>
  <c r="H54"/>
  <c r="H61"/>
  <c r="H60"/>
  <c r="O48" i="20"/>
  <c r="O47"/>
  <c r="O50"/>
  <c r="O44"/>
  <c r="O45"/>
  <c r="O49"/>
  <c r="O46"/>
  <c r="AE8" l="1"/>
  <c r="I59" i="21"/>
  <c r="I49"/>
  <c r="I56"/>
  <c r="I51"/>
  <c r="I53"/>
  <c r="I54"/>
  <c r="I57"/>
  <c r="I61"/>
  <c r="I47"/>
  <c r="I50"/>
  <c r="I55"/>
  <c r="I58"/>
  <c r="I48"/>
  <c r="I52"/>
  <c r="I60"/>
  <c r="I62"/>
  <c r="P46" i="20"/>
  <c r="P45"/>
  <c r="P50"/>
  <c r="P49"/>
  <c r="P48"/>
  <c r="P44"/>
  <c r="P47"/>
  <c r="AE9" l="1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Q45" i="20"/>
  <c r="Q47"/>
  <c r="Q49"/>
  <c r="Q46"/>
  <c r="Q48"/>
  <c r="Q50"/>
  <c r="Q44"/>
  <c r="AE12" l="1"/>
  <c r="R50"/>
  <c r="R45"/>
  <c r="R46"/>
  <c r="R44"/>
  <c r="R49"/>
  <c r="R48"/>
  <c r="R47"/>
  <c r="K61" i="21"/>
  <c r="K47"/>
  <c r="K48"/>
  <c r="K62"/>
  <c r="K55"/>
  <c r="K60"/>
  <c r="K57"/>
  <c r="K51"/>
  <c r="K59"/>
  <c r="K53"/>
  <c r="K52"/>
  <c r="K54"/>
  <c r="K56"/>
  <c r="K58"/>
  <c r="K50"/>
  <c r="K49"/>
  <c r="AE13" i="20" l="1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S48" i="20"/>
  <c r="S44"/>
  <c r="S47"/>
  <c r="S50"/>
  <c r="S49"/>
  <c r="S46"/>
  <c r="S45"/>
  <c r="AE27" l="1"/>
  <c r="I37" s="1"/>
  <c r="AF6"/>
  <c r="T47"/>
  <c r="J58" s="1"/>
  <c r="T45"/>
  <c r="J56" s="1"/>
  <c r="T46"/>
  <c r="J57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T50"/>
  <c r="J61" s="1"/>
  <c r="T49"/>
  <c r="J60" s="1"/>
  <c r="T48"/>
  <c r="J59" s="1"/>
  <c r="M49" i="21"/>
  <c r="M61"/>
  <c r="M57"/>
  <c r="M51"/>
  <c r="M53"/>
  <c r="M47"/>
  <c r="M56"/>
  <c r="M58"/>
  <c r="M54"/>
  <c r="M50"/>
  <c r="M59"/>
  <c r="M48"/>
  <c r="M55"/>
  <c r="M60"/>
  <c r="M52"/>
  <c r="M62"/>
  <c r="AF7" i="20" l="1"/>
  <c r="N54" i="21"/>
  <c r="N51"/>
  <c r="N52"/>
  <c r="N53"/>
  <c r="N47"/>
  <c r="N59"/>
  <c r="N48"/>
  <c r="N58"/>
  <c r="N55"/>
  <c r="N57"/>
  <c r="N61"/>
  <c r="N49"/>
  <c r="N62"/>
  <c r="N60"/>
  <c r="N50"/>
  <c r="N56"/>
  <c r="K56" i="20"/>
  <c r="K60"/>
  <c r="K58"/>
  <c r="K59"/>
  <c r="K61"/>
  <c r="K57"/>
  <c r="D22"/>
  <c r="F79" i="5" s="1"/>
  <c r="G22" i="20"/>
  <c r="DJ79" i="5" s="1"/>
  <c r="E22" i="20"/>
  <c r="M79" i="5" s="1"/>
  <c r="V22" i="20"/>
  <c r="DE79" i="5" s="1"/>
  <c r="C22" i="20"/>
  <c r="H22"/>
  <c r="DK79" i="5" s="1"/>
  <c r="F22" i="20"/>
  <c r="DI79" i="5" s="1"/>
  <c r="B22" i="20"/>
  <c r="DH79" i="5" s="1"/>
  <c r="I22" i="20"/>
  <c r="U79" i="5" s="1"/>
  <c r="AF8" i="20" l="1"/>
  <c r="L56"/>
  <c r="L59"/>
  <c r="L58"/>
  <c r="L60"/>
  <c r="L61"/>
  <c r="L57"/>
  <c r="O53" i="21"/>
  <c r="O57"/>
  <c r="O47"/>
  <c r="O59"/>
  <c r="O48"/>
  <c r="O60"/>
  <c r="O50"/>
  <c r="O52"/>
  <c r="O58"/>
  <c r="O61"/>
  <c r="O54"/>
  <c r="O49"/>
  <c r="O55"/>
  <c r="O62"/>
  <c r="O56"/>
  <c r="O51"/>
  <c r="AS79" i="5"/>
  <c r="A79" s="1"/>
  <c r="BM79"/>
  <c r="AF9" i="20" l="1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M58" i="20"/>
  <c r="M57"/>
  <c r="M60"/>
  <c r="M59"/>
  <c r="M61"/>
  <c r="M56"/>
  <c r="AF11" l="1"/>
  <c r="AF12" s="1"/>
  <c r="N59"/>
  <c r="N61"/>
  <c r="N58"/>
  <c r="N56"/>
  <c r="N60"/>
  <c r="N57"/>
  <c r="Q62" i="21"/>
  <c r="Q56"/>
  <c r="Q48"/>
  <c r="Q57"/>
  <c r="Q53"/>
  <c r="Q49"/>
  <c r="Q47"/>
  <c r="Q55"/>
  <c r="Q54"/>
  <c r="Q60"/>
  <c r="Q59"/>
  <c r="Q58"/>
  <c r="Q61"/>
  <c r="Q51"/>
  <c r="Q50"/>
  <c r="Q52"/>
  <c r="AF13" i="20" l="1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O57" i="20"/>
  <c r="O60"/>
  <c r="O59"/>
  <c r="O61"/>
  <c r="O56"/>
  <c r="O58"/>
  <c r="AF27" l="1"/>
  <c r="I38" s="1"/>
  <c r="AG6"/>
  <c r="P58"/>
  <c r="P59"/>
  <c r="P60"/>
  <c r="P57"/>
  <c r="P61"/>
  <c r="P56"/>
  <c r="S56" i="21"/>
  <c r="S62"/>
  <c r="S49"/>
  <c r="S51"/>
  <c r="S50"/>
  <c r="S60"/>
  <c r="S53"/>
  <c r="S54"/>
  <c r="S55"/>
  <c r="S57"/>
  <c r="S58"/>
  <c r="S52"/>
  <c r="S61"/>
  <c r="S47"/>
  <c r="S48"/>
  <c r="S59"/>
  <c r="AG7" i="20" l="1"/>
  <c r="Q60"/>
  <c r="Q59"/>
  <c r="Q61"/>
  <c r="Q57"/>
  <c r="Q56"/>
  <c r="Q58"/>
  <c r="T47" i="21"/>
  <c r="T54"/>
  <c r="T49"/>
  <c r="T62"/>
  <c r="T55"/>
  <c r="T50"/>
  <c r="T60"/>
  <c r="T58"/>
  <c r="T56"/>
  <c r="T53"/>
  <c r="T59"/>
  <c r="T48"/>
  <c r="T51"/>
  <c r="T57"/>
  <c r="T61"/>
  <c r="T52"/>
  <c r="AG8" i="20" l="1"/>
  <c r="AG9" s="1"/>
  <c r="R60"/>
  <c r="R61"/>
  <c r="R57"/>
  <c r="R59"/>
  <c r="R56"/>
  <c r="R58"/>
  <c r="U48" i="21"/>
  <c r="U47"/>
  <c r="U51"/>
  <c r="U52"/>
  <c r="U55"/>
  <c r="U58"/>
  <c r="U54"/>
  <c r="U53"/>
  <c r="U56"/>
  <c r="U60"/>
  <c r="U49"/>
  <c r="U50"/>
  <c r="U62"/>
  <c r="U59"/>
  <c r="U61"/>
  <c r="U57"/>
  <c r="AG10" i="20" l="1"/>
  <c r="S57"/>
  <c r="S58"/>
  <c r="S59"/>
  <c r="S60"/>
  <c r="S56"/>
  <c r="S61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AG11" i="20" l="1"/>
  <c r="T57"/>
  <c r="J68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T59"/>
  <c r="J70" s="1"/>
  <c r="T61"/>
  <c r="J72" s="1"/>
  <c r="T60"/>
  <c r="J71" s="1"/>
  <c r="T58"/>
  <c r="J69" s="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AG12" i="20" l="1"/>
  <c r="K70"/>
  <c r="K72"/>
  <c r="K69"/>
  <c r="K71"/>
  <c r="K68"/>
  <c r="F23"/>
  <c r="DI80" i="5" s="1"/>
  <c r="C23" i="20"/>
  <c r="H23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/>
  <c r="G75"/>
  <c r="G73"/>
  <c r="G70"/>
  <c r="G81"/>
  <c r="G76"/>
  <c r="G69"/>
  <c r="G72"/>
  <c r="G78"/>
  <c r="G68"/>
  <c r="G79"/>
  <c r="G77"/>
  <c r="G80"/>
  <c r="G71"/>
  <c r="AG13" i="20" l="1"/>
  <c r="AG14" s="1"/>
  <c r="AG15" s="1"/>
  <c r="AG16" s="1"/>
  <c r="AG17" s="1"/>
  <c r="AG18" s="1"/>
  <c r="AG19" s="1"/>
  <c r="AG20" s="1"/>
  <c r="AG21" s="1"/>
  <c r="AG22" s="1"/>
  <c r="AG23" s="1"/>
  <c r="L71"/>
  <c r="L72"/>
  <c r="L69"/>
  <c r="L68"/>
  <c r="L70"/>
  <c r="H74" i="21"/>
  <c r="H71"/>
  <c r="H68"/>
  <c r="H75"/>
  <c r="H78"/>
  <c r="H76"/>
  <c r="H81"/>
  <c r="H80"/>
  <c r="H67"/>
  <c r="H73"/>
  <c r="H72"/>
  <c r="H77"/>
  <c r="H70"/>
  <c r="H79"/>
  <c r="H69"/>
  <c r="AS80" i="5"/>
  <c r="A80" s="1"/>
  <c r="BM80"/>
  <c r="AG25" i="20" l="1"/>
  <c r="M68"/>
  <c r="M72"/>
  <c r="M69"/>
  <c r="M70"/>
  <c r="M71"/>
  <c r="I73" i="21"/>
  <c r="I74"/>
  <c r="I67"/>
  <c r="I81"/>
  <c r="I70"/>
  <c r="I69"/>
  <c r="I77"/>
  <c r="I76"/>
  <c r="I71"/>
  <c r="I75"/>
  <c r="I68"/>
  <c r="I78"/>
  <c r="I79"/>
  <c r="I80"/>
  <c r="I72"/>
  <c r="AG27" i="20" l="1"/>
  <c r="I39" s="1"/>
  <c r="AH6"/>
  <c r="N69"/>
  <c r="N68"/>
  <c r="N72"/>
  <c r="N70"/>
  <c r="N71"/>
  <c r="J67" i="21"/>
  <c r="J74"/>
  <c r="J78"/>
  <c r="J70"/>
  <c r="J81"/>
  <c r="J71"/>
  <c r="J69"/>
  <c r="J76"/>
  <c r="J77"/>
  <c r="J73"/>
  <c r="J80"/>
  <c r="J75"/>
  <c r="J68"/>
  <c r="J72"/>
  <c r="J79"/>
  <c r="AH7" i="20" l="1"/>
  <c r="AH8" s="1"/>
  <c r="K78" i="21"/>
  <c r="K67"/>
  <c r="K81"/>
  <c r="K80"/>
  <c r="K75"/>
  <c r="K71"/>
  <c r="K76"/>
  <c r="K73"/>
  <c r="K74"/>
  <c r="K70"/>
  <c r="K69"/>
  <c r="K72"/>
  <c r="K79"/>
  <c r="K77"/>
  <c r="K68"/>
  <c r="O70" i="20"/>
  <c r="O72"/>
  <c r="O68"/>
  <c r="O71"/>
  <c r="O69"/>
  <c r="AH9" l="1"/>
  <c r="P68"/>
  <c r="P71"/>
  <c r="P72"/>
  <c r="P70"/>
  <c r="P69"/>
  <c r="L67" i="21"/>
  <c r="L69"/>
  <c r="L71"/>
  <c r="L76"/>
  <c r="L77"/>
  <c r="L68"/>
  <c r="L74"/>
  <c r="L72"/>
  <c r="L79"/>
  <c r="L75"/>
  <c r="L73"/>
  <c r="L81"/>
  <c r="L78"/>
  <c r="L70"/>
  <c r="L80"/>
  <c r="AH10" i="20" l="1"/>
  <c r="AH11" s="1"/>
  <c r="Q71"/>
  <c r="Q68"/>
  <c r="Q70"/>
  <c r="Q72"/>
  <c r="Q69"/>
  <c r="M75" i="21"/>
  <c r="M74"/>
  <c r="M67"/>
  <c r="M70"/>
  <c r="M76"/>
  <c r="M68"/>
  <c r="M78"/>
  <c r="M79"/>
  <c r="M73"/>
  <c r="M77"/>
  <c r="M69"/>
  <c r="M72"/>
  <c r="M81"/>
  <c r="M71"/>
  <c r="M80"/>
  <c r="AH12" i="20" l="1"/>
  <c r="AH13" s="1"/>
  <c r="AH14" s="1"/>
  <c r="AH15" s="1"/>
  <c r="AH16" s="1"/>
  <c r="AH17" s="1"/>
  <c r="AH18" s="1"/>
  <c r="AH19" s="1"/>
  <c r="AH20" s="1"/>
  <c r="AH21" s="1"/>
  <c r="AH22" s="1"/>
  <c r="AH23" s="1"/>
  <c r="R72"/>
  <c r="R70"/>
  <c r="R69"/>
  <c r="R68"/>
  <c r="R71"/>
  <c r="N80" i="21"/>
  <c r="N67"/>
  <c r="N71"/>
  <c r="N79"/>
  <c r="N73"/>
  <c r="N72"/>
  <c r="N69"/>
  <c r="N75"/>
  <c r="N78"/>
  <c r="N68"/>
  <c r="N74"/>
  <c r="N76"/>
  <c r="N70"/>
  <c r="N77"/>
  <c r="N81"/>
  <c r="AH25" i="20" l="1"/>
  <c r="O76" i="21"/>
  <c r="O68"/>
  <c r="O79"/>
  <c r="O81"/>
  <c r="O73"/>
  <c r="O74"/>
  <c r="O75"/>
  <c r="O72"/>
  <c r="O70"/>
  <c r="O77"/>
  <c r="O71"/>
  <c r="O78"/>
  <c r="O67"/>
  <c r="O69"/>
  <c r="O80"/>
  <c r="S70" i="20"/>
  <c r="S68"/>
  <c r="S71"/>
  <c r="S69"/>
  <c r="S72"/>
  <c r="AH27" l="1"/>
  <c r="I40" s="1"/>
  <c r="AI6"/>
  <c r="T71"/>
  <c r="J82" s="1"/>
  <c r="T70"/>
  <c r="J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T69"/>
  <c r="J80" s="1"/>
  <c r="T72"/>
  <c r="J83" s="1"/>
  <c r="P69" i="21"/>
  <c r="P80"/>
  <c r="P67"/>
  <c r="P76"/>
  <c r="P79"/>
  <c r="P77"/>
  <c r="P70"/>
  <c r="P73"/>
  <c r="P78"/>
  <c r="P68"/>
  <c r="P74"/>
  <c r="P72"/>
  <c r="P71"/>
  <c r="P81"/>
  <c r="P75"/>
  <c r="AI7" i="20" l="1"/>
  <c r="F24"/>
  <c r="DI81" i="5" s="1"/>
  <c r="H24" i="20"/>
  <c r="DK81" i="5" s="1"/>
  <c r="D24" i="20"/>
  <c r="F81" i="5" s="1"/>
  <c r="B24" i="20"/>
  <c r="DH81" i="5" s="1"/>
  <c r="C24" i="20"/>
  <c r="E24"/>
  <c r="M81" i="5" s="1"/>
  <c r="I24" i="20"/>
  <c r="U81" i="5" s="1"/>
  <c r="G24" i="20"/>
  <c r="DJ81" i="5" s="1"/>
  <c r="V24" i="20"/>
  <c r="DE81" i="5" s="1"/>
  <c r="Q80" i="21"/>
  <c r="Q81"/>
  <c r="Q69"/>
  <c r="Q72"/>
  <c r="Q70"/>
  <c r="Q78"/>
  <c r="Q76"/>
  <c r="Q73"/>
  <c r="Q68"/>
  <c r="Q79"/>
  <c r="Q74"/>
  <c r="Q77"/>
  <c r="Q75"/>
  <c r="Q67"/>
  <c r="Q71"/>
  <c r="K82" i="20"/>
  <c r="K80"/>
  <c r="K83"/>
  <c r="K81"/>
  <c r="AI8" l="1"/>
  <c r="L82"/>
  <c r="L83"/>
  <c r="L81"/>
  <c r="L80"/>
  <c r="AS81" i="5"/>
  <c r="A81" s="1"/>
  <c r="BM81"/>
  <c r="R78" i="21"/>
  <c r="R72"/>
  <c r="R74"/>
  <c r="R76"/>
  <c r="R77"/>
  <c r="R70"/>
  <c r="R69"/>
  <c r="R68"/>
  <c r="R67"/>
  <c r="R81"/>
  <c r="R79"/>
  <c r="R73"/>
  <c r="R80"/>
  <c r="R75"/>
  <c r="R71"/>
  <c r="AI9" i="20" l="1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E26"/>
  <c r="AG26"/>
  <c r="Y26"/>
  <c r="AB26"/>
  <c r="AC26"/>
  <c r="AH26"/>
  <c r="AD26"/>
  <c r="AF26"/>
  <c r="Z26"/>
  <c r="AI26"/>
  <c r="AK26"/>
  <c r="AA26"/>
  <c r="AJ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<sst xmlns="http://schemas.openxmlformats.org/spreadsheetml/2006/main" count="5595" uniqueCount="1171">
  <si>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</si>
  <si>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</si>
  <si>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</si>
  <si>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</si>
  <si>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</si>
  <si>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</si>
  <si>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</si>
  <si>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</si>
  <si>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</si>
  <si>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</si>
  <si>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</si>
  <si>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</si>
  <si>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</si>
  <si>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</si>
  <si>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</si>
  <si>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</si>
  <si>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</si>
  <si>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</si>
  <si>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</si>
  <si>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</si>
  <si>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</si>
  <si>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</si>
  <si>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</si>
  <si>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</si>
  <si>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</si>
  <si>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</si>
  <si>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</si>
  <si>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</si>
  <si>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</si>
  <si>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</si>
  <si>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</si>
  <si>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</si>
  <si>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</si>
  <si>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</si>
  <si>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</si>
  <si>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</si>
  <si>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</si>
  <si>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</si>
  <si>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</si>
  <si>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</si>
  <si>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</si>
  <si>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</si>
  <si>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</si>
  <si>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</si>
  <si>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</si>
  <si>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</si>
  <si>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</si>
  <si>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</si>
  <si>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</si>
  <si>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</si>
  <si>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</si>
  <si>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</si>
  <si>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</si>
  <si>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</si>
  <si>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</si>
  <si>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</si>
  <si>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</si>
  <si>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</si>
  <si>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</si>
  <si>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</si>
  <si>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</si>
  <si>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</si>
  <si>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</si>
  <si>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</si>
  <si>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</si>
  <si>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</si>
  <si>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</si>
  <si>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</si>
  <si>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</si>
  <si>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</si>
  <si>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</si>
  <si>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</si>
  <si>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</si>
  <si>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</si>
  <si>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</si>
  <si>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</si>
  <si>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</si>
  <si>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</si>
  <si>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</si>
  <si>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</si>
  <si>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</si>
  <si>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</si>
  <si>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</si>
  <si>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</si>
  <si>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</si>
  <si>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</si>
  <si>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</si>
  <si>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</si>
  <si>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</si>
  <si>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</si>
  <si>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</si>
  <si>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</si>
  <si>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</si>
  <si>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</si>
  <si>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</si>
  <si>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</si>
  <si>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</si>
  <si>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</si>
  <si>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</si>
  <si>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</si>
  <si>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</si>
  <si>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</si>
  <si>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</si>
  <si>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</si>
  <si>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</si>
  <si>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</si>
  <si>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</si>
  <si>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</si>
  <si>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</si>
  <si>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</si>
  <si>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</si>
  <si>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</si>
  <si>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</si>
  <si>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</si>
  <si>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</si>
  <si>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</si>
  <si>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</si>
  <si>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</si>
  <si>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</si>
  <si>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</si>
  <si>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</si>
  <si>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</si>
  <si>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</si>
  <si>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</si>
  <si>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</si>
  <si>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</si>
  <si>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</si>
  <si>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</si>
  <si>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</si>
  <si>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</si>
  <si>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</si>
  <si>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</si>
  <si>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</si>
  <si>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</si>
  <si>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</si>
  <si>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</si>
  <si>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</si>
  <si>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</si>
  <si>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</si>
  <si>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</si>
  <si>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</si>
  <si>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</si>
  <si>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</si>
  <si>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</si>
  <si>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</si>
  <si>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</si>
  <si>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</si>
  <si>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</si>
  <si>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</si>
  <si>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</si>
  <si>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</si>
  <si>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</si>
  <si>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</si>
  <si>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</si>
  <si>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</si>
  <si>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</si>
  <si>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</si>
  <si>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</si>
  <si>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</si>
  <si>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</si>
  <si>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</si>
  <si>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</si>
  <si>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</si>
  <si>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</si>
  <si>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</si>
  <si>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</si>
  <si>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</si>
  <si>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</si>
  <si>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</si>
  <si>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</si>
  <si>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</si>
  <si>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</si>
  <si>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</si>
  <si>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</si>
  <si>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</si>
  <si>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</si>
  <si>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</si>
  <si>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</si>
  <si>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</si>
  <si>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</si>
  <si>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</si>
  <si>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</si>
  <si>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</si>
  <si>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</si>
  <si>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</si>
  <si>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</si>
  <si>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</si>
  <si>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</si>
  <si>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</si>
  <si>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</si>
  <si>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</si>
  <si>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</si>
  <si>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</si>
  <si>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</si>
  <si>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</si>
  <si>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</si>
  <si>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</si>
  <si>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</si>
  <si>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</si>
  <si>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</si>
  <si>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</si>
  <si>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</si>
  <si>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</si>
  <si>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</si>
  <si>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</si>
  <si>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</si>
  <si>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</si>
  <si>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</si>
  <si>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</si>
  <si>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</si>
  <si>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</si>
  <si>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</si>
  <si>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</si>
  <si>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</si>
  <si>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</si>
  <si>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</si>
  <si>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</si>
  <si>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</si>
  <si>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</si>
  <si>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</si>
  <si>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</si>
  <si>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</si>
  <si>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</si>
  <si>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</si>
  <si>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</si>
  <si>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</si>
  <si>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</si>
  <si>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</si>
  <si>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</si>
  <si>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</si>
  <si>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</si>
  <si>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</si>
  <si>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</si>
  <si>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</si>
  <si>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</si>
  <si>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</si>
  <si>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</si>
  <si>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</si>
  <si>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</si>
  <si>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</si>
  <si>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</si>
  <si>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</si>
  <si>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</si>
  <si>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</si>
  <si>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</si>
  <si>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</si>
  <si>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</si>
  <si>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</si>
  <si>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</si>
  <si>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</si>
  <si>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</si>
  <si>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</si>
  <si>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</si>
  <si>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</si>
  <si>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</si>
  <si>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</si>
  <si>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</si>
  <si>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</si>
  <si>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</si>
  <si>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</si>
  <si>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</si>
  <si>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</si>
  <si>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</si>
  <si>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</si>
  <si>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</si>
  <si>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</si>
  <si>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</si>
  <si>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</si>
  <si>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</si>
  <si>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</si>
  <si>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</si>
  <si>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</si>
  <si>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</si>
  <si>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</si>
  <si>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</si>
  <si>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</si>
  <si>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</si>
  <si>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</si>
  <si>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</si>
  <si>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</si>
  <si>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</si>
  <si>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</si>
  <si>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</si>
  <si>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</si>
  <si>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</si>
  <si>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</si>
  <si>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</si>
  <si>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</si>
  <si>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</si>
  <si>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</si>
  <si>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</si>
  <si>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</si>
  <si>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</si>
  <si>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</si>
  <si>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</si>
  <si>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</si>
  <si>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</si>
  <si>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</si>
  <si>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</si>
  <si>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</si>
  <si>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</si>
  <si>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</si>
  <si>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</si>
  <si>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</si>
  <si>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</si>
  <si>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</si>
  <si>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</si>
  <si>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</si>
  <si>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</si>
  <si>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</si>
  <si>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</si>
  <si>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</si>
  <si>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</si>
  <si>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</si>
  <si>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</si>
  <si>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</si>
  <si>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</si>
  <si>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</si>
  <si>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</si>
  <si>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</si>
  <si>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</si>
  <si>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</si>
  <si>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</si>
  <si>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</si>
  <si>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</si>
  <si>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</si>
  <si>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</si>
  <si>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</si>
  <si>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</si>
  <si>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</si>
  <si>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</si>
  <si>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</si>
  <si>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</si>
  <si>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</si>
  <si>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</si>
  <si>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</si>
  <si>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</si>
  <si>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</si>
  <si>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</si>
  <si>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</si>
  <si>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</si>
  <si>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</si>
  <si>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</si>
  <si>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</si>
  <si>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</si>
  <si>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</si>
  <si>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</si>
  <si>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</si>
  <si>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</si>
  <si>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</si>
  <si>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</si>
  <si>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</si>
  <si>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</si>
  <si>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</si>
  <si>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</si>
  <si>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</si>
  <si>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</si>
  <si>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</si>
  <si>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</si>
  <si>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</si>
  <si>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</si>
  <si>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</si>
  <si>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</si>
  <si>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</si>
  <si>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</si>
  <si>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</si>
  <si>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</si>
  <si>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</si>
  <si>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</si>
  <si>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</si>
  <si>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</si>
  <si>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</si>
  <si>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</si>
  <si>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</si>
  <si>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</si>
  <si>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</si>
  <si>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</si>
  <si>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</si>
  <si>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</si>
  <si>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</si>
  <si>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</si>
  <si>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</si>
  <si>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</si>
  <si>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</si>
  <si>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</si>
  <si>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</si>
  <si>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</si>
  <si>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</si>
  <si>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</si>
  <si>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</si>
  <si>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</si>
  <si>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</si>
  <si>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</si>
  <si>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</si>
  <si>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</si>
  <si>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</si>
  <si>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</si>
  <si>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</si>
  <si>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</si>
  <si>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</si>
  <si>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</si>
  <si>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</si>
  <si>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</si>
  <si>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</si>
  <si>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</si>
  <si>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</si>
  <si>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</si>
  <si>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</si>
  <si>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</si>
  <si>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</si>
  <si>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</si>
  <si>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</si>
  <si>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</si>
  <si>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</si>
  <si>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</si>
  <si>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</si>
  <si>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</si>
  <si>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</si>
  <si>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</si>
  <si>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</si>
  <si>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</si>
  <si>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</si>
  <si>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</si>
  <si>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</si>
  <si>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</si>
  <si>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</si>
  <si>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</si>
  <si>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</si>
  <si>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</si>
  <si>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</si>
  <si>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</si>
  <si>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</si>
  <si>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</si>
  <si>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</si>
  <si>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</si>
  <si>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</si>
  <si>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</si>
  <si>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</si>
  <si>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</si>
  <si>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</si>
  <si>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</si>
  <si>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</si>
  <si>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</si>
  <si>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</si>
  <si>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</si>
  <si>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</si>
  <si>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</si>
  <si>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</si>
  <si>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</si>
  <si>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</si>
  <si>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</si>
  <si>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</si>
  <si>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</si>
  <si>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</si>
  <si>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</si>
  <si>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</si>
  <si>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</si>
  <si>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</si>
  <si>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</si>
  <si>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</si>
  <si>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</si>
  <si>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</si>
  <si>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</si>
  <si>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</si>
  <si>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</si>
  <si>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</si>
  <si>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</si>
  <si>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</si>
  <si>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</si>
  <si>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</si>
  <si>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</si>
  <si>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</si>
  <si>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</si>
  <si>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</si>
  <si>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</si>
  <si>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</si>
  <si>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</si>
  <si>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</si>
  <si>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</si>
  <si>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</si>
  <si>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</si>
  <si>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</si>
  <si>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</si>
  <si>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</si>
  <si>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</si>
  <si>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</si>
  <si>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</si>
  <si>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</si>
  <si>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</si>
  <si>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</si>
  <si>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</si>
  <si>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</si>
  <si>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</si>
  <si>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</si>
  <si>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</si>
  <si>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</si>
  <si>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</si>
  <si>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</si>
  <si>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</si>
  <si>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</si>
  <si>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</si>
  <si>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</si>
  <si>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</si>
  <si>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</si>
  <si>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</si>
  <si>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</si>
  <si>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</si>
  <si>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</si>
  <si>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</si>
  <si>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</si>
  <si>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</si>
  <si>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</si>
  <si>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</si>
  <si>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</si>
  <si>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</si>
  <si>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</si>
  <si>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</si>
  <si>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</si>
  <si>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</si>
  <si>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</si>
  <si>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</si>
  <si>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</si>
  <si>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</si>
  <si>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</si>
  <si>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</si>
  <si>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</si>
  <si>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</si>
  <si>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</si>
  <si>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</si>
  <si>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</si>
  <si>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</si>
  <si>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</si>
  <si>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</si>
  <si>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</si>
  <si>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</si>
  <si>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</si>
  <si>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</si>
  <si>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</si>
  <si>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</si>
  <si>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</si>
  <si>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</si>
  <si>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</si>
  <si>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</si>
  <si>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</si>
  <si>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</si>
  <si>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</si>
  <si>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</si>
  <si>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</si>
  <si>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</si>
  <si>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</si>
  <si>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</si>
  <si>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</si>
  <si>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</si>
  <si>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</si>
  <si>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</si>
  <si>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</si>
  <si>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</si>
  <si>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</si>
  <si>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</si>
  <si>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</si>
  <si>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</si>
  <si>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</si>
  <si>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</si>
  <si>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</si>
  <si>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</si>
  <si>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</si>
  <si>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</si>
  <si>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</si>
  <si>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</si>
  <si>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</si>
  <si>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</si>
  <si>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</si>
  <si>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</si>
  <si>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</si>
  <si>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</si>
  <si>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</si>
  <si>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</si>
  <si>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</si>
  <si>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</si>
  <si>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</si>
  <si>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</si>
  <si>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</si>
  <si>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</si>
  <si>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</si>
  <si>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</si>
  <si>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</si>
  <si>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</si>
  <si>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</si>
  <si>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</si>
  <si>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</si>
  <si>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</si>
  <si>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</si>
  <si>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</si>
  <si>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</si>
  <si>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</si>
  <si>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</si>
  <si>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</si>
  <si>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</si>
  <si>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</si>
  <si>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</si>
  <si>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</si>
  <si>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</si>
  <si>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</si>
  <si>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</si>
  <si>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</si>
  <si>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</si>
  <si>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</si>
  <si>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</si>
  <si>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</si>
  <si>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</si>
  <si>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</si>
  <si>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</si>
  <si>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</si>
  <si>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</si>
  <si>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</si>
  <si>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</si>
  <si>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</si>
  <si>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</si>
  <si>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</si>
  <si>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</si>
  <si>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</si>
  <si>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</si>
  <si>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</si>
  <si>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</si>
  <si>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</si>
  <si>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</si>
  <si>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</si>
  <si>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</si>
  <si>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</si>
  <si>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</si>
  <si>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</si>
  <si>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</si>
  <si>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</si>
  <si>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</si>
  <si>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</si>
  <si>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</si>
  <si>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</si>
  <si>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</si>
  <si>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</si>
  <si>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</si>
  <si>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</si>
  <si>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</si>
  <si>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</si>
  <si>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</si>
  <si>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</si>
  <si>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</si>
  <si>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</si>
  <si>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</si>
  <si>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</si>
  <si>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</si>
  <si>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</si>
  <si>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</si>
  <si>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</si>
  <si>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</si>
  <si>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</si>
  <si>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</si>
  <si>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</si>
  <si>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</si>
  <si>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</si>
  <si>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</si>
  <si>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</si>
  <si>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</si>
  <si>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</si>
  <si>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</si>
  <si>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</si>
  <si>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</si>
  <si>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</si>
  <si>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</si>
  <si>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</si>
  <si>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</si>
  <si>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</si>
  <si>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</si>
  <si>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</si>
  <si>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</si>
  <si>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</si>
  <si>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</si>
  <si>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</si>
  <si>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</si>
  <si>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</si>
  <si>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</si>
  <si>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</si>
  <si>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</si>
  <si>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</si>
  <si>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</si>
  <si>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</si>
  <si>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</si>
  <si>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</si>
  <si>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</si>
  <si>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</si>
  <si>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</si>
  <si>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</si>
  <si>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</si>
  <si>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</si>
  <si>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</si>
  <si>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</si>
  <si>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</si>
  <si>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</si>
  <si>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</si>
  <si>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</si>
  <si>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</si>
  <si>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</si>
  <si>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</si>
  <si>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</si>
  <si>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</si>
  <si>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</si>
  <si>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</si>
  <si>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</si>
  <si>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</si>
  <si>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</si>
  <si>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</si>
  <si>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</si>
  <si>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</si>
  <si>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</si>
  <si>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</si>
  <si>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</si>
  <si>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</si>
  <si>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</si>
  <si>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</si>
  <si>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</si>
  <si>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</si>
  <si>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</si>
  <si>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</si>
  <si>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</si>
  <si>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</si>
  <si>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</si>
  <si>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</si>
  <si>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</si>
  <si>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</si>
  <si>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</si>
  <si>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</si>
  <si>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</si>
  <si>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</si>
  <si>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</si>
  <si>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</si>
  <si>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</si>
  <si>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</si>
  <si>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</si>
  <si>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</si>
  <si>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</si>
  <si>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</si>
  <si>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</si>
  <si>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</si>
  <si>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</si>
  <si>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</si>
  <si>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</si>
  <si>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</si>
  <si>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</si>
  <si>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</si>
  <si>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</si>
  <si>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</si>
  <si>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</si>
  <si>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</si>
  <si>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</si>
  <si>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</si>
  <si>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</si>
  <si>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</si>
  <si>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</si>
  <si>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</si>
  <si>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</si>
  <si>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</si>
  <si>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</si>
  <si>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</si>
  <si>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</si>
  <si>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</si>
  <si>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</si>
  <si>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</si>
  <si>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</si>
  <si>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</si>
  <si>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</si>
  <si>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</si>
  <si>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</si>
  <si>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</si>
  <si>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</si>
  <si>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</si>
  <si>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</si>
  <si>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</si>
  <si>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</si>
  <si>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</si>
  <si>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</si>
  <si>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</si>
  <si>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</si>
  <si>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</si>
  <si>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</si>
  <si>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</si>
  <si>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</si>
  <si>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</si>
  <si>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</si>
  <si>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</si>
  <si>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</si>
  <si>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</si>
  <si>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</si>
  <si>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</si>
  <si>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</si>
  <si>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</si>
  <si>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</si>
  <si>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</si>
  <si>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</si>
  <si>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</si>
  <si>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</si>
  <si>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</si>
  <si>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</si>
  <si>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</si>
  <si>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</si>
  <si>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</si>
  <si>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</si>
  <si>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</si>
  <si>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</si>
  <si>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</si>
  <si>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</si>
  <si>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</si>
  <si>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</si>
  <si>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</si>
  <si>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</si>
  <si>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</si>
  <si>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</si>
  <si>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</si>
  <si>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</si>
  <si>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</si>
  <si>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</si>
  <si>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</si>
  <si>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</si>
  <si>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</si>
  <si>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</si>
  <si>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</si>
  <si>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</si>
  <si>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</si>
  <si>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</si>
  <si>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</si>
  <si>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</si>
  <si>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</si>
  <si>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</si>
  <si>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</si>
  <si>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</si>
  <si>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</si>
  <si>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</si>
  <si>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</si>
  <si>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</si>
  <si>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</si>
  <si>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</si>
  <si>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</si>
  <si>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</si>
  <si>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</si>
  <si>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</si>
  <si>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</si>
  <si>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</si>
  <si>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</si>
  <si>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</si>
  <si>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</si>
  <si>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</si>
  <si>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</si>
  <si>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</si>
  <si>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</si>
  <si>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</si>
  <si>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</si>
  <si>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</si>
  <si>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</si>
  <si>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</si>
  <si>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</si>
  <si>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</si>
  <si>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</si>
  <si>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</si>
  <si>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</si>
  <si>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</si>
  <si>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</si>
  <si>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</si>
  <si>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</si>
  <si>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</si>
  <si>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</si>
  <si>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</si>
  <si>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</si>
  <si>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</si>
  <si>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</si>
  <si>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</si>
  <si>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</si>
  <si>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</si>
  <si>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</si>
  <si>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</si>
  <si>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</si>
  <si>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</si>
  <si>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</si>
  <si>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</si>
  <si>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</si>
  <si>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</si>
  <si>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</si>
  <si>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</si>
  <si>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</si>
  <si>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</si>
  <si>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</si>
  <si>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</si>
  <si>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</si>
  <si>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</si>
  <si>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</si>
  <si>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</si>
  <si>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</si>
  <si>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</si>
  <si>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</si>
  <si>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</si>
  <si>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</si>
  <si>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</si>
  <si>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</si>
  <si>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</si>
  <si>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</si>
  <si>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${sub_rf}</t>
  </si>
  <si>
    <t>${id_subrf}</t>
  </si>
  <si>
    <t>${id_ter}</t>
  </si>
  <si>
    <t>${id_choise}</t>
  </si>
  <si>
    <t>${ter_kom}</t>
  </si>
  <si>
    <t>${name_choice}</t>
  </si>
  <si>
    <t>${date_of_choice}</t>
  </si>
  <si>
    <t>${bdate_ik}</t>
  </si>
  <si>
    <t>${edate_ik}</t>
  </si>
  <si>
    <t>${work_day1}</t>
  </si>
  <si>
    <t>${work_day2}</t>
  </si>
  <si>
    <t>${compensation}</t>
  </si>
  <si>
    <t>${r_coef}</t>
  </si>
  <si>
    <t>${max_v_coef}</t>
  </si>
  <si>
    <t>${dop_pay_chairman}</t>
  </si>
  <si>
    <t>${dop_pay_prchairman}</t>
  </si>
  <si>
    <t>${dop_pay_secret}</t>
  </si>
  <si>
    <t>${dop_pay_otherman}</t>
  </si>
  <si>
    <t>${choiser}</t>
  </si>
  <si>
    <t>${rod_tik}</t>
  </si>
  <si>
    <t>${dat_tik}</t>
  </si>
  <si>
    <t>${tv_tik}</t>
  </si>
  <si>
    <t>${code_doc}</t>
  </si>
  <si>
    <t>${id_doc}</t>
  </si>
  <si>
    <t>${name_ik}</t>
  </si>
  <si>
    <t>${num_ik}</t>
  </si>
  <si>
    <t>${count_ik}</t>
  </si>
  <si>
    <t>${id_fio1}</t>
  </si>
  <si>
    <t>${id_fio2}</t>
  </si>
  <si>
    <t>${id_fio3}</t>
  </si>
  <si>
    <t>${id_fio4}</t>
  </si>
  <si>
    <t>${id_fio5}</t>
  </si>
  <si>
    <t>${id_fio6}</t>
  </si>
  <si>
    <t>${id_fio7}</t>
  </si>
  <si>
    <t>${id_fio8}</t>
  </si>
  <si>
    <t>${id_fio9}</t>
  </si>
  <si>
    <t>${id_fio10}</t>
  </si>
  <si>
    <t>${id_fio11}</t>
  </si>
  <si>
    <t>${id_fio12}</t>
  </si>
  <si>
    <t>${id_fio13}</t>
  </si>
  <si>
    <t>${id_fio14}</t>
  </si>
  <si>
    <t>${id_fio15}</t>
  </si>
  <si>
    <t>${id_fio16}</t>
  </si>
  <si>
    <t>${id_fio17}</t>
  </si>
  <si>
    <t>${id_fio18}</t>
  </si>
  <si>
    <t>${fio1}</t>
  </si>
  <si>
    <t>${post1}</t>
  </si>
  <si>
    <t>${bdate1}</t>
  </si>
  <si>
    <t>${edate1}</t>
  </si>
  <si>
    <t>${avg_sum1}</t>
  </si>
  <si>
    <t>${fio2}</t>
  </si>
  <si>
    <t>${post2}</t>
  </si>
  <si>
    <t>${bdate2}</t>
  </si>
  <si>
    <t>${edate2}</t>
  </si>
  <si>
    <t>${avg_sum2}</t>
  </si>
  <si>
    <t>${fio3}</t>
  </si>
  <si>
    <t>${post3}</t>
  </si>
  <si>
    <t>${bdate3}</t>
  </si>
  <si>
    <t>${edate3}</t>
  </si>
  <si>
    <t>${avg_sum3}</t>
  </si>
  <si>
    <t>${fio4}</t>
  </si>
  <si>
    <t>${post4}</t>
  </si>
  <si>
    <t>${bdate4}</t>
  </si>
  <si>
    <t>${edate4}</t>
  </si>
  <si>
    <t>${avg_sum4}</t>
  </si>
  <si>
    <t>${fio5}</t>
  </si>
  <si>
    <t>${post5}</t>
  </si>
  <si>
    <t>${bdate5}</t>
  </si>
  <si>
    <t>${edate5}</t>
  </si>
  <si>
    <t>${avg_sum5}</t>
  </si>
  <si>
    <t>${fio6}</t>
  </si>
  <si>
    <t>${post6}</t>
  </si>
  <si>
    <t>${bdate6}</t>
  </si>
  <si>
    <t>${edate6}</t>
  </si>
  <si>
    <t>${avg_sum6}</t>
  </si>
  <si>
    <t>${fio7}</t>
  </si>
  <si>
    <t>${post7}</t>
  </si>
  <si>
    <t>${bdate7}</t>
  </si>
  <si>
    <t>${edate7}</t>
  </si>
  <si>
    <t>${avg_sum7}</t>
  </si>
  <si>
    <t>${fio8}</t>
  </si>
  <si>
    <t>${post8}</t>
  </si>
  <si>
    <t>${bdate8}</t>
  </si>
  <si>
    <t>${edate8}</t>
  </si>
  <si>
    <t>${avg_sum8}</t>
  </si>
  <si>
    <t>${fio9}</t>
  </si>
  <si>
    <t>${post9}</t>
  </si>
  <si>
    <t>${bdate9}</t>
  </si>
  <si>
    <t>${edate9}</t>
  </si>
  <si>
    <t>${avg_sum9}</t>
  </si>
  <si>
    <t>${fio10}</t>
  </si>
  <si>
    <t>${post10}</t>
  </si>
  <si>
    <t>${bdate10}</t>
  </si>
  <si>
    <t>${edate10}</t>
  </si>
  <si>
    <t>${avg_sum10}</t>
  </si>
  <si>
    <t>${fio11}</t>
  </si>
  <si>
    <t>${post11}</t>
  </si>
  <si>
    <t>${bdate11}</t>
  </si>
  <si>
    <t>${edate11}</t>
  </si>
  <si>
    <t>${avg_sum11}</t>
  </si>
  <si>
    <t>${fio12}</t>
  </si>
  <si>
    <t>${post12}</t>
  </si>
  <si>
    <t>${bdate12}</t>
  </si>
  <si>
    <t>${edate12}</t>
  </si>
  <si>
    <t>${avg_sum12}</t>
  </si>
  <si>
    <t>${fio13}</t>
  </si>
  <si>
    <t>${post13}</t>
  </si>
  <si>
    <t>${bdate13}</t>
  </si>
  <si>
    <t>${edate13}</t>
  </si>
  <si>
    <t>${avg_sum13}</t>
  </si>
  <si>
    <t>${fio14}</t>
  </si>
  <si>
    <t>${post14}</t>
  </si>
  <si>
    <t>${bdate14}</t>
  </si>
  <si>
    <t>${edate14}</t>
  </si>
  <si>
    <t>${avg_sum14}</t>
  </si>
  <si>
    <t>${fio15}</t>
  </si>
  <si>
    <t>${post15}</t>
  </si>
  <si>
    <t>${bdate15}</t>
  </si>
  <si>
    <t>${edate15}</t>
  </si>
  <si>
    <t>${avg_sum15}</t>
  </si>
  <si>
    <t>${fio16}</t>
  </si>
  <si>
    <t>${post16}</t>
  </si>
  <si>
    <t>${bdate16}</t>
  </si>
  <si>
    <t>${edate16}</t>
  </si>
  <si>
    <t>${avg_sum16}</t>
  </si>
  <si>
    <t>${fio17}</t>
  </si>
  <si>
    <t>${post17}</t>
  </si>
  <si>
    <t>${bdate17}</t>
  </si>
  <si>
    <t>${edate17}</t>
  </si>
  <si>
    <t>${avg_sum17}</t>
  </si>
  <si>
    <t>${fio18}</t>
  </si>
  <si>
    <t>${post18}</t>
  </si>
  <si>
    <t>${bdate18}</t>
  </si>
  <si>
    <t>${edate18}</t>
  </si>
  <si>
    <t>${avg_sum18}</t>
  </si>
  <si>
    <t>${rod_uik}</t>
  </si>
  <si>
    <t>${dat_uik}</t>
  </si>
  <si>
    <t>${tv_uik}</t>
  </si>
  <si>
    <t>${date1}</t>
  </si>
  <si>
    <t>${type1}</t>
  </si>
  <si>
    <t>20</t>
  </si>
  <si>
    <t>19</t>
  </si>
  <si>
    <t>${id_ik}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</si>
  <si>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</si>
  <si>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</si>
  <si>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</si>
  <si>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</si>
  <si>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</si>
  <si>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</si>
  <si>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</si>
  <si>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</si>
  <si>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</si>
  <si>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</si>
  <si>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</si>
  <si>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</si>
  <si>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</si>
  <si>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</si>
  <si>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</si>
  <si>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</si>
  <si>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</si>
  <si>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</si>
  <si>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</si>
  <si>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</si>
  <si>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</si>
  <si>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</si>
  <si>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</si>
  <si>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</si>
  <si>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</si>
  <si>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</si>
  <si>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</si>
  <si>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</si>
  <si>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</si>
  <si>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</si>
  <si>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</si>
  <si>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</si>
  <si>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</si>
  <si>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</si>
  <si>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</si>
  <si>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</si>
  <si>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</si>
  <si>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</si>
  <si>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</si>
  <si>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${count_w}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</si>
  <si>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</si>
  <si>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</si>
  <si>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</si>
  <si>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</si>
  <si>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</si>
  <si>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</si>
  <si>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</si>
  <si>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</si>
  <si>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</si>
  <si>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</si>
  <si>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</si>
  <si>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</si>
  <si>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</si>
  <si>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</si>
  <si>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</si>
  <si>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</si>
  <si>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</si>
  <si>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</si>
  <si>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</si>
  <si>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</si>
  <si>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</si>
  <si>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</si>
  <si>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</si>
  <si>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</si>
  <si>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</si>
  <si>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</si>
  <si>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</si>
  <si>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</si>
  <si>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</si>
  <si>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</si>
  <si>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</si>
  <si>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</si>
  <si>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</si>
  <si>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</si>
  <si>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</si>
  <si>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</si>
  <si>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</si>
  <si>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</si>
  <si>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</si>
  <si>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</si>
  <si>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</si>
  <si>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</si>
  <si>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</si>
  <si>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</si>
  <si>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</si>
  <si>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</si>
  <si>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</si>
  <si>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</si>
  <si>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</si>
  <si>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</si>
  <si>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</si>
  <si>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</si>
  <si>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</si>
  <si>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</si>
  <si>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</si>
  <si>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</si>
  <si>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</si>
  <si>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</si>
  <si>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</si>
  <si>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</si>
  <si>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</si>
  <si>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</si>
  <si>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</si>
  <si>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</si>
  <si>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</si>
  <si>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</si>
  <si>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</si>
  <si>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</si>
  <si>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</si>
  <si>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</si>
  <si>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</si>
  <si>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</si>
  <si>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</si>
  <si>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</si>
  <si>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</si>
  <si>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</si>
  <si>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</si>
  <si>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</si>
  <si>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</si>
  <si>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${mfin}</t>
  </si>
  <si>
    <t>${level_campaign}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</si>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</sst>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0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08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72" fillId="0" borderId="0" xfId="0" applyFont="1" applyProtection="1"/>
    <xf numFmtId="0" fontId="48" fillId="0" borderId="0" xfId="0" applyFont="1" applyBorder="1" applyAlignment="1" applyProtection="1">
      <alignment vertical="center"/>
    </xf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48" fillId="0" borderId="0" xfId="0" applyFont="1" applyBorder="1" applyAlignment="1" applyProtection="1">
      <alignment horizontal="right" vertical="center"/>
    </xf>
    <xf numFmtId="0" fontId="48" fillId="3" borderId="0" xfId="0" applyNumberFormat="1" applyFont="1" applyFill="1" applyBorder="1" applyAlignment="1" applyProtection="1">
      <alignment horizontal="center" vertical="center" wrapText="1"/>
    </xf>
    <xf numFmtId="0" fontId="48" fillId="0" borderId="0" xfId="0" applyFont="1" applyBorder="1" applyAlignment="1" applyProtection="1">
      <alignment horizontal="center" vertical="center"/>
    </xf>
    <xf numFmtId="0" fontId="10" fillId="3" borderId="2" xfId="0" applyNumberFormat="1" applyFont="1" applyFill="1" applyBorder="1" applyAlignment="1" applyProtection="1">
      <alignment horizontal="center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49" fontId="5" fillId="0" borderId="0" xfId="0" applyNumberFormat="1" applyFont="1" applyBorder="1" applyAlignment="1" applyProtection="1">
      <alignment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2" fillId="0" borderId="0" xfId="0" applyFont="1" applyAlignment="1" applyProtection="1">
      <alignment horizontal="left" vertical="center" wrapText="1"/>
    </xf>
    <xf numFmtId="1" fontId="12" fillId="0" borderId="0" xfId="0" applyNumberFormat="1" applyFont="1" applyFill="1" applyBorder="1" applyAlignment="1" applyProtection="1">
      <alignment horizontal="center" vertical="center" wrapText="1"/>
    </xf>
    <xf numFmtId="1" fontId="12" fillId="0" borderId="3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24" fillId="12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3" fillId="0" borderId="0" xfId="0" applyFont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vertical="center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73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73" fillId="0" borderId="13" xfId="0" applyFont="1" applyBorder="1" applyAlignment="1" applyProtection="1">
      <alignment horizontal="center" vertical="center"/>
    </xf>
    <xf numFmtId="0" fontId="73" fillId="0" borderId="14" xfId="0" applyFont="1" applyBorder="1" applyAlignment="1" applyProtection="1">
      <alignment horizontal="center" vertical="center"/>
    </xf>
    <xf numFmtId="0" fontId="73" fillId="0" borderId="11" xfId="0" applyFont="1" applyBorder="1" applyAlignment="1" applyProtection="1">
      <alignment horizontal="center" vertical="center"/>
    </xf>
    <xf numFmtId="0" fontId="73" fillId="0" borderId="15" xfId="0" applyFont="1" applyBorder="1" applyAlignment="1" applyProtection="1">
      <alignment horizontal="center" vertical="center"/>
    </xf>
    <xf numFmtId="0" fontId="71" fillId="0" borderId="0" xfId="0" applyFont="1" applyAlignment="1" applyProtection="1">
      <alignment horizontal="center"/>
    </xf>
    <xf numFmtId="0" fontId="48" fillId="3" borderId="6" xfId="0" applyNumberFormat="1" applyFont="1" applyFill="1" applyBorder="1" applyAlignment="1" applyProtection="1">
      <alignment horizontal="center" vertical="center" wrapText="1"/>
    </xf>
    <xf numFmtId="49" fontId="48" fillId="3" borderId="6" xfId="0" applyNumberFormat="1" applyFont="1" applyFill="1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0" fillId="0" borderId="0" xfId="0" applyFont="1" applyAlignment="1">
      <alignment horizontal="center" wrapText="1"/>
    </xf>
    <xf numFmtId="0" fontId="77" fillId="0" borderId="0" xfId="0" applyFont="1" applyAlignment="1">
      <alignment horizontal="center" vertical="top" wrapText="1"/>
    </xf>
    <xf numFmtId="0" fontId="73" fillId="12" borderId="6" xfId="0" applyFont="1" applyFill="1" applyBorder="1" applyAlignment="1">
      <alignment horizontal="center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/>
    <xf numFmtId="0" fontId="67" fillId="0" borderId="0" xfId="3" applyProtection="1"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1" fillId="0" borderId="3" xfId="0" applyFont="1" applyBorder="1" applyAlignment="1" applyProtection="1">
      <alignment horizontal="center" vertical="top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9" xfId="0" applyFont="1" applyBorder="1" applyAlignment="1">
      <alignment vertical="center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left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1" fontId="30" fillId="0" borderId="0" xfId="0" applyNumberFormat="1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4818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CC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topLeftCell="A5" zoomScaleNormal="100" zoomScaleSheetLayoutView="115" workbookViewId="0">
      <selection activeCell="B8" sqref="B8:C8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69" t="s">
        <v>902</v>
      </c>
      <c r="C2" s="669"/>
      <c r="D2" s="29"/>
      <c r="E2" s="29"/>
      <c r="F2" s="29"/>
      <c r="G2" s="29"/>
      <c r="H2" s="421" t="s">
        <v>903</v>
      </c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70" t="s">
        <v>55</v>
      </c>
      <c r="C3" s="670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69" t="s">
        <v>906</v>
      </c>
      <c r="C4" s="669"/>
      <c r="D4" s="29"/>
      <c r="E4" s="29"/>
      <c r="F4" s="29"/>
      <c r="G4" s="29"/>
      <c r="H4" s="426" t="s">
        <v>904</v>
      </c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70" t="s">
        <v>54</v>
      </c>
      <c r="C5" s="670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679"/>
      <c r="C6" s="679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78"/>
      <c r="C7" s="678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71" t="s">
        <v>254</v>
      </c>
      <c r="C8" s="671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69" t="s">
        <v>907</v>
      </c>
      <c r="C9" s="669"/>
      <c r="D9" s="620" t="s">
        <v>1165</v>
      </c>
      <c r="E9" s="29"/>
      <c r="F9" s="26"/>
      <c r="G9" s="26"/>
      <c r="H9" s="427" t="s">
        <v>905</v>
      </c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70" t="s">
        <v>250</v>
      </c>
      <c r="C10" s="670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68" t="s">
        <v>429</v>
      </c>
      <c r="C13" s="668"/>
      <c r="H13" s="111"/>
    </row>
    <row r="14" spans="2:59" ht="59.25" customHeight="1">
      <c r="B14" s="444" t="s">
        <v>900</v>
      </c>
      <c r="C14" s="522" t="s">
        <v>1164</v>
      </c>
      <c r="D14" s="33"/>
      <c r="H14" s="111"/>
    </row>
    <row r="15" spans="2:59" ht="15.75">
      <c r="B15" s="444" t="s">
        <v>899</v>
      </c>
      <c r="C15" s="523" t="s">
        <v>908</v>
      </c>
      <c r="D15" s="34"/>
      <c r="E15" s="34"/>
      <c r="F15" s="34"/>
      <c r="G15" s="34"/>
      <c r="H15" s="427" t="s">
        <v>1084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40"/>
      <c r="C16" s="441"/>
      <c r="D16" s="441"/>
      <c r="E16" s="442"/>
      <c r="F16" s="443"/>
      <c r="G16" s="442"/>
      <c r="H16" s="111"/>
    </row>
    <row r="17" spans="1:59" ht="45" customHeight="1">
      <c r="B17" s="136" t="s">
        <v>898</v>
      </c>
      <c r="C17" s="523" t="s">
        <v>909</v>
      </c>
      <c r="D17" s="523" t="s">
        <v>910</v>
      </c>
      <c r="E17" s="34"/>
      <c r="F17" s="34"/>
      <c r="G17" s="34"/>
      <c r="H17" s="425" t="e">
        <f>(N(D17-C17)+1)*H15</f>
        <v>#VALUE!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68" t="s">
        <v>430</v>
      </c>
      <c r="C23" s="668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24" t="s">
        <v>911</v>
      </c>
      <c r="D24" s="38"/>
      <c r="E24" s="39"/>
      <c r="F24" s="39"/>
      <c r="G24" s="39"/>
      <c r="H24" s="409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24" t="s">
        <v>912</v>
      </c>
      <c r="D25" s="42"/>
      <c r="F25" s="41"/>
      <c r="G25" s="41"/>
      <c r="H25" s="409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19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20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24" t="s">
        <v>913</v>
      </c>
      <c r="H28" s="111"/>
      <c r="Y28" s="35"/>
      <c r="Z28" s="35"/>
      <c r="AA28" s="35"/>
      <c r="AB28" s="35"/>
      <c r="AC28" s="35"/>
      <c r="AD28" s="35"/>
      <c r="AE28" s="45"/>
      <c r="AF28" s="46" t="e">
        <f>MONTH('Настройки ТИК'!C15)-1</f>
        <v>#VALUE!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92"/>
      <c r="C29" s="493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68" t="s">
        <v>431</v>
      </c>
      <c r="C31" s="668"/>
    </row>
    <row r="32" spans="1:59" ht="15.75">
      <c r="A32" s="49"/>
      <c r="B32" s="140" t="s">
        <v>164</v>
      </c>
      <c r="C32" s="524" t="s">
        <v>914</v>
      </c>
      <c r="E32" s="49"/>
      <c r="F32" s="49"/>
      <c r="G32" s="49"/>
      <c r="H32" s="410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 t="e">
        <f>MONTH('Настройки ТИК'!C15)</f>
        <v>#VALUE!</v>
      </c>
      <c r="AG32" s="50" t="s">
        <v>59</v>
      </c>
      <c r="AH32" s="51">
        <v>26809</v>
      </c>
      <c r="AI32" s="51" t="e">
        <f>ROUND(AH32/'Настройки ТИК'!$C$24,2)</f>
        <v>#VALUE!</v>
      </c>
      <c r="AJ32" s="51" t="e">
        <f>ROUND(AH32/'Настройки ТИК'!$C$25,2)</f>
        <v>#VALUE!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24" t="s">
        <v>915</v>
      </c>
      <c r="E33" s="49"/>
      <c r="F33" s="49"/>
      <c r="G33" s="49"/>
      <c r="H33" s="410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#VALUE!</v>
      </c>
      <c r="AJ33" s="51" t="e">
        <f>ROUND(AH33/'Настройки ТИК'!$C$25,2)</f>
        <v>#VALUE!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410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#VALUE!</v>
      </c>
      <c r="AJ34" s="51" t="e">
        <f>ROUND(AH34/'Настройки ТИК'!$C$25,2)</f>
        <v>#VALUE!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411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#VALUE!</v>
      </c>
      <c r="AJ35" s="51" t="e">
        <f>ROUND(AH35/'Настройки ТИК'!$C$25,2)</f>
        <v>#VALUE!</v>
      </c>
    </row>
    <row r="36" spans="1:59" ht="15.75">
      <c r="A36" s="49"/>
      <c r="B36" s="54"/>
      <c r="C36" s="33"/>
      <c r="D36" s="33"/>
      <c r="E36" s="33"/>
      <c r="F36" s="33"/>
      <c r="G36" s="33"/>
      <c r="H36" s="412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#VALUE!</v>
      </c>
      <c r="AJ36" s="51" t="e">
        <f>ROUND(AH36/'Настройки ТИК'!$C$25,2)</f>
        <v>#VALUE!</v>
      </c>
    </row>
    <row r="37" spans="1:59" ht="37.5" customHeight="1">
      <c r="A37" s="49"/>
      <c r="B37" s="672" t="s">
        <v>446</v>
      </c>
      <c r="C37" s="673"/>
      <c r="D37" s="673"/>
      <c r="E37" s="674"/>
      <c r="F37" s="58"/>
      <c r="G37" s="58"/>
      <c r="H37" s="413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#VALUE!</v>
      </c>
      <c r="AJ37" s="51" t="e">
        <f>ROUND(AH37/'Настройки ТИК'!$C$25,2)</f>
        <v>#VALUE!</v>
      </c>
    </row>
    <row r="38" spans="1:59" s="242" customFormat="1" ht="9.75" customHeight="1">
      <c r="A38" s="49"/>
      <c r="B38" s="675"/>
      <c r="C38" s="676"/>
      <c r="D38" s="676"/>
      <c r="E38" s="677"/>
      <c r="F38" s="59"/>
      <c r="G38" s="59"/>
      <c r="H38" s="414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9" t="s">
        <v>140</v>
      </c>
      <c r="C39" s="249" t="s">
        <v>831</v>
      </c>
      <c r="D39" s="249" t="s">
        <v>832</v>
      </c>
      <c r="E39" s="249" t="s">
        <v>833</v>
      </c>
      <c r="F39" s="59"/>
      <c r="G39" s="59"/>
      <c r="H39" s="414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#VALUE!</v>
      </c>
      <c r="AJ39" s="51" t="e">
        <f>ROUND(AH39/'Настройки ТИК'!$C$25,2)</f>
        <v>#VALUE!</v>
      </c>
    </row>
    <row r="40" spans="1:59" ht="29.25" customHeight="1">
      <c r="A40" s="49"/>
      <c r="B40" s="525" t="s">
        <v>916</v>
      </c>
      <c r="C40" s="525" t="s">
        <v>917</v>
      </c>
      <c r="D40" s="525" t="s">
        <v>918</v>
      </c>
      <c r="E40" s="525" t="s">
        <v>919</v>
      </c>
      <c r="F40" s="49"/>
      <c r="G40" s="49"/>
      <c r="H40" s="410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#VALUE!</v>
      </c>
      <c r="AJ40" s="51" t="e">
        <f>ROUND(AH40/'Настройки ТИК'!$C$25,2)</f>
        <v>#VALUE!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410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#VALUE!</v>
      </c>
      <c r="AJ41" s="51" t="e">
        <f>ROUND(AH41/'Настройки ТИК'!$C$25,2)</f>
        <v>#VALUE!</v>
      </c>
    </row>
    <row r="42" spans="1:59" ht="15.75">
      <c r="A42" s="49"/>
      <c r="B42" s="668" t="s">
        <v>451</v>
      </c>
      <c r="C42" s="668"/>
      <c r="D42" s="65"/>
      <c r="E42" s="62"/>
      <c r="F42" s="49"/>
      <c r="G42" s="49"/>
      <c r="H42" s="410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#VALUE!</v>
      </c>
      <c r="AJ42" s="51" t="e">
        <f>ROUND(AH42/'Настройки ТИК'!$C$25,2)</f>
        <v>#VALUE!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410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#VALUE!</v>
      </c>
      <c r="AJ43" s="51" t="e">
        <f>ROUND(AH43/'Настройки ТИК'!$C$25,2)</f>
        <v>#VALUE!</v>
      </c>
    </row>
    <row r="44" spans="1:59" ht="9.75" customHeight="1">
      <c r="B44" s="446"/>
      <c r="C44" s="447"/>
      <c r="D44" s="65"/>
      <c r="E44" s="67"/>
      <c r="H44" s="111"/>
      <c r="I44" s="242"/>
      <c r="J44" s="242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#VALUE!</v>
      </c>
      <c r="AJ44" s="51" t="e">
        <f>ROUND(AH44/'Настройки ТИК'!$C$25,2)</f>
        <v>#VALUE!</v>
      </c>
    </row>
    <row r="45" spans="1:59" ht="85.5">
      <c r="B45" s="445" t="s">
        <v>901</v>
      </c>
      <c r="C45" s="526" t="s">
        <v>920</v>
      </c>
      <c r="D45" s="65"/>
      <c r="E45" s="67"/>
      <c r="F45" s="368"/>
      <c r="G45" s="368"/>
      <c r="H45" s="415"/>
      <c r="I45" s="368"/>
      <c r="J45" s="368"/>
      <c r="K45" s="368"/>
      <c r="L45" s="368"/>
      <c r="M45" s="368"/>
      <c r="N45" s="368"/>
      <c r="O45" s="368"/>
      <c r="P45" s="368"/>
      <c r="Q45" s="368"/>
      <c r="R45" s="368"/>
      <c r="S45" s="368"/>
      <c r="T45" s="368"/>
      <c r="U45" s="368"/>
      <c r="V45" s="368"/>
      <c r="W45" s="368"/>
      <c r="X45" s="368"/>
      <c r="Y45" s="368"/>
      <c r="Z45" s="368"/>
      <c r="AA45" s="368"/>
      <c r="AB45" s="368"/>
      <c r="AC45" s="368"/>
      <c r="AD45" s="368"/>
      <c r="AE45" s="368"/>
      <c r="AF45" s="368"/>
      <c r="AG45" s="368"/>
      <c r="AH45" s="368"/>
      <c r="AI45" s="368"/>
      <c r="AJ45" s="368"/>
      <c r="AK45" s="368"/>
      <c r="AL45" s="368"/>
      <c r="AM45" s="368"/>
      <c r="AN45" s="368"/>
      <c r="AO45" s="368"/>
      <c r="AP45" s="368"/>
    </row>
    <row r="46" spans="1:59" ht="15.75" customHeight="1">
      <c r="B46" s="63"/>
      <c r="C46" s="64"/>
      <c r="D46" s="65"/>
      <c r="E46" s="67"/>
      <c r="F46" s="368"/>
      <c r="G46" s="368"/>
      <c r="H46" s="415"/>
      <c r="I46" s="368"/>
      <c r="J46" s="368"/>
      <c r="K46" s="368"/>
      <c r="L46" s="368"/>
      <c r="M46" s="368"/>
      <c r="N46" s="368"/>
      <c r="O46" s="368"/>
      <c r="P46" s="368"/>
      <c r="Q46" s="368"/>
      <c r="R46" s="368"/>
      <c r="S46" s="368"/>
      <c r="T46" s="368"/>
      <c r="U46" s="368"/>
      <c r="V46" s="368"/>
      <c r="W46" s="368"/>
      <c r="X46" s="368"/>
      <c r="Y46" s="368"/>
      <c r="Z46" s="368"/>
      <c r="AA46" s="368"/>
      <c r="AB46" s="368"/>
      <c r="AC46" s="368"/>
      <c r="AD46" s="368"/>
      <c r="AE46" s="368"/>
      <c r="AF46" s="368"/>
      <c r="AG46" s="368"/>
      <c r="AH46" s="368"/>
      <c r="AI46" s="368"/>
      <c r="AJ46" s="368"/>
      <c r="AK46" s="368"/>
      <c r="AL46" s="368"/>
      <c r="AM46" s="368"/>
      <c r="AN46" s="368"/>
      <c r="AO46" s="368"/>
      <c r="AP46" s="368"/>
    </row>
    <row r="47" spans="1:59" s="242" customFormat="1" ht="15.75" customHeight="1">
      <c r="B47" s="680" t="s">
        <v>875</v>
      </c>
      <c r="C47" s="680"/>
      <c r="D47" s="65"/>
      <c r="E47" s="243"/>
      <c r="F47" s="368"/>
      <c r="G47" s="368"/>
      <c r="H47" s="415"/>
      <c r="I47" s="368"/>
      <c r="J47" s="368"/>
      <c r="K47" s="368"/>
      <c r="L47" s="368"/>
      <c r="M47" s="368"/>
      <c r="N47" s="368"/>
      <c r="O47" s="368"/>
      <c r="P47" s="368"/>
      <c r="Q47" s="368"/>
      <c r="R47" s="368"/>
      <c r="S47" s="368"/>
      <c r="T47" s="368"/>
      <c r="U47" s="368"/>
      <c r="V47" s="368"/>
      <c r="W47" s="368"/>
      <c r="X47" s="368"/>
      <c r="Y47" s="368"/>
      <c r="Z47" s="368"/>
      <c r="AA47" s="368"/>
      <c r="AB47" s="368"/>
      <c r="AC47" s="368"/>
      <c r="AD47" s="368"/>
      <c r="AE47" s="368"/>
      <c r="AF47" s="368"/>
      <c r="AG47" s="368"/>
      <c r="AH47" s="368"/>
      <c r="AI47" s="368"/>
      <c r="AJ47" s="368"/>
      <c r="AK47" s="368"/>
      <c r="AL47" s="368"/>
      <c r="AM47" s="368"/>
      <c r="AN47" s="368"/>
      <c r="AO47" s="368"/>
      <c r="AP47" s="368"/>
    </row>
    <row r="48" spans="1:59" s="242" customFormat="1" ht="15.75" customHeight="1">
      <c r="B48" s="667" t="s">
        <v>874</v>
      </c>
      <c r="C48" s="667"/>
      <c r="D48" s="65"/>
      <c r="E48" s="243"/>
      <c r="F48" s="368"/>
      <c r="G48" s="368"/>
      <c r="H48" s="415"/>
      <c r="I48" s="368"/>
      <c r="J48" s="368"/>
      <c r="K48" s="368"/>
      <c r="L48" s="368"/>
      <c r="M48" s="368"/>
      <c r="N48" s="368"/>
      <c r="O48" s="368"/>
      <c r="P48" s="368"/>
      <c r="Q48" s="368"/>
      <c r="R48" s="368"/>
      <c r="S48" s="368"/>
      <c r="T48" s="368"/>
      <c r="U48" s="368"/>
      <c r="V48" s="368"/>
      <c r="W48" s="368"/>
      <c r="X48" s="368"/>
      <c r="Y48" s="368"/>
      <c r="Z48" s="368"/>
      <c r="AA48" s="368"/>
      <c r="AB48" s="368"/>
      <c r="AC48" s="368"/>
      <c r="AD48" s="368"/>
      <c r="AE48" s="368"/>
      <c r="AF48" s="368"/>
      <c r="AG48" s="368"/>
      <c r="AH48" s="368"/>
      <c r="AI48" s="368"/>
      <c r="AJ48" s="368"/>
      <c r="AK48" s="368"/>
      <c r="AL48" s="368"/>
      <c r="AM48" s="368"/>
      <c r="AN48" s="368"/>
      <c r="AO48" s="368"/>
      <c r="AP48" s="368"/>
    </row>
    <row r="49" spans="2:42" s="157" customFormat="1" ht="60" customHeight="1">
      <c r="B49" s="371" t="s">
        <v>827</v>
      </c>
      <c r="C49" s="544" t="s">
        <v>921</v>
      </c>
      <c r="D49" s="65"/>
      <c r="E49" s="364"/>
      <c r="F49" s="369"/>
      <c r="G49" s="369"/>
      <c r="H49" s="416"/>
      <c r="I49" s="369"/>
      <c r="J49" s="369"/>
      <c r="K49" s="369"/>
      <c r="L49" s="369"/>
      <c r="M49" s="369"/>
      <c r="N49" s="369"/>
      <c r="O49" s="369"/>
      <c r="P49" s="369"/>
      <c r="Q49" s="369"/>
      <c r="R49" s="369"/>
      <c r="S49" s="369"/>
      <c r="T49" s="369"/>
      <c r="U49" s="369"/>
      <c r="V49" s="369"/>
      <c r="W49" s="369"/>
      <c r="X49" s="369"/>
      <c r="Y49" s="369"/>
      <c r="Z49" s="369"/>
      <c r="AA49" s="369"/>
      <c r="AB49" s="369"/>
      <c r="AC49" s="369"/>
      <c r="AD49" s="369"/>
      <c r="AE49" s="369"/>
      <c r="AF49" s="369"/>
      <c r="AG49" s="369"/>
      <c r="AH49" s="369"/>
      <c r="AI49" s="369"/>
      <c r="AJ49" s="369"/>
      <c r="AK49" s="369"/>
      <c r="AL49" s="369"/>
      <c r="AM49" s="369"/>
      <c r="AN49" s="369"/>
      <c r="AO49" s="369"/>
      <c r="AP49" s="369"/>
    </row>
    <row r="50" spans="2:42" s="157" customFormat="1" ht="60" customHeight="1">
      <c r="B50" s="371" t="s">
        <v>829</v>
      </c>
      <c r="C50" s="544" t="s">
        <v>922</v>
      </c>
      <c r="D50" s="65"/>
      <c r="E50" s="364"/>
      <c r="F50" s="369"/>
      <c r="G50" s="369"/>
      <c r="H50" s="416"/>
      <c r="I50" s="369"/>
      <c r="J50" s="369"/>
      <c r="K50" s="369"/>
      <c r="L50" s="369"/>
      <c r="M50" s="369"/>
      <c r="N50" s="369"/>
      <c r="O50" s="369"/>
      <c r="P50" s="369"/>
      <c r="Q50" s="369"/>
      <c r="R50" s="369"/>
      <c r="S50" s="369"/>
      <c r="T50" s="369"/>
      <c r="U50" s="369"/>
      <c r="V50" s="369"/>
      <c r="W50" s="369"/>
      <c r="X50" s="369"/>
      <c r="Y50" s="369"/>
      <c r="Z50" s="369"/>
      <c r="AA50" s="369"/>
      <c r="AB50" s="369"/>
      <c r="AC50" s="369"/>
      <c r="AD50" s="369"/>
      <c r="AE50" s="369"/>
      <c r="AF50" s="369"/>
      <c r="AG50" s="369"/>
      <c r="AH50" s="369"/>
      <c r="AI50" s="369"/>
      <c r="AJ50" s="369"/>
      <c r="AK50" s="369"/>
      <c r="AL50" s="369"/>
      <c r="AM50" s="369"/>
      <c r="AN50" s="369"/>
      <c r="AO50" s="369"/>
      <c r="AP50" s="369"/>
    </row>
    <row r="51" spans="2:42" s="157" customFormat="1" ht="60" customHeight="1">
      <c r="B51" s="371" t="s">
        <v>830</v>
      </c>
      <c r="C51" s="544" t="s">
        <v>923</v>
      </c>
      <c r="D51" s="65"/>
      <c r="E51" s="364"/>
      <c r="H51" s="417"/>
      <c r="I51" s="370"/>
      <c r="J51" s="370"/>
      <c r="K51" s="370"/>
      <c r="L51" s="370"/>
      <c r="M51" s="370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  <c r="AA51" s="370"/>
      <c r="AB51" s="370"/>
      <c r="AC51" s="370"/>
      <c r="AD51" s="370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#VALUE!</v>
      </c>
      <c r="AJ51" s="51" t="e">
        <f>ROUND(AH51/'Настройки ТИК'!$C$25,2)</f>
        <v>#VALUE!</v>
      </c>
    </row>
    <row r="52" spans="2:42" ht="15.75">
      <c r="B52" s="63"/>
      <c r="C52" s="64"/>
      <c r="D52" s="65"/>
      <c r="E52" s="243"/>
      <c r="F52" s="242"/>
      <c r="G52" s="242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#VALUE!</v>
      </c>
      <c r="AJ52" s="51" t="e">
        <f>ROUND(AH52/'Настройки ТИК'!$C$25,2)</f>
        <v>#VALUE!</v>
      </c>
    </row>
    <row r="53" spans="2:42" ht="15.75">
      <c r="B53" s="63"/>
      <c r="C53" s="64"/>
      <c r="D53" s="65"/>
      <c r="E53" s="243"/>
      <c r="F53" s="242"/>
      <c r="G53" s="242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#VALUE!</v>
      </c>
      <c r="AJ53" s="51" t="e">
        <f>ROUND(AH53/'Настройки ТИК'!$C$25,2)</f>
        <v>#VALUE!</v>
      </c>
    </row>
    <row r="54" spans="2:42" ht="15.75">
      <c r="B54" s="351"/>
      <c r="C54" s="352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#VALUE!</v>
      </c>
      <c r="AJ54" s="51" t="e">
        <f>ROUND(AH54/'Настройки ТИК'!$C$25,2)</f>
        <v>#VALUE!</v>
      </c>
    </row>
    <row r="55" spans="2:42" ht="15.75">
      <c r="B55" s="63" t="s">
        <v>896</v>
      </c>
      <c r="C55" s="521" t="s">
        <v>924</v>
      </c>
      <c r="D55" s="65"/>
      <c r="E55" s="67"/>
      <c r="H55" s="418" t="s">
        <v>925</v>
      </c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#VALUE!</v>
      </c>
      <c r="AJ55" s="51" t="e">
        <f>ROUND(AH55/'Настройки ТИК'!$C$25,2)</f>
        <v>#VALUE!</v>
      </c>
      <c r="AM55" s="653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#VALUE!</v>
      </c>
      <c r="AJ56" s="51" t="e">
        <f>ROUND(AH56/'Настройки ТИК'!$C$25,2)</f>
        <v>#VALUE!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#VALUE!</v>
      </c>
      <c r="AJ57" s="51" t="e">
        <f>ROUND(AH57/'Настройки ТИК'!$C$25,2)</f>
        <v>#VALUE!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#VALUE!</v>
      </c>
      <c r="AJ58" s="51" t="e">
        <f>ROUND(AH58/'Настройки ТИК'!$C$25,2)</f>
        <v>#VALUE!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#VALUE!</v>
      </c>
      <c r="AJ59" s="51" t="e">
        <f>ROUND(AH59/'Настройки ТИК'!$C$25,2)</f>
        <v>#VALUE!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#VALUE!</v>
      </c>
      <c r="AJ60" s="51" t="e">
        <f>ROUND(AH60/'Настройки ТИК'!$C$25,2)</f>
        <v>#VALUE!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#VALUE!</v>
      </c>
      <c r="AJ61" s="51" t="e">
        <f>ROUND(AH61/'Настройки ТИК'!$C$25,2)</f>
        <v>#VALUE!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#VALUE!</v>
      </c>
      <c r="AJ62" s="51" t="e">
        <f>ROUND(AH62/'Настройки ТИК'!$C$25,2)</f>
        <v>#VALUE!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#VALUE!</v>
      </c>
      <c r="AJ63" s="51" t="e">
        <f>ROUND(AH63/'Настройки ТИК'!$C$25,2)</f>
        <v>#VALUE!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#VALUE!</v>
      </c>
      <c r="AJ64" s="51" t="e">
        <f>ROUND(AH64/'Настройки ТИК'!$C$25,2)</f>
        <v>#VALUE!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#VALUE!</v>
      </c>
      <c r="AJ65" s="51" t="e">
        <f>ROUND(AH65/'Настройки ТИК'!$C$25,2)</f>
        <v>#VALUE!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#VALUE!</v>
      </c>
      <c r="AJ66" s="51" t="e">
        <f>ROUND(AH66/'Настройки ТИК'!$C$25,2)</f>
        <v>#VALUE!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#VALUE!</v>
      </c>
      <c r="AJ67" s="51" t="e">
        <f>ROUND(AH67/'Настройки ТИК'!$C$25,2)</f>
        <v>#VALUE!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#VALUE!</v>
      </c>
      <c r="AJ68" s="51" t="e">
        <f>ROUND(AH68/'Настройки ТИК'!$C$25,2)</f>
        <v>#VALUE!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#VALUE!</v>
      </c>
      <c r="AJ69" s="51" t="e">
        <f>ROUND(AH69/'Настройки ТИК'!$C$25,2)</f>
        <v>#VALUE!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#VALUE!</v>
      </c>
      <c r="AJ70" s="51" t="e">
        <f>ROUND(AH70/'Настройки ТИК'!$C$25,2)</f>
        <v>#VALUE!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#VALUE!</v>
      </c>
      <c r="AJ71" s="51" t="e">
        <f>ROUND(AH71/'Настройки ТИК'!$C$25,2)</f>
        <v>#VALUE!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#VALUE!</v>
      </c>
      <c r="AJ72" s="51" t="e">
        <f>ROUND(AH72/'Настройки ТИК'!$C$25,2)</f>
        <v>#VALUE!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#VALUE!</v>
      </c>
      <c r="AJ73" s="51" t="e">
        <f>ROUND(AH73/'Настройки ТИК'!$C$25,2)</f>
        <v>#VALUE!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#VALUE!</v>
      </c>
      <c r="AJ74" s="51" t="e">
        <f>ROUND(AH74/'Настройки ТИК'!$C$25,2)</f>
        <v>#VALUE!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#VALUE!</v>
      </c>
      <c r="AJ75" s="51" t="e">
        <f>ROUND(AH75/'Настройки ТИК'!$C$25,2)</f>
        <v>#VALUE!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#VALUE!</v>
      </c>
      <c r="AJ76" s="51" t="e">
        <f>ROUND(AH76/'Настройки ТИК'!$C$25,2)</f>
        <v>#VALUE!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#VALUE!</v>
      </c>
      <c r="AJ77" s="51" t="e">
        <f>ROUND(AH77/'Настройки ТИК'!$C$25,2)</f>
        <v>#VALUE!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#VALUE!</v>
      </c>
      <c r="AJ78" s="51" t="e">
        <f>ROUND(AH78/'Настройки ТИК'!$C$25,2)</f>
        <v>#VALUE!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#VALUE!</v>
      </c>
      <c r="AJ79" s="51" t="e">
        <f>ROUND(AH79/'Настройки ТИК'!$C$25,2)</f>
        <v>#VALUE!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#VALUE!</v>
      </c>
      <c r="AJ80" s="51" t="e">
        <f>ROUND(AH80/'Настройки ТИК'!$C$25,2)</f>
        <v>#VALUE!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#VALUE!</v>
      </c>
      <c r="AJ81" s="51" t="e">
        <f>ROUND(AH81/'Настройки ТИК'!$C$25,2)</f>
        <v>#VALUE!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#VALUE!</v>
      </c>
      <c r="AJ82" s="51" t="e">
        <f>ROUND(AH82/'Настройки ТИК'!$C$25,2)</f>
        <v>#VALUE!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#VALUE!</v>
      </c>
      <c r="AJ83" s="51" t="e">
        <f>ROUND(AH83/'Настройки ТИК'!$C$25,2)</f>
        <v>#VALUE!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#VALUE!</v>
      </c>
      <c r="AJ84" s="51" t="e">
        <f>ROUND(AH84/'Настройки ТИК'!$C$25,2)</f>
        <v>#VALUE!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#VALUE!</v>
      </c>
      <c r="AJ85" s="51" t="e">
        <f>ROUND(AH85/'Настройки ТИК'!$C$25,2)</f>
        <v>#VALUE!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#VALUE!</v>
      </c>
      <c r="AJ86" s="51" t="e">
        <f>ROUND(AH86/'Настройки ТИК'!$C$25,2)</f>
        <v>#VALUE!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#VALUE!</v>
      </c>
      <c r="AJ87" s="51" t="e">
        <f>ROUND(AH87/'Настройки ТИК'!$C$25,2)</f>
        <v>#VALUE!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#VALUE!</v>
      </c>
      <c r="AJ88" s="51" t="e">
        <f>ROUND(AH88/'Настройки ТИК'!$C$25,2)</f>
        <v>#VALUE!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#VALUE!</v>
      </c>
      <c r="AJ89" s="51" t="e">
        <f>ROUND(AH89/'Настройки ТИК'!$C$25,2)</f>
        <v>#VALUE!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#VALUE!</v>
      </c>
      <c r="AJ90" s="51" t="e">
        <f>ROUND(AH90/'Настройки ТИК'!$C$25,2)</f>
        <v>#VALUE!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#VALUE!</v>
      </c>
      <c r="AJ91" s="51" t="e">
        <f>ROUND(AH91/'Настройки ТИК'!$C$25,2)</f>
        <v>#VALUE!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#VALUE!</v>
      </c>
      <c r="AJ92" s="51" t="e">
        <f>ROUND(AH92/'Настройки ТИК'!$C$25,2)</f>
        <v>#VALUE!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#VALUE!</v>
      </c>
      <c r="AJ93" s="51" t="e">
        <f>ROUND(AH93/'Настройки ТИК'!$C$25,2)</f>
        <v>#VALUE!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#VALUE!</v>
      </c>
      <c r="AJ94" s="51" t="e">
        <f>ROUND(AH94/'Настройки ТИК'!$C$25,2)</f>
        <v>#VALUE!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#VALUE!</v>
      </c>
      <c r="AJ95" s="51" t="e">
        <f>ROUND(AH95/'Настройки ТИК'!$C$25,2)</f>
        <v>#VALUE!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#VALUE!</v>
      </c>
      <c r="AJ96" s="51" t="e">
        <f>ROUND(AH96/'Настройки ТИК'!$C$25,2)</f>
        <v>#VALUE!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#VALUE!</v>
      </c>
      <c r="AJ97" s="51" t="e">
        <f>ROUND(AH97/'Настройки ТИК'!$C$25,2)</f>
        <v>#VALUE!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#VALUE!</v>
      </c>
      <c r="AJ98" s="51" t="e">
        <f>ROUND(AH98/'Настройки ТИК'!$C$25,2)</f>
        <v>#VALUE!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#VALUE!</v>
      </c>
      <c r="AJ99" s="51" t="e">
        <f>ROUND(AH99/'Настройки ТИК'!$C$25,2)</f>
        <v>#VALUE!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#VALUE!</v>
      </c>
      <c r="AJ100" s="51" t="e">
        <f>ROUND(AH100/'Настройки ТИК'!$C$25,2)</f>
        <v>#VALUE!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#VALUE!</v>
      </c>
      <c r="AJ101" s="51" t="e">
        <f>ROUND(AH101/'Настройки ТИК'!$C$25,2)</f>
        <v>#VALUE!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#VALUE!</v>
      </c>
      <c r="AJ102" s="51" t="e">
        <f>ROUND(AH102/'Настройки ТИК'!$C$25,2)</f>
        <v>#VALUE!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#VALUE!</v>
      </c>
      <c r="AJ103" s="51" t="e">
        <f>ROUND(AH103/'Настройки ТИК'!$C$25,2)</f>
        <v>#VALUE!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#VALUE!</v>
      </c>
      <c r="AJ104" s="51" t="e">
        <f>ROUND(AH104/'Настройки ТИК'!$C$25,2)</f>
        <v>#VALUE!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#VALUE!</v>
      </c>
      <c r="AJ105" s="51" t="e">
        <f>ROUND(AH105/'Настройки ТИК'!$C$25,2)</f>
        <v>#VALUE!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#VALUE!</v>
      </c>
      <c r="AJ106" s="51" t="e">
        <f>ROUND(AH106/'Настройки ТИК'!$C$25,2)</f>
        <v>#VALUE!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#VALUE!</v>
      </c>
      <c r="AJ107" s="51" t="e">
        <f>ROUND(AH107/'Настройки ТИК'!$C$25,2)</f>
        <v>#VALUE!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#VALUE!</v>
      </c>
      <c r="AJ108" s="51" t="e">
        <f>ROUND(AH108/'Настройки ТИК'!$C$25,2)</f>
        <v>#VALUE!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#VALUE!</v>
      </c>
      <c r="AJ109" s="51" t="e">
        <f>ROUND(AH109/'Настройки ТИК'!$C$25,2)</f>
        <v>#VALUE!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#VALUE!</v>
      </c>
      <c r="AJ110" s="51" t="e">
        <f>ROUND(AH110/'Настройки ТИК'!$C$25,2)</f>
        <v>#VALUE!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#VALUE!</v>
      </c>
      <c r="AJ111" s="51" t="e">
        <f>ROUND(AH111/'Настройки ТИК'!$C$25,2)</f>
        <v>#VALUE!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#VALUE!</v>
      </c>
      <c r="AJ112" s="51" t="e">
        <f>ROUND(AH112/'Настройки ТИК'!$C$25,2)</f>
        <v>#VALUE!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#VALUE!</v>
      </c>
      <c r="AJ113" s="51" t="e">
        <f>ROUND(AH113/'Настройки ТИК'!$C$25,2)</f>
        <v>#VALUE!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#VALUE!</v>
      </c>
      <c r="AJ114" s="51" t="e">
        <f>ROUND(AH114/'Настройки ТИК'!$C$25,2)</f>
        <v>#VALUE!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#VALUE!</v>
      </c>
      <c r="AJ115" s="51" t="e">
        <f>ROUND(AH115/'Настройки ТИК'!$C$25,2)</f>
        <v>#VALUE!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#VALUE!</v>
      </c>
      <c r="AJ116" s="51" t="e">
        <f>ROUND(AH116/'Настройки ТИК'!$C$25,2)</f>
        <v>#VALUE!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#VALUE!</v>
      </c>
      <c r="AJ117" s="51" t="e">
        <f>ROUND(AH117/'Настройки ТИК'!$C$25,2)</f>
        <v>#VALUE!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#VALUE!</v>
      </c>
      <c r="AJ118" s="51" t="e">
        <f>ROUND(AH118/'Настройки ТИК'!$C$25,2)</f>
        <v>#VALUE!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#VALUE!</v>
      </c>
      <c r="AJ119" s="51" t="e">
        <f>ROUND(AH119/'Настройки ТИК'!$C$25,2)</f>
        <v>#VALUE!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53"/>
  <sheetViews>
    <sheetView showGridLines="0" topLeftCell="A37" zoomScale="85" zoomScaleNormal="85" workbookViewId="0">
      <selection activeCell="S52" sqref="S52"/>
    </sheetView>
  </sheetViews>
  <sheetFormatPr defaultRowHeight="15"/>
  <cols>
    <col min="1" max="1" width="9.140625" style="242"/>
    <col min="2" max="2" width="47.42578125" style="242" customWidth="1"/>
    <col min="3" max="3" width="28.7109375" style="242" customWidth="1"/>
    <col min="4" max="5" width="15.85546875" style="242" customWidth="1"/>
    <col min="6" max="6" width="15.42578125" style="242" customWidth="1"/>
    <col min="7" max="11" width="22.7109375" style="242" customWidth="1"/>
    <col min="12" max="12" width="9.140625" style="242"/>
    <col min="13" max="15" width="9.140625" style="242" hidden="1" customWidth="1"/>
    <col min="16" max="16" width="9.140625" style="242"/>
    <col min="17" max="17" width="0" style="242" hidden="1" customWidth="1"/>
    <col min="18" max="18" width="9.140625" style="242" hidden="1" customWidth="1"/>
    <col min="19" max="16384" width="9.140625" style="242"/>
  </cols>
  <sheetData>
    <row r="1" spans="2:68"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</row>
    <row r="2" spans="2:68" ht="58.5" customHeight="1">
      <c r="B2" s="669" t="s">
        <v>926</v>
      </c>
      <c r="C2" s="669"/>
      <c r="D2" s="669"/>
      <c r="E2" s="669"/>
      <c r="F2" s="669"/>
      <c r="G2" s="669"/>
      <c r="H2" s="669"/>
      <c r="I2" s="669"/>
      <c r="J2" s="669"/>
      <c r="K2" s="245"/>
      <c r="L2" s="245"/>
      <c r="M2" s="245"/>
      <c r="N2" s="245"/>
      <c r="O2" s="245"/>
      <c r="P2" s="245"/>
      <c r="Q2" s="245"/>
      <c r="R2" s="423" t="s">
        <v>1044</v>
      </c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</row>
    <row r="3" spans="2:68" ht="15" customHeight="1">
      <c r="B3" s="685" t="s">
        <v>4</v>
      </c>
      <c r="C3" s="685"/>
      <c r="D3" s="685"/>
      <c r="E3" s="685"/>
      <c r="F3" s="685"/>
      <c r="G3" s="685"/>
      <c r="H3" s="685"/>
      <c r="I3" s="685"/>
      <c r="J3" s="68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</row>
    <row r="5" spans="2:68" ht="39.75" customHeight="1">
      <c r="B5" s="72"/>
      <c r="C5" s="72"/>
      <c r="D5" s="72"/>
      <c r="E5" s="72"/>
      <c r="F5" s="72"/>
      <c r="G5" s="72"/>
      <c r="H5" s="691" t="s">
        <v>270</v>
      </c>
      <c r="I5" s="691"/>
      <c r="J5" s="587" t="s">
        <v>927</v>
      </c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245"/>
      <c r="AZ5" s="245"/>
      <c r="BA5" s="245"/>
      <c r="BB5" s="245"/>
      <c r="BC5" s="245"/>
      <c r="BD5" s="245"/>
      <c r="BE5" s="245"/>
      <c r="BF5" s="245"/>
      <c r="BG5" s="245"/>
      <c r="BH5" s="245"/>
      <c r="BI5" s="245"/>
      <c r="BJ5" s="245"/>
      <c r="BK5" s="245"/>
      <c r="BL5" s="245"/>
    </row>
    <row r="6" spans="2:68" ht="35.25" customHeight="1">
      <c r="E6" s="72"/>
      <c r="F6" s="72"/>
      <c r="G6" s="72"/>
      <c r="H6" s="690" t="s">
        <v>897</v>
      </c>
      <c r="I6" s="691"/>
      <c r="J6" s="298" t="s">
        <v>928</v>
      </c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5"/>
      <c r="AW6" s="245"/>
      <c r="AX6" s="245"/>
      <c r="AY6" s="245"/>
      <c r="AZ6" s="245"/>
      <c r="BA6" s="245"/>
      <c r="BB6" s="245"/>
      <c r="BC6" s="245"/>
      <c r="BD6" s="245"/>
      <c r="BE6" s="245"/>
      <c r="BF6" s="245"/>
      <c r="BG6" s="245"/>
      <c r="BH6" s="245"/>
      <c r="BI6" s="245"/>
      <c r="BJ6" s="245"/>
      <c r="BK6" s="245"/>
      <c r="BL6" s="245"/>
    </row>
    <row r="7" spans="2:68" ht="15" customHeight="1">
      <c r="E7" s="72"/>
      <c r="F7" s="72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  <c r="AB7" s="245"/>
      <c r="AC7" s="245"/>
      <c r="AD7" s="245"/>
      <c r="AE7" s="245"/>
      <c r="AF7" s="245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5"/>
      <c r="BD7" s="245"/>
      <c r="BE7" s="245"/>
      <c r="BF7" s="245"/>
      <c r="BG7" s="245"/>
      <c r="BH7" s="245"/>
      <c r="BI7" s="245"/>
      <c r="BJ7" s="245"/>
      <c r="BK7" s="245"/>
      <c r="BL7" s="245"/>
    </row>
    <row r="8" spans="2:68" ht="10.5" customHeight="1">
      <c r="E8" s="372"/>
      <c r="F8" s="372"/>
      <c r="G8" s="372"/>
      <c r="H8" s="688"/>
      <c r="I8" s="688"/>
      <c r="J8" s="494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5"/>
      <c r="AE8" s="245"/>
      <c r="AF8" s="245"/>
      <c r="AG8" s="245"/>
      <c r="AH8" s="245"/>
      <c r="AI8" s="245"/>
      <c r="AJ8" s="245"/>
      <c r="AK8" s="245"/>
      <c r="AL8" s="245"/>
      <c r="AM8" s="245"/>
      <c r="AN8" s="245"/>
      <c r="AO8" s="245"/>
      <c r="AP8" s="245"/>
      <c r="AQ8" s="245"/>
      <c r="AR8" s="245"/>
      <c r="AS8" s="245"/>
      <c r="AT8" s="245"/>
      <c r="AU8" s="245"/>
      <c r="AV8" s="245"/>
      <c r="AW8" s="245"/>
      <c r="AX8" s="245"/>
      <c r="AY8" s="245"/>
      <c r="AZ8" s="245"/>
      <c r="BA8" s="245"/>
      <c r="BB8" s="245"/>
      <c r="BC8" s="245"/>
      <c r="BD8" s="245"/>
      <c r="BE8" s="245"/>
      <c r="BF8" s="245"/>
      <c r="BG8" s="245"/>
      <c r="BH8" s="245"/>
      <c r="BI8" s="245"/>
      <c r="BJ8" s="245"/>
      <c r="BK8" s="245"/>
      <c r="BL8" s="245"/>
      <c r="BM8" s="245"/>
      <c r="BN8" s="245"/>
      <c r="BO8" s="245"/>
      <c r="BP8" s="245"/>
    </row>
    <row r="9" spans="2:68" ht="10.5" customHeight="1">
      <c r="E9" s="372"/>
      <c r="F9" s="372"/>
      <c r="G9" s="372"/>
      <c r="H9" s="688"/>
      <c r="I9" s="688"/>
      <c r="J9" s="494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/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5"/>
      <c r="BA9" s="245"/>
      <c r="BB9" s="245"/>
      <c r="BC9" s="245"/>
      <c r="BD9" s="245"/>
      <c r="BE9" s="245"/>
      <c r="BF9" s="245"/>
      <c r="BG9" s="245"/>
      <c r="BH9" s="245"/>
      <c r="BI9" s="245"/>
      <c r="BJ9" s="245"/>
      <c r="BK9" s="245"/>
      <c r="BL9" s="245"/>
      <c r="BM9" s="245"/>
      <c r="BN9" s="245"/>
      <c r="BO9" s="245"/>
      <c r="BP9" s="245"/>
    </row>
    <row r="10" spans="2:68" ht="6.75" customHeight="1">
      <c r="E10" s="372"/>
      <c r="F10" s="372"/>
      <c r="G10" s="372"/>
      <c r="H10" s="688"/>
      <c r="I10" s="688"/>
      <c r="J10" s="439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5"/>
      <c r="AW10" s="245"/>
      <c r="AX10" s="245"/>
      <c r="AY10" s="245"/>
      <c r="AZ10" s="245"/>
      <c r="BA10" s="245"/>
      <c r="BB10" s="245"/>
      <c r="BC10" s="245"/>
      <c r="BD10" s="245"/>
      <c r="BE10" s="245"/>
      <c r="BF10" s="245"/>
      <c r="BG10" s="245"/>
      <c r="BH10" s="245"/>
      <c r="BI10" s="245"/>
      <c r="BJ10" s="245"/>
      <c r="BK10" s="245"/>
      <c r="BL10" s="245"/>
    </row>
    <row r="11" spans="2:68" ht="6.75" customHeight="1">
      <c r="E11" s="72"/>
      <c r="F11" s="72"/>
      <c r="G11" s="245"/>
      <c r="H11" s="687"/>
      <c r="I11" s="687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5"/>
    </row>
    <row r="12" spans="2:68" ht="6.75" customHeight="1">
      <c r="E12" s="121"/>
      <c r="F12" s="121"/>
      <c r="G12" s="373"/>
      <c r="H12" s="689"/>
      <c r="I12" s="689"/>
      <c r="J12" s="26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5"/>
      <c r="BD12" s="245"/>
      <c r="BE12" s="245"/>
      <c r="BF12" s="245"/>
      <c r="BG12" s="245"/>
      <c r="BH12" s="245"/>
      <c r="BI12" s="245"/>
      <c r="BJ12" s="245"/>
      <c r="BK12" s="245"/>
      <c r="BL12" s="245"/>
    </row>
    <row r="13" spans="2:68" s="244" customFormat="1" ht="6.75" customHeight="1">
      <c r="B13" s="437"/>
      <c r="C13" s="437"/>
      <c r="D13" s="438"/>
      <c r="E13" s="438"/>
      <c r="F13" s="438"/>
      <c r="G13" s="150"/>
      <c r="H13" s="150"/>
      <c r="I13" s="150"/>
      <c r="J13" s="439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  <c r="BE13" s="245"/>
      <c r="BF13" s="245"/>
      <c r="BG13" s="245"/>
      <c r="BH13" s="245"/>
      <c r="BI13" s="245"/>
      <c r="BJ13" s="245"/>
      <c r="BK13" s="245"/>
      <c r="BL13" s="245"/>
    </row>
    <row r="14" spans="2:68" s="244" customFormat="1" ht="6.75" customHeight="1">
      <c r="B14" s="437"/>
      <c r="C14" s="437"/>
      <c r="D14" s="438"/>
      <c r="E14" s="438"/>
      <c r="F14" s="438"/>
      <c r="G14" s="150"/>
      <c r="H14" s="150"/>
      <c r="I14" s="150"/>
      <c r="J14" s="439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  <c r="BE14" s="245"/>
      <c r="BF14" s="245"/>
      <c r="BG14" s="245"/>
      <c r="BH14" s="245"/>
      <c r="BI14" s="245"/>
      <c r="BJ14" s="245"/>
      <c r="BK14" s="245"/>
      <c r="BL14" s="245"/>
    </row>
    <row r="15" spans="2:68" s="244" customFormat="1" ht="6.75" customHeight="1">
      <c r="B15" s="437"/>
      <c r="C15" s="437"/>
      <c r="D15" s="438"/>
      <c r="E15" s="438"/>
      <c r="F15" s="438"/>
      <c r="G15" s="150"/>
      <c r="H15" s="150"/>
      <c r="I15" s="150"/>
      <c r="J15" s="439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5"/>
      <c r="AS15" s="245"/>
      <c r="AT15" s="245"/>
      <c r="AU15" s="245"/>
      <c r="AV15" s="245"/>
      <c r="AW15" s="245"/>
      <c r="AX15" s="245"/>
      <c r="AY15" s="245"/>
      <c r="AZ15" s="245"/>
      <c r="BA15" s="245"/>
      <c r="BB15" s="245"/>
      <c r="BC15" s="245"/>
      <c r="BD15" s="245"/>
      <c r="BE15" s="245"/>
      <c r="BF15" s="245"/>
      <c r="BG15" s="245"/>
      <c r="BH15" s="245"/>
      <c r="BI15" s="245"/>
      <c r="BJ15" s="245"/>
      <c r="BK15" s="245"/>
      <c r="BL15" s="245"/>
    </row>
    <row r="16" spans="2:68" s="244" customFormat="1" ht="6.75" customHeight="1">
      <c r="B16" s="437"/>
      <c r="C16" s="437"/>
      <c r="D16" s="438"/>
      <c r="E16" s="438"/>
      <c r="F16" s="438"/>
      <c r="G16" s="150"/>
      <c r="H16" s="150"/>
      <c r="I16" s="150"/>
      <c r="J16" s="439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  <c r="AD16" s="245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45"/>
      <c r="AQ16" s="245"/>
      <c r="AR16" s="245"/>
      <c r="AS16" s="245"/>
      <c r="AT16" s="245"/>
      <c r="AU16" s="245"/>
      <c r="AV16" s="245"/>
      <c r="AW16" s="245"/>
      <c r="AX16" s="245"/>
      <c r="AY16" s="245"/>
      <c r="AZ16" s="245"/>
      <c r="BA16" s="245"/>
      <c r="BB16" s="245"/>
      <c r="BC16" s="245"/>
      <c r="BD16" s="245"/>
      <c r="BE16" s="245"/>
      <c r="BF16" s="245"/>
      <c r="BG16" s="245"/>
      <c r="BH16" s="245"/>
      <c r="BI16" s="245"/>
      <c r="BJ16" s="245"/>
      <c r="BK16" s="245"/>
      <c r="BL16" s="245"/>
    </row>
    <row r="17" spans="1:64" s="244" customFormat="1" ht="6.75" customHeight="1">
      <c r="B17" s="437"/>
      <c r="C17" s="437"/>
      <c r="D17" s="438"/>
      <c r="E17" s="438"/>
      <c r="F17" s="438"/>
      <c r="G17" s="150"/>
      <c r="H17" s="150"/>
      <c r="I17" s="150"/>
      <c r="J17" s="439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5"/>
      <c r="AI17" s="245"/>
      <c r="AJ17" s="245"/>
      <c r="AK17" s="245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5"/>
      <c r="BB17" s="245"/>
      <c r="BC17" s="245"/>
      <c r="BD17" s="245"/>
      <c r="BE17" s="245"/>
      <c r="BF17" s="245"/>
      <c r="BG17" s="245"/>
      <c r="BH17" s="245"/>
      <c r="BI17" s="245"/>
      <c r="BJ17" s="245"/>
      <c r="BK17" s="245"/>
      <c r="BL17" s="245"/>
    </row>
    <row r="18" spans="1:64" ht="6.75" customHeight="1">
      <c r="B18" s="72"/>
      <c r="C18" s="72"/>
      <c r="D18" s="72"/>
      <c r="E18" s="72"/>
      <c r="F18" s="72"/>
      <c r="G18" s="245"/>
      <c r="H18" s="687"/>
      <c r="I18" s="687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  <c r="AR18" s="245"/>
      <c r="AS18" s="245"/>
      <c r="AT18" s="245"/>
      <c r="AU18" s="245"/>
      <c r="AV18" s="245"/>
      <c r="AW18" s="245"/>
      <c r="AX18" s="245"/>
      <c r="AY18" s="245"/>
      <c r="AZ18" s="245"/>
      <c r="BA18" s="245"/>
      <c r="BB18" s="245"/>
      <c r="BC18" s="245"/>
      <c r="BD18" s="245"/>
      <c r="BE18" s="245"/>
      <c r="BF18" s="245"/>
      <c r="BG18" s="245"/>
      <c r="BH18" s="245"/>
      <c r="BI18" s="245"/>
      <c r="BJ18" s="245"/>
      <c r="BK18" s="245"/>
      <c r="BL18" s="245"/>
    </row>
    <row r="19" spans="1:64" ht="6.75" customHeight="1">
      <c r="B19" s="72"/>
      <c r="C19" s="72"/>
      <c r="D19" s="122"/>
      <c r="E19" s="122"/>
      <c r="F19" s="72"/>
      <c r="G19" s="245"/>
      <c r="H19" s="686"/>
      <c r="I19" s="686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  <c r="AB19" s="245"/>
      <c r="AC19" s="245"/>
      <c r="AD19" s="245"/>
      <c r="AE19" s="245"/>
      <c r="AF19" s="245"/>
      <c r="AG19" s="245"/>
      <c r="AH19" s="245"/>
      <c r="AI19" s="245"/>
      <c r="AJ19" s="245"/>
      <c r="AK19" s="245"/>
      <c r="AL19" s="245"/>
      <c r="AM19" s="245"/>
      <c r="AN19" s="245"/>
      <c r="AO19" s="245"/>
      <c r="AP19" s="245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45"/>
      <c r="BC19" s="245"/>
      <c r="BD19" s="245"/>
      <c r="BE19" s="245"/>
      <c r="BF19" s="245"/>
      <c r="BG19" s="245"/>
      <c r="BH19" s="245"/>
      <c r="BI19" s="245"/>
      <c r="BJ19" s="245"/>
      <c r="BK19" s="245"/>
      <c r="BL19" s="245"/>
    </row>
    <row r="20" spans="1:64" ht="6.75" customHeight="1">
      <c r="A20" s="49"/>
      <c r="B20" s="49"/>
      <c r="C20" s="49"/>
      <c r="D20" s="291"/>
      <c r="E20" s="291"/>
      <c r="F20" s="291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46"/>
      <c r="AJ20" s="247"/>
      <c r="AK20" s="248"/>
      <c r="AL20" s="248"/>
    </row>
    <row r="21" spans="1:64" ht="118.5" customHeight="1">
      <c r="A21" s="49"/>
      <c r="B21" s="252" t="s">
        <v>493</v>
      </c>
      <c r="C21" s="252" t="s">
        <v>492</v>
      </c>
      <c r="D21" s="252" t="s">
        <v>422</v>
      </c>
      <c r="E21" s="252" t="s">
        <v>423</v>
      </c>
      <c r="F21" s="252" t="s">
        <v>255</v>
      </c>
      <c r="G21" s="252" t="s">
        <v>448</v>
      </c>
      <c r="H21" s="252" t="s">
        <v>433</v>
      </c>
      <c r="I21" s="252" t="s">
        <v>434</v>
      </c>
      <c r="J21" s="252" t="s">
        <v>435</v>
      </c>
      <c r="K21" s="252" t="s">
        <v>49</v>
      </c>
      <c r="L21" s="49"/>
      <c r="M21" s="49"/>
      <c r="N21" s="49"/>
      <c r="O21" s="49"/>
      <c r="P21" s="49"/>
      <c r="AF21" s="49"/>
      <c r="AG21" s="49"/>
      <c r="AH21" s="246"/>
      <c r="AI21" s="247"/>
      <c r="AJ21" s="248"/>
      <c r="AK21" s="248"/>
    </row>
    <row r="22" spans="1:64" ht="62.25" customHeight="1">
      <c r="A22" s="49"/>
      <c r="B22" s="299" t="s">
        <v>947</v>
      </c>
      <c r="C22" s="586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99" t="s">
        <v>949</v>
      </c>
      <c r="E22" s="299" t="s">
        <v>950</v>
      </c>
      <c r="F22" s="452" t="s">
        <v>951</v>
      </c>
      <c r="G22" s="44" t="str">
        <f>IF(F22&gt;0,IF('Настройки ТИК'!$D$9='Настройки ТИК'!$AI$25,'Настройки ТИК'!$C$29,'Настройки ТИК'!$C$28),0)</f>
        <v>${compensation}</v>
      </c>
      <c r="H22" s="44" t="str">
        <f>IF(F22&lt;G22,F22,G22)</f>
        <v>${avg_sum1}</v>
      </c>
      <c r="I22" s="528" t="e">
        <f>H22/'Настройки ТИК'!C24</f>
        <v>#VALUE!</v>
      </c>
      <c r="J22" s="528" t="e">
        <f>H22/'Настройки ТИК'!C25</f>
        <v>#VALUE!</v>
      </c>
      <c r="K22" s="44">
        <f>IF(C22="",0,INDEX('Настройки ТИК'!B40:E40,1,MATCH(C22,'Настройки ТИК'!B39:E39,0)))</f>
        <v>0</v>
      </c>
      <c r="L22" s="49"/>
      <c r="M22" s="49" t="str">
        <f t="shared" ref="M22:M39" si="0">INDEX($C$22:$C$39,ROW($C$39)-ROW(C22)+1)</f>
        <v/>
      </c>
      <c r="N22" s="49">
        <f t="shared" ref="N22:N39" si="1">IF(B22&lt;&gt;"",1,0)</f>
        <v>1</v>
      </c>
      <c r="O22" s="49"/>
      <c r="P22" s="49"/>
      <c r="Q22" s="299" t="s">
        <v>948</v>
      </c>
      <c r="R22" s="428" t="s">
        <v>929</v>
      </c>
      <c r="AF22" s="49"/>
      <c r="AG22" s="49"/>
      <c r="AH22" s="246"/>
      <c r="AI22" s="247"/>
      <c r="AJ22" s="248"/>
      <c r="AK22" s="248"/>
    </row>
    <row r="23" spans="1:64" ht="62.25" customHeight="1">
      <c r="A23" s="49"/>
      <c r="B23" s="299" t="s">
        <v>952</v>
      </c>
      <c r="C23" s="586" t="str">
        <f>IF(Q23='Настройки ТИК'!$B$39,'Настройки ТИК'!$B$39,IF(Q23='Настройки ТИК'!$C$39,'Настройки ТИК'!$C$39,IF(Q23='Настройки ТИК'!$D$39,'Настройки ТИК'!$D$39,IF(Q23='Настройки ТИК'!$E$39,'Настройки ТИК'!$E$39,""))))</f>
        <v/>
      </c>
      <c r="D23" s="299" t="s">
        <v>954</v>
      </c>
      <c r="E23" s="299" t="s">
        <v>955</v>
      </c>
      <c r="F23" s="452" t="s">
        <v>956</v>
      </c>
      <c r="G23" s="44" t="str">
        <f>IF(F23&gt;0,IF('Настройки ТИК'!$D$9='Настройки ТИК'!$AI$25,'Настройки ТИК'!$C$29,'Настройки ТИК'!$C$28),0)</f>
        <v>${compensation}</v>
      </c>
      <c r="H23" s="44" t="str">
        <f>IF(F23&lt;G23,F23,G23)</f>
        <v>${avg_sum2}</v>
      </c>
      <c r="I23" s="528" t="e">
        <f>H23/'Настройки ТИК'!C24</f>
        <v>#VALUE!</v>
      </c>
      <c r="J23" s="528" t="e">
        <f>H23/'Настройки ТИК'!C25</f>
        <v>#VALUE!</v>
      </c>
      <c r="K23" s="44">
        <f>IF(C23="",0,INDEX('Настройки ТИК'!B40:E40,1,MATCH(C23,'Настройки ТИК'!B39:E39,0)))</f>
        <v>0</v>
      </c>
      <c r="L23" s="49"/>
      <c r="M23" s="49" t="str">
        <f t="shared" si="0"/>
        <v/>
      </c>
      <c r="N23" s="49">
        <f t="shared" si="1"/>
        <v>1</v>
      </c>
      <c r="O23" s="49"/>
      <c r="P23" s="49"/>
      <c r="Q23" s="299" t="s">
        <v>953</v>
      </c>
      <c r="R23" s="428" t="s">
        <v>930</v>
      </c>
      <c r="AF23" s="49"/>
      <c r="AG23" s="49"/>
      <c r="AH23" s="250"/>
      <c r="AI23" s="247"/>
      <c r="AJ23" s="248"/>
      <c r="AK23" s="248"/>
    </row>
    <row r="24" spans="1:64" ht="62.25" customHeight="1">
      <c r="A24" s="49"/>
      <c r="B24" s="299" t="s">
        <v>957</v>
      </c>
      <c r="C24" s="586" t="str">
        <f>IF(Q24='Настройки ТИК'!$B$39,'Настройки ТИК'!$B$39,IF(Q24='Настройки ТИК'!$C$39,'Настройки ТИК'!$C$39,IF(Q24='Настройки ТИК'!$D$39,'Настройки ТИК'!$D$39,IF(Q24='Настройки ТИК'!$E$39,'Настройки ТИК'!$E$39,""))))</f>
        <v/>
      </c>
      <c r="D24" s="299" t="s">
        <v>959</v>
      </c>
      <c r="E24" s="299" t="s">
        <v>960</v>
      </c>
      <c r="F24" s="452" t="s">
        <v>961</v>
      </c>
      <c r="G24" s="44" t="str">
        <f>IF(F24&gt;0,IF('Настройки ТИК'!$D$9='Настройки ТИК'!$AI$25,'Настройки ТИК'!$C$29,'Настройки ТИК'!$C$28),0)</f>
        <v>${compensation}</v>
      </c>
      <c r="H24" s="44" t="str">
        <f>IF(F24&lt;G24,F24,G24)</f>
        <v>${avg_sum3}</v>
      </c>
      <c r="I24" s="528" t="e">
        <f>H24/'Настройки ТИК'!C24</f>
        <v>#VALUE!</v>
      </c>
      <c r="J24" s="528" t="e">
        <f>H24/'Настройки ТИК'!C25</f>
        <v>#VALUE!</v>
      </c>
      <c r="K24" s="44">
        <f>IF(C24="",0,INDEX('Настройки ТИК'!B40:E40,1,MATCH(C24,'Настройки ТИК'!B39:E39,0)))</f>
        <v>0</v>
      </c>
      <c r="L24" s="49"/>
      <c r="M24" s="49" t="str">
        <f t="shared" si="0"/>
        <v/>
      </c>
      <c r="N24" s="49">
        <f t="shared" si="1"/>
        <v>1</v>
      </c>
      <c r="O24" s="49"/>
      <c r="P24" s="49"/>
      <c r="Q24" s="299" t="s">
        <v>958</v>
      </c>
      <c r="R24" s="428" t="s">
        <v>931</v>
      </c>
      <c r="AF24" s="49"/>
      <c r="AG24" s="49"/>
      <c r="AH24" s="250"/>
      <c r="AI24" s="247"/>
      <c r="AJ24" s="248"/>
      <c r="AK24" s="248"/>
    </row>
    <row r="25" spans="1:64" ht="62.25" customHeight="1">
      <c r="B25" s="299" t="s">
        <v>962</v>
      </c>
      <c r="C25" s="586" t="str">
        <f>IF(Q25='Настройки ТИК'!$B$39,'Настройки ТИК'!$B$39,IF(Q25='Настройки ТИК'!$C$39,'Настройки ТИК'!$C$39,IF(Q25='Настройки ТИК'!$D$39,'Настройки ТИК'!$D$39,IF(Q25='Настройки ТИК'!$E$39,'Настройки ТИК'!$E$39,""))))</f>
        <v/>
      </c>
      <c r="D25" s="299" t="s">
        <v>964</v>
      </c>
      <c r="E25" s="299" t="s">
        <v>965</v>
      </c>
      <c r="F25" s="452" t="s">
        <v>966</v>
      </c>
      <c r="G25" s="44" t="str">
        <f>IF(F25&gt;0,IF('Настройки ТИК'!$D$9='Настройки ТИК'!$AI$25,'Настройки ТИК'!$C$29,'Настройки ТИК'!$C$28),0)</f>
        <v>${compensation}</v>
      </c>
      <c r="H25" s="44" t="str">
        <f t="shared" ref="H25:H39" si="2">IF(F25&lt;G25,F25,G25)</f>
        <v>${avg_sum4}</v>
      </c>
      <c r="I25" s="528" t="e">
        <f>H25/'Настройки ТИК'!C24</f>
        <v>#VALUE!</v>
      </c>
      <c r="J25" s="528" t="e">
        <f>H25/'Настройки ТИК'!C25</f>
        <v>#VALUE!</v>
      </c>
      <c r="K25" s="44">
        <f>IF(C25="",0,INDEX('Настройки ТИК'!B40:E40,1,MATCH(C25,'Настройки ТИК'!B39:E39,0)))</f>
        <v>0</v>
      </c>
      <c r="M25" s="49" t="str">
        <f t="shared" si="0"/>
        <v/>
      </c>
      <c r="N25" s="49">
        <f t="shared" si="1"/>
        <v>1</v>
      </c>
      <c r="Q25" s="299" t="s">
        <v>963</v>
      </c>
      <c r="R25" s="428" t="s">
        <v>932</v>
      </c>
      <c r="AF25" s="49"/>
      <c r="AG25" s="49"/>
      <c r="AH25" s="246"/>
      <c r="AI25" s="247"/>
      <c r="AJ25" s="248"/>
      <c r="AK25" s="248"/>
    </row>
    <row r="26" spans="1:64" ht="62.25" customHeight="1">
      <c r="B26" s="299" t="s">
        <v>967</v>
      </c>
      <c r="C26" s="586" t="str">
        <f>IF(Q26='Настройки ТИК'!$B$39,'Настройки ТИК'!$B$39,IF(Q26='Настройки ТИК'!$C$39,'Настройки ТИК'!$C$39,IF(Q26='Настройки ТИК'!$D$39,'Настройки ТИК'!$D$39,IF(Q26='Настройки ТИК'!$E$39,'Настройки ТИК'!$E$39,""))))</f>
        <v/>
      </c>
      <c r="D26" s="299" t="s">
        <v>969</v>
      </c>
      <c r="E26" s="299" t="s">
        <v>970</v>
      </c>
      <c r="F26" s="452" t="s">
        <v>971</v>
      </c>
      <c r="G26" s="44" t="str">
        <f>IF(F26&gt;0,IF('Настройки ТИК'!$D$9='Настройки ТИК'!$AI$25,'Настройки ТИК'!$C$29,'Настройки ТИК'!$C$28),0)</f>
        <v>${compensation}</v>
      </c>
      <c r="H26" s="44" t="str">
        <f t="shared" si="2"/>
        <v>${avg_sum5}</v>
      </c>
      <c r="I26" s="528" t="e">
        <f>H26/'Настройки ТИК'!C24</f>
        <v>#VALUE!</v>
      </c>
      <c r="J26" s="528" t="e">
        <f>H26/'Настройки ТИК'!C25</f>
        <v>#VALUE!</v>
      </c>
      <c r="K26" s="44">
        <f>IF(C26="",0,INDEX('Настройки ТИК'!B40:E40,1,MATCH(C26,'Настройки ТИК'!B39:E39,0)))</f>
        <v>0</v>
      </c>
      <c r="M26" s="49" t="str">
        <f t="shared" si="0"/>
        <v/>
      </c>
      <c r="N26" s="49">
        <f t="shared" si="1"/>
        <v>1</v>
      </c>
      <c r="Q26" s="299" t="s">
        <v>968</v>
      </c>
      <c r="R26" s="428" t="s">
        <v>933</v>
      </c>
      <c r="AF26" s="49"/>
      <c r="AG26" s="49"/>
      <c r="AH26" s="246"/>
      <c r="AI26" s="247"/>
      <c r="AJ26" s="248"/>
      <c r="AK26" s="248"/>
    </row>
    <row r="27" spans="1:64" ht="62.25" customHeight="1">
      <c r="B27" s="299" t="s">
        <v>972</v>
      </c>
      <c r="C27" s="586" t="str">
        <f>IF(Q27='Настройки ТИК'!$B$39,'Настройки ТИК'!$B$39,IF(Q27='Настройки ТИК'!$C$39,'Настройки ТИК'!$C$39,IF(Q27='Настройки ТИК'!$D$39,'Настройки ТИК'!$D$39,IF(Q27='Настройки ТИК'!$E$39,'Настройки ТИК'!$E$39,""))))</f>
        <v/>
      </c>
      <c r="D27" s="299" t="s">
        <v>974</v>
      </c>
      <c r="E27" s="299" t="s">
        <v>975</v>
      </c>
      <c r="F27" s="452" t="s">
        <v>976</v>
      </c>
      <c r="G27" s="44" t="str">
        <f>IF(F27&gt;0,IF('Настройки ТИК'!$D$9='Настройки ТИК'!$AI$25,'Настройки ТИК'!$C$29,'Настройки ТИК'!$C$28),0)</f>
        <v>${compensation}</v>
      </c>
      <c r="H27" s="44" t="str">
        <f t="shared" si="2"/>
        <v>${avg_sum6}</v>
      </c>
      <c r="I27" s="528" t="e">
        <f>H27/'Настройки ТИК'!C24</f>
        <v>#VALUE!</v>
      </c>
      <c r="J27" s="528" t="e">
        <f>H27/'Настройки ТИК'!C25</f>
        <v>#VALUE!</v>
      </c>
      <c r="K27" s="44">
        <f>IF(C27="",0,INDEX('Настройки ТИК'!B40:E40,1,MATCH(C27,'Настройки ТИК'!B39:E39,0)))</f>
        <v>0</v>
      </c>
      <c r="M27" s="49" t="str">
        <f t="shared" si="0"/>
        <v/>
      </c>
      <c r="N27" s="49">
        <f t="shared" si="1"/>
        <v>1</v>
      </c>
      <c r="Q27" s="299" t="s">
        <v>973</v>
      </c>
      <c r="R27" s="428" t="s">
        <v>934</v>
      </c>
      <c r="AF27" s="49"/>
      <c r="AG27" s="49"/>
      <c r="AH27" s="246"/>
      <c r="AI27" s="247"/>
      <c r="AJ27" s="248"/>
      <c r="AK27" s="248"/>
    </row>
    <row r="28" spans="1:64" ht="62.25" customHeight="1">
      <c r="B28" s="299" t="s">
        <v>977</v>
      </c>
      <c r="C28" s="586" t="str">
        <f>IF(Q28='Настройки ТИК'!$B$39,'Настройки ТИК'!$B$39,IF(Q28='Настройки ТИК'!$C$39,'Настройки ТИК'!$C$39,IF(Q28='Настройки ТИК'!$D$39,'Настройки ТИК'!$D$39,IF(Q28='Настройки ТИК'!$E$39,'Настройки ТИК'!$E$39,""))))</f>
        <v/>
      </c>
      <c r="D28" s="299" t="s">
        <v>979</v>
      </c>
      <c r="E28" s="299" t="s">
        <v>980</v>
      </c>
      <c r="F28" s="452" t="s">
        <v>981</v>
      </c>
      <c r="G28" s="44" t="str">
        <f>IF(F28&gt;0,IF('Настройки ТИК'!$D$9='Настройки ТИК'!$AI$25,'Настройки ТИК'!$C$29,'Настройки ТИК'!$C$28),0)</f>
        <v>${compensation}</v>
      </c>
      <c r="H28" s="44" t="str">
        <f t="shared" si="2"/>
        <v>${avg_sum7}</v>
      </c>
      <c r="I28" s="528" t="e">
        <f>H28/'Настройки ТИК'!C24</f>
        <v>#VALUE!</v>
      </c>
      <c r="J28" s="528" t="e">
        <f>H28/'Настройки ТИК'!C25</f>
        <v>#VALUE!</v>
      </c>
      <c r="K28" s="44">
        <f>IF(C28="",0,INDEX('Настройки ТИК'!B40:E40,1,MATCH(C28,'Настройки ТИК'!B39:E39,0)))</f>
        <v>0</v>
      </c>
      <c r="M28" s="49" t="str">
        <f t="shared" si="0"/>
        <v/>
      </c>
      <c r="N28" s="49">
        <f t="shared" si="1"/>
        <v>1</v>
      </c>
      <c r="Q28" s="299" t="s">
        <v>978</v>
      </c>
      <c r="R28" s="428" t="s">
        <v>935</v>
      </c>
      <c r="AF28" s="49"/>
      <c r="AG28" s="49"/>
      <c r="AH28" s="246"/>
      <c r="AI28" s="247"/>
      <c r="AJ28" s="248"/>
      <c r="AK28" s="248"/>
    </row>
    <row r="29" spans="1:64" ht="62.25" customHeight="1">
      <c r="B29" s="299" t="s">
        <v>982</v>
      </c>
      <c r="C29" s="586" t="str">
        <f>IF(Q29='Настройки ТИК'!$B$39,'Настройки ТИК'!$B$39,IF(Q29='Настройки ТИК'!$C$39,'Настройки ТИК'!$C$39,IF(Q29='Настройки ТИК'!$D$39,'Настройки ТИК'!$D$39,IF(Q29='Настройки ТИК'!$E$39,'Настройки ТИК'!$E$39,""))))</f>
        <v/>
      </c>
      <c r="D29" s="299" t="s">
        <v>984</v>
      </c>
      <c r="E29" s="299" t="s">
        <v>985</v>
      </c>
      <c r="F29" s="452" t="s">
        <v>986</v>
      </c>
      <c r="G29" s="44" t="str">
        <f>IF(F29&gt;0,IF('Настройки ТИК'!$D$9='Настройки ТИК'!$AI$25,'Настройки ТИК'!$C$29,'Настройки ТИК'!$C$28),0)</f>
        <v>${compensation}</v>
      </c>
      <c r="H29" s="44" t="str">
        <f t="shared" si="2"/>
        <v>${avg_sum8}</v>
      </c>
      <c r="I29" s="528" t="e">
        <f>H29/'Настройки ТИК'!C24</f>
        <v>#VALUE!</v>
      </c>
      <c r="J29" s="528" t="e">
        <f>H29/'Настройки ТИК'!C25</f>
        <v>#VALUE!</v>
      </c>
      <c r="K29" s="44">
        <f>IF(C29="",0,INDEX('Настройки ТИК'!B40:E40,1,MATCH(C29,'Настройки ТИК'!B39:E39,0)))</f>
        <v>0</v>
      </c>
      <c r="M29" s="49" t="str">
        <f t="shared" si="0"/>
        <v/>
      </c>
      <c r="N29" s="49">
        <f t="shared" si="1"/>
        <v>1</v>
      </c>
      <c r="Q29" s="299" t="s">
        <v>983</v>
      </c>
      <c r="R29" s="428" t="s">
        <v>936</v>
      </c>
      <c r="AF29" s="49"/>
      <c r="AG29" s="49"/>
      <c r="AH29" s="246"/>
      <c r="AI29" s="247"/>
      <c r="AJ29" s="248"/>
      <c r="AK29" s="248"/>
    </row>
    <row r="30" spans="1:64" ht="62.25" customHeight="1">
      <c r="B30" s="299" t="s">
        <v>987</v>
      </c>
      <c r="C30" s="586" t="str">
        <f>IF(Q30='Настройки ТИК'!$B$39,'Настройки ТИК'!$B$39,IF(Q30='Настройки ТИК'!$C$39,'Настройки ТИК'!$C$39,IF(Q30='Настройки ТИК'!$D$39,'Настройки ТИК'!$D$39,IF(Q30='Настройки ТИК'!$E$39,'Настройки ТИК'!$E$39,""))))</f>
        <v/>
      </c>
      <c r="D30" s="299" t="s">
        <v>989</v>
      </c>
      <c r="E30" s="299" t="s">
        <v>990</v>
      </c>
      <c r="F30" s="452" t="s">
        <v>991</v>
      </c>
      <c r="G30" s="44" t="str">
        <f>IF(F30&gt;0,IF('Настройки ТИК'!$D$9='Настройки ТИК'!$AI$25,'Настройки ТИК'!$C$29,'Настройки ТИК'!$C$28),0)</f>
        <v>${compensation}</v>
      </c>
      <c r="H30" s="44" t="str">
        <f t="shared" si="2"/>
        <v>${avg_sum9}</v>
      </c>
      <c r="I30" s="528" t="e">
        <f>H30/'Настройки ТИК'!C24</f>
        <v>#VALUE!</v>
      </c>
      <c r="J30" s="528" t="e">
        <f>H30/'Настройки ТИК'!C25</f>
        <v>#VALUE!</v>
      </c>
      <c r="K30" s="44">
        <f>IF(C30="",0,INDEX('Настройки ТИК'!B40:E40,1,MATCH(C30,'Настройки ТИК'!B39:E39,0)))</f>
        <v>0</v>
      </c>
      <c r="M30" s="49" t="str">
        <f t="shared" si="0"/>
        <v/>
      </c>
      <c r="N30" s="49">
        <f t="shared" si="1"/>
        <v>1</v>
      </c>
      <c r="Q30" s="299" t="s">
        <v>988</v>
      </c>
      <c r="R30" s="428" t="s">
        <v>937</v>
      </c>
      <c r="AF30" s="49"/>
      <c r="AG30" s="49"/>
      <c r="AH30" s="246"/>
      <c r="AI30" s="247"/>
      <c r="AJ30" s="248"/>
      <c r="AK30" s="248"/>
    </row>
    <row r="31" spans="1:64" ht="62.25" customHeight="1">
      <c r="B31" s="299" t="s">
        <v>992</v>
      </c>
      <c r="C31" s="586" t="str">
        <f>IF(Q31='Настройки ТИК'!$B$39,'Настройки ТИК'!$B$39,IF(Q31='Настройки ТИК'!$C$39,'Настройки ТИК'!$C$39,IF(Q31='Настройки ТИК'!$D$39,'Настройки ТИК'!$D$39,IF(Q31='Настройки ТИК'!$E$39,'Настройки ТИК'!$E$39,""))))</f>
        <v/>
      </c>
      <c r="D31" s="299" t="s">
        <v>994</v>
      </c>
      <c r="E31" s="299" t="s">
        <v>995</v>
      </c>
      <c r="F31" s="452" t="s">
        <v>996</v>
      </c>
      <c r="G31" s="44" t="str">
        <f>IF(F31&gt;0,IF('Настройки ТИК'!$D$9='Настройки ТИК'!$AI$25,'Настройки ТИК'!$C$29,'Настройки ТИК'!$C$28),0)</f>
        <v>${compensation}</v>
      </c>
      <c r="H31" s="44" t="str">
        <f t="shared" si="2"/>
        <v>${avg_sum10}</v>
      </c>
      <c r="I31" s="528" t="e">
        <f>H31/'Настройки ТИК'!C24</f>
        <v>#VALUE!</v>
      </c>
      <c r="J31" s="528" t="e">
        <f>H31/'Настройки ТИК'!C25</f>
        <v>#VALUE!</v>
      </c>
      <c r="K31" s="44">
        <f>IF(C31="",0,INDEX('Настройки ТИК'!B40:E40,1,MATCH(C31,'Настройки ТИК'!B39:E39,0)))</f>
        <v>0</v>
      </c>
      <c r="M31" s="49" t="str">
        <f t="shared" si="0"/>
        <v/>
      </c>
      <c r="N31" s="49">
        <f t="shared" si="1"/>
        <v>1</v>
      </c>
      <c r="Q31" s="299" t="s">
        <v>993</v>
      </c>
      <c r="R31" s="428" t="s">
        <v>938</v>
      </c>
      <c r="AF31" s="49"/>
      <c r="AG31" s="49"/>
      <c r="AH31" s="246"/>
      <c r="AI31" s="247"/>
      <c r="AJ31" s="248"/>
      <c r="AK31" s="248"/>
    </row>
    <row r="32" spans="1:64" ht="62.25" customHeight="1">
      <c r="B32" s="299" t="s">
        <v>997</v>
      </c>
      <c r="C32" s="586" t="str">
        <f>IF(Q32='Настройки ТИК'!$B$39,'Настройки ТИК'!$B$39,IF(Q32='Настройки ТИК'!$C$39,'Настройки ТИК'!$C$39,IF(Q32='Настройки ТИК'!$D$39,'Настройки ТИК'!$D$39,IF(Q32='Настройки ТИК'!$E$39,'Настройки ТИК'!$E$39,""))))</f>
        <v/>
      </c>
      <c r="D32" s="299" t="s">
        <v>999</v>
      </c>
      <c r="E32" s="299" t="s">
        <v>1000</v>
      </c>
      <c r="F32" s="452" t="s">
        <v>1001</v>
      </c>
      <c r="G32" s="44" t="str">
        <f>IF(F32&gt;0,IF('Настройки ТИК'!$D$9='Настройки ТИК'!$AI$25,'Настройки ТИК'!$C$29,'Настройки ТИК'!$C$28),0)</f>
        <v>${compensation}</v>
      </c>
      <c r="H32" s="44" t="str">
        <f t="shared" si="2"/>
        <v>${avg_sum11}</v>
      </c>
      <c r="I32" s="528" t="e">
        <f>H32/'Настройки ТИК'!C24</f>
        <v>#VALUE!</v>
      </c>
      <c r="J32" s="528" t="e">
        <f>H32/'Настройки ТИК'!C25</f>
        <v>#VALUE!</v>
      </c>
      <c r="K32" s="44">
        <f>IF(C32="",0,INDEX('Настройки ТИК'!B40:E40,1,MATCH(C32,'Настройки ТИК'!B39:E39,0)))</f>
        <v>0</v>
      </c>
      <c r="M32" s="49" t="str">
        <f t="shared" si="0"/>
        <v/>
      </c>
      <c r="N32" s="49">
        <f t="shared" si="1"/>
        <v>1</v>
      </c>
      <c r="Q32" s="299" t="s">
        <v>998</v>
      </c>
      <c r="R32" s="428" t="s">
        <v>939</v>
      </c>
      <c r="AF32" s="49"/>
      <c r="AG32" s="49"/>
      <c r="AH32" s="246"/>
      <c r="AI32" s="247"/>
      <c r="AJ32" s="248"/>
      <c r="AK32" s="248"/>
    </row>
    <row r="33" spans="2:38" ht="62.25" customHeight="1">
      <c r="B33" s="299" t="s">
        <v>1002</v>
      </c>
      <c r="C33" s="586" t="str">
        <f>IF(Q33='Настройки ТИК'!$B$39,'Настройки ТИК'!$B$39,IF(Q33='Настройки ТИК'!$C$39,'Настройки ТИК'!$C$39,IF(Q33='Настройки ТИК'!$D$39,'Настройки ТИК'!$D$39,IF(Q33='Настройки ТИК'!$E$39,'Настройки ТИК'!$E$39,""))))</f>
        <v/>
      </c>
      <c r="D33" s="299" t="s">
        <v>1004</v>
      </c>
      <c r="E33" s="299" t="s">
        <v>1005</v>
      </c>
      <c r="F33" s="452" t="s">
        <v>1006</v>
      </c>
      <c r="G33" s="44" t="str">
        <f>IF(F33&gt;0,IF('Настройки ТИК'!$D$9='Настройки ТИК'!$AI$25,'Настройки ТИК'!$C$29,'Настройки ТИК'!$C$28),0)</f>
        <v>${compensation}</v>
      </c>
      <c r="H33" s="44" t="str">
        <f t="shared" si="2"/>
        <v>${avg_sum12}</v>
      </c>
      <c r="I33" s="528" t="e">
        <f>H33/'Настройки ТИК'!C24</f>
        <v>#VALUE!</v>
      </c>
      <c r="J33" s="528" t="e">
        <f>H33/'Настройки ТИК'!C25</f>
        <v>#VALUE!</v>
      </c>
      <c r="K33" s="44">
        <f>IF(C33="",0,INDEX('Настройки ТИК'!B40:E40,1,MATCH(C33,'Настройки ТИК'!B39:E39,0)))</f>
        <v>0</v>
      </c>
      <c r="M33" s="49" t="str">
        <f t="shared" si="0"/>
        <v/>
      </c>
      <c r="N33" s="49">
        <f t="shared" si="1"/>
        <v>1</v>
      </c>
      <c r="Q33" s="299" t="s">
        <v>1003</v>
      </c>
      <c r="R33" s="428" t="s">
        <v>940</v>
      </c>
      <c r="AF33" s="49"/>
      <c r="AG33" s="49"/>
      <c r="AH33" s="246"/>
      <c r="AI33" s="247"/>
      <c r="AJ33" s="248"/>
      <c r="AK33" s="248"/>
    </row>
    <row r="34" spans="2:38" ht="62.25" customHeight="1">
      <c r="B34" s="299" t="s">
        <v>1007</v>
      </c>
      <c r="C34" s="586" t="str">
        <f>IF(Q34='Настройки ТИК'!$B$39,'Настройки ТИК'!$B$39,IF(Q34='Настройки ТИК'!$C$39,'Настройки ТИК'!$C$39,IF(Q34='Настройки ТИК'!$D$39,'Настройки ТИК'!$D$39,IF(Q34='Настройки ТИК'!$E$39,'Настройки ТИК'!$E$39,""))))</f>
        <v/>
      </c>
      <c r="D34" s="299" t="s">
        <v>1009</v>
      </c>
      <c r="E34" s="299" t="s">
        <v>1010</v>
      </c>
      <c r="F34" s="452" t="s">
        <v>1011</v>
      </c>
      <c r="G34" s="44" t="str">
        <f>IF(F34&gt;0,IF('Настройки ТИК'!$D$9='Настройки ТИК'!$AI$25,'Настройки ТИК'!$C$29,'Настройки ТИК'!$C$28),0)</f>
        <v>${compensation}</v>
      </c>
      <c r="H34" s="44" t="str">
        <f t="shared" si="2"/>
        <v>${avg_sum13}</v>
      </c>
      <c r="I34" s="528" t="e">
        <f>H34/'Настройки ТИК'!C24</f>
        <v>#VALUE!</v>
      </c>
      <c r="J34" s="528" t="e">
        <f>H34/'Настройки ТИК'!C25</f>
        <v>#VALUE!</v>
      </c>
      <c r="K34" s="44">
        <f>IF(C34="",0,INDEX('Настройки ТИК'!B40:E40,1,MATCH(C34,'Настройки ТИК'!B39:E39,0)))</f>
        <v>0</v>
      </c>
      <c r="M34" s="49" t="str">
        <f t="shared" si="0"/>
        <v/>
      </c>
      <c r="N34" s="49">
        <f t="shared" si="1"/>
        <v>1</v>
      </c>
      <c r="Q34" s="299" t="s">
        <v>1008</v>
      </c>
      <c r="R34" s="428" t="s">
        <v>941</v>
      </c>
      <c r="AF34" s="49"/>
      <c r="AG34" s="49"/>
      <c r="AH34" s="246"/>
      <c r="AI34" s="247"/>
      <c r="AJ34" s="248"/>
      <c r="AK34" s="248"/>
    </row>
    <row r="35" spans="2:38" ht="62.25" customHeight="1">
      <c r="B35" s="299" t="s">
        <v>1012</v>
      </c>
      <c r="C35" s="586" t="str">
        <f>IF(Q35='Настройки ТИК'!$B$39,'Настройки ТИК'!$B$39,IF(Q35='Настройки ТИК'!$C$39,'Настройки ТИК'!$C$39,IF(Q35='Настройки ТИК'!$D$39,'Настройки ТИК'!$D$39,IF(Q35='Настройки ТИК'!$E$39,'Настройки ТИК'!$E$39,""))))</f>
        <v/>
      </c>
      <c r="D35" s="299" t="s">
        <v>1014</v>
      </c>
      <c r="E35" s="299" t="s">
        <v>1015</v>
      </c>
      <c r="F35" s="452" t="s">
        <v>1016</v>
      </c>
      <c r="G35" s="44" t="str">
        <f>IF(F35&gt;0,IF('Настройки ТИК'!$D$9='Настройки ТИК'!$AI$25,'Настройки ТИК'!$C$29,'Настройки ТИК'!$C$28),0)</f>
        <v>${compensation}</v>
      </c>
      <c r="H35" s="44" t="str">
        <f t="shared" si="2"/>
        <v>${avg_sum14}</v>
      </c>
      <c r="I35" s="528" t="e">
        <f>H35/'Настройки ТИК'!C24</f>
        <v>#VALUE!</v>
      </c>
      <c r="J35" s="528" t="e">
        <f>H35/'Настройки ТИК'!C25</f>
        <v>#VALUE!</v>
      </c>
      <c r="K35" s="44">
        <f>IF(C35="",0,INDEX('Настройки ТИК'!B40:E40,1,MATCH(C35,'Настройки ТИК'!B39:E39,0)))</f>
        <v>0</v>
      </c>
      <c r="M35" s="49" t="str">
        <f t="shared" si="0"/>
        <v/>
      </c>
      <c r="N35" s="49">
        <f t="shared" si="1"/>
        <v>1</v>
      </c>
      <c r="Q35" s="299" t="s">
        <v>1013</v>
      </c>
      <c r="R35" s="428" t="s">
        <v>942</v>
      </c>
      <c r="AF35" s="49"/>
      <c r="AG35" s="49"/>
      <c r="AH35" s="246"/>
      <c r="AI35" s="247"/>
      <c r="AJ35" s="248"/>
      <c r="AK35" s="248"/>
    </row>
    <row r="36" spans="2:38" ht="62.25" customHeight="1">
      <c r="B36" s="299" t="s">
        <v>1017</v>
      </c>
      <c r="C36" s="586" t="str">
        <f>IF(Q36='Настройки ТИК'!$B$39,'Настройки ТИК'!$B$39,IF(Q36='Настройки ТИК'!$C$39,'Настройки ТИК'!$C$39,IF(Q36='Настройки ТИК'!$D$39,'Настройки ТИК'!$D$39,IF(Q36='Настройки ТИК'!$E$39,'Настройки ТИК'!$E$39,""))))</f>
        <v/>
      </c>
      <c r="D36" s="299" t="s">
        <v>1019</v>
      </c>
      <c r="E36" s="299" t="s">
        <v>1020</v>
      </c>
      <c r="F36" s="452" t="s">
        <v>1021</v>
      </c>
      <c r="G36" s="44" t="str">
        <f>IF(F36&gt;0,IF('Настройки ТИК'!$D$9='Настройки ТИК'!$AI$25,'Настройки ТИК'!$C$29,'Настройки ТИК'!$C$28),0)</f>
        <v>${compensation}</v>
      </c>
      <c r="H36" s="44" t="str">
        <f t="shared" si="2"/>
        <v>${avg_sum15}</v>
      </c>
      <c r="I36" s="528" t="e">
        <f>H36/'Настройки ТИК'!C24</f>
        <v>#VALUE!</v>
      </c>
      <c r="J36" s="528" t="e">
        <f>H36/'Настройки ТИК'!C25</f>
        <v>#VALUE!</v>
      </c>
      <c r="K36" s="44">
        <f>IF(C36="",0,INDEX('Настройки ТИК'!B40:E40,1,MATCH(C36,'Настройки ТИК'!B39:E39,0)))</f>
        <v>0</v>
      </c>
      <c r="M36" s="49" t="str">
        <f t="shared" si="0"/>
        <v/>
      </c>
      <c r="N36" s="49">
        <f t="shared" si="1"/>
        <v>1</v>
      </c>
      <c r="Q36" s="299" t="s">
        <v>1018</v>
      </c>
      <c r="R36" s="428" t="s">
        <v>943</v>
      </c>
      <c r="AF36" s="73"/>
      <c r="AG36" s="49"/>
      <c r="AH36" s="246"/>
      <c r="AI36" s="247"/>
      <c r="AJ36" s="248"/>
      <c r="AK36" s="248"/>
    </row>
    <row r="37" spans="2:38" ht="62.25" customHeight="1">
      <c r="B37" s="299" t="s">
        <v>1022</v>
      </c>
      <c r="C37" s="586" t="str">
        <f>IF(Q37='Настройки ТИК'!$B$39,'Настройки ТИК'!$B$39,IF(Q37='Настройки ТИК'!$C$39,'Настройки ТИК'!$C$39,IF(Q37='Настройки ТИК'!$D$39,'Настройки ТИК'!$D$39,IF(Q37='Настройки ТИК'!$E$39,'Настройки ТИК'!$E$39,""))))</f>
        <v/>
      </c>
      <c r="D37" s="299" t="s">
        <v>1024</v>
      </c>
      <c r="E37" s="299" t="s">
        <v>1025</v>
      </c>
      <c r="F37" s="452" t="s">
        <v>1026</v>
      </c>
      <c r="G37" s="44" t="str">
        <f>IF(F37&gt;0,IF('Настройки ТИК'!$D$9='Настройки ТИК'!$AI$25,'Настройки ТИК'!$C$29,'Настройки ТИК'!$C$28),0)</f>
        <v>${compensation}</v>
      </c>
      <c r="H37" s="44" t="str">
        <f t="shared" si="2"/>
        <v>${avg_sum16}</v>
      </c>
      <c r="I37" s="528" t="e">
        <f>H37/'Настройки ТИК'!C24</f>
        <v>#VALUE!</v>
      </c>
      <c r="J37" s="528" t="e">
        <f>H37/'Настройки ТИК'!C25</f>
        <v>#VALUE!</v>
      </c>
      <c r="K37" s="44">
        <f>IF(C37="",0,INDEX('Настройки ТИК'!B40:E40,1,MATCH(C37,'Настройки ТИК'!B39:E39,0)))</f>
        <v>0</v>
      </c>
      <c r="M37" s="49" t="str">
        <f t="shared" si="0"/>
        <v/>
      </c>
      <c r="N37" s="49">
        <f t="shared" si="1"/>
        <v>1</v>
      </c>
      <c r="Q37" s="299" t="s">
        <v>1023</v>
      </c>
      <c r="R37" s="428" t="s">
        <v>944</v>
      </c>
      <c r="AF37" s="49"/>
      <c r="AG37" s="73"/>
      <c r="AH37" s="246"/>
      <c r="AI37" s="247"/>
      <c r="AJ37" s="248"/>
      <c r="AK37" s="248"/>
    </row>
    <row r="38" spans="2:38" ht="62.25" customHeight="1">
      <c r="B38" s="299" t="s">
        <v>1027</v>
      </c>
      <c r="C38" s="586" t="str">
        <f>IF(Q38='Настройки ТИК'!$B$39,'Настройки ТИК'!$B$39,IF(Q38='Настройки ТИК'!$C$39,'Настройки ТИК'!$C$39,IF(Q38='Настройки ТИК'!$D$39,'Настройки ТИК'!$D$39,IF(Q38='Настройки ТИК'!$E$39,'Настройки ТИК'!$E$39,""))))</f>
        <v/>
      </c>
      <c r="D38" s="299" t="s">
        <v>1029</v>
      </c>
      <c r="E38" s="299" t="s">
        <v>1030</v>
      </c>
      <c r="F38" s="452" t="s">
        <v>1031</v>
      </c>
      <c r="G38" s="44" t="str">
        <f>IF(F38&gt;0,IF('Настройки ТИК'!$D$9='Настройки ТИК'!$AI$25,'Настройки ТИК'!$C$29,'Настройки ТИК'!$C$28),0)</f>
        <v>${compensation}</v>
      </c>
      <c r="H38" s="44" t="str">
        <f t="shared" si="2"/>
        <v>${avg_sum17}</v>
      </c>
      <c r="I38" s="528" t="e">
        <f>H38/'Настройки ТИК'!C24</f>
        <v>#VALUE!</v>
      </c>
      <c r="J38" s="528" t="e">
        <f>H38/'Настройки ТИК'!C25</f>
        <v>#VALUE!</v>
      </c>
      <c r="K38" s="44">
        <f>IF(C38="",0,INDEX('Настройки ТИК'!B40:E40,1,MATCH(C38,'Настройки ТИК'!B39:E39,0)))</f>
        <v>0</v>
      </c>
      <c r="M38" s="49" t="str">
        <f t="shared" si="0"/>
        <v/>
      </c>
      <c r="N38" s="49">
        <f t="shared" si="1"/>
        <v>1</v>
      </c>
      <c r="Q38" s="299" t="s">
        <v>1028</v>
      </c>
      <c r="R38" s="428" t="s">
        <v>945</v>
      </c>
      <c r="AF38" s="49"/>
      <c r="AG38" s="49"/>
      <c r="AH38" s="246"/>
      <c r="AI38" s="247"/>
      <c r="AJ38" s="248"/>
      <c r="AK38" s="248"/>
    </row>
    <row r="39" spans="2:38" ht="62.25" customHeight="1">
      <c r="B39" s="299" t="s">
        <v>1032</v>
      </c>
      <c r="C39" s="586" t="str">
        <f>IF(Q39='Настройки ТИК'!$B$39,'Настройки ТИК'!$B$39,IF(Q39='Настройки ТИК'!$C$39,'Настройки ТИК'!$C$39,IF(Q39='Настройки ТИК'!$D$39,'Настройки ТИК'!$D$39,IF(Q39='Настройки ТИК'!$E$39,'Настройки ТИК'!$E$39,""))))</f>
        <v/>
      </c>
      <c r="D39" s="299" t="s">
        <v>1034</v>
      </c>
      <c r="E39" s="299" t="s">
        <v>1035</v>
      </c>
      <c r="F39" s="452" t="s">
        <v>1036</v>
      </c>
      <c r="G39" s="44" t="str">
        <f>IF(F39&gt;0,IF('Настройки ТИК'!$D$9='Настройки ТИК'!$AI$25,'Настройки ТИК'!$C$29,'Настройки ТИК'!$C$28),0)</f>
        <v>${compensation}</v>
      </c>
      <c r="H39" s="44" t="str">
        <f t="shared" si="2"/>
        <v>${avg_sum18}</v>
      </c>
      <c r="I39" s="528" t="e">
        <f>H39/'Настройки ТИК'!C24</f>
        <v>#VALUE!</v>
      </c>
      <c r="J39" s="528" t="e">
        <f>H39/'Настройки ТИК'!C25</f>
        <v>#VALUE!</v>
      </c>
      <c r="K39" s="44">
        <f>IF(C39="",0,INDEX('Настройки ТИК'!B40:E40,1,MATCH(C39,'Настройки ТИК'!B39:E39,0)))</f>
        <v>0</v>
      </c>
      <c r="M39" s="49" t="str">
        <f t="shared" si="0"/>
        <v/>
      </c>
      <c r="N39" s="49">
        <f t="shared" si="1"/>
        <v>1</v>
      </c>
      <c r="Q39" s="299" t="s">
        <v>1033</v>
      </c>
      <c r="R39" s="428" t="s">
        <v>946</v>
      </c>
      <c r="AF39" s="251"/>
      <c r="AG39" s="49"/>
      <c r="AH39" s="246"/>
      <c r="AI39" s="247"/>
      <c r="AJ39" s="248"/>
      <c r="AK39" s="248"/>
    </row>
    <row r="40" spans="2:38" ht="15.75">
      <c r="K40" s="243"/>
      <c r="L40" s="243"/>
      <c r="N40" s="242">
        <f>21+SUM(N22:N39)</f>
        <v>39</v>
      </c>
      <c r="O40" s="242" t="str">
        <f>ADDRESS(N40,2)</f>
        <v>$B$39</v>
      </c>
      <c r="AG40" s="383"/>
      <c r="AH40" s="251"/>
      <c r="AI40" s="246"/>
      <c r="AJ40" s="247"/>
      <c r="AK40" s="248"/>
      <c r="AL40" s="248"/>
    </row>
    <row r="41" spans="2:38" s="157" customFormat="1" ht="18.75" customHeight="1">
      <c r="B41" s="680" t="s">
        <v>877</v>
      </c>
      <c r="C41" s="680"/>
      <c r="D41" s="680"/>
      <c r="E41" s="680"/>
      <c r="F41" s="365"/>
      <c r="G41" s="693" t="s">
        <v>825</v>
      </c>
      <c r="H41" s="693"/>
      <c r="I41" s="693"/>
    </row>
    <row r="42" spans="2:38" s="157" customFormat="1" ht="18.75" customHeight="1">
      <c r="B42" s="667" t="s">
        <v>874</v>
      </c>
      <c r="C42" s="667"/>
      <c r="D42" s="667"/>
      <c r="E42" s="667"/>
      <c r="G42" s="692" t="s">
        <v>874</v>
      </c>
      <c r="H42" s="692"/>
      <c r="I42" s="693"/>
    </row>
    <row r="43" spans="2:38" s="157" customFormat="1" ht="81.75" customHeight="1">
      <c r="B43" s="366" t="s">
        <v>827</v>
      </c>
      <c r="C43" s="682" t="s">
        <v>1037</v>
      </c>
      <c r="D43" s="683"/>
      <c r="E43" s="684"/>
      <c r="G43" s="694" t="s">
        <v>826</v>
      </c>
      <c r="H43" s="694"/>
      <c r="I43" s="696" t="e">
        <f>INDEX('Настройки УИК'!B22:B39,19-MATCH('Настройки ТИК'!B39,'Настройки УИК'!M22:M39,0),1)</f>
        <v>#N/A</v>
      </c>
      <c r="J43" s="696"/>
      <c r="K43" s="696"/>
    </row>
    <row r="44" spans="2:38" s="157" customFormat="1" ht="81.75" customHeight="1">
      <c r="B44" s="367" t="s">
        <v>829</v>
      </c>
      <c r="C44" s="682" t="s">
        <v>1038</v>
      </c>
      <c r="D44" s="683"/>
      <c r="E44" s="684"/>
      <c r="G44" s="694" t="s">
        <v>828</v>
      </c>
      <c r="H44" s="694"/>
      <c r="I44" s="696" t="e">
        <f>INDEX('Настройки УИК'!B22:B39,19-MATCH('Настройки ТИК'!C39,'Настройки УИК'!M22:M39,0),1)</f>
        <v>#N/A</v>
      </c>
      <c r="J44" s="696"/>
      <c r="K44" s="696"/>
    </row>
    <row r="45" spans="2:38" s="157" customFormat="1" ht="81.75" customHeight="1">
      <c r="B45" s="367" t="s">
        <v>830</v>
      </c>
      <c r="C45" s="682" t="s">
        <v>1039</v>
      </c>
      <c r="D45" s="683"/>
      <c r="E45" s="684"/>
      <c r="G45" s="694" t="s">
        <v>876</v>
      </c>
      <c r="H45" s="694"/>
      <c r="I45" s="696" t="e">
        <f>INDEX('Настройки УИК'!B22:B39,19-MATCH('Настройки ТИК'!D39,'Настройки УИК'!M22:M39,0),1)</f>
        <v>#N/A</v>
      </c>
      <c r="J45" s="696"/>
      <c r="K45" s="696"/>
    </row>
    <row r="46" spans="2:38" s="157" customFormat="1" ht="81.75" customHeight="1">
      <c r="B46" s="367" t="s">
        <v>847</v>
      </c>
      <c r="C46" s="682"/>
      <c r="D46" s="683"/>
      <c r="E46" s="684"/>
      <c r="G46" s="695" t="s">
        <v>1089</v>
      </c>
      <c r="H46" s="695"/>
      <c r="I46" s="695"/>
    </row>
    <row r="47" spans="2:38" s="157" customFormat="1"/>
    <row r="49" spans="2:19" ht="18.75">
      <c r="B49" s="680"/>
      <c r="C49" s="680"/>
      <c r="D49" s="680"/>
      <c r="E49" s="680"/>
    </row>
    <row r="50" spans="2:19" ht="18.75">
      <c r="B50" s="681" t="s">
        <v>895</v>
      </c>
      <c r="C50" s="681"/>
      <c r="D50" s="681"/>
      <c r="E50" s="681"/>
      <c r="J50" s="478">
        <f>COUNTIF(F22:F39,"&gt;0")</f>
        <v>0</v>
      </c>
    </row>
    <row r="51" spans="2:19" ht="25.5" customHeight="1">
      <c r="B51" s="391">
        <f>'Настройки ТИК'!B38</f>
        <v>0</v>
      </c>
      <c r="C51" s="391">
        <f>'Настройки ТИК'!C38</f>
        <v>0</v>
      </c>
      <c r="D51" s="391">
        <f>'Настройки ТИК'!D38</f>
        <v>0</v>
      </c>
      <c r="E51" s="391">
        <f>'Настройки ТИК'!E38</f>
        <v>0</v>
      </c>
    </row>
    <row r="52" spans="2:19">
      <c r="B52" s="391" t="str">
        <f>'Настройки ТИК'!B39</f>
        <v>Председатель</v>
      </c>
      <c r="C52" s="391" t="str">
        <f>'Настройки ТИК'!C39</f>
        <v>Заместитель председателя</v>
      </c>
      <c r="D52" s="391" t="str">
        <f>'Настройки ТИК'!D39</f>
        <v>Секретарь</v>
      </c>
      <c r="E52" s="391" t="str">
        <f>'Настройки ТИК'!E39</f>
        <v>Член комиссии</v>
      </c>
      <c r="S52" s="652"/>
    </row>
    <row r="53" spans="2:19">
      <c r="B53" s="243"/>
      <c r="C53" s="243"/>
      <c r="D53" s="243"/>
      <c r="E53" s="243"/>
    </row>
  </sheetData>
  <sheetProtection password="C09F" sheet="1"/>
  <mergeCells count="28">
    <mergeCell ref="G41:I41"/>
    <mergeCell ref="I43:K43"/>
    <mergeCell ref="I44:K44"/>
    <mergeCell ref="I45:K45"/>
    <mergeCell ref="G42:I42"/>
    <mergeCell ref="G43:H43"/>
    <mergeCell ref="G44:H44"/>
    <mergeCell ref="G45:H45"/>
    <mergeCell ref="G46:I46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42:E42"/>
    <mergeCell ref="B41:E41"/>
    <mergeCell ref="B50:E50"/>
    <mergeCell ref="B49:E49"/>
    <mergeCell ref="C46:E46"/>
    <mergeCell ref="C45:E45"/>
    <mergeCell ref="C44:E44"/>
    <mergeCell ref="C43:E43"/>
  </mergeCells>
  <phoneticPr fontId="45" type="noConversion"/>
  <conditionalFormatting sqref="DG66">
    <cfRule type="expression" dxfId="48185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count="1">
    <dataValidation type="list" allowBlank="1" showInputMessage="1" showErrorMessage="1" sqref="C22:C39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V23" sqref="V23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13" width="0" style="21" hidden="1" customWidth="1"/>
    <col min="14" max="19" width="9.140625" style="21" hidden="1" customWidth="1"/>
    <col min="20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602" t="str">
        <f>'Настройки ТИК'!$C$14</f>
        <v>${mfin}</v>
      </c>
    </row>
    <row r="3" spans="1:20" ht="47.25" customHeight="1">
      <c r="D3" s="697" t="s">
        <v>257</v>
      </c>
      <c r="E3" s="697"/>
      <c r="F3" s="698" t="str">
        <f>'Настройки ТИК'!C49</f>
        <v>${rod_tik}</v>
      </c>
      <c r="G3" s="699"/>
      <c r="H3" s="699"/>
      <c r="I3" s="699"/>
      <c r="J3" s="700"/>
    </row>
    <row r="4" spans="1:20">
      <c r="F4" s="702" t="s">
        <v>463</v>
      </c>
      <c r="G4" s="702"/>
      <c r="H4" s="702"/>
      <c r="I4" s="702"/>
      <c r="J4" s="702"/>
    </row>
    <row r="6" spans="1:20">
      <c r="B6" s="22"/>
      <c r="C6" s="22"/>
      <c r="D6" s="22"/>
      <c r="E6" s="24" t="s">
        <v>258</v>
      </c>
      <c r="F6" s="144" t="s">
        <v>268</v>
      </c>
      <c r="G6" s="709"/>
      <c r="H6" s="709"/>
      <c r="I6" s="701" t="s">
        <v>269</v>
      </c>
      <c r="J6" s="701"/>
    </row>
    <row r="7" spans="1:20">
      <c r="D7" s="23"/>
      <c r="E7" s="23"/>
    </row>
    <row r="8" spans="1:20" ht="15.75">
      <c r="A8" s="710" t="s">
        <v>266</v>
      </c>
      <c r="B8" s="710"/>
      <c r="C8" s="710"/>
      <c r="D8" s="710"/>
      <c r="E8" s="710"/>
      <c r="F8" s="710"/>
      <c r="G8" s="710"/>
      <c r="H8" s="710"/>
      <c r="I8" s="710"/>
      <c r="J8" s="710"/>
    </row>
    <row r="9" spans="1:20" ht="15.75">
      <c r="A9" s="710" t="s">
        <v>460</v>
      </c>
      <c r="B9" s="710"/>
      <c r="C9" s="710"/>
      <c r="D9" s="710"/>
      <c r="E9" s="710"/>
      <c r="F9" s="710"/>
      <c r="G9" s="710"/>
      <c r="H9" s="710"/>
      <c r="I9" s="710"/>
      <c r="J9" s="710"/>
    </row>
    <row r="10" spans="1:20" ht="15.75">
      <c r="A10" s="710" t="s">
        <v>461</v>
      </c>
      <c r="B10" s="710"/>
      <c r="C10" s="710"/>
      <c r="D10" s="710"/>
      <c r="E10" s="710"/>
      <c r="F10" s="710"/>
      <c r="G10" s="710"/>
      <c r="H10" s="710"/>
      <c r="I10" s="710"/>
      <c r="J10" s="710"/>
    </row>
    <row r="12" spans="1:20" ht="30.75" customHeight="1">
      <c r="A12" s="706" t="s">
        <v>462</v>
      </c>
      <c r="B12" s="707"/>
      <c r="C12" s="707"/>
      <c r="D12" s="707"/>
      <c r="E12" s="708"/>
      <c r="F12" s="715" t="str">
        <f>'Настройки УИК'!J5</f>
        <v>${num_ik}</v>
      </c>
      <c r="G12" s="715"/>
      <c r="H12" s="715"/>
      <c r="Q12" s="21" t="s">
        <v>1105</v>
      </c>
      <c r="R12" s="21">
        <f>SUMIF($S$18:$S$34,"К",$J$18:$J$34)</f>
        <v>0</v>
      </c>
    </row>
    <row r="13" spans="1:20">
      <c r="Q13" s="21" t="s">
        <v>1106</v>
      </c>
      <c r="R13" s="21">
        <f>SUMIF($S$18:$S$34,"Д",$J$18:$J$34)</f>
        <v>0</v>
      </c>
    </row>
    <row r="14" spans="1:20" ht="46.5" customHeight="1">
      <c r="A14" s="703" t="s">
        <v>459</v>
      </c>
      <c r="B14" s="704"/>
      <c r="C14" s="704"/>
      <c r="D14" s="704"/>
      <c r="E14" s="705" t="str">
        <f>'Настройки ТИК'!B9</f>
        <v>${name_choice}</v>
      </c>
      <c r="F14" s="705"/>
      <c r="G14" s="705"/>
      <c r="H14" s="705"/>
      <c r="I14" s="705"/>
      <c r="J14" s="705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16" t="s">
        <v>260</v>
      </c>
      <c r="B16" s="717"/>
      <c r="C16" s="717"/>
      <c r="D16" s="717"/>
      <c r="E16" s="717"/>
      <c r="F16" s="717"/>
      <c r="G16" s="717"/>
      <c r="H16" s="717"/>
      <c r="I16" s="718"/>
      <c r="J16" s="125" t="s">
        <v>259</v>
      </c>
      <c r="T16" s="75"/>
    </row>
    <row r="17" spans="1:20" s="22" customFormat="1">
      <c r="A17" s="719" t="s">
        <v>399</v>
      </c>
      <c r="B17" s="717"/>
      <c r="C17" s="717"/>
      <c r="D17" s="717"/>
      <c r="E17" s="717"/>
      <c r="F17" s="717"/>
      <c r="G17" s="717"/>
      <c r="H17" s="717"/>
      <c r="I17" s="718"/>
      <c r="J17" s="435" t="s">
        <v>400</v>
      </c>
      <c r="T17" s="74"/>
    </row>
    <row r="18" spans="1:20" ht="31.5" customHeight="1">
      <c r="A18" s="567" t="s">
        <v>1102</v>
      </c>
      <c r="B18" s="713" t="s">
        <v>1045</v>
      </c>
      <c r="C18" s="713"/>
      <c r="D18" s="713"/>
      <c r="E18" s="713"/>
      <c r="F18" s="713"/>
      <c r="G18" s="713"/>
      <c r="H18" s="713"/>
      <c r="I18" s="714"/>
      <c r="J18" s="588" t="s">
        <v>1103</v>
      </c>
      <c r="Q18" s="568" t="s">
        <v>1103</v>
      </c>
      <c r="R18" s="455" t="s">
        <v>1065</v>
      </c>
      <c r="S18" s="21" t="s">
        <v>1104</v>
      </c>
      <c r="T18" s="75"/>
    </row>
    <row r="19" spans="1:20" ht="15.75">
      <c r="A19" s="711" t="s">
        <v>267</v>
      </c>
      <c r="B19" s="711"/>
      <c r="C19" s="711"/>
      <c r="D19" s="711"/>
      <c r="E19" s="711"/>
      <c r="F19" s="711"/>
      <c r="G19" s="711"/>
      <c r="H19" s="711"/>
      <c r="I19" s="712"/>
      <c r="J19" s="589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51"/>
    </row>
    <row r="38" spans="1:1">
      <c r="A38" s="591"/>
    </row>
  </sheetData>
  <sheetProtection password="C09F" sheet="1"/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48184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79"/>
  <sheetViews>
    <sheetView topLeftCell="A9" zoomScale="70" zoomScaleNormal="70" zoomScaleSheetLayoutView="70" workbookViewId="0">
      <selection activeCell="AG68" sqref="AG68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41" hidden="1" customWidth="1"/>
    <col min="9" max="9" width="12.7109375" customWidth="1"/>
    <col min="10" max="14" width="12.7109375" style="241" hidden="1" customWidth="1"/>
    <col min="15" max="15" width="12.7109375" customWidth="1"/>
    <col min="16" max="20" width="12.7109375" style="241" hidden="1" customWidth="1"/>
    <col min="21" max="21" width="12.7109375" customWidth="1"/>
    <col min="22" max="26" width="12.7109375" style="241" hidden="1" customWidth="1"/>
    <col min="27" max="27" width="12.7109375" customWidth="1"/>
    <col min="28" max="32" width="12.7109375" style="241" hidden="1" customWidth="1"/>
    <col min="33" max="33" width="12.7109375" customWidth="1"/>
    <col min="34" max="38" width="12.7109375" style="241" hidden="1" customWidth="1"/>
    <col min="39" max="39" width="12.7109375" customWidth="1"/>
    <col min="40" max="44" width="12.7109375" style="241" hidden="1" customWidth="1"/>
    <col min="45" max="45" width="12.7109375" customWidth="1"/>
    <col min="46" max="50" width="12.7109375" style="241" hidden="1" customWidth="1"/>
    <col min="51" max="51" width="12.7109375" customWidth="1"/>
    <col min="52" max="56" width="12.7109375" style="241" hidden="1" customWidth="1"/>
    <col min="57" max="57" width="12.7109375" customWidth="1"/>
    <col min="58" max="62" width="12.7109375" style="241" hidden="1" customWidth="1"/>
    <col min="63" max="63" width="12.7109375" customWidth="1"/>
    <col min="64" max="68" width="12.7109375" style="241" hidden="1" customWidth="1"/>
    <col min="69" max="69" width="12.7109375" customWidth="1"/>
    <col min="70" max="74" width="12.7109375" style="241" hidden="1" customWidth="1"/>
    <col min="75" max="75" width="12.7109375" customWidth="1"/>
    <col min="76" max="80" width="12.7109375" style="241" hidden="1" customWidth="1"/>
    <col min="81" max="81" width="12.7109375" customWidth="1"/>
    <col min="82" max="86" width="12.7109375" style="241" hidden="1" customWidth="1"/>
    <col min="87" max="87" width="12.7109375" customWidth="1"/>
    <col min="88" max="92" width="12.7109375" style="241" hidden="1" customWidth="1"/>
    <col min="93" max="93" width="12.7109375" customWidth="1"/>
    <col min="94" max="98" width="12.7109375" style="241" hidden="1" customWidth="1"/>
    <col min="99" max="99" width="12.7109375" customWidth="1"/>
    <col min="100" max="104" width="12.7109375" style="241" hidden="1" customWidth="1"/>
    <col min="105" max="105" width="12.7109375" customWidth="1"/>
    <col min="106" max="110" width="12.7109375" style="241" hidden="1" customWidth="1"/>
    <col min="111" max="111" width="16.42578125" customWidth="1"/>
    <col min="112" max="112" width="21.140625" customWidth="1"/>
    <col min="113" max="113" width="18" style="241" customWidth="1"/>
  </cols>
  <sheetData>
    <row r="1" spans="1:110" ht="20.25">
      <c r="A1" s="742" t="s">
        <v>498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  <c r="W1" s="742"/>
      <c r="X1" s="742"/>
      <c r="Y1" s="742"/>
      <c r="Z1" s="742"/>
      <c r="AA1" s="742"/>
      <c r="AB1" s="742"/>
      <c r="AC1" s="742"/>
      <c r="AD1" s="742"/>
      <c r="AE1" s="742"/>
      <c r="AF1" s="742"/>
      <c r="AG1" s="742"/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2"/>
      <c r="AW1" s="742"/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2"/>
      <c r="BI1" s="742"/>
      <c r="BJ1" s="742"/>
      <c r="BK1" s="742"/>
      <c r="BL1" s="363"/>
      <c r="BM1" s="363"/>
      <c r="BN1" s="363"/>
      <c r="BO1" s="363"/>
      <c r="BP1" s="363"/>
      <c r="BQ1" s="241"/>
      <c r="BR1" s="363"/>
      <c r="BS1" s="363"/>
      <c r="BT1" s="363"/>
      <c r="BU1" s="363"/>
      <c r="BV1" s="363"/>
      <c r="BW1" s="241"/>
      <c r="BX1" s="363"/>
      <c r="BY1" s="363"/>
      <c r="BZ1" s="363"/>
      <c r="CA1" s="363"/>
      <c r="CB1" s="363"/>
      <c r="CC1" s="241"/>
      <c r="CD1" s="363"/>
      <c r="CE1" s="363"/>
      <c r="CF1" s="363"/>
      <c r="CG1" s="363"/>
      <c r="CH1" s="363"/>
      <c r="CI1" s="241"/>
      <c r="CJ1" s="363"/>
      <c r="CK1" s="363"/>
      <c r="CL1" s="363"/>
      <c r="CM1" s="363"/>
      <c r="CN1" s="363"/>
      <c r="CO1" s="178"/>
      <c r="CP1" s="363"/>
      <c r="CQ1" s="363"/>
      <c r="CR1" s="363"/>
      <c r="CS1" s="363"/>
      <c r="CT1" s="363"/>
      <c r="CU1" s="738"/>
      <c r="CV1" s="738"/>
      <c r="CW1" s="738"/>
      <c r="CX1" s="738"/>
      <c r="CY1" s="738"/>
      <c r="CZ1" s="738"/>
      <c r="DA1" s="738"/>
      <c r="DB1" s="178"/>
      <c r="DC1" s="178"/>
      <c r="DD1" s="178"/>
      <c r="DE1" s="178"/>
      <c r="DF1" s="178"/>
    </row>
    <row r="2" spans="1:110" ht="18.75">
      <c r="A2" s="739" t="str">
        <f>'Настройки УИК'!$C$45</f>
        <v>${tv_uik}</v>
      </c>
      <c r="B2" s="739"/>
      <c r="C2" s="739"/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39"/>
      <c r="U2" s="739"/>
      <c r="V2" s="739"/>
      <c r="W2" s="739"/>
      <c r="X2" s="739"/>
      <c r="Y2" s="739"/>
      <c r="Z2" s="739"/>
      <c r="AA2" s="739"/>
      <c r="AB2" s="739"/>
      <c r="AC2" s="739"/>
      <c r="AD2" s="739"/>
      <c r="AE2" s="739"/>
      <c r="AF2" s="739"/>
      <c r="AG2" s="739"/>
      <c r="AH2" s="739"/>
      <c r="AI2" s="739"/>
      <c r="AJ2" s="739"/>
      <c r="AK2" s="739"/>
      <c r="AL2" s="739"/>
      <c r="AM2" s="739"/>
      <c r="AN2" s="739"/>
      <c r="AO2" s="739"/>
      <c r="AP2" s="739"/>
      <c r="AQ2" s="739"/>
      <c r="AR2" s="739"/>
      <c r="AS2" s="739"/>
      <c r="AT2" s="739"/>
      <c r="AU2" s="739"/>
      <c r="AV2" s="739"/>
      <c r="AW2" s="739"/>
      <c r="AX2" s="739"/>
      <c r="AY2" s="739"/>
      <c r="AZ2" s="739"/>
      <c r="BA2" s="739"/>
      <c r="BB2" s="739"/>
      <c r="BC2" s="739"/>
      <c r="BD2" s="739"/>
      <c r="BE2" s="739"/>
      <c r="BF2" s="739"/>
      <c r="BG2" s="739"/>
      <c r="BH2" s="739"/>
      <c r="BI2" s="739"/>
      <c r="BJ2" s="739"/>
      <c r="BK2" s="739"/>
      <c r="BL2" s="348"/>
      <c r="BM2" s="348"/>
      <c r="BN2" s="348"/>
      <c r="BO2" s="348"/>
      <c r="BP2" s="348"/>
      <c r="BQ2" s="738" t="s">
        <v>499</v>
      </c>
      <c r="BR2" s="738"/>
      <c r="BS2" s="738"/>
      <c r="BT2" s="738"/>
      <c r="BU2" s="738"/>
      <c r="BV2" s="738"/>
      <c r="BW2" s="738"/>
      <c r="BX2" s="738"/>
      <c r="BY2" s="738"/>
      <c r="BZ2" s="738"/>
      <c r="CA2" s="738"/>
      <c r="CB2" s="738"/>
      <c r="CC2" s="738"/>
      <c r="CD2" s="738"/>
      <c r="CE2" s="738"/>
      <c r="CF2" s="738"/>
      <c r="CG2" s="738"/>
      <c r="CH2" s="738"/>
      <c r="CI2" s="738"/>
      <c r="CJ2" s="738"/>
      <c r="CK2" s="738"/>
      <c r="CL2" s="738"/>
      <c r="CM2" s="738"/>
      <c r="CN2" s="738"/>
      <c r="CO2" s="738"/>
      <c r="CP2" s="738"/>
      <c r="CQ2" s="738"/>
      <c r="CR2" s="738"/>
      <c r="CS2" s="738"/>
      <c r="CT2" s="738"/>
      <c r="CU2" s="738"/>
      <c r="CV2" s="738"/>
      <c r="CW2" s="738"/>
      <c r="CX2" s="738"/>
      <c r="CY2" s="738"/>
      <c r="CZ2" s="738"/>
      <c r="DA2" s="738"/>
      <c r="DB2" s="178"/>
      <c r="DC2" s="178"/>
      <c r="DD2" s="178"/>
      <c r="DE2" s="178"/>
      <c r="DF2" s="178"/>
    </row>
    <row r="3" spans="1:110" ht="15.75">
      <c r="A3" s="740" t="s">
        <v>4</v>
      </c>
      <c r="B3" s="740"/>
      <c r="C3" s="740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740"/>
      <c r="AB3" s="740"/>
      <c r="AC3" s="740"/>
      <c r="AD3" s="740"/>
      <c r="AE3" s="740"/>
      <c r="AF3" s="740"/>
      <c r="AG3" s="740"/>
      <c r="AH3" s="740"/>
      <c r="AI3" s="740"/>
      <c r="AJ3" s="740"/>
      <c r="AK3" s="740"/>
      <c r="AL3" s="740"/>
      <c r="AM3" s="740"/>
      <c r="AN3" s="740"/>
      <c r="AO3" s="740"/>
      <c r="AP3" s="740"/>
      <c r="AQ3" s="740"/>
      <c r="AR3" s="740"/>
      <c r="AS3" s="740"/>
      <c r="AT3" s="740"/>
      <c r="AU3" s="740"/>
      <c r="AV3" s="740"/>
      <c r="AW3" s="740"/>
      <c r="AX3" s="740"/>
      <c r="AY3" s="740"/>
      <c r="AZ3" s="740"/>
      <c r="BA3" s="740"/>
      <c r="BB3" s="740"/>
      <c r="BC3" s="740"/>
      <c r="BD3" s="740"/>
      <c r="BE3" s="740"/>
      <c r="BF3" s="740"/>
      <c r="BG3" s="740"/>
      <c r="BH3" s="740"/>
      <c r="BI3" s="740"/>
      <c r="BJ3" s="740"/>
      <c r="BK3" s="740"/>
      <c r="BL3" s="179"/>
      <c r="BM3" s="179"/>
      <c r="BN3" s="179"/>
      <c r="BO3" s="179"/>
      <c r="BP3" s="179"/>
      <c r="BQ3" s="241"/>
      <c r="BR3" s="179"/>
      <c r="BS3" s="179"/>
      <c r="BT3" s="179"/>
      <c r="BU3" s="179"/>
      <c r="BV3" s="179"/>
      <c r="BW3" s="241"/>
      <c r="BX3" s="179"/>
      <c r="BY3" s="179"/>
      <c r="BZ3" s="179"/>
      <c r="CA3" s="179"/>
      <c r="CB3" s="179"/>
      <c r="CC3" s="241"/>
      <c r="CD3" s="179"/>
      <c r="CE3" s="179"/>
      <c r="CF3" s="179"/>
      <c r="CG3" s="179"/>
      <c r="CH3" s="179"/>
      <c r="CI3" s="36"/>
      <c r="CJ3" s="179"/>
      <c r="CK3" s="179"/>
      <c r="CL3" s="179"/>
      <c r="CM3" s="179"/>
      <c r="CN3" s="179"/>
      <c r="CO3" s="36"/>
      <c r="CP3" s="179"/>
      <c r="CQ3" s="179"/>
      <c r="CR3" s="179"/>
      <c r="CS3" s="179"/>
      <c r="CT3" s="179"/>
      <c r="CU3" s="741"/>
      <c r="CV3" s="741"/>
      <c r="CW3" s="741"/>
      <c r="CX3" s="741"/>
      <c r="CY3" s="741"/>
      <c r="CZ3" s="741"/>
      <c r="DA3" s="741"/>
      <c r="DB3" s="36"/>
      <c r="DC3" s="36"/>
      <c r="DD3" s="36"/>
      <c r="DE3" s="36"/>
      <c r="DF3" s="36"/>
    </row>
    <row r="4" spans="1:110" ht="15.75">
      <c r="B4" s="43"/>
      <c r="C4" s="120"/>
      <c r="D4" s="430" t="e">
        <f>'Настройки ТИК'!$H$17/'Настройки ТИК'!$H$15</f>
        <v>#VALUE!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43" t="s">
        <v>500</v>
      </c>
      <c r="B5" s="743"/>
      <c r="C5" s="743"/>
      <c r="D5" s="743"/>
      <c r="E5" s="743"/>
      <c r="F5" s="743"/>
      <c r="G5" s="743"/>
      <c r="H5" s="743"/>
      <c r="I5" s="743"/>
      <c r="J5" s="743"/>
      <c r="K5" s="743"/>
      <c r="L5" s="743"/>
      <c r="M5" s="743"/>
      <c r="N5" s="743"/>
      <c r="O5" s="743"/>
      <c r="P5" s="743"/>
      <c r="Q5" s="743"/>
      <c r="R5" s="743"/>
      <c r="S5" s="743"/>
      <c r="T5" s="743"/>
      <c r="U5" s="743"/>
      <c r="V5" s="743"/>
      <c r="W5" s="743"/>
      <c r="X5" s="743"/>
      <c r="Y5" s="743"/>
      <c r="Z5" s="743"/>
      <c r="AA5" s="743"/>
      <c r="AB5" s="743"/>
      <c r="AC5" s="743"/>
      <c r="AD5" s="743"/>
      <c r="AE5" s="743"/>
      <c r="AF5" s="743"/>
      <c r="AG5" s="743"/>
      <c r="AH5" s="743"/>
      <c r="AI5" s="743"/>
      <c r="AJ5" s="743"/>
      <c r="AK5" s="743"/>
      <c r="AL5" s="743"/>
      <c r="AM5" s="743"/>
      <c r="AN5" s="743"/>
      <c r="AO5" s="743"/>
      <c r="AP5" s="743"/>
      <c r="AQ5" s="743"/>
      <c r="AR5" s="743"/>
      <c r="AS5" s="743"/>
      <c r="AT5" s="743"/>
      <c r="AU5" s="743"/>
      <c r="AV5" s="743"/>
      <c r="AW5" s="743"/>
      <c r="AX5" s="743"/>
      <c r="AY5" s="743"/>
      <c r="AZ5" s="743"/>
      <c r="BA5" s="743"/>
      <c r="BB5" s="743"/>
      <c r="BC5" s="743"/>
      <c r="BD5" s="743"/>
      <c r="BE5" s="743"/>
      <c r="BF5" s="743"/>
      <c r="BG5" s="743"/>
      <c r="BH5" s="743"/>
      <c r="BI5" s="743"/>
      <c r="BJ5" s="743"/>
      <c r="BK5" s="743"/>
      <c r="BL5" s="743"/>
      <c r="BM5" s="743"/>
      <c r="BN5" s="743"/>
      <c r="BO5" s="743"/>
      <c r="BP5" s="743"/>
      <c r="BQ5" s="743"/>
      <c r="BR5" s="743"/>
      <c r="BS5" s="743"/>
      <c r="BT5" s="743"/>
      <c r="BU5" s="743"/>
      <c r="BV5" s="743"/>
      <c r="BW5" s="743"/>
      <c r="BX5" s="743"/>
      <c r="BY5" s="743"/>
      <c r="BZ5" s="743"/>
      <c r="CA5" s="743"/>
      <c r="CB5" s="743"/>
      <c r="CC5" s="743"/>
      <c r="CD5" s="743"/>
      <c r="CE5" s="743"/>
      <c r="CF5" s="743"/>
      <c r="CG5" s="743"/>
      <c r="CH5" s="743"/>
      <c r="CI5" s="743"/>
      <c r="CJ5" s="743"/>
      <c r="CK5" s="743"/>
      <c r="CL5" s="743"/>
      <c r="CM5" s="743"/>
      <c r="CN5" s="743"/>
      <c r="CO5" s="743"/>
      <c r="CP5" s="743"/>
      <c r="CQ5" s="743"/>
      <c r="CR5" s="743"/>
      <c r="CS5" s="743"/>
      <c r="CT5" s="743"/>
      <c r="CU5" s="743"/>
      <c r="CV5" s="743"/>
      <c r="CW5" s="743"/>
      <c r="CX5" s="743"/>
      <c r="CY5" s="743"/>
      <c r="CZ5" s="743"/>
      <c r="DA5" s="743"/>
      <c r="DB5" s="333"/>
      <c r="DC5" s="333"/>
      <c r="DD5" s="333"/>
      <c r="DE5" s="333"/>
      <c r="DF5" s="333"/>
    </row>
    <row r="6" spans="1:110" ht="18.75">
      <c r="A6" s="314" t="s">
        <v>501</v>
      </c>
      <c r="B6" s="314"/>
      <c r="C6" s="723" t="str">
        <f>'Настройки УИК'!$C$43</f>
        <v>${rod_uik}</v>
      </c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  <c r="BX6" s="723"/>
      <c r="BY6" s="723"/>
      <c r="BZ6" s="723"/>
      <c r="CA6" s="723"/>
      <c r="CB6" s="723"/>
      <c r="CC6" s="723"/>
      <c r="CD6" s="723"/>
      <c r="CE6" s="723"/>
      <c r="CF6" s="723"/>
      <c r="CG6" s="723"/>
      <c r="CH6" s="723"/>
      <c r="CI6" s="723"/>
      <c r="CJ6" s="723"/>
      <c r="CK6" s="723"/>
      <c r="CL6" s="723"/>
      <c r="CM6" s="723"/>
      <c r="CN6" s="723"/>
      <c r="CO6" s="723"/>
      <c r="CP6" s="723"/>
      <c r="CQ6" s="723"/>
      <c r="CR6" s="723"/>
      <c r="CS6" s="723"/>
      <c r="CT6" s="723"/>
      <c r="CU6" s="723"/>
      <c r="CV6" s="723"/>
      <c r="CW6" s="723"/>
      <c r="CX6" s="723"/>
      <c r="CY6" s="723"/>
      <c r="CZ6" s="723"/>
      <c r="DA6" s="723"/>
      <c r="DB6" s="349"/>
      <c r="DC6" s="349"/>
      <c r="DD6" s="349"/>
      <c r="DE6" s="349"/>
      <c r="DF6" s="349"/>
    </row>
    <row r="7" spans="1:110" ht="15.75">
      <c r="A7" s="724" t="s">
        <v>4</v>
      </c>
      <c r="B7" s="724"/>
      <c r="C7" s="670"/>
      <c r="D7" s="670"/>
      <c r="E7" s="670"/>
      <c r="F7" s="670"/>
      <c r="G7" s="670"/>
      <c r="H7" s="670"/>
      <c r="I7" s="670"/>
      <c r="J7" s="670"/>
      <c r="K7" s="670"/>
      <c r="L7" s="670"/>
      <c r="M7" s="670"/>
      <c r="N7" s="670"/>
      <c r="O7" s="670"/>
      <c r="P7" s="670"/>
      <c r="Q7" s="670"/>
      <c r="R7" s="670"/>
      <c r="S7" s="670"/>
      <c r="T7" s="670"/>
      <c r="U7" s="670"/>
      <c r="V7" s="670"/>
      <c r="W7" s="670"/>
      <c r="X7" s="670"/>
      <c r="Y7" s="670"/>
      <c r="Z7" s="670"/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725"/>
      <c r="BX7" s="725"/>
      <c r="BY7" s="725"/>
      <c r="BZ7" s="725"/>
      <c r="CA7" s="725"/>
      <c r="CB7" s="725"/>
      <c r="CC7" s="725"/>
      <c r="CD7" s="725"/>
      <c r="CE7" s="725"/>
      <c r="CF7" s="725"/>
      <c r="CG7" s="725"/>
      <c r="CH7" s="725"/>
      <c r="CI7" s="725"/>
      <c r="CJ7" s="725"/>
      <c r="CK7" s="725"/>
      <c r="CL7" s="725"/>
      <c r="CM7" s="725"/>
      <c r="CN7" s="725"/>
      <c r="CO7" s="725"/>
      <c r="CP7" s="725"/>
      <c r="CQ7" s="725"/>
      <c r="CR7" s="725"/>
      <c r="CS7" s="725"/>
      <c r="CT7" s="725"/>
      <c r="CU7" s="725"/>
      <c r="CV7" s="725"/>
      <c r="CW7" s="725"/>
      <c r="CX7" s="725"/>
      <c r="CY7" s="725"/>
      <c r="CZ7" s="725"/>
      <c r="DA7" s="725"/>
      <c r="DB7" s="304"/>
      <c r="DC7" s="304"/>
      <c r="DD7" s="304"/>
      <c r="DE7" s="304"/>
      <c r="DF7" s="304"/>
    </row>
    <row r="8" spans="1:110" ht="30" customHeight="1">
      <c r="A8" s="726" t="s">
        <v>502</v>
      </c>
      <c r="B8" s="726"/>
      <c r="C8" s="726"/>
      <c r="D8" s="726"/>
      <c r="E8" s="726"/>
      <c r="F8" s="726"/>
      <c r="G8" s="726"/>
      <c r="H8" s="726"/>
      <c r="I8" s="726"/>
      <c r="J8" s="726"/>
      <c r="K8" s="726"/>
      <c r="L8" s="726"/>
      <c r="M8" s="726"/>
      <c r="N8" s="726"/>
      <c r="O8" s="726"/>
      <c r="P8" s="726"/>
      <c r="Q8" s="726"/>
      <c r="R8" s="726"/>
      <c r="S8" s="726"/>
      <c r="T8" s="726"/>
      <c r="U8" s="726"/>
      <c r="V8" s="726"/>
      <c r="W8" s="726"/>
      <c r="X8" s="726"/>
      <c r="Y8" s="726"/>
      <c r="Z8" s="726"/>
      <c r="AA8" s="726"/>
      <c r="AB8" s="726"/>
      <c r="AC8" s="726"/>
      <c r="AD8" s="726"/>
      <c r="AE8" s="726"/>
      <c r="AF8" s="726"/>
      <c r="AG8" s="726"/>
      <c r="AH8" s="726"/>
      <c r="AI8" s="726"/>
      <c r="AJ8" s="726"/>
      <c r="AK8" s="726"/>
      <c r="AL8" s="726"/>
      <c r="AM8" s="726"/>
      <c r="AN8" s="726"/>
      <c r="AO8" s="726"/>
      <c r="AP8" s="726"/>
      <c r="AQ8" s="726"/>
      <c r="AR8" s="726"/>
      <c r="AS8" s="726"/>
      <c r="AT8" s="726"/>
      <c r="AU8" s="726"/>
      <c r="AV8" s="726"/>
      <c r="AW8" s="726"/>
      <c r="AX8" s="726"/>
      <c r="AY8" s="726"/>
      <c r="AZ8" s="726"/>
      <c r="BA8" s="726"/>
      <c r="BB8" s="726"/>
      <c r="BC8" s="726"/>
      <c r="BD8" s="726"/>
      <c r="BE8" s="726"/>
      <c r="BF8" s="726"/>
      <c r="BG8" s="726"/>
      <c r="BH8" s="726"/>
      <c r="BI8" s="726"/>
      <c r="BJ8" s="726"/>
      <c r="BK8" s="726"/>
      <c r="BL8" s="726"/>
      <c r="BM8" s="726"/>
      <c r="BN8" s="726"/>
      <c r="BO8" s="726"/>
      <c r="BP8" s="726"/>
      <c r="BQ8" s="726"/>
      <c r="BR8" s="726"/>
      <c r="BS8" s="726"/>
      <c r="BT8" s="726"/>
      <c r="BU8" s="726"/>
      <c r="BV8" s="726"/>
      <c r="BW8" s="726"/>
      <c r="BX8" s="726"/>
      <c r="BY8" s="726"/>
      <c r="BZ8" s="726"/>
      <c r="CA8" s="726"/>
      <c r="CB8" s="726"/>
      <c r="CC8" s="726"/>
      <c r="CD8" s="726"/>
      <c r="CE8" s="726"/>
      <c r="CF8" s="726"/>
      <c r="CG8" s="726"/>
      <c r="CH8" s="726"/>
      <c r="CI8" s="726"/>
      <c r="CJ8" s="726"/>
      <c r="CK8" s="726"/>
      <c r="CL8" s="726"/>
      <c r="CM8" s="726"/>
      <c r="CN8" s="726"/>
      <c r="CO8" s="726"/>
      <c r="CP8" s="726"/>
      <c r="CQ8" s="726"/>
      <c r="CR8" s="726"/>
      <c r="CS8" s="726"/>
      <c r="CT8" s="726"/>
      <c r="CU8" s="726"/>
      <c r="CV8" s="726"/>
      <c r="CW8" s="726"/>
      <c r="CX8" s="726"/>
      <c r="CY8" s="726"/>
      <c r="CZ8" s="726"/>
      <c r="DA8" s="726"/>
      <c r="DB8" s="334"/>
      <c r="DC8" s="334"/>
      <c r="DD8" s="334"/>
      <c r="DE8" s="334"/>
      <c r="DF8" s="334"/>
    </row>
    <row r="9" spans="1:110" ht="48.75" customHeight="1">
      <c r="A9" s="727" t="str">
        <f>'Настройки ТИК'!$B$9</f>
        <v>${name_choice}</v>
      </c>
      <c r="B9" s="727"/>
      <c r="C9" s="727"/>
      <c r="D9" s="727"/>
      <c r="E9" s="727"/>
      <c r="F9" s="727"/>
      <c r="G9" s="727"/>
      <c r="H9" s="727"/>
      <c r="I9" s="727"/>
      <c r="J9" s="727"/>
      <c r="K9" s="727"/>
      <c r="L9" s="727"/>
      <c r="M9" s="727"/>
      <c r="N9" s="727"/>
      <c r="O9" s="727"/>
      <c r="P9" s="727"/>
      <c r="Q9" s="727"/>
      <c r="R9" s="727"/>
      <c r="S9" s="727"/>
      <c r="T9" s="727"/>
      <c r="U9" s="727"/>
      <c r="V9" s="727"/>
      <c r="W9" s="727"/>
      <c r="X9" s="727"/>
      <c r="Y9" s="727"/>
      <c r="Z9" s="727"/>
      <c r="AA9" s="727"/>
      <c r="AB9" s="727"/>
      <c r="AC9" s="727"/>
      <c r="AD9" s="727"/>
      <c r="AE9" s="727"/>
      <c r="AF9" s="727"/>
      <c r="AG9" s="727"/>
      <c r="AH9" s="727"/>
      <c r="AI9" s="727"/>
      <c r="AJ9" s="727"/>
      <c r="AK9" s="727"/>
      <c r="AL9" s="727"/>
      <c r="AM9" s="727"/>
      <c r="AN9" s="727"/>
      <c r="AO9" s="727"/>
      <c r="AP9" s="727"/>
      <c r="AQ9" s="727"/>
      <c r="AR9" s="727"/>
      <c r="AS9" s="727"/>
      <c r="AT9" s="727"/>
      <c r="AU9" s="727"/>
      <c r="AV9" s="727"/>
      <c r="AW9" s="727"/>
      <c r="AX9" s="727"/>
      <c r="AY9" s="727"/>
      <c r="AZ9" s="727"/>
      <c r="BA9" s="727"/>
      <c r="BB9" s="727"/>
      <c r="BC9" s="727"/>
      <c r="BD9" s="727"/>
      <c r="BE9" s="727"/>
      <c r="BF9" s="727"/>
      <c r="BG9" s="727"/>
      <c r="BH9" s="727"/>
      <c r="BI9" s="727"/>
      <c r="BJ9" s="727"/>
      <c r="BK9" s="727"/>
      <c r="BL9" s="727"/>
      <c r="BM9" s="727"/>
      <c r="BN9" s="727"/>
      <c r="BO9" s="727"/>
      <c r="BP9" s="727"/>
      <c r="BQ9" s="727"/>
      <c r="BR9" s="727"/>
      <c r="BS9" s="727"/>
      <c r="BT9" s="727"/>
      <c r="BU9" s="727"/>
      <c r="BV9" s="727"/>
      <c r="BW9" s="727"/>
      <c r="BX9" s="727"/>
      <c r="BY9" s="727"/>
      <c r="BZ9" s="727"/>
      <c r="CA9" s="727"/>
      <c r="CB9" s="727"/>
      <c r="CC9" s="727"/>
      <c r="CD9" s="727"/>
      <c r="CE9" s="727"/>
      <c r="CF9" s="727"/>
      <c r="CG9" s="727"/>
      <c r="CH9" s="727"/>
      <c r="CI9" s="727"/>
      <c r="CJ9" s="727"/>
      <c r="CK9" s="727"/>
      <c r="CL9" s="727"/>
      <c r="CM9" s="727"/>
      <c r="CN9" s="727"/>
      <c r="CO9" s="727"/>
      <c r="CP9" s="727"/>
      <c r="CQ9" s="727"/>
      <c r="CR9" s="727"/>
      <c r="CS9" s="727"/>
      <c r="CT9" s="727"/>
      <c r="CU9" s="727"/>
      <c r="CV9" s="727"/>
      <c r="CW9" s="727"/>
      <c r="CX9" s="727"/>
      <c r="CY9" s="727"/>
      <c r="CZ9" s="727"/>
      <c r="DA9" s="727"/>
      <c r="DB9" s="350"/>
      <c r="DC9" s="350"/>
      <c r="DD9" s="350"/>
      <c r="DE9" s="350"/>
      <c r="DF9" s="350"/>
    </row>
    <row r="10" spans="1:110" ht="15.75">
      <c r="A10" s="728"/>
      <c r="B10" s="728"/>
      <c r="C10" s="728"/>
      <c r="D10" s="728"/>
      <c r="E10" s="728"/>
      <c r="F10" s="728"/>
      <c r="G10" s="728"/>
      <c r="H10" s="728"/>
      <c r="I10" s="728"/>
      <c r="J10" s="728"/>
      <c r="K10" s="728"/>
      <c r="L10" s="728"/>
      <c r="M10" s="728"/>
      <c r="N10" s="728"/>
      <c r="O10" s="728"/>
      <c r="P10" s="728"/>
      <c r="Q10" s="728"/>
      <c r="R10" s="728"/>
      <c r="S10" s="728"/>
      <c r="T10" s="728"/>
      <c r="U10" s="728"/>
      <c r="V10" s="728"/>
      <c r="W10" s="728"/>
      <c r="X10" s="728"/>
      <c r="Y10" s="728"/>
      <c r="Z10" s="728"/>
      <c r="AA10" s="728"/>
      <c r="AB10" s="728"/>
      <c r="AC10" s="728"/>
      <c r="AD10" s="728"/>
      <c r="AE10" s="728"/>
      <c r="AF10" s="728"/>
      <c r="AG10" s="728"/>
      <c r="AH10" s="728"/>
      <c r="AI10" s="728"/>
      <c r="AJ10" s="728"/>
      <c r="AK10" s="728"/>
      <c r="AL10" s="728"/>
      <c r="AM10" s="728"/>
      <c r="AN10" s="728"/>
      <c r="AO10" s="728"/>
      <c r="AP10" s="728"/>
      <c r="AQ10" s="728"/>
      <c r="AR10" s="728"/>
      <c r="AS10" s="728"/>
      <c r="AT10" s="728"/>
      <c r="AU10" s="728"/>
      <c r="AV10" s="728"/>
      <c r="AW10" s="728"/>
      <c r="AX10" s="728"/>
      <c r="AY10" s="728"/>
      <c r="AZ10" s="728"/>
      <c r="BA10" s="728"/>
      <c r="BB10" s="728"/>
      <c r="BC10" s="728"/>
      <c r="BD10" s="728"/>
      <c r="BE10" s="728"/>
      <c r="BF10" s="728"/>
      <c r="BG10" s="728"/>
      <c r="BH10" s="728"/>
      <c r="BI10" s="728"/>
      <c r="BJ10" s="728"/>
      <c r="BK10" s="728"/>
      <c r="BL10" s="728"/>
      <c r="BM10" s="728"/>
      <c r="BN10" s="728"/>
      <c r="BO10" s="728"/>
      <c r="BP10" s="728"/>
      <c r="BQ10" s="728"/>
      <c r="BR10" s="728"/>
      <c r="BS10" s="728"/>
      <c r="BT10" s="728"/>
      <c r="BU10" s="728"/>
      <c r="BV10" s="728"/>
      <c r="BW10" s="728"/>
      <c r="BX10" s="728"/>
      <c r="BY10" s="728"/>
      <c r="BZ10" s="728"/>
      <c r="CA10" s="728"/>
      <c r="CB10" s="728"/>
      <c r="CC10" s="728"/>
      <c r="CD10" s="728"/>
      <c r="CE10" s="728"/>
      <c r="CF10" s="728"/>
      <c r="CG10" s="728"/>
      <c r="CH10" s="728"/>
      <c r="CI10" s="728"/>
      <c r="CJ10" s="728"/>
      <c r="CK10" s="728"/>
      <c r="CL10" s="728"/>
      <c r="CM10" s="728"/>
      <c r="CN10" s="728"/>
      <c r="CO10" s="728"/>
      <c r="CP10" s="728"/>
      <c r="CQ10" s="728"/>
      <c r="CR10" s="728"/>
      <c r="CS10" s="728"/>
      <c r="CT10" s="728"/>
      <c r="CU10" s="728"/>
      <c r="CV10" s="728"/>
      <c r="CW10" s="728"/>
      <c r="CX10" s="728"/>
      <c r="CY10" s="728"/>
      <c r="CZ10" s="728"/>
      <c r="DA10" s="728"/>
      <c r="DB10" s="179"/>
      <c r="DC10" s="179"/>
      <c r="DD10" s="179"/>
      <c r="DE10" s="179"/>
      <c r="DF10" s="179"/>
    </row>
    <row r="11" spans="1:110" ht="15.75">
      <c r="A11" s="179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  <c r="CK11" s="179"/>
      <c r="CL11" s="179"/>
      <c r="CM11" s="179"/>
      <c r="CN11" s="179"/>
      <c r="CO11" s="179"/>
      <c r="CP11" s="179"/>
      <c r="CQ11" s="179"/>
      <c r="CR11" s="179"/>
      <c r="CS11" s="179"/>
      <c r="CT11" s="179"/>
      <c r="CU11" s="179"/>
      <c r="CV11" s="179"/>
      <c r="CW11" s="179"/>
      <c r="CX11" s="179"/>
      <c r="CY11" s="179"/>
      <c r="CZ11" s="179"/>
      <c r="DA11" s="179"/>
      <c r="DB11" s="179"/>
      <c r="DC11" s="179"/>
      <c r="DD11" s="179"/>
      <c r="DE11" s="179"/>
      <c r="DF11" s="179"/>
    </row>
    <row r="12" spans="1:110" ht="15.75" customHeight="1">
      <c r="A12" s="49"/>
      <c r="B12" s="49"/>
      <c r="D12" s="454" t="str">
        <f>TEXT('Настройки ТИК'!C17,"ММММ")</f>
        <v>${bdate_ik}</v>
      </c>
      <c r="E12" s="454" t="str">
        <f>TEXT('Настройки ТИК'!D17,"ММММ")</f>
        <v>${edate_ik}</v>
      </c>
      <c r="F12" s="454"/>
      <c r="G12" s="454"/>
      <c r="H12" s="454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20" t="str">
        <f>IF(D12=E12,D12,D12&amp;"-"&amp;E12)</f>
        <v>${bdate_ik}-${edate_ik}</v>
      </c>
      <c r="AT12" s="720"/>
      <c r="AU12" s="720"/>
      <c r="AV12" s="720"/>
      <c r="AW12" s="720"/>
      <c r="AX12" s="720"/>
      <c r="AY12" s="720"/>
      <c r="AZ12" s="346"/>
      <c r="BA12" s="346"/>
      <c r="BB12" s="346"/>
      <c r="BC12" s="346"/>
      <c r="BD12" s="346"/>
      <c r="BE12" s="128" t="e">
        <f>YEAR('Настройки ТИК'!C15)</f>
        <v>#VALUE!</v>
      </c>
      <c r="BF12" s="346"/>
      <c r="BG12" s="346"/>
      <c r="BH12" s="346"/>
      <c r="BI12" s="346"/>
      <c r="BJ12" s="346"/>
      <c r="BK12" s="77" t="s">
        <v>153</v>
      </c>
      <c r="BL12" s="346"/>
      <c r="BM12" s="346"/>
      <c r="BN12" s="346"/>
      <c r="BO12" s="346"/>
      <c r="BP12" s="346"/>
      <c r="BQ12" s="49"/>
      <c r="BR12" s="346"/>
      <c r="BS12" s="346"/>
      <c r="BT12" s="346"/>
      <c r="BU12" s="346"/>
      <c r="BV12" s="346"/>
      <c r="BW12" s="49"/>
      <c r="BX12" s="346"/>
      <c r="BY12" s="346"/>
      <c r="BZ12" s="346"/>
      <c r="CA12" s="346"/>
      <c r="CB12" s="346"/>
      <c r="CC12" s="49"/>
      <c r="CD12" s="346"/>
      <c r="CE12" s="346"/>
      <c r="CF12" s="346"/>
      <c r="CG12" s="346"/>
      <c r="CH12" s="346"/>
      <c r="CI12" s="49"/>
      <c r="CJ12" s="346"/>
      <c r="CK12" s="346"/>
      <c r="CL12" s="346"/>
      <c r="CM12" s="346"/>
      <c r="CN12" s="346"/>
      <c r="CO12" s="49"/>
      <c r="CP12" s="346"/>
      <c r="CQ12" s="346"/>
      <c r="CR12" s="346"/>
      <c r="CS12" s="346"/>
      <c r="CT12" s="346"/>
      <c r="CU12" s="49"/>
      <c r="CV12" s="346"/>
      <c r="CW12" s="346"/>
      <c r="CX12" s="346"/>
      <c r="CY12" s="346"/>
      <c r="CZ12" s="346"/>
      <c r="DA12" s="49"/>
      <c r="DB12" s="346"/>
      <c r="DC12" s="346"/>
      <c r="DD12" s="346"/>
      <c r="DE12" s="346"/>
      <c r="DF12" s="346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30" t="s">
        <v>504</v>
      </c>
      <c r="AT13" s="730"/>
      <c r="AU13" s="730"/>
      <c r="AV13" s="730"/>
      <c r="AW13" s="730"/>
      <c r="AX13" s="730"/>
      <c r="AY13" s="730"/>
      <c r="AZ13" s="347"/>
      <c r="BA13" s="347"/>
      <c r="BB13" s="347"/>
      <c r="BC13" s="347"/>
      <c r="BD13" s="347"/>
      <c r="BE13" s="34"/>
      <c r="BF13" s="347"/>
      <c r="BG13" s="347"/>
      <c r="BH13" s="347"/>
      <c r="BI13" s="347"/>
      <c r="BJ13" s="347"/>
      <c r="BK13" s="34"/>
      <c r="BL13" s="347"/>
      <c r="BM13" s="347"/>
      <c r="BN13" s="347"/>
      <c r="BO13" s="347"/>
      <c r="BP13" s="347"/>
      <c r="BQ13" s="49"/>
      <c r="BR13" s="347"/>
      <c r="BS13" s="347"/>
      <c r="BT13" s="347"/>
      <c r="BU13" s="347"/>
      <c r="BV13" s="347"/>
      <c r="BW13" s="49"/>
      <c r="BX13" s="347"/>
      <c r="BY13" s="347"/>
      <c r="BZ13" s="347"/>
      <c r="CA13" s="347"/>
      <c r="CB13" s="347"/>
      <c r="CC13" s="49"/>
      <c r="CD13" s="347"/>
      <c r="CE13" s="347"/>
      <c r="CF13" s="347"/>
      <c r="CG13" s="347"/>
      <c r="CH13" s="347"/>
      <c r="CI13" s="49"/>
      <c r="CJ13" s="347"/>
      <c r="CK13" s="347"/>
      <c r="CL13" s="347"/>
      <c r="CM13" s="347"/>
      <c r="CN13" s="347"/>
      <c r="CO13" s="49"/>
      <c r="CP13" s="347"/>
      <c r="CQ13" s="347"/>
      <c r="CR13" s="347"/>
      <c r="CS13" s="347"/>
      <c r="CT13" s="347"/>
      <c r="CU13" s="49"/>
      <c r="CV13" s="347"/>
      <c r="CW13" s="347"/>
      <c r="CX13" s="347"/>
      <c r="CY13" s="347"/>
      <c r="CZ13" s="347"/>
      <c r="DA13" s="49"/>
      <c r="DB13" s="347"/>
      <c r="DC13" s="347"/>
      <c r="DD13" s="347"/>
      <c r="DE13" s="347"/>
      <c r="DF13" s="347"/>
    </row>
    <row r="14" spans="1:110" ht="15.75">
      <c r="A14" s="49"/>
      <c r="B14" s="49"/>
      <c r="C14" s="49"/>
      <c r="D14" s="49"/>
      <c r="E14" s="49"/>
      <c r="F14" s="49"/>
      <c r="G14" s="49"/>
      <c r="H14" s="387" t="str">
        <f>'Настройки ТИК'!$C$14</f>
        <v>${mfin}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31" t="s">
        <v>0</v>
      </c>
      <c r="B15" s="732"/>
      <c r="C15" s="750" t="s">
        <v>505</v>
      </c>
      <c r="D15" s="750"/>
      <c r="E15" s="750"/>
      <c r="F15" s="750"/>
      <c r="G15" s="750"/>
      <c r="H15" s="750"/>
      <c r="I15" s="750"/>
      <c r="J15" s="750"/>
      <c r="K15" s="750"/>
      <c r="L15" s="750"/>
      <c r="M15" s="750"/>
      <c r="N15" s="750"/>
      <c r="O15" s="750"/>
      <c r="P15" s="750"/>
      <c r="Q15" s="750"/>
      <c r="R15" s="750"/>
      <c r="S15" s="750"/>
      <c r="T15" s="750"/>
      <c r="U15" s="750"/>
      <c r="V15" s="750"/>
      <c r="W15" s="750"/>
      <c r="X15" s="750"/>
      <c r="Y15" s="750"/>
      <c r="Z15" s="750"/>
      <c r="AA15" s="750"/>
      <c r="AB15" s="750"/>
      <c r="AC15" s="750"/>
      <c r="AD15" s="750"/>
      <c r="AE15" s="750"/>
      <c r="AF15" s="750"/>
      <c r="AG15" s="750"/>
      <c r="AH15" s="750"/>
      <c r="AI15" s="750"/>
      <c r="AJ15" s="750"/>
      <c r="AK15" s="750"/>
      <c r="AL15" s="750"/>
      <c r="AM15" s="750"/>
      <c r="AN15" s="750"/>
      <c r="AO15" s="750"/>
      <c r="AP15" s="750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750"/>
      <c r="BR15" s="750"/>
      <c r="BS15" s="750"/>
      <c r="BT15" s="750"/>
      <c r="BU15" s="750"/>
      <c r="BV15" s="750"/>
      <c r="BW15" s="750"/>
      <c r="BX15" s="750"/>
      <c r="BY15" s="750"/>
      <c r="BZ15" s="750"/>
      <c r="CA15" s="750"/>
      <c r="CB15" s="750"/>
      <c r="CC15" s="750"/>
      <c r="CD15" s="750"/>
      <c r="CE15" s="750"/>
      <c r="CF15" s="750"/>
      <c r="CG15" s="750"/>
      <c r="CH15" s="750"/>
      <c r="CI15" s="750"/>
      <c r="CJ15" s="750"/>
      <c r="CK15" s="750"/>
      <c r="CL15" s="750"/>
      <c r="CM15" s="750"/>
      <c r="CN15" s="750"/>
      <c r="CO15" s="750"/>
      <c r="CP15" s="750"/>
      <c r="CQ15" s="750"/>
      <c r="CR15" s="750"/>
      <c r="CS15" s="750"/>
      <c r="CT15" s="750"/>
      <c r="CU15" s="750"/>
      <c r="CV15" s="750"/>
      <c r="CW15" s="750"/>
      <c r="CX15" s="750"/>
      <c r="CY15" s="750"/>
      <c r="CZ15" s="750"/>
      <c r="DA15" s="750"/>
      <c r="DB15" s="251"/>
      <c r="DC15" s="251"/>
      <c r="DD15" s="251"/>
      <c r="DE15" s="251"/>
      <c r="DF15" s="251"/>
    </row>
    <row r="16" spans="1:110" ht="33" customHeight="1">
      <c r="A16" s="733"/>
      <c r="B16" s="734"/>
      <c r="C16" s="755" t="str">
        <f>IF('Настройки УИК'!$B22=0," ",'Настройки УИК'!B22)</f>
        <v>${fio1}</v>
      </c>
      <c r="D16" s="756"/>
      <c r="E16" s="756"/>
      <c r="F16" s="756"/>
      <c r="G16" s="756"/>
      <c r="H16" s="757"/>
      <c r="I16" s="180" t="str">
        <f>IF('Настройки УИК'!$B23=0," ",'Настройки УИК'!$B23)</f>
        <v>${fio2}</v>
      </c>
      <c r="J16" s="180"/>
      <c r="K16" s="180"/>
      <c r="L16" s="180"/>
      <c r="M16" s="180"/>
      <c r="N16" s="180"/>
      <c r="O16" s="180" t="str">
        <f>IF('Настройки УИК'!$B24=0," ",'Настройки УИК'!$B24)</f>
        <v>${fio3}</v>
      </c>
      <c r="P16" s="180"/>
      <c r="Q16" s="180"/>
      <c r="R16" s="180"/>
      <c r="S16" s="180"/>
      <c r="T16" s="180"/>
      <c r="U16" s="180" t="str">
        <f>IF('Настройки УИК'!$B25=0," ",'Настройки УИК'!$B25)</f>
        <v>${fio4}</v>
      </c>
      <c r="V16" s="180"/>
      <c r="W16" s="180"/>
      <c r="X16" s="180"/>
      <c r="Y16" s="180"/>
      <c r="Z16" s="180"/>
      <c r="AA16" s="180" t="str">
        <f>IF('Настройки УИК'!$B26=0," ",'Настройки УИК'!$B26)</f>
        <v>${fio5}</v>
      </c>
      <c r="AB16" s="180"/>
      <c r="AC16" s="180"/>
      <c r="AD16" s="180"/>
      <c r="AE16" s="180"/>
      <c r="AF16" s="180"/>
      <c r="AG16" s="180" t="str">
        <f>IF('Настройки УИК'!$B27=0," ",'Настройки УИК'!$B27)</f>
        <v>${fio6}</v>
      </c>
      <c r="AH16" s="180"/>
      <c r="AI16" s="180"/>
      <c r="AJ16" s="180"/>
      <c r="AK16" s="180"/>
      <c r="AL16" s="180"/>
      <c r="AM16" s="180" t="str">
        <f>IF('Настройки УИК'!$B28=0," ",'Настройки УИК'!$B28)</f>
        <v>${fio7}</v>
      </c>
      <c r="AN16" s="180"/>
      <c r="AO16" s="180"/>
      <c r="AP16" s="180"/>
      <c r="AQ16" s="180"/>
      <c r="AR16" s="180"/>
      <c r="AS16" s="180" t="str">
        <f>IF('Настройки УИК'!$B29=0," ",'Настройки УИК'!$B29)</f>
        <v>${fio8}</v>
      </c>
      <c r="AT16" s="180"/>
      <c r="AU16" s="180"/>
      <c r="AV16" s="180"/>
      <c r="AW16" s="180"/>
      <c r="AX16" s="180"/>
      <c r="AY16" s="180" t="str">
        <f>IF('Настройки УИК'!$B30=0," ",'Настройки УИК'!$B30)</f>
        <v>${fio9}</v>
      </c>
      <c r="AZ16" s="180"/>
      <c r="BA16" s="180"/>
      <c r="BB16" s="180"/>
      <c r="BC16" s="180"/>
      <c r="BD16" s="180"/>
      <c r="BE16" s="180" t="str">
        <f>IF('Настройки УИК'!$B31=0," ",'Настройки УИК'!$B31)</f>
        <v>${fio10}</v>
      </c>
      <c r="BF16" s="180"/>
      <c r="BG16" s="180"/>
      <c r="BH16" s="180"/>
      <c r="BI16" s="180"/>
      <c r="BJ16" s="180"/>
      <c r="BK16" s="180" t="str">
        <f>IF('Настройки УИК'!$B32=0," ",'Настройки УИК'!$B32)</f>
        <v>${fio11}</v>
      </c>
      <c r="BL16" s="180"/>
      <c r="BM16" s="180"/>
      <c r="BN16" s="180"/>
      <c r="BO16" s="180"/>
      <c r="BP16" s="180"/>
      <c r="BQ16" s="180" t="str">
        <f>IF('Настройки УИК'!$B33=0," ",'Настройки УИК'!$B33)</f>
        <v>${fio12}</v>
      </c>
      <c r="BR16" s="180"/>
      <c r="BS16" s="180"/>
      <c r="BT16" s="180"/>
      <c r="BU16" s="180"/>
      <c r="BV16" s="180"/>
      <c r="BW16" s="180" t="str">
        <f>IF('Настройки УИК'!$B34=0," ",'Настройки УИК'!$B34)</f>
        <v>${fio13}</v>
      </c>
      <c r="BX16" s="180"/>
      <c r="BY16" s="180"/>
      <c r="BZ16" s="180"/>
      <c r="CA16" s="180"/>
      <c r="CB16" s="180"/>
      <c r="CC16" s="180" t="str">
        <f>IF('Настройки УИК'!$B35=0," ",'Настройки УИК'!$B35)</f>
        <v>${fio14}</v>
      </c>
      <c r="CD16" s="180"/>
      <c r="CE16" s="180"/>
      <c r="CF16" s="180"/>
      <c r="CG16" s="180"/>
      <c r="CH16" s="180"/>
      <c r="CI16" s="180" t="str">
        <f>IF('Настройки УИК'!$B36=0," ",'Настройки УИК'!$B36)</f>
        <v>${fio15}</v>
      </c>
      <c r="CJ16" s="180"/>
      <c r="CK16" s="180"/>
      <c r="CL16" s="180"/>
      <c r="CM16" s="180"/>
      <c r="CN16" s="180"/>
      <c r="CO16" s="180" t="str">
        <f>IF('Настройки УИК'!$B37=0," ",'Настройки УИК'!$B37)</f>
        <v>${fio16}</v>
      </c>
      <c r="CP16" s="180"/>
      <c r="CQ16" s="180"/>
      <c r="CR16" s="180"/>
      <c r="CS16" s="180"/>
      <c r="CT16" s="180"/>
      <c r="CU16" s="180" t="str">
        <f>IF('Настройки УИК'!$B38=0," ",'Настройки УИК'!$B38)</f>
        <v>${fio17}</v>
      </c>
      <c r="CV16" s="180"/>
      <c r="CW16" s="180"/>
      <c r="CX16" s="180"/>
      <c r="CY16" s="180"/>
      <c r="CZ16" s="180"/>
      <c r="DA16" s="180" t="str">
        <f>IF('Настройки УИК'!$B39=0," ",'Настройки УИК'!$B39)</f>
        <v>${fio18}</v>
      </c>
      <c r="DB16" s="180"/>
      <c r="DC16" s="180"/>
      <c r="DD16" s="180"/>
      <c r="DE16" s="180"/>
      <c r="DF16" s="180"/>
    </row>
    <row r="17" spans="1:110" ht="16.5" customHeight="1">
      <c r="A17" s="751" t="s">
        <v>399</v>
      </c>
      <c r="B17" s="752"/>
      <c r="C17" s="431" t="s">
        <v>400</v>
      </c>
      <c r="D17" s="273" t="s">
        <v>857</v>
      </c>
      <c r="E17" s="273" t="s">
        <v>858</v>
      </c>
      <c r="F17" s="273" t="s">
        <v>859</v>
      </c>
      <c r="G17" s="273" t="s">
        <v>860</v>
      </c>
      <c r="H17" s="345" t="s">
        <v>1046</v>
      </c>
      <c r="I17" s="431" t="s">
        <v>401</v>
      </c>
      <c r="J17" s="273" t="s">
        <v>857</v>
      </c>
      <c r="K17" s="273" t="s">
        <v>858</v>
      </c>
      <c r="L17" s="273" t="s">
        <v>859</v>
      </c>
      <c r="M17" s="273" t="s">
        <v>860</v>
      </c>
      <c r="N17" s="345" t="s">
        <v>1046</v>
      </c>
      <c r="O17" s="431" t="s">
        <v>402</v>
      </c>
      <c r="P17" s="273" t="s">
        <v>857</v>
      </c>
      <c r="Q17" s="273" t="s">
        <v>858</v>
      </c>
      <c r="R17" s="273" t="s">
        <v>859</v>
      </c>
      <c r="S17" s="273" t="s">
        <v>860</v>
      </c>
      <c r="T17" s="345" t="s">
        <v>1046</v>
      </c>
      <c r="U17" s="431" t="s">
        <v>403</v>
      </c>
      <c r="V17" s="273" t="s">
        <v>857</v>
      </c>
      <c r="W17" s="273" t="s">
        <v>858</v>
      </c>
      <c r="X17" s="273" t="s">
        <v>859</v>
      </c>
      <c r="Y17" s="273" t="s">
        <v>860</v>
      </c>
      <c r="Z17" s="345" t="s">
        <v>1046</v>
      </c>
      <c r="AA17" s="431" t="s">
        <v>404</v>
      </c>
      <c r="AB17" s="273" t="s">
        <v>857</v>
      </c>
      <c r="AC17" s="273" t="s">
        <v>858</v>
      </c>
      <c r="AD17" s="273" t="s">
        <v>859</v>
      </c>
      <c r="AE17" s="273" t="s">
        <v>860</v>
      </c>
      <c r="AF17" s="345" t="s">
        <v>1046</v>
      </c>
      <c r="AG17" s="431" t="s">
        <v>405</v>
      </c>
      <c r="AH17" s="273" t="s">
        <v>857</v>
      </c>
      <c r="AI17" s="273" t="s">
        <v>858</v>
      </c>
      <c r="AJ17" s="273" t="s">
        <v>859</v>
      </c>
      <c r="AK17" s="273" t="s">
        <v>860</v>
      </c>
      <c r="AL17" s="345" t="s">
        <v>1046</v>
      </c>
      <c r="AM17" s="431" t="s">
        <v>406</v>
      </c>
      <c r="AN17" s="273" t="s">
        <v>857</v>
      </c>
      <c r="AO17" s="273" t="s">
        <v>858</v>
      </c>
      <c r="AP17" s="273" t="s">
        <v>859</v>
      </c>
      <c r="AQ17" s="273" t="s">
        <v>860</v>
      </c>
      <c r="AR17" s="345" t="s">
        <v>1046</v>
      </c>
      <c r="AS17" s="431" t="s">
        <v>407</v>
      </c>
      <c r="AT17" s="273" t="s">
        <v>857</v>
      </c>
      <c r="AU17" s="273" t="s">
        <v>858</v>
      </c>
      <c r="AV17" s="273" t="s">
        <v>859</v>
      </c>
      <c r="AW17" s="273" t="s">
        <v>860</v>
      </c>
      <c r="AX17" s="345" t="s">
        <v>1046</v>
      </c>
      <c r="AY17" s="431" t="s">
        <v>408</v>
      </c>
      <c r="AZ17" s="273" t="s">
        <v>857</v>
      </c>
      <c r="BA17" s="273" t="s">
        <v>858</v>
      </c>
      <c r="BB17" s="273" t="s">
        <v>859</v>
      </c>
      <c r="BC17" s="273" t="s">
        <v>860</v>
      </c>
      <c r="BD17" s="345" t="s">
        <v>1046</v>
      </c>
      <c r="BE17" s="431" t="s">
        <v>409</v>
      </c>
      <c r="BF17" s="273" t="s">
        <v>857</v>
      </c>
      <c r="BG17" s="273" t="s">
        <v>858</v>
      </c>
      <c r="BH17" s="273" t="s">
        <v>859</v>
      </c>
      <c r="BI17" s="273" t="s">
        <v>860</v>
      </c>
      <c r="BJ17" s="345" t="s">
        <v>1046</v>
      </c>
      <c r="BK17" s="431" t="s">
        <v>410</v>
      </c>
      <c r="BL17" s="273" t="s">
        <v>857</v>
      </c>
      <c r="BM17" s="273" t="s">
        <v>858</v>
      </c>
      <c r="BN17" s="273" t="s">
        <v>859</v>
      </c>
      <c r="BO17" s="273" t="s">
        <v>860</v>
      </c>
      <c r="BP17" s="345" t="s">
        <v>1046</v>
      </c>
      <c r="BQ17" s="431" t="s">
        <v>411</v>
      </c>
      <c r="BR17" s="273" t="s">
        <v>857</v>
      </c>
      <c r="BS17" s="273" t="s">
        <v>858</v>
      </c>
      <c r="BT17" s="273" t="s">
        <v>859</v>
      </c>
      <c r="BU17" s="273" t="s">
        <v>860</v>
      </c>
      <c r="BV17" s="345" t="s">
        <v>1046</v>
      </c>
      <c r="BW17" s="431" t="s">
        <v>412</v>
      </c>
      <c r="BX17" s="273" t="s">
        <v>857</v>
      </c>
      <c r="BY17" s="273" t="s">
        <v>858</v>
      </c>
      <c r="BZ17" s="273" t="s">
        <v>859</v>
      </c>
      <c r="CA17" s="273" t="s">
        <v>860</v>
      </c>
      <c r="CB17" s="345" t="s">
        <v>1046</v>
      </c>
      <c r="CC17" s="431" t="s">
        <v>413</v>
      </c>
      <c r="CD17" s="273" t="s">
        <v>857</v>
      </c>
      <c r="CE17" s="273" t="s">
        <v>858</v>
      </c>
      <c r="CF17" s="273" t="s">
        <v>859</v>
      </c>
      <c r="CG17" s="273" t="s">
        <v>860</v>
      </c>
      <c r="CH17" s="345" t="s">
        <v>1046</v>
      </c>
      <c r="CI17" s="431" t="s">
        <v>414</v>
      </c>
      <c r="CJ17" s="273" t="s">
        <v>857</v>
      </c>
      <c r="CK17" s="273" t="s">
        <v>858</v>
      </c>
      <c r="CL17" s="273" t="s">
        <v>859</v>
      </c>
      <c r="CM17" s="273" t="s">
        <v>860</v>
      </c>
      <c r="CN17" s="345" t="s">
        <v>1046</v>
      </c>
      <c r="CO17" s="431" t="s">
        <v>415</v>
      </c>
      <c r="CP17" s="273" t="s">
        <v>857</v>
      </c>
      <c r="CQ17" s="273" t="s">
        <v>858</v>
      </c>
      <c r="CR17" s="273" t="s">
        <v>859</v>
      </c>
      <c r="CS17" s="273" t="s">
        <v>860</v>
      </c>
      <c r="CT17" s="345" t="s">
        <v>1046</v>
      </c>
      <c r="CU17" s="431" t="s">
        <v>416</v>
      </c>
      <c r="CV17" s="273" t="s">
        <v>857</v>
      </c>
      <c r="CW17" s="273" t="s">
        <v>858</v>
      </c>
      <c r="CX17" s="273" t="s">
        <v>859</v>
      </c>
      <c r="CY17" s="273" t="s">
        <v>860</v>
      </c>
      <c r="CZ17" s="345" t="s">
        <v>1046</v>
      </c>
      <c r="DA17" s="431" t="s">
        <v>1043</v>
      </c>
      <c r="DB17" s="273" t="s">
        <v>857</v>
      </c>
      <c r="DC17" s="273" t="s">
        <v>858</v>
      </c>
      <c r="DD17" s="273" t="s">
        <v>859</v>
      </c>
      <c r="DE17" s="273" t="s">
        <v>860</v>
      </c>
      <c r="DF17" s="345" t="s">
        <v>1046</v>
      </c>
    </row>
    <row r="18" spans="1:110" s="241" customFormat="1" ht="16.5" customHeight="1">
      <c r="A18" s="419" t="s">
        <v>1040</v>
      </c>
      <c r="B18" s="420" t="s">
        <v>1041</v>
      </c>
      <c r="C18" s="344"/>
      <c r="D18" s="512" t="e">
        <f>IF('Настройки УИК'!$F$22&gt;0,(IF(AND(MONTH($A18)=MONTH('Настройки ТИК'!$C$17),$B18="",C18=8),C18,0))*'Настройки УИК'!$I$22/8,0)</f>
        <v>#VALUE!</v>
      </c>
      <c r="E18" s="512" t="e">
        <f>IF('Настройки УИК'!$F$22&gt;0,(IF(AND(MONTH($A18)=MONTH('Настройки ТИК'!$D$17),$B18="",C18=8),C18,0))*'Настройки УИК'!$J$22/8,0)</f>
        <v>#VALUE!</v>
      </c>
      <c r="F18" s="512" t="e">
        <f>IF($B18="",0,C18*'Настройки УИК'!$K$22*2*'Настройки ТИК'!$C$32)</f>
        <v>#VALUE!</v>
      </c>
      <c r="G18" s="512" t="e">
        <f>IF(AND(D18+E18=0,$B18=""),C18*'Настройки УИК'!$K$22*'Настройки ТИК'!$C$32,0)</f>
        <v>#VALUE!</v>
      </c>
      <c r="H18" s="512" t="e">
        <f>IF(AND('Настройки ТИК'!$C$45="ТИК",'Настройки УИК'!$C$22="Председатель"),0,(F18+G18)*ПК_ТИК)</f>
        <v>#VALUE!</v>
      </c>
      <c r="I18" s="344"/>
      <c r="J18" s="512" t="e">
        <f>IF('Настройки УИК'!$F$23&gt;0,(IF(AND(MONTH($A18)=MONTH('Настройки ТИК'!$C$17),$B18="",I18=8),I18,0))*'Настройки УИК'!$I$23/8,0)</f>
        <v>#VALUE!</v>
      </c>
      <c r="K18" s="512" t="e">
        <f>IF('Настройки УИК'!$F$23&gt;0,(IF(AND(MONTH($A18)=MONTH('Настройки ТИК'!$D$17),$B18="",I18=8),I18,0))*'Настройки УИК'!$J$23/8,0)</f>
        <v>#VALUE!</v>
      </c>
      <c r="L18" s="512" t="e">
        <f>IF($B18="",0,I18*'Настройки УИК'!$K$23*2*'Настройки ТИК'!$C$32)</f>
        <v>#VALUE!</v>
      </c>
      <c r="M18" s="512" t="e">
        <f>IF(AND(J18+K18=0,$B18=""),I18*'Настройки УИК'!$K$23*'Настройки ТИК'!$C$32,0)</f>
        <v>#VALUE!</v>
      </c>
      <c r="N18" s="512" t="e">
        <f>IF(AND('Настройки ТИК'!$C$45="ТИК",'Настройки УИК'!$C$23="Председатель"),0,(L18+M18)*ПК_ТИК)</f>
        <v>#VALUE!</v>
      </c>
      <c r="O18" s="344"/>
      <c r="P18" s="512" t="e">
        <f>IF('Настройки УИК'!$F$24&gt;0,(IF(AND(MONTH($A18)=MONTH('Настройки ТИК'!$C$17),$B18="",O18=8),O18,0))*'Настройки УИК'!$I$24/8,0)</f>
        <v>#VALUE!</v>
      </c>
      <c r="Q18" s="512" t="e">
        <f>IF('Настройки УИК'!$F$24&gt;0,(IF(AND(MONTH($A18)=MONTH('Настройки ТИК'!$D$17),$B18="",O18=8),O18,0))*'Настройки УИК'!$J$24/8,0)</f>
        <v>#VALUE!</v>
      </c>
      <c r="R18" s="512" t="e">
        <f>IF($B18="",0,O18*'Настройки УИК'!$K$24*2*'Настройки ТИК'!$C$32)</f>
        <v>#VALUE!</v>
      </c>
      <c r="S18" s="512" t="e">
        <f>IF(AND(P18+Q18=0,$B18=""),O18*'Настройки УИК'!$K$24*'Настройки ТИК'!$C$32,0)</f>
        <v>#VALUE!</v>
      </c>
      <c r="T18" s="512" t="e">
        <f>IF(AND('Настройки ТИК'!$C$45="ТИК",'Настройки УИК'!$C$24="Председатель"),0,(R18+S18)*ПК_ТИК)</f>
        <v>#VALUE!</v>
      </c>
      <c r="U18" s="344"/>
      <c r="V18" s="512" t="e">
        <f>IF('Настройки УИК'!$F$25&gt;0,(IF(AND(MONTH($A18)=MONTH('Настройки ТИК'!$C$17),$B18="",U18=8),U18,0))*'Настройки УИК'!$I$25/8,0)</f>
        <v>#VALUE!</v>
      </c>
      <c r="W18" s="512" t="e">
        <f>IF('Настройки УИК'!$F$25&gt;0,(IF(AND(MONTH($A18)=MONTH('Настройки ТИК'!$D$17),$B18="",U18=8),U18,0))*'Настройки УИК'!$J$25/8,0)</f>
        <v>#VALUE!</v>
      </c>
      <c r="X18" s="512" t="e">
        <f>IF($B18="",0,U18*'Настройки УИК'!$K$25*2*'Настройки ТИК'!$C$32)</f>
        <v>#VALUE!</v>
      </c>
      <c r="Y18" s="512" t="e">
        <f>IF(AND(V18+W18=0,$B18=""),U18*'Настройки УИК'!$K$25*'Настройки ТИК'!$C$32,0)</f>
        <v>#VALUE!</v>
      </c>
      <c r="Z18" s="512" t="e">
        <f>IF(AND('Настройки ТИК'!$C$45="ТИК",'Настройки УИК'!$C$25="Председатель"),0,(X18+Y18)*ПК_ТИК)</f>
        <v>#VALUE!</v>
      </c>
      <c r="AA18" s="344"/>
      <c r="AB18" s="512" t="e">
        <f>IF('Настройки УИК'!$F$26&gt;0,(IF(AND(MONTH($A18)=MONTH('Настройки ТИК'!$C$17),$B18="",AA18=8),AA18,0))*'Настройки УИК'!$I$26/8,0)</f>
        <v>#VALUE!</v>
      </c>
      <c r="AC18" s="512" t="e">
        <f>IF('Настройки УИК'!$F$26&gt;0,(IF(AND(MONTH($A18)=MONTH('Настройки ТИК'!$D$17),$B18="",AA18=8),AA18,0))*'Настройки УИК'!$J$26/8,0)</f>
        <v>#VALUE!</v>
      </c>
      <c r="AD18" s="512" t="e">
        <f>IF($B18="",0,AA18*'Настройки УИК'!$K$26*2*'Настройки ТИК'!$C$32)</f>
        <v>#VALUE!</v>
      </c>
      <c r="AE18" s="512" t="e">
        <f>IF(AND(AB18+AC18=0,$B18=""),AA18*'Настройки УИК'!$K$26*'Настройки ТИК'!$C$32,0)</f>
        <v>#VALUE!</v>
      </c>
      <c r="AF18" s="512" t="e">
        <f>IF(AND('Настройки ТИК'!$C$45="ТИК",'Настройки УИК'!$C$26="Председатель"),0,(AD18+AE18)*ПК_ТИК)</f>
        <v>#VALUE!</v>
      </c>
      <c r="AG18" s="344"/>
      <c r="AH18" s="512" t="e">
        <f>IF('Настройки УИК'!$F$27&gt;0,(IF(AND(MONTH($A18)=MONTH('Настройки ТИК'!$C$17),$B18="",AG18=8),AG18,0))*'Настройки УИК'!$I$27/8,0)</f>
        <v>#VALUE!</v>
      </c>
      <c r="AI18" s="512" t="e">
        <f>IF('Настройки УИК'!$F$27&gt;0,(IF(AND(MONTH($A18)=MONTH('Настройки ТИК'!$D$17),$B18="",AG18=8),AG18,0))*'Настройки УИК'!$J$27/8,0)</f>
        <v>#VALUE!</v>
      </c>
      <c r="AJ18" s="512" t="e">
        <f>IF($B18="",0,AG18*'Настройки УИК'!$K$27*2*'Настройки ТИК'!$C$32)</f>
        <v>#VALUE!</v>
      </c>
      <c r="AK18" s="512" t="e">
        <f>IF(AND(AH18+AI18=0,$B18=""),AG18*'Настройки УИК'!$K$27*'Настройки ТИК'!$C$32,0)</f>
        <v>#VALUE!</v>
      </c>
      <c r="AL18" s="512" t="e">
        <f>IF(AND('Настройки ТИК'!$C$45="ТИК",'Настройки УИК'!$C$27="Председатель"),0,(AJ18+AK18)*ПК_ТИК)</f>
        <v>#VALUE!</v>
      </c>
      <c r="AM18" s="344"/>
      <c r="AN18" s="512" t="e">
        <f>IF('Настройки УИК'!$F$28&gt;0,(IF(AND(MONTH($A18)=MONTH('Настройки ТИК'!$C$17),$B18="",AM18=8),AM18,0))*'Настройки УИК'!$I$28/8,0)</f>
        <v>#VALUE!</v>
      </c>
      <c r="AO18" s="512" t="e">
        <f>IF('Настройки УИК'!$F$28&gt;0,(IF(AND(MONTH($A18)=MONTH('Настройки ТИК'!$D$17),$B18="",AM18=8),AM18,0))*'Настройки УИК'!$J$28/8,0)</f>
        <v>#VALUE!</v>
      </c>
      <c r="AP18" s="512" t="e">
        <f>IF($B18="",0,AM18*'Настройки УИК'!$K$28*2*'Настройки ТИК'!$C$32)</f>
        <v>#VALUE!</v>
      </c>
      <c r="AQ18" s="512" t="e">
        <f>IF(AND(AN18+AO18=0,$B18=""),AM18*'Настройки УИК'!$K$28*'Настройки ТИК'!$C$32,0)</f>
        <v>#VALUE!</v>
      </c>
      <c r="AR18" s="512" t="e">
        <f>IF(AND('Настройки ТИК'!$C$45="ТИК",'Настройки УИК'!$C$28="Председатель"),0,(AP18+AQ18)*ПК_ТИК)</f>
        <v>#VALUE!</v>
      </c>
      <c r="AS18" s="344"/>
      <c r="AT18" s="512" t="e">
        <f>IF('Настройки УИК'!$F$29&gt;0,(IF(AND(MONTH($A18)=MONTH('Настройки ТИК'!$C$17),$B18="",AS18=8),AS18,0))*'Настройки УИК'!$I$29/8,0)</f>
        <v>#VALUE!</v>
      </c>
      <c r="AU18" s="512" t="e">
        <f>IF('Настройки УИК'!$F$29&gt;0,(IF(AND(MONTH($A18)=MONTH('Настройки ТИК'!$D$17),$B18="",AS18=8),AS18,0))*'Настройки УИК'!$J$29/8,0)</f>
        <v>#VALUE!</v>
      </c>
      <c r="AV18" s="512" t="e">
        <f>IF($B18="",0,AS18*'Настройки УИК'!$K$29*2*'Настройки ТИК'!$C$32)</f>
        <v>#VALUE!</v>
      </c>
      <c r="AW18" s="512" t="e">
        <f>IF(AND(AT18+AU18=0,$B18=""),AS18*'Настройки УИК'!$K$29*'Настройки ТИК'!$C$32,0)</f>
        <v>#VALUE!</v>
      </c>
      <c r="AX18" s="512" t="e">
        <f>IF(AND('Настройки ТИК'!$C$45="ТИК",'Настройки УИК'!$C$29="Председатель"),0,(AV18+AW18)*ПК_ТИК)</f>
        <v>#VALUE!</v>
      </c>
      <c r="AY18" s="344"/>
      <c r="AZ18" s="512" t="e">
        <f>IF('Настройки УИК'!$F$30&gt;0,(IF(AND(MONTH($A18)=MONTH('Настройки ТИК'!$C$17),$B18="",AY18=8),AY18,0))*'Настройки УИК'!$I$30/8,0)</f>
        <v>#VALUE!</v>
      </c>
      <c r="BA18" s="512" t="e">
        <f>IF('Настройки УИК'!$F$30&gt;0,(IF(AND(MONTH($A18)=MONTH('Настройки ТИК'!$D$17),$B18="",AY18=8),AY18,0))*'Настройки УИК'!$J$30/8,0)</f>
        <v>#VALUE!</v>
      </c>
      <c r="BB18" s="512" t="e">
        <f>IF($B18="",0,AY18*'Настройки УИК'!$K$30*2*'Настройки ТИК'!$C$32)</f>
        <v>#VALUE!</v>
      </c>
      <c r="BC18" s="512" t="e">
        <f>IF(AND(AZ18+BA18=0,$B18=""),AY18*'Настройки УИК'!$K$30*'Настройки ТИК'!$C$32,0)</f>
        <v>#VALUE!</v>
      </c>
      <c r="BD18" s="512" t="e">
        <f>IF(AND('Настройки ТИК'!$C$45="ТИК",'Настройки УИК'!$C$30="Председатель"),0,(BB18+BC18)*ПК_ТИК)</f>
        <v>#VALUE!</v>
      </c>
      <c r="BE18" s="344"/>
      <c r="BF18" s="512" t="e">
        <f>IF('Настройки УИК'!$F$31&gt;0,(IF(AND(MONTH($A18)=MONTH('Настройки ТИК'!$C$17),$B18="",BE18=8),BE18,0))*'Настройки УИК'!$I$31/8,0)</f>
        <v>#VALUE!</v>
      </c>
      <c r="BG18" s="512" t="e">
        <f>IF('Настройки УИК'!$F$31&gt;0,(IF(AND(MONTH($A18)=MONTH('Настройки ТИК'!$D$17),$B18="",BE18=8),BE18,0))*'Настройки УИК'!$J$31/8,0)</f>
        <v>#VALUE!</v>
      </c>
      <c r="BH18" s="512" t="e">
        <f>IF($B18="",0,BE18*'Настройки УИК'!$K$31*2*'Настройки ТИК'!$C$32)</f>
        <v>#VALUE!</v>
      </c>
      <c r="BI18" s="512" t="e">
        <f>IF(AND(BF18+BG18=0,$B18=""),BE18*'Настройки УИК'!$K$31*'Настройки ТИК'!$C$32,0)</f>
        <v>#VALUE!</v>
      </c>
      <c r="BJ18" s="512" t="e">
        <f>IF(AND('Настройки ТИК'!$C$45="ТИК",'Настройки УИК'!$C$31="Председатель"),0,(BH18+BI18)*ПК_ТИК)</f>
        <v>#VALUE!</v>
      </c>
      <c r="BK18" s="344"/>
      <c r="BL18" s="512" t="e">
        <f>IF('Настройки УИК'!$F$32&gt;0,(IF(AND(MONTH($A18)=MONTH('Настройки ТИК'!$C$17),$B18="",BK18=8),BK18,0))*'Настройки УИК'!$I$32/8,0)</f>
        <v>#VALUE!</v>
      </c>
      <c r="BM18" s="512" t="e">
        <f>IF('Настройки УИК'!$F$32&gt;0,(IF(AND(MONTH($A18)=MONTH('Настройки ТИК'!$D$17),$B18="",BK18=8),BK18,0))*'Настройки УИК'!$J$32/8,0)</f>
        <v>#VALUE!</v>
      </c>
      <c r="BN18" s="512" t="e">
        <f>IF($B18="",0,BK18*'Настройки УИК'!$K$32*2*'Настройки ТИК'!$C$32)</f>
        <v>#VALUE!</v>
      </c>
      <c r="BO18" s="512" t="e">
        <f>IF(AND(BL18+BM18=0,$B18=""),BK18*'Настройки УИК'!$K$32*'Настройки ТИК'!$C$32,0)</f>
        <v>#VALUE!</v>
      </c>
      <c r="BP18" s="512" t="e">
        <f>IF(AND('Настройки ТИК'!$C$45="ТИК",'Настройки УИК'!$C$32="Председатель"),0,(BN18+BO18)*ПК_ТИК)</f>
        <v>#VALUE!</v>
      </c>
      <c r="BQ18" s="344"/>
      <c r="BR18" s="512" t="e">
        <f>IF('Настройки УИК'!$F$33&gt;0,(IF(AND(MONTH($A18)=MONTH('Настройки ТИК'!$C$17),$B18="",BQ18=8),BQ18,0))*'Настройки УИК'!$I$33/8,0)</f>
        <v>#VALUE!</v>
      </c>
      <c r="BS18" s="512" t="e">
        <f>IF('Настройки УИК'!$F$33&gt;0,(IF(AND(MONTH($A18)=MONTH('Настройки ТИК'!$D$17),$B18="",BQ18=8),BQ18,0))*'Настройки УИК'!$J$33/8,0)</f>
        <v>#VALUE!</v>
      </c>
      <c r="BT18" s="512" t="e">
        <f>IF($B18="",0,BQ18*'Настройки УИК'!$K$33*2*'Настройки ТИК'!$C$32)</f>
        <v>#VALUE!</v>
      </c>
      <c r="BU18" s="512" t="e">
        <f>IF(AND(BR18+BS18=0,$B18=""),BQ18*'Настройки УИК'!$K$33*'Настройки ТИК'!$C$32,0)</f>
        <v>#VALUE!</v>
      </c>
      <c r="BV18" s="512" t="e">
        <f>IF(AND('Настройки ТИК'!$C$45="ТИК",'Настройки УИК'!$C$33="Председатель"),0,(BT18+BU18)*ПК_ТИК)</f>
        <v>#VALUE!</v>
      </c>
      <c r="BW18" s="344"/>
      <c r="BX18" s="512" t="e">
        <f>IF('Настройки УИК'!$F$34&gt;0,(IF(AND(MONTH($A18)=MONTH('Настройки ТИК'!$C$17),$B18="",BW18=8),BW18,0))*'Настройки УИК'!$I$34/8,0)</f>
        <v>#VALUE!</v>
      </c>
      <c r="BY18" s="512" t="e">
        <f>IF('Настройки УИК'!$F$34&gt;0,(IF(AND(MONTH($A18)=MONTH('Настройки ТИК'!$D$17),$B18="",BW18=8),BW18,0))*'Настройки УИК'!$J$34/8,0)</f>
        <v>#VALUE!</v>
      </c>
      <c r="BZ18" s="512" t="e">
        <f>IF($B18="",0,BW18*'Настройки УИК'!$K$34*2*'Настройки ТИК'!$C$32)</f>
        <v>#VALUE!</v>
      </c>
      <c r="CA18" s="512" t="e">
        <f>IF(AND(BX18+BY18=0,$B18=""),BW18*'Настройки УИК'!$K$34*'Настройки ТИК'!$C$32,0)</f>
        <v>#VALUE!</v>
      </c>
      <c r="CB18" s="512" t="e">
        <f>IF(AND('Настройки ТИК'!$C$45="ТИК",'Настройки УИК'!$C$34="Председатель"),0,(BZ18+CA18)*ПК_ТИК)</f>
        <v>#VALUE!</v>
      </c>
      <c r="CC18" s="344"/>
      <c r="CD18" s="512" t="e">
        <f>IF('Настройки УИК'!$F$35&gt;0,(IF(AND(MONTH($A18)=MONTH('Настройки ТИК'!$C$17),$B18="",CC18=8),CC18,0))*'Настройки УИК'!$I$35/8,0)</f>
        <v>#VALUE!</v>
      </c>
      <c r="CE18" s="512" t="e">
        <f>IF('Настройки УИК'!$F$35&gt;0,(IF(AND(MONTH($A18)=MONTH('Настройки ТИК'!$D$17),$B18="",CC18=8),CC18,0))*'Настройки УИК'!$J$35/8,0)</f>
        <v>#VALUE!</v>
      </c>
      <c r="CF18" s="512" t="e">
        <f>IF($B18="",0,CC18*'Настройки УИК'!$K$35*2*'Настройки ТИК'!$C$32)</f>
        <v>#VALUE!</v>
      </c>
      <c r="CG18" s="512" t="e">
        <f>IF(AND(CD18+CE18=0,$B18=""),CC18*'Настройки УИК'!$K$35*'Настройки ТИК'!$C$32,0)</f>
        <v>#VALUE!</v>
      </c>
      <c r="CH18" s="512" t="e">
        <f>IF(AND('Настройки ТИК'!$C$45="ТИК",'Настройки УИК'!$C$35="Председатель"),0,(CF18+CG18)*ПК_ТИК)</f>
        <v>#VALUE!</v>
      </c>
      <c r="CI18" s="344"/>
      <c r="CJ18" s="512" t="e">
        <f>IF('Настройки УИК'!$F$36&gt;0,(IF(AND(MONTH($A18)=MONTH('Настройки ТИК'!$C$17),$B18="",CI18=8),CI18,0))*'Настройки УИК'!$I$36/8,0)</f>
        <v>#VALUE!</v>
      </c>
      <c r="CK18" s="512" t="e">
        <f>IF('Настройки УИК'!$F$36&gt;0,(IF(AND(MONTH($A18)=MONTH('Настройки ТИК'!$D$17),$B18="",CI18=8),CI18,0))*'Настройки УИК'!$J$36/8,0)</f>
        <v>#VALUE!</v>
      </c>
      <c r="CL18" s="512" t="e">
        <f>IF($B18="",0,CI18*'Настройки УИК'!$K$36*2*'Настройки ТИК'!$C$32)</f>
        <v>#VALUE!</v>
      </c>
      <c r="CM18" s="512" t="e">
        <f>IF(AND(CJ18+CK18=0,$B18=""),CI18*'Настройки УИК'!$K$36*'Настройки ТИК'!$C$32,0)</f>
        <v>#VALUE!</v>
      </c>
      <c r="CN18" s="512" t="e">
        <f>IF(AND('Настройки ТИК'!$C$45="ТИК",'Настройки УИК'!$C$36="Председатель"),0,(CL18+CM18)*ПК_ТИК)</f>
        <v>#VALUE!</v>
      </c>
      <c r="CO18" s="344"/>
      <c r="CP18" s="512" t="e">
        <f>IF('Настройки УИК'!$F$37&gt;0,(IF(AND(MONTH($A18)=MONTH('Настройки ТИК'!$C$17),$B18="",CO18=8),CO18,0))*'Настройки УИК'!$I$37/8,0)</f>
        <v>#VALUE!</v>
      </c>
      <c r="CQ18" s="512" t="e">
        <f>IF('Настройки УИК'!$F$37&gt;0,(IF(AND(MONTH($A18)=MONTH('Настройки ТИК'!$D$17),$B18="",CO18=8),CO18,0))*'Настройки УИК'!$J$37/8,0)</f>
        <v>#VALUE!</v>
      </c>
      <c r="CR18" s="512" t="e">
        <f>IF($B18="",0,CO18*'Настройки УИК'!$K$37*2*'Настройки ТИК'!$C$32)</f>
        <v>#VALUE!</v>
      </c>
      <c r="CS18" s="512" t="e">
        <f>IF(AND(CP18+CQ18=0,$B18=""),CO18*'Настройки УИК'!$K$37*'Настройки ТИК'!$C$32,0)</f>
        <v>#VALUE!</v>
      </c>
      <c r="CT18" s="512" t="e">
        <f>IF(AND('Настройки ТИК'!$C$45="ТИК",'Настройки УИК'!$C$37="Председатель"),0,(CR18+CS18)*ПК_ТИК)</f>
        <v>#VALUE!</v>
      </c>
      <c r="CU18" s="344"/>
      <c r="CV18" s="512" t="e">
        <f>IF('Настройки УИК'!$F$38&gt;0,(IF(AND(MONTH($A18)=MONTH('Настройки ТИК'!$C$17),$B18="",CU18=8),CU18,0))*'Настройки УИК'!$I$38/8,0)</f>
        <v>#VALUE!</v>
      </c>
      <c r="CW18" s="512" t="e">
        <f>IF('Настройки УИК'!$F$38&gt;0,(IF(AND(MONTH($A18)=MONTH('Настройки ТИК'!$D$17),$B18="",CU18=8),CU18,0))*'Настройки УИК'!$J$38/8,0)</f>
        <v>#VALUE!</v>
      </c>
      <c r="CX18" s="512" t="e">
        <f>IF($B18="",0,CU18*'Настройки УИК'!$K$38*2*'Настройки ТИК'!$C$32)</f>
        <v>#VALUE!</v>
      </c>
      <c r="CY18" s="512" t="e">
        <f>IF(AND(CV18+CW18=0,$B18=""),CU18*'Настройки УИК'!$K$38*'Настройки ТИК'!$C$32,0)</f>
        <v>#VALUE!</v>
      </c>
      <c r="CZ18" s="512" t="e">
        <f>IF(AND('Настройки ТИК'!$C$45="ТИК",'Настройки УИК'!$C$38="Председатель"),0,(CX18+CY18)*ПК_ТИК)</f>
        <v>#VALUE!</v>
      </c>
      <c r="DA18" s="344"/>
      <c r="DB18" s="512" t="e">
        <f>IF('Настройки УИК'!$F$39&gt;0,(IF(AND(MONTH($A18)=MONTH('Настройки ТИК'!$C$17),$B18="",DA18=8),DA18,0))*'Настройки УИК'!$I$39/8,0)</f>
        <v>#VALUE!</v>
      </c>
      <c r="DC18" s="512" t="e">
        <f>IF('Настройки УИК'!$F$39&gt;0,(IF(AND(MONTH($A18)=MONTH('Настройки ТИК'!$D$17),$B18="",DA18=8),DA18,0))*'Настройки УИК'!$J$39/8,0)</f>
        <v>#VALUE!</v>
      </c>
      <c r="DD18" s="512" t="e">
        <f>IF($B18="",0,DA18*'Настройки УИК'!$K$39*2*'Настройки ТИК'!$C$32)</f>
        <v>#VALUE!</v>
      </c>
      <c r="DE18" s="512" t="e">
        <f>IF(AND(DB18+DC18=0,$B18=""),DA18*'Настройки УИК'!$K$39*'Настройки ТИК'!$C$32,0)</f>
        <v>#VALUE!</v>
      </c>
      <c r="DF18" s="512" t="e">
        <f>IF(AND('Настройки ТИК'!$C$45="ТИК",'Настройки УИК'!$C$39="Председатель"),0,(DD18+DE18)*ПК_ТИК)</f>
        <v>#VALUE!</v>
      </c>
    </row>
    <row r="19" spans="1:110" s="241" customFormat="1" ht="16.5" customHeight="1">
      <c r="A19" s="419" t="s">
        <v>1040</v>
      </c>
      <c r="B19" s="420" t="s">
        <v>1041</v>
      </c>
      <c r="C19" s="344"/>
      <c r="D19" s="512" t="e">
        <f>IF('Настройки УИК'!$F$22&gt;0,(IF(AND(MONTH($A19)=MONTH('Настройки ТИК'!$C$17),$B19="",C19=8),C19,0))*'Настройки УИК'!$I$22/8,0)</f>
        <v>#VALUE!</v>
      </c>
      <c r="E19" s="512" t="e">
        <f>IF('Настройки УИК'!$F$22&gt;0,(IF(AND(MONTH($A19)=MONTH('Настройки ТИК'!$D$17),$B19="",C19=8),C19,0))*'Настройки УИК'!$J$22/8,0)</f>
        <v>#VALUE!</v>
      </c>
      <c r="F19" s="512" t="e">
        <f>IF($B19="",0,C19*'Настройки УИК'!$K$22*2*'Настройки ТИК'!$C$32)</f>
        <v>#VALUE!</v>
      </c>
      <c r="G19" s="512" t="e">
        <f>IF(AND(D19+E19=0,$B19=""),C19*'Настройки УИК'!$K$22*'Настройки ТИК'!$C$32,0)</f>
        <v>#VALUE!</v>
      </c>
      <c r="H19" s="512" t="e">
        <f>IF(AND('Настройки ТИК'!$C$45="ТИК",'Настройки УИК'!$C$22="Председатель"),0,(F19+G19)*ПК_ТИК)</f>
        <v>#VALUE!</v>
      </c>
      <c r="I19" s="344"/>
      <c r="J19" s="512" t="e">
        <f>IF('Настройки УИК'!$F$23&gt;0,(IF(AND(MONTH($A19)=MONTH('Настройки ТИК'!$C$17),$B19="",I19=8),I19,0))*'Настройки УИК'!$I$23/8,0)</f>
        <v>#VALUE!</v>
      </c>
      <c r="K19" s="512" t="e">
        <f>IF('Настройки УИК'!$F$23&gt;0,(IF(AND(MONTH($A19)=MONTH('Настройки ТИК'!$D$17),$B19="",I19=8),I19,0))*'Настройки УИК'!$J$23/8,0)</f>
        <v>#VALUE!</v>
      </c>
      <c r="L19" s="512" t="e">
        <f>IF($B19="",0,I19*'Настройки УИК'!$K$23*2*'Настройки ТИК'!$C$32)</f>
        <v>#VALUE!</v>
      </c>
      <c r="M19" s="512" t="e">
        <f>IF(AND(J19+K19=0,$B19=""),I19*'Настройки УИК'!$K$23*'Настройки ТИК'!$C$32,0)</f>
        <v>#VALUE!</v>
      </c>
      <c r="N19" s="512" t="e">
        <f>IF(AND('Настройки ТИК'!$C$45="ТИК",'Настройки УИК'!$C$23="Председатель"),0,(L19+M19)*ПК_ТИК)</f>
        <v>#VALUE!</v>
      </c>
      <c r="O19" s="344"/>
      <c r="P19" s="512" t="e">
        <f>IF('Настройки УИК'!$F$24&gt;0,(IF(AND(MONTH($A19)=MONTH('Настройки ТИК'!$C$17),$B19="",O19=8),O19,0))*'Настройки УИК'!$I$24/8,0)</f>
        <v>#VALUE!</v>
      </c>
      <c r="Q19" s="512" t="e">
        <f>IF('Настройки УИК'!$F$24&gt;0,(IF(AND(MONTH($A19)=MONTH('Настройки ТИК'!$D$17),$B19="",O19=8),O19,0))*'Настройки УИК'!$J$24/8,0)</f>
        <v>#VALUE!</v>
      </c>
      <c r="R19" s="512" t="e">
        <f>IF($B19="",0,O19*'Настройки УИК'!$K$24*2*'Настройки ТИК'!$C$32)</f>
        <v>#VALUE!</v>
      </c>
      <c r="S19" s="512" t="e">
        <f>IF(AND(P19+Q19=0,$B19=""),O19*'Настройки УИК'!$K$24*'Настройки ТИК'!$C$32,0)</f>
        <v>#VALUE!</v>
      </c>
      <c r="T19" s="512" t="e">
        <f>IF(AND('Настройки ТИК'!$C$45="ТИК",'Настройки УИК'!$C$24="Председатель"),0,(R19+S19)*ПК_ТИК)</f>
        <v>#VALUE!</v>
      </c>
      <c r="U19" s="344"/>
      <c r="V19" s="512" t="e">
        <f>IF('Настройки УИК'!$F$25&gt;0,(IF(AND(MONTH($A19)=MONTH('Настройки ТИК'!$C$17),$B19="",U19=8),U19,0))*'Настройки УИК'!$I$25/8,0)</f>
        <v>#VALUE!</v>
      </c>
      <c r="W19" s="512" t="e">
        <f>IF('Настройки УИК'!$F$25&gt;0,(IF(AND(MONTH($A19)=MONTH('Настройки ТИК'!$D$17),$B19="",U19=8),U19,0))*'Настройки УИК'!$J$25/8,0)</f>
        <v>#VALUE!</v>
      </c>
      <c r="X19" s="512" t="e">
        <f>IF($B19="",0,U19*'Настройки УИК'!$K$25*2*'Настройки ТИК'!$C$32)</f>
        <v>#VALUE!</v>
      </c>
      <c r="Y19" s="512" t="e">
        <f>IF(AND(V19+W19=0,$B19=""),U19*'Настройки УИК'!$K$25*'Настройки ТИК'!$C$32,0)</f>
        <v>#VALUE!</v>
      </c>
      <c r="Z19" s="512" t="e">
        <f>IF(AND('Настройки ТИК'!$C$45="ТИК",'Настройки УИК'!$C$25="Председатель"),0,(X19+Y19)*ПК_ТИК)</f>
        <v>#VALUE!</v>
      </c>
      <c r="AA19" s="344"/>
      <c r="AB19" s="512" t="e">
        <f>IF('Настройки УИК'!$F$26&gt;0,(IF(AND(MONTH($A19)=MONTH('Настройки ТИК'!$C$17),$B19="",AA19=8),AA19,0))*'Настройки УИК'!$I$26/8,0)</f>
        <v>#VALUE!</v>
      </c>
      <c r="AC19" s="512" t="e">
        <f>IF('Настройки УИК'!$F$26&gt;0,(IF(AND(MONTH($A19)=MONTH('Настройки ТИК'!$D$17),$B19="",AA19=8),AA19,0))*'Настройки УИК'!$J$26/8,0)</f>
        <v>#VALUE!</v>
      </c>
      <c r="AD19" s="512" t="e">
        <f>IF($B19="",0,AA19*'Настройки УИК'!$K$26*2*'Настройки ТИК'!$C$32)</f>
        <v>#VALUE!</v>
      </c>
      <c r="AE19" s="512" t="e">
        <f>IF(AND(AB19+AC19=0,$B19=""),AA19*'Настройки УИК'!$K$26*'Настройки ТИК'!$C$32,0)</f>
        <v>#VALUE!</v>
      </c>
      <c r="AF19" s="512" t="e">
        <f>IF(AND('Настройки ТИК'!$C$45="ТИК",'Настройки УИК'!$C$26="Председатель"),0,(AD19+AE19)*ПК_ТИК)</f>
        <v>#VALUE!</v>
      </c>
      <c r="AG19" s="344"/>
      <c r="AH19" s="512" t="e">
        <f>IF('Настройки УИК'!$F$27&gt;0,(IF(AND(MONTH($A19)=MONTH('Настройки ТИК'!$C$17),$B19="",AG19=8),AG19,0))*'Настройки УИК'!$I$27/8,0)</f>
        <v>#VALUE!</v>
      </c>
      <c r="AI19" s="512" t="e">
        <f>IF('Настройки УИК'!$F$27&gt;0,(IF(AND(MONTH($A19)=MONTH('Настройки ТИК'!$D$17),$B19="",AG19=8),AG19,0))*'Настройки УИК'!$J$27/8,0)</f>
        <v>#VALUE!</v>
      </c>
      <c r="AJ19" s="512" t="e">
        <f>IF($B19="",0,AG19*'Настройки УИК'!$K$27*2*'Настройки ТИК'!$C$32)</f>
        <v>#VALUE!</v>
      </c>
      <c r="AK19" s="512" t="e">
        <f>IF(AND(AH19+AI19=0,$B19=""),AG19*'Настройки УИК'!$K$27*'Настройки ТИК'!$C$32,0)</f>
        <v>#VALUE!</v>
      </c>
      <c r="AL19" s="512" t="e">
        <f>IF(AND('Настройки ТИК'!$C$45="ТИК",'Настройки УИК'!$C$27="Председатель"),0,(AJ19+AK19)*ПК_ТИК)</f>
        <v>#VALUE!</v>
      </c>
      <c r="AM19" s="344"/>
      <c r="AN19" s="512" t="e">
        <f>IF('Настройки УИК'!$F$28&gt;0,(IF(AND(MONTH($A19)=MONTH('Настройки ТИК'!$C$17),$B19="",AM19=8),AM19,0))*'Настройки УИК'!$I$28/8,0)</f>
        <v>#VALUE!</v>
      </c>
      <c r="AO19" s="512" t="e">
        <f>IF('Настройки УИК'!$F$28&gt;0,(IF(AND(MONTH($A19)=MONTH('Настройки ТИК'!$D$17),$B19="",AM19=8),AM19,0))*'Настройки УИК'!$J$28/8,0)</f>
        <v>#VALUE!</v>
      </c>
      <c r="AP19" s="512" t="e">
        <f>IF($B19="",0,AM19*'Настройки УИК'!$K$28*2*'Настройки ТИК'!$C$32)</f>
        <v>#VALUE!</v>
      </c>
      <c r="AQ19" s="512" t="e">
        <f>IF(AND(AN19+AO19=0,$B19=""),AM19*'Настройки УИК'!$K$28*'Настройки ТИК'!$C$32,0)</f>
        <v>#VALUE!</v>
      </c>
      <c r="AR19" s="512" t="e">
        <f>IF(AND('Настройки ТИК'!$C$45="ТИК",'Настройки УИК'!$C$28="Председатель"),0,(AP19+AQ19)*ПК_ТИК)</f>
        <v>#VALUE!</v>
      </c>
      <c r="AS19" s="344"/>
      <c r="AT19" s="512" t="e">
        <f>IF('Настройки УИК'!$F$29&gt;0,(IF(AND(MONTH($A19)=MONTH('Настройки ТИК'!$C$17),$B19="",AS19=8),AS19,0))*'Настройки УИК'!$I$29/8,0)</f>
        <v>#VALUE!</v>
      </c>
      <c r="AU19" s="512" t="e">
        <f>IF('Настройки УИК'!$F$29&gt;0,(IF(AND(MONTH($A19)=MONTH('Настройки ТИК'!$D$17),$B19="",AS19=8),AS19,0))*'Настройки УИК'!$J$29/8,0)</f>
        <v>#VALUE!</v>
      </c>
      <c r="AV19" s="512" t="e">
        <f>IF($B19="",0,AS19*'Настройки УИК'!$K$29*2*'Настройки ТИК'!$C$32)</f>
        <v>#VALUE!</v>
      </c>
      <c r="AW19" s="512" t="e">
        <f>IF(AND(AT19+AU19=0,$B19=""),AS19*'Настройки УИК'!$K$29*'Настройки ТИК'!$C$32,0)</f>
        <v>#VALUE!</v>
      </c>
      <c r="AX19" s="512" t="e">
        <f>IF(AND('Настройки ТИК'!$C$45="ТИК",'Настройки УИК'!$C$29="Председатель"),0,(AV19+AW19)*ПК_ТИК)</f>
        <v>#VALUE!</v>
      </c>
      <c r="AY19" s="344"/>
      <c r="AZ19" s="512" t="e">
        <f>IF('Настройки УИК'!$F$30&gt;0,(IF(AND(MONTH($A19)=MONTH('Настройки ТИК'!$C$17),$B19="",AY19=8),AY19,0))*'Настройки УИК'!$I$30/8,0)</f>
        <v>#VALUE!</v>
      </c>
      <c r="BA19" s="512" t="e">
        <f>IF('Настройки УИК'!$F$30&gt;0,(IF(AND(MONTH($A19)=MONTH('Настройки ТИК'!$D$17),$B19="",AY19=8),AY19,0))*'Настройки УИК'!$J$30/8,0)</f>
        <v>#VALUE!</v>
      </c>
      <c r="BB19" s="512" t="e">
        <f>IF($B19="",0,AY19*'Настройки УИК'!$K$30*2*'Настройки ТИК'!$C$32)</f>
        <v>#VALUE!</v>
      </c>
      <c r="BC19" s="512" t="e">
        <f>IF(AND(AZ19+BA19=0,$B19=""),AY19*'Настройки УИК'!$K$30*'Настройки ТИК'!$C$32,0)</f>
        <v>#VALUE!</v>
      </c>
      <c r="BD19" s="512" t="e">
        <f>IF(AND('Настройки ТИК'!$C$45="ТИК",'Настройки УИК'!$C$30="Председатель"),0,(BB19+BC19)*ПК_ТИК)</f>
        <v>#VALUE!</v>
      </c>
      <c r="BE19" s="344"/>
      <c r="BF19" s="512" t="e">
        <f>IF('Настройки УИК'!$F$31&gt;0,(IF(AND(MONTH($A19)=MONTH('Настройки ТИК'!$C$17),$B19="",BE19=8),BE19,0))*'Настройки УИК'!$I$31/8,0)</f>
        <v>#VALUE!</v>
      </c>
      <c r="BG19" s="512" t="e">
        <f>IF('Настройки УИК'!$F$31&gt;0,(IF(AND(MONTH($A19)=MONTH('Настройки ТИК'!$D$17),$B19="",BE19=8),BE19,0))*'Настройки УИК'!$J$31/8,0)</f>
        <v>#VALUE!</v>
      </c>
      <c r="BH19" s="512" t="e">
        <f>IF($B19="",0,BE19*'Настройки УИК'!$K$31*2*'Настройки ТИК'!$C$32)</f>
        <v>#VALUE!</v>
      </c>
      <c r="BI19" s="512" t="e">
        <f>IF(AND(BF19+BG19=0,$B19=""),BE19*'Настройки УИК'!$K$31*'Настройки ТИК'!$C$32,0)</f>
        <v>#VALUE!</v>
      </c>
      <c r="BJ19" s="512" t="e">
        <f>IF(AND('Настройки ТИК'!$C$45="ТИК",'Настройки УИК'!$C$31="Председатель"),0,(BH19+BI19)*ПК_ТИК)</f>
        <v>#VALUE!</v>
      </c>
      <c r="BK19" s="344"/>
      <c r="BL19" s="512" t="e">
        <f>IF('Настройки УИК'!$F$32&gt;0,(IF(AND(MONTH($A19)=MONTH('Настройки ТИК'!$C$17),$B19="",BK19=8),BK19,0))*'Настройки УИК'!$I$32/8,0)</f>
        <v>#VALUE!</v>
      </c>
      <c r="BM19" s="512" t="e">
        <f>IF('Настройки УИК'!$F$32&gt;0,(IF(AND(MONTH($A19)=MONTH('Настройки ТИК'!$D$17),$B19="",BK19=8),BK19,0))*'Настройки УИК'!$J$32/8,0)</f>
        <v>#VALUE!</v>
      </c>
      <c r="BN19" s="512" t="e">
        <f>IF($B19="",0,BK19*'Настройки УИК'!$K$32*2*'Настройки ТИК'!$C$32)</f>
        <v>#VALUE!</v>
      </c>
      <c r="BO19" s="512" t="e">
        <f>IF(AND(BL19+BM19=0,$B19=""),BK19*'Настройки УИК'!$K$32*'Настройки ТИК'!$C$32,0)</f>
        <v>#VALUE!</v>
      </c>
      <c r="BP19" s="512" t="e">
        <f>IF(AND('Настройки ТИК'!$C$45="ТИК",'Настройки УИК'!$C$32="Председатель"),0,(BN19+BO19)*ПК_ТИК)</f>
        <v>#VALUE!</v>
      </c>
      <c r="BQ19" s="344"/>
      <c r="BR19" s="512" t="e">
        <f>IF('Настройки УИК'!$F$33&gt;0,(IF(AND(MONTH($A19)=MONTH('Настройки ТИК'!$C$17),$B19="",BQ19=8),BQ19,0))*'Настройки УИК'!$I$33/8,0)</f>
        <v>#VALUE!</v>
      </c>
      <c r="BS19" s="512" t="e">
        <f>IF('Настройки УИК'!$F$33&gt;0,(IF(AND(MONTH($A19)=MONTH('Настройки ТИК'!$D$17),$B19="",BQ19=8),BQ19,0))*'Настройки УИК'!$J$33/8,0)</f>
        <v>#VALUE!</v>
      </c>
      <c r="BT19" s="512" t="e">
        <f>IF($B19="",0,BQ19*'Настройки УИК'!$K$33*2*'Настройки ТИК'!$C$32)</f>
        <v>#VALUE!</v>
      </c>
      <c r="BU19" s="512" t="e">
        <f>IF(AND(BR19+BS19=0,$B19=""),BQ19*'Настройки УИК'!$K$33*'Настройки ТИК'!$C$32,0)</f>
        <v>#VALUE!</v>
      </c>
      <c r="BV19" s="512" t="e">
        <f>IF(AND('Настройки ТИК'!$C$45="ТИК",'Настройки УИК'!$C$33="Председатель"),0,(BT19+BU19)*ПК_ТИК)</f>
        <v>#VALUE!</v>
      </c>
      <c r="BW19" s="344"/>
      <c r="BX19" s="512" t="e">
        <f>IF('Настройки УИК'!$F$34&gt;0,(IF(AND(MONTH($A19)=MONTH('Настройки ТИК'!$C$17),$B19="",BW19=8),BW19,0))*'Настройки УИК'!$I$34/8,0)</f>
        <v>#VALUE!</v>
      </c>
      <c r="BY19" s="512" t="e">
        <f>IF('Настройки УИК'!$F$34&gt;0,(IF(AND(MONTH($A19)=MONTH('Настройки ТИК'!$D$17),$B19="",BW19=8),BW19,0))*'Настройки УИК'!$J$34/8,0)</f>
        <v>#VALUE!</v>
      </c>
      <c r="BZ19" s="512" t="e">
        <f>IF($B19="",0,BW19*'Настройки УИК'!$K$34*2*'Настройки ТИК'!$C$32)</f>
        <v>#VALUE!</v>
      </c>
      <c r="CA19" s="512" t="e">
        <f>IF(AND(BX19+BY19=0,$B19=""),BW19*'Настройки УИК'!$K$34*'Настройки ТИК'!$C$32,0)</f>
        <v>#VALUE!</v>
      </c>
      <c r="CB19" s="512" t="e">
        <f>IF(AND('Настройки ТИК'!$C$45="ТИК",'Настройки УИК'!$C$34="Председатель"),0,(BZ19+CA19)*ПК_ТИК)</f>
        <v>#VALUE!</v>
      </c>
      <c r="CC19" s="344"/>
      <c r="CD19" s="512" t="e">
        <f>IF('Настройки УИК'!$F$35&gt;0,(IF(AND(MONTH($A19)=MONTH('Настройки ТИК'!$C$17),$B19="",CC19=8),CC19,0))*'Настройки УИК'!$I$35/8,0)</f>
        <v>#VALUE!</v>
      </c>
      <c r="CE19" s="512" t="e">
        <f>IF('Настройки УИК'!$F$35&gt;0,(IF(AND(MONTH($A19)=MONTH('Настройки ТИК'!$D$17),$B19="",CC19=8),CC19,0))*'Настройки УИК'!$J$35/8,0)</f>
        <v>#VALUE!</v>
      </c>
      <c r="CF19" s="512" t="e">
        <f>IF($B19="",0,CC19*'Настройки УИК'!$K$35*2*'Настройки ТИК'!$C$32)</f>
        <v>#VALUE!</v>
      </c>
      <c r="CG19" s="512" t="e">
        <f>IF(AND(CD19+CE19=0,$B19=""),CC19*'Настройки УИК'!$K$35*'Настройки ТИК'!$C$32,0)</f>
        <v>#VALUE!</v>
      </c>
      <c r="CH19" s="512" t="e">
        <f>IF(AND('Настройки ТИК'!$C$45="ТИК",'Настройки УИК'!$C$35="Председатель"),0,(CF19+CG19)*ПК_ТИК)</f>
        <v>#VALUE!</v>
      </c>
      <c r="CI19" s="344"/>
      <c r="CJ19" s="512" t="e">
        <f>IF('Настройки УИК'!$F$36&gt;0,(IF(AND(MONTH($A19)=MONTH('Настройки ТИК'!$C$17),$B19="",CI19=8),CI19,0))*'Настройки УИК'!$I$36/8,0)</f>
        <v>#VALUE!</v>
      </c>
      <c r="CK19" s="512" t="e">
        <f>IF('Настройки УИК'!$F$36&gt;0,(IF(AND(MONTH($A19)=MONTH('Настройки ТИК'!$D$17),$B19="",CI19=8),CI19,0))*'Настройки УИК'!$J$36/8,0)</f>
        <v>#VALUE!</v>
      </c>
      <c r="CL19" s="512" t="e">
        <f>IF($B19="",0,CI19*'Настройки УИК'!$K$36*2*'Настройки ТИК'!$C$32)</f>
        <v>#VALUE!</v>
      </c>
      <c r="CM19" s="512" t="e">
        <f>IF(AND(CJ19+CK19=0,$B19=""),CI19*'Настройки УИК'!$K$36*'Настройки ТИК'!$C$32,0)</f>
        <v>#VALUE!</v>
      </c>
      <c r="CN19" s="512" t="e">
        <f>IF(AND('Настройки ТИК'!$C$45="ТИК",'Настройки УИК'!$C$36="Председатель"),0,(CL19+CM19)*ПК_ТИК)</f>
        <v>#VALUE!</v>
      </c>
      <c r="CO19" s="344"/>
      <c r="CP19" s="512" t="e">
        <f>IF('Настройки УИК'!$F$37&gt;0,(IF(AND(MONTH($A19)=MONTH('Настройки ТИК'!$C$17),$B19="",CO19=8),CO19,0))*'Настройки УИК'!$I$37/8,0)</f>
        <v>#VALUE!</v>
      </c>
      <c r="CQ19" s="512" t="e">
        <f>IF('Настройки УИК'!$F$37&gt;0,(IF(AND(MONTH($A19)=MONTH('Настройки ТИК'!$D$17),$B19="",CO19=8),CO19,0))*'Настройки УИК'!$J$37/8,0)</f>
        <v>#VALUE!</v>
      </c>
      <c r="CR19" s="512" t="e">
        <f>IF($B19="",0,CO19*'Настройки УИК'!$K$37*2*'Настройки ТИК'!$C$32)</f>
        <v>#VALUE!</v>
      </c>
      <c r="CS19" s="512" t="e">
        <f>IF(AND(CP19+CQ19=0,$B19=""),CO19*'Настройки УИК'!$K$37*'Настройки ТИК'!$C$32,0)</f>
        <v>#VALUE!</v>
      </c>
      <c r="CT19" s="512" t="e">
        <f>IF(AND('Настройки ТИК'!$C$45="ТИК",'Настройки УИК'!$C$37="Председатель"),0,(CR19+CS19)*ПК_ТИК)</f>
        <v>#VALUE!</v>
      </c>
      <c r="CU19" s="344"/>
      <c r="CV19" s="512" t="e">
        <f>IF('Настройки УИК'!$F$38&gt;0,(IF(AND(MONTH($A19)=MONTH('Настройки ТИК'!$C$17),$B19="",CU19=8),CU19,0))*'Настройки УИК'!$I$38/8,0)</f>
        <v>#VALUE!</v>
      </c>
      <c r="CW19" s="512" t="e">
        <f>IF('Настройки УИК'!$F$38&gt;0,(IF(AND(MONTH($A19)=MONTH('Настройки ТИК'!$D$17),$B19="",CU19=8),CU19,0))*'Настройки УИК'!$J$38/8,0)</f>
        <v>#VALUE!</v>
      </c>
      <c r="CX19" s="512" t="e">
        <f>IF($B19="",0,CU19*'Настройки УИК'!$K$38*2*'Настройки ТИК'!$C$32)</f>
        <v>#VALUE!</v>
      </c>
      <c r="CY19" s="512" t="e">
        <f>IF(AND(CV19+CW19=0,$B19=""),CU19*'Настройки УИК'!$K$38*'Настройки ТИК'!$C$32,0)</f>
        <v>#VALUE!</v>
      </c>
      <c r="CZ19" s="512" t="e">
        <f>IF(AND('Настройки ТИК'!$C$45="ТИК",'Настройки УИК'!$C$38="Председатель"),0,(CX19+CY19)*ПК_ТИК)</f>
        <v>#VALUE!</v>
      </c>
      <c r="DA19" s="344"/>
      <c r="DB19" s="512" t="e">
        <f>IF('Настройки УИК'!$F$39&gt;0,(IF(AND(MONTH($A19)=MONTH('Настройки ТИК'!$C$17),$B19="",DA19=8),DA19,0))*'Настройки УИК'!$I$39/8,0)</f>
        <v>#VALUE!</v>
      </c>
      <c r="DC19" s="512" t="e">
        <f>IF('Настройки УИК'!$F$39&gt;0,(IF(AND(MONTH($A19)=MONTH('Настройки ТИК'!$D$17),$B19="",DA19=8),DA19,0))*'Настройки УИК'!$J$39/8,0)</f>
        <v>#VALUE!</v>
      </c>
      <c r="DD19" s="512" t="e">
        <f>IF($B19="",0,DA19*'Настройки УИК'!$K$39*2*'Настройки ТИК'!$C$32)</f>
        <v>#VALUE!</v>
      </c>
      <c r="DE19" s="512" t="e">
        <f>IF(AND(DB19+DC19=0,$B19=""),DA19*'Настройки УИК'!$K$39*'Настройки ТИК'!$C$32,0)</f>
        <v>#VALUE!</v>
      </c>
      <c r="DF19" s="512" t="e">
        <f>IF(AND('Настройки ТИК'!$C$45="ТИК",'Настройки УИК'!$C$39="Председатель"),0,(DD19+DE19)*ПК_ТИК)</f>
        <v>#VALUE!</v>
      </c>
    </row>
    <row r="20" spans="1:110" s="241" customFormat="1" ht="16.5" customHeight="1">
      <c r="A20" s="419" t="s">
        <v>1040</v>
      </c>
      <c r="B20" s="420" t="s">
        <v>1041</v>
      </c>
      <c r="C20" s="344"/>
      <c r="D20" s="512" t="e">
        <f>IF('Настройки УИК'!$F$22&gt;0,(IF(AND(MONTH($A20)=MONTH('Настройки ТИК'!$C$17),$B20="",C20=8),C20,0))*'Настройки УИК'!$I$22/8,0)</f>
        <v>#VALUE!</v>
      </c>
      <c r="E20" s="512" t="e">
        <f>IF('Настройки УИК'!$F$22&gt;0,(IF(AND(MONTH($A20)=MONTH('Настройки ТИК'!$D$17),$B20="",C20=8),C20,0))*'Настройки УИК'!$J$22/8,0)</f>
        <v>#VALUE!</v>
      </c>
      <c r="F20" s="512" t="e">
        <f>IF($B20="",0,C20*'Настройки УИК'!$K$22*2*'Настройки ТИК'!$C$32)</f>
        <v>#VALUE!</v>
      </c>
      <c r="G20" s="512" t="e">
        <f>IF(AND(D20+E20=0,$B20=""),C20*'Настройки УИК'!$K$22*'Настройки ТИК'!$C$32,0)</f>
        <v>#VALUE!</v>
      </c>
      <c r="H20" s="512" t="e">
        <f>IF(AND('Настройки ТИК'!$C$45="ТИК",'Настройки УИК'!$C$22="Председатель"),0,(F20+G20)*ПК_ТИК)</f>
        <v>#VALUE!</v>
      </c>
      <c r="I20" s="344"/>
      <c r="J20" s="512" t="e">
        <f>IF('Настройки УИК'!$F$23&gt;0,(IF(AND(MONTH($A20)=MONTH('Настройки ТИК'!$C$17),$B20="",I20=8),I20,0))*'Настройки УИК'!$I$23/8,0)</f>
        <v>#VALUE!</v>
      </c>
      <c r="K20" s="512" t="e">
        <f>IF('Настройки УИК'!$F$23&gt;0,(IF(AND(MONTH($A20)=MONTH('Настройки ТИК'!$D$17),$B20="",I20=8),I20,0))*'Настройки УИК'!$J$23/8,0)</f>
        <v>#VALUE!</v>
      </c>
      <c r="L20" s="512" t="e">
        <f>IF($B20="",0,I20*'Настройки УИК'!$K$23*2*'Настройки ТИК'!$C$32)</f>
        <v>#VALUE!</v>
      </c>
      <c r="M20" s="512" t="e">
        <f>IF(AND(J20+K20=0,$B20=""),I20*'Настройки УИК'!$K$23*'Настройки ТИК'!$C$32,0)</f>
        <v>#VALUE!</v>
      </c>
      <c r="N20" s="512" t="e">
        <f>IF(AND('Настройки ТИК'!$C$45="ТИК",'Настройки УИК'!$C$23="Председатель"),0,(L20+M20)*ПК_ТИК)</f>
        <v>#VALUE!</v>
      </c>
      <c r="O20" s="344"/>
      <c r="P20" s="512" t="e">
        <f>IF('Настройки УИК'!$F$24&gt;0,(IF(AND(MONTH($A20)=MONTH('Настройки ТИК'!$C$17),$B20="",O20=8),O20,0))*'Настройки УИК'!$I$24/8,0)</f>
        <v>#VALUE!</v>
      </c>
      <c r="Q20" s="512" t="e">
        <f>IF('Настройки УИК'!$F$24&gt;0,(IF(AND(MONTH($A20)=MONTH('Настройки ТИК'!$D$17),$B20="",O20=8),O20,0))*'Настройки УИК'!$J$24/8,0)</f>
        <v>#VALUE!</v>
      </c>
      <c r="R20" s="512" t="e">
        <f>IF($B20="",0,O20*'Настройки УИК'!$K$24*2*'Настройки ТИК'!$C$32)</f>
        <v>#VALUE!</v>
      </c>
      <c r="S20" s="512" t="e">
        <f>IF(AND(P20+Q20=0,$B20=""),O20*'Настройки УИК'!$K$24*'Настройки ТИК'!$C$32,0)</f>
        <v>#VALUE!</v>
      </c>
      <c r="T20" s="512" t="e">
        <f>IF(AND('Настройки ТИК'!$C$45="ТИК",'Настройки УИК'!$C$24="Председатель"),0,(R20+S20)*ПК_ТИК)</f>
        <v>#VALUE!</v>
      </c>
      <c r="U20" s="344"/>
      <c r="V20" s="512" t="e">
        <f>IF('Настройки УИК'!$F$25&gt;0,(IF(AND(MONTH($A20)=MONTH('Настройки ТИК'!$C$17),$B20="",U20=8),U20,0))*'Настройки УИК'!$I$25/8,0)</f>
        <v>#VALUE!</v>
      </c>
      <c r="W20" s="512" t="e">
        <f>IF('Настройки УИК'!$F$25&gt;0,(IF(AND(MONTH($A20)=MONTH('Настройки ТИК'!$D$17),$B20="",U20=8),U20,0))*'Настройки УИК'!$J$25/8,0)</f>
        <v>#VALUE!</v>
      </c>
      <c r="X20" s="512" t="e">
        <f>IF($B20="",0,U20*'Настройки УИК'!$K$25*2*'Настройки ТИК'!$C$32)</f>
        <v>#VALUE!</v>
      </c>
      <c r="Y20" s="512" t="e">
        <f>IF(AND(V20+W20=0,$B20=""),U20*'Настройки УИК'!$K$25*'Настройки ТИК'!$C$32,0)</f>
        <v>#VALUE!</v>
      </c>
      <c r="Z20" s="512" t="e">
        <f>IF(AND('Настройки ТИК'!$C$45="ТИК",'Настройки УИК'!$C$25="Председатель"),0,(X20+Y20)*ПК_ТИК)</f>
        <v>#VALUE!</v>
      </c>
      <c r="AA20" s="344"/>
      <c r="AB20" s="512" t="e">
        <f>IF('Настройки УИК'!$F$26&gt;0,(IF(AND(MONTH($A20)=MONTH('Настройки ТИК'!$C$17),$B20="",AA20=8),AA20,0))*'Настройки УИК'!$I$26/8,0)</f>
        <v>#VALUE!</v>
      </c>
      <c r="AC20" s="512" t="e">
        <f>IF('Настройки УИК'!$F$26&gt;0,(IF(AND(MONTH($A20)=MONTH('Настройки ТИК'!$D$17),$B20="",AA20=8),AA20,0))*'Настройки УИК'!$J$26/8,0)</f>
        <v>#VALUE!</v>
      </c>
      <c r="AD20" s="512" t="e">
        <f>IF($B20="",0,AA20*'Настройки УИК'!$K$26*2*'Настройки ТИК'!$C$32)</f>
        <v>#VALUE!</v>
      </c>
      <c r="AE20" s="512" t="e">
        <f>IF(AND(AB20+AC20=0,$B20=""),AA20*'Настройки УИК'!$K$26*'Настройки ТИК'!$C$32,0)</f>
        <v>#VALUE!</v>
      </c>
      <c r="AF20" s="512" t="e">
        <f>IF(AND('Настройки ТИК'!$C$45="ТИК",'Настройки УИК'!$C$26="Председатель"),0,(AD20+AE20)*ПК_ТИК)</f>
        <v>#VALUE!</v>
      </c>
      <c r="AG20" s="344"/>
      <c r="AH20" s="512" t="e">
        <f>IF('Настройки УИК'!$F$27&gt;0,(IF(AND(MONTH($A20)=MONTH('Настройки ТИК'!$C$17),$B20="",AG20=8),AG20,0))*'Настройки УИК'!$I$27/8,0)</f>
        <v>#VALUE!</v>
      </c>
      <c r="AI20" s="512" t="e">
        <f>IF('Настройки УИК'!$F$27&gt;0,(IF(AND(MONTH($A20)=MONTH('Настройки ТИК'!$D$17),$B20="",AG20=8),AG20,0))*'Настройки УИК'!$J$27/8,0)</f>
        <v>#VALUE!</v>
      </c>
      <c r="AJ20" s="512" t="e">
        <f>IF($B20="",0,AG20*'Настройки УИК'!$K$27*2*'Настройки ТИК'!$C$32)</f>
        <v>#VALUE!</v>
      </c>
      <c r="AK20" s="512" t="e">
        <f>IF(AND(AH20+AI20=0,$B20=""),AG20*'Настройки УИК'!$K$27*'Настройки ТИК'!$C$32,0)</f>
        <v>#VALUE!</v>
      </c>
      <c r="AL20" s="512" t="e">
        <f>IF(AND('Настройки ТИК'!$C$45="ТИК",'Настройки УИК'!$C$27="Председатель"),0,(AJ20+AK20)*ПК_ТИК)</f>
        <v>#VALUE!</v>
      </c>
      <c r="AM20" s="344"/>
      <c r="AN20" s="512" t="e">
        <f>IF('Настройки УИК'!$F$28&gt;0,(IF(AND(MONTH($A20)=MONTH('Настройки ТИК'!$C$17),$B20="",AM20=8),AM20,0))*'Настройки УИК'!$I$28/8,0)</f>
        <v>#VALUE!</v>
      </c>
      <c r="AO20" s="512" t="e">
        <f>IF('Настройки УИК'!$F$28&gt;0,(IF(AND(MONTH($A20)=MONTH('Настройки ТИК'!$D$17),$B20="",AM20=8),AM20,0))*'Настройки УИК'!$J$28/8,0)</f>
        <v>#VALUE!</v>
      </c>
      <c r="AP20" s="512" t="e">
        <f>IF($B20="",0,AM20*'Настройки УИК'!$K$28*2*'Настройки ТИК'!$C$32)</f>
        <v>#VALUE!</v>
      </c>
      <c r="AQ20" s="512" t="e">
        <f>IF(AND(AN20+AO20=0,$B20=""),AM20*'Настройки УИК'!$K$28*'Настройки ТИК'!$C$32,0)</f>
        <v>#VALUE!</v>
      </c>
      <c r="AR20" s="512" t="e">
        <f>IF(AND('Настройки ТИК'!$C$45="ТИК",'Настройки УИК'!$C$28="Председатель"),0,(AP20+AQ20)*ПК_ТИК)</f>
        <v>#VALUE!</v>
      </c>
      <c r="AS20" s="344"/>
      <c r="AT20" s="512" t="e">
        <f>IF('Настройки УИК'!$F$29&gt;0,(IF(AND(MONTH($A20)=MONTH('Настройки ТИК'!$C$17),$B20="",AS20=8),AS20,0))*'Настройки УИК'!$I$29/8,0)</f>
        <v>#VALUE!</v>
      </c>
      <c r="AU20" s="512" t="e">
        <f>IF('Настройки УИК'!$F$29&gt;0,(IF(AND(MONTH($A20)=MONTH('Настройки ТИК'!$D$17),$B20="",AS20=8),AS20,0))*'Настройки УИК'!$J$29/8,0)</f>
        <v>#VALUE!</v>
      </c>
      <c r="AV20" s="512" t="e">
        <f>IF($B20="",0,AS20*'Настройки УИК'!$K$29*2*'Настройки ТИК'!$C$32)</f>
        <v>#VALUE!</v>
      </c>
      <c r="AW20" s="512" t="e">
        <f>IF(AND(AT20+AU20=0,$B20=""),AS20*'Настройки УИК'!$K$29*'Настройки ТИК'!$C$32,0)</f>
        <v>#VALUE!</v>
      </c>
      <c r="AX20" s="512" t="e">
        <f>IF(AND('Настройки ТИК'!$C$45="ТИК",'Настройки УИК'!$C$29="Председатель"),0,(AV20+AW20)*ПК_ТИК)</f>
        <v>#VALUE!</v>
      </c>
      <c r="AY20" s="344"/>
      <c r="AZ20" s="512" t="e">
        <f>IF('Настройки УИК'!$F$30&gt;0,(IF(AND(MONTH($A20)=MONTH('Настройки ТИК'!$C$17),$B20="",AY20=8),AY20,0))*'Настройки УИК'!$I$30/8,0)</f>
        <v>#VALUE!</v>
      </c>
      <c r="BA20" s="512" t="e">
        <f>IF('Настройки УИК'!$F$30&gt;0,(IF(AND(MONTH($A20)=MONTH('Настройки ТИК'!$D$17),$B20="",AY20=8),AY20,0))*'Настройки УИК'!$J$30/8,0)</f>
        <v>#VALUE!</v>
      </c>
      <c r="BB20" s="512" t="e">
        <f>IF($B20="",0,AY20*'Настройки УИК'!$K$30*2*'Настройки ТИК'!$C$32)</f>
        <v>#VALUE!</v>
      </c>
      <c r="BC20" s="512" t="e">
        <f>IF(AND(AZ20+BA20=0,$B20=""),AY20*'Настройки УИК'!$K$30*'Настройки ТИК'!$C$32,0)</f>
        <v>#VALUE!</v>
      </c>
      <c r="BD20" s="512" t="e">
        <f>IF(AND('Настройки ТИК'!$C$45="ТИК",'Настройки УИК'!$C$30="Председатель"),0,(BB20+BC20)*ПК_ТИК)</f>
        <v>#VALUE!</v>
      </c>
      <c r="BE20" s="344"/>
      <c r="BF20" s="512" t="e">
        <f>IF('Настройки УИК'!$F$31&gt;0,(IF(AND(MONTH($A20)=MONTH('Настройки ТИК'!$C$17),$B20="",BE20=8),BE20,0))*'Настройки УИК'!$I$31/8,0)</f>
        <v>#VALUE!</v>
      </c>
      <c r="BG20" s="512" t="e">
        <f>IF('Настройки УИК'!$F$31&gt;0,(IF(AND(MONTH($A20)=MONTH('Настройки ТИК'!$D$17),$B20="",BE20=8),BE20,0))*'Настройки УИК'!$J$31/8,0)</f>
        <v>#VALUE!</v>
      </c>
      <c r="BH20" s="512" t="e">
        <f>IF($B20="",0,BE20*'Настройки УИК'!$K$31*2*'Настройки ТИК'!$C$32)</f>
        <v>#VALUE!</v>
      </c>
      <c r="BI20" s="512" t="e">
        <f>IF(AND(BF20+BG20=0,$B20=""),BE20*'Настройки УИК'!$K$31*'Настройки ТИК'!$C$32,0)</f>
        <v>#VALUE!</v>
      </c>
      <c r="BJ20" s="512" t="e">
        <f>IF(AND('Настройки ТИК'!$C$45="ТИК",'Настройки УИК'!$C$31="Председатель"),0,(BH20+BI20)*ПК_ТИК)</f>
        <v>#VALUE!</v>
      </c>
      <c r="BK20" s="344"/>
      <c r="BL20" s="512" t="e">
        <f>IF('Настройки УИК'!$F$32&gt;0,(IF(AND(MONTH($A20)=MONTH('Настройки ТИК'!$C$17),$B20="",BK20=8),BK20,0))*'Настройки УИК'!$I$32/8,0)</f>
        <v>#VALUE!</v>
      </c>
      <c r="BM20" s="512" t="e">
        <f>IF('Настройки УИК'!$F$32&gt;0,(IF(AND(MONTH($A20)=MONTH('Настройки ТИК'!$D$17),$B20="",BK20=8),BK20,0))*'Настройки УИК'!$J$32/8,0)</f>
        <v>#VALUE!</v>
      </c>
      <c r="BN20" s="512" t="e">
        <f>IF($B20="",0,BK20*'Настройки УИК'!$K$32*2*'Настройки ТИК'!$C$32)</f>
        <v>#VALUE!</v>
      </c>
      <c r="BO20" s="512" t="e">
        <f>IF(AND(BL20+BM20=0,$B20=""),BK20*'Настройки УИК'!$K$32*'Настройки ТИК'!$C$32,0)</f>
        <v>#VALUE!</v>
      </c>
      <c r="BP20" s="512" t="e">
        <f>IF(AND('Настройки ТИК'!$C$45="ТИК",'Настройки УИК'!$C$32="Председатель"),0,(BN20+BO20)*ПК_ТИК)</f>
        <v>#VALUE!</v>
      </c>
      <c r="BQ20" s="344"/>
      <c r="BR20" s="512" t="e">
        <f>IF('Настройки УИК'!$F$33&gt;0,(IF(AND(MONTH($A20)=MONTH('Настройки ТИК'!$C$17),$B20="",BQ20=8),BQ20,0))*'Настройки УИК'!$I$33/8,0)</f>
        <v>#VALUE!</v>
      </c>
      <c r="BS20" s="512" t="e">
        <f>IF('Настройки УИК'!$F$33&gt;0,(IF(AND(MONTH($A20)=MONTH('Настройки ТИК'!$D$17),$B20="",BQ20=8),BQ20,0))*'Настройки УИК'!$J$33/8,0)</f>
        <v>#VALUE!</v>
      </c>
      <c r="BT20" s="512" t="e">
        <f>IF($B20="",0,BQ20*'Настройки УИК'!$K$33*2*'Настройки ТИК'!$C$32)</f>
        <v>#VALUE!</v>
      </c>
      <c r="BU20" s="512" t="e">
        <f>IF(AND(BR20+BS20=0,$B20=""),BQ20*'Настройки УИК'!$K$33*'Настройки ТИК'!$C$32,0)</f>
        <v>#VALUE!</v>
      </c>
      <c r="BV20" s="512" t="e">
        <f>IF(AND('Настройки ТИК'!$C$45="ТИК",'Настройки УИК'!$C$33="Председатель"),0,(BT20+BU20)*ПК_ТИК)</f>
        <v>#VALUE!</v>
      </c>
      <c r="BW20" s="344"/>
      <c r="BX20" s="512" t="e">
        <f>IF('Настройки УИК'!$F$34&gt;0,(IF(AND(MONTH($A20)=MONTH('Настройки ТИК'!$C$17),$B20="",BW20=8),BW20,0))*'Настройки УИК'!$I$34/8,0)</f>
        <v>#VALUE!</v>
      </c>
      <c r="BY20" s="512" t="e">
        <f>IF('Настройки УИК'!$F$34&gt;0,(IF(AND(MONTH($A20)=MONTH('Настройки ТИК'!$D$17),$B20="",BW20=8),BW20,0))*'Настройки УИК'!$J$34/8,0)</f>
        <v>#VALUE!</v>
      </c>
      <c r="BZ20" s="512" t="e">
        <f>IF($B20="",0,BW20*'Настройки УИК'!$K$34*2*'Настройки ТИК'!$C$32)</f>
        <v>#VALUE!</v>
      </c>
      <c r="CA20" s="512" t="e">
        <f>IF(AND(BX20+BY20=0,$B20=""),BW20*'Настройки УИК'!$K$34*'Настройки ТИК'!$C$32,0)</f>
        <v>#VALUE!</v>
      </c>
      <c r="CB20" s="512" t="e">
        <f>IF(AND('Настройки ТИК'!$C$45="ТИК",'Настройки УИК'!$C$34="Председатель"),0,(BZ20+CA20)*ПК_ТИК)</f>
        <v>#VALUE!</v>
      </c>
      <c r="CC20" s="344"/>
      <c r="CD20" s="512" t="e">
        <f>IF('Настройки УИК'!$F$35&gt;0,(IF(AND(MONTH($A20)=MONTH('Настройки ТИК'!$C$17),$B20="",CC20=8),CC20,0))*'Настройки УИК'!$I$35/8,0)</f>
        <v>#VALUE!</v>
      </c>
      <c r="CE20" s="512" t="e">
        <f>IF('Настройки УИК'!$F$35&gt;0,(IF(AND(MONTH($A20)=MONTH('Настройки ТИК'!$D$17),$B20="",CC20=8),CC20,0))*'Настройки УИК'!$J$35/8,0)</f>
        <v>#VALUE!</v>
      </c>
      <c r="CF20" s="512" t="e">
        <f>IF($B20="",0,CC20*'Настройки УИК'!$K$35*2*'Настройки ТИК'!$C$32)</f>
        <v>#VALUE!</v>
      </c>
      <c r="CG20" s="512" t="e">
        <f>IF(AND(CD20+CE20=0,$B20=""),CC20*'Настройки УИК'!$K$35*'Настройки ТИК'!$C$32,0)</f>
        <v>#VALUE!</v>
      </c>
      <c r="CH20" s="512" t="e">
        <f>IF(AND('Настройки ТИК'!$C$45="ТИК",'Настройки УИК'!$C$35="Председатель"),0,(CF20+CG20)*ПК_ТИК)</f>
        <v>#VALUE!</v>
      </c>
      <c r="CI20" s="344"/>
      <c r="CJ20" s="512" t="e">
        <f>IF('Настройки УИК'!$F$36&gt;0,(IF(AND(MONTH($A20)=MONTH('Настройки ТИК'!$C$17),$B20="",CI20=8),CI20,0))*'Настройки УИК'!$I$36/8,0)</f>
        <v>#VALUE!</v>
      </c>
      <c r="CK20" s="512" t="e">
        <f>IF('Настройки УИК'!$F$36&gt;0,(IF(AND(MONTH($A20)=MONTH('Настройки ТИК'!$D$17),$B20="",CI20=8),CI20,0))*'Настройки УИК'!$J$36/8,0)</f>
        <v>#VALUE!</v>
      </c>
      <c r="CL20" s="512" t="e">
        <f>IF($B20="",0,CI20*'Настройки УИК'!$K$36*2*'Настройки ТИК'!$C$32)</f>
        <v>#VALUE!</v>
      </c>
      <c r="CM20" s="512" t="e">
        <f>IF(AND(CJ20+CK20=0,$B20=""),CI20*'Настройки УИК'!$K$36*'Настройки ТИК'!$C$32,0)</f>
        <v>#VALUE!</v>
      </c>
      <c r="CN20" s="512" t="e">
        <f>IF(AND('Настройки ТИК'!$C$45="ТИК",'Настройки УИК'!$C$36="Председатель"),0,(CL20+CM20)*ПК_ТИК)</f>
        <v>#VALUE!</v>
      </c>
      <c r="CO20" s="344"/>
      <c r="CP20" s="512" t="e">
        <f>IF('Настройки УИК'!$F$37&gt;0,(IF(AND(MONTH($A20)=MONTH('Настройки ТИК'!$C$17),$B20="",CO20=8),CO20,0))*'Настройки УИК'!$I$37/8,0)</f>
        <v>#VALUE!</v>
      </c>
      <c r="CQ20" s="512" t="e">
        <f>IF('Настройки УИК'!$F$37&gt;0,(IF(AND(MONTH($A20)=MONTH('Настройки ТИК'!$D$17),$B20="",CO20=8),CO20,0))*'Настройки УИК'!$J$37/8,0)</f>
        <v>#VALUE!</v>
      </c>
      <c r="CR20" s="512" t="e">
        <f>IF($B20="",0,CO20*'Настройки УИК'!$K$37*2*'Настройки ТИК'!$C$32)</f>
        <v>#VALUE!</v>
      </c>
      <c r="CS20" s="512" t="e">
        <f>IF(AND(CP20+CQ20=0,$B20=""),CO20*'Настройки УИК'!$K$37*'Настройки ТИК'!$C$32,0)</f>
        <v>#VALUE!</v>
      </c>
      <c r="CT20" s="512" t="e">
        <f>IF(AND('Настройки ТИК'!$C$45="ТИК",'Настройки УИК'!$C$37="Председатель"),0,(CR20+CS20)*ПК_ТИК)</f>
        <v>#VALUE!</v>
      </c>
      <c r="CU20" s="344"/>
      <c r="CV20" s="512" t="e">
        <f>IF('Настройки УИК'!$F$38&gt;0,(IF(AND(MONTH($A20)=MONTH('Настройки ТИК'!$C$17),$B20="",CU20=8),CU20,0))*'Настройки УИК'!$I$38/8,0)</f>
        <v>#VALUE!</v>
      </c>
      <c r="CW20" s="512" t="e">
        <f>IF('Настройки УИК'!$F$38&gt;0,(IF(AND(MONTH($A20)=MONTH('Настройки ТИК'!$D$17),$B20="",CU20=8),CU20,0))*'Настройки УИК'!$J$38/8,0)</f>
        <v>#VALUE!</v>
      </c>
      <c r="CX20" s="512" t="e">
        <f>IF($B20="",0,CU20*'Настройки УИК'!$K$38*2*'Настройки ТИК'!$C$32)</f>
        <v>#VALUE!</v>
      </c>
      <c r="CY20" s="512" t="e">
        <f>IF(AND(CV20+CW20=0,$B20=""),CU20*'Настройки УИК'!$K$38*'Настройки ТИК'!$C$32,0)</f>
        <v>#VALUE!</v>
      </c>
      <c r="CZ20" s="512" t="e">
        <f>IF(AND('Настройки ТИК'!$C$45="ТИК",'Настройки УИК'!$C$38="Председатель"),0,(CX20+CY20)*ПК_ТИК)</f>
        <v>#VALUE!</v>
      </c>
      <c r="DA20" s="344"/>
      <c r="DB20" s="512" t="e">
        <f>IF('Настройки УИК'!$F$39&gt;0,(IF(AND(MONTH($A20)=MONTH('Настройки ТИК'!$C$17),$B20="",DA20=8),DA20,0))*'Настройки УИК'!$I$39/8,0)</f>
        <v>#VALUE!</v>
      </c>
      <c r="DC20" s="512" t="e">
        <f>IF('Настройки УИК'!$F$39&gt;0,(IF(AND(MONTH($A20)=MONTH('Настройки ТИК'!$D$17),$B20="",DA20=8),DA20,0))*'Настройки УИК'!$J$39/8,0)</f>
        <v>#VALUE!</v>
      </c>
      <c r="DD20" s="512" t="e">
        <f>IF($B20="",0,DA20*'Настройки УИК'!$K$39*2*'Настройки ТИК'!$C$32)</f>
        <v>#VALUE!</v>
      </c>
      <c r="DE20" s="512" t="e">
        <f>IF(AND(DB20+DC20=0,$B20=""),DA20*'Настройки УИК'!$K$39*'Настройки ТИК'!$C$32,0)</f>
        <v>#VALUE!</v>
      </c>
      <c r="DF20" s="512" t="e">
        <f>IF(AND('Настройки ТИК'!$C$45="ТИК",'Настройки УИК'!$C$39="Председатель"),0,(DD20+DE20)*ПК_ТИК)</f>
        <v>#VALUE!</v>
      </c>
    </row>
    <row r="21" spans="1:110" s="241" customFormat="1" ht="16.5" customHeight="1">
      <c r="A21" s="419" t="s">
        <v>1040</v>
      </c>
      <c r="B21" s="420" t="s">
        <v>1041</v>
      </c>
      <c r="C21" s="344"/>
      <c r="D21" s="512" t="e">
        <f>IF('Настройки УИК'!$F$22&gt;0,(IF(AND(MONTH($A21)=MONTH('Настройки ТИК'!$C$17),$B21="",C21=8),C21,0))*'Настройки УИК'!$I$22/8,0)</f>
        <v>#VALUE!</v>
      </c>
      <c r="E21" s="512" t="e">
        <f>IF('Настройки УИК'!$F$22&gt;0,(IF(AND(MONTH($A21)=MONTH('Настройки ТИК'!$D$17),$B21="",C21=8),C21,0))*'Настройки УИК'!$J$22/8,0)</f>
        <v>#VALUE!</v>
      </c>
      <c r="F21" s="512" t="e">
        <f>IF($B21="",0,C21*'Настройки УИК'!$K$22*2*'Настройки ТИК'!$C$32)</f>
        <v>#VALUE!</v>
      </c>
      <c r="G21" s="512" t="e">
        <f>IF(AND(D21+E21=0,$B21=""),C21*'Настройки УИК'!$K$22*'Настройки ТИК'!$C$32,0)</f>
        <v>#VALUE!</v>
      </c>
      <c r="H21" s="512" t="e">
        <f>IF(AND('Настройки ТИК'!$C$45="ТИК",'Настройки УИК'!$C$22="Председатель"),0,(F21+G21)*ПК_ТИК)</f>
        <v>#VALUE!</v>
      </c>
      <c r="I21" s="344"/>
      <c r="J21" s="512" t="e">
        <f>IF('Настройки УИК'!$F$23&gt;0,(IF(AND(MONTH($A21)=MONTH('Настройки ТИК'!$C$17),$B21="",I21=8),I21,0))*'Настройки УИК'!$I$23/8,0)</f>
        <v>#VALUE!</v>
      </c>
      <c r="K21" s="512" t="e">
        <f>IF('Настройки УИК'!$F$23&gt;0,(IF(AND(MONTH($A21)=MONTH('Настройки ТИК'!$D$17),$B21="",I21=8),I21,0))*'Настройки УИК'!$J$23/8,0)</f>
        <v>#VALUE!</v>
      </c>
      <c r="L21" s="512" t="e">
        <f>IF($B21="",0,I21*'Настройки УИК'!$K$23*2*'Настройки ТИК'!$C$32)</f>
        <v>#VALUE!</v>
      </c>
      <c r="M21" s="512" t="e">
        <f>IF(AND(J21+K21=0,$B21=""),I21*'Настройки УИК'!$K$23*'Настройки ТИК'!$C$32,0)</f>
        <v>#VALUE!</v>
      </c>
      <c r="N21" s="512" t="e">
        <f>IF(AND('Настройки ТИК'!$C$45="ТИК",'Настройки УИК'!$C$23="Председатель"),0,(L21+M21)*ПК_ТИК)</f>
        <v>#VALUE!</v>
      </c>
      <c r="O21" s="344"/>
      <c r="P21" s="512" t="e">
        <f>IF('Настройки УИК'!$F$24&gt;0,(IF(AND(MONTH($A21)=MONTH('Настройки ТИК'!$C$17),$B21="",O21=8),O21,0))*'Настройки УИК'!$I$24/8,0)</f>
        <v>#VALUE!</v>
      </c>
      <c r="Q21" s="512" t="e">
        <f>IF('Настройки УИК'!$F$24&gt;0,(IF(AND(MONTH($A21)=MONTH('Настройки ТИК'!$D$17),$B21="",O21=8),O21,0))*'Настройки УИК'!$J$24/8,0)</f>
        <v>#VALUE!</v>
      </c>
      <c r="R21" s="512" t="e">
        <f>IF($B21="",0,O21*'Настройки УИК'!$K$24*2*'Настройки ТИК'!$C$32)</f>
        <v>#VALUE!</v>
      </c>
      <c r="S21" s="512" t="e">
        <f>IF(AND(P21+Q21=0,$B21=""),O21*'Настройки УИК'!$K$24*'Настройки ТИК'!$C$32,0)</f>
        <v>#VALUE!</v>
      </c>
      <c r="T21" s="512" t="e">
        <f>IF(AND('Настройки ТИК'!$C$45="ТИК",'Настройки УИК'!$C$24="Председатель"),0,(R21+S21)*ПК_ТИК)</f>
        <v>#VALUE!</v>
      </c>
      <c r="U21" s="344"/>
      <c r="V21" s="512" t="e">
        <f>IF('Настройки УИК'!$F$25&gt;0,(IF(AND(MONTH($A21)=MONTH('Настройки ТИК'!$C$17),$B21="",U21=8),U21,0))*'Настройки УИК'!$I$25/8,0)</f>
        <v>#VALUE!</v>
      </c>
      <c r="W21" s="512" t="e">
        <f>IF('Настройки УИК'!$F$25&gt;0,(IF(AND(MONTH($A21)=MONTH('Настройки ТИК'!$D$17),$B21="",U21=8),U21,0))*'Настройки УИК'!$J$25/8,0)</f>
        <v>#VALUE!</v>
      </c>
      <c r="X21" s="512" t="e">
        <f>IF($B21="",0,U21*'Настройки УИК'!$K$25*2*'Настройки ТИК'!$C$32)</f>
        <v>#VALUE!</v>
      </c>
      <c r="Y21" s="512" t="e">
        <f>IF(AND(V21+W21=0,$B21=""),U21*'Настройки УИК'!$K$25*'Настройки ТИК'!$C$32,0)</f>
        <v>#VALUE!</v>
      </c>
      <c r="Z21" s="512" t="e">
        <f>IF(AND('Настройки ТИК'!$C$45="ТИК",'Настройки УИК'!$C$25="Председатель"),0,(X21+Y21)*ПК_ТИК)</f>
        <v>#VALUE!</v>
      </c>
      <c r="AA21" s="344"/>
      <c r="AB21" s="512" t="e">
        <f>IF('Настройки УИК'!$F$26&gt;0,(IF(AND(MONTH($A21)=MONTH('Настройки ТИК'!$C$17),$B21="",AA21=8),AA21,0))*'Настройки УИК'!$I$26/8,0)</f>
        <v>#VALUE!</v>
      </c>
      <c r="AC21" s="512" t="e">
        <f>IF('Настройки УИК'!$F$26&gt;0,(IF(AND(MONTH($A21)=MONTH('Настройки ТИК'!$D$17),$B21="",AA21=8),AA21,0))*'Настройки УИК'!$J$26/8,0)</f>
        <v>#VALUE!</v>
      </c>
      <c r="AD21" s="512" t="e">
        <f>IF($B21="",0,AA21*'Настройки УИК'!$K$26*2*'Настройки ТИК'!$C$32)</f>
        <v>#VALUE!</v>
      </c>
      <c r="AE21" s="512" t="e">
        <f>IF(AND(AB21+AC21=0,$B21=""),AA21*'Настройки УИК'!$K$26*'Настройки ТИК'!$C$32,0)</f>
        <v>#VALUE!</v>
      </c>
      <c r="AF21" s="512" t="e">
        <f>IF(AND('Настройки ТИК'!$C$45="ТИК",'Настройки УИК'!$C$26="Председатель"),0,(AD21+AE21)*ПК_ТИК)</f>
        <v>#VALUE!</v>
      </c>
      <c r="AG21" s="344"/>
      <c r="AH21" s="512" t="e">
        <f>IF('Настройки УИК'!$F$27&gt;0,(IF(AND(MONTH($A21)=MONTH('Настройки ТИК'!$C$17),$B21="",AG21=8),AG21,0))*'Настройки УИК'!$I$27/8,0)</f>
        <v>#VALUE!</v>
      </c>
      <c r="AI21" s="512" t="e">
        <f>IF('Настройки УИК'!$F$27&gt;0,(IF(AND(MONTH($A21)=MONTH('Настройки ТИК'!$D$17),$B21="",AG21=8),AG21,0))*'Настройки УИК'!$J$27/8,0)</f>
        <v>#VALUE!</v>
      </c>
      <c r="AJ21" s="512" t="e">
        <f>IF($B21="",0,AG21*'Настройки УИК'!$K$27*2*'Настройки ТИК'!$C$32)</f>
        <v>#VALUE!</v>
      </c>
      <c r="AK21" s="512" t="e">
        <f>IF(AND(AH21+AI21=0,$B21=""),AG21*'Настройки УИК'!$K$27*'Настройки ТИК'!$C$32,0)</f>
        <v>#VALUE!</v>
      </c>
      <c r="AL21" s="512" t="e">
        <f>IF(AND('Настройки ТИК'!$C$45="ТИК",'Настройки УИК'!$C$27="Председатель"),0,(AJ21+AK21)*ПК_ТИК)</f>
        <v>#VALUE!</v>
      </c>
      <c r="AM21" s="344"/>
      <c r="AN21" s="512" t="e">
        <f>IF('Настройки УИК'!$F$28&gt;0,(IF(AND(MONTH($A21)=MONTH('Настройки ТИК'!$C$17),$B21="",AM21=8),AM21,0))*'Настройки УИК'!$I$28/8,0)</f>
        <v>#VALUE!</v>
      </c>
      <c r="AO21" s="512" t="e">
        <f>IF('Настройки УИК'!$F$28&gt;0,(IF(AND(MONTH($A21)=MONTH('Настройки ТИК'!$D$17),$B21="",AM21=8),AM21,0))*'Настройки УИК'!$J$28/8,0)</f>
        <v>#VALUE!</v>
      </c>
      <c r="AP21" s="512" t="e">
        <f>IF($B21="",0,AM21*'Настройки УИК'!$K$28*2*'Настройки ТИК'!$C$32)</f>
        <v>#VALUE!</v>
      </c>
      <c r="AQ21" s="512" t="e">
        <f>IF(AND(AN21+AO21=0,$B21=""),AM21*'Настройки УИК'!$K$28*'Настройки ТИК'!$C$32,0)</f>
        <v>#VALUE!</v>
      </c>
      <c r="AR21" s="512" t="e">
        <f>IF(AND('Настройки ТИК'!$C$45="ТИК",'Настройки УИК'!$C$28="Председатель"),0,(AP21+AQ21)*ПК_ТИК)</f>
        <v>#VALUE!</v>
      </c>
      <c r="AS21" s="344"/>
      <c r="AT21" s="512" t="e">
        <f>IF('Настройки УИК'!$F$29&gt;0,(IF(AND(MONTH($A21)=MONTH('Настройки ТИК'!$C$17),$B21="",AS21=8),AS21,0))*'Настройки УИК'!$I$29/8,0)</f>
        <v>#VALUE!</v>
      </c>
      <c r="AU21" s="512" t="e">
        <f>IF('Настройки УИК'!$F$29&gt;0,(IF(AND(MONTH($A21)=MONTH('Настройки ТИК'!$D$17),$B21="",AS21=8),AS21,0))*'Настройки УИК'!$J$29/8,0)</f>
        <v>#VALUE!</v>
      </c>
      <c r="AV21" s="512" t="e">
        <f>IF($B21="",0,AS21*'Настройки УИК'!$K$29*2*'Настройки ТИК'!$C$32)</f>
        <v>#VALUE!</v>
      </c>
      <c r="AW21" s="512" t="e">
        <f>IF(AND(AT21+AU21=0,$B21=""),AS21*'Настройки УИК'!$K$29*'Настройки ТИК'!$C$32,0)</f>
        <v>#VALUE!</v>
      </c>
      <c r="AX21" s="512" t="e">
        <f>IF(AND('Настройки ТИК'!$C$45="ТИК",'Настройки УИК'!$C$29="Председатель"),0,(AV21+AW21)*ПК_ТИК)</f>
        <v>#VALUE!</v>
      </c>
      <c r="AY21" s="344"/>
      <c r="AZ21" s="512" t="e">
        <f>IF('Настройки УИК'!$F$30&gt;0,(IF(AND(MONTH($A21)=MONTH('Настройки ТИК'!$C$17),$B21="",AY21=8),AY21,0))*'Настройки УИК'!$I$30/8,0)</f>
        <v>#VALUE!</v>
      </c>
      <c r="BA21" s="512" t="e">
        <f>IF('Настройки УИК'!$F$30&gt;0,(IF(AND(MONTH($A21)=MONTH('Настройки ТИК'!$D$17),$B21="",AY21=8),AY21,0))*'Настройки УИК'!$J$30/8,0)</f>
        <v>#VALUE!</v>
      </c>
      <c r="BB21" s="512" t="e">
        <f>IF($B21="",0,AY21*'Настройки УИК'!$K$30*2*'Настройки ТИК'!$C$32)</f>
        <v>#VALUE!</v>
      </c>
      <c r="BC21" s="512" t="e">
        <f>IF(AND(AZ21+BA21=0,$B21=""),AY21*'Настройки УИК'!$K$30*'Настройки ТИК'!$C$32,0)</f>
        <v>#VALUE!</v>
      </c>
      <c r="BD21" s="512" t="e">
        <f>IF(AND('Настройки ТИК'!$C$45="ТИК",'Настройки УИК'!$C$30="Председатель"),0,(BB21+BC21)*ПК_ТИК)</f>
        <v>#VALUE!</v>
      </c>
      <c r="BE21" s="344"/>
      <c r="BF21" s="512" t="e">
        <f>IF('Настройки УИК'!$F$31&gt;0,(IF(AND(MONTH($A21)=MONTH('Настройки ТИК'!$C$17),$B21="",BE21=8),BE21,0))*'Настройки УИК'!$I$31/8,0)</f>
        <v>#VALUE!</v>
      </c>
      <c r="BG21" s="512" t="e">
        <f>IF('Настройки УИК'!$F$31&gt;0,(IF(AND(MONTH($A21)=MONTH('Настройки ТИК'!$D$17),$B21="",BE21=8),BE21,0))*'Настройки УИК'!$J$31/8,0)</f>
        <v>#VALUE!</v>
      </c>
      <c r="BH21" s="512" t="e">
        <f>IF($B21="",0,BE21*'Настройки УИК'!$K$31*2*'Настройки ТИК'!$C$32)</f>
        <v>#VALUE!</v>
      </c>
      <c r="BI21" s="512" t="e">
        <f>IF(AND(BF21+BG21=0,$B21=""),BE21*'Настройки УИК'!$K$31*'Настройки ТИК'!$C$32,0)</f>
        <v>#VALUE!</v>
      </c>
      <c r="BJ21" s="512" t="e">
        <f>IF(AND('Настройки ТИК'!$C$45="ТИК",'Настройки УИК'!$C$31="Председатель"),0,(BH21+BI21)*ПК_ТИК)</f>
        <v>#VALUE!</v>
      </c>
      <c r="BK21" s="344"/>
      <c r="BL21" s="512" t="e">
        <f>IF('Настройки УИК'!$F$32&gt;0,(IF(AND(MONTH($A21)=MONTH('Настройки ТИК'!$C$17),$B21="",BK21=8),BK21,0))*'Настройки УИК'!$I$32/8,0)</f>
        <v>#VALUE!</v>
      </c>
      <c r="BM21" s="512" t="e">
        <f>IF('Настройки УИК'!$F$32&gt;0,(IF(AND(MONTH($A21)=MONTH('Настройки ТИК'!$D$17),$B21="",BK21=8),BK21,0))*'Настройки УИК'!$J$32/8,0)</f>
        <v>#VALUE!</v>
      </c>
      <c r="BN21" s="512" t="e">
        <f>IF($B21="",0,BK21*'Настройки УИК'!$K$32*2*'Настройки ТИК'!$C$32)</f>
        <v>#VALUE!</v>
      </c>
      <c r="BO21" s="512" t="e">
        <f>IF(AND(BL21+BM21=0,$B21=""),BK21*'Настройки УИК'!$K$32*'Настройки ТИК'!$C$32,0)</f>
        <v>#VALUE!</v>
      </c>
      <c r="BP21" s="512" t="e">
        <f>IF(AND('Настройки ТИК'!$C$45="ТИК",'Настройки УИК'!$C$32="Председатель"),0,(BN21+BO21)*ПК_ТИК)</f>
        <v>#VALUE!</v>
      </c>
      <c r="BQ21" s="344"/>
      <c r="BR21" s="512" t="e">
        <f>IF('Настройки УИК'!$F$33&gt;0,(IF(AND(MONTH($A21)=MONTH('Настройки ТИК'!$C$17),$B21="",BQ21=8),BQ21,0))*'Настройки УИК'!$I$33/8,0)</f>
        <v>#VALUE!</v>
      </c>
      <c r="BS21" s="512" t="e">
        <f>IF('Настройки УИК'!$F$33&gt;0,(IF(AND(MONTH($A21)=MONTH('Настройки ТИК'!$D$17),$B21="",BQ21=8),BQ21,0))*'Настройки УИК'!$J$33/8,0)</f>
        <v>#VALUE!</v>
      </c>
      <c r="BT21" s="512" t="e">
        <f>IF($B21="",0,BQ21*'Настройки УИК'!$K$33*2*'Настройки ТИК'!$C$32)</f>
        <v>#VALUE!</v>
      </c>
      <c r="BU21" s="512" t="e">
        <f>IF(AND(BR21+BS21=0,$B21=""),BQ21*'Настройки УИК'!$K$33*'Настройки ТИК'!$C$32,0)</f>
        <v>#VALUE!</v>
      </c>
      <c r="BV21" s="512" t="e">
        <f>IF(AND('Настройки ТИК'!$C$45="ТИК",'Настройки УИК'!$C$33="Председатель"),0,(BT21+BU21)*ПК_ТИК)</f>
        <v>#VALUE!</v>
      </c>
      <c r="BW21" s="344"/>
      <c r="BX21" s="512" t="e">
        <f>IF('Настройки УИК'!$F$34&gt;0,(IF(AND(MONTH($A21)=MONTH('Настройки ТИК'!$C$17),$B21="",BW21=8),BW21,0))*'Настройки УИК'!$I$34/8,0)</f>
        <v>#VALUE!</v>
      </c>
      <c r="BY21" s="512" t="e">
        <f>IF('Настройки УИК'!$F$34&gt;0,(IF(AND(MONTH($A21)=MONTH('Настройки ТИК'!$D$17),$B21="",BW21=8),BW21,0))*'Настройки УИК'!$J$34/8,0)</f>
        <v>#VALUE!</v>
      </c>
      <c r="BZ21" s="512" t="e">
        <f>IF($B21="",0,BW21*'Настройки УИК'!$K$34*2*'Настройки ТИК'!$C$32)</f>
        <v>#VALUE!</v>
      </c>
      <c r="CA21" s="512" t="e">
        <f>IF(AND(BX21+BY21=0,$B21=""),BW21*'Настройки УИК'!$K$34*'Настройки ТИК'!$C$32,0)</f>
        <v>#VALUE!</v>
      </c>
      <c r="CB21" s="512" t="e">
        <f>IF(AND('Настройки ТИК'!$C$45="ТИК",'Настройки УИК'!$C$34="Председатель"),0,(BZ21+CA21)*ПК_ТИК)</f>
        <v>#VALUE!</v>
      </c>
      <c r="CC21" s="344"/>
      <c r="CD21" s="512" t="e">
        <f>IF('Настройки УИК'!$F$35&gt;0,(IF(AND(MONTH($A21)=MONTH('Настройки ТИК'!$C$17),$B21="",CC21=8),CC21,0))*'Настройки УИК'!$I$35/8,0)</f>
        <v>#VALUE!</v>
      </c>
      <c r="CE21" s="512" t="e">
        <f>IF('Настройки УИК'!$F$35&gt;0,(IF(AND(MONTH($A21)=MONTH('Настройки ТИК'!$D$17),$B21="",CC21=8),CC21,0))*'Настройки УИК'!$J$35/8,0)</f>
        <v>#VALUE!</v>
      </c>
      <c r="CF21" s="512" t="e">
        <f>IF($B21="",0,CC21*'Настройки УИК'!$K$35*2*'Настройки ТИК'!$C$32)</f>
        <v>#VALUE!</v>
      </c>
      <c r="CG21" s="512" t="e">
        <f>IF(AND(CD21+CE21=0,$B21=""),CC21*'Настройки УИК'!$K$35*'Настройки ТИК'!$C$32,0)</f>
        <v>#VALUE!</v>
      </c>
      <c r="CH21" s="512" t="e">
        <f>IF(AND('Настройки ТИК'!$C$45="ТИК",'Настройки УИК'!$C$35="Председатель"),0,(CF21+CG21)*ПК_ТИК)</f>
        <v>#VALUE!</v>
      </c>
      <c r="CI21" s="344"/>
      <c r="CJ21" s="512" t="e">
        <f>IF('Настройки УИК'!$F$36&gt;0,(IF(AND(MONTH($A21)=MONTH('Настройки ТИК'!$C$17),$B21="",CI21=8),CI21,0))*'Настройки УИК'!$I$36/8,0)</f>
        <v>#VALUE!</v>
      </c>
      <c r="CK21" s="512" t="e">
        <f>IF('Настройки УИК'!$F$36&gt;0,(IF(AND(MONTH($A21)=MONTH('Настройки ТИК'!$D$17),$B21="",CI21=8),CI21,0))*'Настройки УИК'!$J$36/8,0)</f>
        <v>#VALUE!</v>
      </c>
      <c r="CL21" s="512" t="e">
        <f>IF($B21="",0,CI21*'Настройки УИК'!$K$36*2*'Настройки ТИК'!$C$32)</f>
        <v>#VALUE!</v>
      </c>
      <c r="CM21" s="512" t="e">
        <f>IF(AND(CJ21+CK21=0,$B21=""),CI21*'Настройки УИК'!$K$36*'Настройки ТИК'!$C$32,0)</f>
        <v>#VALUE!</v>
      </c>
      <c r="CN21" s="512" t="e">
        <f>IF(AND('Настройки ТИК'!$C$45="ТИК",'Настройки УИК'!$C$36="Председатель"),0,(CL21+CM21)*ПК_ТИК)</f>
        <v>#VALUE!</v>
      </c>
      <c r="CO21" s="344"/>
      <c r="CP21" s="512" t="e">
        <f>IF('Настройки УИК'!$F$37&gt;0,(IF(AND(MONTH($A21)=MONTH('Настройки ТИК'!$C$17),$B21="",CO21=8),CO21,0))*'Настройки УИК'!$I$37/8,0)</f>
        <v>#VALUE!</v>
      </c>
      <c r="CQ21" s="512" t="e">
        <f>IF('Настройки УИК'!$F$37&gt;0,(IF(AND(MONTH($A21)=MONTH('Настройки ТИК'!$D$17),$B21="",CO21=8),CO21,0))*'Настройки УИК'!$J$37/8,0)</f>
        <v>#VALUE!</v>
      </c>
      <c r="CR21" s="512" t="e">
        <f>IF($B21="",0,CO21*'Настройки УИК'!$K$37*2*'Настройки ТИК'!$C$32)</f>
        <v>#VALUE!</v>
      </c>
      <c r="CS21" s="512" t="e">
        <f>IF(AND(CP21+CQ21=0,$B21=""),CO21*'Настройки УИК'!$K$37*'Настройки ТИК'!$C$32,0)</f>
        <v>#VALUE!</v>
      </c>
      <c r="CT21" s="512" t="e">
        <f>IF(AND('Настройки ТИК'!$C$45="ТИК",'Настройки УИК'!$C$37="Председатель"),0,(CR21+CS21)*ПК_ТИК)</f>
        <v>#VALUE!</v>
      </c>
      <c r="CU21" s="344"/>
      <c r="CV21" s="512" t="e">
        <f>IF('Настройки УИК'!$F$38&gt;0,(IF(AND(MONTH($A21)=MONTH('Настройки ТИК'!$C$17),$B21="",CU21=8),CU21,0))*'Настройки УИК'!$I$38/8,0)</f>
        <v>#VALUE!</v>
      </c>
      <c r="CW21" s="512" t="e">
        <f>IF('Настройки УИК'!$F$38&gt;0,(IF(AND(MONTH($A21)=MONTH('Настройки ТИК'!$D$17),$B21="",CU21=8),CU21,0))*'Настройки УИК'!$J$38/8,0)</f>
        <v>#VALUE!</v>
      </c>
      <c r="CX21" s="512" t="e">
        <f>IF($B21="",0,CU21*'Настройки УИК'!$K$38*2*'Настройки ТИК'!$C$32)</f>
        <v>#VALUE!</v>
      </c>
      <c r="CY21" s="512" t="e">
        <f>IF(AND(CV21+CW21=0,$B21=""),CU21*'Настройки УИК'!$K$38*'Настройки ТИК'!$C$32,0)</f>
        <v>#VALUE!</v>
      </c>
      <c r="CZ21" s="512" t="e">
        <f>IF(AND('Настройки ТИК'!$C$45="ТИК",'Настройки УИК'!$C$38="Председатель"),0,(CX21+CY21)*ПК_ТИК)</f>
        <v>#VALUE!</v>
      </c>
      <c r="DA21" s="344"/>
      <c r="DB21" s="512" t="e">
        <f>IF('Настройки УИК'!$F$39&gt;0,(IF(AND(MONTH($A21)=MONTH('Настройки ТИК'!$C$17),$B21="",DA21=8),DA21,0))*'Настройки УИК'!$I$39/8,0)</f>
        <v>#VALUE!</v>
      </c>
      <c r="DC21" s="512" t="e">
        <f>IF('Настройки УИК'!$F$39&gt;0,(IF(AND(MONTH($A21)=MONTH('Настройки ТИК'!$D$17),$B21="",DA21=8),DA21,0))*'Настройки УИК'!$J$39/8,0)</f>
        <v>#VALUE!</v>
      </c>
      <c r="DD21" s="512" t="e">
        <f>IF($B21="",0,DA21*'Настройки УИК'!$K$39*2*'Настройки ТИК'!$C$32)</f>
        <v>#VALUE!</v>
      </c>
      <c r="DE21" s="512" t="e">
        <f>IF(AND(DB21+DC21=0,$B21=""),DA21*'Настройки УИК'!$K$39*'Настройки ТИК'!$C$32,0)</f>
        <v>#VALUE!</v>
      </c>
      <c r="DF21" s="512" t="e">
        <f>IF(AND('Настройки ТИК'!$C$45="ТИК",'Настройки УИК'!$C$39="Председатель"),0,(DD21+DE21)*ПК_ТИК)</f>
        <v>#VALUE!</v>
      </c>
    </row>
    <row r="22" spans="1:110" s="241" customFormat="1" ht="16.5" customHeight="1">
      <c r="A22" s="419" t="s">
        <v>1040</v>
      </c>
      <c r="B22" s="420" t="s">
        <v>1041</v>
      </c>
      <c r="C22" s="344"/>
      <c r="D22" s="512" t="e">
        <f>IF('Настройки УИК'!$F$22&gt;0,(IF(AND(MONTH($A22)=MONTH('Настройки ТИК'!$C$17),$B22="",C22=8),C22,0))*'Настройки УИК'!$I$22/8,0)</f>
        <v>#VALUE!</v>
      </c>
      <c r="E22" s="512" t="e">
        <f>IF('Настройки УИК'!$F$22&gt;0,(IF(AND(MONTH($A22)=MONTH('Настройки ТИК'!$D$17),$B22="",C22=8),C22,0))*'Настройки УИК'!$J$22/8,0)</f>
        <v>#VALUE!</v>
      </c>
      <c r="F22" s="512" t="e">
        <f>IF($B22="",0,C22*'Настройки УИК'!$K$22*2*'Настройки ТИК'!$C$32)</f>
        <v>#VALUE!</v>
      </c>
      <c r="G22" s="512" t="e">
        <f>IF(AND(D22+E22=0,$B22=""),C22*'Настройки УИК'!$K$22*'Настройки ТИК'!$C$32,0)</f>
        <v>#VALUE!</v>
      </c>
      <c r="H22" s="512" t="e">
        <f>IF(AND('Настройки ТИК'!$C$45="ТИК",'Настройки УИК'!$C$22="Председатель"),0,(F22+G22)*ПК_ТИК)</f>
        <v>#VALUE!</v>
      </c>
      <c r="I22" s="344"/>
      <c r="J22" s="512" t="e">
        <f>IF('Настройки УИК'!$F$23&gt;0,(IF(AND(MONTH($A22)=MONTH('Настройки ТИК'!$C$17),$B22="",I22=8),I22,0))*'Настройки УИК'!$I$23/8,0)</f>
        <v>#VALUE!</v>
      </c>
      <c r="K22" s="512" t="e">
        <f>IF('Настройки УИК'!$F$23&gt;0,(IF(AND(MONTH($A22)=MONTH('Настройки ТИК'!$D$17),$B22="",I22=8),I22,0))*'Настройки УИК'!$J$23/8,0)</f>
        <v>#VALUE!</v>
      </c>
      <c r="L22" s="512" t="e">
        <f>IF($B22="",0,I22*'Настройки УИК'!$K$23*2*'Настройки ТИК'!$C$32)</f>
        <v>#VALUE!</v>
      </c>
      <c r="M22" s="512" t="e">
        <f>IF(AND(J22+K22=0,$B22=""),I22*'Настройки УИК'!$K$23*'Настройки ТИК'!$C$32,0)</f>
        <v>#VALUE!</v>
      </c>
      <c r="N22" s="512" t="e">
        <f>IF(AND('Настройки ТИК'!$C$45="ТИК",'Настройки УИК'!$C$23="Председатель"),0,(L22+M22)*ПК_ТИК)</f>
        <v>#VALUE!</v>
      </c>
      <c r="O22" s="344"/>
      <c r="P22" s="512" t="e">
        <f>IF('Настройки УИК'!$F$24&gt;0,(IF(AND(MONTH($A22)=MONTH('Настройки ТИК'!$C$17),$B22="",O22=8),O22,0))*'Настройки УИК'!$I$24/8,0)</f>
        <v>#VALUE!</v>
      </c>
      <c r="Q22" s="512" t="e">
        <f>IF('Настройки УИК'!$F$24&gt;0,(IF(AND(MONTH($A22)=MONTH('Настройки ТИК'!$D$17),$B22="",O22=8),O22,0))*'Настройки УИК'!$J$24/8,0)</f>
        <v>#VALUE!</v>
      </c>
      <c r="R22" s="512" t="e">
        <f>IF($B22="",0,O22*'Настройки УИК'!$K$24*2*'Настройки ТИК'!$C$32)</f>
        <v>#VALUE!</v>
      </c>
      <c r="S22" s="512" t="e">
        <f>IF(AND(P22+Q22=0,$B22=""),O22*'Настройки УИК'!$K$24*'Настройки ТИК'!$C$32,0)</f>
        <v>#VALUE!</v>
      </c>
      <c r="T22" s="512" t="e">
        <f>IF(AND('Настройки ТИК'!$C$45="ТИК",'Настройки УИК'!$C$24="Председатель"),0,(R22+S22)*ПК_ТИК)</f>
        <v>#VALUE!</v>
      </c>
      <c r="U22" s="344"/>
      <c r="V22" s="512" t="e">
        <f>IF('Настройки УИК'!$F$25&gt;0,(IF(AND(MONTH($A22)=MONTH('Настройки ТИК'!$C$17),$B22="",U22=8),U22,0))*'Настройки УИК'!$I$25/8,0)</f>
        <v>#VALUE!</v>
      </c>
      <c r="W22" s="512" t="e">
        <f>IF('Настройки УИК'!$F$25&gt;0,(IF(AND(MONTH($A22)=MONTH('Настройки ТИК'!$D$17),$B22="",U22=8),U22,0))*'Настройки УИК'!$J$25/8,0)</f>
        <v>#VALUE!</v>
      </c>
      <c r="X22" s="512" t="e">
        <f>IF($B22="",0,U22*'Настройки УИК'!$K$25*2*'Настройки ТИК'!$C$32)</f>
        <v>#VALUE!</v>
      </c>
      <c r="Y22" s="512" t="e">
        <f>IF(AND(V22+W22=0,$B22=""),U22*'Настройки УИК'!$K$25*'Настройки ТИК'!$C$32,0)</f>
        <v>#VALUE!</v>
      </c>
      <c r="Z22" s="512" t="e">
        <f>IF(AND('Настройки ТИК'!$C$45="ТИК",'Настройки УИК'!$C$25="Председатель"),0,(X22+Y22)*ПК_ТИК)</f>
        <v>#VALUE!</v>
      </c>
      <c r="AA22" s="344"/>
      <c r="AB22" s="512" t="e">
        <f>IF('Настройки УИК'!$F$26&gt;0,(IF(AND(MONTH($A22)=MONTH('Настройки ТИК'!$C$17),$B22="",AA22=8),AA22,0))*'Настройки УИК'!$I$26/8,0)</f>
        <v>#VALUE!</v>
      </c>
      <c r="AC22" s="512" t="e">
        <f>IF('Настройки УИК'!$F$26&gt;0,(IF(AND(MONTH($A22)=MONTH('Настройки ТИК'!$D$17),$B22="",AA22=8),AA22,0))*'Настройки УИК'!$J$26/8,0)</f>
        <v>#VALUE!</v>
      </c>
      <c r="AD22" s="512" t="e">
        <f>IF($B22="",0,AA22*'Настройки УИК'!$K$26*2*'Настройки ТИК'!$C$32)</f>
        <v>#VALUE!</v>
      </c>
      <c r="AE22" s="512" t="e">
        <f>IF(AND(AB22+AC22=0,$B22=""),AA22*'Настройки УИК'!$K$26*'Настройки ТИК'!$C$32,0)</f>
        <v>#VALUE!</v>
      </c>
      <c r="AF22" s="512" t="e">
        <f>IF(AND('Настройки ТИК'!$C$45="ТИК",'Настройки УИК'!$C$26="Председатель"),0,(AD22+AE22)*ПК_ТИК)</f>
        <v>#VALUE!</v>
      </c>
      <c r="AG22" s="344"/>
      <c r="AH22" s="512" t="e">
        <f>IF('Настройки УИК'!$F$27&gt;0,(IF(AND(MONTH($A22)=MONTH('Настройки ТИК'!$C$17),$B22="",AG22=8),AG22,0))*'Настройки УИК'!$I$27/8,0)</f>
        <v>#VALUE!</v>
      </c>
      <c r="AI22" s="512" t="e">
        <f>IF('Настройки УИК'!$F$27&gt;0,(IF(AND(MONTH($A22)=MONTH('Настройки ТИК'!$D$17),$B22="",AG22=8),AG22,0))*'Настройки УИК'!$J$27/8,0)</f>
        <v>#VALUE!</v>
      </c>
      <c r="AJ22" s="512" t="e">
        <f>IF($B22="",0,AG22*'Настройки УИК'!$K$27*2*'Настройки ТИК'!$C$32)</f>
        <v>#VALUE!</v>
      </c>
      <c r="AK22" s="512" t="e">
        <f>IF(AND(AH22+AI22=0,$B22=""),AG22*'Настройки УИК'!$K$27*'Настройки ТИК'!$C$32,0)</f>
        <v>#VALUE!</v>
      </c>
      <c r="AL22" s="512" t="e">
        <f>IF(AND('Настройки ТИК'!$C$45="ТИК",'Настройки УИК'!$C$27="Председатель"),0,(AJ22+AK22)*ПК_ТИК)</f>
        <v>#VALUE!</v>
      </c>
      <c r="AM22" s="344"/>
      <c r="AN22" s="512" t="e">
        <f>IF('Настройки УИК'!$F$28&gt;0,(IF(AND(MONTH($A22)=MONTH('Настройки ТИК'!$C$17),$B22="",AM22=8),AM22,0))*'Настройки УИК'!$I$28/8,0)</f>
        <v>#VALUE!</v>
      </c>
      <c r="AO22" s="512" t="e">
        <f>IF('Настройки УИК'!$F$28&gt;0,(IF(AND(MONTH($A22)=MONTH('Настройки ТИК'!$D$17),$B22="",AM22=8),AM22,0))*'Настройки УИК'!$J$28/8,0)</f>
        <v>#VALUE!</v>
      </c>
      <c r="AP22" s="512" t="e">
        <f>IF($B22="",0,AM22*'Настройки УИК'!$K$28*2*'Настройки ТИК'!$C$32)</f>
        <v>#VALUE!</v>
      </c>
      <c r="AQ22" s="512" t="e">
        <f>IF(AND(AN22+AO22=0,$B22=""),AM22*'Настройки УИК'!$K$28*'Настройки ТИК'!$C$32,0)</f>
        <v>#VALUE!</v>
      </c>
      <c r="AR22" s="512" t="e">
        <f>IF(AND('Настройки ТИК'!$C$45="ТИК",'Настройки УИК'!$C$28="Председатель"),0,(AP22+AQ22)*ПК_ТИК)</f>
        <v>#VALUE!</v>
      </c>
      <c r="AS22" s="344"/>
      <c r="AT22" s="512" t="e">
        <f>IF('Настройки УИК'!$F$29&gt;0,(IF(AND(MONTH($A22)=MONTH('Настройки ТИК'!$C$17),$B22="",AS22=8),AS22,0))*'Настройки УИК'!$I$29/8,0)</f>
        <v>#VALUE!</v>
      </c>
      <c r="AU22" s="512" t="e">
        <f>IF('Настройки УИК'!$F$29&gt;0,(IF(AND(MONTH($A22)=MONTH('Настройки ТИК'!$D$17),$B22="",AS22=8),AS22,0))*'Настройки УИК'!$J$29/8,0)</f>
        <v>#VALUE!</v>
      </c>
      <c r="AV22" s="512" t="e">
        <f>IF($B22="",0,AS22*'Настройки УИК'!$K$29*2*'Настройки ТИК'!$C$32)</f>
        <v>#VALUE!</v>
      </c>
      <c r="AW22" s="512" t="e">
        <f>IF(AND(AT22+AU22=0,$B22=""),AS22*'Настройки УИК'!$K$29*'Настройки ТИК'!$C$32,0)</f>
        <v>#VALUE!</v>
      </c>
      <c r="AX22" s="512" t="e">
        <f>IF(AND('Настройки ТИК'!$C$45="ТИК",'Настройки УИК'!$C$29="Председатель"),0,(AV22+AW22)*ПК_ТИК)</f>
        <v>#VALUE!</v>
      </c>
      <c r="AY22" s="344"/>
      <c r="AZ22" s="512" t="e">
        <f>IF('Настройки УИК'!$F$30&gt;0,(IF(AND(MONTH($A22)=MONTH('Настройки ТИК'!$C$17),$B22="",AY22=8),AY22,0))*'Настройки УИК'!$I$30/8,0)</f>
        <v>#VALUE!</v>
      </c>
      <c r="BA22" s="512" t="e">
        <f>IF('Настройки УИК'!$F$30&gt;0,(IF(AND(MONTH($A22)=MONTH('Настройки ТИК'!$D$17),$B22="",AY22=8),AY22,0))*'Настройки УИК'!$J$30/8,0)</f>
        <v>#VALUE!</v>
      </c>
      <c r="BB22" s="512" t="e">
        <f>IF($B22="",0,AY22*'Настройки УИК'!$K$30*2*'Настройки ТИК'!$C$32)</f>
        <v>#VALUE!</v>
      </c>
      <c r="BC22" s="512" t="e">
        <f>IF(AND(AZ22+BA22=0,$B22=""),AY22*'Настройки УИК'!$K$30*'Настройки ТИК'!$C$32,0)</f>
        <v>#VALUE!</v>
      </c>
      <c r="BD22" s="512" t="e">
        <f>IF(AND('Настройки ТИК'!$C$45="ТИК",'Настройки УИК'!$C$30="Председатель"),0,(BB22+BC22)*ПК_ТИК)</f>
        <v>#VALUE!</v>
      </c>
      <c r="BE22" s="344"/>
      <c r="BF22" s="512" t="e">
        <f>IF('Настройки УИК'!$F$31&gt;0,(IF(AND(MONTH($A22)=MONTH('Настройки ТИК'!$C$17),$B22="",BE22=8),BE22,0))*'Настройки УИК'!$I$31/8,0)</f>
        <v>#VALUE!</v>
      </c>
      <c r="BG22" s="512" t="e">
        <f>IF('Настройки УИК'!$F$31&gt;0,(IF(AND(MONTH($A22)=MONTH('Настройки ТИК'!$D$17),$B22="",BE22=8),BE22,0))*'Настройки УИК'!$J$31/8,0)</f>
        <v>#VALUE!</v>
      </c>
      <c r="BH22" s="512" t="e">
        <f>IF($B22="",0,BE22*'Настройки УИК'!$K$31*2*'Настройки ТИК'!$C$32)</f>
        <v>#VALUE!</v>
      </c>
      <c r="BI22" s="512" t="e">
        <f>IF(AND(BF22+BG22=0,$B22=""),BE22*'Настройки УИК'!$K$31*'Настройки ТИК'!$C$32,0)</f>
        <v>#VALUE!</v>
      </c>
      <c r="BJ22" s="512" t="e">
        <f>IF(AND('Настройки ТИК'!$C$45="ТИК",'Настройки УИК'!$C$31="Председатель"),0,(BH22+BI22)*ПК_ТИК)</f>
        <v>#VALUE!</v>
      </c>
      <c r="BK22" s="344"/>
      <c r="BL22" s="512" t="e">
        <f>IF('Настройки УИК'!$F$32&gt;0,(IF(AND(MONTH($A22)=MONTH('Настройки ТИК'!$C$17),$B22="",BK22=8),BK22,0))*'Настройки УИК'!$I$32/8,0)</f>
        <v>#VALUE!</v>
      </c>
      <c r="BM22" s="512" t="e">
        <f>IF('Настройки УИК'!$F$32&gt;0,(IF(AND(MONTH($A22)=MONTH('Настройки ТИК'!$D$17),$B22="",BK22=8),BK22,0))*'Настройки УИК'!$J$32/8,0)</f>
        <v>#VALUE!</v>
      </c>
      <c r="BN22" s="512" t="e">
        <f>IF($B22="",0,BK22*'Настройки УИК'!$K$32*2*'Настройки ТИК'!$C$32)</f>
        <v>#VALUE!</v>
      </c>
      <c r="BO22" s="512" t="e">
        <f>IF(AND(BL22+BM22=0,$B22=""),BK22*'Настройки УИК'!$K$32*'Настройки ТИК'!$C$32,0)</f>
        <v>#VALUE!</v>
      </c>
      <c r="BP22" s="512" t="e">
        <f>IF(AND('Настройки ТИК'!$C$45="ТИК",'Настройки УИК'!$C$32="Председатель"),0,(BN22+BO22)*ПК_ТИК)</f>
        <v>#VALUE!</v>
      </c>
      <c r="BQ22" s="344"/>
      <c r="BR22" s="512" t="e">
        <f>IF('Настройки УИК'!$F$33&gt;0,(IF(AND(MONTH($A22)=MONTH('Настройки ТИК'!$C$17),$B22="",BQ22=8),BQ22,0))*'Настройки УИК'!$I$33/8,0)</f>
        <v>#VALUE!</v>
      </c>
      <c r="BS22" s="512" t="e">
        <f>IF('Настройки УИК'!$F$33&gt;0,(IF(AND(MONTH($A22)=MONTH('Настройки ТИК'!$D$17),$B22="",BQ22=8),BQ22,0))*'Настройки УИК'!$J$33/8,0)</f>
        <v>#VALUE!</v>
      </c>
      <c r="BT22" s="512" t="e">
        <f>IF($B22="",0,BQ22*'Настройки УИК'!$K$33*2*'Настройки ТИК'!$C$32)</f>
        <v>#VALUE!</v>
      </c>
      <c r="BU22" s="512" t="e">
        <f>IF(AND(BR22+BS22=0,$B22=""),BQ22*'Настройки УИК'!$K$33*'Настройки ТИК'!$C$32,0)</f>
        <v>#VALUE!</v>
      </c>
      <c r="BV22" s="512" t="e">
        <f>IF(AND('Настройки ТИК'!$C$45="ТИК",'Настройки УИК'!$C$33="Председатель"),0,(BT22+BU22)*ПК_ТИК)</f>
        <v>#VALUE!</v>
      </c>
      <c r="BW22" s="344"/>
      <c r="BX22" s="512" t="e">
        <f>IF('Настройки УИК'!$F$34&gt;0,(IF(AND(MONTH($A22)=MONTH('Настройки ТИК'!$C$17),$B22="",BW22=8),BW22,0))*'Настройки УИК'!$I$34/8,0)</f>
        <v>#VALUE!</v>
      </c>
      <c r="BY22" s="512" t="e">
        <f>IF('Настройки УИК'!$F$34&gt;0,(IF(AND(MONTH($A22)=MONTH('Настройки ТИК'!$D$17),$B22="",BW22=8),BW22,0))*'Настройки УИК'!$J$34/8,0)</f>
        <v>#VALUE!</v>
      </c>
      <c r="BZ22" s="512" t="e">
        <f>IF($B22="",0,BW22*'Настройки УИК'!$K$34*2*'Настройки ТИК'!$C$32)</f>
        <v>#VALUE!</v>
      </c>
      <c r="CA22" s="512" t="e">
        <f>IF(AND(BX22+BY22=0,$B22=""),BW22*'Настройки УИК'!$K$34*'Настройки ТИК'!$C$32,0)</f>
        <v>#VALUE!</v>
      </c>
      <c r="CB22" s="512" t="e">
        <f>IF(AND('Настройки ТИК'!$C$45="ТИК",'Настройки УИК'!$C$34="Председатель"),0,(BZ22+CA22)*ПК_ТИК)</f>
        <v>#VALUE!</v>
      </c>
      <c r="CC22" s="344"/>
      <c r="CD22" s="512" t="e">
        <f>IF('Настройки УИК'!$F$35&gt;0,(IF(AND(MONTH($A22)=MONTH('Настройки ТИК'!$C$17),$B22="",CC22=8),CC22,0))*'Настройки УИК'!$I$35/8,0)</f>
        <v>#VALUE!</v>
      </c>
      <c r="CE22" s="512" t="e">
        <f>IF('Настройки УИК'!$F$35&gt;0,(IF(AND(MONTH($A22)=MONTH('Настройки ТИК'!$D$17),$B22="",CC22=8),CC22,0))*'Настройки УИК'!$J$35/8,0)</f>
        <v>#VALUE!</v>
      </c>
      <c r="CF22" s="512" t="e">
        <f>IF($B22="",0,CC22*'Настройки УИК'!$K$35*2*'Настройки ТИК'!$C$32)</f>
        <v>#VALUE!</v>
      </c>
      <c r="CG22" s="512" t="e">
        <f>IF(AND(CD22+CE22=0,$B22=""),CC22*'Настройки УИК'!$K$35*'Настройки ТИК'!$C$32,0)</f>
        <v>#VALUE!</v>
      </c>
      <c r="CH22" s="512" t="e">
        <f>IF(AND('Настройки ТИК'!$C$45="ТИК",'Настройки УИК'!$C$35="Председатель"),0,(CF22+CG22)*ПК_ТИК)</f>
        <v>#VALUE!</v>
      </c>
      <c r="CI22" s="344"/>
      <c r="CJ22" s="512" t="e">
        <f>IF('Настройки УИК'!$F$36&gt;0,(IF(AND(MONTH($A22)=MONTH('Настройки ТИК'!$C$17),$B22="",CI22=8),CI22,0))*'Настройки УИК'!$I$36/8,0)</f>
        <v>#VALUE!</v>
      </c>
      <c r="CK22" s="512" t="e">
        <f>IF('Настройки УИК'!$F$36&gt;0,(IF(AND(MONTH($A22)=MONTH('Настройки ТИК'!$D$17),$B22="",CI22=8),CI22,0))*'Настройки УИК'!$J$36/8,0)</f>
        <v>#VALUE!</v>
      </c>
      <c r="CL22" s="512" t="e">
        <f>IF($B22="",0,CI22*'Настройки УИК'!$K$36*2*'Настройки ТИК'!$C$32)</f>
        <v>#VALUE!</v>
      </c>
      <c r="CM22" s="512" t="e">
        <f>IF(AND(CJ22+CK22=0,$B22=""),CI22*'Настройки УИК'!$K$36*'Настройки ТИК'!$C$32,0)</f>
        <v>#VALUE!</v>
      </c>
      <c r="CN22" s="512" t="e">
        <f>IF(AND('Настройки ТИК'!$C$45="ТИК",'Настройки УИК'!$C$36="Председатель"),0,(CL22+CM22)*ПК_ТИК)</f>
        <v>#VALUE!</v>
      </c>
      <c r="CO22" s="344"/>
      <c r="CP22" s="512" t="e">
        <f>IF('Настройки УИК'!$F$37&gt;0,(IF(AND(MONTH($A22)=MONTH('Настройки ТИК'!$C$17),$B22="",CO22=8),CO22,0))*'Настройки УИК'!$I$37/8,0)</f>
        <v>#VALUE!</v>
      </c>
      <c r="CQ22" s="512" t="e">
        <f>IF('Настройки УИК'!$F$37&gt;0,(IF(AND(MONTH($A22)=MONTH('Настройки ТИК'!$D$17),$B22="",CO22=8),CO22,0))*'Настройки УИК'!$J$37/8,0)</f>
        <v>#VALUE!</v>
      </c>
      <c r="CR22" s="512" t="e">
        <f>IF($B22="",0,CO22*'Настройки УИК'!$K$37*2*'Настройки ТИК'!$C$32)</f>
        <v>#VALUE!</v>
      </c>
      <c r="CS22" s="512" t="e">
        <f>IF(AND(CP22+CQ22=0,$B22=""),CO22*'Настройки УИК'!$K$37*'Настройки ТИК'!$C$32,0)</f>
        <v>#VALUE!</v>
      </c>
      <c r="CT22" s="512" t="e">
        <f>IF(AND('Настройки ТИК'!$C$45="ТИК",'Настройки УИК'!$C$37="Председатель"),0,(CR22+CS22)*ПК_ТИК)</f>
        <v>#VALUE!</v>
      </c>
      <c r="CU22" s="344"/>
      <c r="CV22" s="512" t="e">
        <f>IF('Настройки УИК'!$F$38&gt;0,(IF(AND(MONTH($A22)=MONTH('Настройки ТИК'!$C$17),$B22="",CU22=8),CU22,0))*'Настройки УИК'!$I$38/8,0)</f>
        <v>#VALUE!</v>
      </c>
      <c r="CW22" s="512" t="e">
        <f>IF('Настройки УИК'!$F$38&gt;0,(IF(AND(MONTH($A22)=MONTH('Настройки ТИК'!$D$17),$B22="",CU22=8),CU22,0))*'Настройки УИК'!$J$38/8,0)</f>
        <v>#VALUE!</v>
      </c>
      <c r="CX22" s="512" t="e">
        <f>IF($B22="",0,CU22*'Настройки УИК'!$K$38*2*'Настройки ТИК'!$C$32)</f>
        <v>#VALUE!</v>
      </c>
      <c r="CY22" s="512" t="e">
        <f>IF(AND(CV22+CW22=0,$B22=""),CU22*'Настройки УИК'!$K$38*'Настройки ТИК'!$C$32,0)</f>
        <v>#VALUE!</v>
      </c>
      <c r="CZ22" s="512" t="e">
        <f>IF(AND('Настройки ТИК'!$C$45="ТИК",'Настройки УИК'!$C$38="Председатель"),0,(CX22+CY22)*ПК_ТИК)</f>
        <v>#VALUE!</v>
      </c>
      <c r="DA22" s="344"/>
      <c r="DB22" s="512" t="e">
        <f>IF('Настройки УИК'!$F$39&gt;0,(IF(AND(MONTH($A22)=MONTH('Настройки ТИК'!$C$17),$B22="",DA22=8),DA22,0))*'Настройки УИК'!$I$39/8,0)</f>
        <v>#VALUE!</v>
      </c>
      <c r="DC22" s="512" t="e">
        <f>IF('Настройки УИК'!$F$39&gt;0,(IF(AND(MONTH($A22)=MONTH('Настройки ТИК'!$D$17),$B22="",DA22=8),DA22,0))*'Настройки УИК'!$J$39/8,0)</f>
        <v>#VALUE!</v>
      </c>
      <c r="DD22" s="512" t="e">
        <f>IF($B22="",0,DA22*'Настройки УИК'!$K$39*2*'Настройки ТИК'!$C$32)</f>
        <v>#VALUE!</v>
      </c>
      <c r="DE22" s="512" t="e">
        <f>IF(AND(DB22+DC22=0,$B22=""),DA22*'Настройки УИК'!$K$39*'Настройки ТИК'!$C$32,0)</f>
        <v>#VALUE!</v>
      </c>
      <c r="DF22" s="512" t="e">
        <f>IF(AND('Настройки ТИК'!$C$45="ТИК",'Настройки УИК'!$C$39="Председатель"),0,(DD22+DE22)*ПК_ТИК)</f>
        <v>#VALUE!</v>
      </c>
    </row>
    <row r="23" spans="1:110" s="241" customFormat="1" ht="16.5" customHeight="1">
      <c r="A23" s="419" t="s">
        <v>1040</v>
      </c>
      <c r="B23" s="420" t="s">
        <v>1041</v>
      </c>
      <c r="C23" s="344"/>
      <c r="D23" s="512" t="e">
        <f>IF('Настройки УИК'!$F$22&gt;0,(IF(AND(MONTH($A23)=MONTH('Настройки ТИК'!$C$17),$B23="",C23=8),C23,0))*'Настройки УИК'!$I$22/8,0)</f>
        <v>#VALUE!</v>
      </c>
      <c r="E23" s="512" t="e">
        <f>IF('Настройки УИК'!$F$22&gt;0,(IF(AND(MONTH($A23)=MONTH('Настройки ТИК'!$D$17),$B23="",C23=8),C23,0))*'Настройки УИК'!$J$22/8,0)</f>
        <v>#VALUE!</v>
      </c>
      <c r="F23" s="512" t="e">
        <f>IF($B23="",0,C23*'Настройки УИК'!$K$22*2*'Настройки ТИК'!$C$32)</f>
        <v>#VALUE!</v>
      </c>
      <c r="G23" s="512" t="e">
        <f>IF(AND(D23+E23=0,$B23=""),C23*'Настройки УИК'!$K$22*'Настройки ТИК'!$C$32,0)</f>
        <v>#VALUE!</v>
      </c>
      <c r="H23" s="512" t="e">
        <f>IF(AND('Настройки ТИК'!$C$45="ТИК",'Настройки УИК'!$C$22="Председатель"),0,(F23+G23)*ПК_ТИК)</f>
        <v>#VALUE!</v>
      </c>
      <c r="I23" s="344"/>
      <c r="J23" s="512" t="e">
        <f>IF('Настройки УИК'!$F$23&gt;0,(IF(AND(MONTH($A23)=MONTH('Настройки ТИК'!$C$17),$B23="",I23=8),I23,0))*'Настройки УИК'!$I$23/8,0)</f>
        <v>#VALUE!</v>
      </c>
      <c r="K23" s="512" t="e">
        <f>IF('Настройки УИК'!$F$23&gt;0,(IF(AND(MONTH($A23)=MONTH('Настройки ТИК'!$D$17),$B23="",I23=8),I23,0))*'Настройки УИК'!$J$23/8,0)</f>
        <v>#VALUE!</v>
      </c>
      <c r="L23" s="512" t="e">
        <f>IF($B23="",0,I23*'Настройки УИК'!$K$23*2*'Настройки ТИК'!$C$32)</f>
        <v>#VALUE!</v>
      </c>
      <c r="M23" s="512" t="e">
        <f>IF(AND(J23+K23=0,$B23=""),I23*'Настройки УИК'!$K$23*'Настройки ТИК'!$C$32,0)</f>
        <v>#VALUE!</v>
      </c>
      <c r="N23" s="512" t="e">
        <f>IF(AND('Настройки ТИК'!$C$45="ТИК",'Настройки УИК'!$C$23="Председатель"),0,(L23+M23)*ПК_ТИК)</f>
        <v>#VALUE!</v>
      </c>
      <c r="O23" s="344"/>
      <c r="P23" s="512" t="e">
        <f>IF('Настройки УИК'!$F$24&gt;0,(IF(AND(MONTH($A23)=MONTH('Настройки ТИК'!$C$17),$B23="",O23=8),O23,0))*'Настройки УИК'!$I$24/8,0)</f>
        <v>#VALUE!</v>
      </c>
      <c r="Q23" s="512" t="e">
        <f>IF('Настройки УИК'!$F$24&gt;0,(IF(AND(MONTH($A23)=MONTH('Настройки ТИК'!$D$17),$B23="",O23=8),O23,0))*'Настройки УИК'!$J$24/8,0)</f>
        <v>#VALUE!</v>
      </c>
      <c r="R23" s="512" t="e">
        <f>IF($B23="",0,O23*'Настройки УИК'!$K$24*2*'Настройки ТИК'!$C$32)</f>
        <v>#VALUE!</v>
      </c>
      <c r="S23" s="512" t="e">
        <f>IF(AND(P23+Q23=0,$B23=""),O23*'Настройки УИК'!$K$24*'Настройки ТИК'!$C$32,0)</f>
        <v>#VALUE!</v>
      </c>
      <c r="T23" s="512" t="e">
        <f>IF(AND('Настройки ТИК'!$C$45="ТИК",'Настройки УИК'!$C$24="Председатель"),0,(R23+S23)*ПК_ТИК)</f>
        <v>#VALUE!</v>
      </c>
      <c r="U23" s="344"/>
      <c r="V23" s="512" t="e">
        <f>IF('Настройки УИК'!$F$25&gt;0,(IF(AND(MONTH($A23)=MONTH('Настройки ТИК'!$C$17),$B23="",U23=8),U23,0))*'Настройки УИК'!$I$25/8,0)</f>
        <v>#VALUE!</v>
      </c>
      <c r="W23" s="512" t="e">
        <f>IF('Настройки УИК'!$F$25&gt;0,(IF(AND(MONTH($A23)=MONTH('Настройки ТИК'!$D$17),$B23="",U23=8),U23,0))*'Настройки УИК'!$J$25/8,0)</f>
        <v>#VALUE!</v>
      </c>
      <c r="X23" s="512" t="e">
        <f>IF($B23="",0,U23*'Настройки УИК'!$K$25*2*'Настройки ТИК'!$C$32)</f>
        <v>#VALUE!</v>
      </c>
      <c r="Y23" s="512" t="e">
        <f>IF(AND(V23+W23=0,$B23=""),U23*'Настройки УИК'!$K$25*'Настройки ТИК'!$C$32,0)</f>
        <v>#VALUE!</v>
      </c>
      <c r="Z23" s="512" t="e">
        <f>IF(AND('Настройки ТИК'!$C$45="ТИК",'Настройки УИК'!$C$25="Председатель"),0,(X23+Y23)*ПК_ТИК)</f>
        <v>#VALUE!</v>
      </c>
      <c r="AA23" s="344"/>
      <c r="AB23" s="512" t="e">
        <f>IF('Настройки УИК'!$F$26&gt;0,(IF(AND(MONTH($A23)=MONTH('Настройки ТИК'!$C$17),$B23="",AA23=8),AA23,0))*'Настройки УИК'!$I$26/8,0)</f>
        <v>#VALUE!</v>
      </c>
      <c r="AC23" s="512" t="e">
        <f>IF('Настройки УИК'!$F$26&gt;0,(IF(AND(MONTH($A23)=MONTH('Настройки ТИК'!$D$17),$B23="",AA23=8),AA23,0))*'Настройки УИК'!$J$26/8,0)</f>
        <v>#VALUE!</v>
      </c>
      <c r="AD23" s="512" t="e">
        <f>IF($B23="",0,AA23*'Настройки УИК'!$K$26*2*'Настройки ТИК'!$C$32)</f>
        <v>#VALUE!</v>
      </c>
      <c r="AE23" s="512" t="e">
        <f>IF(AND(AB23+AC23=0,$B23=""),AA23*'Настройки УИК'!$K$26*'Настройки ТИК'!$C$32,0)</f>
        <v>#VALUE!</v>
      </c>
      <c r="AF23" s="512" t="e">
        <f>IF(AND('Настройки ТИК'!$C$45="ТИК",'Настройки УИК'!$C$26="Председатель"),0,(AD23+AE23)*ПК_ТИК)</f>
        <v>#VALUE!</v>
      </c>
      <c r="AG23" s="344"/>
      <c r="AH23" s="512" t="e">
        <f>IF('Настройки УИК'!$F$27&gt;0,(IF(AND(MONTH($A23)=MONTH('Настройки ТИК'!$C$17),$B23="",AG23=8),AG23,0))*'Настройки УИК'!$I$27/8,0)</f>
        <v>#VALUE!</v>
      </c>
      <c r="AI23" s="512" t="e">
        <f>IF('Настройки УИК'!$F$27&gt;0,(IF(AND(MONTH($A23)=MONTH('Настройки ТИК'!$D$17),$B23="",AG23=8),AG23,0))*'Настройки УИК'!$J$27/8,0)</f>
        <v>#VALUE!</v>
      </c>
      <c r="AJ23" s="512" t="e">
        <f>IF($B23="",0,AG23*'Настройки УИК'!$K$27*2*'Настройки ТИК'!$C$32)</f>
        <v>#VALUE!</v>
      </c>
      <c r="AK23" s="512" t="e">
        <f>IF(AND(AH23+AI23=0,$B23=""),AG23*'Настройки УИК'!$K$27*'Настройки ТИК'!$C$32,0)</f>
        <v>#VALUE!</v>
      </c>
      <c r="AL23" s="512" t="e">
        <f>IF(AND('Настройки ТИК'!$C$45="ТИК",'Настройки УИК'!$C$27="Председатель"),0,(AJ23+AK23)*ПК_ТИК)</f>
        <v>#VALUE!</v>
      </c>
      <c r="AM23" s="344"/>
      <c r="AN23" s="512" t="e">
        <f>IF('Настройки УИК'!$F$28&gt;0,(IF(AND(MONTH($A23)=MONTH('Настройки ТИК'!$C$17),$B23="",AM23=8),AM23,0))*'Настройки УИК'!$I$28/8,0)</f>
        <v>#VALUE!</v>
      </c>
      <c r="AO23" s="512" t="e">
        <f>IF('Настройки УИК'!$F$28&gt;0,(IF(AND(MONTH($A23)=MONTH('Настройки ТИК'!$D$17),$B23="",AM23=8),AM23,0))*'Настройки УИК'!$J$28/8,0)</f>
        <v>#VALUE!</v>
      </c>
      <c r="AP23" s="512" t="e">
        <f>IF($B23="",0,AM23*'Настройки УИК'!$K$28*2*'Настройки ТИК'!$C$32)</f>
        <v>#VALUE!</v>
      </c>
      <c r="AQ23" s="512" t="e">
        <f>IF(AND(AN23+AO23=0,$B23=""),AM23*'Настройки УИК'!$K$28*'Настройки ТИК'!$C$32,0)</f>
        <v>#VALUE!</v>
      </c>
      <c r="AR23" s="512" t="e">
        <f>IF(AND('Настройки ТИК'!$C$45="ТИК",'Настройки УИК'!$C$28="Председатель"),0,(AP23+AQ23)*ПК_ТИК)</f>
        <v>#VALUE!</v>
      </c>
      <c r="AS23" s="344"/>
      <c r="AT23" s="512" t="e">
        <f>IF('Настройки УИК'!$F$29&gt;0,(IF(AND(MONTH($A23)=MONTH('Настройки ТИК'!$C$17),$B23="",AS23=8),AS23,0))*'Настройки УИК'!$I$29/8,0)</f>
        <v>#VALUE!</v>
      </c>
      <c r="AU23" s="512" t="e">
        <f>IF('Настройки УИК'!$F$29&gt;0,(IF(AND(MONTH($A23)=MONTH('Настройки ТИК'!$D$17),$B23="",AS23=8),AS23,0))*'Настройки УИК'!$J$29/8,0)</f>
        <v>#VALUE!</v>
      </c>
      <c r="AV23" s="512" t="e">
        <f>IF($B23="",0,AS23*'Настройки УИК'!$K$29*2*'Настройки ТИК'!$C$32)</f>
        <v>#VALUE!</v>
      </c>
      <c r="AW23" s="512" t="e">
        <f>IF(AND(AT23+AU23=0,$B23=""),AS23*'Настройки УИК'!$K$29*'Настройки ТИК'!$C$32,0)</f>
        <v>#VALUE!</v>
      </c>
      <c r="AX23" s="512" t="e">
        <f>IF(AND('Настройки ТИК'!$C$45="ТИК",'Настройки УИК'!$C$29="Председатель"),0,(AV23+AW23)*ПК_ТИК)</f>
        <v>#VALUE!</v>
      </c>
      <c r="AY23" s="344"/>
      <c r="AZ23" s="512" t="e">
        <f>IF('Настройки УИК'!$F$30&gt;0,(IF(AND(MONTH($A23)=MONTH('Настройки ТИК'!$C$17),$B23="",AY23=8),AY23,0))*'Настройки УИК'!$I$30/8,0)</f>
        <v>#VALUE!</v>
      </c>
      <c r="BA23" s="512" t="e">
        <f>IF('Настройки УИК'!$F$30&gt;0,(IF(AND(MONTH($A23)=MONTH('Настройки ТИК'!$D$17),$B23="",AY23=8),AY23,0))*'Настройки УИК'!$J$30/8,0)</f>
        <v>#VALUE!</v>
      </c>
      <c r="BB23" s="512" t="e">
        <f>IF($B23="",0,AY23*'Настройки УИК'!$K$30*2*'Настройки ТИК'!$C$32)</f>
        <v>#VALUE!</v>
      </c>
      <c r="BC23" s="512" t="e">
        <f>IF(AND(AZ23+BA23=0,$B23=""),AY23*'Настройки УИК'!$K$30*'Настройки ТИК'!$C$32,0)</f>
        <v>#VALUE!</v>
      </c>
      <c r="BD23" s="512" t="e">
        <f>IF(AND('Настройки ТИК'!$C$45="ТИК",'Настройки УИК'!$C$30="Председатель"),0,(BB23+BC23)*ПК_ТИК)</f>
        <v>#VALUE!</v>
      </c>
      <c r="BE23" s="344"/>
      <c r="BF23" s="512" t="e">
        <f>IF('Настройки УИК'!$F$31&gt;0,(IF(AND(MONTH($A23)=MONTH('Настройки ТИК'!$C$17),$B23="",BE23=8),BE23,0))*'Настройки УИК'!$I$31/8,0)</f>
        <v>#VALUE!</v>
      </c>
      <c r="BG23" s="512" t="e">
        <f>IF('Настройки УИК'!$F$31&gt;0,(IF(AND(MONTH($A23)=MONTH('Настройки ТИК'!$D$17),$B23="",BE23=8),BE23,0))*'Настройки УИК'!$J$31/8,0)</f>
        <v>#VALUE!</v>
      </c>
      <c r="BH23" s="512" t="e">
        <f>IF($B23="",0,BE23*'Настройки УИК'!$K$31*2*'Настройки ТИК'!$C$32)</f>
        <v>#VALUE!</v>
      </c>
      <c r="BI23" s="512" t="e">
        <f>IF(AND(BF23+BG23=0,$B23=""),BE23*'Настройки УИК'!$K$31*'Настройки ТИК'!$C$32,0)</f>
        <v>#VALUE!</v>
      </c>
      <c r="BJ23" s="512" t="e">
        <f>IF(AND('Настройки ТИК'!$C$45="ТИК",'Настройки УИК'!$C$31="Председатель"),0,(BH23+BI23)*ПК_ТИК)</f>
        <v>#VALUE!</v>
      </c>
      <c r="BK23" s="344"/>
      <c r="BL23" s="512" t="e">
        <f>IF('Настройки УИК'!$F$32&gt;0,(IF(AND(MONTH($A23)=MONTH('Настройки ТИК'!$C$17),$B23="",BK23=8),BK23,0))*'Настройки УИК'!$I$32/8,0)</f>
        <v>#VALUE!</v>
      </c>
      <c r="BM23" s="512" t="e">
        <f>IF('Настройки УИК'!$F$32&gt;0,(IF(AND(MONTH($A23)=MONTH('Настройки ТИК'!$D$17),$B23="",BK23=8),BK23,0))*'Настройки УИК'!$J$32/8,0)</f>
        <v>#VALUE!</v>
      </c>
      <c r="BN23" s="512" t="e">
        <f>IF($B23="",0,BK23*'Настройки УИК'!$K$32*2*'Настройки ТИК'!$C$32)</f>
        <v>#VALUE!</v>
      </c>
      <c r="BO23" s="512" t="e">
        <f>IF(AND(BL23+BM23=0,$B23=""),BK23*'Настройки УИК'!$K$32*'Настройки ТИК'!$C$32,0)</f>
        <v>#VALUE!</v>
      </c>
      <c r="BP23" s="512" t="e">
        <f>IF(AND('Настройки ТИК'!$C$45="ТИК",'Настройки УИК'!$C$32="Председатель"),0,(BN23+BO23)*ПК_ТИК)</f>
        <v>#VALUE!</v>
      </c>
      <c r="BQ23" s="344"/>
      <c r="BR23" s="512" t="e">
        <f>IF('Настройки УИК'!$F$33&gt;0,(IF(AND(MONTH($A23)=MONTH('Настройки ТИК'!$C$17),$B23="",BQ23=8),BQ23,0))*'Настройки УИК'!$I$33/8,0)</f>
        <v>#VALUE!</v>
      </c>
      <c r="BS23" s="512" t="e">
        <f>IF('Настройки УИК'!$F$33&gt;0,(IF(AND(MONTH($A23)=MONTH('Настройки ТИК'!$D$17),$B23="",BQ23=8),BQ23,0))*'Настройки УИК'!$J$33/8,0)</f>
        <v>#VALUE!</v>
      </c>
      <c r="BT23" s="512" t="e">
        <f>IF($B23="",0,BQ23*'Настройки УИК'!$K$33*2*'Настройки ТИК'!$C$32)</f>
        <v>#VALUE!</v>
      </c>
      <c r="BU23" s="512" t="e">
        <f>IF(AND(BR23+BS23=0,$B23=""),BQ23*'Настройки УИК'!$K$33*'Настройки ТИК'!$C$32,0)</f>
        <v>#VALUE!</v>
      </c>
      <c r="BV23" s="512" t="e">
        <f>IF(AND('Настройки ТИК'!$C$45="ТИК",'Настройки УИК'!$C$33="Председатель"),0,(BT23+BU23)*ПК_ТИК)</f>
        <v>#VALUE!</v>
      </c>
      <c r="BW23" s="344"/>
      <c r="BX23" s="512" t="e">
        <f>IF('Настройки УИК'!$F$34&gt;0,(IF(AND(MONTH($A23)=MONTH('Настройки ТИК'!$C$17),$B23="",BW23=8),BW23,0))*'Настройки УИК'!$I$34/8,0)</f>
        <v>#VALUE!</v>
      </c>
      <c r="BY23" s="512" t="e">
        <f>IF('Настройки УИК'!$F$34&gt;0,(IF(AND(MONTH($A23)=MONTH('Настройки ТИК'!$D$17),$B23="",BW23=8),BW23,0))*'Настройки УИК'!$J$34/8,0)</f>
        <v>#VALUE!</v>
      </c>
      <c r="BZ23" s="512" t="e">
        <f>IF($B23="",0,BW23*'Настройки УИК'!$K$34*2*'Настройки ТИК'!$C$32)</f>
        <v>#VALUE!</v>
      </c>
      <c r="CA23" s="512" t="e">
        <f>IF(AND(BX23+BY23=0,$B23=""),BW23*'Настройки УИК'!$K$34*'Настройки ТИК'!$C$32,0)</f>
        <v>#VALUE!</v>
      </c>
      <c r="CB23" s="512" t="e">
        <f>IF(AND('Настройки ТИК'!$C$45="ТИК",'Настройки УИК'!$C$34="Председатель"),0,(BZ23+CA23)*ПК_ТИК)</f>
        <v>#VALUE!</v>
      </c>
      <c r="CC23" s="344"/>
      <c r="CD23" s="512" t="e">
        <f>IF('Настройки УИК'!$F$35&gt;0,(IF(AND(MONTH($A23)=MONTH('Настройки ТИК'!$C$17),$B23="",CC23=8),CC23,0))*'Настройки УИК'!$I$35/8,0)</f>
        <v>#VALUE!</v>
      </c>
      <c r="CE23" s="512" t="e">
        <f>IF('Настройки УИК'!$F$35&gt;0,(IF(AND(MONTH($A23)=MONTH('Настройки ТИК'!$D$17),$B23="",CC23=8),CC23,0))*'Настройки УИК'!$J$35/8,0)</f>
        <v>#VALUE!</v>
      </c>
      <c r="CF23" s="512" t="e">
        <f>IF($B23="",0,CC23*'Настройки УИК'!$K$35*2*'Настройки ТИК'!$C$32)</f>
        <v>#VALUE!</v>
      </c>
      <c r="CG23" s="512" t="e">
        <f>IF(AND(CD23+CE23=0,$B23=""),CC23*'Настройки УИК'!$K$35*'Настройки ТИК'!$C$32,0)</f>
        <v>#VALUE!</v>
      </c>
      <c r="CH23" s="512" t="e">
        <f>IF(AND('Настройки ТИК'!$C$45="ТИК",'Настройки УИК'!$C$35="Председатель"),0,(CF23+CG23)*ПК_ТИК)</f>
        <v>#VALUE!</v>
      </c>
      <c r="CI23" s="344"/>
      <c r="CJ23" s="512" t="e">
        <f>IF('Настройки УИК'!$F$36&gt;0,(IF(AND(MONTH($A23)=MONTH('Настройки ТИК'!$C$17),$B23="",CI23=8),CI23,0))*'Настройки УИК'!$I$36/8,0)</f>
        <v>#VALUE!</v>
      </c>
      <c r="CK23" s="512" t="e">
        <f>IF('Настройки УИК'!$F$36&gt;0,(IF(AND(MONTH($A23)=MONTH('Настройки ТИК'!$D$17),$B23="",CI23=8),CI23,0))*'Настройки УИК'!$J$36/8,0)</f>
        <v>#VALUE!</v>
      </c>
      <c r="CL23" s="512" t="e">
        <f>IF($B23="",0,CI23*'Настройки УИК'!$K$36*2*'Настройки ТИК'!$C$32)</f>
        <v>#VALUE!</v>
      </c>
      <c r="CM23" s="512" t="e">
        <f>IF(AND(CJ23+CK23=0,$B23=""),CI23*'Настройки УИК'!$K$36*'Настройки ТИК'!$C$32,0)</f>
        <v>#VALUE!</v>
      </c>
      <c r="CN23" s="512" t="e">
        <f>IF(AND('Настройки ТИК'!$C$45="ТИК",'Настройки УИК'!$C$36="Председатель"),0,(CL23+CM23)*ПК_ТИК)</f>
        <v>#VALUE!</v>
      </c>
      <c r="CO23" s="344"/>
      <c r="CP23" s="512" t="e">
        <f>IF('Настройки УИК'!$F$37&gt;0,(IF(AND(MONTH($A23)=MONTH('Настройки ТИК'!$C$17),$B23="",CO23=8),CO23,0))*'Настройки УИК'!$I$37/8,0)</f>
        <v>#VALUE!</v>
      </c>
      <c r="CQ23" s="512" t="e">
        <f>IF('Настройки УИК'!$F$37&gt;0,(IF(AND(MONTH($A23)=MONTH('Настройки ТИК'!$D$17),$B23="",CO23=8),CO23,0))*'Настройки УИК'!$J$37/8,0)</f>
        <v>#VALUE!</v>
      </c>
      <c r="CR23" s="512" t="e">
        <f>IF($B23="",0,CO23*'Настройки УИК'!$K$37*2*'Настройки ТИК'!$C$32)</f>
        <v>#VALUE!</v>
      </c>
      <c r="CS23" s="512" t="e">
        <f>IF(AND(CP23+CQ23=0,$B23=""),CO23*'Настройки УИК'!$K$37*'Настройки ТИК'!$C$32,0)</f>
        <v>#VALUE!</v>
      </c>
      <c r="CT23" s="512" t="e">
        <f>IF(AND('Настройки ТИК'!$C$45="ТИК",'Настройки УИК'!$C$37="Председатель"),0,(CR23+CS23)*ПК_ТИК)</f>
        <v>#VALUE!</v>
      </c>
      <c r="CU23" s="344"/>
      <c r="CV23" s="512" t="e">
        <f>IF('Настройки УИК'!$F$38&gt;0,(IF(AND(MONTH($A23)=MONTH('Настройки ТИК'!$C$17),$B23="",CU23=8),CU23,0))*'Настройки УИК'!$I$38/8,0)</f>
        <v>#VALUE!</v>
      </c>
      <c r="CW23" s="512" t="e">
        <f>IF('Настройки УИК'!$F$38&gt;0,(IF(AND(MONTH($A23)=MONTH('Настройки ТИК'!$D$17),$B23="",CU23=8),CU23,0))*'Настройки УИК'!$J$38/8,0)</f>
        <v>#VALUE!</v>
      </c>
      <c r="CX23" s="512" t="e">
        <f>IF($B23="",0,CU23*'Настройки УИК'!$K$38*2*'Настройки ТИК'!$C$32)</f>
        <v>#VALUE!</v>
      </c>
      <c r="CY23" s="512" t="e">
        <f>IF(AND(CV23+CW23=0,$B23=""),CU23*'Настройки УИК'!$K$38*'Настройки ТИК'!$C$32,0)</f>
        <v>#VALUE!</v>
      </c>
      <c r="CZ23" s="512" t="e">
        <f>IF(AND('Настройки ТИК'!$C$45="ТИК",'Настройки УИК'!$C$38="Председатель"),0,(CX23+CY23)*ПК_ТИК)</f>
        <v>#VALUE!</v>
      </c>
      <c r="DA23" s="344"/>
      <c r="DB23" s="512" t="e">
        <f>IF('Настройки УИК'!$F$39&gt;0,(IF(AND(MONTH($A23)=MONTH('Настройки ТИК'!$C$17),$B23="",DA23=8),DA23,0))*'Настройки УИК'!$I$39/8,0)</f>
        <v>#VALUE!</v>
      </c>
      <c r="DC23" s="512" t="e">
        <f>IF('Настройки УИК'!$F$39&gt;0,(IF(AND(MONTH($A23)=MONTH('Настройки ТИК'!$D$17),$B23="",DA23=8),DA23,0))*'Настройки УИК'!$J$39/8,0)</f>
        <v>#VALUE!</v>
      </c>
      <c r="DD23" s="512" t="e">
        <f>IF($B23="",0,DA23*'Настройки УИК'!$K$39*2*'Настройки ТИК'!$C$32)</f>
        <v>#VALUE!</v>
      </c>
      <c r="DE23" s="512" t="e">
        <f>IF(AND(DB23+DC23=0,$B23=""),DA23*'Настройки УИК'!$K$39*'Настройки ТИК'!$C$32,0)</f>
        <v>#VALUE!</v>
      </c>
      <c r="DF23" s="512" t="e">
        <f>IF(AND('Настройки ТИК'!$C$45="ТИК",'Настройки УИК'!$C$39="Председатель"),0,(DD23+DE23)*ПК_ТИК)</f>
        <v>#VALUE!</v>
      </c>
    </row>
    <row r="24" spans="1:110" s="241" customFormat="1" ht="16.5" customHeight="1">
      <c r="A24" s="419" t="s">
        <v>1040</v>
      </c>
      <c r="B24" s="420" t="s">
        <v>1041</v>
      </c>
      <c r="C24" s="344"/>
      <c r="D24" s="512" t="e">
        <f>IF('Настройки УИК'!$F$22&gt;0,(IF(AND(MONTH($A24)=MONTH('Настройки ТИК'!$C$17),$B24="",C24=8),C24,0))*'Настройки УИК'!$I$22/8,0)</f>
        <v>#VALUE!</v>
      </c>
      <c r="E24" s="512" t="e">
        <f>IF('Настройки УИК'!$F$22&gt;0,(IF(AND(MONTH($A24)=MONTH('Настройки ТИК'!$D$17),$B24="",C24=8),C24,0))*'Настройки УИК'!$J$22/8,0)</f>
        <v>#VALUE!</v>
      </c>
      <c r="F24" s="512" t="e">
        <f>IF($B24="",0,C24*'Настройки УИК'!$K$22*2*'Настройки ТИК'!$C$32)</f>
        <v>#VALUE!</v>
      </c>
      <c r="G24" s="512" t="e">
        <f>IF(AND(D24+E24=0,$B24=""),C24*'Настройки УИК'!$K$22*'Настройки ТИК'!$C$32,0)</f>
        <v>#VALUE!</v>
      </c>
      <c r="H24" s="512" t="e">
        <f>IF(AND('Настройки ТИК'!$C$45="ТИК",'Настройки УИК'!$C$22="Председатель"),0,(F24+G24)*ПК_ТИК)</f>
        <v>#VALUE!</v>
      </c>
      <c r="I24" s="344"/>
      <c r="J24" s="512" t="e">
        <f>IF('Настройки УИК'!$F$23&gt;0,(IF(AND(MONTH($A24)=MONTH('Настройки ТИК'!$C$17),$B24="",I24=8),I24,0))*'Настройки УИК'!$I$23/8,0)</f>
        <v>#VALUE!</v>
      </c>
      <c r="K24" s="512" t="e">
        <f>IF('Настройки УИК'!$F$23&gt;0,(IF(AND(MONTH($A24)=MONTH('Настройки ТИК'!$D$17),$B24="",I24=8),I24,0))*'Настройки УИК'!$J$23/8,0)</f>
        <v>#VALUE!</v>
      </c>
      <c r="L24" s="512" t="e">
        <f>IF($B24="",0,I24*'Настройки УИК'!$K$23*2*'Настройки ТИК'!$C$32)</f>
        <v>#VALUE!</v>
      </c>
      <c r="M24" s="512" t="e">
        <f>IF(AND(J24+K24=0,$B24=""),I24*'Настройки УИК'!$K$23*'Настройки ТИК'!$C$32,0)</f>
        <v>#VALUE!</v>
      </c>
      <c r="N24" s="512" t="e">
        <f>IF(AND('Настройки ТИК'!$C$45="ТИК",'Настройки УИК'!$C$23="Председатель"),0,(L24+M24)*ПК_ТИК)</f>
        <v>#VALUE!</v>
      </c>
      <c r="O24" s="344"/>
      <c r="P24" s="512" t="e">
        <f>IF('Настройки УИК'!$F$24&gt;0,(IF(AND(MONTH($A24)=MONTH('Настройки ТИК'!$C$17),$B24="",O24=8),O24,0))*'Настройки УИК'!$I$24/8,0)</f>
        <v>#VALUE!</v>
      </c>
      <c r="Q24" s="512" t="e">
        <f>IF('Настройки УИК'!$F$24&gt;0,(IF(AND(MONTH($A24)=MONTH('Настройки ТИК'!$D$17),$B24="",O24=8),O24,0))*'Настройки УИК'!$J$24/8,0)</f>
        <v>#VALUE!</v>
      </c>
      <c r="R24" s="512" t="e">
        <f>IF($B24="",0,O24*'Настройки УИК'!$K$24*2*'Настройки ТИК'!$C$32)</f>
        <v>#VALUE!</v>
      </c>
      <c r="S24" s="512" t="e">
        <f>IF(AND(P24+Q24=0,$B24=""),O24*'Настройки УИК'!$K$24*'Настройки ТИК'!$C$32,0)</f>
        <v>#VALUE!</v>
      </c>
      <c r="T24" s="512" t="e">
        <f>IF(AND('Настройки ТИК'!$C$45="ТИК",'Настройки УИК'!$C$24="Председатель"),0,(R24+S24)*ПК_ТИК)</f>
        <v>#VALUE!</v>
      </c>
      <c r="U24" s="344"/>
      <c r="V24" s="512" t="e">
        <f>IF('Настройки УИК'!$F$25&gt;0,(IF(AND(MONTH($A24)=MONTH('Настройки ТИК'!$C$17),$B24="",U24=8),U24,0))*'Настройки УИК'!$I$25/8,0)</f>
        <v>#VALUE!</v>
      </c>
      <c r="W24" s="512" t="e">
        <f>IF('Настройки УИК'!$F$25&gt;0,(IF(AND(MONTH($A24)=MONTH('Настройки ТИК'!$D$17),$B24="",U24=8),U24,0))*'Настройки УИК'!$J$25/8,0)</f>
        <v>#VALUE!</v>
      </c>
      <c r="X24" s="512" t="e">
        <f>IF($B24="",0,U24*'Настройки УИК'!$K$25*2*'Настройки ТИК'!$C$32)</f>
        <v>#VALUE!</v>
      </c>
      <c r="Y24" s="512" t="e">
        <f>IF(AND(V24+W24=0,$B24=""),U24*'Настройки УИК'!$K$25*'Настройки ТИК'!$C$32,0)</f>
        <v>#VALUE!</v>
      </c>
      <c r="Z24" s="512" t="e">
        <f>IF(AND('Настройки ТИК'!$C$45="ТИК",'Настройки УИК'!$C$25="Председатель"),0,(X24+Y24)*ПК_ТИК)</f>
        <v>#VALUE!</v>
      </c>
      <c r="AA24" s="344"/>
      <c r="AB24" s="512" t="e">
        <f>IF('Настройки УИК'!$F$26&gt;0,(IF(AND(MONTH($A24)=MONTH('Настройки ТИК'!$C$17),$B24="",AA24=8),AA24,0))*'Настройки УИК'!$I$26/8,0)</f>
        <v>#VALUE!</v>
      </c>
      <c r="AC24" s="512" t="e">
        <f>IF('Настройки УИК'!$F$26&gt;0,(IF(AND(MONTH($A24)=MONTH('Настройки ТИК'!$D$17),$B24="",AA24=8),AA24,0))*'Настройки УИК'!$J$26/8,0)</f>
        <v>#VALUE!</v>
      </c>
      <c r="AD24" s="512" t="e">
        <f>IF($B24="",0,AA24*'Настройки УИК'!$K$26*2*'Настройки ТИК'!$C$32)</f>
        <v>#VALUE!</v>
      </c>
      <c r="AE24" s="512" t="e">
        <f>IF(AND(AB24+AC24=0,$B24=""),AA24*'Настройки УИК'!$K$26*'Настройки ТИК'!$C$32,0)</f>
        <v>#VALUE!</v>
      </c>
      <c r="AF24" s="512" t="e">
        <f>IF(AND('Настройки ТИК'!$C$45="ТИК",'Настройки УИК'!$C$26="Председатель"),0,(AD24+AE24)*ПК_ТИК)</f>
        <v>#VALUE!</v>
      </c>
      <c r="AG24" s="344"/>
      <c r="AH24" s="512" t="e">
        <f>IF('Настройки УИК'!$F$27&gt;0,(IF(AND(MONTH($A24)=MONTH('Настройки ТИК'!$C$17),$B24="",AG24=8),AG24,0))*'Настройки УИК'!$I$27/8,0)</f>
        <v>#VALUE!</v>
      </c>
      <c r="AI24" s="512" t="e">
        <f>IF('Настройки УИК'!$F$27&gt;0,(IF(AND(MONTH($A24)=MONTH('Настройки ТИК'!$D$17),$B24="",AG24=8),AG24,0))*'Настройки УИК'!$J$27/8,0)</f>
        <v>#VALUE!</v>
      </c>
      <c r="AJ24" s="512" t="e">
        <f>IF($B24="",0,AG24*'Настройки УИК'!$K$27*2*'Настройки ТИК'!$C$32)</f>
        <v>#VALUE!</v>
      </c>
      <c r="AK24" s="512" t="e">
        <f>IF(AND(AH24+AI24=0,$B24=""),AG24*'Настройки УИК'!$K$27*'Настройки ТИК'!$C$32,0)</f>
        <v>#VALUE!</v>
      </c>
      <c r="AL24" s="512" t="e">
        <f>IF(AND('Настройки ТИК'!$C$45="ТИК",'Настройки УИК'!$C$27="Председатель"),0,(AJ24+AK24)*ПК_ТИК)</f>
        <v>#VALUE!</v>
      </c>
      <c r="AM24" s="344"/>
      <c r="AN24" s="512" t="e">
        <f>IF('Настройки УИК'!$F$28&gt;0,(IF(AND(MONTH($A24)=MONTH('Настройки ТИК'!$C$17),$B24="",AM24=8),AM24,0))*'Настройки УИК'!$I$28/8,0)</f>
        <v>#VALUE!</v>
      </c>
      <c r="AO24" s="512" t="e">
        <f>IF('Настройки УИК'!$F$28&gt;0,(IF(AND(MONTH($A24)=MONTH('Настройки ТИК'!$D$17),$B24="",AM24=8),AM24,0))*'Настройки УИК'!$J$28/8,0)</f>
        <v>#VALUE!</v>
      </c>
      <c r="AP24" s="512" t="e">
        <f>IF($B24="",0,AM24*'Настройки УИК'!$K$28*2*'Настройки ТИК'!$C$32)</f>
        <v>#VALUE!</v>
      </c>
      <c r="AQ24" s="512" t="e">
        <f>IF(AND(AN24+AO24=0,$B24=""),AM24*'Настройки УИК'!$K$28*'Настройки ТИК'!$C$32,0)</f>
        <v>#VALUE!</v>
      </c>
      <c r="AR24" s="512" t="e">
        <f>IF(AND('Настройки ТИК'!$C$45="ТИК",'Настройки УИК'!$C$28="Председатель"),0,(AP24+AQ24)*ПК_ТИК)</f>
        <v>#VALUE!</v>
      </c>
      <c r="AS24" s="344"/>
      <c r="AT24" s="512" t="e">
        <f>IF('Настройки УИК'!$F$29&gt;0,(IF(AND(MONTH($A24)=MONTH('Настройки ТИК'!$C$17),$B24="",AS24=8),AS24,0))*'Настройки УИК'!$I$29/8,0)</f>
        <v>#VALUE!</v>
      </c>
      <c r="AU24" s="512" t="e">
        <f>IF('Настройки УИК'!$F$29&gt;0,(IF(AND(MONTH($A24)=MONTH('Настройки ТИК'!$D$17),$B24="",AS24=8),AS24,0))*'Настройки УИК'!$J$29/8,0)</f>
        <v>#VALUE!</v>
      </c>
      <c r="AV24" s="512" t="e">
        <f>IF($B24="",0,AS24*'Настройки УИК'!$K$29*2*'Настройки ТИК'!$C$32)</f>
        <v>#VALUE!</v>
      </c>
      <c r="AW24" s="512" t="e">
        <f>IF(AND(AT24+AU24=0,$B24=""),AS24*'Настройки УИК'!$K$29*'Настройки ТИК'!$C$32,0)</f>
        <v>#VALUE!</v>
      </c>
      <c r="AX24" s="512" t="e">
        <f>IF(AND('Настройки ТИК'!$C$45="ТИК",'Настройки УИК'!$C$29="Председатель"),0,(AV24+AW24)*ПК_ТИК)</f>
        <v>#VALUE!</v>
      </c>
      <c r="AY24" s="344"/>
      <c r="AZ24" s="512" t="e">
        <f>IF('Настройки УИК'!$F$30&gt;0,(IF(AND(MONTH($A24)=MONTH('Настройки ТИК'!$C$17),$B24="",AY24=8),AY24,0))*'Настройки УИК'!$I$30/8,0)</f>
        <v>#VALUE!</v>
      </c>
      <c r="BA24" s="512" t="e">
        <f>IF('Настройки УИК'!$F$30&gt;0,(IF(AND(MONTH($A24)=MONTH('Настройки ТИК'!$D$17),$B24="",AY24=8),AY24,0))*'Настройки УИК'!$J$30/8,0)</f>
        <v>#VALUE!</v>
      </c>
      <c r="BB24" s="512" t="e">
        <f>IF($B24="",0,AY24*'Настройки УИК'!$K$30*2*'Настройки ТИК'!$C$32)</f>
        <v>#VALUE!</v>
      </c>
      <c r="BC24" s="512" t="e">
        <f>IF(AND(AZ24+BA24=0,$B24=""),AY24*'Настройки УИК'!$K$30*'Настройки ТИК'!$C$32,0)</f>
        <v>#VALUE!</v>
      </c>
      <c r="BD24" s="512" t="e">
        <f>IF(AND('Настройки ТИК'!$C$45="ТИК",'Настройки УИК'!$C$30="Председатель"),0,(BB24+BC24)*ПК_ТИК)</f>
        <v>#VALUE!</v>
      </c>
      <c r="BE24" s="344"/>
      <c r="BF24" s="512" t="e">
        <f>IF('Настройки УИК'!$F$31&gt;0,(IF(AND(MONTH($A24)=MONTH('Настройки ТИК'!$C$17),$B24="",BE24=8),BE24,0))*'Настройки УИК'!$I$31/8,0)</f>
        <v>#VALUE!</v>
      </c>
      <c r="BG24" s="512" t="e">
        <f>IF('Настройки УИК'!$F$31&gt;0,(IF(AND(MONTH($A24)=MONTH('Настройки ТИК'!$D$17),$B24="",BE24=8),BE24,0))*'Настройки УИК'!$J$31/8,0)</f>
        <v>#VALUE!</v>
      </c>
      <c r="BH24" s="512" t="e">
        <f>IF($B24="",0,BE24*'Настройки УИК'!$K$31*2*'Настройки ТИК'!$C$32)</f>
        <v>#VALUE!</v>
      </c>
      <c r="BI24" s="512" t="e">
        <f>IF(AND(BF24+BG24=0,$B24=""),BE24*'Настройки УИК'!$K$31*'Настройки ТИК'!$C$32,0)</f>
        <v>#VALUE!</v>
      </c>
      <c r="BJ24" s="512" t="e">
        <f>IF(AND('Настройки ТИК'!$C$45="ТИК",'Настройки УИК'!$C$31="Председатель"),0,(BH24+BI24)*ПК_ТИК)</f>
        <v>#VALUE!</v>
      </c>
      <c r="BK24" s="344"/>
      <c r="BL24" s="512" t="e">
        <f>IF('Настройки УИК'!$F$32&gt;0,(IF(AND(MONTH($A24)=MONTH('Настройки ТИК'!$C$17),$B24="",BK24=8),BK24,0))*'Настройки УИК'!$I$32/8,0)</f>
        <v>#VALUE!</v>
      </c>
      <c r="BM24" s="512" t="e">
        <f>IF('Настройки УИК'!$F$32&gt;0,(IF(AND(MONTH($A24)=MONTH('Настройки ТИК'!$D$17),$B24="",BK24=8),BK24,0))*'Настройки УИК'!$J$32/8,0)</f>
        <v>#VALUE!</v>
      </c>
      <c r="BN24" s="512" t="e">
        <f>IF($B24="",0,BK24*'Настройки УИК'!$K$32*2*'Настройки ТИК'!$C$32)</f>
        <v>#VALUE!</v>
      </c>
      <c r="BO24" s="512" t="e">
        <f>IF(AND(BL24+BM24=0,$B24=""),BK24*'Настройки УИК'!$K$32*'Настройки ТИК'!$C$32,0)</f>
        <v>#VALUE!</v>
      </c>
      <c r="BP24" s="512" t="e">
        <f>IF(AND('Настройки ТИК'!$C$45="ТИК",'Настройки УИК'!$C$32="Председатель"),0,(BN24+BO24)*ПК_ТИК)</f>
        <v>#VALUE!</v>
      </c>
      <c r="BQ24" s="344"/>
      <c r="BR24" s="512" t="e">
        <f>IF('Настройки УИК'!$F$33&gt;0,(IF(AND(MONTH($A24)=MONTH('Настройки ТИК'!$C$17),$B24="",BQ24=8),BQ24,0))*'Настройки УИК'!$I$33/8,0)</f>
        <v>#VALUE!</v>
      </c>
      <c r="BS24" s="512" t="e">
        <f>IF('Настройки УИК'!$F$33&gt;0,(IF(AND(MONTH($A24)=MONTH('Настройки ТИК'!$D$17),$B24="",BQ24=8),BQ24,0))*'Настройки УИК'!$J$33/8,0)</f>
        <v>#VALUE!</v>
      </c>
      <c r="BT24" s="512" t="e">
        <f>IF($B24="",0,BQ24*'Настройки УИК'!$K$33*2*'Настройки ТИК'!$C$32)</f>
        <v>#VALUE!</v>
      </c>
      <c r="BU24" s="512" t="e">
        <f>IF(AND(BR24+BS24=0,$B24=""),BQ24*'Настройки УИК'!$K$33*'Настройки ТИК'!$C$32,0)</f>
        <v>#VALUE!</v>
      </c>
      <c r="BV24" s="512" t="e">
        <f>IF(AND('Настройки ТИК'!$C$45="ТИК",'Настройки УИК'!$C$33="Председатель"),0,(BT24+BU24)*ПК_ТИК)</f>
        <v>#VALUE!</v>
      </c>
      <c r="BW24" s="344"/>
      <c r="BX24" s="512" t="e">
        <f>IF('Настройки УИК'!$F$34&gt;0,(IF(AND(MONTH($A24)=MONTH('Настройки ТИК'!$C$17),$B24="",BW24=8),BW24,0))*'Настройки УИК'!$I$34/8,0)</f>
        <v>#VALUE!</v>
      </c>
      <c r="BY24" s="512" t="e">
        <f>IF('Настройки УИК'!$F$34&gt;0,(IF(AND(MONTH($A24)=MONTH('Настройки ТИК'!$D$17),$B24="",BW24=8),BW24,0))*'Настройки УИК'!$J$34/8,0)</f>
        <v>#VALUE!</v>
      </c>
      <c r="BZ24" s="512" t="e">
        <f>IF($B24="",0,BW24*'Настройки УИК'!$K$34*2*'Настройки ТИК'!$C$32)</f>
        <v>#VALUE!</v>
      </c>
      <c r="CA24" s="512" t="e">
        <f>IF(AND(BX24+BY24=0,$B24=""),BW24*'Настройки УИК'!$K$34*'Настройки ТИК'!$C$32,0)</f>
        <v>#VALUE!</v>
      </c>
      <c r="CB24" s="512" t="e">
        <f>IF(AND('Настройки ТИК'!$C$45="ТИК",'Настройки УИК'!$C$34="Председатель"),0,(BZ24+CA24)*ПК_ТИК)</f>
        <v>#VALUE!</v>
      </c>
      <c r="CC24" s="344"/>
      <c r="CD24" s="512" t="e">
        <f>IF('Настройки УИК'!$F$35&gt;0,(IF(AND(MONTH($A24)=MONTH('Настройки ТИК'!$C$17),$B24="",CC24=8),CC24,0))*'Настройки УИК'!$I$35/8,0)</f>
        <v>#VALUE!</v>
      </c>
      <c r="CE24" s="512" t="e">
        <f>IF('Настройки УИК'!$F$35&gt;0,(IF(AND(MONTH($A24)=MONTH('Настройки ТИК'!$D$17),$B24="",CC24=8),CC24,0))*'Настройки УИК'!$J$35/8,0)</f>
        <v>#VALUE!</v>
      </c>
      <c r="CF24" s="512" t="e">
        <f>IF($B24="",0,CC24*'Настройки УИК'!$K$35*2*'Настройки ТИК'!$C$32)</f>
        <v>#VALUE!</v>
      </c>
      <c r="CG24" s="512" t="e">
        <f>IF(AND(CD24+CE24=0,$B24=""),CC24*'Настройки УИК'!$K$35*'Настройки ТИК'!$C$32,0)</f>
        <v>#VALUE!</v>
      </c>
      <c r="CH24" s="512" t="e">
        <f>IF(AND('Настройки ТИК'!$C$45="ТИК",'Настройки УИК'!$C$35="Председатель"),0,(CF24+CG24)*ПК_ТИК)</f>
        <v>#VALUE!</v>
      </c>
      <c r="CI24" s="344"/>
      <c r="CJ24" s="512" t="e">
        <f>IF('Настройки УИК'!$F$36&gt;0,(IF(AND(MONTH($A24)=MONTH('Настройки ТИК'!$C$17),$B24="",CI24=8),CI24,0))*'Настройки УИК'!$I$36/8,0)</f>
        <v>#VALUE!</v>
      </c>
      <c r="CK24" s="512" t="e">
        <f>IF('Настройки УИК'!$F$36&gt;0,(IF(AND(MONTH($A24)=MONTH('Настройки ТИК'!$D$17),$B24="",CI24=8),CI24,0))*'Настройки УИК'!$J$36/8,0)</f>
        <v>#VALUE!</v>
      </c>
      <c r="CL24" s="512" t="e">
        <f>IF($B24="",0,CI24*'Настройки УИК'!$K$36*2*'Настройки ТИК'!$C$32)</f>
        <v>#VALUE!</v>
      </c>
      <c r="CM24" s="512" t="e">
        <f>IF(AND(CJ24+CK24=0,$B24=""),CI24*'Настройки УИК'!$K$36*'Настройки ТИК'!$C$32,0)</f>
        <v>#VALUE!</v>
      </c>
      <c r="CN24" s="512" t="e">
        <f>IF(AND('Настройки ТИК'!$C$45="ТИК",'Настройки УИК'!$C$36="Председатель"),0,(CL24+CM24)*ПК_ТИК)</f>
        <v>#VALUE!</v>
      </c>
      <c r="CO24" s="344"/>
      <c r="CP24" s="512" t="e">
        <f>IF('Настройки УИК'!$F$37&gt;0,(IF(AND(MONTH($A24)=MONTH('Настройки ТИК'!$C$17),$B24="",CO24=8),CO24,0))*'Настройки УИК'!$I$37/8,0)</f>
        <v>#VALUE!</v>
      </c>
      <c r="CQ24" s="512" t="e">
        <f>IF('Настройки УИК'!$F$37&gt;0,(IF(AND(MONTH($A24)=MONTH('Настройки ТИК'!$D$17),$B24="",CO24=8),CO24,0))*'Настройки УИК'!$J$37/8,0)</f>
        <v>#VALUE!</v>
      </c>
      <c r="CR24" s="512" t="e">
        <f>IF($B24="",0,CO24*'Настройки УИК'!$K$37*2*'Настройки ТИК'!$C$32)</f>
        <v>#VALUE!</v>
      </c>
      <c r="CS24" s="512" t="e">
        <f>IF(AND(CP24+CQ24=0,$B24=""),CO24*'Настройки УИК'!$K$37*'Настройки ТИК'!$C$32,0)</f>
        <v>#VALUE!</v>
      </c>
      <c r="CT24" s="512" t="e">
        <f>IF(AND('Настройки ТИК'!$C$45="ТИК",'Настройки УИК'!$C$37="Председатель"),0,(CR24+CS24)*ПК_ТИК)</f>
        <v>#VALUE!</v>
      </c>
      <c r="CU24" s="344"/>
      <c r="CV24" s="512" t="e">
        <f>IF('Настройки УИК'!$F$38&gt;0,(IF(AND(MONTH($A24)=MONTH('Настройки ТИК'!$C$17),$B24="",CU24=8),CU24,0))*'Настройки УИК'!$I$38/8,0)</f>
        <v>#VALUE!</v>
      </c>
      <c r="CW24" s="512" t="e">
        <f>IF('Настройки УИК'!$F$38&gt;0,(IF(AND(MONTH($A24)=MONTH('Настройки ТИК'!$D$17),$B24="",CU24=8),CU24,0))*'Настройки УИК'!$J$38/8,0)</f>
        <v>#VALUE!</v>
      </c>
      <c r="CX24" s="512" t="e">
        <f>IF($B24="",0,CU24*'Настройки УИК'!$K$38*2*'Настройки ТИК'!$C$32)</f>
        <v>#VALUE!</v>
      </c>
      <c r="CY24" s="512" t="e">
        <f>IF(AND(CV24+CW24=0,$B24=""),CU24*'Настройки УИК'!$K$38*'Настройки ТИК'!$C$32,0)</f>
        <v>#VALUE!</v>
      </c>
      <c r="CZ24" s="512" t="e">
        <f>IF(AND('Настройки ТИК'!$C$45="ТИК",'Настройки УИК'!$C$38="Председатель"),0,(CX24+CY24)*ПК_ТИК)</f>
        <v>#VALUE!</v>
      </c>
      <c r="DA24" s="344"/>
      <c r="DB24" s="512" t="e">
        <f>IF('Настройки УИК'!$F$39&gt;0,(IF(AND(MONTH($A24)=MONTH('Настройки ТИК'!$C$17),$B24="",DA24=8),DA24,0))*'Настройки УИК'!$I$39/8,0)</f>
        <v>#VALUE!</v>
      </c>
      <c r="DC24" s="512" t="e">
        <f>IF('Настройки УИК'!$F$39&gt;0,(IF(AND(MONTH($A24)=MONTH('Настройки ТИК'!$D$17),$B24="",DA24=8),DA24,0))*'Настройки УИК'!$J$39/8,0)</f>
        <v>#VALUE!</v>
      </c>
      <c r="DD24" s="512" t="e">
        <f>IF($B24="",0,DA24*'Настройки УИК'!$K$39*2*'Настройки ТИК'!$C$32)</f>
        <v>#VALUE!</v>
      </c>
      <c r="DE24" s="512" t="e">
        <f>IF(AND(DB24+DC24=0,$B24=""),DA24*'Настройки УИК'!$K$39*'Настройки ТИК'!$C$32,0)</f>
        <v>#VALUE!</v>
      </c>
      <c r="DF24" s="512" t="e">
        <f>IF(AND('Настройки ТИК'!$C$45="ТИК",'Настройки УИК'!$C$39="Председатель"),0,(DD24+DE24)*ПК_ТИК)</f>
        <v>#VALUE!</v>
      </c>
    </row>
    <row r="25" spans="1:110" s="241" customFormat="1" ht="16.5" customHeight="1">
      <c r="A25" s="419" t="s">
        <v>1040</v>
      </c>
      <c r="B25" s="420" t="s">
        <v>1041</v>
      </c>
      <c r="C25" s="344"/>
      <c r="D25" s="512" t="e">
        <f>IF('Настройки УИК'!$F$22&gt;0,(IF(AND(MONTH($A25)=MONTH('Настройки ТИК'!$C$17),$B25="",C25=8),C25,0))*'Настройки УИК'!$I$22/8,0)</f>
        <v>#VALUE!</v>
      </c>
      <c r="E25" s="512" t="e">
        <f>IF('Настройки УИК'!$F$22&gt;0,(IF(AND(MONTH($A25)=MONTH('Настройки ТИК'!$D$17),$B25="",C25=8),C25,0))*'Настройки УИК'!$J$22/8,0)</f>
        <v>#VALUE!</v>
      </c>
      <c r="F25" s="512" t="e">
        <f>IF($B25="",0,C25*'Настройки УИК'!$K$22*2*'Настройки ТИК'!$C$32)</f>
        <v>#VALUE!</v>
      </c>
      <c r="G25" s="512" t="e">
        <f>IF(AND(D25+E25=0,$B25=""),C25*'Настройки УИК'!$K$22*'Настройки ТИК'!$C$32,0)</f>
        <v>#VALUE!</v>
      </c>
      <c r="H25" s="512" t="e">
        <f>IF(AND('Настройки ТИК'!$C$45="ТИК",'Настройки УИК'!$C$22="Председатель"),0,(F25+G25)*ПК_ТИК)</f>
        <v>#VALUE!</v>
      </c>
      <c r="I25" s="344"/>
      <c r="J25" s="512" t="e">
        <f>IF('Настройки УИК'!$F$23&gt;0,(IF(AND(MONTH($A25)=MONTH('Настройки ТИК'!$C$17),$B25="",I25=8),I25,0))*'Настройки УИК'!$I$23/8,0)</f>
        <v>#VALUE!</v>
      </c>
      <c r="K25" s="512" t="e">
        <f>IF('Настройки УИК'!$F$23&gt;0,(IF(AND(MONTH($A25)=MONTH('Настройки ТИК'!$D$17),$B25="",I25=8),I25,0))*'Настройки УИК'!$J$23/8,0)</f>
        <v>#VALUE!</v>
      </c>
      <c r="L25" s="512" t="e">
        <f>IF($B25="",0,I25*'Настройки УИК'!$K$23*2*'Настройки ТИК'!$C$32)</f>
        <v>#VALUE!</v>
      </c>
      <c r="M25" s="512" t="e">
        <f>IF(AND(J25+K25=0,$B25=""),I25*'Настройки УИК'!$K$23*'Настройки ТИК'!$C$32,0)</f>
        <v>#VALUE!</v>
      </c>
      <c r="N25" s="512" t="e">
        <f>IF(AND('Настройки ТИК'!$C$45="ТИК",'Настройки УИК'!$C$23="Председатель"),0,(L25+M25)*ПК_ТИК)</f>
        <v>#VALUE!</v>
      </c>
      <c r="O25" s="344"/>
      <c r="P25" s="512" t="e">
        <f>IF('Настройки УИК'!$F$24&gt;0,(IF(AND(MONTH($A25)=MONTH('Настройки ТИК'!$C$17),$B25="",O25=8),O25,0))*'Настройки УИК'!$I$24/8,0)</f>
        <v>#VALUE!</v>
      </c>
      <c r="Q25" s="512" t="e">
        <f>IF('Настройки УИК'!$F$24&gt;0,(IF(AND(MONTH($A25)=MONTH('Настройки ТИК'!$D$17),$B25="",O25=8),O25,0))*'Настройки УИК'!$J$24/8,0)</f>
        <v>#VALUE!</v>
      </c>
      <c r="R25" s="512" t="e">
        <f>IF($B25="",0,O25*'Настройки УИК'!$K$24*2*'Настройки ТИК'!$C$32)</f>
        <v>#VALUE!</v>
      </c>
      <c r="S25" s="512" t="e">
        <f>IF(AND(P25+Q25=0,$B25=""),O25*'Настройки УИК'!$K$24*'Настройки ТИК'!$C$32,0)</f>
        <v>#VALUE!</v>
      </c>
      <c r="T25" s="512" t="e">
        <f>IF(AND('Настройки ТИК'!$C$45="ТИК",'Настройки УИК'!$C$24="Председатель"),0,(R25+S25)*ПК_ТИК)</f>
        <v>#VALUE!</v>
      </c>
      <c r="U25" s="344"/>
      <c r="V25" s="512" t="e">
        <f>IF('Настройки УИК'!$F$25&gt;0,(IF(AND(MONTH($A25)=MONTH('Настройки ТИК'!$C$17),$B25="",U25=8),U25,0))*'Настройки УИК'!$I$25/8,0)</f>
        <v>#VALUE!</v>
      </c>
      <c r="W25" s="512" t="e">
        <f>IF('Настройки УИК'!$F$25&gt;0,(IF(AND(MONTH($A25)=MONTH('Настройки ТИК'!$D$17),$B25="",U25=8),U25,0))*'Настройки УИК'!$J$25/8,0)</f>
        <v>#VALUE!</v>
      </c>
      <c r="X25" s="512" t="e">
        <f>IF($B25="",0,U25*'Настройки УИК'!$K$25*2*'Настройки ТИК'!$C$32)</f>
        <v>#VALUE!</v>
      </c>
      <c r="Y25" s="512" t="e">
        <f>IF(AND(V25+W25=0,$B25=""),U25*'Настройки УИК'!$K$25*'Настройки ТИК'!$C$32,0)</f>
        <v>#VALUE!</v>
      </c>
      <c r="Z25" s="512" t="e">
        <f>IF(AND('Настройки ТИК'!$C$45="ТИК",'Настройки УИК'!$C$25="Председатель"),0,(X25+Y25)*ПК_ТИК)</f>
        <v>#VALUE!</v>
      </c>
      <c r="AA25" s="344"/>
      <c r="AB25" s="512" t="e">
        <f>IF('Настройки УИК'!$F$26&gt;0,(IF(AND(MONTH($A25)=MONTH('Настройки ТИК'!$C$17),$B25="",AA25=8),AA25,0))*'Настройки УИК'!$I$26/8,0)</f>
        <v>#VALUE!</v>
      </c>
      <c r="AC25" s="512" t="e">
        <f>IF('Настройки УИК'!$F$26&gt;0,(IF(AND(MONTH($A25)=MONTH('Настройки ТИК'!$D$17),$B25="",AA25=8),AA25,0))*'Настройки УИК'!$J$26/8,0)</f>
        <v>#VALUE!</v>
      </c>
      <c r="AD25" s="512" t="e">
        <f>IF($B25="",0,AA25*'Настройки УИК'!$K$26*2*'Настройки ТИК'!$C$32)</f>
        <v>#VALUE!</v>
      </c>
      <c r="AE25" s="512" t="e">
        <f>IF(AND(AB25+AC25=0,$B25=""),AA25*'Настройки УИК'!$K$26*'Настройки ТИК'!$C$32,0)</f>
        <v>#VALUE!</v>
      </c>
      <c r="AF25" s="512" t="e">
        <f>IF(AND('Настройки ТИК'!$C$45="ТИК",'Настройки УИК'!$C$26="Председатель"),0,(AD25+AE25)*ПК_ТИК)</f>
        <v>#VALUE!</v>
      </c>
      <c r="AG25" s="344"/>
      <c r="AH25" s="512" t="e">
        <f>IF('Настройки УИК'!$F$27&gt;0,(IF(AND(MONTH($A25)=MONTH('Настройки ТИК'!$C$17),$B25="",AG25=8),AG25,0))*'Настройки УИК'!$I$27/8,0)</f>
        <v>#VALUE!</v>
      </c>
      <c r="AI25" s="512" t="e">
        <f>IF('Настройки УИК'!$F$27&gt;0,(IF(AND(MONTH($A25)=MONTH('Настройки ТИК'!$D$17),$B25="",AG25=8),AG25,0))*'Настройки УИК'!$J$27/8,0)</f>
        <v>#VALUE!</v>
      </c>
      <c r="AJ25" s="512" t="e">
        <f>IF($B25="",0,AG25*'Настройки УИК'!$K$27*2*'Настройки ТИК'!$C$32)</f>
        <v>#VALUE!</v>
      </c>
      <c r="AK25" s="512" t="e">
        <f>IF(AND(AH25+AI25=0,$B25=""),AG25*'Настройки УИК'!$K$27*'Настройки ТИК'!$C$32,0)</f>
        <v>#VALUE!</v>
      </c>
      <c r="AL25" s="512" t="e">
        <f>IF(AND('Настройки ТИК'!$C$45="ТИК",'Настройки УИК'!$C$27="Председатель"),0,(AJ25+AK25)*ПК_ТИК)</f>
        <v>#VALUE!</v>
      </c>
      <c r="AM25" s="344"/>
      <c r="AN25" s="512" t="e">
        <f>IF('Настройки УИК'!$F$28&gt;0,(IF(AND(MONTH($A25)=MONTH('Настройки ТИК'!$C$17),$B25="",AM25=8),AM25,0))*'Настройки УИК'!$I$28/8,0)</f>
        <v>#VALUE!</v>
      </c>
      <c r="AO25" s="512" t="e">
        <f>IF('Настройки УИК'!$F$28&gt;0,(IF(AND(MONTH($A25)=MONTH('Настройки ТИК'!$D$17),$B25="",AM25=8),AM25,0))*'Настройки УИК'!$J$28/8,0)</f>
        <v>#VALUE!</v>
      </c>
      <c r="AP25" s="512" t="e">
        <f>IF($B25="",0,AM25*'Настройки УИК'!$K$28*2*'Настройки ТИК'!$C$32)</f>
        <v>#VALUE!</v>
      </c>
      <c r="AQ25" s="512" t="e">
        <f>IF(AND(AN25+AO25=0,$B25=""),AM25*'Настройки УИК'!$K$28*'Настройки ТИК'!$C$32,0)</f>
        <v>#VALUE!</v>
      </c>
      <c r="AR25" s="512" t="e">
        <f>IF(AND('Настройки ТИК'!$C$45="ТИК",'Настройки УИК'!$C$28="Председатель"),0,(AP25+AQ25)*ПК_ТИК)</f>
        <v>#VALUE!</v>
      </c>
      <c r="AS25" s="344"/>
      <c r="AT25" s="512" t="e">
        <f>IF('Настройки УИК'!$F$29&gt;0,(IF(AND(MONTH($A25)=MONTH('Настройки ТИК'!$C$17),$B25="",AS25=8),AS25,0))*'Настройки УИК'!$I$29/8,0)</f>
        <v>#VALUE!</v>
      </c>
      <c r="AU25" s="512" t="e">
        <f>IF('Настройки УИК'!$F$29&gt;0,(IF(AND(MONTH($A25)=MONTH('Настройки ТИК'!$D$17),$B25="",AS25=8),AS25,0))*'Настройки УИК'!$J$29/8,0)</f>
        <v>#VALUE!</v>
      </c>
      <c r="AV25" s="512" t="e">
        <f>IF($B25="",0,AS25*'Настройки УИК'!$K$29*2*'Настройки ТИК'!$C$32)</f>
        <v>#VALUE!</v>
      </c>
      <c r="AW25" s="512" t="e">
        <f>IF(AND(AT25+AU25=0,$B25=""),AS25*'Настройки УИК'!$K$29*'Настройки ТИК'!$C$32,0)</f>
        <v>#VALUE!</v>
      </c>
      <c r="AX25" s="512" t="e">
        <f>IF(AND('Настройки ТИК'!$C$45="ТИК",'Настройки УИК'!$C$29="Председатель"),0,(AV25+AW25)*ПК_ТИК)</f>
        <v>#VALUE!</v>
      </c>
      <c r="AY25" s="344"/>
      <c r="AZ25" s="512" t="e">
        <f>IF('Настройки УИК'!$F$30&gt;0,(IF(AND(MONTH($A25)=MONTH('Настройки ТИК'!$C$17),$B25="",AY25=8),AY25,0))*'Настройки УИК'!$I$30/8,0)</f>
        <v>#VALUE!</v>
      </c>
      <c r="BA25" s="512" t="e">
        <f>IF('Настройки УИК'!$F$30&gt;0,(IF(AND(MONTH($A25)=MONTH('Настройки ТИК'!$D$17),$B25="",AY25=8),AY25,0))*'Настройки УИК'!$J$30/8,0)</f>
        <v>#VALUE!</v>
      </c>
      <c r="BB25" s="512" t="e">
        <f>IF($B25="",0,AY25*'Настройки УИК'!$K$30*2*'Настройки ТИК'!$C$32)</f>
        <v>#VALUE!</v>
      </c>
      <c r="BC25" s="512" t="e">
        <f>IF(AND(AZ25+BA25=0,$B25=""),AY25*'Настройки УИК'!$K$30*'Настройки ТИК'!$C$32,0)</f>
        <v>#VALUE!</v>
      </c>
      <c r="BD25" s="512" t="e">
        <f>IF(AND('Настройки ТИК'!$C$45="ТИК",'Настройки УИК'!$C$30="Председатель"),0,(BB25+BC25)*ПК_ТИК)</f>
        <v>#VALUE!</v>
      </c>
      <c r="BE25" s="344"/>
      <c r="BF25" s="512" t="e">
        <f>IF('Настройки УИК'!$F$31&gt;0,(IF(AND(MONTH($A25)=MONTH('Настройки ТИК'!$C$17),$B25="",BE25=8),BE25,0))*'Настройки УИК'!$I$31/8,0)</f>
        <v>#VALUE!</v>
      </c>
      <c r="BG25" s="512" t="e">
        <f>IF('Настройки УИК'!$F$31&gt;0,(IF(AND(MONTH($A25)=MONTH('Настройки ТИК'!$D$17),$B25="",BE25=8),BE25,0))*'Настройки УИК'!$J$31/8,0)</f>
        <v>#VALUE!</v>
      </c>
      <c r="BH25" s="512" t="e">
        <f>IF($B25="",0,BE25*'Настройки УИК'!$K$31*2*'Настройки ТИК'!$C$32)</f>
        <v>#VALUE!</v>
      </c>
      <c r="BI25" s="512" t="e">
        <f>IF(AND(BF25+BG25=0,$B25=""),BE25*'Настройки УИК'!$K$31*'Настройки ТИК'!$C$32,0)</f>
        <v>#VALUE!</v>
      </c>
      <c r="BJ25" s="512" t="e">
        <f>IF(AND('Настройки ТИК'!$C$45="ТИК",'Настройки УИК'!$C$31="Председатель"),0,(BH25+BI25)*ПК_ТИК)</f>
        <v>#VALUE!</v>
      </c>
      <c r="BK25" s="344"/>
      <c r="BL25" s="512" t="e">
        <f>IF('Настройки УИК'!$F$32&gt;0,(IF(AND(MONTH($A25)=MONTH('Настройки ТИК'!$C$17),$B25="",BK25=8),BK25,0))*'Настройки УИК'!$I$32/8,0)</f>
        <v>#VALUE!</v>
      </c>
      <c r="BM25" s="512" t="e">
        <f>IF('Настройки УИК'!$F$32&gt;0,(IF(AND(MONTH($A25)=MONTH('Настройки ТИК'!$D$17),$B25="",BK25=8),BK25,0))*'Настройки УИК'!$J$32/8,0)</f>
        <v>#VALUE!</v>
      </c>
      <c r="BN25" s="512" t="e">
        <f>IF($B25="",0,BK25*'Настройки УИК'!$K$32*2*'Настройки ТИК'!$C$32)</f>
        <v>#VALUE!</v>
      </c>
      <c r="BO25" s="512" t="e">
        <f>IF(AND(BL25+BM25=0,$B25=""),BK25*'Настройки УИК'!$K$32*'Настройки ТИК'!$C$32,0)</f>
        <v>#VALUE!</v>
      </c>
      <c r="BP25" s="512" t="e">
        <f>IF(AND('Настройки ТИК'!$C$45="ТИК",'Настройки УИК'!$C$32="Председатель"),0,(BN25+BO25)*ПК_ТИК)</f>
        <v>#VALUE!</v>
      </c>
      <c r="BQ25" s="344"/>
      <c r="BR25" s="512" t="e">
        <f>IF('Настройки УИК'!$F$33&gt;0,(IF(AND(MONTH($A25)=MONTH('Настройки ТИК'!$C$17),$B25="",BQ25=8),BQ25,0))*'Настройки УИК'!$I$33/8,0)</f>
        <v>#VALUE!</v>
      </c>
      <c r="BS25" s="512" t="e">
        <f>IF('Настройки УИК'!$F$33&gt;0,(IF(AND(MONTH($A25)=MONTH('Настройки ТИК'!$D$17),$B25="",BQ25=8),BQ25,0))*'Настройки УИК'!$J$33/8,0)</f>
        <v>#VALUE!</v>
      </c>
      <c r="BT25" s="512" t="e">
        <f>IF($B25="",0,BQ25*'Настройки УИК'!$K$33*2*'Настройки ТИК'!$C$32)</f>
        <v>#VALUE!</v>
      </c>
      <c r="BU25" s="512" t="e">
        <f>IF(AND(BR25+BS25=0,$B25=""),BQ25*'Настройки УИК'!$K$33*'Настройки ТИК'!$C$32,0)</f>
        <v>#VALUE!</v>
      </c>
      <c r="BV25" s="512" t="e">
        <f>IF(AND('Настройки ТИК'!$C$45="ТИК",'Настройки УИК'!$C$33="Председатель"),0,(BT25+BU25)*ПК_ТИК)</f>
        <v>#VALUE!</v>
      </c>
      <c r="BW25" s="344"/>
      <c r="BX25" s="512" t="e">
        <f>IF('Настройки УИК'!$F$34&gt;0,(IF(AND(MONTH($A25)=MONTH('Настройки ТИК'!$C$17),$B25="",BW25=8),BW25,0))*'Настройки УИК'!$I$34/8,0)</f>
        <v>#VALUE!</v>
      </c>
      <c r="BY25" s="512" t="e">
        <f>IF('Настройки УИК'!$F$34&gt;0,(IF(AND(MONTH($A25)=MONTH('Настройки ТИК'!$D$17),$B25="",BW25=8),BW25,0))*'Настройки УИК'!$J$34/8,0)</f>
        <v>#VALUE!</v>
      </c>
      <c r="BZ25" s="512" t="e">
        <f>IF($B25="",0,BW25*'Настройки УИК'!$K$34*2*'Настройки ТИК'!$C$32)</f>
        <v>#VALUE!</v>
      </c>
      <c r="CA25" s="512" t="e">
        <f>IF(AND(BX25+BY25=0,$B25=""),BW25*'Настройки УИК'!$K$34*'Настройки ТИК'!$C$32,0)</f>
        <v>#VALUE!</v>
      </c>
      <c r="CB25" s="512" t="e">
        <f>IF(AND('Настройки ТИК'!$C$45="ТИК",'Настройки УИК'!$C$34="Председатель"),0,(BZ25+CA25)*ПК_ТИК)</f>
        <v>#VALUE!</v>
      </c>
      <c r="CC25" s="344"/>
      <c r="CD25" s="512" t="e">
        <f>IF('Настройки УИК'!$F$35&gt;0,(IF(AND(MONTH($A25)=MONTH('Настройки ТИК'!$C$17),$B25="",CC25=8),CC25,0))*'Настройки УИК'!$I$35/8,0)</f>
        <v>#VALUE!</v>
      </c>
      <c r="CE25" s="512" t="e">
        <f>IF('Настройки УИК'!$F$35&gt;0,(IF(AND(MONTH($A25)=MONTH('Настройки ТИК'!$D$17),$B25="",CC25=8),CC25,0))*'Настройки УИК'!$J$35/8,0)</f>
        <v>#VALUE!</v>
      </c>
      <c r="CF25" s="512" t="e">
        <f>IF($B25="",0,CC25*'Настройки УИК'!$K$35*2*'Настройки ТИК'!$C$32)</f>
        <v>#VALUE!</v>
      </c>
      <c r="CG25" s="512" t="e">
        <f>IF(AND(CD25+CE25=0,$B25=""),CC25*'Настройки УИК'!$K$35*'Настройки ТИК'!$C$32,0)</f>
        <v>#VALUE!</v>
      </c>
      <c r="CH25" s="512" t="e">
        <f>IF(AND('Настройки ТИК'!$C$45="ТИК",'Настройки УИК'!$C$35="Председатель"),0,(CF25+CG25)*ПК_ТИК)</f>
        <v>#VALUE!</v>
      </c>
      <c r="CI25" s="344"/>
      <c r="CJ25" s="512" t="e">
        <f>IF('Настройки УИК'!$F$36&gt;0,(IF(AND(MONTH($A25)=MONTH('Настройки ТИК'!$C$17),$B25="",CI25=8),CI25,0))*'Настройки УИК'!$I$36/8,0)</f>
        <v>#VALUE!</v>
      </c>
      <c r="CK25" s="512" t="e">
        <f>IF('Настройки УИК'!$F$36&gt;0,(IF(AND(MONTH($A25)=MONTH('Настройки ТИК'!$D$17),$B25="",CI25=8),CI25,0))*'Настройки УИК'!$J$36/8,0)</f>
        <v>#VALUE!</v>
      </c>
      <c r="CL25" s="512" t="e">
        <f>IF($B25="",0,CI25*'Настройки УИК'!$K$36*2*'Настройки ТИК'!$C$32)</f>
        <v>#VALUE!</v>
      </c>
      <c r="CM25" s="512" t="e">
        <f>IF(AND(CJ25+CK25=0,$B25=""),CI25*'Настройки УИК'!$K$36*'Настройки ТИК'!$C$32,0)</f>
        <v>#VALUE!</v>
      </c>
      <c r="CN25" s="512" t="e">
        <f>IF(AND('Настройки ТИК'!$C$45="ТИК",'Настройки УИК'!$C$36="Председатель"),0,(CL25+CM25)*ПК_ТИК)</f>
        <v>#VALUE!</v>
      </c>
      <c r="CO25" s="344"/>
      <c r="CP25" s="512" t="e">
        <f>IF('Настройки УИК'!$F$37&gt;0,(IF(AND(MONTH($A25)=MONTH('Настройки ТИК'!$C$17),$B25="",CO25=8),CO25,0))*'Настройки УИК'!$I$37/8,0)</f>
        <v>#VALUE!</v>
      </c>
      <c r="CQ25" s="512" t="e">
        <f>IF('Настройки УИК'!$F$37&gt;0,(IF(AND(MONTH($A25)=MONTH('Настройки ТИК'!$D$17),$B25="",CO25=8),CO25,0))*'Настройки УИК'!$J$37/8,0)</f>
        <v>#VALUE!</v>
      </c>
      <c r="CR25" s="512" t="e">
        <f>IF($B25="",0,CO25*'Настройки УИК'!$K$37*2*'Настройки ТИК'!$C$32)</f>
        <v>#VALUE!</v>
      </c>
      <c r="CS25" s="512" t="e">
        <f>IF(AND(CP25+CQ25=0,$B25=""),CO25*'Настройки УИК'!$K$37*'Настройки ТИК'!$C$32,0)</f>
        <v>#VALUE!</v>
      </c>
      <c r="CT25" s="512" t="e">
        <f>IF(AND('Настройки ТИК'!$C$45="ТИК",'Настройки УИК'!$C$37="Председатель"),0,(CR25+CS25)*ПК_ТИК)</f>
        <v>#VALUE!</v>
      </c>
      <c r="CU25" s="344"/>
      <c r="CV25" s="512" t="e">
        <f>IF('Настройки УИК'!$F$38&gt;0,(IF(AND(MONTH($A25)=MONTH('Настройки ТИК'!$C$17),$B25="",CU25=8),CU25,0))*'Настройки УИК'!$I$38/8,0)</f>
        <v>#VALUE!</v>
      </c>
      <c r="CW25" s="512" t="e">
        <f>IF('Настройки УИК'!$F$38&gt;0,(IF(AND(MONTH($A25)=MONTH('Настройки ТИК'!$D$17),$B25="",CU25=8),CU25,0))*'Настройки УИК'!$J$38/8,0)</f>
        <v>#VALUE!</v>
      </c>
      <c r="CX25" s="512" t="e">
        <f>IF($B25="",0,CU25*'Настройки УИК'!$K$38*2*'Настройки ТИК'!$C$32)</f>
        <v>#VALUE!</v>
      </c>
      <c r="CY25" s="512" t="e">
        <f>IF(AND(CV25+CW25=0,$B25=""),CU25*'Настройки УИК'!$K$38*'Настройки ТИК'!$C$32,0)</f>
        <v>#VALUE!</v>
      </c>
      <c r="CZ25" s="512" t="e">
        <f>IF(AND('Настройки ТИК'!$C$45="ТИК",'Настройки УИК'!$C$38="Председатель"),0,(CX25+CY25)*ПК_ТИК)</f>
        <v>#VALUE!</v>
      </c>
      <c r="DA25" s="344"/>
      <c r="DB25" s="512" t="e">
        <f>IF('Настройки УИК'!$F$39&gt;0,(IF(AND(MONTH($A25)=MONTH('Настройки ТИК'!$C$17),$B25="",DA25=8),DA25,0))*'Настройки УИК'!$I$39/8,0)</f>
        <v>#VALUE!</v>
      </c>
      <c r="DC25" s="512" t="e">
        <f>IF('Настройки УИК'!$F$39&gt;0,(IF(AND(MONTH($A25)=MONTH('Настройки ТИК'!$D$17),$B25="",DA25=8),DA25,0))*'Настройки УИК'!$J$39/8,0)</f>
        <v>#VALUE!</v>
      </c>
      <c r="DD25" s="512" t="e">
        <f>IF($B25="",0,DA25*'Настройки УИК'!$K$39*2*'Настройки ТИК'!$C$32)</f>
        <v>#VALUE!</v>
      </c>
      <c r="DE25" s="512" t="e">
        <f>IF(AND(DB25+DC25=0,$B25=""),DA25*'Настройки УИК'!$K$39*'Настройки ТИК'!$C$32,0)</f>
        <v>#VALUE!</v>
      </c>
      <c r="DF25" s="512" t="e">
        <f>IF(AND('Настройки ТИК'!$C$45="ТИК",'Настройки УИК'!$C$39="Председатель"),0,(DD25+DE25)*ПК_ТИК)</f>
        <v>#VALUE!</v>
      </c>
    </row>
    <row r="26" spans="1:110" s="241" customFormat="1" ht="16.5" customHeight="1">
      <c r="A26" s="419" t="s">
        <v>1040</v>
      </c>
      <c r="B26" s="420" t="s">
        <v>1041</v>
      </c>
      <c r="C26" s="344"/>
      <c r="D26" s="512" t="e">
        <f>IF('Настройки УИК'!$F$22&gt;0,(IF(AND(MONTH($A26)=MONTH('Настройки ТИК'!$C$17),$B26="",C26=8),C26,0))*'Настройки УИК'!$I$22/8,0)</f>
        <v>#VALUE!</v>
      </c>
      <c r="E26" s="512" t="e">
        <f>IF('Настройки УИК'!$F$22&gt;0,(IF(AND(MONTH($A26)=MONTH('Настройки ТИК'!$D$17),$B26="",C26=8),C26,0))*'Настройки УИК'!$J$22/8,0)</f>
        <v>#VALUE!</v>
      </c>
      <c r="F26" s="512" t="e">
        <f>IF($B26="",0,C26*'Настройки УИК'!$K$22*2*'Настройки ТИК'!$C$32)</f>
        <v>#VALUE!</v>
      </c>
      <c r="G26" s="512" t="e">
        <f>IF(AND(D26+E26=0,$B26=""),C26*'Настройки УИК'!$K$22*'Настройки ТИК'!$C$32,0)</f>
        <v>#VALUE!</v>
      </c>
      <c r="H26" s="512" t="e">
        <f>IF(AND('Настройки ТИК'!$C$45="ТИК",'Настройки УИК'!$C$22="Председатель"),0,(F26+G26)*ПК_ТИК)</f>
        <v>#VALUE!</v>
      </c>
      <c r="I26" s="344"/>
      <c r="J26" s="512" t="e">
        <f>IF('Настройки УИК'!$F$23&gt;0,(IF(AND(MONTH($A26)=MONTH('Настройки ТИК'!$C$17),$B26="",I26=8),I26,0))*'Настройки УИК'!$I$23/8,0)</f>
        <v>#VALUE!</v>
      </c>
      <c r="K26" s="512" t="e">
        <f>IF('Настройки УИК'!$F$23&gt;0,(IF(AND(MONTH($A26)=MONTH('Настройки ТИК'!$D$17),$B26="",I26=8),I26,0))*'Настройки УИК'!$J$23/8,0)</f>
        <v>#VALUE!</v>
      </c>
      <c r="L26" s="512" t="e">
        <f>IF($B26="",0,I26*'Настройки УИК'!$K$23*2*'Настройки ТИК'!$C$32)</f>
        <v>#VALUE!</v>
      </c>
      <c r="M26" s="512" t="e">
        <f>IF(AND(J26+K26=0,$B26=""),I26*'Настройки УИК'!$K$23*'Настройки ТИК'!$C$32,0)</f>
        <v>#VALUE!</v>
      </c>
      <c r="N26" s="512" t="e">
        <f>IF(AND('Настройки ТИК'!$C$45="ТИК",'Настройки УИК'!$C$23="Председатель"),0,(L26+M26)*ПК_ТИК)</f>
        <v>#VALUE!</v>
      </c>
      <c r="O26" s="344"/>
      <c r="P26" s="512" t="e">
        <f>IF('Настройки УИК'!$F$24&gt;0,(IF(AND(MONTH($A26)=MONTH('Настройки ТИК'!$C$17),$B26="",O26=8),O26,0))*'Настройки УИК'!$I$24/8,0)</f>
        <v>#VALUE!</v>
      </c>
      <c r="Q26" s="512" t="e">
        <f>IF('Настройки УИК'!$F$24&gt;0,(IF(AND(MONTH($A26)=MONTH('Настройки ТИК'!$D$17),$B26="",O26=8),O26,0))*'Настройки УИК'!$J$24/8,0)</f>
        <v>#VALUE!</v>
      </c>
      <c r="R26" s="512" t="e">
        <f>IF($B26="",0,O26*'Настройки УИК'!$K$24*2*'Настройки ТИК'!$C$32)</f>
        <v>#VALUE!</v>
      </c>
      <c r="S26" s="512" t="e">
        <f>IF(AND(P26+Q26=0,$B26=""),O26*'Настройки УИК'!$K$24*'Настройки ТИК'!$C$32,0)</f>
        <v>#VALUE!</v>
      </c>
      <c r="T26" s="512" t="e">
        <f>IF(AND('Настройки ТИК'!$C$45="ТИК",'Настройки УИК'!$C$24="Председатель"),0,(R26+S26)*ПК_ТИК)</f>
        <v>#VALUE!</v>
      </c>
      <c r="U26" s="344"/>
      <c r="V26" s="512" t="e">
        <f>IF('Настройки УИК'!$F$25&gt;0,(IF(AND(MONTH($A26)=MONTH('Настройки ТИК'!$C$17),$B26="",U26=8),U26,0))*'Настройки УИК'!$I$25/8,0)</f>
        <v>#VALUE!</v>
      </c>
      <c r="W26" s="512" t="e">
        <f>IF('Настройки УИК'!$F$25&gt;0,(IF(AND(MONTH($A26)=MONTH('Настройки ТИК'!$D$17),$B26="",U26=8),U26,0))*'Настройки УИК'!$J$25/8,0)</f>
        <v>#VALUE!</v>
      </c>
      <c r="X26" s="512" t="e">
        <f>IF($B26="",0,U26*'Настройки УИК'!$K$25*2*'Настройки ТИК'!$C$32)</f>
        <v>#VALUE!</v>
      </c>
      <c r="Y26" s="512" t="e">
        <f>IF(AND(V26+W26=0,$B26=""),U26*'Настройки УИК'!$K$25*'Настройки ТИК'!$C$32,0)</f>
        <v>#VALUE!</v>
      </c>
      <c r="Z26" s="512" t="e">
        <f>IF(AND('Настройки ТИК'!$C$45="ТИК",'Настройки УИК'!$C$25="Председатель"),0,(X26+Y26)*ПК_ТИК)</f>
        <v>#VALUE!</v>
      </c>
      <c r="AA26" s="344"/>
      <c r="AB26" s="512" t="e">
        <f>IF('Настройки УИК'!$F$26&gt;0,(IF(AND(MONTH($A26)=MONTH('Настройки ТИК'!$C$17),$B26="",AA26=8),AA26,0))*'Настройки УИК'!$I$26/8,0)</f>
        <v>#VALUE!</v>
      </c>
      <c r="AC26" s="512" t="e">
        <f>IF('Настройки УИК'!$F$26&gt;0,(IF(AND(MONTH($A26)=MONTH('Настройки ТИК'!$D$17),$B26="",AA26=8),AA26,0))*'Настройки УИК'!$J$26/8,0)</f>
        <v>#VALUE!</v>
      </c>
      <c r="AD26" s="512" t="e">
        <f>IF($B26="",0,AA26*'Настройки УИК'!$K$26*2*'Настройки ТИК'!$C$32)</f>
        <v>#VALUE!</v>
      </c>
      <c r="AE26" s="512" t="e">
        <f>IF(AND(AB26+AC26=0,$B26=""),AA26*'Настройки УИК'!$K$26*'Настройки ТИК'!$C$32,0)</f>
        <v>#VALUE!</v>
      </c>
      <c r="AF26" s="512" t="e">
        <f>IF(AND('Настройки ТИК'!$C$45="ТИК",'Настройки УИК'!$C$26="Председатель"),0,(AD26+AE26)*ПК_ТИК)</f>
        <v>#VALUE!</v>
      </c>
      <c r="AG26" s="344"/>
      <c r="AH26" s="512" t="e">
        <f>IF('Настройки УИК'!$F$27&gt;0,(IF(AND(MONTH($A26)=MONTH('Настройки ТИК'!$C$17),$B26="",AG26=8),AG26,0))*'Настройки УИК'!$I$27/8,0)</f>
        <v>#VALUE!</v>
      </c>
      <c r="AI26" s="512" t="e">
        <f>IF('Настройки УИК'!$F$27&gt;0,(IF(AND(MONTH($A26)=MONTH('Настройки ТИК'!$D$17),$B26="",AG26=8),AG26,0))*'Настройки УИК'!$J$27/8,0)</f>
        <v>#VALUE!</v>
      </c>
      <c r="AJ26" s="512" t="e">
        <f>IF($B26="",0,AG26*'Настройки УИК'!$K$27*2*'Настройки ТИК'!$C$32)</f>
        <v>#VALUE!</v>
      </c>
      <c r="AK26" s="512" t="e">
        <f>IF(AND(AH26+AI26=0,$B26=""),AG26*'Настройки УИК'!$K$27*'Настройки ТИК'!$C$32,0)</f>
        <v>#VALUE!</v>
      </c>
      <c r="AL26" s="512" t="e">
        <f>IF(AND('Настройки ТИК'!$C$45="ТИК",'Настройки УИК'!$C$27="Председатель"),0,(AJ26+AK26)*ПК_ТИК)</f>
        <v>#VALUE!</v>
      </c>
      <c r="AM26" s="344"/>
      <c r="AN26" s="512" t="e">
        <f>IF('Настройки УИК'!$F$28&gt;0,(IF(AND(MONTH($A26)=MONTH('Настройки ТИК'!$C$17),$B26="",AM26=8),AM26,0))*'Настройки УИК'!$I$28/8,0)</f>
        <v>#VALUE!</v>
      </c>
      <c r="AO26" s="512" t="e">
        <f>IF('Настройки УИК'!$F$28&gt;0,(IF(AND(MONTH($A26)=MONTH('Настройки ТИК'!$D$17),$B26="",AM26=8),AM26,0))*'Настройки УИК'!$J$28/8,0)</f>
        <v>#VALUE!</v>
      </c>
      <c r="AP26" s="512" t="e">
        <f>IF($B26="",0,AM26*'Настройки УИК'!$K$28*2*'Настройки ТИК'!$C$32)</f>
        <v>#VALUE!</v>
      </c>
      <c r="AQ26" s="512" t="e">
        <f>IF(AND(AN26+AO26=0,$B26=""),AM26*'Настройки УИК'!$K$28*'Настройки ТИК'!$C$32,0)</f>
        <v>#VALUE!</v>
      </c>
      <c r="AR26" s="512" t="e">
        <f>IF(AND('Настройки ТИК'!$C$45="ТИК",'Настройки УИК'!$C$28="Председатель"),0,(AP26+AQ26)*ПК_ТИК)</f>
        <v>#VALUE!</v>
      </c>
      <c r="AS26" s="344"/>
      <c r="AT26" s="512" t="e">
        <f>IF('Настройки УИК'!$F$29&gt;0,(IF(AND(MONTH($A26)=MONTH('Настройки ТИК'!$C$17),$B26="",AS26=8),AS26,0))*'Настройки УИК'!$I$29/8,0)</f>
        <v>#VALUE!</v>
      </c>
      <c r="AU26" s="512" t="e">
        <f>IF('Настройки УИК'!$F$29&gt;0,(IF(AND(MONTH($A26)=MONTH('Настройки ТИК'!$D$17),$B26="",AS26=8),AS26,0))*'Настройки УИК'!$J$29/8,0)</f>
        <v>#VALUE!</v>
      </c>
      <c r="AV26" s="512" t="e">
        <f>IF($B26="",0,AS26*'Настройки УИК'!$K$29*2*'Настройки ТИК'!$C$32)</f>
        <v>#VALUE!</v>
      </c>
      <c r="AW26" s="512" t="e">
        <f>IF(AND(AT26+AU26=0,$B26=""),AS26*'Настройки УИК'!$K$29*'Настройки ТИК'!$C$32,0)</f>
        <v>#VALUE!</v>
      </c>
      <c r="AX26" s="512" t="e">
        <f>IF(AND('Настройки ТИК'!$C$45="ТИК",'Настройки УИК'!$C$29="Председатель"),0,(AV26+AW26)*ПК_ТИК)</f>
        <v>#VALUE!</v>
      </c>
      <c r="AY26" s="344"/>
      <c r="AZ26" s="512" t="e">
        <f>IF('Настройки УИК'!$F$30&gt;0,(IF(AND(MONTH($A26)=MONTH('Настройки ТИК'!$C$17),$B26="",AY26=8),AY26,0))*'Настройки УИК'!$I$30/8,0)</f>
        <v>#VALUE!</v>
      </c>
      <c r="BA26" s="512" t="e">
        <f>IF('Настройки УИК'!$F$30&gt;0,(IF(AND(MONTH($A26)=MONTH('Настройки ТИК'!$D$17),$B26="",AY26=8),AY26,0))*'Настройки УИК'!$J$30/8,0)</f>
        <v>#VALUE!</v>
      </c>
      <c r="BB26" s="512" t="e">
        <f>IF($B26="",0,AY26*'Настройки УИК'!$K$30*2*'Настройки ТИК'!$C$32)</f>
        <v>#VALUE!</v>
      </c>
      <c r="BC26" s="512" t="e">
        <f>IF(AND(AZ26+BA26=0,$B26=""),AY26*'Настройки УИК'!$K$30*'Настройки ТИК'!$C$32,0)</f>
        <v>#VALUE!</v>
      </c>
      <c r="BD26" s="512" t="e">
        <f>IF(AND('Настройки ТИК'!$C$45="ТИК",'Настройки УИК'!$C$30="Председатель"),0,(BB26+BC26)*ПК_ТИК)</f>
        <v>#VALUE!</v>
      </c>
      <c r="BE26" s="344"/>
      <c r="BF26" s="512" t="e">
        <f>IF('Настройки УИК'!$F$31&gt;0,(IF(AND(MONTH($A26)=MONTH('Настройки ТИК'!$C$17),$B26="",BE26=8),BE26,0))*'Настройки УИК'!$I$31/8,0)</f>
        <v>#VALUE!</v>
      </c>
      <c r="BG26" s="512" t="e">
        <f>IF('Настройки УИК'!$F$31&gt;0,(IF(AND(MONTH($A26)=MONTH('Настройки ТИК'!$D$17),$B26="",BE26=8),BE26,0))*'Настройки УИК'!$J$31/8,0)</f>
        <v>#VALUE!</v>
      </c>
      <c r="BH26" s="512" t="e">
        <f>IF($B26="",0,BE26*'Настройки УИК'!$K$31*2*'Настройки ТИК'!$C$32)</f>
        <v>#VALUE!</v>
      </c>
      <c r="BI26" s="512" t="e">
        <f>IF(AND(BF26+BG26=0,$B26=""),BE26*'Настройки УИК'!$K$31*'Настройки ТИК'!$C$32,0)</f>
        <v>#VALUE!</v>
      </c>
      <c r="BJ26" s="512" t="e">
        <f>IF(AND('Настройки ТИК'!$C$45="ТИК",'Настройки УИК'!$C$31="Председатель"),0,(BH26+BI26)*ПК_ТИК)</f>
        <v>#VALUE!</v>
      </c>
      <c r="BK26" s="344"/>
      <c r="BL26" s="512" t="e">
        <f>IF('Настройки УИК'!$F$32&gt;0,(IF(AND(MONTH($A26)=MONTH('Настройки ТИК'!$C$17),$B26="",BK26=8),BK26,0))*'Настройки УИК'!$I$32/8,0)</f>
        <v>#VALUE!</v>
      </c>
      <c r="BM26" s="512" t="e">
        <f>IF('Настройки УИК'!$F$32&gt;0,(IF(AND(MONTH($A26)=MONTH('Настройки ТИК'!$D$17),$B26="",BK26=8),BK26,0))*'Настройки УИК'!$J$32/8,0)</f>
        <v>#VALUE!</v>
      </c>
      <c r="BN26" s="512" t="e">
        <f>IF($B26="",0,BK26*'Настройки УИК'!$K$32*2*'Настройки ТИК'!$C$32)</f>
        <v>#VALUE!</v>
      </c>
      <c r="BO26" s="512" t="e">
        <f>IF(AND(BL26+BM26=0,$B26=""),BK26*'Настройки УИК'!$K$32*'Настройки ТИК'!$C$32,0)</f>
        <v>#VALUE!</v>
      </c>
      <c r="BP26" s="512" t="e">
        <f>IF(AND('Настройки ТИК'!$C$45="ТИК",'Настройки УИК'!$C$32="Председатель"),0,(BN26+BO26)*ПК_ТИК)</f>
        <v>#VALUE!</v>
      </c>
      <c r="BQ26" s="344"/>
      <c r="BR26" s="512" t="e">
        <f>IF('Настройки УИК'!$F$33&gt;0,(IF(AND(MONTH($A26)=MONTH('Настройки ТИК'!$C$17),$B26="",BQ26=8),BQ26,0))*'Настройки УИК'!$I$33/8,0)</f>
        <v>#VALUE!</v>
      </c>
      <c r="BS26" s="512" t="e">
        <f>IF('Настройки УИК'!$F$33&gt;0,(IF(AND(MONTH($A26)=MONTH('Настройки ТИК'!$D$17),$B26="",BQ26=8),BQ26,0))*'Настройки УИК'!$J$33/8,0)</f>
        <v>#VALUE!</v>
      </c>
      <c r="BT26" s="512" t="e">
        <f>IF($B26="",0,BQ26*'Настройки УИК'!$K$33*2*'Настройки ТИК'!$C$32)</f>
        <v>#VALUE!</v>
      </c>
      <c r="BU26" s="512" t="e">
        <f>IF(AND(BR26+BS26=0,$B26=""),BQ26*'Настройки УИК'!$K$33*'Настройки ТИК'!$C$32,0)</f>
        <v>#VALUE!</v>
      </c>
      <c r="BV26" s="512" t="e">
        <f>IF(AND('Настройки ТИК'!$C$45="ТИК",'Настройки УИК'!$C$33="Председатель"),0,(BT26+BU26)*ПК_ТИК)</f>
        <v>#VALUE!</v>
      </c>
      <c r="BW26" s="344"/>
      <c r="BX26" s="512" t="e">
        <f>IF('Настройки УИК'!$F$34&gt;0,(IF(AND(MONTH($A26)=MONTH('Настройки ТИК'!$C$17),$B26="",BW26=8),BW26,0))*'Настройки УИК'!$I$34/8,0)</f>
        <v>#VALUE!</v>
      </c>
      <c r="BY26" s="512" t="e">
        <f>IF('Настройки УИК'!$F$34&gt;0,(IF(AND(MONTH($A26)=MONTH('Настройки ТИК'!$D$17),$B26="",BW26=8),BW26,0))*'Настройки УИК'!$J$34/8,0)</f>
        <v>#VALUE!</v>
      </c>
      <c r="BZ26" s="512" t="e">
        <f>IF($B26="",0,BW26*'Настройки УИК'!$K$34*2*'Настройки ТИК'!$C$32)</f>
        <v>#VALUE!</v>
      </c>
      <c r="CA26" s="512" t="e">
        <f>IF(AND(BX26+BY26=0,$B26=""),BW26*'Настройки УИК'!$K$34*'Настройки ТИК'!$C$32,0)</f>
        <v>#VALUE!</v>
      </c>
      <c r="CB26" s="512" t="e">
        <f>IF(AND('Настройки ТИК'!$C$45="ТИК",'Настройки УИК'!$C$34="Председатель"),0,(BZ26+CA26)*ПК_ТИК)</f>
        <v>#VALUE!</v>
      </c>
      <c r="CC26" s="344"/>
      <c r="CD26" s="512" t="e">
        <f>IF('Настройки УИК'!$F$35&gt;0,(IF(AND(MONTH($A26)=MONTH('Настройки ТИК'!$C$17),$B26="",CC26=8),CC26,0))*'Настройки УИК'!$I$35/8,0)</f>
        <v>#VALUE!</v>
      </c>
      <c r="CE26" s="512" t="e">
        <f>IF('Настройки УИК'!$F$35&gt;0,(IF(AND(MONTH($A26)=MONTH('Настройки ТИК'!$D$17),$B26="",CC26=8),CC26,0))*'Настройки УИК'!$J$35/8,0)</f>
        <v>#VALUE!</v>
      </c>
      <c r="CF26" s="512" t="e">
        <f>IF($B26="",0,CC26*'Настройки УИК'!$K$35*2*'Настройки ТИК'!$C$32)</f>
        <v>#VALUE!</v>
      </c>
      <c r="CG26" s="512" t="e">
        <f>IF(AND(CD26+CE26=0,$B26=""),CC26*'Настройки УИК'!$K$35*'Настройки ТИК'!$C$32,0)</f>
        <v>#VALUE!</v>
      </c>
      <c r="CH26" s="512" t="e">
        <f>IF(AND('Настройки ТИК'!$C$45="ТИК",'Настройки УИК'!$C$35="Председатель"),0,(CF26+CG26)*ПК_ТИК)</f>
        <v>#VALUE!</v>
      </c>
      <c r="CI26" s="344"/>
      <c r="CJ26" s="512" t="e">
        <f>IF('Настройки УИК'!$F$36&gt;0,(IF(AND(MONTH($A26)=MONTH('Настройки ТИК'!$C$17),$B26="",CI26=8),CI26,0))*'Настройки УИК'!$I$36/8,0)</f>
        <v>#VALUE!</v>
      </c>
      <c r="CK26" s="512" t="e">
        <f>IF('Настройки УИК'!$F$36&gt;0,(IF(AND(MONTH($A26)=MONTH('Настройки ТИК'!$D$17),$B26="",CI26=8),CI26,0))*'Настройки УИК'!$J$36/8,0)</f>
        <v>#VALUE!</v>
      </c>
      <c r="CL26" s="512" t="e">
        <f>IF($B26="",0,CI26*'Настройки УИК'!$K$36*2*'Настройки ТИК'!$C$32)</f>
        <v>#VALUE!</v>
      </c>
      <c r="CM26" s="512" t="e">
        <f>IF(AND(CJ26+CK26=0,$B26=""),CI26*'Настройки УИК'!$K$36*'Настройки ТИК'!$C$32,0)</f>
        <v>#VALUE!</v>
      </c>
      <c r="CN26" s="512" t="e">
        <f>IF(AND('Настройки ТИК'!$C$45="ТИК",'Настройки УИК'!$C$36="Председатель"),0,(CL26+CM26)*ПК_ТИК)</f>
        <v>#VALUE!</v>
      </c>
      <c r="CO26" s="344"/>
      <c r="CP26" s="512" t="e">
        <f>IF('Настройки УИК'!$F$37&gt;0,(IF(AND(MONTH($A26)=MONTH('Настройки ТИК'!$C$17),$B26="",CO26=8),CO26,0))*'Настройки УИК'!$I$37/8,0)</f>
        <v>#VALUE!</v>
      </c>
      <c r="CQ26" s="512" t="e">
        <f>IF('Настройки УИК'!$F$37&gt;0,(IF(AND(MONTH($A26)=MONTH('Настройки ТИК'!$D$17),$B26="",CO26=8),CO26,0))*'Настройки УИК'!$J$37/8,0)</f>
        <v>#VALUE!</v>
      </c>
      <c r="CR26" s="512" t="e">
        <f>IF($B26="",0,CO26*'Настройки УИК'!$K$37*2*'Настройки ТИК'!$C$32)</f>
        <v>#VALUE!</v>
      </c>
      <c r="CS26" s="512" t="e">
        <f>IF(AND(CP26+CQ26=0,$B26=""),CO26*'Настройки УИК'!$K$37*'Настройки ТИК'!$C$32,0)</f>
        <v>#VALUE!</v>
      </c>
      <c r="CT26" s="512" t="e">
        <f>IF(AND('Настройки ТИК'!$C$45="ТИК",'Настройки УИК'!$C$37="Председатель"),0,(CR26+CS26)*ПК_ТИК)</f>
        <v>#VALUE!</v>
      </c>
      <c r="CU26" s="344"/>
      <c r="CV26" s="512" t="e">
        <f>IF('Настройки УИК'!$F$38&gt;0,(IF(AND(MONTH($A26)=MONTH('Настройки ТИК'!$C$17),$B26="",CU26=8),CU26,0))*'Настройки УИК'!$I$38/8,0)</f>
        <v>#VALUE!</v>
      </c>
      <c r="CW26" s="512" t="e">
        <f>IF('Настройки УИК'!$F$38&gt;0,(IF(AND(MONTH($A26)=MONTH('Настройки ТИК'!$D$17),$B26="",CU26=8),CU26,0))*'Настройки УИК'!$J$38/8,0)</f>
        <v>#VALUE!</v>
      </c>
      <c r="CX26" s="512" t="e">
        <f>IF($B26="",0,CU26*'Настройки УИК'!$K$38*2*'Настройки ТИК'!$C$32)</f>
        <v>#VALUE!</v>
      </c>
      <c r="CY26" s="512" t="e">
        <f>IF(AND(CV26+CW26=0,$B26=""),CU26*'Настройки УИК'!$K$38*'Настройки ТИК'!$C$32,0)</f>
        <v>#VALUE!</v>
      </c>
      <c r="CZ26" s="512" t="e">
        <f>IF(AND('Настройки ТИК'!$C$45="ТИК",'Настройки УИК'!$C$38="Председатель"),0,(CX26+CY26)*ПК_ТИК)</f>
        <v>#VALUE!</v>
      </c>
      <c r="DA26" s="344"/>
      <c r="DB26" s="512" t="e">
        <f>IF('Настройки УИК'!$F$39&gt;0,(IF(AND(MONTH($A26)=MONTH('Настройки ТИК'!$C$17),$B26="",DA26=8),DA26,0))*'Настройки УИК'!$I$39/8,0)</f>
        <v>#VALUE!</v>
      </c>
      <c r="DC26" s="512" t="e">
        <f>IF('Настройки УИК'!$F$39&gt;0,(IF(AND(MONTH($A26)=MONTH('Настройки ТИК'!$D$17),$B26="",DA26=8),DA26,0))*'Настройки УИК'!$J$39/8,0)</f>
        <v>#VALUE!</v>
      </c>
      <c r="DD26" s="512" t="e">
        <f>IF($B26="",0,DA26*'Настройки УИК'!$K$39*2*'Настройки ТИК'!$C$32)</f>
        <v>#VALUE!</v>
      </c>
      <c r="DE26" s="512" t="e">
        <f>IF(AND(DB26+DC26=0,$B26=""),DA26*'Настройки УИК'!$K$39*'Настройки ТИК'!$C$32,0)</f>
        <v>#VALUE!</v>
      </c>
      <c r="DF26" s="512" t="e">
        <f>IF(AND('Настройки ТИК'!$C$45="ТИК",'Настройки УИК'!$C$39="Председатель"),0,(DD26+DE26)*ПК_ТИК)</f>
        <v>#VALUE!</v>
      </c>
    </row>
    <row r="27" spans="1:110" s="241" customFormat="1" ht="16.5" customHeight="1">
      <c r="A27" s="419" t="s">
        <v>1040</v>
      </c>
      <c r="B27" s="420" t="s">
        <v>1041</v>
      </c>
      <c r="C27" s="344"/>
      <c r="D27" s="512" t="e">
        <f>IF('Настройки УИК'!$F$22&gt;0,(IF(AND(MONTH($A27)=MONTH('Настройки ТИК'!$C$17),$B27="",C27=8),C27,0))*'Настройки УИК'!$I$22/8,0)</f>
        <v>#VALUE!</v>
      </c>
      <c r="E27" s="512" t="e">
        <f>IF('Настройки УИК'!$F$22&gt;0,(IF(AND(MONTH($A27)=MONTH('Настройки ТИК'!$D$17),$B27="",C27=8),C27,0))*'Настройки УИК'!$J$22/8,0)</f>
        <v>#VALUE!</v>
      </c>
      <c r="F27" s="512" t="e">
        <f>IF($B27="",0,C27*'Настройки УИК'!$K$22*2*'Настройки ТИК'!$C$32)</f>
        <v>#VALUE!</v>
      </c>
      <c r="G27" s="512" t="e">
        <f>IF(AND(D27+E27=0,$B27=""),C27*'Настройки УИК'!$K$22*'Настройки ТИК'!$C$32,0)</f>
        <v>#VALUE!</v>
      </c>
      <c r="H27" s="512" t="e">
        <f>IF(AND('Настройки ТИК'!$C$45="ТИК",'Настройки УИК'!$C$22="Председатель"),0,(F27+G27)*ПК_ТИК)</f>
        <v>#VALUE!</v>
      </c>
      <c r="I27" s="344"/>
      <c r="J27" s="512" t="e">
        <f>IF('Настройки УИК'!$F$23&gt;0,(IF(AND(MONTH($A27)=MONTH('Настройки ТИК'!$C$17),$B27="",I27=8),I27,0))*'Настройки УИК'!$I$23/8,0)</f>
        <v>#VALUE!</v>
      </c>
      <c r="K27" s="512" t="e">
        <f>IF('Настройки УИК'!$F$23&gt;0,(IF(AND(MONTH($A27)=MONTH('Настройки ТИК'!$D$17),$B27="",I27=8),I27,0))*'Настройки УИК'!$J$23/8,0)</f>
        <v>#VALUE!</v>
      </c>
      <c r="L27" s="512" t="e">
        <f>IF($B27="",0,I27*'Настройки УИК'!$K$23*2*'Настройки ТИК'!$C$32)</f>
        <v>#VALUE!</v>
      </c>
      <c r="M27" s="512" t="e">
        <f>IF(AND(J27+K27=0,$B27=""),I27*'Настройки УИК'!$K$23*'Настройки ТИК'!$C$32,0)</f>
        <v>#VALUE!</v>
      </c>
      <c r="N27" s="512" t="e">
        <f>IF(AND('Настройки ТИК'!$C$45="ТИК",'Настройки УИК'!$C$23="Председатель"),0,(L27+M27)*ПК_ТИК)</f>
        <v>#VALUE!</v>
      </c>
      <c r="O27" s="344"/>
      <c r="P27" s="512" t="e">
        <f>IF('Настройки УИК'!$F$24&gt;0,(IF(AND(MONTH($A27)=MONTH('Настройки ТИК'!$C$17),$B27="",O27=8),O27,0))*'Настройки УИК'!$I$24/8,0)</f>
        <v>#VALUE!</v>
      </c>
      <c r="Q27" s="512" t="e">
        <f>IF('Настройки УИК'!$F$24&gt;0,(IF(AND(MONTH($A27)=MONTH('Настройки ТИК'!$D$17),$B27="",O27=8),O27,0))*'Настройки УИК'!$J$24/8,0)</f>
        <v>#VALUE!</v>
      </c>
      <c r="R27" s="512" t="e">
        <f>IF($B27="",0,O27*'Настройки УИК'!$K$24*2*'Настройки ТИК'!$C$32)</f>
        <v>#VALUE!</v>
      </c>
      <c r="S27" s="512" t="e">
        <f>IF(AND(P27+Q27=0,$B27=""),O27*'Настройки УИК'!$K$24*'Настройки ТИК'!$C$32,0)</f>
        <v>#VALUE!</v>
      </c>
      <c r="T27" s="512" t="e">
        <f>IF(AND('Настройки ТИК'!$C$45="ТИК",'Настройки УИК'!$C$24="Председатель"),0,(R27+S27)*ПК_ТИК)</f>
        <v>#VALUE!</v>
      </c>
      <c r="U27" s="344"/>
      <c r="V27" s="512" t="e">
        <f>IF('Настройки УИК'!$F$25&gt;0,(IF(AND(MONTH($A27)=MONTH('Настройки ТИК'!$C$17),$B27="",U27=8),U27,0))*'Настройки УИК'!$I$25/8,0)</f>
        <v>#VALUE!</v>
      </c>
      <c r="W27" s="512" t="e">
        <f>IF('Настройки УИК'!$F$25&gt;0,(IF(AND(MONTH($A27)=MONTH('Настройки ТИК'!$D$17),$B27="",U27=8),U27,0))*'Настройки УИК'!$J$25/8,0)</f>
        <v>#VALUE!</v>
      </c>
      <c r="X27" s="512" t="e">
        <f>IF($B27="",0,U27*'Настройки УИК'!$K$25*2*'Настройки ТИК'!$C$32)</f>
        <v>#VALUE!</v>
      </c>
      <c r="Y27" s="512" t="e">
        <f>IF(AND(V27+W27=0,$B27=""),U27*'Настройки УИК'!$K$25*'Настройки ТИК'!$C$32,0)</f>
        <v>#VALUE!</v>
      </c>
      <c r="Z27" s="512" t="e">
        <f>IF(AND('Настройки ТИК'!$C$45="ТИК",'Настройки УИК'!$C$25="Председатель"),0,(X27+Y27)*ПК_ТИК)</f>
        <v>#VALUE!</v>
      </c>
      <c r="AA27" s="344"/>
      <c r="AB27" s="512" t="e">
        <f>IF('Настройки УИК'!$F$26&gt;0,(IF(AND(MONTH($A27)=MONTH('Настройки ТИК'!$C$17),$B27="",AA27=8),AA27,0))*'Настройки УИК'!$I$26/8,0)</f>
        <v>#VALUE!</v>
      </c>
      <c r="AC27" s="512" t="e">
        <f>IF('Настройки УИК'!$F$26&gt;0,(IF(AND(MONTH($A27)=MONTH('Настройки ТИК'!$D$17),$B27="",AA27=8),AA27,0))*'Настройки УИК'!$J$26/8,0)</f>
        <v>#VALUE!</v>
      </c>
      <c r="AD27" s="512" t="e">
        <f>IF($B27="",0,AA27*'Настройки УИК'!$K$26*2*'Настройки ТИК'!$C$32)</f>
        <v>#VALUE!</v>
      </c>
      <c r="AE27" s="512" t="e">
        <f>IF(AND(AB27+AC27=0,$B27=""),AA27*'Настройки УИК'!$K$26*'Настройки ТИК'!$C$32,0)</f>
        <v>#VALUE!</v>
      </c>
      <c r="AF27" s="512" t="e">
        <f>IF(AND('Настройки ТИК'!$C$45="ТИК",'Настройки УИК'!$C$26="Председатель"),0,(AD27+AE27)*ПК_ТИК)</f>
        <v>#VALUE!</v>
      </c>
      <c r="AG27" s="344"/>
      <c r="AH27" s="512" t="e">
        <f>IF('Настройки УИК'!$F$27&gt;0,(IF(AND(MONTH($A27)=MONTH('Настройки ТИК'!$C$17),$B27="",AG27=8),AG27,0))*'Настройки УИК'!$I$27/8,0)</f>
        <v>#VALUE!</v>
      </c>
      <c r="AI27" s="512" t="e">
        <f>IF('Настройки УИК'!$F$27&gt;0,(IF(AND(MONTH($A27)=MONTH('Настройки ТИК'!$D$17),$B27="",AG27=8),AG27,0))*'Настройки УИК'!$J$27/8,0)</f>
        <v>#VALUE!</v>
      </c>
      <c r="AJ27" s="512" t="e">
        <f>IF($B27="",0,AG27*'Настройки УИК'!$K$27*2*'Настройки ТИК'!$C$32)</f>
        <v>#VALUE!</v>
      </c>
      <c r="AK27" s="512" t="e">
        <f>IF(AND(AH27+AI27=0,$B27=""),AG27*'Настройки УИК'!$K$27*'Настройки ТИК'!$C$32,0)</f>
        <v>#VALUE!</v>
      </c>
      <c r="AL27" s="512" t="e">
        <f>IF(AND('Настройки ТИК'!$C$45="ТИК",'Настройки УИК'!$C$27="Председатель"),0,(AJ27+AK27)*ПК_ТИК)</f>
        <v>#VALUE!</v>
      </c>
      <c r="AM27" s="344"/>
      <c r="AN27" s="512" t="e">
        <f>IF('Настройки УИК'!$F$28&gt;0,(IF(AND(MONTH($A27)=MONTH('Настройки ТИК'!$C$17),$B27="",AM27=8),AM27,0))*'Настройки УИК'!$I$28/8,0)</f>
        <v>#VALUE!</v>
      </c>
      <c r="AO27" s="512" t="e">
        <f>IF('Настройки УИК'!$F$28&gt;0,(IF(AND(MONTH($A27)=MONTH('Настройки ТИК'!$D$17),$B27="",AM27=8),AM27,0))*'Настройки УИК'!$J$28/8,0)</f>
        <v>#VALUE!</v>
      </c>
      <c r="AP27" s="512" t="e">
        <f>IF($B27="",0,AM27*'Настройки УИК'!$K$28*2*'Настройки ТИК'!$C$32)</f>
        <v>#VALUE!</v>
      </c>
      <c r="AQ27" s="512" t="e">
        <f>IF(AND(AN27+AO27=0,$B27=""),AM27*'Настройки УИК'!$K$28*'Настройки ТИК'!$C$32,0)</f>
        <v>#VALUE!</v>
      </c>
      <c r="AR27" s="512" t="e">
        <f>IF(AND('Настройки ТИК'!$C$45="ТИК",'Настройки УИК'!$C$28="Председатель"),0,(AP27+AQ27)*ПК_ТИК)</f>
        <v>#VALUE!</v>
      </c>
      <c r="AS27" s="344"/>
      <c r="AT27" s="512" t="e">
        <f>IF('Настройки УИК'!$F$29&gt;0,(IF(AND(MONTH($A27)=MONTH('Настройки ТИК'!$C$17),$B27="",AS27=8),AS27,0))*'Настройки УИК'!$I$29/8,0)</f>
        <v>#VALUE!</v>
      </c>
      <c r="AU27" s="512" t="e">
        <f>IF('Настройки УИК'!$F$29&gt;0,(IF(AND(MONTH($A27)=MONTH('Настройки ТИК'!$D$17),$B27="",AS27=8),AS27,0))*'Настройки УИК'!$J$29/8,0)</f>
        <v>#VALUE!</v>
      </c>
      <c r="AV27" s="512" t="e">
        <f>IF($B27="",0,AS27*'Настройки УИК'!$K$29*2*'Настройки ТИК'!$C$32)</f>
        <v>#VALUE!</v>
      </c>
      <c r="AW27" s="512" t="e">
        <f>IF(AND(AT27+AU27=0,$B27=""),AS27*'Настройки УИК'!$K$29*'Настройки ТИК'!$C$32,0)</f>
        <v>#VALUE!</v>
      </c>
      <c r="AX27" s="512" t="e">
        <f>IF(AND('Настройки ТИК'!$C$45="ТИК",'Настройки УИК'!$C$29="Председатель"),0,(AV27+AW27)*ПК_ТИК)</f>
        <v>#VALUE!</v>
      </c>
      <c r="AY27" s="344"/>
      <c r="AZ27" s="512" t="e">
        <f>IF('Настройки УИК'!$F$30&gt;0,(IF(AND(MONTH($A27)=MONTH('Настройки ТИК'!$C$17),$B27="",AY27=8),AY27,0))*'Настройки УИК'!$I$30/8,0)</f>
        <v>#VALUE!</v>
      </c>
      <c r="BA27" s="512" t="e">
        <f>IF('Настройки УИК'!$F$30&gt;0,(IF(AND(MONTH($A27)=MONTH('Настройки ТИК'!$D$17),$B27="",AY27=8),AY27,0))*'Настройки УИК'!$J$30/8,0)</f>
        <v>#VALUE!</v>
      </c>
      <c r="BB27" s="512" t="e">
        <f>IF($B27="",0,AY27*'Настройки УИК'!$K$30*2*'Настройки ТИК'!$C$32)</f>
        <v>#VALUE!</v>
      </c>
      <c r="BC27" s="512" t="e">
        <f>IF(AND(AZ27+BA27=0,$B27=""),AY27*'Настройки УИК'!$K$30*'Настройки ТИК'!$C$32,0)</f>
        <v>#VALUE!</v>
      </c>
      <c r="BD27" s="512" t="e">
        <f>IF(AND('Настройки ТИК'!$C$45="ТИК",'Настройки УИК'!$C$30="Председатель"),0,(BB27+BC27)*ПК_ТИК)</f>
        <v>#VALUE!</v>
      </c>
      <c r="BE27" s="344"/>
      <c r="BF27" s="512" t="e">
        <f>IF('Настройки УИК'!$F$31&gt;0,(IF(AND(MONTH($A27)=MONTH('Настройки ТИК'!$C$17),$B27="",BE27=8),BE27,0))*'Настройки УИК'!$I$31/8,0)</f>
        <v>#VALUE!</v>
      </c>
      <c r="BG27" s="512" t="e">
        <f>IF('Настройки УИК'!$F$31&gt;0,(IF(AND(MONTH($A27)=MONTH('Настройки ТИК'!$D$17),$B27="",BE27=8),BE27,0))*'Настройки УИК'!$J$31/8,0)</f>
        <v>#VALUE!</v>
      </c>
      <c r="BH27" s="512" t="e">
        <f>IF($B27="",0,BE27*'Настройки УИК'!$K$31*2*'Настройки ТИК'!$C$32)</f>
        <v>#VALUE!</v>
      </c>
      <c r="BI27" s="512" t="e">
        <f>IF(AND(BF27+BG27=0,$B27=""),BE27*'Настройки УИК'!$K$31*'Настройки ТИК'!$C$32,0)</f>
        <v>#VALUE!</v>
      </c>
      <c r="BJ27" s="512" t="e">
        <f>IF(AND('Настройки ТИК'!$C$45="ТИК",'Настройки УИК'!$C$31="Председатель"),0,(BH27+BI27)*ПК_ТИК)</f>
        <v>#VALUE!</v>
      </c>
      <c r="BK27" s="344"/>
      <c r="BL27" s="512" t="e">
        <f>IF('Настройки УИК'!$F$32&gt;0,(IF(AND(MONTH($A27)=MONTH('Настройки ТИК'!$C$17),$B27="",BK27=8),BK27,0))*'Настройки УИК'!$I$32/8,0)</f>
        <v>#VALUE!</v>
      </c>
      <c r="BM27" s="512" t="e">
        <f>IF('Настройки УИК'!$F$32&gt;0,(IF(AND(MONTH($A27)=MONTH('Настройки ТИК'!$D$17),$B27="",BK27=8),BK27,0))*'Настройки УИК'!$J$32/8,0)</f>
        <v>#VALUE!</v>
      </c>
      <c r="BN27" s="512" t="e">
        <f>IF($B27="",0,BK27*'Настройки УИК'!$K$32*2*'Настройки ТИК'!$C$32)</f>
        <v>#VALUE!</v>
      </c>
      <c r="BO27" s="512" t="e">
        <f>IF(AND(BL27+BM27=0,$B27=""),BK27*'Настройки УИК'!$K$32*'Настройки ТИК'!$C$32,0)</f>
        <v>#VALUE!</v>
      </c>
      <c r="BP27" s="512" t="e">
        <f>IF(AND('Настройки ТИК'!$C$45="ТИК",'Настройки УИК'!$C$32="Председатель"),0,(BN27+BO27)*ПК_ТИК)</f>
        <v>#VALUE!</v>
      </c>
      <c r="BQ27" s="344"/>
      <c r="BR27" s="512" t="e">
        <f>IF('Настройки УИК'!$F$33&gt;0,(IF(AND(MONTH($A27)=MONTH('Настройки ТИК'!$C$17),$B27="",BQ27=8),BQ27,0))*'Настройки УИК'!$I$33/8,0)</f>
        <v>#VALUE!</v>
      </c>
      <c r="BS27" s="512" t="e">
        <f>IF('Настройки УИК'!$F$33&gt;0,(IF(AND(MONTH($A27)=MONTH('Настройки ТИК'!$D$17),$B27="",BQ27=8),BQ27,0))*'Настройки УИК'!$J$33/8,0)</f>
        <v>#VALUE!</v>
      </c>
      <c r="BT27" s="512" t="e">
        <f>IF($B27="",0,BQ27*'Настройки УИК'!$K$33*2*'Настройки ТИК'!$C$32)</f>
        <v>#VALUE!</v>
      </c>
      <c r="BU27" s="512" t="e">
        <f>IF(AND(BR27+BS27=0,$B27=""),BQ27*'Настройки УИК'!$K$33*'Настройки ТИК'!$C$32,0)</f>
        <v>#VALUE!</v>
      </c>
      <c r="BV27" s="512" t="e">
        <f>IF(AND('Настройки ТИК'!$C$45="ТИК",'Настройки УИК'!$C$33="Председатель"),0,(BT27+BU27)*ПК_ТИК)</f>
        <v>#VALUE!</v>
      </c>
      <c r="BW27" s="344"/>
      <c r="BX27" s="512" t="e">
        <f>IF('Настройки УИК'!$F$34&gt;0,(IF(AND(MONTH($A27)=MONTH('Настройки ТИК'!$C$17),$B27="",BW27=8),BW27,0))*'Настройки УИК'!$I$34/8,0)</f>
        <v>#VALUE!</v>
      </c>
      <c r="BY27" s="512" t="e">
        <f>IF('Настройки УИК'!$F$34&gt;0,(IF(AND(MONTH($A27)=MONTH('Настройки ТИК'!$D$17),$B27="",BW27=8),BW27,0))*'Настройки УИК'!$J$34/8,0)</f>
        <v>#VALUE!</v>
      </c>
      <c r="BZ27" s="512" t="e">
        <f>IF($B27="",0,BW27*'Настройки УИК'!$K$34*2*'Настройки ТИК'!$C$32)</f>
        <v>#VALUE!</v>
      </c>
      <c r="CA27" s="512" t="e">
        <f>IF(AND(BX27+BY27=0,$B27=""),BW27*'Настройки УИК'!$K$34*'Настройки ТИК'!$C$32,0)</f>
        <v>#VALUE!</v>
      </c>
      <c r="CB27" s="512" t="e">
        <f>IF(AND('Настройки ТИК'!$C$45="ТИК",'Настройки УИК'!$C$34="Председатель"),0,(BZ27+CA27)*ПК_ТИК)</f>
        <v>#VALUE!</v>
      </c>
      <c r="CC27" s="344"/>
      <c r="CD27" s="512" t="e">
        <f>IF('Настройки УИК'!$F$35&gt;0,(IF(AND(MONTH($A27)=MONTH('Настройки ТИК'!$C$17),$B27="",CC27=8),CC27,0))*'Настройки УИК'!$I$35/8,0)</f>
        <v>#VALUE!</v>
      </c>
      <c r="CE27" s="512" t="e">
        <f>IF('Настройки УИК'!$F$35&gt;0,(IF(AND(MONTH($A27)=MONTH('Настройки ТИК'!$D$17),$B27="",CC27=8),CC27,0))*'Настройки УИК'!$J$35/8,0)</f>
        <v>#VALUE!</v>
      </c>
      <c r="CF27" s="512" t="e">
        <f>IF($B27="",0,CC27*'Настройки УИК'!$K$35*2*'Настройки ТИК'!$C$32)</f>
        <v>#VALUE!</v>
      </c>
      <c r="CG27" s="512" t="e">
        <f>IF(AND(CD27+CE27=0,$B27=""),CC27*'Настройки УИК'!$K$35*'Настройки ТИК'!$C$32,0)</f>
        <v>#VALUE!</v>
      </c>
      <c r="CH27" s="512" t="e">
        <f>IF(AND('Настройки ТИК'!$C$45="ТИК",'Настройки УИК'!$C$35="Председатель"),0,(CF27+CG27)*ПК_ТИК)</f>
        <v>#VALUE!</v>
      </c>
      <c r="CI27" s="344"/>
      <c r="CJ27" s="512" t="e">
        <f>IF('Настройки УИК'!$F$36&gt;0,(IF(AND(MONTH($A27)=MONTH('Настройки ТИК'!$C$17),$B27="",CI27=8),CI27,0))*'Настройки УИК'!$I$36/8,0)</f>
        <v>#VALUE!</v>
      </c>
      <c r="CK27" s="512" t="e">
        <f>IF('Настройки УИК'!$F$36&gt;0,(IF(AND(MONTH($A27)=MONTH('Настройки ТИК'!$D$17),$B27="",CI27=8),CI27,0))*'Настройки УИК'!$J$36/8,0)</f>
        <v>#VALUE!</v>
      </c>
      <c r="CL27" s="512" t="e">
        <f>IF($B27="",0,CI27*'Настройки УИК'!$K$36*2*'Настройки ТИК'!$C$32)</f>
        <v>#VALUE!</v>
      </c>
      <c r="CM27" s="512" t="e">
        <f>IF(AND(CJ27+CK27=0,$B27=""),CI27*'Настройки УИК'!$K$36*'Настройки ТИК'!$C$32,0)</f>
        <v>#VALUE!</v>
      </c>
      <c r="CN27" s="512" t="e">
        <f>IF(AND('Настройки ТИК'!$C$45="ТИК",'Настройки УИК'!$C$36="Председатель"),0,(CL27+CM27)*ПК_ТИК)</f>
        <v>#VALUE!</v>
      </c>
      <c r="CO27" s="344"/>
      <c r="CP27" s="512" t="e">
        <f>IF('Настройки УИК'!$F$37&gt;0,(IF(AND(MONTH($A27)=MONTH('Настройки ТИК'!$C$17),$B27="",CO27=8),CO27,0))*'Настройки УИК'!$I$37/8,0)</f>
        <v>#VALUE!</v>
      </c>
      <c r="CQ27" s="512" t="e">
        <f>IF('Настройки УИК'!$F$37&gt;0,(IF(AND(MONTH($A27)=MONTH('Настройки ТИК'!$D$17),$B27="",CO27=8),CO27,0))*'Настройки УИК'!$J$37/8,0)</f>
        <v>#VALUE!</v>
      </c>
      <c r="CR27" s="512" t="e">
        <f>IF($B27="",0,CO27*'Настройки УИК'!$K$37*2*'Настройки ТИК'!$C$32)</f>
        <v>#VALUE!</v>
      </c>
      <c r="CS27" s="512" t="e">
        <f>IF(AND(CP27+CQ27=0,$B27=""),CO27*'Настройки УИК'!$K$37*'Настройки ТИК'!$C$32,0)</f>
        <v>#VALUE!</v>
      </c>
      <c r="CT27" s="512" t="e">
        <f>IF(AND('Настройки ТИК'!$C$45="ТИК",'Настройки УИК'!$C$37="Председатель"),0,(CR27+CS27)*ПК_ТИК)</f>
        <v>#VALUE!</v>
      </c>
      <c r="CU27" s="344"/>
      <c r="CV27" s="512" t="e">
        <f>IF('Настройки УИК'!$F$38&gt;0,(IF(AND(MONTH($A27)=MONTH('Настройки ТИК'!$C$17),$B27="",CU27=8),CU27,0))*'Настройки УИК'!$I$38/8,0)</f>
        <v>#VALUE!</v>
      </c>
      <c r="CW27" s="512" t="e">
        <f>IF('Настройки УИК'!$F$38&gt;0,(IF(AND(MONTH($A27)=MONTH('Настройки ТИК'!$D$17),$B27="",CU27=8),CU27,0))*'Настройки УИК'!$J$38/8,0)</f>
        <v>#VALUE!</v>
      </c>
      <c r="CX27" s="512" t="e">
        <f>IF($B27="",0,CU27*'Настройки УИК'!$K$38*2*'Настройки ТИК'!$C$32)</f>
        <v>#VALUE!</v>
      </c>
      <c r="CY27" s="512" t="e">
        <f>IF(AND(CV27+CW27=0,$B27=""),CU27*'Настройки УИК'!$K$38*'Настройки ТИК'!$C$32,0)</f>
        <v>#VALUE!</v>
      </c>
      <c r="CZ27" s="512" t="e">
        <f>IF(AND('Настройки ТИК'!$C$45="ТИК",'Настройки УИК'!$C$38="Председатель"),0,(CX27+CY27)*ПК_ТИК)</f>
        <v>#VALUE!</v>
      </c>
      <c r="DA27" s="344"/>
      <c r="DB27" s="512" t="e">
        <f>IF('Настройки УИК'!$F$39&gt;0,(IF(AND(MONTH($A27)=MONTH('Настройки ТИК'!$C$17),$B27="",DA27=8),DA27,0))*'Настройки УИК'!$I$39/8,0)</f>
        <v>#VALUE!</v>
      </c>
      <c r="DC27" s="512" t="e">
        <f>IF('Настройки УИК'!$F$39&gt;0,(IF(AND(MONTH($A27)=MONTH('Настройки ТИК'!$D$17),$B27="",DA27=8),DA27,0))*'Настройки УИК'!$J$39/8,0)</f>
        <v>#VALUE!</v>
      </c>
      <c r="DD27" s="512" t="e">
        <f>IF($B27="",0,DA27*'Настройки УИК'!$K$39*2*'Настройки ТИК'!$C$32)</f>
        <v>#VALUE!</v>
      </c>
      <c r="DE27" s="512" t="e">
        <f>IF(AND(DB27+DC27=0,$B27=""),DA27*'Настройки УИК'!$K$39*'Настройки ТИК'!$C$32,0)</f>
        <v>#VALUE!</v>
      </c>
      <c r="DF27" s="512" t="e">
        <f>IF(AND('Настройки ТИК'!$C$45="ТИК",'Настройки УИК'!$C$39="Председатель"),0,(DD27+DE27)*ПК_ТИК)</f>
        <v>#VALUE!</v>
      </c>
    </row>
    <row r="28" spans="1:110" s="241" customFormat="1" ht="16.5" customHeight="1">
      <c r="A28" s="419" t="s">
        <v>1040</v>
      </c>
      <c r="B28" s="420" t="s">
        <v>1041</v>
      </c>
      <c r="C28" s="344"/>
      <c r="D28" s="512" t="e">
        <f>IF('Настройки УИК'!$F$22&gt;0,(IF(AND(MONTH($A28)=MONTH('Настройки ТИК'!$C$17),$B28="",C28=8),C28,0))*'Настройки УИК'!$I$22/8,0)</f>
        <v>#VALUE!</v>
      </c>
      <c r="E28" s="512" t="e">
        <f>IF('Настройки УИК'!$F$22&gt;0,(IF(AND(MONTH($A28)=MONTH('Настройки ТИК'!$D$17),$B28="",C28=8),C28,0))*'Настройки УИК'!$J$22/8,0)</f>
        <v>#VALUE!</v>
      </c>
      <c r="F28" s="512" t="e">
        <f>IF($B28="",0,C28*'Настройки УИК'!$K$22*2*'Настройки ТИК'!$C$32)</f>
        <v>#VALUE!</v>
      </c>
      <c r="G28" s="512" t="e">
        <f>IF(AND(D28+E28=0,$B28=""),C28*'Настройки УИК'!$K$22*'Настройки ТИК'!$C$32,0)</f>
        <v>#VALUE!</v>
      </c>
      <c r="H28" s="512" t="e">
        <f>IF(AND('Настройки ТИК'!$C$45="ТИК",'Настройки УИК'!$C$22="Председатель"),0,(F28+G28)*ПК_ТИК)</f>
        <v>#VALUE!</v>
      </c>
      <c r="I28" s="344"/>
      <c r="J28" s="512" t="e">
        <f>IF('Настройки УИК'!$F$23&gt;0,(IF(AND(MONTH($A28)=MONTH('Настройки ТИК'!$C$17),$B28="",I28=8),I28,0))*'Настройки УИК'!$I$23/8,0)</f>
        <v>#VALUE!</v>
      </c>
      <c r="K28" s="512" t="e">
        <f>IF('Настройки УИК'!$F$23&gt;0,(IF(AND(MONTH($A28)=MONTH('Настройки ТИК'!$D$17),$B28="",I28=8),I28,0))*'Настройки УИК'!$J$23/8,0)</f>
        <v>#VALUE!</v>
      </c>
      <c r="L28" s="512" t="e">
        <f>IF($B28="",0,I28*'Настройки УИК'!$K$23*2*'Настройки ТИК'!$C$32)</f>
        <v>#VALUE!</v>
      </c>
      <c r="M28" s="512" t="e">
        <f>IF(AND(J28+K28=0,$B28=""),I28*'Настройки УИК'!$K$23*'Настройки ТИК'!$C$32,0)</f>
        <v>#VALUE!</v>
      </c>
      <c r="N28" s="512" t="e">
        <f>IF(AND('Настройки ТИК'!$C$45="ТИК",'Настройки УИК'!$C$23="Председатель"),0,(L28+M28)*ПК_ТИК)</f>
        <v>#VALUE!</v>
      </c>
      <c r="O28" s="344"/>
      <c r="P28" s="512" t="e">
        <f>IF('Настройки УИК'!$F$24&gt;0,(IF(AND(MONTH($A28)=MONTH('Настройки ТИК'!$C$17),$B28="",O28=8),O28,0))*'Настройки УИК'!$I$24/8,0)</f>
        <v>#VALUE!</v>
      </c>
      <c r="Q28" s="512" t="e">
        <f>IF('Настройки УИК'!$F$24&gt;0,(IF(AND(MONTH($A28)=MONTH('Настройки ТИК'!$D$17),$B28="",O28=8),O28,0))*'Настройки УИК'!$J$24/8,0)</f>
        <v>#VALUE!</v>
      </c>
      <c r="R28" s="512" t="e">
        <f>IF($B28="",0,O28*'Настройки УИК'!$K$24*2*'Настройки ТИК'!$C$32)</f>
        <v>#VALUE!</v>
      </c>
      <c r="S28" s="512" t="e">
        <f>IF(AND(P28+Q28=0,$B28=""),O28*'Настройки УИК'!$K$24*'Настройки ТИК'!$C$32,0)</f>
        <v>#VALUE!</v>
      </c>
      <c r="T28" s="512" t="e">
        <f>IF(AND('Настройки ТИК'!$C$45="ТИК",'Настройки УИК'!$C$24="Председатель"),0,(R28+S28)*ПК_ТИК)</f>
        <v>#VALUE!</v>
      </c>
      <c r="U28" s="344"/>
      <c r="V28" s="512" t="e">
        <f>IF('Настройки УИК'!$F$25&gt;0,(IF(AND(MONTH($A28)=MONTH('Настройки ТИК'!$C$17),$B28="",U28=8),U28,0))*'Настройки УИК'!$I$25/8,0)</f>
        <v>#VALUE!</v>
      </c>
      <c r="W28" s="512" t="e">
        <f>IF('Настройки УИК'!$F$25&gt;0,(IF(AND(MONTH($A28)=MONTH('Настройки ТИК'!$D$17),$B28="",U28=8),U28,0))*'Настройки УИК'!$J$25/8,0)</f>
        <v>#VALUE!</v>
      </c>
      <c r="X28" s="512" t="e">
        <f>IF($B28="",0,U28*'Настройки УИК'!$K$25*2*'Настройки ТИК'!$C$32)</f>
        <v>#VALUE!</v>
      </c>
      <c r="Y28" s="512" t="e">
        <f>IF(AND(V28+W28=0,$B28=""),U28*'Настройки УИК'!$K$25*'Настройки ТИК'!$C$32,0)</f>
        <v>#VALUE!</v>
      </c>
      <c r="Z28" s="512" t="e">
        <f>IF(AND('Настройки ТИК'!$C$45="ТИК",'Настройки УИК'!$C$25="Председатель"),0,(X28+Y28)*ПК_ТИК)</f>
        <v>#VALUE!</v>
      </c>
      <c r="AA28" s="344"/>
      <c r="AB28" s="512" t="e">
        <f>IF('Настройки УИК'!$F$26&gt;0,(IF(AND(MONTH($A28)=MONTH('Настройки ТИК'!$C$17),$B28="",AA28=8),AA28,0))*'Настройки УИК'!$I$26/8,0)</f>
        <v>#VALUE!</v>
      </c>
      <c r="AC28" s="512" t="e">
        <f>IF('Настройки УИК'!$F$26&gt;0,(IF(AND(MONTH($A28)=MONTH('Настройки ТИК'!$D$17),$B28="",AA28=8),AA28,0))*'Настройки УИК'!$J$26/8,0)</f>
        <v>#VALUE!</v>
      </c>
      <c r="AD28" s="512" t="e">
        <f>IF($B28="",0,AA28*'Настройки УИК'!$K$26*2*'Настройки ТИК'!$C$32)</f>
        <v>#VALUE!</v>
      </c>
      <c r="AE28" s="512" t="e">
        <f>IF(AND(AB28+AC28=0,$B28=""),AA28*'Настройки УИК'!$K$26*'Настройки ТИК'!$C$32,0)</f>
        <v>#VALUE!</v>
      </c>
      <c r="AF28" s="512" t="e">
        <f>IF(AND('Настройки ТИК'!$C$45="ТИК",'Настройки УИК'!$C$26="Председатель"),0,(AD28+AE28)*ПК_ТИК)</f>
        <v>#VALUE!</v>
      </c>
      <c r="AG28" s="344"/>
      <c r="AH28" s="512" t="e">
        <f>IF('Настройки УИК'!$F$27&gt;0,(IF(AND(MONTH($A28)=MONTH('Настройки ТИК'!$C$17),$B28="",AG28=8),AG28,0))*'Настройки УИК'!$I$27/8,0)</f>
        <v>#VALUE!</v>
      </c>
      <c r="AI28" s="512" t="e">
        <f>IF('Настройки УИК'!$F$27&gt;0,(IF(AND(MONTH($A28)=MONTH('Настройки ТИК'!$D$17),$B28="",AG28=8),AG28,0))*'Настройки УИК'!$J$27/8,0)</f>
        <v>#VALUE!</v>
      </c>
      <c r="AJ28" s="512" t="e">
        <f>IF($B28="",0,AG28*'Настройки УИК'!$K$27*2*'Настройки ТИК'!$C$32)</f>
        <v>#VALUE!</v>
      </c>
      <c r="AK28" s="512" t="e">
        <f>IF(AND(AH28+AI28=0,$B28=""),AG28*'Настройки УИК'!$K$27*'Настройки ТИК'!$C$32,0)</f>
        <v>#VALUE!</v>
      </c>
      <c r="AL28" s="512" t="e">
        <f>IF(AND('Настройки ТИК'!$C$45="ТИК",'Настройки УИК'!$C$27="Председатель"),0,(AJ28+AK28)*ПК_ТИК)</f>
        <v>#VALUE!</v>
      </c>
      <c r="AM28" s="344"/>
      <c r="AN28" s="512" t="e">
        <f>IF('Настройки УИК'!$F$28&gt;0,(IF(AND(MONTH($A28)=MONTH('Настройки ТИК'!$C$17),$B28="",AM28=8),AM28,0))*'Настройки УИК'!$I$28/8,0)</f>
        <v>#VALUE!</v>
      </c>
      <c r="AO28" s="512" t="e">
        <f>IF('Настройки УИК'!$F$28&gt;0,(IF(AND(MONTH($A28)=MONTH('Настройки ТИК'!$D$17),$B28="",AM28=8),AM28,0))*'Настройки УИК'!$J$28/8,0)</f>
        <v>#VALUE!</v>
      </c>
      <c r="AP28" s="512" t="e">
        <f>IF($B28="",0,AM28*'Настройки УИК'!$K$28*2*'Настройки ТИК'!$C$32)</f>
        <v>#VALUE!</v>
      </c>
      <c r="AQ28" s="512" t="e">
        <f>IF(AND(AN28+AO28=0,$B28=""),AM28*'Настройки УИК'!$K$28*'Настройки ТИК'!$C$32,0)</f>
        <v>#VALUE!</v>
      </c>
      <c r="AR28" s="512" t="e">
        <f>IF(AND('Настройки ТИК'!$C$45="ТИК",'Настройки УИК'!$C$28="Председатель"),0,(AP28+AQ28)*ПК_ТИК)</f>
        <v>#VALUE!</v>
      </c>
      <c r="AS28" s="344"/>
      <c r="AT28" s="512" t="e">
        <f>IF('Настройки УИК'!$F$29&gt;0,(IF(AND(MONTH($A28)=MONTH('Настройки ТИК'!$C$17),$B28="",AS28=8),AS28,0))*'Настройки УИК'!$I$29/8,0)</f>
        <v>#VALUE!</v>
      </c>
      <c r="AU28" s="512" t="e">
        <f>IF('Настройки УИК'!$F$29&gt;0,(IF(AND(MONTH($A28)=MONTH('Настройки ТИК'!$D$17),$B28="",AS28=8),AS28,0))*'Настройки УИК'!$J$29/8,0)</f>
        <v>#VALUE!</v>
      </c>
      <c r="AV28" s="512" t="e">
        <f>IF($B28="",0,AS28*'Настройки УИК'!$K$29*2*'Настройки ТИК'!$C$32)</f>
        <v>#VALUE!</v>
      </c>
      <c r="AW28" s="512" t="e">
        <f>IF(AND(AT28+AU28=0,$B28=""),AS28*'Настройки УИК'!$K$29*'Настройки ТИК'!$C$32,0)</f>
        <v>#VALUE!</v>
      </c>
      <c r="AX28" s="512" t="e">
        <f>IF(AND('Настройки ТИК'!$C$45="ТИК",'Настройки УИК'!$C$29="Председатель"),0,(AV28+AW28)*ПК_ТИК)</f>
        <v>#VALUE!</v>
      </c>
      <c r="AY28" s="344"/>
      <c r="AZ28" s="512" t="e">
        <f>IF('Настройки УИК'!$F$30&gt;0,(IF(AND(MONTH($A28)=MONTH('Настройки ТИК'!$C$17),$B28="",AY28=8),AY28,0))*'Настройки УИК'!$I$30/8,0)</f>
        <v>#VALUE!</v>
      </c>
      <c r="BA28" s="512" t="e">
        <f>IF('Настройки УИК'!$F$30&gt;0,(IF(AND(MONTH($A28)=MONTH('Настройки ТИК'!$D$17),$B28="",AY28=8),AY28,0))*'Настройки УИК'!$J$30/8,0)</f>
        <v>#VALUE!</v>
      </c>
      <c r="BB28" s="512" t="e">
        <f>IF($B28="",0,AY28*'Настройки УИК'!$K$30*2*'Настройки ТИК'!$C$32)</f>
        <v>#VALUE!</v>
      </c>
      <c r="BC28" s="512" t="e">
        <f>IF(AND(AZ28+BA28=0,$B28=""),AY28*'Настройки УИК'!$K$30*'Настройки ТИК'!$C$32,0)</f>
        <v>#VALUE!</v>
      </c>
      <c r="BD28" s="512" t="e">
        <f>IF(AND('Настройки ТИК'!$C$45="ТИК",'Настройки УИК'!$C$30="Председатель"),0,(BB28+BC28)*ПК_ТИК)</f>
        <v>#VALUE!</v>
      </c>
      <c r="BE28" s="344"/>
      <c r="BF28" s="512" t="e">
        <f>IF('Настройки УИК'!$F$31&gt;0,(IF(AND(MONTH($A28)=MONTH('Настройки ТИК'!$C$17),$B28="",BE28=8),BE28,0))*'Настройки УИК'!$I$31/8,0)</f>
        <v>#VALUE!</v>
      </c>
      <c r="BG28" s="512" t="e">
        <f>IF('Настройки УИК'!$F$31&gt;0,(IF(AND(MONTH($A28)=MONTH('Настройки ТИК'!$D$17),$B28="",BE28=8),BE28,0))*'Настройки УИК'!$J$31/8,0)</f>
        <v>#VALUE!</v>
      </c>
      <c r="BH28" s="512" t="e">
        <f>IF($B28="",0,BE28*'Настройки УИК'!$K$31*2*'Настройки ТИК'!$C$32)</f>
        <v>#VALUE!</v>
      </c>
      <c r="BI28" s="512" t="e">
        <f>IF(AND(BF28+BG28=0,$B28=""),BE28*'Настройки УИК'!$K$31*'Настройки ТИК'!$C$32,0)</f>
        <v>#VALUE!</v>
      </c>
      <c r="BJ28" s="512" t="e">
        <f>IF(AND('Настройки ТИК'!$C$45="ТИК",'Настройки УИК'!$C$31="Председатель"),0,(BH28+BI28)*ПК_ТИК)</f>
        <v>#VALUE!</v>
      </c>
      <c r="BK28" s="344"/>
      <c r="BL28" s="512" t="e">
        <f>IF('Настройки УИК'!$F$32&gt;0,(IF(AND(MONTH($A28)=MONTH('Настройки ТИК'!$C$17),$B28="",BK28=8),BK28,0))*'Настройки УИК'!$I$32/8,0)</f>
        <v>#VALUE!</v>
      </c>
      <c r="BM28" s="512" t="e">
        <f>IF('Настройки УИК'!$F$32&gt;0,(IF(AND(MONTH($A28)=MONTH('Настройки ТИК'!$D$17),$B28="",BK28=8),BK28,0))*'Настройки УИК'!$J$32/8,0)</f>
        <v>#VALUE!</v>
      </c>
      <c r="BN28" s="512" t="e">
        <f>IF($B28="",0,BK28*'Настройки УИК'!$K$32*2*'Настройки ТИК'!$C$32)</f>
        <v>#VALUE!</v>
      </c>
      <c r="BO28" s="512" t="e">
        <f>IF(AND(BL28+BM28=0,$B28=""),BK28*'Настройки УИК'!$K$32*'Настройки ТИК'!$C$32,0)</f>
        <v>#VALUE!</v>
      </c>
      <c r="BP28" s="512" t="e">
        <f>IF(AND('Настройки ТИК'!$C$45="ТИК",'Настройки УИК'!$C$32="Председатель"),0,(BN28+BO28)*ПК_ТИК)</f>
        <v>#VALUE!</v>
      </c>
      <c r="BQ28" s="344"/>
      <c r="BR28" s="512" t="e">
        <f>IF('Настройки УИК'!$F$33&gt;0,(IF(AND(MONTH($A28)=MONTH('Настройки ТИК'!$C$17),$B28="",BQ28=8),BQ28,0))*'Настройки УИК'!$I$33/8,0)</f>
        <v>#VALUE!</v>
      </c>
      <c r="BS28" s="512" t="e">
        <f>IF('Настройки УИК'!$F$33&gt;0,(IF(AND(MONTH($A28)=MONTH('Настройки ТИК'!$D$17),$B28="",BQ28=8),BQ28,0))*'Настройки УИК'!$J$33/8,0)</f>
        <v>#VALUE!</v>
      </c>
      <c r="BT28" s="512" t="e">
        <f>IF($B28="",0,BQ28*'Настройки УИК'!$K$33*2*'Настройки ТИК'!$C$32)</f>
        <v>#VALUE!</v>
      </c>
      <c r="BU28" s="512" t="e">
        <f>IF(AND(BR28+BS28=0,$B28=""),BQ28*'Настройки УИК'!$K$33*'Настройки ТИК'!$C$32,0)</f>
        <v>#VALUE!</v>
      </c>
      <c r="BV28" s="512" t="e">
        <f>IF(AND('Настройки ТИК'!$C$45="ТИК",'Настройки УИК'!$C$33="Председатель"),0,(BT28+BU28)*ПК_ТИК)</f>
        <v>#VALUE!</v>
      </c>
      <c r="BW28" s="344"/>
      <c r="BX28" s="512" t="e">
        <f>IF('Настройки УИК'!$F$34&gt;0,(IF(AND(MONTH($A28)=MONTH('Настройки ТИК'!$C$17),$B28="",BW28=8),BW28,0))*'Настройки УИК'!$I$34/8,0)</f>
        <v>#VALUE!</v>
      </c>
      <c r="BY28" s="512" t="e">
        <f>IF('Настройки УИК'!$F$34&gt;0,(IF(AND(MONTH($A28)=MONTH('Настройки ТИК'!$D$17),$B28="",BW28=8),BW28,0))*'Настройки УИК'!$J$34/8,0)</f>
        <v>#VALUE!</v>
      </c>
      <c r="BZ28" s="512" t="e">
        <f>IF($B28="",0,BW28*'Настройки УИК'!$K$34*2*'Настройки ТИК'!$C$32)</f>
        <v>#VALUE!</v>
      </c>
      <c r="CA28" s="512" t="e">
        <f>IF(AND(BX28+BY28=0,$B28=""),BW28*'Настройки УИК'!$K$34*'Настройки ТИК'!$C$32,0)</f>
        <v>#VALUE!</v>
      </c>
      <c r="CB28" s="512" t="e">
        <f>IF(AND('Настройки ТИК'!$C$45="ТИК",'Настройки УИК'!$C$34="Председатель"),0,(BZ28+CA28)*ПК_ТИК)</f>
        <v>#VALUE!</v>
      </c>
      <c r="CC28" s="344"/>
      <c r="CD28" s="512" t="e">
        <f>IF('Настройки УИК'!$F$35&gt;0,(IF(AND(MONTH($A28)=MONTH('Настройки ТИК'!$C$17),$B28="",CC28=8),CC28,0))*'Настройки УИК'!$I$35/8,0)</f>
        <v>#VALUE!</v>
      </c>
      <c r="CE28" s="512" t="e">
        <f>IF('Настройки УИК'!$F$35&gt;0,(IF(AND(MONTH($A28)=MONTH('Настройки ТИК'!$D$17),$B28="",CC28=8),CC28,0))*'Настройки УИК'!$J$35/8,0)</f>
        <v>#VALUE!</v>
      </c>
      <c r="CF28" s="512" t="e">
        <f>IF($B28="",0,CC28*'Настройки УИК'!$K$35*2*'Настройки ТИК'!$C$32)</f>
        <v>#VALUE!</v>
      </c>
      <c r="CG28" s="512" t="e">
        <f>IF(AND(CD28+CE28=0,$B28=""),CC28*'Настройки УИК'!$K$35*'Настройки ТИК'!$C$32,0)</f>
        <v>#VALUE!</v>
      </c>
      <c r="CH28" s="512" t="e">
        <f>IF(AND('Настройки ТИК'!$C$45="ТИК",'Настройки УИК'!$C$35="Председатель"),0,(CF28+CG28)*ПК_ТИК)</f>
        <v>#VALUE!</v>
      </c>
      <c r="CI28" s="344"/>
      <c r="CJ28" s="512" t="e">
        <f>IF('Настройки УИК'!$F$36&gt;0,(IF(AND(MONTH($A28)=MONTH('Настройки ТИК'!$C$17),$B28="",CI28=8),CI28,0))*'Настройки УИК'!$I$36/8,0)</f>
        <v>#VALUE!</v>
      </c>
      <c r="CK28" s="512" t="e">
        <f>IF('Настройки УИК'!$F$36&gt;0,(IF(AND(MONTH($A28)=MONTH('Настройки ТИК'!$D$17),$B28="",CI28=8),CI28,0))*'Настройки УИК'!$J$36/8,0)</f>
        <v>#VALUE!</v>
      </c>
      <c r="CL28" s="512" t="e">
        <f>IF($B28="",0,CI28*'Настройки УИК'!$K$36*2*'Настройки ТИК'!$C$32)</f>
        <v>#VALUE!</v>
      </c>
      <c r="CM28" s="512" t="e">
        <f>IF(AND(CJ28+CK28=0,$B28=""),CI28*'Настройки УИК'!$K$36*'Настройки ТИК'!$C$32,0)</f>
        <v>#VALUE!</v>
      </c>
      <c r="CN28" s="512" t="e">
        <f>IF(AND('Настройки ТИК'!$C$45="ТИК",'Настройки УИК'!$C$36="Председатель"),0,(CL28+CM28)*ПК_ТИК)</f>
        <v>#VALUE!</v>
      </c>
      <c r="CO28" s="344"/>
      <c r="CP28" s="512" t="e">
        <f>IF('Настройки УИК'!$F$37&gt;0,(IF(AND(MONTH($A28)=MONTH('Настройки ТИК'!$C$17),$B28="",CO28=8),CO28,0))*'Настройки УИК'!$I$37/8,0)</f>
        <v>#VALUE!</v>
      </c>
      <c r="CQ28" s="512" t="e">
        <f>IF('Настройки УИК'!$F$37&gt;0,(IF(AND(MONTH($A28)=MONTH('Настройки ТИК'!$D$17),$B28="",CO28=8),CO28,0))*'Настройки УИК'!$J$37/8,0)</f>
        <v>#VALUE!</v>
      </c>
      <c r="CR28" s="512" t="e">
        <f>IF($B28="",0,CO28*'Настройки УИК'!$K$37*2*'Настройки ТИК'!$C$32)</f>
        <v>#VALUE!</v>
      </c>
      <c r="CS28" s="512" t="e">
        <f>IF(AND(CP28+CQ28=0,$B28=""),CO28*'Настройки УИК'!$K$37*'Настройки ТИК'!$C$32,0)</f>
        <v>#VALUE!</v>
      </c>
      <c r="CT28" s="512" t="e">
        <f>IF(AND('Настройки ТИК'!$C$45="ТИК",'Настройки УИК'!$C$37="Председатель"),0,(CR28+CS28)*ПК_ТИК)</f>
        <v>#VALUE!</v>
      </c>
      <c r="CU28" s="344"/>
      <c r="CV28" s="512" t="e">
        <f>IF('Настройки УИК'!$F$38&gt;0,(IF(AND(MONTH($A28)=MONTH('Настройки ТИК'!$C$17),$B28="",CU28=8),CU28,0))*'Настройки УИК'!$I$38/8,0)</f>
        <v>#VALUE!</v>
      </c>
      <c r="CW28" s="512" t="e">
        <f>IF('Настройки УИК'!$F$38&gt;0,(IF(AND(MONTH($A28)=MONTH('Настройки ТИК'!$D$17),$B28="",CU28=8),CU28,0))*'Настройки УИК'!$J$38/8,0)</f>
        <v>#VALUE!</v>
      </c>
      <c r="CX28" s="512" t="e">
        <f>IF($B28="",0,CU28*'Настройки УИК'!$K$38*2*'Настройки ТИК'!$C$32)</f>
        <v>#VALUE!</v>
      </c>
      <c r="CY28" s="512" t="e">
        <f>IF(AND(CV28+CW28=0,$B28=""),CU28*'Настройки УИК'!$K$38*'Настройки ТИК'!$C$32,0)</f>
        <v>#VALUE!</v>
      </c>
      <c r="CZ28" s="512" t="e">
        <f>IF(AND('Настройки ТИК'!$C$45="ТИК",'Настройки УИК'!$C$38="Председатель"),0,(CX28+CY28)*ПК_ТИК)</f>
        <v>#VALUE!</v>
      </c>
      <c r="DA28" s="344"/>
      <c r="DB28" s="512" t="e">
        <f>IF('Настройки УИК'!$F$39&gt;0,(IF(AND(MONTH($A28)=MONTH('Настройки ТИК'!$C$17),$B28="",DA28=8),DA28,0))*'Настройки УИК'!$I$39/8,0)</f>
        <v>#VALUE!</v>
      </c>
      <c r="DC28" s="512" t="e">
        <f>IF('Настройки УИК'!$F$39&gt;0,(IF(AND(MONTH($A28)=MONTH('Настройки ТИК'!$D$17),$B28="",DA28=8),DA28,0))*'Настройки УИК'!$J$39/8,0)</f>
        <v>#VALUE!</v>
      </c>
      <c r="DD28" s="512" t="e">
        <f>IF($B28="",0,DA28*'Настройки УИК'!$K$39*2*'Настройки ТИК'!$C$32)</f>
        <v>#VALUE!</v>
      </c>
      <c r="DE28" s="512" t="e">
        <f>IF(AND(DB28+DC28=0,$B28=""),DA28*'Настройки УИК'!$K$39*'Настройки ТИК'!$C$32,0)</f>
        <v>#VALUE!</v>
      </c>
      <c r="DF28" s="512" t="e">
        <f>IF(AND('Настройки ТИК'!$C$45="ТИК",'Настройки УИК'!$C$39="Председатель"),0,(DD28+DE28)*ПК_ТИК)</f>
        <v>#VALUE!</v>
      </c>
    </row>
    <row r="29" spans="1:110" s="241" customFormat="1" ht="16.5" customHeight="1">
      <c r="A29" s="419" t="s">
        <v>1040</v>
      </c>
      <c r="B29" s="420" t="s">
        <v>1041</v>
      </c>
      <c r="C29" s="344"/>
      <c r="D29" s="512" t="e">
        <f>IF('Настройки УИК'!$F$22&gt;0,(IF(AND(MONTH($A29)=MONTH('Настройки ТИК'!$C$17),$B29="",C29=8),C29,0))*'Настройки УИК'!$I$22/8,0)</f>
        <v>#VALUE!</v>
      </c>
      <c r="E29" s="512" t="e">
        <f>IF('Настройки УИК'!$F$22&gt;0,(IF(AND(MONTH($A29)=MONTH('Настройки ТИК'!$D$17),$B29="",C29=8),C29,0))*'Настройки УИК'!$J$22/8,0)</f>
        <v>#VALUE!</v>
      </c>
      <c r="F29" s="512" t="e">
        <f>IF($B29="",0,C29*'Настройки УИК'!$K$22*2*'Настройки ТИК'!$C$32)</f>
        <v>#VALUE!</v>
      </c>
      <c r="G29" s="512" t="e">
        <f>IF(AND(D29+E29=0,$B29=""),C29*'Настройки УИК'!$K$22*'Настройки ТИК'!$C$32,0)</f>
        <v>#VALUE!</v>
      </c>
      <c r="H29" s="512" t="e">
        <f>IF(AND('Настройки ТИК'!$C$45="ТИК",'Настройки УИК'!$C$22="Председатель"),0,(F29+G29)*ПК_ТИК)</f>
        <v>#VALUE!</v>
      </c>
      <c r="I29" s="344"/>
      <c r="J29" s="512" t="e">
        <f>IF('Настройки УИК'!$F$23&gt;0,(IF(AND(MONTH($A29)=MONTH('Настройки ТИК'!$C$17),$B29="",I29=8),I29,0))*'Настройки УИК'!$I$23/8,0)</f>
        <v>#VALUE!</v>
      </c>
      <c r="K29" s="512" t="e">
        <f>IF('Настройки УИК'!$F$23&gt;0,(IF(AND(MONTH($A29)=MONTH('Настройки ТИК'!$D$17),$B29="",I29=8),I29,0))*'Настройки УИК'!$J$23/8,0)</f>
        <v>#VALUE!</v>
      </c>
      <c r="L29" s="512" t="e">
        <f>IF($B29="",0,I29*'Настройки УИК'!$K$23*2*'Настройки ТИК'!$C$32)</f>
        <v>#VALUE!</v>
      </c>
      <c r="M29" s="512" t="e">
        <f>IF(AND(J29+K29=0,$B29=""),I29*'Настройки УИК'!$K$23*'Настройки ТИК'!$C$32,0)</f>
        <v>#VALUE!</v>
      </c>
      <c r="N29" s="512" t="e">
        <f>IF(AND('Настройки ТИК'!$C$45="ТИК",'Настройки УИК'!$C$23="Председатель"),0,(L29+M29)*ПК_ТИК)</f>
        <v>#VALUE!</v>
      </c>
      <c r="O29" s="344"/>
      <c r="P29" s="512" t="e">
        <f>IF('Настройки УИК'!$F$24&gt;0,(IF(AND(MONTH($A29)=MONTH('Настройки ТИК'!$C$17),$B29="",O29=8),O29,0))*'Настройки УИК'!$I$24/8,0)</f>
        <v>#VALUE!</v>
      </c>
      <c r="Q29" s="512" t="e">
        <f>IF('Настройки УИК'!$F$24&gt;0,(IF(AND(MONTH($A29)=MONTH('Настройки ТИК'!$D$17),$B29="",O29=8),O29,0))*'Настройки УИК'!$J$24/8,0)</f>
        <v>#VALUE!</v>
      </c>
      <c r="R29" s="512" t="e">
        <f>IF($B29="",0,O29*'Настройки УИК'!$K$24*2*'Настройки ТИК'!$C$32)</f>
        <v>#VALUE!</v>
      </c>
      <c r="S29" s="512" t="e">
        <f>IF(AND(P29+Q29=0,$B29=""),O29*'Настройки УИК'!$K$24*'Настройки ТИК'!$C$32,0)</f>
        <v>#VALUE!</v>
      </c>
      <c r="T29" s="512" t="e">
        <f>IF(AND('Настройки ТИК'!$C$45="ТИК",'Настройки УИК'!$C$24="Председатель"),0,(R29+S29)*ПК_ТИК)</f>
        <v>#VALUE!</v>
      </c>
      <c r="U29" s="344"/>
      <c r="V29" s="512" t="e">
        <f>IF('Настройки УИК'!$F$25&gt;0,(IF(AND(MONTH($A29)=MONTH('Настройки ТИК'!$C$17),$B29="",U29=8),U29,0))*'Настройки УИК'!$I$25/8,0)</f>
        <v>#VALUE!</v>
      </c>
      <c r="W29" s="512" t="e">
        <f>IF('Настройки УИК'!$F$25&gt;0,(IF(AND(MONTH($A29)=MONTH('Настройки ТИК'!$D$17),$B29="",U29=8),U29,0))*'Настройки УИК'!$J$25/8,0)</f>
        <v>#VALUE!</v>
      </c>
      <c r="X29" s="512" t="e">
        <f>IF($B29="",0,U29*'Настройки УИК'!$K$25*2*'Настройки ТИК'!$C$32)</f>
        <v>#VALUE!</v>
      </c>
      <c r="Y29" s="512" t="e">
        <f>IF(AND(V29+W29=0,$B29=""),U29*'Настройки УИК'!$K$25*'Настройки ТИК'!$C$32,0)</f>
        <v>#VALUE!</v>
      </c>
      <c r="Z29" s="512" t="e">
        <f>IF(AND('Настройки ТИК'!$C$45="ТИК",'Настройки УИК'!$C$25="Председатель"),0,(X29+Y29)*ПК_ТИК)</f>
        <v>#VALUE!</v>
      </c>
      <c r="AA29" s="344"/>
      <c r="AB29" s="512" t="e">
        <f>IF('Настройки УИК'!$F$26&gt;0,(IF(AND(MONTH($A29)=MONTH('Настройки ТИК'!$C$17),$B29="",AA29=8),AA29,0))*'Настройки УИК'!$I$26/8,0)</f>
        <v>#VALUE!</v>
      </c>
      <c r="AC29" s="512" t="e">
        <f>IF('Настройки УИК'!$F$26&gt;0,(IF(AND(MONTH($A29)=MONTH('Настройки ТИК'!$D$17),$B29="",AA29=8),AA29,0))*'Настройки УИК'!$J$26/8,0)</f>
        <v>#VALUE!</v>
      </c>
      <c r="AD29" s="512" t="e">
        <f>IF($B29="",0,AA29*'Настройки УИК'!$K$26*2*'Настройки ТИК'!$C$32)</f>
        <v>#VALUE!</v>
      </c>
      <c r="AE29" s="512" t="e">
        <f>IF(AND(AB29+AC29=0,$B29=""),AA29*'Настройки УИК'!$K$26*'Настройки ТИК'!$C$32,0)</f>
        <v>#VALUE!</v>
      </c>
      <c r="AF29" s="512" t="e">
        <f>IF(AND('Настройки ТИК'!$C$45="ТИК",'Настройки УИК'!$C$26="Председатель"),0,(AD29+AE29)*ПК_ТИК)</f>
        <v>#VALUE!</v>
      </c>
      <c r="AG29" s="344"/>
      <c r="AH29" s="512" t="e">
        <f>IF('Настройки УИК'!$F$27&gt;0,(IF(AND(MONTH($A29)=MONTH('Настройки ТИК'!$C$17),$B29="",AG29=8),AG29,0))*'Настройки УИК'!$I$27/8,0)</f>
        <v>#VALUE!</v>
      </c>
      <c r="AI29" s="512" t="e">
        <f>IF('Настройки УИК'!$F$27&gt;0,(IF(AND(MONTH($A29)=MONTH('Настройки ТИК'!$D$17),$B29="",AG29=8),AG29,0))*'Настройки УИК'!$J$27/8,0)</f>
        <v>#VALUE!</v>
      </c>
      <c r="AJ29" s="512" t="e">
        <f>IF($B29="",0,AG29*'Настройки УИК'!$K$27*2*'Настройки ТИК'!$C$32)</f>
        <v>#VALUE!</v>
      </c>
      <c r="AK29" s="512" t="e">
        <f>IF(AND(AH29+AI29=0,$B29=""),AG29*'Настройки УИК'!$K$27*'Настройки ТИК'!$C$32,0)</f>
        <v>#VALUE!</v>
      </c>
      <c r="AL29" s="512" t="e">
        <f>IF(AND('Настройки ТИК'!$C$45="ТИК",'Настройки УИК'!$C$27="Председатель"),0,(AJ29+AK29)*ПК_ТИК)</f>
        <v>#VALUE!</v>
      </c>
      <c r="AM29" s="344"/>
      <c r="AN29" s="512" t="e">
        <f>IF('Настройки УИК'!$F$28&gt;0,(IF(AND(MONTH($A29)=MONTH('Настройки ТИК'!$C$17),$B29="",AM29=8),AM29,0))*'Настройки УИК'!$I$28/8,0)</f>
        <v>#VALUE!</v>
      </c>
      <c r="AO29" s="512" t="e">
        <f>IF('Настройки УИК'!$F$28&gt;0,(IF(AND(MONTH($A29)=MONTH('Настройки ТИК'!$D$17),$B29="",AM29=8),AM29,0))*'Настройки УИК'!$J$28/8,0)</f>
        <v>#VALUE!</v>
      </c>
      <c r="AP29" s="512" t="e">
        <f>IF($B29="",0,AM29*'Настройки УИК'!$K$28*2*'Настройки ТИК'!$C$32)</f>
        <v>#VALUE!</v>
      </c>
      <c r="AQ29" s="512" t="e">
        <f>IF(AND(AN29+AO29=0,$B29=""),AM29*'Настройки УИК'!$K$28*'Настройки ТИК'!$C$32,0)</f>
        <v>#VALUE!</v>
      </c>
      <c r="AR29" s="512" t="e">
        <f>IF(AND('Настройки ТИК'!$C$45="ТИК",'Настройки УИК'!$C$28="Председатель"),0,(AP29+AQ29)*ПК_ТИК)</f>
        <v>#VALUE!</v>
      </c>
      <c r="AS29" s="344"/>
      <c r="AT29" s="512" t="e">
        <f>IF('Настройки УИК'!$F$29&gt;0,(IF(AND(MONTH($A29)=MONTH('Настройки ТИК'!$C$17),$B29="",AS29=8),AS29,0))*'Настройки УИК'!$I$29/8,0)</f>
        <v>#VALUE!</v>
      </c>
      <c r="AU29" s="512" t="e">
        <f>IF('Настройки УИК'!$F$29&gt;0,(IF(AND(MONTH($A29)=MONTH('Настройки ТИК'!$D$17),$B29="",AS29=8),AS29,0))*'Настройки УИК'!$J$29/8,0)</f>
        <v>#VALUE!</v>
      </c>
      <c r="AV29" s="512" t="e">
        <f>IF($B29="",0,AS29*'Настройки УИК'!$K$29*2*'Настройки ТИК'!$C$32)</f>
        <v>#VALUE!</v>
      </c>
      <c r="AW29" s="512" t="e">
        <f>IF(AND(AT29+AU29=0,$B29=""),AS29*'Настройки УИК'!$K$29*'Настройки ТИК'!$C$32,0)</f>
        <v>#VALUE!</v>
      </c>
      <c r="AX29" s="512" t="e">
        <f>IF(AND('Настройки ТИК'!$C$45="ТИК",'Настройки УИК'!$C$29="Председатель"),0,(AV29+AW29)*ПК_ТИК)</f>
        <v>#VALUE!</v>
      </c>
      <c r="AY29" s="344"/>
      <c r="AZ29" s="512" t="e">
        <f>IF('Настройки УИК'!$F$30&gt;0,(IF(AND(MONTH($A29)=MONTH('Настройки ТИК'!$C$17),$B29="",AY29=8),AY29,0))*'Настройки УИК'!$I$30/8,0)</f>
        <v>#VALUE!</v>
      </c>
      <c r="BA29" s="512" t="e">
        <f>IF('Настройки УИК'!$F$30&gt;0,(IF(AND(MONTH($A29)=MONTH('Настройки ТИК'!$D$17),$B29="",AY29=8),AY29,0))*'Настройки УИК'!$J$30/8,0)</f>
        <v>#VALUE!</v>
      </c>
      <c r="BB29" s="512" t="e">
        <f>IF($B29="",0,AY29*'Настройки УИК'!$K$30*2*'Настройки ТИК'!$C$32)</f>
        <v>#VALUE!</v>
      </c>
      <c r="BC29" s="512" t="e">
        <f>IF(AND(AZ29+BA29=0,$B29=""),AY29*'Настройки УИК'!$K$30*'Настройки ТИК'!$C$32,0)</f>
        <v>#VALUE!</v>
      </c>
      <c r="BD29" s="512" t="e">
        <f>IF(AND('Настройки ТИК'!$C$45="ТИК",'Настройки УИК'!$C$30="Председатель"),0,(BB29+BC29)*ПК_ТИК)</f>
        <v>#VALUE!</v>
      </c>
      <c r="BE29" s="344"/>
      <c r="BF29" s="512" t="e">
        <f>IF('Настройки УИК'!$F$31&gt;0,(IF(AND(MONTH($A29)=MONTH('Настройки ТИК'!$C$17),$B29="",BE29=8),BE29,0))*'Настройки УИК'!$I$31/8,0)</f>
        <v>#VALUE!</v>
      </c>
      <c r="BG29" s="512" t="e">
        <f>IF('Настройки УИК'!$F$31&gt;0,(IF(AND(MONTH($A29)=MONTH('Настройки ТИК'!$D$17),$B29="",BE29=8),BE29,0))*'Настройки УИК'!$J$31/8,0)</f>
        <v>#VALUE!</v>
      </c>
      <c r="BH29" s="512" t="e">
        <f>IF($B29="",0,BE29*'Настройки УИК'!$K$31*2*'Настройки ТИК'!$C$32)</f>
        <v>#VALUE!</v>
      </c>
      <c r="BI29" s="512" t="e">
        <f>IF(AND(BF29+BG29=0,$B29=""),BE29*'Настройки УИК'!$K$31*'Настройки ТИК'!$C$32,0)</f>
        <v>#VALUE!</v>
      </c>
      <c r="BJ29" s="512" t="e">
        <f>IF(AND('Настройки ТИК'!$C$45="ТИК",'Настройки УИК'!$C$31="Председатель"),0,(BH29+BI29)*ПК_ТИК)</f>
        <v>#VALUE!</v>
      </c>
      <c r="BK29" s="344"/>
      <c r="BL29" s="512" t="e">
        <f>IF('Настройки УИК'!$F$32&gt;0,(IF(AND(MONTH($A29)=MONTH('Настройки ТИК'!$C$17),$B29="",BK29=8),BK29,0))*'Настройки УИК'!$I$32/8,0)</f>
        <v>#VALUE!</v>
      </c>
      <c r="BM29" s="512" t="e">
        <f>IF('Настройки УИК'!$F$32&gt;0,(IF(AND(MONTH($A29)=MONTH('Настройки ТИК'!$D$17),$B29="",BK29=8),BK29,0))*'Настройки УИК'!$J$32/8,0)</f>
        <v>#VALUE!</v>
      </c>
      <c r="BN29" s="512" t="e">
        <f>IF($B29="",0,BK29*'Настройки УИК'!$K$32*2*'Настройки ТИК'!$C$32)</f>
        <v>#VALUE!</v>
      </c>
      <c r="BO29" s="512" t="e">
        <f>IF(AND(BL29+BM29=0,$B29=""),BK29*'Настройки УИК'!$K$32*'Настройки ТИК'!$C$32,0)</f>
        <v>#VALUE!</v>
      </c>
      <c r="BP29" s="512" t="e">
        <f>IF(AND('Настройки ТИК'!$C$45="ТИК",'Настройки УИК'!$C$32="Председатель"),0,(BN29+BO29)*ПК_ТИК)</f>
        <v>#VALUE!</v>
      </c>
      <c r="BQ29" s="344"/>
      <c r="BR29" s="512" t="e">
        <f>IF('Настройки УИК'!$F$33&gt;0,(IF(AND(MONTH($A29)=MONTH('Настройки ТИК'!$C$17),$B29="",BQ29=8),BQ29,0))*'Настройки УИК'!$I$33/8,0)</f>
        <v>#VALUE!</v>
      </c>
      <c r="BS29" s="512" t="e">
        <f>IF('Настройки УИК'!$F$33&gt;0,(IF(AND(MONTH($A29)=MONTH('Настройки ТИК'!$D$17),$B29="",BQ29=8),BQ29,0))*'Настройки УИК'!$J$33/8,0)</f>
        <v>#VALUE!</v>
      </c>
      <c r="BT29" s="512" t="e">
        <f>IF($B29="",0,BQ29*'Настройки УИК'!$K$33*2*'Настройки ТИК'!$C$32)</f>
        <v>#VALUE!</v>
      </c>
      <c r="BU29" s="512" t="e">
        <f>IF(AND(BR29+BS29=0,$B29=""),BQ29*'Настройки УИК'!$K$33*'Настройки ТИК'!$C$32,0)</f>
        <v>#VALUE!</v>
      </c>
      <c r="BV29" s="512" t="e">
        <f>IF(AND('Настройки ТИК'!$C$45="ТИК",'Настройки УИК'!$C$33="Председатель"),0,(BT29+BU29)*ПК_ТИК)</f>
        <v>#VALUE!</v>
      </c>
      <c r="BW29" s="344"/>
      <c r="BX29" s="512" t="e">
        <f>IF('Настройки УИК'!$F$34&gt;0,(IF(AND(MONTH($A29)=MONTH('Настройки ТИК'!$C$17),$B29="",BW29=8),BW29,0))*'Настройки УИК'!$I$34/8,0)</f>
        <v>#VALUE!</v>
      </c>
      <c r="BY29" s="512" t="e">
        <f>IF('Настройки УИК'!$F$34&gt;0,(IF(AND(MONTH($A29)=MONTH('Настройки ТИК'!$D$17),$B29="",BW29=8),BW29,0))*'Настройки УИК'!$J$34/8,0)</f>
        <v>#VALUE!</v>
      </c>
      <c r="BZ29" s="512" t="e">
        <f>IF($B29="",0,BW29*'Настройки УИК'!$K$34*2*'Настройки ТИК'!$C$32)</f>
        <v>#VALUE!</v>
      </c>
      <c r="CA29" s="512" t="e">
        <f>IF(AND(BX29+BY29=0,$B29=""),BW29*'Настройки УИК'!$K$34*'Настройки ТИК'!$C$32,0)</f>
        <v>#VALUE!</v>
      </c>
      <c r="CB29" s="512" t="e">
        <f>IF(AND('Настройки ТИК'!$C$45="ТИК",'Настройки УИК'!$C$34="Председатель"),0,(BZ29+CA29)*ПК_ТИК)</f>
        <v>#VALUE!</v>
      </c>
      <c r="CC29" s="344"/>
      <c r="CD29" s="512" t="e">
        <f>IF('Настройки УИК'!$F$35&gt;0,(IF(AND(MONTH($A29)=MONTH('Настройки ТИК'!$C$17),$B29="",CC29=8),CC29,0))*'Настройки УИК'!$I$35/8,0)</f>
        <v>#VALUE!</v>
      </c>
      <c r="CE29" s="512" t="e">
        <f>IF('Настройки УИК'!$F$35&gt;0,(IF(AND(MONTH($A29)=MONTH('Настройки ТИК'!$D$17),$B29="",CC29=8),CC29,0))*'Настройки УИК'!$J$35/8,0)</f>
        <v>#VALUE!</v>
      </c>
      <c r="CF29" s="512" t="e">
        <f>IF($B29="",0,CC29*'Настройки УИК'!$K$35*2*'Настройки ТИК'!$C$32)</f>
        <v>#VALUE!</v>
      </c>
      <c r="CG29" s="512" t="e">
        <f>IF(AND(CD29+CE29=0,$B29=""),CC29*'Настройки УИК'!$K$35*'Настройки ТИК'!$C$32,0)</f>
        <v>#VALUE!</v>
      </c>
      <c r="CH29" s="512" t="e">
        <f>IF(AND('Настройки ТИК'!$C$45="ТИК",'Настройки УИК'!$C$35="Председатель"),0,(CF29+CG29)*ПК_ТИК)</f>
        <v>#VALUE!</v>
      </c>
      <c r="CI29" s="344"/>
      <c r="CJ29" s="512" t="e">
        <f>IF('Настройки УИК'!$F$36&gt;0,(IF(AND(MONTH($A29)=MONTH('Настройки ТИК'!$C$17),$B29="",CI29=8),CI29,0))*'Настройки УИК'!$I$36/8,0)</f>
        <v>#VALUE!</v>
      </c>
      <c r="CK29" s="512" t="e">
        <f>IF('Настройки УИК'!$F$36&gt;0,(IF(AND(MONTH($A29)=MONTH('Настройки ТИК'!$D$17),$B29="",CI29=8),CI29,0))*'Настройки УИК'!$J$36/8,0)</f>
        <v>#VALUE!</v>
      </c>
      <c r="CL29" s="512" t="e">
        <f>IF($B29="",0,CI29*'Настройки УИК'!$K$36*2*'Настройки ТИК'!$C$32)</f>
        <v>#VALUE!</v>
      </c>
      <c r="CM29" s="512" t="e">
        <f>IF(AND(CJ29+CK29=0,$B29=""),CI29*'Настройки УИК'!$K$36*'Настройки ТИК'!$C$32,0)</f>
        <v>#VALUE!</v>
      </c>
      <c r="CN29" s="512" t="e">
        <f>IF(AND('Настройки ТИК'!$C$45="ТИК",'Настройки УИК'!$C$36="Председатель"),0,(CL29+CM29)*ПК_ТИК)</f>
        <v>#VALUE!</v>
      </c>
      <c r="CO29" s="344"/>
      <c r="CP29" s="512" t="e">
        <f>IF('Настройки УИК'!$F$37&gt;0,(IF(AND(MONTH($A29)=MONTH('Настройки ТИК'!$C$17),$B29="",CO29=8),CO29,0))*'Настройки УИК'!$I$37/8,0)</f>
        <v>#VALUE!</v>
      </c>
      <c r="CQ29" s="512" t="e">
        <f>IF('Настройки УИК'!$F$37&gt;0,(IF(AND(MONTH($A29)=MONTH('Настройки ТИК'!$D$17),$B29="",CO29=8),CO29,0))*'Настройки УИК'!$J$37/8,0)</f>
        <v>#VALUE!</v>
      </c>
      <c r="CR29" s="512" t="e">
        <f>IF($B29="",0,CO29*'Настройки УИК'!$K$37*2*'Настройки ТИК'!$C$32)</f>
        <v>#VALUE!</v>
      </c>
      <c r="CS29" s="512" t="e">
        <f>IF(AND(CP29+CQ29=0,$B29=""),CO29*'Настройки УИК'!$K$37*'Настройки ТИК'!$C$32,0)</f>
        <v>#VALUE!</v>
      </c>
      <c r="CT29" s="512" t="e">
        <f>IF(AND('Настройки ТИК'!$C$45="ТИК",'Настройки УИК'!$C$37="Председатель"),0,(CR29+CS29)*ПК_ТИК)</f>
        <v>#VALUE!</v>
      </c>
      <c r="CU29" s="344"/>
      <c r="CV29" s="512" t="e">
        <f>IF('Настройки УИК'!$F$38&gt;0,(IF(AND(MONTH($A29)=MONTH('Настройки ТИК'!$C$17),$B29="",CU29=8),CU29,0))*'Настройки УИК'!$I$38/8,0)</f>
        <v>#VALUE!</v>
      </c>
      <c r="CW29" s="512" t="e">
        <f>IF('Настройки УИК'!$F$38&gt;0,(IF(AND(MONTH($A29)=MONTH('Настройки ТИК'!$D$17),$B29="",CU29=8),CU29,0))*'Настройки УИК'!$J$38/8,0)</f>
        <v>#VALUE!</v>
      </c>
      <c r="CX29" s="512" t="e">
        <f>IF($B29="",0,CU29*'Настройки УИК'!$K$38*2*'Настройки ТИК'!$C$32)</f>
        <v>#VALUE!</v>
      </c>
      <c r="CY29" s="512" t="e">
        <f>IF(AND(CV29+CW29=0,$B29=""),CU29*'Настройки УИК'!$K$38*'Настройки ТИК'!$C$32,0)</f>
        <v>#VALUE!</v>
      </c>
      <c r="CZ29" s="512" t="e">
        <f>IF(AND('Настройки ТИК'!$C$45="ТИК",'Настройки УИК'!$C$38="Председатель"),0,(CX29+CY29)*ПК_ТИК)</f>
        <v>#VALUE!</v>
      </c>
      <c r="DA29" s="344"/>
      <c r="DB29" s="512" t="e">
        <f>IF('Настройки УИК'!$F$39&gt;0,(IF(AND(MONTH($A29)=MONTH('Настройки ТИК'!$C$17),$B29="",DA29=8),DA29,0))*'Настройки УИК'!$I$39/8,0)</f>
        <v>#VALUE!</v>
      </c>
      <c r="DC29" s="512" t="e">
        <f>IF('Настройки УИК'!$F$39&gt;0,(IF(AND(MONTH($A29)=MONTH('Настройки ТИК'!$D$17),$B29="",DA29=8),DA29,0))*'Настройки УИК'!$J$39/8,0)</f>
        <v>#VALUE!</v>
      </c>
      <c r="DD29" s="512" t="e">
        <f>IF($B29="",0,DA29*'Настройки УИК'!$K$39*2*'Настройки ТИК'!$C$32)</f>
        <v>#VALUE!</v>
      </c>
      <c r="DE29" s="512" t="e">
        <f>IF(AND(DB29+DC29=0,$B29=""),DA29*'Настройки УИК'!$K$39*'Настройки ТИК'!$C$32,0)</f>
        <v>#VALUE!</v>
      </c>
      <c r="DF29" s="512" t="e">
        <f>IF(AND('Настройки ТИК'!$C$45="ТИК",'Настройки УИК'!$C$39="Председатель"),0,(DD29+DE29)*ПК_ТИК)</f>
        <v>#VALUE!</v>
      </c>
    </row>
    <row r="30" spans="1:110" s="241" customFormat="1" ht="16.5" customHeight="1">
      <c r="A30" s="419" t="s">
        <v>1040</v>
      </c>
      <c r="B30" s="420" t="s">
        <v>1041</v>
      </c>
      <c r="C30" s="344"/>
      <c r="D30" s="512" t="e">
        <f>IF('Настройки УИК'!$F$22&gt;0,(IF(AND(MONTH($A30)=MONTH('Настройки ТИК'!$C$17),$B30="",C30=8),C30,0))*'Настройки УИК'!$I$22/8,0)</f>
        <v>#VALUE!</v>
      </c>
      <c r="E30" s="512" t="e">
        <f>IF('Настройки УИК'!$F$22&gt;0,(IF(AND(MONTH($A30)=MONTH('Настройки ТИК'!$D$17),$B30="",C30=8),C30,0))*'Настройки УИК'!$J$22/8,0)</f>
        <v>#VALUE!</v>
      </c>
      <c r="F30" s="512" t="e">
        <f>IF($B30="",0,C30*'Настройки УИК'!$K$22*2*'Настройки ТИК'!$C$32)</f>
        <v>#VALUE!</v>
      </c>
      <c r="G30" s="512" t="e">
        <f>IF(AND(D30+E30=0,$B30=""),C30*'Настройки УИК'!$K$22*'Настройки ТИК'!$C$32,0)</f>
        <v>#VALUE!</v>
      </c>
      <c r="H30" s="512" t="e">
        <f>IF(AND('Настройки ТИК'!$C$45="ТИК",'Настройки УИК'!$C$22="Председатель"),0,(F30+G30)*ПК_ТИК)</f>
        <v>#VALUE!</v>
      </c>
      <c r="I30" s="344"/>
      <c r="J30" s="512" t="e">
        <f>IF('Настройки УИК'!$F$23&gt;0,(IF(AND(MONTH($A30)=MONTH('Настройки ТИК'!$C$17),$B30="",I30=8),I30,0))*'Настройки УИК'!$I$23/8,0)</f>
        <v>#VALUE!</v>
      </c>
      <c r="K30" s="512" t="e">
        <f>IF('Настройки УИК'!$F$23&gt;0,(IF(AND(MONTH($A30)=MONTH('Настройки ТИК'!$D$17),$B30="",I30=8),I30,0))*'Настройки УИК'!$J$23/8,0)</f>
        <v>#VALUE!</v>
      </c>
      <c r="L30" s="512" t="e">
        <f>IF($B30="",0,I30*'Настройки УИК'!$K$23*2*'Настройки ТИК'!$C$32)</f>
        <v>#VALUE!</v>
      </c>
      <c r="M30" s="512" t="e">
        <f>IF(AND(J30+K30=0,$B30=""),I30*'Настройки УИК'!$K$23*'Настройки ТИК'!$C$32,0)</f>
        <v>#VALUE!</v>
      </c>
      <c r="N30" s="512" t="e">
        <f>IF(AND('Настройки ТИК'!$C$45="ТИК",'Настройки УИК'!$C$23="Председатель"),0,(L30+M30)*ПК_ТИК)</f>
        <v>#VALUE!</v>
      </c>
      <c r="O30" s="344"/>
      <c r="P30" s="512" t="e">
        <f>IF('Настройки УИК'!$F$24&gt;0,(IF(AND(MONTH($A30)=MONTH('Настройки ТИК'!$C$17),$B30="",O30=8),O30,0))*'Настройки УИК'!$I$24/8,0)</f>
        <v>#VALUE!</v>
      </c>
      <c r="Q30" s="512" t="e">
        <f>IF('Настройки УИК'!$F$24&gt;0,(IF(AND(MONTH($A30)=MONTH('Настройки ТИК'!$D$17),$B30="",O30=8),O30,0))*'Настройки УИК'!$J$24/8,0)</f>
        <v>#VALUE!</v>
      </c>
      <c r="R30" s="512" t="e">
        <f>IF($B30="",0,O30*'Настройки УИК'!$K$24*2*'Настройки ТИК'!$C$32)</f>
        <v>#VALUE!</v>
      </c>
      <c r="S30" s="512" t="e">
        <f>IF(AND(P30+Q30=0,$B30=""),O30*'Настройки УИК'!$K$24*'Настройки ТИК'!$C$32,0)</f>
        <v>#VALUE!</v>
      </c>
      <c r="T30" s="512" t="e">
        <f>IF(AND('Настройки ТИК'!$C$45="ТИК",'Настройки УИК'!$C$24="Председатель"),0,(R30+S30)*ПК_ТИК)</f>
        <v>#VALUE!</v>
      </c>
      <c r="U30" s="344"/>
      <c r="V30" s="512" t="e">
        <f>IF('Настройки УИК'!$F$25&gt;0,(IF(AND(MONTH($A30)=MONTH('Настройки ТИК'!$C$17),$B30="",U30=8),U30,0))*'Настройки УИК'!$I$25/8,0)</f>
        <v>#VALUE!</v>
      </c>
      <c r="W30" s="512" t="e">
        <f>IF('Настройки УИК'!$F$25&gt;0,(IF(AND(MONTH($A30)=MONTH('Настройки ТИК'!$D$17),$B30="",U30=8),U30,0))*'Настройки УИК'!$J$25/8,0)</f>
        <v>#VALUE!</v>
      </c>
      <c r="X30" s="512" t="e">
        <f>IF($B30="",0,U30*'Настройки УИК'!$K$25*2*'Настройки ТИК'!$C$32)</f>
        <v>#VALUE!</v>
      </c>
      <c r="Y30" s="512" t="e">
        <f>IF(AND(V30+W30=0,$B30=""),U30*'Настройки УИК'!$K$25*'Настройки ТИК'!$C$32,0)</f>
        <v>#VALUE!</v>
      </c>
      <c r="Z30" s="512" t="e">
        <f>IF(AND('Настройки ТИК'!$C$45="ТИК",'Настройки УИК'!$C$25="Председатель"),0,(X30+Y30)*ПК_ТИК)</f>
        <v>#VALUE!</v>
      </c>
      <c r="AA30" s="344"/>
      <c r="AB30" s="512" t="e">
        <f>IF('Настройки УИК'!$F$26&gt;0,(IF(AND(MONTH($A30)=MONTH('Настройки ТИК'!$C$17),$B30="",AA30=8),AA30,0))*'Настройки УИК'!$I$26/8,0)</f>
        <v>#VALUE!</v>
      </c>
      <c r="AC30" s="512" t="e">
        <f>IF('Настройки УИК'!$F$26&gt;0,(IF(AND(MONTH($A30)=MONTH('Настройки ТИК'!$D$17),$B30="",AA30=8),AA30,0))*'Настройки УИК'!$J$26/8,0)</f>
        <v>#VALUE!</v>
      </c>
      <c r="AD30" s="512" t="e">
        <f>IF($B30="",0,AA30*'Настройки УИК'!$K$26*2*'Настройки ТИК'!$C$32)</f>
        <v>#VALUE!</v>
      </c>
      <c r="AE30" s="512" t="e">
        <f>IF(AND(AB30+AC30=0,$B30=""),AA30*'Настройки УИК'!$K$26*'Настройки ТИК'!$C$32,0)</f>
        <v>#VALUE!</v>
      </c>
      <c r="AF30" s="512" t="e">
        <f>IF(AND('Настройки ТИК'!$C$45="ТИК",'Настройки УИК'!$C$26="Председатель"),0,(AD30+AE30)*ПК_ТИК)</f>
        <v>#VALUE!</v>
      </c>
      <c r="AG30" s="344"/>
      <c r="AH30" s="512" t="e">
        <f>IF('Настройки УИК'!$F$27&gt;0,(IF(AND(MONTH($A30)=MONTH('Настройки ТИК'!$C$17),$B30="",AG30=8),AG30,0))*'Настройки УИК'!$I$27/8,0)</f>
        <v>#VALUE!</v>
      </c>
      <c r="AI30" s="512" t="e">
        <f>IF('Настройки УИК'!$F$27&gt;0,(IF(AND(MONTH($A30)=MONTH('Настройки ТИК'!$D$17),$B30="",AG30=8),AG30,0))*'Настройки УИК'!$J$27/8,0)</f>
        <v>#VALUE!</v>
      </c>
      <c r="AJ30" s="512" t="e">
        <f>IF($B30="",0,AG30*'Настройки УИК'!$K$27*2*'Настройки ТИК'!$C$32)</f>
        <v>#VALUE!</v>
      </c>
      <c r="AK30" s="512" t="e">
        <f>IF(AND(AH30+AI30=0,$B30=""),AG30*'Настройки УИК'!$K$27*'Настройки ТИК'!$C$32,0)</f>
        <v>#VALUE!</v>
      </c>
      <c r="AL30" s="512" t="e">
        <f>IF(AND('Настройки ТИК'!$C$45="ТИК",'Настройки УИК'!$C$27="Председатель"),0,(AJ30+AK30)*ПК_ТИК)</f>
        <v>#VALUE!</v>
      </c>
      <c r="AM30" s="344"/>
      <c r="AN30" s="512" t="e">
        <f>IF('Настройки УИК'!$F$28&gt;0,(IF(AND(MONTH($A30)=MONTH('Настройки ТИК'!$C$17),$B30="",AM30=8),AM30,0))*'Настройки УИК'!$I$28/8,0)</f>
        <v>#VALUE!</v>
      </c>
      <c r="AO30" s="512" t="e">
        <f>IF('Настройки УИК'!$F$28&gt;0,(IF(AND(MONTH($A30)=MONTH('Настройки ТИК'!$D$17),$B30="",AM30=8),AM30,0))*'Настройки УИК'!$J$28/8,0)</f>
        <v>#VALUE!</v>
      </c>
      <c r="AP30" s="512" t="e">
        <f>IF($B30="",0,AM30*'Настройки УИК'!$K$28*2*'Настройки ТИК'!$C$32)</f>
        <v>#VALUE!</v>
      </c>
      <c r="AQ30" s="512" t="e">
        <f>IF(AND(AN30+AO30=0,$B30=""),AM30*'Настройки УИК'!$K$28*'Настройки ТИК'!$C$32,0)</f>
        <v>#VALUE!</v>
      </c>
      <c r="AR30" s="512" t="e">
        <f>IF(AND('Настройки ТИК'!$C$45="ТИК",'Настройки УИК'!$C$28="Председатель"),0,(AP30+AQ30)*ПК_ТИК)</f>
        <v>#VALUE!</v>
      </c>
      <c r="AS30" s="344"/>
      <c r="AT30" s="512" t="e">
        <f>IF('Настройки УИК'!$F$29&gt;0,(IF(AND(MONTH($A30)=MONTH('Настройки ТИК'!$C$17),$B30="",AS30=8),AS30,0))*'Настройки УИК'!$I$29/8,0)</f>
        <v>#VALUE!</v>
      </c>
      <c r="AU30" s="512" t="e">
        <f>IF('Настройки УИК'!$F$29&gt;0,(IF(AND(MONTH($A30)=MONTH('Настройки ТИК'!$D$17),$B30="",AS30=8),AS30,0))*'Настройки УИК'!$J$29/8,0)</f>
        <v>#VALUE!</v>
      </c>
      <c r="AV30" s="512" t="e">
        <f>IF($B30="",0,AS30*'Настройки УИК'!$K$29*2*'Настройки ТИК'!$C$32)</f>
        <v>#VALUE!</v>
      </c>
      <c r="AW30" s="512" t="e">
        <f>IF(AND(AT30+AU30=0,$B30=""),AS30*'Настройки УИК'!$K$29*'Настройки ТИК'!$C$32,0)</f>
        <v>#VALUE!</v>
      </c>
      <c r="AX30" s="512" t="e">
        <f>IF(AND('Настройки ТИК'!$C$45="ТИК",'Настройки УИК'!$C$29="Председатель"),0,(AV30+AW30)*ПК_ТИК)</f>
        <v>#VALUE!</v>
      </c>
      <c r="AY30" s="344"/>
      <c r="AZ30" s="512" t="e">
        <f>IF('Настройки УИК'!$F$30&gt;0,(IF(AND(MONTH($A30)=MONTH('Настройки ТИК'!$C$17),$B30="",AY30=8),AY30,0))*'Настройки УИК'!$I$30/8,0)</f>
        <v>#VALUE!</v>
      </c>
      <c r="BA30" s="512" t="e">
        <f>IF('Настройки УИК'!$F$30&gt;0,(IF(AND(MONTH($A30)=MONTH('Настройки ТИК'!$D$17),$B30="",AY30=8),AY30,0))*'Настройки УИК'!$J$30/8,0)</f>
        <v>#VALUE!</v>
      </c>
      <c r="BB30" s="512" t="e">
        <f>IF($B30="",0,AY30*'Настройки УИК'!$K$30*2*'Настройки ТИК'!$C$32)</f>
        <v>#VALUE!</v>
      </c>
      <c r="BC30" s="512" t="e">
        <f>IF(AND(AZ30+BA30=0,$B30=""),AY30*'Настройки УИК'!$K$30*'Настройки ТИК'!$C$32,0)</f>
        <v>#VALUE!</v>
      </c>
      <c r="BD30" s="512" t="e">
        <f>IF(AND('Настройки ТИК'!$C$45="ТИК",'Настройки УИК'!$C$30="Председатель"),0,(BB30+BC30)*ПК_ТИК)</f>
        <v>#VALUE!</v>
      </c>
      <c r="BE30" s="344"/>
      <c r="BF30" s="512" t="e">
        <f>IF('Настройки УИК'!$F$31&gt;0,(IF(AND(MONTH($A30)=MONTH('Настройки ТИК'!$C$17),$B30="",BE30=8),BE30,0))*'Настройки УИК'!$I$31/8,0)</f>
        <v>#VALUE!</v>
      </c>
      <c r="BG30" s="512" t="e">
        <f>IF('Настройки УИК'!$F$31&gt;0,(IF(AND(MONTH($A30)=MONTH('Настройки ТИК'!$D$17),$B30="",BE30=8),BE30,0))*'Настройки УИК'!$J$31/8,0)</f>
        <v>#VALUE!</v>
      </c>
      <c r="BH30" s="512" t="e">
        <f>IF($B30="",0,BE30*'Настройки УИК'!$K$31*2*'Настройки ТИК'!$C$32)</f>
        <v>#VALUE!</v>
      </c>
      <c r="BI30" s="512" t="e">
        <f>IF(AND(BF30+BG30=0,$B30=""),BE30*'Настройки УИК'!$K$31*'Настройки ТИК'!$C$32,0)</f>
        <v>#VALUE!</v>
      </c>
      <c r="BJ30" s="512" t="e">
        <f>IF(AND('Настройки ТИК'!$C$45="ТИК",'Настройки УИК'!$C$31="Председатель"),0,(BH30+BI30)*ПК_ТИК)</f>
        <v>#VALUE!</v>
      </c>
      <c r="BK30" s="344"/>
      <c r="BL30" s="512" t="e">
        <f>IF('Настройки УИК'!$F$32&gt;0,(IF(AND(MONTH($A30)=MONTH('Настройки ТИК'!$C$17),$B30="",BK30=8),BK30,0))*'Настройки УИК'!$I$32/8,0)</f>
        <v>#VALUE!</v>
      </c>
      <c r="BM30" s="512" t="e">
        <f>IF('Настройки УИК'!$F$32&gt;0,(IF(AND(MONTH($A30)=MONTH('Настройки ТИК'!$D$17),$B30="",BK30=8),BK30,0))*'Настройки УИК'!$J$32/8,0)</f>
        <v>#VALUE!</v>
      </c>
      <c r="BN30" s="512" t="e">
        <f>IF($B30="",0,BK30*'Настройки УИК'!$K$32*2*'Настройки ТИК'!$C$32)</f>
        <v>#VALUE!</v>
      </c>
      <c r="BO30" s="512" t="e">
        <f>IF(AND(BL30+BM30=0,$B30=""),BK30*'Настройки УИК'!$K$32*'Настройки ТИК'!$C$32,0)</f>
        <v>#VALUE!</v>
      </c>
      <c r="BP30" s="512" t="e">
        <f>IF(AND('Настройки ТИК'!$C$45="ТИК",'Настройки УИК'!$C$32="Председатель"),0,(BN30+BO30)*ПК_ТИК)</f>
        <v>#VALUE!</v>
      </c>
      <c r="BQ30" s="344"/>
      <c r="BR30" s="512" t="e">
        <f>IF('Настройки УИК'!$F$33&gt;0,(IF(AND(MONTH($A30)=MONTH('Настройки ТИК'!$C$17),$B30="",BQ30=8),BQ30,0))*'Настройки УИК'!$I$33/8,0)</f>
        <v>#VALUE!</v>
      </c>
      <c r="BS30" s="512" t="e">
        <f>IF('Настройки УИК'!$F$33&gt;0,(IF(AND(MONTH($A30)=MONTH('Настройки ТИК'!$D$17),$B30="",BQ30=8),BQ30,0))*'Настройки УИК'!$J$33/8,0)</f>
        <v>#VALUE!</v>
      </c>
      <c r="BT30" s="512" t="e">
        <f>IF($B30="",0,BQ30*'Настройки УИК'!$K$33*2*'Настройки ТИК'!$C$32)</f>
        <v>#VALUE!</v>
      </c>
      <c r="BU30" s="512" t="e">
        <f>IF(AND(BR30+BS30=0,$B30=""),BQ30*'Настройки УИК'!$K$33*'Настройки ТИК'!$C$32,0)</f>
        <v>#VALUE!</v>
      </c>
      <c r="BV30" s="512" t="e">
        <f>IF(AND('Настройки ТИК'!$C$45="ТИК",'Настройки УИК'!$C$33="Председатель"),0,(BT30+BU30)*ПК_ТИК)</f>
        <v>#VALUE!</v>
      </c>
      <c r="BW30" s="344"/>
      <c r="BX30" s="512" t="e">
        <f>IF('Настройки УИК'!$F$34&gt;0,(IF(AND(MONTH($A30)=MONTH('Настройки ТИК'!$C$17),$B30="",BW30=8),BW30,0))*'Настройки УИК'!$I$34/8,0)</f>
        <v>#VALUE!</v>
      </c>
      <c r="BY30" s="512" t="e">
        <f>IF('Настройки УИК'!$F$34&gt;0,(IF(AND(MONTH($A30)=MONTH('Настройки ТИК'!$D$17),$B30="",BW30=8),BW30,0))*'Настройки УИК'!$J$34/8,0)</f>
        <v>#VALUE!</v>
      </c>
      <c r="BZ30" s="512" t="e">
        <f>IF($B30="",0,BW30*'Настройки УИК'!$K$34*2*'Настройки ТИК'!$C$32)</f>
        <v>#VALUE!</v>
      </c>
      <c r="CA30" s="512" t="e">
        <f>IF(AND(BX30+BY30=0,$B30=""),BW30*'Настройки УИК'!$K$34*'Настройки ТИК'!$C$32,0)</f>
        <v>#VALUE!</v>
      </c>
      <c r="CB30" s="512" t="e">
        <f>IF(AND('Настройки ТИК'!$C$45="ТИК",'Настройки УИК'!$C$34="Председатель"),0,(BZ30+CA30)*ПК_ТИК)</f>
        <v>#VALUE!</v>
      </c>
      <c r="CC30" s="344"/>
      <c r="CD30" s="512" t="e">
        <f>IF('Настройки УИК'!$F$35&gt;0,(IF(AND(MONTH($A30)=MONTH('Настройки ТИК'!$C$17),$B30="",CC30=8),CC30,0))*'Настройки УИК'!$I$35/8,0)</f>
        <v>#VALUE!</v>
      </c>
      <c r="CE30" s="512" t="e">
        <f>IF('Настройки УИК'!$F$35&gt;0,(IF(AND(MONTH($A30)=MONTH('Настройки ТИК'!$D$17),$B30="",CC30=8),CC30,0))*'Настройки УИК'!$J$35/8,0)</f>
        <v>#VALUE!</v>
      </c>
      <c r="CF30" s="512" t="e">
        <f>IF($B30="",0,CC30*'Настройки УИК'!$K$35*2*'Настройки ТИК'!$C$32)</f>
        <v>#VALUE!</v>
      </c>
      <c r="CG30" s="512" t="e">
        <f>IF(AND(CD30+CE30=0,$B30=""),CC30*'Настройки УИК'!$K$35*'Настройки ТИК'!$C$32,0)</f>
        <v>#VALUE!</v>
      </c>
      <c r="CH30" s="512" t="e">
        <f>IF(AND('Настройки ТИК'!$C$45="ТИК",'Настройки УИК'!$C$35="Председатель"),0,(CF30+CG30)*ПК_ТИК)</f>
        <v>#VALUE!</v>
      </c>
      <c r="CI30" s="344"/>
      <c r="CJ30" s="512" t="e">
        <f>IF('Настройки УИК'!$F$36&gt;0,(IF(AND(MONTH($A30)=MONTH('Настройки ТИК'!$C$17),$B30="",CI30=8),CI30,0))*'Настройки УИК'!$I$36/8,0)</f>
        <v>#VALUE!</v>
      </c>
      <c r="CK30" s="512" t="e">
        <f>IF('Настройки УИК'!$F$36&gt;0,(IF(AND(MONTH($A30)=MONTH('Настройки ТИК'!$D$17),$B30="",CI30=8),CI30,0))*'Настройки УИК'!$J$36/8,0)</f>
        <v>#VALUE!</v>
      </c>
      <c r="CL30" s="512" t="e">
        <f>IF($B30="",0,CI30*'Настройки УИК'!$K$36*2*'Настройки ТИК'!$C$32)</f>
        <v>#VALUE!</v>
      </c>
      <c r="CM30" s="512" t="e">
        <f>IF(AND(CJ30+CK30=0,$B30=""),CI30*'Настройки УИК'!$K$36*'Настройки ТИК'!$C$32,0)</f>
        <v>#VALUE!</v>
      </c>
      <c r="CN30" s="512" t="e">
        <f>IF(AND('Настройки ТИК'!$C$45="ТИК",'Настройки УИК'!$C$36="Председатель"),0,(CL30+CM30)*ПК_ТИК)</f>
        <v>#VALUE!</v>
      </c>
      <c r="CO30" s="344"/>
      <c r="CP30" s="512" t="e">
        <f>IF('Настройки УИК'!$F$37&gt;0,(IF(AND(MONTH($A30)=MONTH('Настройки ТИК'!$C$17),$B30="",CO30=8),CO30,0))*'Настройки УИК'!$I$37/8,0)</f>
        <v>#VALUE!</v>
      </c>
      <c r="CQ30" s="512" t="e">
        <f>IF('Настройки УИК'!$F$37&gt;0,(IF(AND(MONTH($A30)=MONTH('Настройки ТИК'!$D$17),$B30="",CO30=8),CO30,0))*'Настройки УИК'!$J$37/8,0)</f>
        <v>#VALUE!</v>
      </c>
      <c r="CR30" s="512" t="e">
        <f>IF($B30="",0,CO30*'Настройки УИК'!$K$37*2*'Настройки ТИК'!$C$32)</f>
        <v>#VALUE!</v>
      </c>
      <c r="CS30" s="512" t="e">
        <f>IF(AND(CP30+CQ30=0,$B30=""),CO30*'Настройки УИК'!$K$37*'Настройки ТИК'!$C$32,0)</f>
        <v>#VALUE!</v>
      </c>
      <c r="CT30" s="512" t="e">
        <f>IF(AND('Настройки ТИК'!$C$45="ТИК",'Настройки УИК'!$C$37="Председатель"),0,(CR30+CS30)*ПК_ТИК)</f>
        <v>#VALUE!</v>
      </c>
      <c r="CU30" s="344"/>
      <c r="CV30" s="512" t="e">
        <f>IF('Настройки УИК'!$F$38&gt;0,(IF(AND(MONTH($A30)=MONTH('Настройки ТИК'!$C$17),$B30="",CU30=8),CU30,0))*'Настройки УИК'!$I$38/8,0)</f>
        <v>#VALUE!</v>
      </c>
      <c r="CW30" s="512" t="e">
        <f>IF('Настройки УИК'!$F$38&gt;0,(IF(AND(MONTH($A30)=MONTH('Настройки ТИК'!$D$17),$B30="",CU30=8),CU30,0))*'Настройки УИК'!$J$38/8,0)</f>
        <v>#VALUE!</v>
      </c>
      <c r="CX30" s="512" t="e">
        <f>IF($B30="",0,CU30*'Настройки УИК'!$K$38*2*'Настройки ТИК'!$C$32)</f>
        <v>#VALUE!</v>
      </c>
      <c r="CY30" s="512" t="e">
        <f>IF(AND(CV30+CW30=0,$B30=""),CU30*'Настройки УИК'!$K$38*'Настройки ТИК'!$C$32,0)</f>
        <v>#VALUE!</v>
      </c>
      <c r="CZ30" s="512" t="e">
        <f>IF(AND('Настройки ТИК'!$C$45="ТИК",'Настройки УИК'!$C$38="Председатель"),0,(CX30+CY30)*ПК_ТИК)</f>
        <v>#VALUE!</v>
      </c>
      <c r="DA30" s="344"/>
      <c r="DB30" s="512" t="e">
        <f>IF('Настройки УИК'!$F$39&gt;0,(IF(AND(MONTH($A30)=MONTH('Настройки ТИК'!$C$17),$B30="",DA30=8),DA30,0))*'Настройки УИК'!$I$39/8,0)</f>
        <v>#VALUE!</v>
      </c>
      <c r="DC30" s="512" t="e">
        <f>IF('Настройки УИК'!$F$39&gt;0,(IF(AND(MONTH($A30)=MONTH('Настройки ТИК'!$D$17),$B30="",DA30=8),DA30,0))*'Настройки УИК'!$J$39/8,0)</f>
        <v>#VALUE!</v>
      </c>
      <c r="DD30" s="512" t="e">
        <f>IF($B30="",0,DA30*'Настройки УИК'!$K$39*2*'Настройки ТИК'!$C$32)</f>
        <v>#VALUE!</v>
      </c>
      <c r="DE30" s="512" t="e">
        <f>IF(AND(DB30+DC30=0,$B30=""),DA30*'Настройки УИК'!$K$39*'Настройки ТИК'!$C$32,0)</f>
        <v>#VALUE!</v>
      </c>
      <c r="DF30" s="512" t="e">
        <f>IF(AND('Настройки ТИК'!$C$45="ТИК",'Настройки УИК'!$C$39="Председатель"),0,(DD30+DE30)*ПК_ТИК)</f>
        <v>#VALUE!</v>
      </c>
    </row>
    <row r="31" spans="1:110" s="241" customFormat="1" ht="16.5" customHeight="1">
      <c r="A31" s="419" t="s">
        <v>1040</v>
      </c>
      <c r="B31" s="420" t="s">
        <v>1041</v>
      </c>
      <c r="C31" s="344"/>
      <c r="D31" s="512" t="e">
        <f>IF('Настройки УИК'!$F$22&gt;0,(IF(AND(MONTH($A31)=MONTH('Настройки ТИК'!$C$17),$B31="",C31=8),C31,0))*'Настройки УИК'!$I$22/8,0)</f>
        <v>#VALUE!</v>
      </c>
      <c r="E31" s="512" t="e">
        <f>IF('Настройки УИК'!$F$22&gt;0,(IF(AND(MONTH($A31)=MONTH('Настройки ТИК'!$D$17),$B31="",C31=8),C31,0))*'Настройки УИК'!$J$22/8,0)</f>
        <v>#VALUE!</v>
      </c>
      <c r="F31" s="512" t="e">
        <f>IF($B31="",0,C31*'Настройки УИК'!$K$22*2*'Настройки ТИК'!$C$32)</f>
        <v>#VALUE!</v>
      </c>
      <c r="G31" s="512" t="e">
        <f>IF(AND(D31+E31=0,$B31=""),C31*'Настройки УИК'!$K$22*'Настройки ТИК'!$C$32,0)</f>
        <v>#VALUE!</v>
      </c>
      <c r="H31" s="512" t="e">
        <f>IF(AND('Настройки ТИК'!$C$45="ТИК",'Настройки УИК'!$C$22="Председатель"),0,(F31+G31)*ПК_ТИК)</f>
        <v>#VALUE!</v>
      </c>
      <c r="I31" s="344"/>
      <c r="J31" s="512" t="e">
        <f>IF('Настройки УИК'!$F$23&gt;0,(IF(AND(MONTH($A31)=MONTH('Настройки ТИК'!$C$17),$B31="",I31=8),I31,0))*'Настройки УИК'!$I$23/8,0)</f>
        <v>#VALUE!</v>
      </c>
      <c r="K31" s="512" t="e">
        <f>IF('Настройки УИК'!$F$23&gt;0,(IF(AND(MONTH($A31)=MONTH('Настройки ТИК'!$D$17),$B31="",I31=8),I31,0))*'Настройки УИК'!$J$23/8,0)</f>
        <v>#VALUE!</v>
      </c>
      <c r="L31" s="512" t="e">
        <f>IF($B31="",0,I31*'Настройки УИК'!$K$23*2*'Настройки ТИК'!$C$32)</f>
        <v>#VALUE!</v>
      </c>
      <c r="M31" s="512" t="e">
        <f>IF(AND(J31+K31=0,$B31=""),I31*'Настройки УИК'!$K$23*'Настройки ТИК'!$C$32,0)</f>
        <v>#VALUE!</v>
      </c>
      <c r="N31" s="512" t="e">
        <f>IF(AND('Настройки ТИК'!$C$45="ТИК",'Настройки УИК'!$C$23="Председатель"),0,(L31+M31)*ПК_ТИК)</f>
        <v>#VALUE!</v>
      </c>
      <c r="O31" s="344"/>
      <c r="P31" s="512" t="e">
        <f>IF('Настройки УИК'!$F$24&gt;0,(IF(AND(MONTH($A31)=MONTH('Настройки ТИК'!$C$17),$B31="",O31=8),O31,0))*'Настройки УИК'!$I$24/8,0)</f>
        <v>#VALUE!</v>
      </c>
      <c r="Q31" s="512" t="e">
        <f>IF('Настройки УИК'!$F$24&gt;0,(IF(AND(MONTH($A31)=MONTH('Настройки ТИК'!$D$17),$B31="",O31=8),O31,0))*'Настройки УИК'!$J$24/8,0)</f>
        <v>#VALUE!</v>
      </c>
      <c r="R31" s="512" t="e">
        <f>IF($B31="",0,O31*'Настройки УИК'!$K$24*2*'Настройки ТИК'!$C$32)</f>
        <v>#VALUE!</v>
      </c>
      <c r="S31" s="512" t="e">
        <f>IF(AND(P31+Q31=0,$B31=""),O31*'Настройки УИК'!$K$24*'Настройки ТИК'!$C$32,0)</f>
        <v>#VALUE!</v>
      </c>
      <c r="T31" s="512" t="e">
        <f>IF(AND('Настройки ТИК'!$C$45="ТИК",'Настройки УИК'!$C$24="Председатель"),0,(R31+S31)*ПК_ТИК)</f>
        <v>#VALUE!</v>
      </c>
      <c r="U31" s="344"/>
      <c r="V31" s="512" t="e">
        <f>IF('Настройки УИК'!$F$25&gt;0,(IF(AND(MONTH($A31)=MONTH('Настройки ТИК'!$C$17),$B31="",U31=8),U31,0))*'Настройки УИК'!$I$25/8,0)</f>
        <v>#VALUE!</v>
      </c>
      <c r="W31" s="512" t="e">
        <f>IF('Настройки УИК'!$F$25&gt;0,(IF(AND(MONTH($A31)=MONTH('Настройки ТИК'!$D$17),$B31="",U31=8),U31,0))*'Настройки УИК'!$J$25/8,0)</f>
        <v>#VALUE!</v>
      </c>
      <c r="X31" s="512" t="e">
        <f>IF($B31="",0,U31*'Настройки УИК'!$K$25*2*'Настройки ТИК'!$C$32)</f>
        <v>#VALUE!</v>
      </c>
      <c r="Y31" s="512" t="e">
        <f>IF(AND(V31+W31=0,$B31=""),U31*'Настройки УИК'!$K$25*'Настройки ТИК'!$C$32,0)</f>
        <v>#VALUE!</v>
      </c>
      <c r="Z31" s="512" t="e">
        <f>IF(AND('Настройки ТИК'!$C$45="ТИК",'Настройки УИК'!$C$25="Председатель"),0,(X31+Y31)*ПК_ТИК)</f>
        <v>#VALUE!</v>
      </c>
      <c r="AA31" s="344"/>
      <c r="AB31" s="512" t="e">
        <f>IF('Настройки УИК'!$F$26&gt;0,(IF(AND(MONTH($A31)=MONTH('Настройки ТИК'!$C$17),$B31="",AA31=8),AA31,0))*'Настройки УИК'!$I$26/8,0)</f>
        <v>#VALUE!</v>
      </c>
      <c r="AC31" s="512" t="e">
        <f>IF('Настройки УИК'!$F$26&gt;0,(IF(AND(MONTH($A31)=MONTH('Настройки ТИК'!$D$17),$B31="",AA31=8),AA31,0))*'Настройки УИК'!$J$26/8,0)</f>
        <v>#VALUE!</v>
      </c>
      <c r="AD31" s="512" t="e">
        <f>IF($B31="",0,AA31*'Настройки УИК'!$K$26*2*'Настройки ТИК'!$C$32)</f>
        <v>#VALUE!</v>
      </c>
      <c r="AE31" s="512" t="e">
        <f>IF(AND(AB31+AC31=0,$B31=""),AA31*'Настройки УИК'!$K$26*'Настройки ТИК'!$C$32,0)</f>
        <v>#VALUE!</v>
      </c>
      <c r="AF31" s="512" t="e">
        <f>IF(AND('Настройки ТИК'!$C$45="ТИК",'Настройки УИК'!$C$26="Председатель"),0,(AD31+AE31)*ПК_ТИК)</f>
        <v>#VALUE!</v>
      </c>
      <c r="AG31" s="344"/>
      <c r="AH31" s="512" t="e">
        <f>IF('Настройки УИК'!$F$27&gt;0,(IF(AND(MONTH($A31)=MONTH('Настройки ТИК'!$C$17),$B31="",AG31=8),AG31,0))*'Настройки УИК'!$I$27/8,0)</f>
        <v>#VALUE!</v>
      </c>
      <c r="AI31" s="512" t="e">
        <f>IF('Настройки УИК'!$F$27&gt;0,(IF(AND(MONTH($A31)=MONTH('Настройки ТИК'!$D$17),$B31="",AG31=8),AG31,0))*'Настройки УИК'!$J$27/8,0)</f>
        <v>#VALUE!</v>
      </c>
      <c r="AJ31" s="512" t="e">
        <f>IF($B31="",0,AG31*'Настройки УИК'!$K$27*2*'Настройки ТИК'!$C$32)</f>
        <v>#VALUE!</v>
      </c>
      <c r="AK31" s="512" t="e">
        <f>IF(AND(AH31+AI31=0,$B31=""),AG31*'Настройки УИК'!$K$27*'Настройки ТИК'!$C$32,0)</f>
        <v>#VALUE!</v>
      </c>
      <c r="AL31" s="512" t="e">
        <f>IF(AND('Настройки ТИК'!$C$45="ТИК",'Настройки УИК'!$C$27="Председатель"),0,(AJ31+AK31)*ПК_ТИК)</f>
        <v>#VALUE!</v>
      </c>
      <c r="AM31" s="344"/>
      <c r="AN31" s="512" t="e">
        <f>IF('Настройки УИК'!$F$28&gt;0,(IF(AND(MONTH($A31)=MONTH('Настройки ТИК'!$C$17),$B31="",AM31=8),AM31,0))*'Настройки УИК'!$I$28/8,0)</f>
        <v>#VALUE!</v>
      </c>
      <c r="AO31" s="512" t="e">
        <f>IF('Настройки УИК'!$F$28&gt;0,(IF(AND(MONTH($A31)=MONTH('Настройки ТИК'!$D$17),$B31="",AM31=8),AM31,0))*'Настройки УИК'!$J$28/8,0)</f>
        <v>#VALUE!</v>
      </c>
      <c r="AP31" s="512" t="e">
        <f>IF($B31="",0,AM31*'Настройки УИК'!$K$28*2*'Настройки ТИК'!$C$32)</f>
        <v>#VALUE!</v>
      </c>
      <c r="AQ31" s="512" t="e">
        <f>IF(AND(AN31+AO31=0,$B31=""),AM31*'Настройки УИК'!$K$28*'Настройки ТИК'!$C$32,0)</f>
        <v>#VALUE!</v>
      </c>
      <c r="AR31" s="512" t="e">
        <f>IF(AND('Настройки ТИК'!$C$45="ТИК",'Настройки УИК'!$C$28="Председатель"),0,(AP31+AQ31)*ПК_ТИК)</f>
        <v>#VALUE!</v>
      </c>
      <c r="AS31" s="344"/>
      <c r="AT31" s="512" t="e">
        <f>IF('Настройки УИК'!$F$29&gt;0,(IF(AND(MONTH($A31)=MONTH('Настройки ТИК'!$C$17),$B31="",AS31=8),AS31,0))*'Настройки УИК'!$I$29/8,0)</f>
        <v>#VALUE!</v>
      </c>
      <c r="AU31" s="512" t="e">
        <f>IF('Настройки УИК'!$F$29&gt;0,(IF(AND(MONTH($A31)=MONTH('Настройки ТИК'!$D$17),$B31="",AS31=8),AS31,0))*'Настройки УИК'!$J$29/8,0)</f>
        <v>#VALUE!</v>
      </c>
      <c r="AV31" s="512" t="e">
        <f>IF($B31="",0,AS31*'Настройки УИК'!$K$29*2*'Настройки ТИК'!$C$32)</f>
        <v>#VALUE!</v>
      </c>
      <c r="AW31" s="512" t="e">
        <f>IF(AND(AT31+AU31=0,$B31=""),AS31*'Настройки УИК'!$K$29*'Настройки ТИК'!$C$32,0)</f>
        <v>#VALUE!</v>
      </c>
      <c r="AX31" s="512" t="e">
        <f>IF(AND('Настройки ТИК'!$C$45="ТИК",'Настройки УИК'!$C$29="Председатель"),0,(AV31+AW31)*ПК_ТИК)</f>
        <v>#VALUE!</v>
      </c>
      <c r="AY31" s="344"/>
      <c r="AZ31" s="512" t="e">
        <f>IF('Настройки УИК'!$F$30&gt;0,(IF(AND(MONTH($A31)=MONTH('Настройки ТИК'!$C$17),$B31="",AY31=8),AY31,0))*'Настройки УИК'!$I$30/8,0)</f>
        <v>#VALUE!</v>
      </c>
      <c r="BA31" s="512" t="e">
        <f>IF('Настройки УИК'!$F$30&gt;0,(IF(AND(MONTH($A31)=MONTH('Настройки ТИК'!$D$17),$B31="",AY31=8),AY31,0))*'Настройки УИК'!$J$30/8,0)</f>
        <v>#VALUE!</v>
      </c>
      <c r="BB31" s="512" t="e">
        <f>IF($B31="",0,AY31*'Настройки УИК'!$K$30*2*'Настройки ТИК'!$C$32)</f>
        <v>#VALUE!</v>
      </c>
      <c r="BC31" s="512" t="e">
        <f>IF(AND(AZ31+BA31=0,$B31=""),AY31*'Настройки УИК'!$K$30*'Настройки ТИК'!$C$32,0)</f>
        <v>#VALUE!</v>
      </c>
      <c r="BD31" s="512" t="e">
        <f>IF(AND('Настройки ТИК'!$C$45="ТИК",'Настройки УИК'!$C$30="Председатель"),0,(BB31+BC31)*ПК_ТИК)</f>
        <v>#VALUE!</v>
      </c>
      <c r="BE31" s="344"/>
      <c r="BF31" s="512" t="e">
        <f>IF('Настройки УИК'!$F$31&gt;0,(IF(AND(MONTH($A31)=MONTH('Настройки ТИК'!$C$17),$B31="",BE31=8),BE31,0))*'Настройки УИК'!$I$31/8,0)</f>
        <v>#VALUE!</v>
      </c>
      <c r="BG31" s="512" t="e">
        <f>IF('Настройки УИК'!$F$31&gt;0,(IF(AND(MONTH($A31)=MONTH('Настройки ТИК'!$D$17),$B31="",BE31=8),BE31,0))*'Настройки УИК'!$J$31/8,0)</f>
        <v>#VALUE!</v>
      </c>
      <c r="BH31" s="512" t="e">
        <f>IF($B31="",0,BE31*'Настройки УИК'!$K$31*2*'Настройки ТИК'!$C$32)</f>
        <v>#VALUE!</v>
      </c>
      <c r="BI31" s="512" t="e">
        <f>IF(AND(BF31+BG31=0,$B31=""),BE31*'Настройки УИК'!$K$31*'Настройки ТИК'!$C$32,0)</f>
        <v>#VALUE!</v>
      </c>
      <c r="BJ31" s="512" t="e">
        <f>IF(AND('Настройки ТИК'!$C$45="ТИК",'Настройки УИК'!$C$31="Председатель"),0,(BH31+BI31)*ПК_ТИК)</f>
        <v>#VALUE!</v>
      </c>
      <c r="BK31" s="344"/>
      <c r="BL31" s="512" t="e">
        <f>IF('Настройки УИК'!$F$32&gt;0,(IF(AND(MONTH($A31)=MONTH('Настройки ТИК'!$C$17),$B31="",BK31=8),BK31,0))*'Настройки УИК'!$I$32/8,0)</f>
        <v>#VALUE!</v>
      </c>
      <c r="BM31" s="512" t="e">
        <f>IF('Настройки УИК'!$F$32&gt;0,(IF(AND(MONTH($A31)=MONTH('Настройки ТИК'!$D$17),$B31="",BK31=8),BK31,0))*'Настройки УИК'!$J$32/8,0)</f>
        <v>#VALUE!</v>
      </c>
      <c r="BN31" s="512" t="e">
        <f>IF($B31="",0,BK31*'Настройки УИК'!$K$32*2*'Настройки ТИК'!$C$32)</f>
        <v>#VALUE!</v>
      </c>
      <c r="BO31" s="512" t="e">
        <f>IF(AND(BL31+BM31=0,$B31=""),BK31*'Настройки УИК'!$K$32*'Настройки ТИК'!$C$32,0)</f>
        <v>#VALUE!</v>
      </c>
      <c r="BP31" s="512" t="e">
        <f>IF(AND('Настройки ТИК'!$C$45="ТИК",'Настройки УИК'!$C$32="Председатель"),0,(BN31+BO31)*ПК_ТИК)</f>
        <v>#VALUE!</v>
      </c>
      <c r="BQ31" s="344"/>
      <c r="BR31" s="512" t="e">
        <f>IF('Настройки УИК'!$F$33&gt;0,(IF(AND(MONTH($A31)=MONTH('Настройки ТИК'!$C$17),$B31="",BQ31=8),BQ31,0))*'Настройки УИК'!$I$33/8,0)</f>
        <v>#VALUE!</v>
      </c>
      <c r="BS31" s="512" t="e">
        <f>IF('Настройки УИК'!$F$33&gt;0,(IF(AND(MONTH($A31)=MONTH('Настройки ТИК'!$D$17),$B31="",BQ31=8),BQ31,0))*'Настройки УИК'!$J$33/8,0)</f>
        <v>#VALUE!</v>
      </c>
      <c r="BT31" s="512" t="e">
        <f>IF($B31="",0,BQ31*'Настройки УИК'!$K$33*2*'Настройки ТИК'!$C$32)</f>
        <v>#VALUE!</v>
      </c>
      <c r="BU31" s="512" t="e">
        <f>IF(AND(BR31+BS31=0,$B31=""),BQ31*'Настройки УИК'!$K$33*'Настройки ТИК'!$C$32,0)</f>
        <v>#VALUE!</v>
      </c>
      <c r="BV31" s="512" t="e">
        <f>IF(AND('Настройки ТИК'!$C$45="ТИК",'Настройки УИК'!$C$33="Председатель"),0,(BT31+BU31)*ПК_ТИК)</f>
        <v>#VALUE!</v>
      </c>
      <c r="BW31" s="344"/>
      <c r="BX31" s="512" t="e">
        <f>IF('Настройки УИК'!$F$34&gt;0,(IF(AND(MONTH($A31)=MONTH('Настройки ТИК'!$C$17),$B31="",BW31=8),BW31,0))*'Настройки УИК'!$I$34/8,0)</f>
        <v>#VALUE!</v>
      </c>
      <c r="BY31" s="512" t="e">
        <f>IF('Настройки УИК'!$F$34&gt;0,(IF(AND(MONTH($A31)=MONTH('Настройки ТИК'!$D$17),$B31="",BW31=8),BW31,0))*'Настройки УИК'!$J$34/8,0)</f>
        <v>#VALUE!</v>
      </c>
      <c r="BZ31" s="512" t="e">
        <f>IF($B31="",0,BW31*'Настройки УИК'!$K$34*2*'Настройки ТИК'!$C$32)</f>
        <v>#VALUE!</v>
      </c>
      <c r="CA31" s="512" t="e">
        <f>IF(AND(BX31+BY31=0,$B31=""),BW31*'Настройки УИК'!$K$34*'Настройки ТИК'!$C$32,0)</f>
        <v>#VALUE!</v>
      </c>
      <c r="CB31" s="512" t="e">
        <f>IF(AND('Настройки ТИК'!$C$45="ТИК",'Настройки УИК'!$C$34="Председатель"),0,(BZ31+CA31)*ПК_ТИК)</f>
        <v>#VALUE!</v>
      </c>
      <c r="CC31" s="344"/>
      <c r="CD31" s="512" t="e">
        <f>IF('Настройки УИК'!$F$35&gt;0,(IF(AND(MONTH($A31)=MONTH('Настройки ТИК'!$C$17),$B31="",CC31=8),CC31,0))*'Настройки УИК'!$I$35/8,0)</f>
        <v>#VALUE!</v>
      </c>
      <c r="CE31" s="512" t="e">
        <f>IF('Настройки УИК'!$F$35&gt;0,(IF(AND(MONTH($A31)=MONTH('Настройки ТИК'!$D$17),$B31="",CC31=8),CC31,0))*'Настройки УИК'!$J$35/8,0)</f>
        <v>#VALUE!</v>
      </c>
      <c r="CF31" s="512" t="e">
        <f>IF($B31="",0,CC31*'Настройки УИК'!$K$35*2*'Настройки ТИК'!$C$32)</f>
        <v>#VALUE!</v>
      </c>
      <c r="CG31" s="512" t="e">
        <f>IF(AND(CD31+CE31=0,$B31=""),CC31*'Настройки УИК'!$K$35*'Настройки ТИК'!$C$32,0)</f>
        <v>#VALUE!</v>
      </c>
      <c r="CH31" s="512" t="e">
        <f>IF(AND('Настройки ТИК'!$C$45="ТИК",'Настройки УИК'!$C$35="Председатель"),0,(CF31+CG31)*ПК_ТИК)</f>
        <v>#VALUE!</v>
      </c>
      <c r="CI31" s="344"/>
      <c r="CJ31" s="512" t="e">
        <f>IF('Настройки УИК'!$F$36&gt;0,(IF(AND(MONTH($A31)=MONTH('Настройки ТИК'!$C$17),$B31="",CI31=8),CI31,0))*'Настройки УИК'!$I$36/8,0)</f>
        <v>#VALUE!</v>
      </c>
      <c r="CK31" s="512" t="e">
        <f>IF('Настройки УИК'!$F$36&gt;0,(IF(AND(MONTH($A31)=MONTH('Настройки ТИК'!$D$17),$B31="",CI31=8),CI31,0))*'Настройки УИК'!$J$36/8,0)</f>
        <v>#VALUE!</v>
      </c>
      <c r="CL31" s="512" t="e">
        <f>IF($B31="",0,CI31*'Настройки УИК'!$K$36*2*'Настройки ТИК'!$C$32)</f>
        <v>#VALUE!</v>
      </c>
      <c r="CM31" s="512" t="e">
        <f>IF(AND(CJ31+CK31=0,$B31=""),CI31*'Настройки УИК'!$K$36*'Настройки ТИК'!$C$32,0)</f>
        <v>#VALUE!</v>
      </c>
      <c r="CN31" s="512" t="e">
        <f>IF(AND('Настройки ТИК'!$C$45="ТИК",'Настройки УИК'!$C$36="Председатель"),0,(CL31+CM31)*ПК_ТИК)</f>
        <v>#VALUE!</v>
      </c>
      <c r="CO31" s="344"/>
      <c r="CP31" s="512" t="e">
        <f>IF('Настройки УИК'!$F$37&gt;0,(IF(AND(MONTH($A31)=MONTH('Настройки ТИК'!$C$17),$B31="",CO31=8),CO31,0))*'Настройки УИК'!$I$37/8,0)</f>
        <v>#VALUE!</v>
      </c>
      <c r="CQ31" s="512" t="e">
        <f>IF('Настройки УИК'!$F$37&gt;0,(IF(AND(MONTH($A31)=MONTH('Настройки ТИК'!$D$17),$B31="",CO31=8),CO31,0))*'Настройки УИК'!$J$37/8,0)</f>
        <v>#VALUE!</v>
      </c>
      <c r="CR31" s="512" t="e">
        <f>IF($B31="",0,CO31*'Настройки УИК'!$K$37*2*'Настройки ТИК'!$C$32)</f>
        <v>#VALUE!</v>
      </c>
      <c r="CS31" s="512" t="e">
        <f>IF(AND(CP31+CQ31=0,$B31=""),CO31*'Настройки УИК'!$K$37*'Настройки ТИК'!$C$32,0)</f>
        <v>#VALUE!</v>
      </c>
      <c r="CT31" s="512" t="e">
        <f>IF(AND('Настройки ТИК'!$C$45="ТИК",'Настройки УИК'!$C$37="Председатель"),0,(CR31+CS31)*ПК_ТИК)</f>
        <v>#VALUE!</v>
      </c>
      <c r="CU31" s="344"/>
      <c r="CV31" s="512" t="e">
        <f>IF('Настройки УИК'!$F$38&gt;0,(IF(AND(MONTH($A31)=MONTH('Настройки ТИК'!$C$17),$B31="",CU31=8),CU31,0))*'Настройки УИК'!$I$38/8,0)</f>
        <v>#VALUE!</v>
      </c>
      <c r="CW31" s="512" t="e">
        <f>IF('Настройки УИК'!$F$38&gt;0,(IF(AND(MONTH($A31)=MONTH('Настройки ТИК'!$D$17),$B31="",CU31=8),CU31,0))*'Настройки УИК'!$J$38/8,0)</f>
        <v>#VALUE!</v>
      </c>
      <c r="CX31" s="512" t="e">
        <f>IF($B31="",0,CU31*'Настройки УИК'!$K$38*2*'Настройки ТИК'!$C$32)</f>
        <v>#VALUE!</v>
      </c>
      <c r="CY31" s="512" t="e">
        <f>IF(AND(CV31+CW31=0,$B31=""),CU31*'Настройки УИК'!$K$38*'Настройки ТИК'!$C$32,0)</f>
        <v>#VALUE!</v>
      </c>
      <c r="CZ31" s="512" t="e">
        <f>IF(AND('Настройки ТИК'!$C$45="ТИК",'Настройки УИК'!$C$38="Председатель"),0,(CX31+CY31)*ПК_ТИК)</f>
        <v>#VALUE!</v>
      </c>
      <c r="DA31" s="344"/>
      <c r="DB31" s="512" t="e">
        <f>IF('Настройки УИК'!$F$39&gt;0,(IF(AND(MONTH($A31)=MONTH('Настройки ТИК'!$C$17),$B31="",DA31=8),DA31,0))*'Настройки УИК'!$I$39/8,0)</f>
        <v>#VALUE!</v>
      </c>
      <c r="DC31" s="512" t="e">
        <f>IF('Настройки УИК'!$F$39&gt;0,(IF(AND(MONTH($A31)=MONTH('Настройки ТИК'!$D$17),$B31="",DA31=8),DA31,0))*'Настройки УИК'!$J$39/8,0)</f>
        <v>#VALUE!</v>
      </c>
      <c r="DD31" s="512" t="e">
        <f>IF($B31="",0,DA31*'Настройки УИК'!$K$39*2*'Настройки ТИК'!$C$32)</f>
        <v>#VALUE!</v>
      </c>
      <c r="DE31" s="512" t="e">
        <f>IF(AND(DB31+DC31=0,$B31=""),DA31*'Настройки УИК'!$K$39*'Настройки ТИК'!$C$32,0)</f>
        <v>#VALUE!</v>
      </c>
      <c r="DF31" s="512" t="e">
        <f>IF(AND('Настройки ТИК'!$C$45="ТИК",'Настройки УИК'!$C$39="Председатель"),0,(DD31+DE31)*ПК_ТИК)</f>
        <v>#VALUE!</v>
      </c>
    </row>
    <row r="32" spans="1:110" s="241" customFormat="1" ht="16.5" customHeight="1">
      <c r="A32" s="419" t="s">
        <v>1040</v>
      </c>
      <c r="B32" s="420" t="s">
        <v>1041</v>
      </c>
      <c r="C32" s="344"/>
      <c r="D32" s="512" t="e">
        <f>IF('Настройки УИК'!$F$22&gt;0,(IF(AND(MONTH($A32)=MONTH('Настройки ТИК'!$C$17),$B32="",C32=8),C32,0))*'Настройки УИК'!$I$22/8,0)</f>
        <v>#VALUE!</v>
      </c>
      <c r="E32" s="512" t="e">
        <f>IF('Настройки УИК'!$F$22&gt;0,(IF(AND(MONTH($A32)=MONTH('Настройки ТИК'!$D$17),$B32="",C32=8),C32,0))*'Настройки УИК'!$J$22/8,0)</f>
        <v>#VALUE!</v>
      </c>
      <c r="F32" s="512" t="e">
        <f>IF($B32="",0,C32*'Настройки УИК'!$K$22*2*'Настройки ТИК'!$C$32)</f>
        <v>#VALUE!</v>
      </c>
      <c r="G32" s="512" t="e">
        <f>IF(AND(D32+E32=0,$B32=""),C32*'Настройки УИК'!$K$22*'Настройки ТИК'!$C$32,0)</f>
        <v>#VALUE!</v>
      </c>
      <c r="H32" s="512" t="e">
        <f>IF(AND('Настройки ТИК'!$C$45="ТИК",'Настройки УИК'!$C$22="Председатель"),0,(F32+G32)*ПК_ТИК)</f>
        <v>#VALUE!</v>
      </c>
      <c r="I32" s="344"/>
      <c r="J32" s="512" t="e">
        <f>IF('Настройки УИК'!$F$23&gt;0,(IF(AND(MONTH($A32)=MONTH('Настройки ТИК'!$C$17),$B32="",I32=8),I32,0))*'Настройки УИК'!$I$23/8,0)</f>
        <v>#VALUE!</v>
      </c>
      <c r="K32" s="512" t="e">
        <f>IF('Настройки УИК'!$F$23&gt;0,(IF(AND(MONTH($A32)=MONTH('Настройки ТИК'!$D$17),$B32="",I32=8),I32,0))*'Настройки УИК'!$J$23/8,0)</f>
        <v>#VALUE!</v>
      </c>
      <c r="L32" s="512" t="e">
        <f>IF($B32="",0,I32*'Настройки УИК'!$K$23*2*'Настройки ТИК'!$C$32)</f>
        <v>#VALUE!</v>
      </c>
      <c r="M32" s="512" t="e">
        <f>IF(AND(J32+K32=0,$B32=""),I32*'Настройки УИК'!$K$23*'Настройки ТИК'!$C$32,0)</f>
        <v>#VALUE!</v>
      </c>
      <c r="N32" s="512" t="e">
        <f>IF(AND('Настройки ТИК'!$C$45="ТИК",'Настройки УИК'!$C$23="Председатель"),0,(L32+M32)*ПК_ТИК)</f>
        <v>#VALUE!</v>
      </c>
      <c r="O32" s="344"/>
      <c r="P32" s="512" t="e">
        <f>IF('Настройки УИК'!$F$24&gt;0,(IF(AND(MONTH($A32)=MONTH('Настройки ТИК'!$C$17),$B32="",O32=8),O32,0))*'Настройки УИК'!$I$24/8,0)</f>
        <v>#VALUE!</v>
      </c>
      <c r="Q32" s="512" t="e">
        <f>IF('Настройки УИК'!$F$24&gt;0,(IF(AND(MONTH($A32)=MONTH('Настройки ТИК'!$D$17),$B32="",O32=8),O32,0))*'Настройки УИК'!$J$24/8,0)</f>
        <v>#VALUE!</v>
      </c>
      <c r="R32" s="512" t="e">
        <f>IF($B32="",0,O32*'Настройки УИК'!$K$24*2*'Настройки ТИК'!$C$32)</f>
        <v>#VALUE!</v>
      </c>
      <c r="S32" s="512" t="e">
        <f>IF(AND(P32+Q32=0,$B32=""),O32*'Настройки УИК'!$K$24*'Настройки ТИК'!$C$32,0)</f>
        <v>#VALUE!</v>
      </c>
      <c r="T32" s="512" t="e">
        <f>IF(AND('Настройки ТИК'!$C$45="ТИК",'Настройки УИК'!$C$24="Председатель"),0,(R32+S32)*ПК_ТИК)</f>
        <v>#VALUE!</v>
      </c>
      <c r="U32" s="344"/>
      <c r="V32" s="512" t="e">
        <f>IF('Настройки УИК'!$F$25&gt;0,(IF(AND(MONTH($A32)=MONTH('Настройки ТИК'!$C$17),$B32="",U32=8),U32,0))*'Настройки УИК'!$I$25/8,0)</f>
        <v>#VALUE!</v>
      </c>
      <c r="W32" s="512" t="e">
        <f>IF('Настройки УИК'!$F$25&gt;0,(IF(AND(MONTH($A32)=MONTH('Настройки ТИК'!$D$17),$B32="",U32=8),U32,0))*'Настройки УИК'!$J$25/8,0)</f>
        <v>#VALUE!</v>
      </c>
      <c r="X32" s="512" t="e">
        <f>IF($B32="",0,U32*'Настройки УИК'!$K$25*2*'Настройки ТИК'!$C$32)</f>
        <v>#VALUE!</v>
      </c>
      <c r="Y32" s="512" t="e">
        <f>IF(AND(V32+W32=0,$B32=""),U32*'Настройки УИК'!$K$25*'Настройки ТИК'!$C$32,0)</f>
        <v>#VALUE!</v>
      </c>
      <c r="Z32" s="512" t="e">
        <f>IF(AND('Настройки ТИК'!$C$45="ТИК",'Настройки УИК'!$C$25="Председатель"),0,(X32+Y32)*ПК_ТИК)</f>
        <v>#VALUE!</v>
      </c>
      <c r="AA32" s="344"/>
      <c r="AB32" s="512" t="e">
        <f>IF('Настройки УИК'!$F$26&gt;0,(IF(AND(MONTH($A32)=MONTH('Настройки ТИК'!$C$17),$B32="",AA32=8),AA32,0))*'Настройки УИК'!$I$26/8,0)</f>
        <v>#VALUE!</v>
      </c>
      <c r="AC32" s="512" t="e">
        <f>IF('Настройки УИК'!$F$26&gt;0,(IF(AND(MONTH($A32)=MONTH('Настройки ТИК'!$D$17),$B32="",AA32=8),AA32,0))*'Настройки УИК'!$J$26/8,0)</f>
        <v>#VALUE!</v>
      </c>
      <c r="AD32" s="512" t="e">
        <f>IF($B32="",0,AA32*'Настройки УИК'!$K$26*2*'Настройки ТИК'!$C$32)</f>
        <v>#VALUE!</v>
      </c>
      <c r="AE32" s="512" t="e">
        <f>IF(AND(AB32+AC32=0,$B32=""),AA32*'Настройки УИК'!$K$26*'Настройки ТИК'!$C$32,0)</f>
        <v>#VALUE!</v>
      </c>
      <c r="AF32" s="512" t="e">
        <f>IF(AND('Настройки ТИК'!$C$45="ТИК",'Настройки УИК'!$C$26="Председатель"),0,(AD32+AE32)*ПК_ТИК)</f>
        <v>#VALUE!</v>
      </c>
      <c r="AG32" s="344"/>
      <c r="AH32" s="512" t="e">
        <f>IF('Настройки УИК'!$F$27&gt;0,(IF(AND(MONTH($A32)=MONTH('Настройки ТИК'!$C$17),$B32="",AG32=8),AG32,0))*'Настройки УИК'!$I$27/8,0)</f>
        <v>#VALUE!</v>
      </c>
      <c r="AI32" s="512" t="e">
        <f>IF('Настройки УИК'!$F$27&gt;0,(IF(AND(MONTH($A32)=MONTH('Настройки ТИК'!$D$17),$B32="",AG32=8),AG32,0))*'Настройки УИК'!$J$27/8,0)</f>
        <v>#VALUE!</v>
      </c>
      <c r="AJ32" s="512" t="e">
        <f>IF($B32="",0,AG32*'Настройки УИК'!$K$27*2*'Настройки ТИК'!$C$32)</f>
        <v>#VALUE!</v>
      </c>
      <c r="AK32" s="512" t="e">
        <f>IF(AND(AH32+AI32=0,$B32=""),AG32*'Настройки УИК'!$K$27*'Настройки ТИК'!$C$32,0)</f>
        <v>#VALUE!</v>
      </c>
      <c r="AL32" s="512" t="e">
        <f>IF(AND('Настройки ТИК'!$C$45="ТИК",'Настройки УИК'!$C$27="Председатель"),0,(AJ32+AK32)*ПК_ТИК)</f>
        <v>#VALUE!</v>
      </c>
      <c r="AM32" s="344"/>
      <c r="AN32" s="512" t="e">
        <f>IF('Настройки УИК'!$F$28&gt;0,(IF(AND(MONTH($A32)=MONTH('Настройки ТИК'!$C$17),$B32="",AM32=8),AM32,0))*'Настройки УИК'!$I$28/8,0)</f>
        <v>#VALUE!</v>
      </c>
      <c r="AO32" s="512" t="e">
        <f>IF('Настройки УИК'!$F$28&gt;0,(IF(AND(MONTH($A32)=MONTH('Настройки ТИК'!$D$17),$B32="",AM32=8),AM32,0))*'Настройки УИК'!$J$28/8,0)</f>
        <v>#VALUE!</v>
      </c>
      <c r="AP32" s="512" t="e">
        <f>IF($B32="",0,AM32*'Настройки УИК'!$K$28*2*'Настройки ТИК'!$C$32)</f>
        <v>#VALUE!</v>
      </c>
      <c r="AQ32" s="512" t="e">
        <f>IF(AND(AN32+AO32=0,$B32=""),AM32*'Настройки УИК'!$K$28*'Настройки ТИК'!$C$32,0)</f>
        <v>#VALUE!</v>
      </c>
      <c r="AR32" s="512" t="e">
        <f>IF(AND('Настройки ТИК'!$C$45="ТИК",'Настройки УИК'!$C$28="Председатель"),0,(AP32+AQ32)*ПК_ТИК)</f>
        <v>#VALUE!</v>
      </c>
      <c r="AS32" s="344"/>
      <c r="AT32" s="512" t="e">
        <f>IF('Настройки УИК'!$F$29&gt;0,(IF(AND(MONTH($A32)=MONTH('Настройки ТИК'!$C$17),$B32="",AS32=8),AS32,0))*'Настройки УИК'!$I$29/8,0)</f>
        <v>#VALUE!</v>
      </c>
      <c r="AU32" s="512" t="e">
        <f>IF('Настройки УИК'!$F$29&gt;0,(IF(AND(MONTH($A32)=MONTH('Настройки ТИК'!$D$17),$B32="",AS32=8),AS32,0))*'Настройки УИК'!$J$29/8,0)</f>
        <v>#VALUE!</v>
      </c>
      <c r="AV32" s="512" t="e">
        <f>IF($B32="",0,AS32*'Настройки УИК'!$K$29*2*'Настройки ТИК'!$C$32)</f>
        <v>#VALUE!</v>
      </c>
      <c r="AW32" s="512" t="e">
        <f>IF(AND(AT32+AU32=0,$B32=""),AS32*'Настройки УИК'!$K$29*'Настройки ТИК'!$C$32,0)</f>
        <v>#VALUE!</v>
      </c>
      <c r="AX32" s="512" t="e">
        <f>IF(AND('Настройки ТИК'!$C$45="ТИК",'Настройки УИК'!$C$29="Председатель"),0,(AV32+AW32)*ПК_ТИК)</f>
        <v>#VALUE!</v>
      </c>
      <c r="AY32" s="344"/>
      <c r="AZ32" s="512" t="e">
        <f>IF('Настройки УИК'!$F$30&gt;0,(IF(AND(MONTH($A32)=MONTH('Настройки ТИК'!$C$17),$B32="",AY32=8),AY32,0))*'Настройки УИК'!$I$30/8,0)</f>
        <v>#VALUE!</v>
      </c>
      <c r="BA32" s="512" t="e">
        <f>IF('Настройки УИК'!$F$30&gt;0,(IF(AND(MONTH($A32)=MONTH('Настройки ТИК'!$D$17),$B32="",AY32=8),AY32,0))*'Настройки УИК'!$J$30/8,0)</f>
        <v>#VALUE!</v>
      </c>
      <c r="BB32" s="512" t="e">
        <f>IF($B32="",0,AY32*'Настройки УИК'!$K$30*2*'Настройки ТИК'!$C$32)</f>
        <v>#VALUE!</v>
      </c>
      <c r="BC32" s="512" t="e">
        <f>IF(AND(AZ32+BA32=0,$B32=""),AY32*'Настройки УИК'!$K$30*'Настройки ТИК'!$C$32,0)</f>
        <v>#VALUE!</v>
      </c>
      <c r="BD32" s="512" t="e">
        <f>IF(AND('Настройки ТИК'!$C$45="ТИК",'Настройки УИК'!$C$30="Председатель"),0,(BB32+BC32)*ПК_ТИК)</f>
        <v>#VALUE!</v>
      </c>
      <c r="BE32" s="344"/>
      <c r="BF32" s="512" t="e">
        <f>IF('Настройки УИК'!$F$31&gt;0,(IF(AND(MONTH($A32)=MONTH('Настройки ТИК'!$C$17),$B32="",BE32=8),BE32,0))*'Настройки УИК'!$I$31/8,0)</f>
        <v>#VALUE!</v>
      </c>
      <c r="BG32" s="512" t="e">
        <f>IF('Настройки УИК'!$F$31&gt;0,(IF(AND(MONTH($A32)=MONTH('Настройки ТИК'!$D$17),$B32="",BE32=8),BE32,0))*'Настройки УИК'!$J$31/8,0)</f>
        <v>#VALUE!</v>
      </c>
      <c r="BH32" s="512" t="e">
        <f>IF($B32="",0,BE32*'Настройки УИК'!$K$31*2*'Настройки ТИК'!$C$32)</f>
        <v>#VALUE!</v>
      </c>
      <c r="BI32" s="512" t="e">
        <f>IF(AND(BF32+BG32=0,$B32=""),BE32*'Настройки УИК'!$K$31*'Настройки ТИК'!$C$32,0)</f>
        <v>#VALUE!</v>
      </c>
      <c r="BJ32" s="512" t="e">
        <f>IF(AND('Настройки ТИК'!$C$45="ТИК",'Настройки УИК'!$C$31="Председатель"),0,(BH32+BI32)*ПК_ТИК)</f>
        <v>#VALUE!</v>
      </c>
      <c r="BK32" s="344"/>
      <c r="BL32" s="512" t="e">
        <f>IF('Настройки УИК'!$F$32&gt;0,(IF(AND(MONTH($A32)=MONTH('Настройки ТИК'!$C$17),$B32="",BK32=8),BK32,0))*'Настройки УИК'!$I$32/8,0)</f>
        <v>#VALUE!</v>
      </c>
      <c r="BM32" s="512" t="e">
        <f>IF('Настройки УИК'!$F$32&gt;0,(IF(AND(MONTH($A32)=MONTH('Настройки ТИК'!$D$17),$B32="",BK32=8),BK32,0))*'Настройки УИК'!$J$32/8,0)</f>
        <v>#VALUE!</v>
      </c>
      <c r="BN32" s="512" t="e">
        <f>IF($B32="",0,BK32*'Настройки УИК'!$K$32*2*'Настройки ТИК'!$C$32)</f>
        <v>#VALUE!</v>
      </c>
      <c r="BO32" s="512" t="e">
        <f>IF(AND(BL32+BM32=0,$B32=""),BK32*'Настройки УИК'!$K$32*'Настройки ТИК'!$C$32,0)</f>
        <v>#VALUE!</v>
      </c>
      <c r="BP32" s="512" t="e">
        <f>IF(AND('Настройки ТИК'!$C$45="ТИК",'Настройки УИК'!$C$32="Председатель"),0,(BN32+BO32)*ПК_ТИК)</f>
        <v>#VALUE!</v>
      </c>
      <c r="BQ32" s="344"/>
      <c r="BR32" s="512" t="e">
        <f>IF('Настройки УИК'!$F$33&gt;0,(IF(AND(MONTH($A32)=MONTH('Настройки ТИК'!$C$17),$B32="",BQ32=8),BQ32,0))*'Настройки УИК'!$I$33/8,0)</f>
        <v>#VALUE!</v>
      </c>
      <c r="BS32" s="512" t="e">
        <f>IF('Настройки УИК'!$F$33&gt;0,(IF(AND(MONTH($A32)=MONTH('Настройки ТИК'!$D$17),$B32="",BQ32=8),BQ32,0))*'Настройки УИК'!$J$33/8,0)</f>
        <v>#VALUE!</v>
      </c>
      <c r="BT32" s="512" t="e">
        <f>IF($B32="",0,BQ32*'Настройки УИК'!$K$33*2*'Настройки ТИК'!$C$32)</f>
        <v>#VALUE!</v>
      </c>
      <c r="BU32" s="512" t="e">
        <f>IF(AND(BR32+BS32=0,$B32=""),BQ32*'Настройки УИК'!$K$33*'Настройки ТИК'!$C$32,0)</f>
        <v>#VALUE!</v>
      </c>
      <c r="BV32" s="512" t="e">
        <f>IF(AND('Настройки ТИК'!$C$45="ТИК",'Настройки УИК'!$C$33="Председатель"),0,(BT32+BU32)*ПК_ТИК)</f>
        <v>#VALUE!</v>
      </c>
      <c r="BW32" s="344"/>
      <c r="BX32" s="512" t="e">
        <f>IF('Настройки УИК'!$F$34&gt;0,(IF(AND(MONTH($A32)=MONTH('Настройки ТИК'!$C$17),$B32="",BW32=8),BW32,0))*'Настройки УИК'!$I$34/8,0)</f>
        <v>#VALUE!</v>
      </c>
      <c r="BY32" s="512" t="e">
        <f>IF('Настройки УИК'!$F$34&gt;0,(IF(AND(MONTH($A32)=MONTH('Настройки ТИК'!$D$17),$B32="",BW32=8),BW32,0))*'Настройки УИК'!$J$34/8,0)</f>
        <v>#VALUE!</v>
      </c>
      <c r="BZ32" s="512" t="e">
        <f>IF($B32="",0,BW32*'Настройки УИК'!$K$34*2*'Настройки ТИК'!$C$32)</f>
        <v>#VALUE!</v>
      </c>
      <c r="CA32" s="512" t="e">
        <f>IF(AND(BX32+BY32=0,$B32=""),BW32*'Настройки УИК'!$K$34*'Настройки ТИК'!$C$32,0)</f>
        <v>#VALUE!</v>
      </c>
      <c r="CB32" s="512" t="e">
        <f>IF(AND('Настройки ТИК'!$C$45="ТИК",'Настройки УИК'!$C$34="Председатель"),0,(BZ32+CA32)*ПК_ТИК)</f>
        <v>#VALUE!</v>
      </c>
      <c r="CC32" s="344"/>
      <c r="CD32" s="512" t="e">
        <f>IF('Настройки УИК'!$F$35&gt;0,(IF(AND(MONTH($A32)=MONTH('Настройки ТИК'!$C$17),$B32="",CC32=8),CC32,0))*'Настройки УИК'!$I$35/8,0)</f>
        <v>#VALUE!</v>
      </c>
      <c r="CE32" s="512" t="e">
        <f>IF('Настройки УИК'!$F$35&gt;0,(IF(AND(MONTH($A32)=MONTH('Настройки ТИК'!$D$17),$B32="",CC32=8),CC32,0))*'Настройки УИК'!$J$35/8,0)</f>
        <v>#VALUE!</v>
      </c>
      <c r="CF32" s="512" t="e">
        <f>IF($B32="",0,CC32*'Настройки УИК'!$K$35*2*'Настройки ТИК'!$C$32)</f>
        <v>#VALUE!</v>
      </c>
      <c r="CG32" s="512" t="e">
        <f>IF(AND(CD32+CE32=0,$B32=""),CC32*'Настройки УИК'!$K$35*'Настройки ТИК'!$C$32,0)</f>
        <v>#VALUE!</v>
      </c>
      <c r="CH32" s="512" t="e">
        <f>IF(AND('Настройки ТИК'!$C$45="ТИК",'Настройки УИК'!$C$35="Председатель"),0,(CF32+CG32)*ПК_ТИК)</f>
        <v>#VALUE!</v>
      </c>
      <c r="CI32" s="344"/>
      <c r="CJ32" s="512" t="e">
        <f>IF('Настройки УИК'!$F$36&gt;0,(IF(AND(MONTH($A32)=MONTH('Настройки ТИК'!$C$17),$B32="",CI32=8),CI32,0))*'Настройки УИК'!$I$36/8,0)</f>
        <v>#VALUE!</v>
      </c>
      <c r="CK32" s="512" t="e">
        <f>IF('Настройки УИК'!$F$36&gt;0,(IF(AND(MONTH($A32)=MONTH('Настройки ТИК'!$D$17),$B32="",CI32=8),CI32,0))*'Настройки УИК'!$J$36/8,0)</f>
        <v>#VALUE!</v>
      </c>
      <c r="CL32" s="512" t="e">
        <f>IF($B32="",0,CI32*'Настройки УИК'!$K$36*2*'Настройки ТИК'!$C$32)</f>
        <v>#VALUE!</v>
      </c>
      <c r="CM32" s="512" t="e">
        <f>IF(AND(CJ32+CK32=0,$B32=""),CI32*'Настройки УИК'!$K$36*'Настройки ТИК'!$C$32,0)</f>
        <v>#VALUE!</v>
      </c>
      <c r="CN32" s="512" t="e">
        <f>IF(AND('Настройки ТИК'!$C$45="ТИК",'Настройки УИК'!$C$36="Председатель"),0,(CL32+CM32)*ПК_ТИК)</f>
        <v>#VALUE!</v>
      </c>
      <c r="CO32" s="344"/>
      <c r="CP32" s="512" t="e">
        <f>IF('Настройки УИК'!$F$37&gt;0,(IF(AND(MONTH($A32)=MONTH('Настройки ТИК'!$C$17),$B32="",CO32=8),CO32,0))*'Настройки УИК'!$I$37/8,0)</f>
        <v>#VALUE!</v>
      </c>
      <c r="CQ32" s="512" t="e">
        <f>IF('Настройки УИК'!$F$37&gt;0,(IF(AND(MONTH($A32)=MONTH('Настройки ТИК'!$D$17),$B32="",CO32=8),CO32,0))*'Настройки УИК'!$J$37/8,0)</f>
        <v>#VALUE!</v>
      </c>
      <c r="CR32" s="512" t="e">
        <f>IF($B32="",0,CO32*'Настройки УИК'!$K$37*2*'Настройки ТИК'!$C$32)</f>
        <v>#VALUE!</v>
      </c>
      <c r="CS32" s="512" t="e">
        <f>IF(AND(CP32+CQ32=0,$B32=""),CO32*'Настройки УИК'!$K$37*'Настройки ТИК'!$C$32,0)</f>
        <v>#VALUE!</v>
      </c>
      <c r="CT32" s="512" t="e">
        <f>IF(AND('Настройки ТИК'!$C$45="ТИК",'Настройки УИК'!$C$37="Председатель"),0,(CR32+CS32)*ПК_ТИК)</f>
        <v>#VALUE!</v>
      </c>
      <c r="CU32" s="344"/>
      <c r="CV32" s="512" t="e">
        <f>IF('Настройки УИК'!$F$38&gt;0,(IF(AND(MONTH($A32)=MONTH('Настройки ТИК'!$C$17),$B32="",CU32=8),CU32,0))*'Настройки УИК'!$I$38/8,0)</f>
        <v>#VALUE!</v>
      </c>
      <c r="CW32" s="512" t="e">
        <f>IF('Настройки УИК'!$F$38&gt;0,(IF(AND(MONTH($A32)=MONTH('Настройки ТИК'!$D$17),$B32="",CU32=8),CU32,0))*'Настройки УИК'!$J$38/8,0)</f>
        <v>#VALUE!</v>
      </c>
      <c r="CX32" s="512" t="e">
        <f>IF($B32="",0,CU32*'Настройки УИК'!$K$38*2*'Настройки ТИК'!$C$32)</f>
        <v>#VALUE!</v>
      </c>
      <c r="CY32" s="512" t="e">
        <f>IF(AND(CV32+CW32=0,$B32=""),CU32*'Настройки УИК'!$K$38*'Настройки ТИК'!$C$32,0)</f>
        <v>#VALUE!</v>
      </c>
      <c r="CZ32" s="512" t="e">
        <f>IF(AND('Настройки ТИК'!$C$45="ТИК",'Настройки УИК'!$C$38="Председатель"),0,(CX32+CY32)*ПК_ТИК)</f>
        <v>#VALUE!</v>
      </c>
      <c r="DA32" s="344"/>
      <c r="DB32" s="512" t="e">
        <f>IF('Настройки УИК'!$F$39&gt;0,(IF(AND(MONTH($A32)=MONTH('Настройки ТИК'!$C$17),$B32="",DA32=8),DA32,0))*'Настройки УИК'!$I$39/8,0)</f>
        <v>#VALUE!</v>
      </c>
      <c r="DC32" s="512" t="e">
        <f>IF('Настройки УИК'!$F$39&gt;0,(IF(AND(MONTH($A32)=MONTH('Настройки ТИК'!$D$17),$B32="",DA32=8),DA32,0))*'Настройки УИК'!$J$39/8,0)</f>
        <v>#VALUE!</v>
      </c>
      <c r="DD32" s="512" t="e">
        <f>IF($B32="",0,DA32*'Настройки УИК'!$K$39*2*'Настройки ТИК'!$C$32)</f>
        <v>#VALUE!</v>
      </c>
      <c r="DE32" s="512" t="e">
        <f>IF(AND(DB32+DC32=0,$B32=""),DA32*'Настройки УИК'!$K$39*'Настройки ТИК'!$C$32,0)</f>
        <v>#VALUE!</v>
      </c>
      <c r="DF32" s="512" t="e">
        <f>IF(AND('Настройки ТИК'!$C$45="ТИК",'Настройки УИК'!$C$39="Председатель"),0,(DD32+DE32)*ПК_ТИК)</f>
        <v>#VALUE!</v>
      </c>
    </row>
    <row r="33" spans="1:110" s="241" customFormat="1" ht="16.5" customHeight="1">
      <c r="A33" s="419" t="s">
        <v>1040</v>
      </c>
      <c r="B33" s="420" t="s">
        <v>1041</v>
      </c>
      <c r="C33" s="344"/>
      <c r="D33" s="512" t="e">
        <f>IF('Настройки УИК'!$F$22&gt;0,(IF(AND(MONTH($A33)=MONTH('Настройки ТИК'!$C$17),$B33="",C33=8),C33,0))*'Настройки УИК'!$I$22/8,0)</f>
        <v>#VALUE!</v>
      </c>
      <c r="E33" s="512" t="e">
        <f>IF('Настройки УИК'!$F$22&gt;0,(IF(AND(MONTH($A33)=MONTH('Настройки ТИК'!$D$17),$B33="",C33=8),C33,0))*'Настройки УИК'!$J$22/8,0)</f>
        <v>#VALUE!</v>
      </c>
      <c r="F33" s="512" t="e">
        <f>IF($B33="",0,C33*'Настройки УИК'!$K$22*2*'Настройки ТИК'!$C$32)</f>
        <v>#VALUE!</v>
      </c>
      <c r="G33" s="512" t="e">
        <f>IF(AND(D33+E33=0,$B33=""),C33*'Настройки УИК'!$K$22*'Настройки ТИК'!$C$32,0)</f>
        <v>#VALUE!</v>
      </c>
      <c r="H33" s="512" t="e">
        <f>IF(AND('Настройки ТИК'!$C$45="ТИК",'Настройки УИК'!$C$22="Председатель"),0,(F33+G33)*ПК_ТИК)</f>
        <v>#VALUE!</v>
      </c>
      <c r="I33" s="344"/>
      <c r="J33" s="512" t="e">
        <f>IF('Настройки УИК'!$F$23&gt;0,(IF(AND(MONTH($A33)=MONTH('Настройки ТИК'!$C$17),$B33="",I33=8),I33,0))*'Настройки УИК'!$I$23/8,0)</f>
        <v>#VALUE!</v>
      </c>
      <c r="K33" s="512" t="e">
        <f>IF('Настройки УИК'!$F$23&gt;0,(IF(AND(MONTH($A33)=MONTH('Настройки ТИК'!$D$17),$B33="",I33=8),I33,0))*'Настройки УИК'!$J$23/8,0)</f>
        <v>#VALUE!</v>
      </c>
      <c r="L33" s="512" t="e">
        <f>IF($B33="",0,I33*'Настройки УИК'!$K$23*2*'Настройки ТИК'!$C$32)</f>
        <v>#VALUE!</v>
      </c>
      <c r="M33" s="512" t="e">
        <f>IF(AND(J33+K33=0,$B33=""),I33*'Настройки УИК'!$K$23*'Настройки ТИК'!$C$32,0)</f>
        <v>#VALUE!</v>
      </c>
      <c r="N33" s="512" t="e">
        <f>IF(AND('Настройки ТИК'!$C$45="ТИК",'Настройки УИК'!$C$23="Председатель"),0,(L33+M33)*ПК_ТИК)</f>
        <v>#VALUE!</v>
      </c>
      <c r="O33" s="344"/>
      <c r="P33" s="512" t="e">
        <f>IF('Настройки УИК'!$F$24&gt;0,(IF(AND(MONTH($A33)=MONTH('Настройки ТИК'!$C$17),$B33="",O33=8),O33,0))*'Настройки УИК'!$I$24/8,0)</f>
        <v>#VALUE!</v>
      </c>
      <c r="Q33" s="512" t="e">
        <f>IF('Настройки УИК'!$F$24&gt;0,(IF(AND(MONTH($A33)=MONTH('Настройки ТИК'!$D$17),$B33="",O33=8),O33,0))*'Настройки УИК'!$J$24/8,0)</f>
        <v>#VALUE!</v>
      </c>
      <c r="R33" s="512" t="e">
        <f>IF($B33="",0,O33*'Настройки УИК'!$K$24*2*'Настройки ТИК'!$C$32)</f>
        <v>#VALUE!</v>
      </c>
      <c r="S33" s="512" t="e">
        <f>IF(AND(P33+Q33=0,$B33=""),O33*'Настройки УИК'!$K$24*'Настройки ТИК'!$C$32,0)</f>
        <v>#VALUE!</v>
      </c>
      <c r="T33" s="512" t="e">
        <f>IF(AND('Настройки ТИК'!$C$45="ТИК",'Настройки УИК'!$C$24="Председатель"),0,(R33+S33)*ПК_ТИК)</f>
        <v>#VALUE!</v>
      </c>
      <c r="U33" s="344"/>
      <c r="V33" s="512" t="e">
        <f>IF('Настройки УИК'!$F$25&gt;0,(IF(AND(MONTH($A33)=MONTH('Настройки ТИК'!$C$17),$B33="",U33=8),U33,0))*'Настройки УИК'!$I$25/8,0)</f>
        <v>#VALUE!</v>
      </c>
      <c r="W33" s="512" t="e">
        <f>IF('Настройки УИК'!$F$25&gt;0,(IF(AND(MONTH($A33)=MONTH('Настройки ТИК'!$D$17),$B33="",U33=8),U33,0))*'Настройки УИК'!$J$25/8,0)</f>
        <v>#VALUE!</v>
      </c>
      <c r="X33" s="512" t="e">
        <f>IF($B33="",0,U33*'Настройки УИК'!$K$25*2*'Настройки ТИК'!$C$32)</f>
        <v>#VALUE!</v>
      </c>
      <c r="Y33" s="512" t="e">
        <f>IF(AND(V33+W33=0,$B33=""),U33*'Настройки УИК'!$K$25*'Настройки ТИК'!$C$32,0)</f>
        <v>#VALUE!</v>
      </c>
      <c r="Z33" s="512" t="e">
        <f>IF(AND('Настройки ТИК'!$C$45="ТИК",'Настройки УИК'!$C$25="Председатель"),0,(X33+Y33)*ПК_ТИК)</f>
        <v>#VALUE!</v>
      </c>
      <c r="AA33" s="344"/>
      <c r="AB33" s="512" t="e">
        <f>IF('Настройки УИК'!$F$26&gt;0,(IF(AND(MONTH($A33)=MONTH('Настройки ТИК'!$C$17),$B33="",AA33=8),AA33,0))*'Настройки УИК'!$I$26/8,0)</f>
        <v>#VALUE!</v>
      </c>
      <c r="AC33" s="512" t="e">
        <f>IF('Настройки УИК'!$F$26&gt;0,(IF(AND(MONTH($A33)=MONTH('Настройки ТИК'!$D$17),$B33="",AA33=8),AA33,0))*'Настройки УИК'!$J$26/8,0)</f>
        <v>#VALUE!</v>
      </c>
      <c r="AD33" s="512" t="e">
        <f>IF($B33="",0,AA33*'Настройки УИК'!$K$26*2*'Настройки ТИК'!$C$32)</f>
        <v>#VALUE!</v>
      </c>
      <c r="AE33" s="512" t="e">
        <f>IF(AND(AB33+AC33=0,$B33=""),AA33*'Настройки УИК'!$K$26*'Настройки ТИК'!$C$32,0)</f>
        <v>#VALUE!</v>
      </c>
      <c r="AF33" s="512" t="e">
        <f>IF(AND('Настройки ТИК'!$C$45="ТИК",'Настройки УИК'!$C$26="Председатель"),0,(AD33+AE33)*ПК_ТИК)</f>
        <v>#VALUE!</v>
      </c>
      <c r="AG33" s="344"/>
      <c r="AH33" s="512" t="e">
        <f>IF('Настройки УИК'!$F$27&gt;0,(IF(AND(MONTH($A33)=MONTH('Настройки ТИК'!$C$17),$B33="",AG33=8),AG33,0))*'Настройки УИК'!$I$27/8,0)</f>
        <v>#VALUE!</v>
      </c>
      <c r="AI33" s="512" t="e">
        <f>IF('Настройки УИК'!$F$27&gt;0,(IF(AND(MONTH($A33)=MONTH('Настройки ТИК'!$D$17),$B33="",AG33=8),AG33,0))*'Настройки УИК'!$J$27/8,0)</f>
        <v>#VALUE!</v>
      </c>
      <c r="AJ33" s="512" t="e">
        <f>IF($B33="",0,AG33*'Настройки УИК'!$K$27*2*'Настройки ТИК'!$C$32)</f>
        <v>#VALUE!</v>
      </c>
      <c r="AK33" s="512" t="e">
        <f>IF(AND(AH33+AI33=0,$B33=""),AG33*'Настройки УИК'!$K$27*'Настройки ТИК'!$C$32,0)</f>
        <v>#VALUE!</v>
      </c>
      <c r="AL33" s="512" t="e">
        <f>IF(AND('Настройки ТИК'!$C$45="ТИК",'Настройки УИК'!$C$27="Председатель"),0,(AJ33+AK33)*ПК_ТИК)</f>
        <v>#VALUE!</v>
      </c>
      <c r="AM33" s="344"/>
      <c r="AN33" s="512" t="e">
        <f>IF('Настройки УИК'!$F$28&gt;0,(IF(AND(MONTH($A33)=MONTH('Настройки ТИК'!$C$17),$B33="",AM33=8),AM33,0))*'Настройки УИК'!$I$28/8,0)</f>
        <v>#VALUE!</v>
      </c>
      <c r="AO33" s="512" t="e">
        <f>IF('Настройки УИК'!$F$28&gt;0,(IF(AND(MONTH($A33)=MONTH('Настройки ТИК'!$D$17),$B33="",AM33=8),AM33,0))*'Настройки УИК'!$J$28/8,0)</f>
        <v>#VALUE!</v>
      </c>
      <c r="AP33" s="512" t="e">
        <f>IF($B33="",0,AM33*'Настройки УИК'!$K$28*2*'Настройки ТИК'!$C$32)</f>
        <v>#VALUE!</v>
      </c>
      <c r="AQ33" s="512" t="e">
        <f>IF(AND(AN33+AO33=0,$B33=""),AM33*'Настройки УИК'!$K$28*'Настройки ТИК'!$C$32,0)</f>
        <v>#VALUE!</v>
      </c>
      <c r="AR33" s="512" t="e">
        <f>IF(AND('Настройки ТИК'!$C$45="ТИК",'Настройки УИК'!$C$28="Председатель"),0,(AP33+AQ33)*ПК_ТИК)</f>
        <v>#VALUE!</v>
      </c>
      <c r="AS33" s="344"/>
      <c r="AT33" s="512" t="e">
        <f>IF('Настройки УИК'!$F$29&gt;0,(IF(AND(MONTH($A33)=MONTH('Настройки ТИК'!$C$17),$B33="",AS33=8),AS33,0))*'Настройки УИК'!$I$29/8,0)</f>
        <v>#VALUE!</v>
      </c>
      <c r="AU33" s="512" t="e">
        <f>IF('Настройки УИК'!$F$29&gt;0,(IF(AND(MONTH($A33)=MONTH('Настройки ТИК'!$D$17),$B33="",AS33=8),AS33,0))*'Настройки УИК'!$J$29/8,0)</f>
        <v>#VALUE!</v>
      </c>
      <c r="AV33" s="512" t="e">
        <f>IF($B33="",0,AS33*'Настройки УИК'!$K$29*2*'Настройки ТИК'!$C$32)</f>
        <v>#VALUE!</v>
      </c>
      <c r="AW33" s="512" t="e">
        <f>IF(AND(AT33+AU33=0,$B33=""),AS33*'Настройки УИК'!$K$29*'Настройки ТИК'!$C$32,0)</f>
        <v>#VALUE!</v>
      </c>
      <c r="AX33" s="512" t="e">
        <f>IF(AND('Настройки ТИК'!$C$45="ТИК",'Настройки УИК'!$C$29="Председатель"),0,(AV33+AW33)*ПК_ТИК)</f>
        <v>#VALUE!</v>
      </c>
      <c r="AY33" s="344"/>
      <c r="AZ33" s="512" t="e">
        <f>IF('Настройки УИК'!$F$30&gt;0,(IF(AND(MONTH($A33)=MONTH('Настройки ТИК'!$C$17),$B33="",AY33=8),AY33,0))*'Настройки УИК'!$I$30/8,0)</f>
        <v>#VALUE!</v>
      </c>
      <c r="BA33" s="512" t="e">
        <f>IF('Настройки УИК'!$F$30&gt;0,(IF(AND(MONTH($A33)=MONTH('Настройки ТИК'!$D$17),$B33="",AY33=8),AY33,0))*'Настройки УИК'!$J$30/8,0)</f>
        <v>#VALUE!</v>
      </c>
      <c r="BB33" s="512" t="e">
        <f>IF($B33="",0,AY33*'Настройки УИК'!$K$30*2*'Настройки ТИК'!$C$32)</f>
        <v>#VALUE!</v>
      </c>
      <c r="BC33" s="512" t="e">
        <f>IF(AND(AZ33+BA33=0,$B33=""),AY33*'Настройки УИК'!$K$30*'Настройки ТИК'!$C$32,0)</f>
        <v>#VALUE!</v>
      </c>
      <c r="BD33" s="512" t="e">
        <f>IF(AND('Настройки ТИК'!$C$45="ТИК",'Настройки УИК'!$C$30="Председатель"),0,(BB33+BC33)*ПК_ТИК)</f>
        <v>#VALUE!</v>
      </c>
      <c r="BE33" s="344"/>
      <c r="BF33" s="512" t="e">
        <f>IF('Настройки УИК'!$F$31&gt;0,(IF(AND(MONTH($A33)=MONTH('Настройки ТИК'!$C$17),$B33="",BE33=8),BE33,0))*'Настройки УИК'!$I$31/8,0)</f>
        <v>#VALUE!</v>
      </c>
      <c r="BG33" s="512" t="e">
        <f>IF('Настройки УИК'!$F$31&gt;0,(IF(AND(MONTH($A33)=MONTH('Настройки ТИК'!$D$17),$B33="",BE33=8),BE33,0))*'Настройки УИК'!$J$31/8,0)</f>
        <v>#VALUE!</v>
      </c>
      <c r="BH33" s="512" t="e">
        <f>IF($B33="",0,BE33*'Настройки УИК'!$K$31*2*'Настройки ТИК'!$C$32)</f>
        <v>#VALUE!</v>
      </c>
      <c r="BI33" s="512" t="e">
        <f>IF(AND(BF33+BG33=0,$B33=""),BE33*'Настройки УИК'!$K$31*'Настройки ТИК'!$C$32,0)</f>
        <v>#VALUE!</v>
      </c>
      <c r="BJ33" s="512" t="e">
        <f>IF(AND('Настройки ТИК'!$C$45="ТИК",'Настройки УИК'!$C$31="Председатель"),0,(BH33+BI33)*ПК_ТИК)</f>
        <v>#VALUE!</v>
      </c>
      <c r="BK33" s="344"/>
      <c r="BL33" s="512" t="e">
        <f>IF('Настройки УИК'!$F$32&gt;0,(IF(AND(MONTH($A33)=MONTH('Настройки ТИК'!$C$17),$B33="",BK33=8),BK33,0))*'Настройки УИК'!$I$32/8,0)</f>
        <v>#VALUE!</v>
      </c>
      <c r="BM33" s="512" t="e">
        <f>IF('Настройки УИК'!$F$32&gt;0,(IF(AND(MONTH($A33)=MONTH('Настройки ТИК'!$D$17),$B33="",BK33=8),BK33,0))*'Настройки УИК'!$J$32/8,0)</f>
        <v>#VALUE!</v>
      </c>
      <c r="BN33" s="512" t="e">
        <f>IF($B33="",0,BK33*'Настройки УИК'!$K$32*2*'Настройки ТИК'!$C$32)</f>
        <v>#VALUE!</v>
      </c>
      <c r="BO33" s="512" t="e">
        <f>IF(AND(BL33+BM33=0,$B33=""),BK33*'Настройки УИК'!$K$32*'Настройки ТИК'!$C$32,0)</f>
        <v>#VALUE!</v>
      </c>
      <c r="BP33" s="512" t="e">
        <f>IF(AND('Настройки ТИК'!$C$45="ТИК",'Настройки УИК'!$C$32="Председатель"),0,(BN33+BO33)*ПК_ТИК)</f>
        <v>#VALUE!</v>
      </c>
      <c r="BQ33" s="344"/>
      <c r="BR33" s="512" t="e">
        <f>IF('Настройки УИК'!$F$33&gt;0,(IF(AND(MONTH($A33)=MONTH('Настройки ТИК'!$C$17),$B33="",BQ33=8),BQ33,0))*'Настройки УИК'!$I$33/8,0)</f>
        <v>#VALUE!</v>
      </c>
      <c r="BS33" s="512" t="e">
        <f>IF('Настройки УИК'!$F$33&gt;0,(IF(AND(MONTH($A33)=MONTH('Настройки ТИК'!$D$17),$B33="",BQ33=8),BQ33,0))*'Настройки УИК'!$J$33/8,0)</f>
        <v>#VALUE!</v>
      </c>
      <c r="BT33" s="512" t="e">
        <f>IF($B33="",0,BQ33*'Настройки УИК'!$K$33*2*'Настройки ТИК'!$C$32)</f>
        <v>#VALUE!</v>
      </c>
      <c r="BU33" s="512" t="e">
        <f>IF(AND(BR33+BS33=0,$B33=""),BQ33*'Настройки УИК'!$K$33*'Настройки ТИК'!$C$32,0)</f>
        <v>#VALUE!</v>
      </c>
      <c r="BV33" s="512" t="e">
        <f>IF(AND('Настройки ТИК'!$C$45="ТИК",'Настройки УИК'!$C$33="Председатель"),0,(BT33+BU33)*ПК_ТИК)</f>
        <v>#VALUE!</v>
      </c>
      <c r="BW33" s="344"/>
      <c r="BX33" s="512" t="e">
        <f>IF('Настройки УИК'!$F$34&gt;0,(IF(AND(MONTH($A33)=MONTH('Настройки ТИК'!$C$17),$B33="",BW33=8),BW33,0))*'Настройки УИК'!$I$34/8,0)</f>
        <v>#VALUE!</v>
      </c>
      <c r="BY33" s="512" t="e">
        <f>IF('Настройки УИК'!$F$34&gt;0,(IF(AND(MONTH($A33)=MONTH('Настройки ТИК'!$D$17),$B33="",BW33=8),BW33,0))*'Настройки УИК'!$J$34/8,0)</f>
        <v>#VALUE!</v>
      </c>
      <c r="BZ33" s="512" t="e">
        <f>IF($B33="",0,BW33*'Настройки УИК'!$K$34*2*'Настройки ТИК'!$C$32)</f>
        <v>#VALUE!</v>
      </c>
      <c r="CA33" s="512" t="e">
        <f>IF(AND(BX33+BY33=0,$B33=""),BW33*'Настройки УИК'!$K$34*'Настройки ТИК'!$C$32,0)</f>
        <v>#VALUE!</v>
      </c>
      <c r="CB33" s="512" t="e">
        <f>IF(AND('Настройки ТИК'!$C$45="ТИК",'Настройки УИК'!$C$34="Председатель"),0,(BZ33+CA33)*ПК_ТИК)</f>
        <v>#VALUE!</v>
      </c>
      <c r="CC33" s="344"/>
      <c r="CD33" s="512" t="e">
        <f>IF('Настройки УИК'!$F$35&gt;0,(IF(AND(MONTH($A33)=MONTH('Настройки ТИК'!$C$17),$B33="",CC33=8),CC33,0))*'Настройки УИК'!$I$35/8,0)</f>
        <v>#VALUE!</v>
      </c>
      <c r="CE33" s="512" t="e">
        <f>IF('Настройки УИК'!$F$35&gt;0,(IF(AND(MONTH($A33)=MONTH('Настройки ТИК'!$D$17),$B33="",CC33=8),CC33,0))*'Настройки УИК'!$J$35/8,0)</f>
        <v>#VALUE!</v>
      </c>
      <c r="CF33" s="512" t="e">
        <f>IF($B33="",0,CC33*'Настройки УИК'!$K$35*2*'Настройки ТИК'!$C$32)</f>
        <v>#VALUE!</v>
      </c>
      <c r="CG33" s="512" t="e">
        <f>IF(AND(CD33+CE33=0,$B33=""),CC33*'Настройки УИК'!$K$35*'Настройки ТИК'!$C$32,0)</f>
        <v>#VALUE!</v>
      </c>
      <c r="CH33" s="512" t="e">
        <f>IF(AND('Настройки ТИК'!$C$45="ТИК",'Настройки УИК'!$C$35="Председатель"),0,(CF33+CG33)*ПК_ТИК)</f>
        <v>#VALUE!</v>
      </c>
      <c r="CI33" s="344"/>
      <c r="CJ33" s="512" t="e">
        <f>IF('Настройки УИК'!$F$36&gt;0,(IF(AND(MONTH($A33)=MONTH('Настройки ТИК'!$C$17),$B33="",CI33=8),CI33,0))*'Настройки УИК'!$I$36/8,0)</f>
        <v>#VALUE!</v>
      </c>
      <c r="CK33" s="512" t="e">
        <f>IF('Настройки УИК'!$F$36&gt;0,(IF(AND(MONTH($A33)=MONTH('Настройки ТИК'!$D$17),$B33="",CI33=8),CI33,0))*'Настройки УИК'!$J$36/8,0)</f>
        <v>#VALUE!</v>
      </c>
      <c r="CL33" s="512" t="e">
        <f>IF($B33="",0,CI33*'Настройки УИК'!$K$36*2*'Настройки ТИК'!$C$32)</f>
        <v>#VALUE!</v>
      </c>
      <c r="CM33" s="512" t="e">
        <f>IF(AND(CJ33+CK33=0,$B33=""),CI33*'Настройки УИК'!$K$36*'Настройки ТИК'!$C$32,0)</f>
        <v>#VALUE!</v>
      </c>
      <c r="CN33" s="512" t="e">
        <f>IF(AND('Настройки ТИК'!$C$45="ТИК",'Настройки УИК'!$C$36="Председатель"),0,(CL33+CM33)*ПК_ТИК)</f>
        <v>#VALUE!</v>
      </c>
      <c r="CO33" s="344"/>
      <c r="CP33" s="512" t="e">
        <f>IF('Настройки УИК'!$F$37&gt;0,(IF(AND(MONTH($A33)=MONTH('Настройки ТИК'!$C$17),$B33="",CO33=8),CO33,0))*'Настройки УИК'!$I$37/8,0)</f>
        <v>#VALUE!</v>
      </c>
      <c r="CQ33" s="512" t="e">
        <f>IF('Настройки УИК'!$F$37&gt;0,(IF(AND(MONTH($A33)=MONTH('Настройки ТИК'!$D$17),$B33="",CO33=8),CO33,0))*'Настройки УИК'!$J$37/8,0)</f>
        <v>#VALUE!</v>
      </c>
      <c r="CR33" s="512" t="e">
        <f>IF($B33="",0,CO33*'Настройки УИК'!$K$37*2*'Настройки ТИК'!$C$32)</f>
        <v>#VALUE!</v>
      </c>
      <c r="CS33" s="512" t="e">
        <f>IF(AND(CP33+CQ33=0,$B33=""),CO33*'Настройки УИК'!$K$37*'Настройки ТИК'!$C$32,0)</f>
        <v>#VALUE!</v>
      </c>
      <c r="CT33" s="512" t="e">
        <f>IF(AND('Настройки ТИК'!$C$45="ТИК",'Настройки УИК'!$C$37="Председатель"),0,(CR33+CS33)*ПК_ТИК)</f>
        <v>#VALUE!</v>
      </c>
      <c r="CU33" s="344"/>
      <c r="CV33" s="512" t="e">
        <f>IF('Настройки УИК'!$F$38&gt;0,(IF(AND(MONTH($A33)=MONTH('Настройки ТИК'!$C$17),$B33="",CU33=8),CU33,0))*'Настройки УИК'!$I$38/8,0)</f>
        <v>#VALUE!</v>
      </c>
      <c r="CW33" s="512" t="e">
        <f>IF('Настройки УИК'!$F$38&gt;0,(IF(AND(MONTH($A33)=MONTH('Настройки ТИК'!$D$17),$B33="",CU33=8),CU33,0))*'Настройки УИК'!$J$38/8,0)</f>
        <v>#VALUE!</v>
      </c>
      <c r="CX33" s="512" t="e">
        <f>IF($B33="",0,CU33*'Настройки УИК'!$K$38*2*'Настройки ТИК'!$C$32)</f>
        <v>#VALUE!</v>
      </c>
      <c r="CY33" s="512" t="e">
        <f>IF(AND(CV33+CW33=0,$B33=""),CU33*'Настройки УИК'!$K$38*'Настройки ТИК'!$C$32,0)</f>
        <v>#VALUE!</v>
      </c>
      <c r="CZ33" s="512" t="e">
        <f>IF(AND('Настройки ТИК'!$C$45="ТИК",'Настройки УИК'!$C$38="Председатель"),0,(CX33+CY33)*ПК_ТИК)</f>
        <v>#VALUE!</v>
      </c>
      <c r="DA33" s="344"/>
      <c r="DB33" s="512" t="e">
        <f>IF('Настройки УИК'!$F$39&gt;0,(IF(AND(MONTH($A33)=MONTH('Настройки ТИК'!$C$17),$B33="",DA33=8),DA33,0))*'Настройки УИК'!$I$39/8,0)</f>
        <v>#VALUE!</v>
      </c>
      <c r="DC33" s="512" t="e">
        <f>IF('Настройки УИК'!$F$39&gt;0,(IF(AND(MONTH($A33)=MONTH('Настройки ТИК'!$D$17),$B33="",DA33=8),DA33,0))*'Настройки УИК'!$J$39/8,0)</f>
        <v>#VALUE!</v>
      </c>
      <c r="DD33" s="512" t="e">
        <f>IF($B33="",0,DA33*'Настройки УИК'!$K$39*2*'Настройки ТИК'!$C$32)</f>
        <v>#VALUE!</v>
      </c>
      <c r="DE33" s="512" t="e">
        <f>IF(AND(DB33+DC33=0,$B33=""),DA33*'Настройки УИК'!$K$39*'Настройки ТИК'!$C$32,0)</f>
        <v>#VALUE!</v>
      </c>
      <c r="DF33" s="512" t="e">
        <f>IF(AND('Настройки ТИК'!$C$45="ТИК",'Настройки УИК'!$C$39="Председатель"),0,(DD33+DE33)*ПК_ТИК)</f>
        <v>#VALUE!</v>
      </c>
    </row>
    <row r="34" spans="1:110" s="241" customFormat="1" ht="16.5" customHeight="1">
      <c r="A34" s="419" t="s">
        <v>1040</v>
      </c>
      <c r="B34" s="420" t="s">
        <v>1041</v>
      </c>
      <c r="C34" s="344"/>
      <c r="D34" s="512" t="e">
        <f>IF('Настройки УИК'!$F$22&gt;0,(IF(AND(MONTH($A34)=MONTH('Настройки ТИК'!$C$17),$B34="",C34=8),C34,0))*'Настройки УИК'!$I$22/8,0)</f>
        <v>#VALUE!</v>
      </c>
      <c r="E34" s="512" t="e">
        <f>IF('Настройки УИК'!$F$22&gt;0,(IF(AND(MONTH($A34)=MONTH('Настройки ТИК'!$D$17),$B34="",C34=8),C34,0))*'Настройки УИК'!$J$22/8,0)</f>
        <v>#VALUE!</v>
      </c>
      <c r="F34" s="512" t="e">
        <f>IF($B34="",0,C34*'Настройки УИК'!$K$22*2*'Настройки ТИК'!$C$32)</f>
        <v>#VALUE!</v>
      </c>
      <c r="G34" s="512" t="e">
        <f>IF(AND(D34+E34=0,$B34=""),C34*'Настройки УИК'!$K$22*'Настройки ТИК'!$C$32,0)</f>
        <v>#VALUE!</v>
      </c>
      <c r="H34" s="512" t="e">
        <f>IF(AND('Настройки ТИК'!$C$45="ТИК",'Настройки УИК'!$C$22="Председатель"),0,(F34+G34)*ПК_ТИК)</f>
        <v>#VALUE!</v>
      </c>
      <c r="I34" s="344"/>
      <c r="J34" s="512" t="e">
        <f>IF('Настройки УИК'!$F$23&gt;0,(IF(AND(MONTH($A34)=MONTH('Настройки ТИК'!$C$17),$B34="",I34=8),I34,0))*'Настройки УИК'!$I$23/8,0)</f>
        <v>#VALUE!</v>
      </c>
      <c r="K34" s="512" t="e">
        <f>IF('Настройки УИК'!$F$23&gt;0,(IF(AND(MONTH($A34)=MONTH('Настройки ТИК'!$D$17),$B34="",I34=8),I34,0))*'Настройки УИК'!$J$23/8,0)</f>
        <v>#VALUE!</v>
      </c>
      <c r="L34" s="512" t="e">
        <f>IF($B34="",0,I34*'Настройки УИК'!$K$23*2*'Настройки ТИК'!$C$32)</f>
        <v>#VALUE!</v>
      </c>
      <c r="M34" s="512" t="e">
        <f>IF(AND(J34+K34=0,$B34=""),I34*'Настройки УИК'!$K$23*'Настройки ТИК'!$C$32,0)</f>
        <v>#VALUE!</v>
      </c>
      <c r="N34" s="512" t="e">
        <f>IF(AND('Настройки ТИК'!$C$45="ТИК",'Настройки УИК'!$C$23="Председатель"),0,(L34+M34)*ПК_ТИК)</f>
        <v>#VALUE!</v>
      </c>
      <c r="O34" s="344"/>
      <c r="P34" s="512" t="e">
        <f>IF('Настройки УИК'!$F$24&gt;0,(IF(AND(MONTH($A34)=MONTH('Настройки ТИК'!$C$17),$B34="",O34=8),O34,0))*'Настройки УИК'!$I$24/8,0)</f>
        <v>#VALUE!</v>
      </c>
      <c r="Q34" s="512" t="e">
        <f>IF('Настройки УИК'!$F$24&gt;0,(IF(AND(MONTH($A34)=MONTH('Настройки ТИК'!$D$17),$B34="",O34=8),O34,0))*'Настройки УИК'!$J$24/8,0)</f>
        <v>#VALUE!</v>
      </c>
      <c r="R34" s="512" t="e">
        <f>IF($B34="",0,O34*'Настройки УИК'!$K$24*2*'Настройки ТИК'!$C$32)</f>
        <v>#VALUE!</v>
      </c>
      <c r="S34" s="512" t="e">
        <f>IF(AND(P34+Q34=0,$B34=""),O34*'Настройки УИК'!$K$24*'Настройки ТИК'!$C$32,0)</f>
        <v>#VALUE!</v>
      </c>
      <c r="T34" s="512" t="e">
        <f>IF(AND('Настройки ТИК'!$C$45="ТИК",'Настройки УИК'!$C$24="Председатель"),0,(R34+S34)*ПК_ТИК)</f>
        <v>#VALUE!</v>
      </c>
      <c r="U34" s="344"/>
      <c r="V34" s="512" t="e">
        <f>IF('Настройки УИК'!$F$25&gt;0,(IF(AND(MONTH($A34)=MONTH('Настройки ТИК'!$C$17),$B34="",U34=8),U34,0))*'Настройки УИК'!$I$25/8,0)</f>
        <v>#VALUE!</v>
      </c>
      <c r="W34" s="512" t="e">
        <f>IF('Настройки УИК'!$F$25&gt;0,(IF(AND(MONTH($A34)=MONTH('Настройки ТИК'!$D$17),$B34="",U34=8),U34,0))*'Настройки УИК'!$J$25/8,0)</f>
        <v>#VALUE!</v>
      </c>
      <c r="X34" s="512" t="e">
        <f>IF($B34="",0,U34*'Настройки УИК'!$K$25*2*'Настройки ТИК'!$C$32)</f>
        <v>#VALUE!</v>
      </c>
      <c r="Y34" s="512" t="e">
        <f>IF(AND(V34+W34=0,$B34=""),U34*'Настройки УИК'!$K$25*'Настройки ТИК'!$C$32,0)</f>
        <v>#VALUE!</v>
      </c>
      <c r="Z34" s="512" t="e">
        <f>IF(AND('Настройки ТИК'!$C$45="ТИК",'Настройки УИК'!$C$25="Председатель"),0,(X34+Y34)*ПК_ТИК)</f>
        <v>#VALUE!</v>
      </c>
      <c r="AA34" s="344"/>
      <c r="AB34" s="512" t="e">
        <f>IF('Настройки УИК'!$F$26&gt;0,(IF(AND(MONTH($A34)=MONTH('Настройки ТИК'!$C$17),$B34="",AA34=8),AA34,0))*'Настройки УИК'!$I$26/8,0)</f>
        <v>#VALUE!</v>
      </c>
      <c r="AC34" s="512" t="e">
        <f>IF('Настройки УИК'!$F$26&gt;0,(IF(AND(MONTH($A34)=MONTH('Настройки ТИК'!$D$17),$B34="",AA34=8),AA34,0))*'Настройки УИК'!$J$26/8,0)</f>
        <v>#VALUE!</v>
      </c>
      <c r="AD34" s="512" t="e">
        <f>IF($B34="",0,AA34*'Настройки УИК'!$K$26*2*'Настройки ТИК'!$C$32)</f>
        <v>#VALUE!</v>
      </c>
      <c r="AE34" s="512" t="e">
        <f>IF(AND(AB34+AC34=0,$B34=""),AA34*'Настройки УИК'!$K$26*'Настройки ТИК'!$C$32,0)</f>
        <v>#VALUE!</v>
      </c>
      <c r="AF34" s="512" t="e">
        <f>IF(AND('Настройки ТИК'!$C$45="ТИК",'Настройки УИК'!$C$26="Председатель"),0,(AD34+AE34)*ПК_ТИК)</f>
        <v>#VALUE!</v>
      </c>
      <c r="AG34" s="344"/>
      <c r="AH34" s="512" t="e">
        <f>IF('Настройки УИК'!$F$27&gt;0,(IF(AND(MONTH($A34)=MONTH('Настройки ТИК'!$C$17),$B34="",AG34=8),AG34,0))*'Настройки УИК'!$I$27/8,0)</f>
        <v>#VALUE!</v>
      </c>
      <c r="AI34" s="512" t="e">
        <f>IF('Настройки УИК'!$F$27&gt;0,(IF(AND(MONTH($A34)=MONTH('Настройки ТИК'!$D$17),$B34="",AG34=8),AG34,0))*'Настройки УИК'!$J$27/8,0)</f>
        <v>#VALUE!</v>
      </c>
      <c r="AJ34" s="512" t="e">
        <f>IF($B34="",0,AG34*'Настройки УИК'!$K$27*2*'Настройки ТИК'!$C$32)</f>
        <v>#VALUE!</v>
      </c>
      <c r="AK34" s="512" t="e">
        <f>IF(AND(AH34+AI34=0,$B34=""),AG34*'Настройки УИК'!$K$27*'Настройки ТИК'!$C$32,0)</f>
        <v>#VALUE!</v>
      </c>
      <c r="AL34" s="512" t="e">
        <f>IF(AND('Настройки ТИК'!$C$45="ТИК",'Настройки УИК'!$C$27="Председатель"),0,(AJ34+AK34)*ПК_ТИК)</f>
        <v>#VALUE!</v>
      </c>
      <c r="AM34" s="344"/>
      <c r="AN34" s="512" t="e">
        <f>IF('Настройки УИК'!$F$28&gt;0,(IF(AND(MONTH($A34)=MONTH('Настройки ТИК'!$C$17),$B34="",AM34=8),AM34,0))*'Настройки УИК'!$I$28/8,0)</f>
        <v>#VALUE!</v>
      </c>
      <c r="AO34" s="512" t="e">
        <f>IF('Настройки УИК'!$F$28&gt;0,(IF(AND(MONTH($A34)=MONTH('Настройки ТИК'!$D$17),$B34="",AM34=8),AM34,0))*'Настройки УИК'!$J$28/8,0)</f>
        <v>#VALUE!</v>
      </c>
      <c r="AP34" s="512" t="e">
        <f>IF($B34="",0,AM34*'Настройки УИК'!$K$28*2*'Настройки ТИК'!$C$32)</f>
        <v>#VALUE!</v>
      </c>
      <c r="AQ34" s="512" t="e">
        <f>IF(AND(AN34+AO34=0,$B34=""),AM34*'Настройки УИК'!$K$28*'Настройки ТИК'!$C$32,0)</f>
        <v>#VALUE!</v>
      </c>
      <c r="AR34" s="512" t="e">
        <f>IF(AND('Настройки ТИК'!$C$45="ТИК",'Настройки УИК'!$C$28="Председатель"),0,(AP34+AQ34)*ПК_ТИК)</f>
        <v>#VALUE!</v>
      </c>
      <c r="AS34" s="344"/>
      <c r="AT34" s="512" t="e">
        <f>IF('Настройки УИК'!$F$29&gt;0,(IF(AND(MONTH($A34)=MONTH('Настройки ТИК'!$C$17),$B34="",AS34=8),AS34,0))*'Настройки УИК'!$I$29/8,0)</f>
        <v>#VALUE!</v>
      </c>
      <c r="AU34" s="512" t="e">
        <f>IF('Настройки УИК'!$F$29&gt;0,(IF(AND(MONTH($A34)=MONTH('Настройки ТИК'!$D$17),$B34="",AS34=8),AS34,0))*'Настройки УИК'!$J$29/8,0)</f>
        <v>#VALUE!</v>
      </c>
      <c r="AV34" s="512" t="e">
        <f>IF($B34="",0,AS34*'Настройки УИК'!$K$29*2*'Настройки ТИК'!$C$32)</f>
        <v>#VALUE!</v>
      </c>
      <c r="AW34" s="512" t="e">
        <f>IF(AND(AT34+AU34=0,$B34=""),AS34*'Настройки УИК'!$K$29*'Настройки ТИК'!$C$32,0)</f>
        <v>#VALUE!</v>
      </c>
      <c r="AX34" s="512" t="e">
        <f>IF(AND('Настройки ТИК'!$C$45="ТИК",'Настройки УИК'!$C$29="Председатель"),0,(AV34+AW34)*ПК_ТИК)</f>
        <v>#VALUE!</v>
      </c>
      <c r="AY34" s="344"/>
      <c r="AZ34" s="512" t="e">
        <f>IF('Настройки УИК'!$F$30&gt;0,(IF(AND(MONTH($A34)=MONTH('Настройки ТИК'!$C$17),$B34="",AY34=8),AY34,0))*'Настройки УИК'!$I$30/8,0)</f>
        <v>#VALUE!</v>
      </c>
      <c r="BA34" s="512" t="e">
        <f>IF('Настройки УИК'!$F$30&gt;0,(IF(AND(MONTH($A34)=MONTH('Настройки ТИК'!$D$17),$B34="",AY34=8),AY34,0))*'Настройки УИК'!$J$30/8,0)</f>
        <v>#VALUE!</v>
      </c>
      <c r="BB34" s="512" t="e">
        <f>IF($B34="",0,AY34*'Настройки УИК'!$K$30*2*'Настройки ТИК'!$C$32)</f>
        <v>#VALUE!</v>
      </c>
      <c r="BC34" s="512" t="e">
        <f>IF(AND(AZ34+BA34=0,$B34=""),AY34*'Настройки УИК'!$K$30*'Настройки ТИК'!$C$32,0)</f>
        <v>#VALUE!</v>
      </c>
      <c r="BD34" s="512" t="e">
        <f>IF(AND('Настройки ТИК'!$C$45="ТИК",'Настройки УИК'!$C$30="Председатель"),0,(BB34+BC34)*ПК_ТИК)</f>
        <v>#VALUE!</v>
      </c>
      <c r="BE34" s="344"/>
      <c r="BF34" s="512" t="e">
        <f>IF('Настройки УИК'!$F$31&gt;0,(IF(AND(MONTH($A34)=MONTH('Настройки ТИК'!$C$17),$B34="",BE34=8),BE34,0))*'Настройки УИК'!$I$31/8,0)</f>
        <v>#VALUE!</v>
      </c>
      <c r="BG34" s="512" t="e">
        <f>IF('Настройки УИК'!$F$31&gt;0,(IF(AND(MONTH($A34)=MONTH('Настройки ТИК'!$D$17),$B34="",BE34=8),BE34,0))*'Настройки УИК'!$J$31/8,0)</f>
        <v>#VALUE!</v>
      </c>
      <c r="BH34" s="512" t="e">
        <f>IF($B34="",0,BE34*'Настройки УИК'!$K$31*2*'Настройки ТИК'!$C$32)</f>
        <v>#VALUE!</v>
      </c>
      <c r="BI34" s="512" t="e">
        <f>IF(AND(BF34+BG34=0,$B34=""),BE34*'Настройки УИК'!$K$31*'Настройки ТИК'!$C$32,0)</f>
        <v>#VALUE!</v>
      </c>
      <c r="BJ34" s="512" t="e">
        <f>IF(AND('Настройки ТИК'!$C$45="ТИК",'Настройки УИК'!$C$31="Председатель"),0,(BH34+BI34)*ПК_ТИК)</f>
        <v>#VALUE!</v>
      </c>
      <c r="BK34" s="344"/>
      <c r="BL34" s="512" t="e">
        <f>IF('Настройки УИК'!$F$32&gt;0,(IF(AND(MONTH($A34)=MONTH('Настройки ТИК'!$C$17),$B34="",BK34=8),BK34,0))*'Настройки УИК'!$I$32/8,0)</f>
        <v>#VALUE!</v>
      </c>
      <c r="BM34" s="512" t="e">
        <f>IF('Настройки УИК'!$F$32&gt;0,(IF(AND(MONTH($A34)=MONTH('Настройки ТИК'!$D$17),$B34="",BK34=8),BK34,0))*'Настройки УИК'!$J$32/8,0)</f>
        <v>#VALUE!</v>
      </c>
      <c r="BN34" s="512" t="e">
        <f>IF($B34="",0,BK34*'Настройки УИК'!$K$32*2*'Настройки ТИК'!$C$32)</f>
        <v>#VALUE!</v>
      </c>
      <c r="BO34" s="512" t="e">
        <f>IF(AND(BL34+BM34=0,$B34=""),BK34*'Настройки УИК'!$K$32*'Настройки ТИК'!$C$32,0)</f>
        <v>#VALUE!</v>
      </c>
      <c r="BP34" s="512" t="e">
        <f>IF(AND('Настройки ТИК'!$C$45="ТИК",'Настройки УИК'!$C$32="Председатель"),0,(BN34+BO34)*ПК_ТИК)</f>
        <v>#VALUE!</v>
      </c>
      <c r="BQ34" s="344"/>
      <c r="BR34" s="512" t="e">
        <f>IF('Настройки УИК'!$F$33&gt;0,(IF(AND(MONTH($A34)=MONTH('Настройки ТИК'!$C$17),$B34="",BQ34=8),BQ34,0))*'Настройки УИК'!$I$33/8,0)</f>
        <v>#VALUE!</v>
      </c>
      <c r="BS34" s="512" t="e">
        <f>IF('Настройки УИК'!$F$33&gt;0,(IF(AND(MONTH($A34)=MONTH('Настройки ТИК'!$D$17),$B34="",BQ34=8),BQ34,0))*'Настройки УИК'!$J$33/8,0)</f>
        <v>#VALUE!</v>
      </c>
      <c r="BT34" s="512" t="e">
        <f>IF($B34="",0,BQ34*'Настройки УИК'!$K$33*2*'Настройки ТИК'!$C$32)</f>
        <v>#VALUE!</v>
      </c>
      <c r="BU34" s="512" t="e">
        <f>IF(AND(BR34+BS34=0,$B34=""),BQ34*'Настройки УИК'!$K$33*'Настройки ТИК'!$C$32,0)</f>
        <v>#VALUE!</v>
      </c>
      <c r="BV34" s="512" t="e">
        <f>IF(AND('Настройки ТИК'!$C$45="ТИК",'Настройки УИК'!$C$33="Председатель"),0,(BT34+BU34)*ПК_ТИК)</f>
        <v>#VALUE!</v>
      </c>
      <c r="BW34" s="344"/>
      <c r="BX34" s="512" t="e">
        <f>IF('Настройки УИК'!$F$34&gt;0,(IF(AND(MONTH($A34)=MONTH('Настройки ТИК'!$C$17),$B34="",BW34=8),BW34,0))*'Настройки УИК'!$I$34/8,0)</f>
        <v>#VALUE!</v>
      </c>
      <c r="BY34" s="512" t="e">
        <f>IF('Настройки УИК'!$F$34&gt;0,(IF(AND(MONTH($A34)=MONTH('Настройки ТИК'!$D$17),$B34="",BW34=8),BW34,0))*'Настройки УИК'!$J$34/8,0)</f>
        <v>#VALUE!</v>
      </c>
      <c r="BZ34" s="512" t="e">
        <f>IF($B34="",0,BW34*'Настройки УИК'!$K$34*2*'Настройки ТИК'!$C$32)</f>
        <v>#VALUE!</v>
      </c>
      <c r="CA34" s="512" t="e">
        <f>IF(AND(BX34+BY34=0,$B34=""),BW34*'Настройки УИК'!$K$34*'Настройки ТИК'!$C$32,0)</f>
        <v>#VALUE!</v>
      </c>
      <c r="CB34" s="512" t="e">
        <f>IF(AND('Настройки ТИК'!$C$45="ТИК",'Настройки УИК'!$C$34="Председатель"),0,(BZ34+CA34)*ПК_ТИК)</f>
        <v>#VALUE!</v>
      </c>
      <c r="CC34" s="344"/>
      <c r="CD34" s="512" t="e">
        <f>IF('Настройки УИК'!$F$35&gt;0,(IF(AND(MONTH($A34)=MONTH('Настройки ТИК'!$C$17),$B34="",CC34=8),CC34,0))*'Настройки УИК'!$I$35/8,0)</f>
        <v>#VALUE!</v>
      </c>
      <c r="CE34" s="512" t="e">
        <f>IF('Настройки УИК'!$F$35&gt;0,(IF(AND(MONTH($A34)=MONTH('Настройки ТИК'!$D$17),$B34="",CC34=8),CC34,0))*'Настройки УИК'!$J$35/8,0)</f>
        <v>#VALUE!</v>
      </c>
      <c r="CF34" s="512" t="e">
        <f>IF($B34="",0,CC34*'Настройки УИК'!$K$35*2*'Настройки ТИК'!$C$32)</f>
        <v>#VALUE!</v>
      </c>
      <c r="CG34" s="512" t="e">
        <f>IF(AND(CD34+CE34=0,$B34=""),CC34*'Настройки УИК'!$K$35*'Настройки ТИК'!$C$32,0)</f>
        <v>#VALUE!</v>
      </c>
      <c r="CH34" s="512" t="e">
        <f>IF(AND('Настройки ТИК'!$C$45="ТИК",'Настройки УИК'!$C$35="Председатель"),0,(CF34+CG34)*ПК_ТИК)</f>
        <v>#VALUE!</v>
      </c>
      <c r="CI34" s="344"/>
      <c r="CJ34" s="512" t="e">
        <f>IF('Настройки УИК'!$F$36&gt;0,(IF(AND(MONTH($A34)=MONTH('Настройки ТИК'!$C$17),$B34="",CI34=8),CI34,0))*'Настройки УИК'!$I$36/8,0)</f>
        <v>#VALUE!</v>
      </c>
      <c r="CK34" s="512" t="e">
        <f>IF('Настройки УИК'!$F$36&gt;0,(IF(AND(MONTH($A34)=MONTH('Настройки ТИК'!$D$17),$B34="",CI34=8),CI34,0))*'Настройки УИК'!$J$36/8,0)</f>
        <v>#VALUE!</v>
      </c>
      <c r="CL34" s="512" t="e">
        <f>IF($B34="",0,CI34*'Настройки УИК'!$K$36*2*'Настройки ТИК'!$C$32)</f>
        <v>#VALUE!</v>
      </c>
      <c r="CM34" s="512" t="e">
        <f>IF(AND(CJ34+CK34=0,$B34=""),CI34*'Настройки УИК'!$K$36*'Настройки ТИК'!$C$32,0)</f>
        <v>#VALUE!</v>
      </c>
      <c r="CN34" s="512" t="e">
        <f>IF(AND('Настройки ТИК'!$C$45="ТИК",'Настройки УИК'!$C$36="Председатель"),0,(CL34+CM34)*ПК_ТИК)</f>
        <v>#VALUE!</v>
      </c>
      <c r="CO34" s="344"/>
      <c r="CP34" s="512" t="e">
        <f>IF('Настройки УИК'!$F$37&gt;0,(IF(AND(MONTH($A34)=MONTH('Настройки ТИК'!$C$17),$B34="",CO34=8),CO34,0))*'Настройки УИК'!$I$37/8,0)</f>
        <v>#VALUE!</v>
      </c>
      <c r="CQ34" s="512" t="e">
        <f>IF('Настройки УИК'!$F$37&gt;0,(IF(AND(MONTH($A34)=MONTH('Настройки ТИК'!$D$17),$B34="",CO34=8),CO34,0))*'Настройки УИК'!$J$37/8,0)</f>
        <v>#VALUE!</v>
      </c>
      <c r="CR34" s="512" t="e">
        <f>IF($B34="",0,CO34*'Настройки УИК'!$K$37*2*'Настройки ТИК'!$C$32)</f>
        <v>#VALUE!</v>
      </c>
      <c r="CS34" s="512" t="e">
        <f>IF(AND(CP34+CQ34=0,$B34=""),CO34*'Настройки УИК'!$K$37*'Настройки ТИК'!$C$32,0)</f>
        <v>#VALUE!</v>
      </c>
      <c r="CT34" s="512" t="e">
        <f>IF(AND('Настройки ТИК'!$C$45="ТИК",'Настройки УИК'!$C$37="Председатель"),0,(CR34+CS34)*ПК_ТИК)</f>
        <v>#VALUE!</v>
      </c>
      <c r="CU34" s="344"/>
      <c r="CV34" s="512" t="e">
        <f>IF('Настройки УИК'!$F$38&gt;0,(IF(AND(MONTH($A34)=MONTH('Настройки ТИК'!$C$17),$B34="",CU34=8),CU34,0))*'Настройки УИК'!$I$38/8,0)</f>
        <v>#VALUE!</v>
      </c>
      <c r="CW34" s="512" t="e">
        <f>IF('Настройки УИК'!$F$38&gt;0,(IF(AND(MONTH($A34)=MONTH('Настройки ТИК'!$D$17),$B34="",CU34=8),CU34,0))*'Настройки УИК'!$J$38/8,0)</f>
        <v>#VALUE!</v>
      </c>
      <c r="CX34" s="512" t="e">
        <f>IF($B34="",0,CU34*'Настройки УИК'!$K$38*2*'Настройки ТИК'!$C$32)</f>
        <v>#VALUE!</v>
      </c>
      <c r="CY34" s="512" t="e">
        <f>IF(AND(CV34+CW34=0,$B34=""),CU34*'Настройки УИК'!$K$38*'Настройки ТИК'!$C$32,0)</f>
        <v>#VALUE!</v>
      </c>
      <c r="CZ34" s="512" t="e">
        <f>IF(AND('Настройки ТИК'!$C$45="ТИК",'Настройки УИК'!$C$38="Председатель"),0,(CX34+CY34)*ПК_ТИК)</f>
        <v>#VALUE!</v>
      </c>
      <c r="DA34" s="344"/>
      <c r="DB34" s="512" t="e">
        <f>IF('Настройки УИК'!$F$39&gt;0,(IF(AND(MONTH($A34)=MONTH('Настройки ТИК'!$C$17),$B34="",DA34=8),DA34,0))*'Настройки УИК'!$I$39/8,0)</f>
        <v>#VALUE!</v>
      </c>
      <c r="DC34" s="512" t="e">
        <f>IF('Настройки УИК'!$F$39&gt;0,(IF(AND(MONTH($A34)=MONTH('Настройки ТИК'!$D$17),$B34="",DA34=8),DA34,0))*'Настройки УИК'!$J$39/8,0)</f>
        <v>#VALUE!</v>
      </c>
      <c r="DD34" s="512" t="e">
        <f>IF($B34="",0,DA34*'Настройки УИК'!$K$39*2*'Настройки ТИК'!$C$32)</f>
        <v>#VALUE!</v>
      </c>
      <c r="DE34" s="512" t="e">
        <f>IF(AND(DB34+DC34=0,$B34=""),DA34*'Настройки УИК'!$K$39*'Настройки ТИК'!$C$32,0)</f>
        <v>#VALUE!</v>
      </c>
      <c r="DF34" s="512" t="e">
        <f>IF(AND('Настройки ТИК'!$C$45="ТИК",'Настройки УИК'!$C$39="Председатель"),0,(DD34+DE34)*ПК_ТИК)</f>
        <v>#VALUE!</v>
      </c>
    </row>
    <row r="35" spans="1:110" s="241" customFormat="1" ht="16.5" customHeight="1">
      <c r="A35" s="419" t="s">
        <v>1040</v>
      </c>
      <c r="B35" s="420" t="s">
        <v>1041</v>
      </c>
      <c r="C35" s="344"/>
      <c r="D35" s="512" t="e">
        <f>IF('Настройки УИК'!$F$22&gt;0,(IF(AND(MONTH($A35)=MONTH('Настройки ТИК'!$C$17),$B35="",C35=8),C35,0))*'Настройки УИК'!$I$22/8,0)</f>
        <v>#VALUE!</v>
      </c>
      <c r="E35" s="512" t="e">
        <f>IF('Настройки УИК'!$F$22&gt;0,(IF(AND(MONTH($A35)=MONTH('Настройки ТИК'!$D$17),$B35="",C35=8),C35,0))*'Настройки УИК'!$J$22/8,0)</f>
        <v>#VALUE!</v>
      </c>
      <c r="F35" s="512" t="e">
        <f>IF($B35="",0,C35*'Настройки УИК'!$K$22*2*'Настройки ТИК'!$C$32)</f>
        <v>#VALUE!</v>
      </c>
      <c r="G35" s="512" t="e">
        <f>IF(AND(D35+E35=0,$B35=""),C35*'Настройки УИК'!$K$22*'Настройки ТИК'!$C$32,0)</f>
        <v>#VALUE!</v>
      </c>
      <c r="H35" s="512" t="e">
        <f>IF(AND('Настройки ТИК'!$C$45="ТИК",'Настройки УИК'!$C$22="Председатель"),0,(F35+G35)*ПК_ТИК)</f>
        <v>#VALUE!</v>
      </c>
      <c r="I35" s="344"/>
      <c r="J35" s="512" t="e">
        <f>IF('Настройки УИК'!$F$23&gt;0,(IF(AND(MONTH($A35)=MONTH('Настройки ТИК'!$C$17),$B35="",I35=8),I35,0))*'Настройки УИК'!$I$23/8,0)</f>
        <v>#VALUE!</v>
      </c>
      <c r="K35" s="512" t="e">
        <f>IF('Настройки УИК'!$F$23&gt;0,(IF(AND(MONTH($A35)=MONTH('Настройки ТИК'!$D$17),$B35="",I35=8),I35,0))*'Настройки УИК'!$J$23/8,0)</f>
        <v>#VALUE!</v>
      </c>
      <c r="L35" s="512" t="e">
        <f>IF($B35="",0,I35*'Настройки УИК'!$K$23*2*'Настройки ТИК'!$C$32)</f>
        <v>#VALUE!</v>
      </c>
      <c r="M35" s="512" t="e">
        <f>IF(AND(J35+K35=0,$B35=""),I35*'Настройки УИК'!$K$23*'Настройки ТИК'!$C$32,0)</f>
        <v>#VALUE!</v>
      </c>
      <c r="N35" s="512" t="e">
        <f>IF(AND('Настройки ТИК'!$C$45="ТИК",'Настройки УИК'!$C$23="Председатель"),0,(L35+M35)*ПК_ТИК)</f>
        <v>#VALUE!</v>
      </c>
      <c r="O35" s="344"/>
      <c r="P35" s="512" t="e">
        <f>IF('Настройки УИК'!$F$24&gt;0,(IF(AND(MONTH($A35)=MONTH('Настройки ТИК'!$C$17),$B35="",O35=8),O35,0))*'Настройки УИК'!$I$24/8,0)</f>
        <v>#VALUE!</v>
      </c>
      <c r="Q35" s="512" t="e">
        <f>IF('Настройки УИК'!$F$24&gt;0,(IF(AND(MONTH($A35)=MONTH('Настройки ТИК'!$D$17),$B35="",O35=8),O35,0))*'Настройки УИК'!$J$24/8,0)</f>
        <v>#VALUE!</v>
      </c>
      <c r="R35" s="512" t="e">
        <f>IF($B35="",0,O35*'Настройки УИК'!$K$24*2*'Настройки ТИК'!$C$32)</f>
        <v>#VALUE!</v>
      </c>
      <c r="S35" s="512" t="e">
        <f>IF(AND(P35+Q35=0,$B35=""),O35*'Настройки УИК'!$K$24*'Настройки ТИК'!$C$32,0)</f>
        <v>#VALUE!</v>
      </c>
      <c r="T35" s="512" t="e">
        <f>IF(AND('Настройки ТИК'!$C$45="ТИК",'Настройки УИК'!$C$24="Председатель"),0,(R35+S35)*ПК_ТИК)</f>
        <v>#VALUE!</v>
      </c>
      <c r="U35" s="344"/>
      <c r="V35" s="512" t="e">
        <f>IF('Настройки УИК'!$F$25&gt;0,(IF(AND(MONTH($A35)=MONTH('Настройки ТИК'!$C$17),$B35="",U35=8),U35,0))*'Настройки УИК'!$I$25/8,0)</f>
        <v>#VALUE!</v>
      </c>
      <c r="W35" s="512" t="e">
        <f>IF('Настройки УИК'!$F$25&gt;0,(IF(AND(MONTH($A35)=MONTH('Настройки ТИК'!$D$17),$B35="",U35=8),U35,0))*'Настройки УИК'!$J$25/8,0)</f>
        <v>#VALUE!</v>
      </c>
      <c r="X35" s="512" t="e">
        <f>IF($B35="",0,U35*'Настройки УИК'!$K$25*2*'Настройки ТИК'!$C$32)</f>
        <v>#VALUE!</v>
      </c>
      <c r="Y35" s="512" t="e">
        <f>IF(AND(V35+W35=0,$B35=""),U35*'Настройки УИК'!$K$25*'Настройки ТИК'!$C$32,0)</f>
        <v>#VALUE!</v>
      </c>
      <c r="Z35" s="512" t="e">
        <f>IF(AND('Настройки ТИК'!$C$45="ТИК",'Настройки УИК'!$C$25="Председатель"),0,(X35+Y35)*ПК_ТИК)</f>
        <v>#VALUE!</v>
      </c>
      <c r="AA35" s="344"/>
      <c r="AB35" s="512" t="e">
        <f>IF('Настройки УИК'!$F$26&gt;0,(IF(AND(MONTH($A35)=MONTH('Настройки ТИК'!$C$17),$B35="",AA35=8),AA35,0))*'Настройки УИК'!$I$26/8,0)</f>
        <v>#VALUE!</v>
      </c>
      <c r="AC35" s="512" t="e">
        <f>IF('Настройки УИК'!$F$26&gt;0,(IF(AND(MONTH($A35)=MONTH('Настройки ТИК'!$D$17),$B35="",AA35=8),AA35,0))*'Настройки УИК'!$J$26/8,0)</f>
        <v>#VALUE!</v>
      </c>
      <c r="AD35" s="512" t="e">
        <f>IF($B35="",0,AA35*'Настройки УИК'!$K$26*2*'Настройки ТИК'!$C$32)</f>
        <v>#VALUE!</v>
      </c>
      <c r="AE35" s="512" t="e">
        <f>IF(AND(AB35+AC35=0,$B35=""),AA35*'Настройки УИК'!$K$26*'Настройки ТИК'!$C$32,0)</f>
        <v>#VALUE!</v>
      </c>
      <c r="AF35" s="512" t="e">
        <f>IF(AND('Настройки ТИК'!$C$45="ТИК",'Настройки УИК'!$C$26="Председатель"),0,(AD35+AE35)*ПК_ТИК)</f>
        <v>#VALUE!</v>
      </c>
      <c r="AG35" s="344"/>
      <c r="AH35" s="512" t="e">
        <f>IF('Настройки УИК'!$F$27&gt;0,(IF(AND(MONTH($A35)=MONTH('Настройки ТИК'!$C$17),$B35="",AG35=8),AG35,0))*'Настройки УИК'!$I$27/8,0)</f>
        <v>#VALUE!</v>
      </c>
      <c r="AI35" s="512" t="e">
        <f>IF('Настройки УИК'!$F$27&gt;0,(IF(AND(MONTH($A35)=MONTH('Настройки ТИК'!$D$17),$B35="",AG35=8),AG35,0))*'Настройки УИК'!$J$27/8,0)</f>
        <v>#VALUE!</v>
      </c>
      <c r="AJ35" s="512" t="e">
        <f>IF($B35="",0,AG35*'Настройки УИК'!$K$27*2*'Настройки ТИК'!$C$32)</f>
        <v>#VALUE!</v>
      </c>
      <c r="AK35" s="512" t="e">
        <f>IF(AND(AH35+AI35=0,$B35=""),AG35*'Настройки УИК'!$K$27*'Настройки ТИК'!$C$32,0)</f>
        <v>#VALUE!</v>
      </c>
      <c r="AL35" s="512" t="e">
        <f>IF(AND('Настройки ТИК'!$C$45="ТИК",'Настройки УИК'!$C$27="Председатель"),0,(AJ35+AK35)*ПК_ТИК)</f>
        <v>#VALUE!</v>
      </c>
      <c r="AM35" s="344"/>
      <c r="AN35" s="512" t="e">
        <f>IF('Настройки УИК'!$F$28&gt;0,(IF(AND(MONTH($A35)=MONTH('Настройки ТИК'!$C$17),$B35="",AM35=8),AM35,0))*'Настройки УИК'!$I$28/8,0)</f>
        <v>#VALUE!</v>
      </c>
      <c r="AO35" s="512" t="e">
        <f>IF('Настройки УИК'!$F$28&gt;0,(IF(AND(MONTH($A35)=MONTH('Настройки ТИК'!$D$17),$B35="",AM35=8),AM35,0))*'Настройки УИК'!$J$28/8,0)</f>
        <v>#VALUE!</v>
      </c>
      <c r="AP35" s="512" t="e">
        <f>IF($B35="",0,AM35*'Настройки УИК'!$K$28*2*'Настройки ТИК'!$C$32)</f>
        <v>#VALUE!</v>
      </c>
      <c r="AQ35" s="512" t="e">
        <f>IF(AND(AN35+AO35=0,$B35=""),AM35*'Настройки УИК'!$K$28*'Настройки ТИК'!$C$32,0)</f>
        <v>#VALUE!</v>
      </c>
      <c r="AR35" s="512" t="e">
        <f>IF(AND('Настройки ТИК'!$C$45="ТИК",'Настройки УИК'!$C$28="Председатель"),0,(AP35+AQ35)*ПК_ТИК)</f>
        <v>#VALUE!</v>
      </c>
      <c r="AS35" s="344"/>
      <c r="AT35" s="512" t="e">
        <f>IF('Настройки УИК'!$F$29&gt;0,(IF(AND(MONTH($A35)=MONTH('Настройки ТИК'!$C$17),$B35="",AS35=8),AS35,0))*'Настройки УИК'!$I$29/8,0)</f>
        <v>#VALUE!</v>
      </c>
      <c r="AU35" s="512" t="e">
        <f>IF('Настройки УИК'!$F$29&gt;0,(IF(AND(MONTH($A35)=MONTH('Настройки ТИК'!$D$17),$B35="",AS35=8),AS35,0))*'Настройки УИК'!$J$29/8,0)</f>
        <v>#VALUE!</v>
      </c>
      <c r="AV35" s="512" t="e">
        <f>IF($B35="",0,AS35*'Настройки УИК'!$K$29*2*'Настройки ТИК'!$C$32)</f>
        <v>#VALUE!</v>
      </c>
      <c r="AW35" s="512" t="e">
        <f>IF(AND(AT35+AU35=0,$B35=""),AS35*'Настройки УИК'!$K$29*'Настройки ТИК'!$C$32,0)</f>
        <v>#VALUE!</v>
      </c>
      <c r="AX35" s="512" t="e">
        <f>IF(AND('Настройки ТИК'!$C$45="ТИК",'Настройки УИК'!$C$29="Председатель"),0,(AV35+AW35)*ПК_ТИК)</f>
        <v>#VALUE!</v>
      </c>
      <c r="AY35" s="344"/>
      <c r="AZ35" s="512" t="e">
        <f>IF('Настройки УИК'!$F$30&gt;0,(IF(AND(MONTH($A35)=MONTH('Настройки ТИК'!$C$17),$B35="",AY35=8),AY35,0))*'Настройки УИК'!$I$30/8,0)</f>
        <v>#VALUE!</v>
      </c>
      <c r="BA35" s="512" t="e">
        <f>IF('Настройки УИК'!$F$30&gt;0,(IF(AND(MONTH($A35)=MONTH('Настройки ТИК'!$D$17),$B35="",AY35=8),AY35,0))*'Настройки УИК'!$J$30/8,0)</f>
        <v>#VALUE!</v>
      </c>
      <c r="BB35" s="512" t="e">
        <f>IF($B35="",0,AY35*'Настройки УИК'!$K$30*2*'Настройки ТИК'!$C$32)</f>
        <v>#VALUE!</v>
      </c>
      <c r="BC35" s="512" t="e">
        <f>IF(AND(AZ35+BA35=0,$B35=""),AY35*'Настройки УИК'!$K$30*'Настройки ТИК'!$C$32,0)</f>
        <v>#VALUE!</v>
      </c>
      <c r="BD35" s="512" t="e">
        <f>IF(AND('Настройки ТИК'!$C$45="ТИК",'Настройки УИК'!$C$30="Председатель"),0,(BB35+BC35)*ПК_ТИК)</f>
        <v>#VALUE!</v>
      </c>
      <c r="BE35" s="344"/>
      <c r="BF35" s="512" t="e">
        <f>IF('Настройки УИК'!$F$31&gt;0,(IF(AND(MONTH($A35)=MONTH('Настройки ТИК'!$C$17),$B35="",BE35=8),BE35,0))*'Настройки УИК'!$I$31/8,0)</f>
        <v>#VALUE!</v>
      </c>
      <c r="BG35" s="512" t="e">
        <f>IF('Настройки УИК'!$F$31&gt;0,(IF(AND(MONTH($A35)=MONTH('Настройки ТИК'!$D$17),$B35="",BE35=8),BE35,0))*'Настройки УИК'!$J$31/8,0)</f>
        <v>#VALUE!</v>
      </c>
      <c r="BH35" s="512" t="e">
        <f>IF($B35="",0,BE35*'Настройки УИК'!$K$31*2*'Настройки ТИК'!$C$32)</f>
        <v>#VALUE!</v>
      </c>
      <c r="BI35" s="512" t="e">
        <f>IF(AND(BF35+BG35=0,$B35=""),BE35*'Настройки УИК'!$K$31*'Настройки ТИК'!$C$32,0)</f>
        <v>#VALUE!</v>
      </c>
      <c r="BJ35" s="512" t="e">
        <f>IF(AND('Настройки ТИК'!$C$45="ТИК",'Настройки УИК'!$C$31="Председатель"),0,(BH35+BI35)*ПК_ТИК)</f>
        <v>#VALUE!</v>
      </c>
      <c r="BK35" s="344"/>
      <c r="BL35" s="512" t="e">
        <f>IF('Настройки УИК'!$F$32&gt;0,(IF(AND(MONTH($A35)=MONTH('Настройки ТИК'!$C$17),$B35="",BK35=8),BK35,0))*'Настройки УИК'!$I$32/8,0)</f>
        <v>#VALUE!</v>
      </c>
      <c r="BM35" s="512" t="e">
        <f>IF('Настройки УИК'!$F$32&gt;0,(IF(AND(MONTH($A35)=MONTH('Настройки ТИК'!$D$17),$B35="",BK35=8),BK35,0))*'Настройки УИК'!$J$32/8,0)</f>
        <v>#VALUE!</v>
      </c>
      <c r="BN35" s="512" t="e">
        <f>IF($B35="",0,BK35*'Настройки УИК'!$K$32*2*'Настройки ТИК'!$C$32)</f>
        <v>#VALUE!</v>
      </c>
      <c r="BO35" s="512" t="e">
        <f>IF(AND(BL35+BM35=0,$B35=""),BK35*'Настройки УИК'!$K$32*'Настройки ТИК'!$C$32,0)</f>
        <v>#VALUE!</v>
      </c>
      <c r="BP35" s="512" t="e">
        <f>IF(AND('Настройки ТИК'!$C$45="ТИК",'Настройки УИК'!$C$32="Председатель"),0,(BN35+BO35)*ПК_ТИК)</f>
        <v>#VALUE!</v>
      </c>
      <c r="BQ35" s="344"/>
      <c r="BR35" s="512" t="e">
        <f>IF('Настройки УИК'!$F$33&gt;0,(IF(AND(MONTH($A35)=MONTH('Настройки ТИК'!$C$17),$B35="",BQ35=8),BQ35,0))*'Настройки УИК'!$I$33/8,0)</f>
        <v>#VALUE!</v>
      </c>
      <c r="BS35" s="512" t="e">
        <f>IF('Настройки УИК'!$F$33&gt;0,(IF(AND(MONTH($A35)=MONTH('Настройки ТИК'!$D$17),$B35="",BQ35=8),BQ35,0))*'Настройки УИК'!$J$33/8,0)</f>
        <v>#VALUE!</v>
      </c>
      <c r="BT35" s="512" t="e">
        <f>IF($B35="",0,BQ35*'Настройки УИК'!$K$33*2*'Настройки ТИК'!$C$32)</f>
        <v>#VALUE!</v>
      </c>
      <c r="BU35" s="512" t="e">
        <f>IF(AND(BR35+BS35=0,$B35=""),BQ35*'Настройки УИК'!$K$33*'Настройки ТИК'!$C$32,0)</f>
        <v>#VALUE!</v>
      </c>
      <c r="BV35" s="512" t="e">
        <f>IF(AND('Настройки ТИК'!$C$45="ТИК",'Настройки УИК'!$C$33="Председатель"),0,(BT35+BU35)*ПК_ТИК)</f>
        <v>#VALUE!</v>
      </c>
      <c r="BW35" s="344"/>
      <c r="BX35" s="512" t="e">
        <f>IF('Настройки УИК'!$F$34&gt;0,(IF(AND(MONTH($A35)=MONTH('Настройки ТИК'!$C$17),$B35="",BW35=8),BW35,0))*'Настройки УИК'!$I$34/8,0)</f>
        <v>#VALUE!</v>
      </c>
      <c r="BY35" s="512" t="e">
        <f>IF('Настройки УИК'!$F$34&gt;0,(IF(AND(MONTH($A35)=MONTH('Настройки ТИК'!$D$17),$B35="",BW35=8),BW35,0))*'Настройки УИК'!$J$34/8,0)</f>
        <v>#VALUE!</v>
      </c>
      <c r="BZ35" s="512" t="e">
        <f>IF($B35="",0,BW35*'Настройки УИК'!$K$34*2*'Настройки ТИК'!$C$32)</f>
        <v>#VALUE!</v>
      </c>
      <c r="CA35" s="512" t="e">
        <f>IF(AND(BX35+BY35=0,$B35=""),BW35*'Настройки УИК'!$K$34*'Настройки ТИК'!$C$32,0)</f>
        <v>#VALUE!</v>
      </c>
      <c r="CB35" s="512" t="e">
        <f>IF(AND('Настройки ТИК'!$C$45="ТИК",'Настройки УИК'!$C$34="Председатель"),0,(BZ35+CA35)*ПК_ТИК)</f>
        <v>#VALUE!</v>
      </c>
      <c r="CC35" s="344"/>
      <c r="CD35" s="512" t="e">
        <f>IF('Настройки УИК'!$F$35&gt;0,(IF(AND(MONTH($A35)=MONTH('Настройки ТИК'!$C$17),$B35="",CC35=8),CC35,0))*'Настройки УИК'!$I$35/8,0)</f>
        <v>#VALUE!</v>
      </c>
      <c r="CE35" s="512" t="e">
        <f>IF('Настройки УИК'!$F$35&gt;0,(IF(AND(MONTH($A35)=MONTH('Настройки ТИК'!$D$17),$B35="",CC35=8),CC35,0))*'Настройки УИК'!$J$35/8,0)</f>
        <v>#VALUE!</v>
      </c>
      <c r="CF35" s="512" t="e">
        <f>IF($B35="",0,CC35*'Настройки УИК'!$K$35*2*'Настройки ТИК'!$C$32)</f>
        <v>#VALUE!</v>
      </c>
      <c r="CG35" s="512" t="e">
        <f>IF(AND(CD35+CE35=0,$B35=""),CC35*'Настройки УИК'!$K$35*'Настройки ТИК'!$C$32,0)</f>
        <v>#VALUE!</v>
      </c>
      <c r="CH35" s="512" t="e">
        <f>IF(AND('Настройки ТИК'!$C$45="ТИК",'Настройки УИК'!$C$35="Председатель"),0,(CF35+CG35)*ПК_ТИК)</f>
        <v>#VALUE!</v>
      </c>
      <c r="CI35" s="344"/>
      <c r="CJ35" s="512" t="e">
        <f>IF('Настройки УИК'!$F$36&gt;0,(IF(AND(MONTH($A35)=MONTH('Настройки ТИК'!$C$17),$B35="",CI35=8),CI35,0))*'Настройки УИК'!$I$36/8,0)</f>
        <v>#VALUE!</v>
      </c>
      <c r="CK35" s="512" t="e">
        <f>IF('Настройки УИК'!$F$36&gt;0,(IF(AND(MONTH($A35)=MONTH('Настройки ТИК'!$D$17),$B35="",CI35=8),CI35,0))*'Настройки УИК'!$J$36/8,0)</f>
        <v>#VALUE!</v>
      </c>
      <c r="CL35" s="512" t="e">
        <f>IF($B35="",0,CI35*'Настройки УИК'!$K$36*2*'Настройки ТИК'!$C$32)</f>
        <v>#VALUE!</v>
      </c>
      <c r="CM35" s="512" t="e">
        <f>IF(AND(CJ35+CK35=0,$B35=""),CI35*'Настройки УИК'!$K$36*'Настройки ТИК'!$C$32,0)</f>
        <v>#VALUE!</v>
      </c>
      <c r="CN35" s="512" t="e">
        <f>IF(AND('Настройки ТИК'!$C$45="ТИК",'Настройки УИК'!$C$36="Председатель"),0,(CL35+CM35)*ПК_ТИК)</f>
        <v>#VALUE!</v>
      </c>
      <c r="CO35" s="344"/>
      <c r="CP35" s="512" t="e">
        <f>IF('Настройки УИК'!$F$37&gt;0,(IF(AND(MONTH($A35)=MONTH('Настройки ТИК'!$C$17),$B35="",CO35=8),CO35,0))*'Настройки УИК'!$I$37/8,0)</f>
        <v>#VALUE!</v>
      </c>
      <c r="CQ35" s="512" t="e">
        <f>IF('Настройки УИК'!$F$37&gt;0,(IF(AND(MONTH($A35)=MONTH('Настройки ТИК'!$D$17),$B35="",CO35=8),CO35,0))*'Настройки УИК'!$J$37/8,0)</f>
        <v>#VALUE!</v>
      </c>
      <c r="CR35" s="512" t="e">
        <f>IF($B35="",0,CO35*'Настройки УИК'!$K$37*2*'Настройки ТИК'!$C$32)</f>
        <v>#VALUE!</v>
      </c>
      <c r="CS35" s="512" t="e">
        <f>IF(AND(CP35+CQ35=0,$B35=""),CO35*'Настройки УИК'!$K$37*'Настройки ТИК'!$C$32,0)</f>
        <v>#VALUE!</v>
      </c>
      <c r="CT35" s="512" t="e">
        <f>IF(AND('Настройки ТИК'!$C$45="ТИК",'Настройки УИК'!$C$37="Председатель"),0,(CR35+CS35)*ПК_ТИК)</f>
        <v>#VALUE!</v>
      </c>
      <c r="CU35" s="344"/>
      <c r="CV35" s="512" t="e">
        <f>IF('Настройки УИК'!$F$38&gt;0,(IF(AND(MONTH($A35)=MONTH('Настройки ТИК'!$C$17),$B35="",CU35=8),CU35,0))*'Настройки УИК'!$I$38/8,0)</f>
        <v>#VALUE!</v>
      </c>
      <c r="CW35" s="512" t="e">
        <f>IF('Настройки УИК'!$F$38&gt;0,(IF(AND(MONTH($A35)=MONTH('Настройки ТИК'!$D$17),$B35="",CU35=8),CU35,0))*'Настройки УИК'!$J$38/8,0)</f>
        <v>#VALUE!</v>
      </c>
      <c r="CX35" s="512" t="e">
        <f>IF($B35="",0,CU35*'Настройки УИК'!$K$38*2*'Настройки ТИК'!$C$32)</f>
        <v>#VALUE!</v>
      </c>
      <c r="CY35" s="512" t="e">
        <f>IF(AND(CV35+CW35=0,$B35=""),CU35*'Настройки УИК'!$K$38*'Настройки ТИК'!$C$32,0)</f>
        <v>#VALUE!</v>
      </c>
      <c r="CZ35" s="512" t="e">
        <f>IF(AND('Настройки ТИК'!$C$45="ТИК",'Настройки УИК'!$C$38="Председатель"),0,(CX35+CY35)*ПК_ТИК)</f>
        <v>#VALUE!</v>
      </c>
      <c r="DA35" s="344"/>
      <c r="DB35" s="512" t="e">
        <f>IF('Настройки УИК'!$F$39&gt;0,(IF(AND(MONTH($A35)=MONTH('Настройки ТИК'!$C$17),$B35="",DA35=8),DA35,0))*'Настройки УИК'!$I$39/8,0)</f>
        <v>#VALUE!</v>
      </c>
      <c r="DC35" s="512" t="e">
        <f>IF('Настройки УИК'!$F$39&gt;0,(IF(AND(MONTH($A35)=MONTH('Настройки ТИК'!$D$17),$B35="",DA35=8),DA35,0))*'Настройки УИК'!$J$39/8,0)</f>
        <v>#VALUE!</v>
      </c>
      <c r="DD35" s="512" t="e">
        <f>IF($B35="",0,DA35*'Настройки УИК'!$K$39*2*'Настройки ТИК'!$C$32)</f>
        <v>#VALUE!</v>
      </c>
      <c r="DE35" s="512" t="e">
        <f>IF(AND(DB35+DC35=0,$B35=""),DA35*'Настройки УИК'!$K$39*'Настройки ТИК'!$C$32,0)</f>
        <v>#VALUE!</v>
      </c>
      <c r="DF35" s="512" t="e">
        <f>IF(AND('Настройки ТИК'!$C$45="ТИК",'Настройки УИК'!$C$39="Председатель"),0,(DD35+DE35)*ПК_ТИК)</f>
        <v>#VALUE!</v>
      </c>
    </row>
    <row r="36" spans="1:110" s="241" customFormat="1" ht="16.5" customHeight="1">
      <c r="A36" s="419" t="s">
        <v>1040</v>
      </c>
      <c r="B36" s="420" t="s">
        <v>1041</v>
      </c>
      <c r="C36" s="344"/>
      <c r="D36" s="512" t="e">
        <f>IF('Настройки УИК'!$F$22&gt;0,(IF(AND(MONTH($A36)=MONTH('Настройки ТИК'!$C$17),$B36="",C36=8),C36,0))*'Настройки УИК'!$I$22/8,0)</f>
        <v>#VALUE!</v>
      </c>
      <c r="E36" s="512" t="e">
        <f>IF('Настройки УИК'!$F$22&gt;0,(IF(AND(MONTH($A36)=MONTH('Настройки ТИК'!$D$17),$B36="",C36=8),C36,0))*'Настройки УИК'!$J$22/8,0)</f>
        <v>#VALUE!</v>
      </c>
      <c r="F36" s="512" t="e">
        <f>IF($B36="",0,C36*'Настройки УИК'!$K$22*2*'Настройки ТИК'!$C$32)</f>
        <v>#VALUE!</v>
      </c>
      <c r="G36" s="512" t="e">
        <f>IF(AND(D36+E36=0,$B36=""),C36*'Настройки УИК'!$K$22*'Настройки ТИК'!$C$32,0)</f>
        <v>#VALUE!</v>
      </c>
      <c r="H36" s="512" t="e">
        <f>IF(AND('Настройки ТИК'!$C$45="ТИК",'Настройки УИК'!$C$22="Председатель"),0,(F36+G36)*ПК_ТИК)</f>
        <v>#VALUE!</v>
      </c>
      <c r="I36" s="344"/>
      <c r="J36" s="512" t="e">
        <f>IF('Настройки УИК'!$F$23&gt;0,(IF(AND(MONTH($A36)=MONTH('Настройки ТИК'!$C$17),$B36="",I36=8),I36,0))*'Настройки УИК'!$I$23/8,0)</f>
        <v>#VALUE!</v>
      </c>
      <c r="K36" s="512" t="e">
        <f>IF('Настройки УИК'!$F$23&gt;0,(IF(AND(MONTH($A36)=MONTH('Настройки ТИК'!$D$17),$B36="",I36=8),I36,0))*'Настройки УИК'!$J$23/8,0)</f>
        <v>#VALUE!</v>
      </c>
      <c r="L36" s="512" t="e">
        <f>IF($B36="",0,I36*'Настройки УИК'!$K$23*2*'Настройки ТИК'!$C$32)</f>
        <v>#VALUE!</v>
      </c>
      <c r="M36" s="512" t="e">
        <f>IF(AND(J36+K36=0,$B36=""),I36*'Настройки УИК'!$K$23*'Настройки ТИК'!$C$32,0)</f>
        <v>#VALUE!</v>
      </c>
      <c r="N36" s="512" t="e">
        <f>IF(AND('Настройки ТИК'!$C$45="ТИК",'Настройки УИК'!$C$23="Председатель"),0,(L36+M36)*ПК_ТИК)</f>
        <v>#VALUE!</v>
      </c>
      <c r="O36" s="344"/>
      <c r="P36" s="512" t="e">
        <f>IF('Настройки УИК'!$F$24&gt;0,(IF(AND(MONTH($A36)=MONTH('Настройки ТИК'!$C$17),$B36="",O36=8),O36,0))*'Настройки УИК'!$I$24/8,0)</f>
        <v>#VALUE!</v>
      </c>
      <c r="Q36" s="512" t="e">
        <f>IF('Настройки УИК'!$F$24&gt;0,(IF(AND(MONTH($A36)=MONTH('Настройки ТИК'!$D$17),$B36="",O36=8),O36,0))*'Настройки УИК'!$J$24/8,0)</f>
        <v>#VALUE!</v>
      </c>
      <c r="R36" s="512" t="e">
        <f>IF($B36="",0,O36*'Настройки УИК'!$K$24*2*'Настройки ТИК'!$C$32)</f>
        <v>#VALUE!</v>
      </c>
      <c r="S36" s="512" t="e">
        <f>IF(AND(P36+Q36=0,$B36=""),O36*'Настройки УИК'!$K$24*'Настройки ТИК'!$C$32,0)</f>
        <v>#VALUE!</v>
      </c>
      <c r="T36" s="512" t="e">
        <f>IF(AND('Настройки ТИК'!$C$45="ТИК",'Настройки УИК'!$C$24="Председатель"),0,(R36+S36)*ПК_ТИК)</f>
        <v>#VALUE!</v>
      </c>
      <c r="U36" s="344"/>
      <c r="V36" s="512" t="e">
        <f>IF('Настройки УИК'!$F$25&gt;0,(IF(AND(MONTH($A36)=MONTH('Настройки ТИК'!$C$17),$B36="",U36=8),U36,0))*'Настройки УИК'!$I$25/8,0)</f>
        <v>#VALUE!</v>
      </c>
      <c r="W36" s="512" t="e">
        <f>IF('Настройки УИК'!$F$25&gt;0,(IF(AND(MONTH($A36)=MONTH('Настройки ТИК'!$D$17),$B36="",U36=8),U36,0))*'Настройки УИК'!$J$25/8,0)</f>
        <v>#VALUE!</v>
      </c>
      <c r="X36" s="512" t="e">
        <f>IF($B36="",0,U36*'Настройки УИК'!$K$25*2*'Настройки ТИК'!$C$32)</f>
        <v>#VALUE!</v>
      </c>
      <c r="Y36" s="512" t="e">
        <f>IF(AND(V36+W36=0,$B36=""),U36*'Настройки УИК'!$K$25*'Настройки ТИК'!$C$32,0)</f>
        <v>#VALUE!</v>
      </c>
      <c r="Z36" s="512" t="e">
        <f>IF(AND('Настройки ТИК'!$C$45="ТИК",'Настройки УИК'!$C$25="Председатель"),0,(X36+Y36)*ПК_ТИК)</f>
        <v>#VALUE!</v>
      </c>
      <c r="AA36" s="344"/>
      <c r="AB36" s="512" t="e">
        <f>IF('Настройки УИК'!$F$26&gt;0,(IF(AND(MONTH($A36)=MONTH('Настройки ТИК'!$C$17),$B36="",AA36=8),AA36,0))*'Настройки УИК'!$I$26/8,0)</f>
        <v>#VALUE!</v>
      </c>
      <c r="AC36" s="512" t="e">
        <f>IF('Настройки УИК'!$F$26&gt;0,(IF(AND(MONTH($A36)=MONTH('Настройки ТИК'!$D$17),$B36="",AA36=8),AA36,0))*'Настройки УИК'!$J$26/8,0)</f>
        <v>#VALUE!</v>
      </c>
      <c r="AD36" s="512" t="e">
        <f>IF($B36="",0,AA36*'Настройки УИК'!$K$26*2*'Настройки ТИК'!$C$32)</f>
        <v>#VALUE!</v>
      </c>
      <c r="AE36" s="512" t="e">
        <f>IF(AND(AB36+AC36=0,$B36=""),AA36*'Настройки УИК'!$K$26*'Настройки ТИК'!$C$32,0)</f>
        <v>#VALUE!</v>
      </c>
      <c r="AF36" s="512" t="e">
        <f>IF(AND('Настройки ТИК'!$C$45="ТИК",'Настройки УИК'!$C$26="Председатель"),0,(AD36+AE36)*ПК_ТИК)</f>
        <v>#VALUE!</v>
      </c>
      <c r="AG36" s="344"/>
      <c r="AH36" s="512" t="e">
        <f>IF('Настройки УИК'!$F$27&gt;0,(IF(AND(MONTH($A36)=MONTH('Настройки ТИК'!$C$17),$B36="",AG36=8),AG36,0))*'Настройки УИК'!$I$27/8,0)</f>
        <v>#VALUE!</v>
      </c>
      <c r="AI36" s="512" t="e">
        <f>IF('Настройки УИК'!$F$27&gt;0,(IF(AND(MONTH($A36)=MONTH('Настройки ТИК'!$D$17),$B36="",AG36=8),AG36,0))*'Настройки УИК'!$J$27/8,0)</f>
        <v>#VALUE!</v>
      </c>
      <c r="AJ36" s="512" t="e">
        <f>IF($B36="",0,AG36*'Настройки УИК'!$K$27*2*'Настройки ТИК'!$C$32)</f>
        <v>#VALUE!</v>
      </c>
      <c r="AK36" s="512" t="e">
        <f>IF(AND(AH36+AI36=0,$B36=""),AG36*'Настройки УИК'!$K$27*'Настройки ТИК'!$C$32,0)</f>
        <v>#VALUE!</v>
      </c>
      <c r="AL36" s="512" t="e">
        <f>IF(AND('Настройки ТИК'!$C$45="ТИК",'Настройки УИК'!$C$27="Председатель"),0,(AJ36+AK36)*ПК_ТИК)</f>
        <v>#VALUE!</v>
      </c>
      <c r="AM36" s="344"/>
      <c r="AN36" s="512" t="e">
        <f>IF('Настройки УИК'!$F$28&gt;0,(IF(AND(MONTH($A36)=MONTH('Настройки ТИК'!$C$17),$B36="",AM36=8),AM36,0))*'Настройки УИК'!$I$28/8,0)</f>
        <v>#VALUE!</v>
      </c>
      <c r="AO36" s="512" t="e">
        <f>IF('Настройки УИК'!$F$28&gt;0,(IF(AND(MONTH($A36)=MONTH('Настройки ТИК'!$D$17),$B36="",AM36=8),AM36,0))*'Настройки УИК'!$J$28/8,0)</f>
        <v>#VALUE!</v>
      </c>
      <c r="AP36" s="512" t="e">
        <f>IF($B36="",0,AM36*'Настройки УИК'!$K$28*2*'Настройки ТИК'!$C$32)</f>
        <v>#VALUE!</v>
      </c>
      <c r="AQ36" s="512" t="e">
        <f>IF(AND(AN36+AO36=0,$B36=""),AM36*'Настройки УИК'!$K$28*'Настройки ТИК'!$C$32,0)</f>
        <v>#VALUE!</v>
      </c>
      <c r="AR36" s="512" t="e">
        <f>IF(AND('Настройки ТИК'!$C$45="ТИК",'Настройки УИК'!$C$28="Председатель"),0,(AP36+AQ36)*ПК_ТИК)</f>
        <v>#VALUE!</v>
      </c>
      <c r="AS36" s="344"/>
      <c r="AT36" s="512" t="e">
        <f>IF('Настройки УИК'!$F$29&gt;0,(IF(AND(MONTH($A36)=MONTH('Настройки ТИК'!$C$17),$B36="",AS36=8),AS36,0))*'Настройки УИК'!$I$29/8,0)</f>
        <v>#VALUE!</v>
      </c>
      <c r="AU36" s="512" t="e">
        <f>IF('Настройки УИК'!$F$29&gt;0,(IF(AND(MONTH($A36)=MONTH('Настройки ТИК'!$D$17),$B36="",AS36=8),AS36,0))*'Настройки УИК'!$J$29/8,0)</f>
        <v>#VALUE!</v>
      </c>
      <c r="AV36" s="512" t="e">
        <f>IF($B36="",0,AS36*'Настройки УИК'!$K$29*2*'Настройки ТИК'!$C$32)</f>
        <v>#VALUE!</v>
      </c>
      <c r="AW36" s="512" t="e">
        <f>IF(AND(AT36+AU36=0,$B36=""),AS36*'Настройки УИК'!$K$29*'Настройки ТИК'!$C$32,0)</f>
        <v>#VALUE!</v>
      </c>
      <c r="AX36" s="512" t="e">
        <f>IF(AND('Настройки ТИК'!$C$45="ТИК",'Настройки УИК'!$C$29="Председатель"),0,(AV36+AW36)*ПК_ТИК)</f>
        <v>#VALUE!</v>
      </c>
      <c r="AY36" s="344"/>
      <c r="AZ36" s="512" t="e">
        <f>IF('Настройки УИК'!$F$30&gt;0,(IF(AND(MONTH($A36)=MONTH('Настройки ТИК'!$C$17),$B36="",AY36=8),AY36,0))*'Настройки УИК'!$I$30/8,0)</f>
        <v>#VALUE!</v>
      </c>
      <c r="BA36" s="512" t="e">
        <f>IF('Настройки УИК'!$F$30&gt;0,(IF(AND(MONTH($A36)=MONTH('Настройки ТИК'!$D$17),$B36="",AY36=8),AY36,0))*'Настройки УИК'!$J$30/8,0)</f>
        <v>#VALUE!</v>
      </c>
      <c r="BB36" s="512" t="e">
        <f>IF($B36="",0,AY36*'Настройки УИК'!$K$30*2*'Настройки ТИК'!$C$32)</f>
        <v>#VALUE!</v>
      </c>
      <c r="BC36" s="512" t="e">
        <f>IF(AND(AZ36+BA36=0,$B36=""),AY36*'Настройки УИК'!$K$30*'Настройки ТИК'!$C$32,0)</f>
        <v>#VALUE!</v>
      </c>
      <c r="BD36" s="512" t="e">
        <f>IF(AND('Настройки ТИК'!$C$45="ТИК",'Настройки УИК'!$C$30="Председатель"),0,(BB36+BC36)*ПК_ТИК)</f>
        <v>#VALUE!</v>
      </c>
      <c r="BE36" s="344"/>
      <c r="BF36" s="512" t="e">
        <f>IF('Настройки УИК'!$F$31&gt;0,(IF(AND(MONTH($A36)=MONTH('Настройки ТИК'!$C$17),$B36="",BE36=8),BE36,0))*'Настройки УИК'!$I$31/8,0)</f>
        <v>#VALUE!</v>
      </c>
      <c r="BG36" s="512" t="e">
        <f>IF('Настройки УИК'!$F$31&gt;0,(IF(AND(MONTH($A36)=MONTH('Настройки ТИК'!$D$17),$B36="",BE36=8),BE36,0))*'Настройки УИК'!$J$31/8,0)</f>
        <v>#VALUE!</v>
      </c>
      <c r="BH36" s="512" t="e">
        <f>IF($B36="",0,BE36*'Настройки УИК'!$K$31*2*'Настройки ТИК'!$C$32)</f>
        <v>#VALUE!</v>
      </c>
      <c r="BI36" s="512" t="e">
        <f>IF(AND(BF36+BG36=0,$B36=""),BE36*'Настройки УИК'!$K$31*'Настройки ТИК'!$C$32,0)</f>
        <v>#VALUE!</v>
      </c>
      <c r="BJ36" s="512" t="e">
        <f>IF(AND('Настройки ТИК'!$C$45="ТИК",'Настройки УИК'!$C$31="Председатель"),0,(BH36+BI36)*ПК_ТИК)</f>
        <v>#VALUE!</v>
      </c>
      <c r="BK36" s="344"/>
      <c r="BL36" s="512" t="e">
        <f>IF('Настройки УИК'!$F$32&gt;0,(IF(AND(MONTH($A36)=MONTH('Настройки ТИК'!$C$17),$B36="",BK36=8),BK36,0))*'Настройки УИК'!$I$32/8,0)</f>
        <v>#VALUE!</v>
      </c>
      <c r="BM36" s="512" t="e">
        <f>IF('Настройки УИК'!$F$32&gt;0,(IF(AND(MONTH($A36)=MONTH('Настройки ТИК'!$D$17),$B36="",BK36=8),BK36,0))*'Настройки УИК'!$J$32/8,0)</f>
        <v>#VALUE!</v>
      </c>
      <c r="BN36" s="512" t="e">
        <f>IF($B36="",0,BK36*'Настройки УИК'!$K$32*2*'Настройки ТИК'!$C$32)</f>
        <v>#VALUE!</v>
      </c>
      <c r="BO36" s="512" t="e">
        <f>IF(AND(BL36+BM36=0,$B36=""),BK36*'Настройки УИК'!$K$32*'Настройки ТИК'!$C$32,0)</f>
        <v>#VALUE!</v>
      </c>
      <c r="BP36" s="512" t="e">
        <f>IF(AND('Настройки ТИК'!$C$45="ТИК",'Настройки УИК'!$C$32="Председатель"),0,(BN36+BO36)*ПК_ТИК)</f>
        <v>#VALUE!</v>
      </c>
      <c r="BQ36" s="344"/>
      <c r="BR36" s="512" t="e">
        <f>IF('Настройки УИК'!$F$33&gt;0,(IF(AND(MONTH($A36)=MONTH('Настройки ТИК'!$C$17),$B36="",BQ36=8),BQ36,0))*'Настройки УИК'!$I$33/8,0)</f>
        <v>#VALUE!</v>
      </c>
      <c r="BS36" s="512" t="e">
        <f>IF('Настройки УИК'!$F$33&gt;0,(IF(AND(MONTH($A36)=MONTH('Настройки ТИК'!$D$17),$B36="",BQ36=8),BQ36,0))*'Настройки УИК'!$J$33/8,0)</f>
        <v>#VALUE!</v>
      </c>
      <c r="BT36" s="512" t="e">
        <f>IF($B36="",0,BQ36*'Настройки УИК'!$K$33*2*'Настройки ТИК'!$C$32)</f>
        <v>#VALUE!</v>
      </c>
      <c r="BU36" s="512" t="e">
        <f>IF(AND(BR36+BS36=0,$B36=""),BQ36*'Настройки УИК'!$K$33*'Настройки ТИК'!$C$32,0)</f>
        <v>#VALUE!</v>
      </c>
      <c r="BV36" s="512" t="e">
        <f>IF(AND('Настройки ТИК'!$C$45="ТИК",'Настройки УИК'!$C$33="Председатель"),0,(BT36+BU36)*ПК_ТИК)</f>
        <v>#VALUE!</v>
      </c>
      <c r="BW36" s="344"/>
      <c r="BX36" s="512" t="e">
        <f>IF('Настройки УИК'!$F$34&gt;0,(IF(AND(MONTH($A36)=MONTH('Настройки ТИК'!$C$17),$B36="",BW36=8),BW36,0))*'Настройки УИК'!$I$34/8,0)</f>
        <v>#VALUE!</v>
      </c>
      <c r="BY36" s="512" t="e">
        <f>IF('Настройки УИК'!$F$34&gt;0,(IF(AND(MONTH($A36)=MONTH('Настройки ТИК'!$D$17),$B36="",BW36=8),BW36,0))*'Настройки УИК'!$J$34/8,0)</f>
        <v>#VALUE!</v>
      </c>
      <c r="BZ36" s="512" t="e">
        <f>IF($B36="",0,BW36*'Настройки УИК'!$K$34*2*'Настройки ТИК'!$C$32)</f>
        <v>#VALUE!</v>
      </c>
      <c r="CA36" s="512" t="e">
        <f>IF(AND(BX36+BY36=0,$B36=""),BW36*'Настройки УИК'!$K$34*'Настройки ТИК'!$C$32,0)</f>
        <v>#VALUE!</v>
      </c>
      <c r="CB36" s="512" t="e">
        <f>IF(AND('Настройки ТИК'!$C$45="ТИК",'Настройки УИК'!$C$34="Председатель"),0,(BZ36+CA36)*ПК_ТИК)</f>
        <v>#VALUE!</v>
      </c>
      <c r="CC36" s="344"/>
      <c r="CD36" s="512" t="e">
        <f>IF('Настройки УИК'!$F$35&gt;0,(IF(AND(MONTH($A36)=MONTH('Настройки ТИК'!$C$17),$B36="",CC36=8),CC36,0))*'Настройки УИК'!$I$35/8,0)</f>
        <v>#VALUE!</v>
      </c>
      <c r="CE36" s="512" t="e">
        <f>IF('Настройки УИК'!$F$35&gt;0,(IF(AND(MONTH($A36)=MONTH('Настройки ТИК'!$D$17),$B36="",CC36=8),CC36,0))*'Настройки УИК'!$J$35/8,0)</f>
        <v>#VALUE!</v>
      </c>
      <c r="CF36" s="512" t="e">
        <f>IF($B36="",0,CC36*'Настройки УИК'!$K$35*2*'Настройки ТИК'!$C$32)</f>
        <v>#VALUE!</v>
      </c>
      <c r="CG36" s="512" t="e">
        <f>IF(AND(CD36+CE36=0,$B36=""),CC36*'Настройки УИК'!$K$35*'Настройки ТИК'!$C$32,0)</f>
        <v>#VALUE!</v>
      </c>
      <c r="CH36" s="512" t="e">
        <f>IF(AND('Настройки ТИК'!$C$45="ТИК",'Настройки УИК'!$C$35="Председатель"),0,(CF36+CG36)*ПК_ТИК)</f>
        <v>#VALUE!</v>
      </c>
      <c r="CI36" s="344"/>
      <c r="CJ36" s="512" t="e">
        <f>IF('Настройки УИК'!$F$36&gt;0,(IF(AND(MONTH($A36)=MONTH('Настройки ТИК'!$C$17),$B36="",CI36=8),CI36,0))*'Настройки УИК'!$I$36/8,0)</f>
        <v>#VALUE!</v>
      </c>
      <c r="CK36" s="512" t="e">
        <f>IF('Настройки УИК'!$F$36&gt;0,(IF(AND(MONTH($A36)=MONTH('Настройки ТИК'!$D$17),$B36="",CI36=8),CI36,0))*'Настройки УИК'!$J$36/8,0)</f>
        <v>#VALUE!</v>
      </c>
      <c r="CL36" s="512" t="e">
        <f>IF($B36="",0,CI36*'Настройки УИК'!$K$36*2*'Настройки ТИК'!$C$32)</f>
        <v>#VALUE!</v>
      </c>
      <c r="CM36" s="512" t="e">
        <f>IF(AND(CJ36+CK36=0,$B36=""),CI36*'Настройки УИК'!$K$36*'Настройки ТИК'!$C$32,0)</f>
        <v>#VALUE!</v>
      </c>
      <c r="CN36" s="512" t="e">
        <f>IF(AND('Настройки ТИК'!$C$45="ТИК",'Настройки УИК'!$C$36="Председатель"),0,(CL36+CM36)*ПК_ТИК)</f>
        <v>#VALUE!</v>
      </c>
      <c r="CO36" s="344"/>
      <c r="CP36" s="512" t="e">
        <f>IF('Настройки УИК'!$F$37&gt;0,(IF(AND(MONTH($A36)=MONTH('Настройки ТИК'!$C$17),$B36="",CO36=8),CO36,0))*'Настройки УИК'!$I$37/8,0)</f>
        <v>#VALUE!</v>
      </c>
      <c r="CQ36" s="512" t="e">
        <f>IF('Настройки УИК'!$F$37&gt;0,(IF(AND(MONTH($A36)=MONTH('Настройки ТИК'!$D$17),$B36="",CO36=8),CO36,0))*'Настройки УИК'!$J$37/8,0)</f>
        <v>#VALUE!</v>
      </c>
      <c r="CR36" s="512" t="e">
        <f>IF($B36="",0,CO36*'Настройки УИК'!$K$37*2*'Настройки ТИК'!$C$32)</f>
        <v>#VALUE!</v>
      </c>
      <c r="CS36" s="512" t="e">
        <f>IF(AND(CP36+CQ36=0,$B36=""),CO36*'Настройки УИК'!$K$37*'Настройки ТИК'!$C$32,0)</f>
        <v>#VALUE!</v>
      </c>
      <c r="CT36" s="512" t="e">
        <f>IF(AND('Настройки ТИК'!$C$45="ТИК",'Настройки УИК'!$C$37="Председатель"),0,(CR36+CS36)*ПК_ТИК)</f>
        <v>#VALUE!</v>
      </c>
      <c r="CU36" s="344"/>
      <c r="CV36" s="512" t="e">
        <f>IF('Настройки УИК'!$F$38&gt;0,(IF(AND(MONTH($A36)=MONTH('Настройки ТИК'!$C$17),$B36="",CU36=8),CU36,0))*'Настройки УИК'!$I$38/8,0)</f>
        <v>#VALUE!</v>
      </c>
      <c r="CW36" s="512" t="e">
        <f>IF('Настройки УИК'!$F$38&gt;0,(IF(AND(MONTH($A36)=MONTH('Настройки ТИК'!$D$17),$B36="",CU36=8),CU36,0))*'Настройки УИК'!$J$38/8,0)</f>
        <v>#VALUE!</v>
      </c>
      <c r="CX36" s="512" t="e">
        <f>IF($B36="",0,CU36*'Настройки УИК'!$K$38*2*'Настройки ТИК'!$C$32)</f>
        <v>#VALUE!</v>
      </c>
      <c r="CY36" s="512" t="e">
        <f>IF(AND(CV36+CW36=0,$B36=""),CU36*'Настройки УИК'!$K$38*'Настройки ТИК'!$C$32,0)</f>
        <v>#VALUE!</v>
      </c>
      <c r="CZ36" s="512" t="e">
        <f>IF(AND('Настройки ТИК'!$C$45="ТИК",'Настройки УИК'!$C$38="Председатель"),0,(CX36+CY36)*ПК_ТИК)</f>
        <v>#VALUE!</v>
      </c>
      <c r="DA36" s="344"/>
      <c r="DB36" s="512" t="e">
        <f>IF('Настройки УИК'!$F$39&gt;0,(IF(AND(MONTH($A36)=MONTH('Настройки ТИК'!$C$17),$B36="",DA36=8),DA36,0))*'Настройки УИК'!$I$39/8,0)</f>
        <v>#VALUE!</v>
      </c>
      <c r="DC36" s="512" t="e">
        <f>IF('Настройки УИК'!$F$39&gt;0,(IF(AND(MONTH($A36)=MONTH('Настройки ТИК'!$D$17),$B36="",DA36=8),DA36,0))*'Настройки УИК'!$J$39/8,0)</f>
        <v>#VALUE!</v>
      </c>
      <c r="DD36" s="512" t="e">
        <f>IF($B36="",0,DA36*'Настройки УИК'!$K$39*2*'Настройки ТИК'!$C$32)</f>
        <v>#VALUE!</v>
      </c>
      <c r="DE36" s="512" t="e">
        <f>IF(AND(DB36+DC36=0,$B36=""),DA36*'Настройки УИК'!$K$39*'Настройки ТИК'!$C$32,0)</f>
        <v>#VALUE!</v>
      </c>
      <c r="DF36" s="512" t="e">
        <f>IF(AND('Настройки ТИК'!$C$45="ТИК",'Настройки УИК'!$C$39="Председатель"),0,(DD36+DE36)*ПК_ТИК)</f>
        <v>#VALUE!</v>
      </c>
    </row>
    <row r="37" spans="1:110" s="241" customFormat="1" ht="16.5" customHeight="1">
      <c r="A37" s="419" t="s">
        <v>1040</v>
      </c>
      <c r="B37" s="420" t="s">
        <v>1041</v>
      </c>
      <c r="C37" s="344"/>
      <c r="D37" s="512" t="e">
        <f>IF('Настройки УИК'!$F$22&gt;0,(IF(AND(MONTH($A37)=MONTH('Настройки ТИК'!$C$17),$B37="",C37=8),C37,0))*'Настройки УИК'!$I$22/8,0)</f>
        <v>#VALUE!</v>
      </c>
      <c r="E37" s="512" t="e">
        <f>IF('Настройки УИК'!$F$22&gt;0,(IF(AND(MONTH($A37)=MONTH('Настройки ТИК'!$D$17),$B37="",C37=8),C37,0))*'Настройки УИК'!$J$22/8,0)</f>
        <v>#VALUE!</v>
      </c>
      <c r="F37" s="512" t="e">
        <f>IF($B37="",0,C37*'Настройки УИК'!$K$22*2*'Настройки ТИК'!$C$32)</f>
        <v>#VALUE!</v>
      </c>
      <c r="G37" s="512" t="e">
        <f>IF(AND(D37+E37=0,$B37=""),C37*'Настройки УИК'!$K$22*'Настройки ТИК'!$C$32,0)</f>
        <v>#VALUE!</v>
      </c>
      <c r="H37" s="512" t="e">
        <f>IF(AND('Настройки ТИК'!$C$45="ТИК",'Настройки УИК'!$C$22="Председатель"),0,(F37+G37)*ПК_ТИК)</f>
        <v>#VALUE!</v>
      </c>
      <c r="I37" s="344"/>
      <c r="J37" s="512" t="e">
        <f>IF('Настройки УИК'!$F$23&gt;0,(IF(AND(MONTH($A37)=MONTH('Настройки ТИК'!$C$17),$B37="",I37=8),I37,0))*'Настройки УИК'!$I$23/8,0)</f>
        <v>#VALUE!</v>
      </c>
      <c r="K37" s="512" t="e">
        <f>IF('Настройки УИК'!$F$23&gt;0,(IF(AND(MONTH($A37)=MONTH('Настройки ТИК'!$D$17),$B37="",I37=8),I37,0))*'Настройки УИК'!$J$23/8,0)</f>
        <v>#VALUE!</v>
      </c>
      <c r="L37" s="512" t="e">
        <f>IF($B37="",0,I37*'Настройки УИК'!$K$23*2*'Настройки ТИК'!$C$32)</f>
        <v>#VALUE!</v>
      </c>
      <c r="M37" s="512" t="e">
        <f>IF(AND(J37+K37=0,$B37=""),I37*'Настройки УИК'!$K$23*'Настройки ТИК'!$C$32,0)</f>
        <v>#VALUE!</v>
      </c>
      <c r="N37" s="512" t="e">
        <f>IF(AND('Настройки ТИК'!$C$45="ТИК",'Настройки УИК'!$C$23="Председатель"),0,(L37+M37)*ПК_ТИК)</f>
        <v>#VALUE!</v>
      </c>
      <c r="O37" s="344"/>
      <c r="P37" s="512" t="e">
        <f>IF('Настройки УИК'!$F$24&gt;0,(IF(AND(MONTH($A37)=MONTH('Настройки ТИК'!$C$17),$B37="",O37=8),O37,0))*'Настройки УИК'!$I$24/8,0)</f>
        <v>#VALUE!</v>
      </c>
      <c r="Q37" s="512" t="e">
        <f>IF('Настройки УИК'!$F$24&gt;0,(IF(AND(MONTH($A37)=MONTH('Настройки ТИК'!$D$17),$B37="",O37=8),O37,0))*'Настройки УИК'!$J$24/8,0)</f>
        <v>#VALUE!</v>
      </c>
      <c r="R37" s="512" t="e">
        <f>IF($B37="",0,O37*'Настройки УИК'!$K$24*2*'Настройки ТИК'!$C$32)</f>
        <v>#VALUE!</v>
      </c>
      <c r="S37" s="512" t="e">
        <f>IF(AND(P37+Q37=0,$B37=""),O37*'Настройки УИК'!$K$24*'Настройки ТИК'!$C$32,0)</f>
        <v>#VALUE!</v>
      </c>
      <c r="T37" s="512" t="e">
        <f>IF(AND('Настройки ТИК'!$C$45="ТИК",'Настройки УИК'!$C$24="Председатель"),0,(R37+S37)*ПК_ТИК)</f>
        <v>#VALUE!</v>
      </c>
      <c r="U37" s="344"/>
      <c r="V37" s="512" t="e">
        <f>IF('Настройки УИК'!$F$25&gt;0,(IF(AND(MONTH($A37)=MONTH('Настройки ТИК'!$C$17),$B37="",U37=8),U37,0))*'Настройки УИК'!$I$25/8,0)</f>
        <v>#VALUE!</v>
      </c>
      <c r="W37" s="512" t="e">
        <f>IF('Настройки УИК'!$F$25&gt;0,(IF(AND(MONTH($A37)=MONTH('Настройки ТИК'!$D$17),$B37="",U37=8),U37,0))*'Настройки УИК'!$J$25/8,0)</f>
        <v>#VALUE!</v>
      </c>
      <c r="X37" s="512" t="e">
        <f>IF($B37="",0,U37*'Настройки УИК'!$K$25*2*'Настройки ТИК'!$C$32)</f>
        <v>#VALUE!</v>
      </c>
      <c r="Y37" s="512" t="e">
        <f>IF(AND(V37+W37=0,$B37=""),U37*'Настройки УИК'!$K$25*'Настройки ТИК'!$C$32,0)</f>
        <v>#VALUE!</v>
      </c>
      <c r="Z37" s="512" t="e">
        <f>IF(AND('Настройки ТИК'!$C$45="ТИК",'Настройки УИК'!$C$25="Председатель"),0,(X37+Y37)*ПК_ТИК)</f>
        <v>#VALUE!</v>
      </c>
      <c r="AA37" s="344"/>
      <c r="AB37" s="512" t="e">
        <f>IF('Настройки УИК'!$F$26&gt;0,(IF(AND(MONTH($A37)=MONTH('Настройки ТИК'!$C$17),$B37="",AA37=8),AA37,0))*'Настройки УИК'!$I$26/8,0)</f>
        <v>#VALUE!</v>
      </c>
      <c r="AC37" s="512" t="e">
        <f>IF('Настройки УИК'!$F$26&gt;0,(IF(AND(MONTH($A37)=MONTH('Настройки ТИК'!$D$17),$B37="",AA37=8),AA37,0))*'Настройки УИК'!$J$26/8,0)</f>
        <v>#VALUE!</v>
      </c>
      <c r="AD37" s="512" t="e">
        <f>IF($B37="",0,AA37*'Настройки УИК'!$K$26*2*'Настройки ТИК'!$C$32)</f>
        <v>#VALUE!</v>
      </c>
      <c r="AE37" s="512" t="e">
        <f>IF(AND(AB37+AC37=0,$B37=""),AA37*'Настройки УИК'!$K$26*'Настройки ТИК'!$C$32,0)</f>
        <v>#VALUE!</v>
      </c>
      <c r="AF37" s="512" t="e">
        <f>IF(AND('Настройки ТИК'!$C$45="ТИК",'Настройки УИК'!$C$26="Председатель"),0,(AD37+AE37)*ПК_ТИК)</f>
        <v>#VALUE!</v>
      </c>
      <c r="AG37" s="344"/>
      <c r="AH37" s="512" t="e">
        <f>IF('Настройки УИК'!$F$27&gt;0,(IF(AND(MONTH($A37)=MONTH('Настройки ТИК'!$C$17),$B37="",AG37=8),AG37,0))*'Настройки УИК'!$I$27/8,0)</f>
        <v>#VALUE!</v>
      </c>
      <c r="AI37" s="512" t="e">
        <f>IF('Настройки УИК'!$F$27&gt;0,(IF(AND(MONTH($A37)=MONTH('Настройки ТИК'!$D$17),$B37="",AG37=8),AG37,0))*'Настройки УИК'!$J$27/8,0)</f>
        <v>#VALUE!</v>
      </c>
      <c r="AJ37" s="512" t="e">
        <f>IF($B37="",0,AG37*'Настройки УИК'!$K$27*2*'Настройки ТИК'!$C$32)</f>
        <v>#VALUE!</v>
      </c>
      <c r="AK37" s="512" t="e">
        <f>IF(AND(AH37+AI37=0,$B37=""),AG37*'Настройки УИК'!$K$27*'Настройки ТИК'!$C$32,0)</f>
        <v>#VALUE!</v>
      </c>
      <c r="AL37" s="512" t="e">
        <f>IF(AND('Настройки ТИК'!$C$45="ТИК",'Настройки УИК'!$C$27="Председатель"),0,(AJ37+AK37)*ПК_ТИК)</f>
        <v>#VALUE!</v>
      </c>
      <c r="AM37" s="344"/>
      <c r="AN37" s="512" t="e">
        <f>IF('Настройки УИК'!$F$28&gt;0,(IF(AND(MONTH($A37)=MONTH('Настройки ТИК'!$C$17),$B37="",AM37=8),AM37,0))*'Настройки УИК'!$I$28/8,0)</f>
        <v>#VALUE!</v>
      </c>
      <c r="AO37" s="512" t="e">
        <f>IF('Настройки УИК'!$F$28&gt;0,(IF(AND(MONTH($A37)=MONTH('Настройки ТИК'!$D$17),$B37="",AM37=8),AM37,0))*'Настройки УИК'!$J$28/8,0)</f>
        <v>#VALUE!</v>
      </c>
      <c r="AP37" s="512" t="e">
        <f>IF($B37="",0,AM37*'Настройки УИК'!$K$28*2*'Настройки ТИК'!$C$32)</f>
        <v>#VALUE!</v>
      </c>
      <c r="AQ37" s="512" t="e">
        <f>IF(AND(AN37+AO37=0,$B37=""),AM37*'Настройки УИК'!$K$28*'Настройки ТИК'!$C$32,0)</f>
        <v>#VALUE!</v>
      </c>
      <c r="AR37" s="512" t="e">
        <f>IF(AND('Настройки ТИК'!$C$45="ТИК",'Настройки УИК'!$C$28="Председатель"),0,(AP37+AQ37)*ПК_ТИК)</f>
        <v>#VALUE!</v>
      </c>
      <c r="AS37" s="344"/>
      <c r="AT37" s="512" t="e">
        <f>IF('Настройки УИК'!$F$29&gt;0,(IF(AND(MONTH($A37)=MONTH('Настройки ТИК'!$C$17),$B37="",AS37=8),AS37,0))*'Настройки УИК'!$I$29/8,0)</f>
        <v>#VALUE!</v>
      </c>
      <c r="AU37" s="512" t="e">
        <f>IF('Настройки УИК'!$F$29&gt;0,(IF(AND(MONTH($A37)=MONTH('Настройки ТИК'!$D$17),$B37="",AS37=8),AS37,0))*'Настройки УИК'!$J$29/8,0)</f>
        <v>#VALUE!</v>
      </c>
      <c r="AV37" s="512" t="e">
        <f>IF($B37="",0,AS37*'Настройки УИК'!$K$29*2*'Настройки ТИК'!$C$32)</f>
        <v>#VALUE!</v>
      </c>
      <c r="AW37" s="512" t="e">
        <f>IF(AND(AT37+AU37=0,$B37=""),AS37*'Настройки УИК'!$K$29*'Настройки ТИК'!$C$32,0)</f>
        <v>#VALUE!</v>
      </c>
      <c r="AX37" s="512" t="e">
        <f>IF(AND('Настройки ТИК'!$C$45="ТИК",'Настройки УИК'!$C$29="Председатель"),0,(AV37+AW37)*ПК_ТИК)</f>
        <v>#VALUE!</v>
      </c>
      <c r="AY37" s="344"/>
      <c r="AZ37" s="512" t="e">
        <f>IF('Настройки УИК'!$F$30&gt;0,(IF(AND(MONTH($A37)=MONTH('Настройки ТИК'!$C$17),$B37="",AY37=8),AY37,0))*'Настройки УИК'!$I$30/8,0)</f>
        <v>#VALUE!</v>
      </c>
      <c r="BA37" s="512" t="e">
        <f>IF('Настройки УИК'!$F$30&gt;0,(IF(AND(MONTH($A37)=MONTH('Настройки ТИК'!$D$17),$B37="",AY37=8),AY37,0))*'Настройки УИК'!$J$30/8,0)</f>
        <v>#VALUE!</v>
      </c>
      <c r="BB37" s="512" t="e">
        <f>IF($B37="",0,AY37*'Настройки УИК'!$K$30*2*'Настройки ТИК'!$C$32)</f>
        <v>#VALUE!</v>
      </c>
      <c r="BC37" s="512" t="e">
        <f>IF(AND(AZ37+BA37=0,$B37=""),AY37*'Настройки УИК'!$K$30*'Настройки ТИК'!$C$32,0)</f>
        <v>#VALUE!</v>
      </c>
      <c r="BD37" s="512" t="e">
        <f>IF(AND('Настройки ТИК'!$C$45="ТИК",'Настройки УИК'!$C$30="Председатель"),0,(BB37+BC37)*ПК_ТИК)</f>
        <v>#VALUE!</v>
      </c>
      <c r="BE37" s="344"/>
      <c r="BF37" s="512" t="e">
        <f>IF('Настройки УИК'!$F$31&gt;0,(IF(AND(MONTH($A37)=MONTH('Настройки ТИК'!$C$17),$B37="",BE37=8),BE37,0))*'Настройки УИК'!$I$31/8,0)</f>
        <v>#VALUE!</v>
      </c>
      <c r="BG37" s="512" t="e">
        <f>IF('Настройки УИК'!$F$31&gt;0,(IF(AND(MONTH($A37)=MONTH('Настройки ТИК'!$D$17),$B37="",BE37=8),BE37,0))*'Настройки УИК'!$J$31/8,0)</f>
        <v>#VALUE!</v>
      </c>
      <c r="BH37" s="512" t="e">
        <f>IF($B37="",0,BE37*'Настройки УИК'!$K$31*2*'Настройки ТИК'!$C$32)</f>
        <v>#VALUE!</v>
      </c>
      <c r="BI37" s="512" t="e">
        <f>IF(AND(BF37+BG37=0,$B37=""),BE37*'Настройки УИК'!$K$31*'Настройки ТИК'!$C$32,0)</f>
        <v>#VALUE!</v>
      </c>
      <c r="BJ37" s="512" t="e">
        <f>IF(AND('Настройки ТИК'!$C$45="ТИК",'Настройки УИК'!$C$31="Председатель"),0,(BH37+BI37)*ПК_ТИК)</f>
        <v>#VALUE!</v>
      </c>
      <c r="BK37" s="344"/>
      <c r="BL37" s="512" t="e">
        <f>IF('Настройки УИК'!$F$32&gt;0,(IF(AND(MONTH($A37)=MONTH('Настройки ТИК'!$C$17),$B37="",BK37=8),BK37,0))*'Настройки УИК'!$I$32/8,0)</f>
        <v>#VALUE!</v>
      </c>
      <c r="BM37" s="512" t="e">
        <f>IF('Настройки УИК'!$F$32&gt;0,(IF(AND(MONTH($A37)=MONTH('Настройки ТИК'!$D$17),$B37="",BK37=8),BK37,0))*'Настройки УИК'!$J$32/8,0)</f>
        <v>#VALUE!</v>
      </c>
      <c r="BN37" s="512" t="e">
        <f>IF($B37="",0,BK37*'Настройки УИК'!$K$32*2*'Настройки ТИК'!$C$32)</f>
        <v>#VALUE!</v>
      </c>
      <c r="BO37" s="512" t="e">
        <f>IF(AND(BL37+BM37=0,$B37=""),BK37*'Настройки УИК'!$K$32*'Настройки ТИК'!$C$32,0)</f>
        <v>#VALUE!</v>
      </c>
      <c r="BP37" s="512" t="e">
        <f>IF(AND('Настройки ТИК'!$C$45="ТИК",'Настройки УИК'!$C$32="Председатель"),0,(BN37+BO37)*ПК_ТИК)</f>
        <v>#VALUE!</v>
      </c>
      <c r="BQ37" s="344"/>
      <c r="BR37" s="512" t="e">
        <f>IF('Настройки УИК'!$F$33&gt;0,(IF(AND(MONTH($A37)=MONTH('Настройки ТИК'!$C$17),$B37="",BQ37=8),BQ37,0))*'Настройки УИК'!$I$33/8,0)</f>
        <v>#VALUE!</v>
      </c>
      <c r="BS37" s="512" t="e">
        <f>IF('Настройки УИК'!$F$33&gt;0,(IF(AND(MONTH($A37)=MONTH('Настройки ТИК'!$D$17),$B37="",BQ37=8),BQ37,0))*'Настройки УИК'!$J$33/8,0)</f>
        <v>#VALUE!</v>
      </c>
      <c r="BT37" s="512" t="e">
        <f>IF($B37="",0,BQ37*'Настройки УИК'!$K$33*2*'Настройки ТИК'!$C$32)</f>
        <v>#VALUE!</v>
      </c>
      <c r="BU37" s="512" t="e">
        <f>IF(AND(BR37+BS37=0,$B37=""),BQ37*'Настройки УИК'!$K$33*'Настройки ТИК'!$C$32,0)</f>
        <v>#VALUE!</v>
      </c>
      <c r="BV37" s="512" t="e">
        <f>IF(AND('Настройки ТИК'!$C$45="ТИК",'Настройки УИК'!$C$33="Председатель"),0,(BT37+BU37)*ПК_ТИК)</f>
        <v>#VALUE!</v>
      </c>
      <c r="BW37" s="344"/>
      <c r="BX37" s="512" t="e">
        <f>IF('Настройки УИК'!$F$34&gt;0,(IF(AND(MONTH($A37)=MONTH('Настройки ТИК'!$C$17),$B37="",BW37=8),BW37,0))*'Настройки УИК'!$I$34/8,0)</f>
        <v>#VALUE!</v>
      </c>
      <c r="BY37" s="512" t="e">
        <f>IF('Настройки УИК'!$F$34&gt;0,(IF(AND(MONTH($A37)=MONTH('Настройки ТИК'!$D$17),$B37="",BW37=8),BW37,0))*'Настройки УИК'!$J$34/8,0)</f>
        <v>#VALUE!</v>
      </c>
      <c r="BZ37" s="512" t="e">
        <f>IF($B37="",0,BW37*'Настройки УИК'!$K$34*2*'Настройки ТИК'!$C$32)</f>
        <v>#VALUE!</v>
      </c>
      <c r="CA37" s="512" t="e">
        <f>IF(AND(BX37+BY37=0,$B37=""),BW37*'Настройки УИК'!$K$34*'Настройки ТИК'!$C$32,0)</f>
        <v>#VALUE!</v>
      </c>
      <c r="CB37" s="512" t="e">
        <f>IF(AND('Настройки ТИК'!$C$45="ТИК",'Настройки УИК'!$C$34="Председатель"),0,(BZ37+CA37)*ПК_ТИК)</f>
        <v>#VALUE!</v>
      </c>
      <c r="CC37" s="344"/>
      <c r="CD37" s="512" t="e">
        <f>IF('Настройки УИК'!$F$35&gt;0,(IF(AND(MONTH($A37)=MONTH('Настройки ТИК'!$C$17),$B37="",CC37=8),CC37,0))*'Настройки УИК'!$I$35/8,0)</f>
        <v>#VALUE!</v>
      </c>
      <c r="CE37" s="512" t="e">
        <f>IF('Настройки УИК'!$F$35&gt;0,(IF(AND(MONTH($A37)=MONTH('Настройки ТИК'!$D$17),$B37="",CC37=8),CC37,0))*'Настройки УИК'!$J$35/8,0)</f>
        <v>#VALUE!</v>
      </c>
      <c r="CF37" s="512" t="e">
        <f>IF($B37="",0,CC37*'Настройки УИК'!$K$35*2*'Настройки ТИК'!$C$32)</f>
        <v>#VALUE!</v>
      </c>
      <c r="CG37" s="512" t="e">
        <f>IF(AND(CD37+CE37=0,$B37=""),CC37*'Настройки УИК'!$K$35*'Настройки ТИК'!$C$32,0)</f>
        <v>#VALUE!</v>
      </c>
      <c r="CH37" s="512" t="e">
        <f>IF(AND('Настройки ТИК'!$C$45="ТИК",'Настройки УИК'!$C$35="Председатель"),0,(CF37+CG37)*ПК_ТИК)</f>
        <v>#VALUE!</v>
      </c>
      <c r="CI37" s="344"/>
      <c r="CJ37" s="512" t="e">
        <f>IF('Настройки УИК'!$F$36&gt;0,(IF(AND(MONTH($A37)=MONTH('Настройки ТИК'!$C$17),$B37="",CI37=8),CI37,0))*'Настройки УИК'!$I$36/8,0)</f>
        <v>#VALUE!</v>
      </c>
      <c r="CK37" s="512" t="e">
        <f>IF('Настройки УИК'!$F$36&gt;0,(IF(AND(MONTH($A37)=MONTH('Настройки ТИК'!$D$17),$B37="",CI37=8),CI37,0))*'Настройки УИК'!$J$36/8,0)</f>
        <v>#VALUE!</v>
      </c>
      <c r="CL37" s="512" t="e">
        <f>IF($B37="",0,CI37*'Настройки УИК'!$K$36*2*'Настройки ТИК'!$C$32)</f>
        <v>#VALUE!</v>
      </c>
      <c r="CM37" s="512" t="e">
        <f>IF(AND(CJ37+CK37=0,$B37=""),CI37*'Настройки УИК'!$K$36*'Настройки ТИК'!$C$32,0)</f>
        <v>#VALUE!</v>
      </c>
      <c r="CN37" s="512" t="e">
        <f>IF(AND('Настройки ТИК'!$C$45="ТИК",'Настройки УИК'!$C$36="Председатель"),0,(CL37+CM37)*ПК_ТИК)</f>
        <v>#VALUE!</v>
      </c>
      <c r="CO37" s="344"/>
      <c r="CP37" s="512" t="e">
        <f>IF('Настройки УИК'!$F$37&gt;0,(IF(AND(MONTH($A37)=MONTH('Настройки ТИК'!$C$17),$B37="",CO37=8),CO37,0))*'Настройки УИК'!$I$37/8,0)</f>
        <v>#VALUE!</v>
      </c>
      <c r="CQ37" s="512" t="e">
        <f>IF('Настройки УИК'!$F$37&gt;0,(IF(AND(MONTH($A37)=MONTH('Настройки ТИК'!$D$17),$B37="",CO37=8),CO37,0))*'Настройки УИК'!$J$37/8,0)</f>
        <v>#VALUE!</v>
      </c>
      <c r="CR37" s="512" t="e">
        <f>IF($B37="",0,CO37*'Настройки УИК'!$K$37*2*'Настройки ТИК'!$C$32)</f>
        <v>#VALUE!</v>
      </c>
      <c r="CS37" s="512" t="e">
        <f>IF(AND(CP37+CQ37=0,$B37=""),CO37*'Настройки УИК'!$K$37*'Настройки ТИК'!$C$32,0)</f>
        <v>#VALUE!</v>
      </c>
      <c r="CT37" s="512" t="e">
        <f>IF(AND('Настройки ТИК'!$C$45="ТИК",'Настройки УИК'!$C$37="Председатель"),0,(CR37+CS37)*ПК_ТИК)</f>
        <v>#VALUE!</v>
      </c>
      <c r="CU37" s="344"/>
      <c r="CV37" s="512" t="e">
        <f>IF('Настройки УИК'!$F$38&gt;0,(IF(AND(MONTH($A37)=MONTH('Настройки ТИК'!$C$17),$B37="",CU37=8),CU37,0))*'Настройки УИК'!$I$38/8,0)</f>
        <v>#VALUE!</v>
      </c>
      <c r="CW37" s="512" t="e">
        <f>IF('Настройки УИК'!$F$38&gt;0,(IF(AND(MONTH($A37)=MONTH('Настройки ТИК'!$D$17),$B37="",CU37=8),CU37,0))*'Настройки УИК'!$J$38/8,0)</f>
        <v>#VALUE!</v>
      </c>
      <c r="CX37" s="512" t="e">
        <f>IF($B37="",0,CU37*'Настройки УИК'!$K$38*2*'Настройки ТИК'!$C$32)</f>
        <v>#VALUE!</v>
      </c>
      <c r="CY37" s="512" t="e">
        <f>IF(AND(CV37+CW37=0,$B37=""),CU37*'Настройки УИК'!$K$38*'Настройки ТИК'!$C$32,0)</f>
        <v>#VALUE!</v>
      </c>
      <c r="CZ37" s="512" t="e">
        <f>IF(AND('Настройки ТИК'!$C$45="ТИК",'Настройки УИК'!$C$38="Председатель"),0,(CX37+CY37)*ПК_ТИК)</f>
        <v>#VALUE!</v>
      </c>
      <c r="DA37" s="344"/>
      <c r="DB37" s="512" t="e">
        <f>IF('Настройки УИК'!$F$39&gt;0,(IF(AND(MONTH($A37)=MONTH('Настройки ТИК'!$C$17),$B37="",DA37=8),DA37,0))*'Настройки УИК'!$I$39/8,0)</f>
        <v>#VALUE!</v>
      </c>
      <c r="DC37" s="512" t="e">
        <f>IF('Настройки УИК'!$F$39&gt;0,(IF(AND(MONTH($A37)=MONTH('Настройки ТИК'!$D$17),$B37="",DA37=8),DA37,0))*'Настройки УИК'!$J$39/8,0)</f>
        <v>#VALUE!</v>
      </c>
      <c r="DD37" s="512" t="e">
        <f>IF($B37="",0,DA37*'Настройки УИК'!$K$39*2*'Настройки ТИК'!$C$32)</f>
        <v>#VALUE!</v>
      </c>
      <c r="DE37" s="512" t="e">
        <f>IF(AND(DB37+DC37=0,$B37=""),DA37*'Настройки УИК'!$K$39*'Настройки ТИК'!$C$32,0)</f>
        <v>#VALUE!</v>
      </c>
      <c r="DF37" s="512" t="e">
        <f>IF(AND('Настройки ТИК'!$C$45="ТИК",'Настройки УИК'!$C$39="Председатель"),0,(DD37+DE37)*ПК_ТИК)</f>
        <v>#VALUE!</v>
      </c>
    </row>
    <row r="38" spans="1:110" s="241" customFormat="1" ht="16.5" customHeight="1">
      <c r="A38" s="419" t="s">
        <v>1040</v>
      </c>
      <c r="B38" s="420" t="s">
        <v>1041</v>
      </c>
      <c r="C38" s="344"/>
      <c r="D38" s="512" t="e">
        <f>IF('Настройки УИК'!$F$22&gt;0,(IF(AND(MONTH($A38)=MONTH('Настройки ТИК'!$C$17),$B38="",C38=8),C38,0))*'Настройки УИК'!$I$22/8,0)</f>
        <v>#VALUE!</v>
      </c>
      <c r="E38" s="512" t="e">
        <f>IF('Настройки УИК'!$F$22&gt;0,(IF(AND(MONTH($A38)=MONTH('Настройки ТИК'!$D$17),$B38="",C38=8),C38,0))*'Настройки УИК'!$J$22/8,0)</f>
        <v>#VALUE!</v>
      </c>
      <c r="F38" s="512" t="e">
        <f>IF($B38="",0,C38*'Настройки УИК'!$K$22*2*'Настройки ТИК'!$C$32)</f>
        <v>#VALUE!</v>
      </c>
      <c r="G38" s="512" t="e">
        <f>IF(AND(D38+E38=0,$B38=""),C38*'Настройки УИК'!$K$22*'Настройки ТИК'!$C$32,0)</f>
        <v>#VALUE!</v>
      </c>
      <c r="H38" s="512" t="e">
        <f>IF(AND('Настройки ТИК'!$C$45="ТИК",'Настройки УИК'!$C$22="Председатель"),0,(F38+G38)*ПК_ТИК)</f>
        <v>#VALUE!</v>
      </c>
      <c r="I38" s="344"/>
      <c r="J38" s="512" t="e">
        <f>IF('Настройки УИК'!$F$23&gt;0,(IF(AND(MONTH($A38)=MONTH('Настройки ТИК'!$C$17),$B38="",I38=8),I38,0))*'Настройки УИК'!$I$23/8,0)</f>
        <v>#VALUE!</v>
      </c>
      <c r="K38" s="512" t="e">
        <f>IF('Настройки УИК'!$F$23&gt;0,(IF(AND(MONTH($A38)=MONTH('Настройки ТИК'!$D$17),$B38="",I38=8),I38,0))*'Настройки УИК'!$J$23/8,0)</f>
        <v>#VALUE!</v>
      </c>
      <c r="L38" s="512" t="e">
        <f>IF($B38="",0,I38*'Настройки УИК'!$K$23*2*'Настройки ТИК'!$C$32)</f>
        <v>#VALUE!</v>
      </c>
      <c r="M38" s="512" t="e">
        <f>IF(AND(J38+K38=0,$B38=""),I38*'Настройки УИК'!$K$23*'Настройки ТИК'!$C$32,0)</f>
        <v>#VALUE!</v>
      </c>
      <c r="N38" s="512" t="e">
        <f>IF(AND('Настройки ТИК'!$C$45="ТИК",'Настройки УИК'!$C$23="Председатель"),0,(L38+M38)*ПК_ТИК)</f>
        <v>#VALUE!</v>
      </c>
      <c r="O38" s="344"/>
      <c r="P38" s="512" t="e">
        <f>IF('Настройки УИК'!$F$24&gt;0,(IF(AND(MONTH($A38)=MONTH('Настройки ТИК'!$C$17),$B38="",O38=8),O38,0))*'Настройки УИК'!$I$24/8,0)</f>
        <v>#VALUE!</v>
      </c>
      <c r="Q38" s="512" t="e">
        <f>IF('Настройки УИК'!$F$24&gt;0,(IF(AND(MONTH($A38)=MONTH('Настройки ТИК'!$D$17),$B38="",O38=8),O38,0))*'Настройки УИК'!$J$24/8,0)</f>
        <v>#VALUE!</v>
      </c>
      <c r="R38" s="512" t="e">
        <f>IF($B38="",0,O38*'Настройки УИК'!$K$24*2*'Настройки ТИК'!$C$32)</f>
        <v>#VALUE!</v>
      </c>
      <c r="S38" s="512" t="e">
        <f>IF(AND(P38+Q38=0,$B38=""),O38*'Настройки УИК'!$K$24*'Настройки ТИК'!$C$32,0)</f>
        <v>#VALUE!</v>
      </c>
      <c r="T38" s="512" t="e">
        <f>IF(AND('Настройки ТИК'!$C$45="ТИК",'Настройки УИК'!$C$24="Председатель"),0,(R38+S38)*ПК_ТИК)</f>
        <v>#VALUE!</v>
      </c>
      <c r="U38" s="344"/>
      <c r="V38" s="512" t="e">
        <f>IF('Настройки УИК'!$F$25&gt;0,(IF(AND(MONTH($A38)=MONTH('Настройки ТИК'!$C$17),$B38="",U38=8),U38,0))*'Настройки УИК'!$I$25/8,0)</f>
        <v>#VALUE!</v>
      </c>
      <c r="W38" s="512" t="e">
        <f>IF('Настройки УИК'!$F$25&gt;0,(IF(AND(MONTH($A38)=MONTH('Настройки ТИК'!$D$17),$B38="",U38=8),U38,0))*'Настройки УИК'!$J$25/8,0)</f>
        <v>#VALUE!</v>
      </c>
      <c r="X38" s="512" t="e">
        <f>IF($B38="",0,U38*'Настройки УИК'!$K$25*2*'Настройки ТИК'!$C$32)</f>
        <v>#VALUE!</v>
      </c>
      <c r="Y38" s="512" t="e">
        <f>IF(AND(V38+W38=0,$B38=""),U38*'Настройки УИК'!$K$25*'Настройки ТИК'!$C$32,0)</f>
        <v>#VALUE!</v>
      </c>
      <c r="Z38" s="512" t="e">
        <f>IF(AND('Настройки ТИК'!$C$45="ТИК",'Настройки УИК'!$C$25="Председатель"),0,(X38+Y38)*ПК_ТИК)</f>
        <v>#VALUE!</v>
      </c>
      <c r="AA38" s="344"/>
      <c r="AB38" s="512" t="e">
        <f>IF('Настройки УИК'!$F$26&gt;0,(IF(AND(MONTH($A38)=MONTH('Настройки ТИК'!$C$17),$B38="",AA38=8),AA38,0))*'Настройки УИК'!$I$26/8,0)</f>
        <v>#VALUE!</v>
      </c>
      <c r="AC38" s="512" t="e">
        <f>IF('Настройки УИК'!$F$26&gt;0,(IF(AND(MONTH($A38)=MONTH('Настройки ТИК'!$D$17),$B38="",AA38=8),AA38,0))*'Настройки УИК'!$J$26/8,0)</f>
        <v>#VALUE!</v>
      </c>
      <c r="AD38" s="512" t="e">
        <f>IF($B38="",0,AA38*'Настройки УИК'!$K$26*2*'Настройки ТИК'!$C$32)</f>
        <v>#VALUE!</v>
      </c>
      <c r="AE38" s="512" t="e">
        <f>IF(AND(AB38+AC38=0,$B38=""),AA38*'Настройки УИК'!$K$26*'Настройки ТИК'!$C$32,0)</f>
        <v>#VALUE!</v>
      </c>
      <c r="AF38" s="512" t="e">
        <f>IF(AND('Настройки ТИК'!$C$45="ТИК",'Настройки УИК'!$C$26="Председатель"),0,(AD38+AE38)*ПК_ТИК)</f>
        <v>#VALUE!</v>
      </c>
      <c r="AG38" s="344"/>
      <c r="AH38" s="512" t="e">
        <f>IF('Настройки УИК'!$F$27&gt;0,(IF(AND(MONTH($A38)=MONTH('Настройки ТИК'!$C$17),$B38="",AG38=8),AG38,0))*'Настройки УИК'!$I$27/8,0)</f>
        <v>#VALUE!</v>
      </c>
      <c r="AI38" s="512" t="e">
        <f>IF('Настройки УИК'!$F$27&gt;0,(IF(AND(MONTH($A38)=MONTH('Настройки ТИК'!$D$17),$B38="",AG38=8),AG38,0))*'Настройки УИК'!$J$27/8,0)</f>
        <v>#VALUE!</v>
      </c>
      <c r="AJ38" s="512" t="e">
        <f>IF($B38="",0,AG38*'Настройки УИК'!$K$27*2*'Настройки ТИК'!$C$32)</f>
        <v>#VALUE!</v>
      </c>
      <c r="AK38" s="512" t="e">
        <f>IF(AND(AH38+AI38=0,$B38=""),AG38*'Настройки УИК'!$K$27*'Настройки ТИК'!$C$32,0)</f>
        <v>#VALUE!</v>
      </c>
      <c r="AL38" s="512" t="e">
        <f>IF(AND('Настройки ТИК'!$C$45="ТИК",'Настройки УИК'!$C$27="Председатель"),0,(AJ38+AK38)*ПК_ТИК)</f>
        <v>#VALUE!</v>
      </c>
      <c r="AM38" s="344"/>
      <c r="AN38" s="512" t="e">
        <f>IF('Настройки УИК'!$F$28&gt;0,(IF(AND(MONTH($A38)=MONTH('Настройки ТИК'!$C$17),$B38="",AM38=8),AM38,0))*'Настройки УИК'!$I$28/8,0)</f>
        <v>#VALUE!</v>
      </c>
      <c r="AO38" s="512" t="e">
        <f>IF('Настройки УИК'!$F$28&gt;0,(IF(AND(MONTH($A38)=MONTH('Настройки ТИК'!$D$17),$B38="",AM38=8),AM38,0))*'Настройки УИК'!$J$28/8,0)</f>
        <v>#VALUE!</v>
      </c>
      <c r="AP38" s="512" t="e">
        <f>IF($B38="",0,AM38*'Настройки УИК'!$K$28*2*'Настройки ТИК'!$C$32)</f>
        <v>#VALUE!</v>
      </c>
      <c r="AQ38" s="512" t="e">
        <f>IF(AND(AN38+AO38=0,$B38=""),AM38*'Настройки УИК'!$K$28*'Настройки ТИК'!$C$32,0)</f>
        <v>#VALUE!</v>
      </c>
      <c r="AR38" s="512" t="e">
        <f>IF(AND('Настройки ТИК'!$C$45="ТИК",'Настройки УИК'!$C$28="Председатель"),0,(AP38+AQ38)*ПК_ТИК)</f>
        <v>#VALUE!</v>
      </c>
      <c r="AS38" s="344"/>
      <c r="AT38" s="512" t="e">
        <f>IF('Настройки УИК'!$F$29&gt;0,(IF(AND(MONTH($A38)=MONTH('Настройки ТИК'!$C$17),$B38="",AS38=8),AS38,0))*'Настройки УИК'!$I$29/8,0)</f>
        <v>#VALUE!</v>
      </c>
      <c r="AU38" s="512" t="e">
        <f>IF('Настройки УИК'!$F$29&gt;0,(IF(AND(MONTH($A38)=MONTH('Настройки ТИК'!$D$17),$B38="",AS38=8),AS38,0))*'Настройки УИК'!$J$29/8,0)</f>
        <v>#VALUE!</v>
      </c>
      <c r="AV38" s="512" t="e">
        <f>IF($B38="",0,AS38*'Настройки УИК'!$K$29*2*'Настройки ТИК'!$C$32)</f>
        <v>#VALUE!</v>
      </c>
      <c r="AW38" s="512" t="e">
        <f>IF(AND(AT38+AU38=0,$B38=""),AS38*'Настройки УИК'!$K$29*'Настройки ТИК'!$C$32,0)</f>
        <v>#VALUE!</v>
      </c>
      <c r="AX38" s="512" t="e">
        <f>IF(AND('Настройки ТИК'!$C$45="ТИК",'Настройки УИК'!$C$29="Председатель"),0,(AV38+AW38)*ПК_ТИК)</f>
        <v>#VALUE!</v>
      </c>
      <c r="AY38" s="344"/>
      <c r="AZ38" s="512" t="e">
        <f>IF('Настройки УИК'!$F$30&gt;0,(IF(AND(MONTH($A38)=MONTH('Настройки ТИК'!$C$17),$B38="",AY38=8),AY38,0))*'Настройки УИК'!$I$30/8,0)</f>
        <v>#VALUE!</v>
      </c>
      <c r="BA38" s="512" t="e">
        <f>IF('Настройки УИК'!$F$30&gt;0,(IF(AND(MONTH($A38)=MONTH('Настройки ТИК'!$D$17),$B38="",AY38=8),AY38,0))*'Настройки УИК'!$J$30/8,0)</f>
        <v>#VALUE!</v>
      </c>
      <c r="BB38" s="512" t="e">
        <f>IF($B38="",0,AY38*'Настройки УИК'!$K$30*2*'Настройки ТИК'!$C$32)</f>
        <v>#VALUE!</v>
      </c>
      <c r="BC38" s="512" t="e">
        <f>IF(AND(AZ38+BA38=0,$B38=""),AY38*'Настройки УИК'!$K$30*'Настройки ТИК'!$C$32,0)</f>
        <v>#VALUE!</v>
      </c>
      <c r="BD38" s="512" t="e">
        <f>IF(AND('Настройки ТИК'!$C$45="ТИК",'Настройки УИК'!$C$30="Председатель"),0,(BB38+BC38)*ПК_ТИК)</f>
        <v>#VALUE!</v>
      </c>
      <c r="BE38" s="344"/>
      <c r="BF38" s="512" t="e">
        <f>IF('Настройки УИК'!$F$31&gt;0,(IF(AND(MONTH($A38)=MONTH('Настройки ТИК'!$C$17),$B38="",BE38=8),BE38,0))*'Настройки УИК'!$I$31/8,0)</f>
        <v>#VALUE!</v>
      </c>
      <c r="BG38" s="512" t="e">
        <f>IF('Настройки УИК'!$F$31&gt;0,(IF(AND(MONTH($A38)=MONTH('Настройки ТИК'!$D$17),$B38="",BE38=8),BE38,0))*'Настройки УИК'!$J$31/8,0)</f>
        <v>#VALUE!</v>
      </c>
      <c r="BH38" s="512" t="e">
        <f>IF($B38="",0,BE38*'Настройки УИК'!$K$31*2*'Настройки ТИК'!$C$32)</f>
        <v>#VALUE!</v>
      </c>
      <c r="BI38" s="512" t="e">
        <f>IF(AND(BF38+BG38=0,$B38=""),BE38*'Настройки УИК'!$K$31*'Настройки ТИК'!$C$32,0)</f>
        <v>#VALUE!</v>
      </c>
      <c r="BJ38" s="512" t="e">
        <f>IF(AND('Настройки ТИК'!$C$45="ТИК",'Настройки УИК'!$C$31="Председатель"),0,(BH38+BI38)*ПК_ТИК)</f>
        <v>#VALUE!</v>
      </c>
      <c r="BK38" s="344"/>
      <c r="BL38" s="512" t="e">
        <f>IF('Настройки УИК'!$F$32&gt;0,(IF(AND(MONTH($A38)=MONTH('Настройки ТИК'!$C$17),$B38="",BK38=8),BK38,0))*'Настройки УИК'!$I$32/8,0)</f>
        <v>#VALUE!</v>
      </c>
      <c r="BM38" s="512" t="e">
        <f>IF('Настройки УИК'!$F$32&gt;0,(IF(AND(MONTH($A38)=MONTH('Настройки ТИК'!$D$17),$B38="",BK38=8),BK38,0))*'Настройки УИК'!$J$32/8,0)</f>
        <v>#VALUE!</v>
      </c>
      <c r="BN38" s="512" t="e">
        <f>IF($B38="",0,BK38*'Настройки УИК'!$K$32*2*'Настройки ТИК'!$C$32)</f>
        <v>#VALUE!</v>
      </c>
      <c r="BO38" s="512" t="e">
        <f>IF(AND(BL38+BM38=0,$B38=""),BK38*'Настройки УИК'!$K$32*'Настройки ТИК'!$C$32,0)</f>
        <v>#VALUE!</v>
      </c>
      <c r="BP38" s="512" t="e">
        <f>IF(AND('Настройки ТИК'!$C$45="ТИК",'Настройки УИК'!$C$32="Председатель"),0,(BN38+BO38)*ПК_ТИК)</f>
        <v>#VALUE!</v>
      </c>
      <c r="BQ38" s="344"/>
      <c r="BR38" s="512" t="e">
        <f>IF('Настройки УИК'!$F$33&gt;0,(IF(AND(MONTH($A38)=MONTH('Настройки ТИК'!$C$17),$B38="",BQ38=8),BQ38,0))*'Настройки УИК'!$I$33/8,0)</f>
        <v>#VALUE!</v>
      </c>
      <c r="BS38" s="512" t="e">
        <f>IF('Настройки УИК'!$F$33&gt;0,(IF(AND(MONTH($A38)=MONTH('Настройки ТИК'!$D$17),$B38="",BQ38=8),BQ38,0))*'Настройки УИК'!$J$33/8,0)</f>
        <v>#VALUE!</v>
      </c>
      <c r="BT38" s="512" t="e">
        <f>IF($B38="",0,BQ38*'Настройки УИК'!$K$33*2*'Настройки ТИК'!$C$32)</f>
        <v>#VALUE!</v>
      </c>
      <c r="BU38" s="512" t="e">
        <f>IF(AND(BR38+BS38=0,$B38=""),BQ38*'Настройки УИК'!$K$33*'Настройки ТИК'!$C$32,0)</f>
        <v>#VALUE!</v>
      </c>
      <c r="BV38" s="512" t="e">
        <f>IF(AND('Настройки ТИК'!$C$45="ТИК",'Настройки УИК'!$C$33="Председатель"),0,(BT38+BU38)*ПК_ТИК)</f>
        <v>#VALUE!</v>
      </c>
      <c r="BW38" s="344"/>
      <c r="BX38" s="512" t="e">
        <f>IF('Настройки УИК'!$F$34&gt;0,(IF(AND(MONTH($A38)=MONTH('Настройки ТИК'!$C$17),$B38="",BW38=8),BW38,0))*'Настройки УИК'!$I$34/8,0)</f>
        <v>#VALUE!</v>
      </c>
      <c r="BY38" s="512" t="e">
        <f>IF('Настройки УИК'!$F$34&gt;0,(IF(AND(MONTH($A38)=MONTH('Настройки ТИК'!$D$17),$B38="",BW38=8),BW38,0))*'Настройки УИК'!$J$34/8,0)</f>
        <v>#VALUE!</v>
      </c>
      <c r="BZ38" s="512" t="e">
        <f>IF($B38="",0,BW38*'Настройки УИК'!$K$34*2*'Настройки ТИК'!$C$32)</f>
        <v>#VALUE!</v>
      </c>
      <c r="CA38" s="512" t="e">
        <f>IF(AND(BX38+BY38=0,$B38=""),BW38*'Настройки УИК'!$K$34*'Настройки ТИК'!$C$32,0)</f>
        <v>#VALUE!</v>
      </c>
      <c r="CB38" s="512" t="e">
        <f>IF(AND('Настройки ТИК'!$C$45="ТИК",'Настройки УИК'!$C$34="Председатель"),0,(BZ38+CA38)*ПК_ТИК)</f>
        <v>#VALUE!</v>
      </c>
      <c r="CC38" s="344"/>
      <c r="CD38" s="512" t="e">
        <f>IF('Настройки УИК'!$F$35&gt;0,(IF(AND(MONTH($A38)=MONTH('Настройки ТИК'!$C$17),$B38="",CC38=8),CC38,0))*'Настройки УИК'!$I$35/8,0)</f>
        <v>#VALUE!</v>
      </c>
      <c r="CE38" s="512" t="e">
        <f>IF('Настройки УИК'!$F$35&gt;0,(IF(AND(MONTH($A38)=MONTH('Настройки ТИК'!$D$17),$B38="",CC38=8),CC38,0))*'Настройки УИК'!$J$35/8,0)</f>
        <v>#VALUE!</v>
      </c>
      <c r="CF38" s="512" t="e">
        <f>IF($B38="",0,CC38*'Настройки УИК'!$K$35*2*'Настройки ТИК'!$C$32)</f>
        <v>#VALUE!</v>
      </c>
      <c r="CG38" s="512" t="e">
        <f>IF(AND(CD38+CE38=0,$B38=""),CC38*'Настройки УИК'!$K$35*'Настройки ТИК'!$C$32,0)</f>
        <v>#VALUE!</v>
      </c>
      <c r="CH38" s="512" t="e">
        <f>IF(AND('Настройки ТИК'!$C$45="ТИК",'Настройки УИК'!$C$35="Председатель"),0,(CF38+CG38)*ПК_ТИК)</f>
        <v>#VALUE!</v>
      </c>
      <c r="CI38" s="344"/>
      <c r="CJ38" s="512" t="e">
        <f>IF('Настройки УИК'!$F$36&gt;0,(IF(AND(MONTH($A38)=MONTH('Настройки ТИК'!$C$17),$B38="",CI38=8),CI38,0))*'Настройки УИК'!$I$36/8,0)</f>
        <v>#VALUE!</v>
      </c>
      <c r="CK38" s="512" t="e">
        <f>IF('Настройки УИК'!$F$36&gt;0,(IF(AND(MONTH($A38)=MONTH('Настройки ТИК'!$D$17),$B38="",CI38=8),CI38,0))*'Настройки УИК'!$J$36/8,0)</f>
        <v>#VALUE!</v>
      </c>
      <c r="CL38" s="512" t="e">
        <f>IF($B38="",0,CI38*'Настройки УИК'!$K$36*2*'Настройки ТИК'!$C$32)</f>
        <v>#VALUE!</v>
      </c>
      <c r="CM38" s="512" t="e">
        <f>IF(AND(CJ38+CK38=0,$B38=""),CI38*'Настройки УИК'!$K$36*'Настройки ТИК'!$C$32,0)</f>
        <v>#VALUE!</v>
      </c>
      <c r="CN38" s="512" t="e">
        <f>IF(AND('Настройки ТИК'!$C$45="ТИК",'Настройки УИК'!$C$36="Председатель"),0,(CL38+CM38)*ПК_ТИК)</f>
        <v>#VALUE!</v>
      </c>
      <c r="CO38" s="344"/>
      <c r="CP38" s="512" t="e">
        <f>IF('Настройки УИК'!$F$37&gt;0,(IF(AND(MONTH($A38)=MONTH('Настройки ТИК'!$C$17),$B38="",CO38=8),CO38,0))*'Настройки УИК'!$I$37/8,0)</f>
        <v>#VALUE!</v>
      </c>
      <c r="CQ38" s="512" t="e">
        <f>IF('Настройки УИК'!$F$37&gt;0,(IF(AND(MONTH($A38)=MONTH('Настройки ТИК'!$D$17),$B38="",CO38=8),CO38,0))*'Настройки УИК'!$J$37/8,0)</f>
        <v>#VALUE!</v>
      </c>
      <c r="CR38" s="512" t="e">
        <f>IF($B38="",0,CO38*'Настройки УИК'!$K$37*2*'Настройки ТИК'!$C$32)</f>
        <v>#VALUE!</v>
      </c>
      <c r="CS38" s="512" t="e">
        <f>IF(AND(CP38+CQ38=0,$B38=""),CO38*'Настройки УИК'!$K$37*'Настройки ТИК'!$C$32,0)</f>
        <v>#VALUE!</v>
      </c>
      <c r="CT38" s="512" t="e">
        <f>IF(AND('Настройки ТИК'!$C$45="ТИК",'Настройки УИК'!$C$37="Председатель"),0,(CR38+CS38)*ПК_ТИК)</f>
        <v>#VALUE!</v>
      </c>
      <c r="CU38" s="344"/>
      <c r="CV38" s="512" t="e">
        <f>IF('Настройки УИК'!$F$38&gt;0,(IF(AND(MONTH($A38)=MONTH('Настройки ТИК'!$C$17),$B38="",CU38=8),CU38,0))*'Настройки УИК'!$I$38/8,0)</f>
        <v>#VALUE!</v>
      </c>
      <c r="CW38" s="512" t="e">
        <f>IF('Настройки УИК'!$F$38&gt;0,(IF(AND(MONTH($A38)=MONTH('Настройки ТИК'!$D$17),$B38="",CU38=8),CU38,0))*'Настройки УИК'!$J$38/8,0)</f>
        <v>#VALUE!</v>
      </c>
      <c r="CX38" s="512" t="e">
        <f>IF($B38="",0,CU38*'Настройки УИК'!$K$38*2*'Настройки ТИК'!$C$32)</f>
        <v>#VALUE!</v>
      </c>
      <c r="CY38" s="512" t="e">
        <f>IF(AND(CV38+CW38=0,$B38=""),CU38*'Настройки УИК'!$K$38*'Настройки ТИК'!$C$32,0)</f>
        <v>#VALUE!</v>
      </c>
      <c r="CZ38" s="512" t="e">
        <f>IF(AND('Настройки ТИК'!$C$45="ТИК",'Настройки УИК'!$C$38="Председатель"),0,(CX38+CY38)*ПК_ТИК)</f>
        <v>#VALUE!</v>
      </c>
      <c r="DA38" s="344"/>
      <c r="DB38" s="512" t="e">
        <f>IF('Настройки УИК'!$F$39&gt;0,(IF(AND(MONTH($A38)=MONTH('Настройки ТИК'!$C$17),$B38="",DA38=8),DA38,0))*'Настройки УИК'!$I$39/8,0)</f>
        <v>#VALUE!</v>
      </c>
      <c r="DC38" s="512" t="e">
        <f>IF('Настройки УИК'!$F$39&gt;0,(IF(AND(MONTH($A38)=MONTH('Настройки ТИК'!$D$17),$B38="",DA38=8),DA38,0))*'Настройки УИК'!$J$39/8,0)</f>
        <v>#VALUE!</v>
      </c>
      <c r="DD38" s="512" t="e">
        <f>IF($B38="",0,DA38*'Настройки УИК'!$K$39*2*'Настройки ТИК'!$C$32)</f>
        <v>#VALUE!</v>
      </c>
      <c r="DE38" s="512" t="e">
        <f>IF(AND(DB38+DC38=0,$B38=""),DA38*'Настройки УИК'!$K$39*'Настройки ТИК'!$C$32,0)</f>
        <v>#VALUE!</v>
      </c>
      <c r="DF38" s="512" t="e">
        <f>IF(AND('Настройки ТИК'!$C$45="ТИК",'Настройки УИК'!$C$39="Председатель"),0,(DD38+DE38)*ПК_ТИК)</f>
        <v>#VALUE!</v>
      </c>
    </row>
    <row r="39" spans="1:110" s="241" customFormat="1" ht="16.5" customHeight="1">
      <c r="A39" s="419" t="s">
        <v>1040</v>
      </c>
      <c r="B39" s="420" t="s">
        <v>1041</v>
      </c>
      <c r="C39" s="344"/>
      <c r="D39" s="512" t="e">
        <f>IF('Настройки УИК'!$F$22&gt;0,(IF(AND(MONTH($A39)=MONTH('Настройки ТИК'!$C$17),$B39="",C39=8),C39,0))*'Настройки УИК'!$I$22/8,0)</f>
        <v>#VALUE!</v>
      </c>
      <c r="E39" s="512" t="e">
        <f>IF('Настройки УИК'!$F$22&gt;0,(IF(AND(MONTH($A39)=MONTH('Настройки ТИК'!$D$17),$B39="",C39=8),C39,0))*'Настройки УИК'!$J$22/8,0)</f>
        <v>#VALUE!</v>
      </c>
      <c r="F39" s="512" t="e">
        <f>IF($B39="",0,C39*'Настройки УИК'!$K$22*2*'Настройки ТИК'!$C$32)</f>
        <v>#VALUE!</v>
      </c>
      <c r="G39" s="512" t="e">
        <f>IF(AND(D39+E39=0,$B39=""),C39*'Настройки УИК'!$K$22*'Настройки ТИК'!$C$32,0)</f>
        <v>#VALUE!</v>
      </c>
      <c r="H39" s="512" t="e">
        <f>IF(AND('Настройки ТИК'!$C$45="ТИК",'Настройки УИК'!$C$22="Председатель"),0,(F39+G39)*ПК_ТИК)</f>
        <v>#VALUE!</v>
      </c>
      <c r="I39" s="344"/>
      <c r="J39" s="512" t="e">
        <f>IF('Настройки УИК'!$F$23&gt;0,(IF(AND(MONTH($A39)=MONTH('Настройки ТИК'!$C$17),$B39="",I39=8),I39,0))*'Настройки УИК'!$I$23/8,0)</f>
        <v>#VALUE!</v>
      </c>
      <c r="K39" s="512" t="e">
        <f>IF('Настройки УИК'!$F$23&gt;0,(IF(AND(MONTH($A39)=MONTH('Настройки ТИК'!$D$17),$B39="",I39=8),I39,0))*'Настройки УИК'!$J$23/8,0)</f>
        <v>#VALUE!</v>
      </c>
      <c r="L39" s="512" t="e">
        <f>IF($B39="",0,I39*'Настройки УИК'!$K$23*2*'Настройки ТИК'!$C$32)</f>
        <v>#VALUE!</v>
      </c>
      <c r="M39" s="512" t="e">
        <f>IF(AND(J39+K39=0,$B39=""),I39*'Настройки УИК'!$K$23*'Настройки ТИК'!$C$32,0)</f>
        <v>#VALUE!</v>
      </c>
      <c r="N39" s="512" t="e">
        <f>IF(AND('Настройки ТИК'!$C$45="ТИК",'Настройки УИК'!$C$23="Председатель"),0,(L39+M39)*ПК_ТИК)</f>
        <v>#VALUE!</v>
      </c>
      <c r="O39" s="344"/>
      <c r="P39" s="512" t="e">
        <f>IF('Настройки УИК'!$F$24&gt;0,(IF(AND(MONTH($A39)=MONTH('Настройки ТИК'!$C$17),$B39="",O39=8),O39,0))*'Настройки УИК'!$I$24/8,0)</f>
        <v>#VALUE!</v>
      </c>
      <c r="Q39" s="512" t="e">
        <f>IF('Настройки УИК'!$F$24&gt;0,(IF(AND(MONTH($A39)=MONTH('Настройки ТИК'!$D$17),$B39="",O39=8),O39,0))*'Настройки УИК'!$J$24/8,0)</f>
        <v>#VALUE!</v>
      </c>
      <c r="R39" s="512" t="e">
        <f>IF($B39="",0,O39*'Настройки УИК'!$K$24*2*'Настройки ТИК'!$C$32)</f>
        <v>#VALUE!</v>
      </c>
      <c r="S39" s="512" t="e">
        <f>IF(AND(P39+Q39=0,$B39=""),O39*'Настройки УИК'!$K$24*'Настройки ТИК'!$C$32,0)</f>
        <v>#VALUE!</v>
      </c>
      <c r="T39" s="512" t="e">
        <f>IF(AND('Настройки ТИК'!$C$45="ТИК",'Настройки УИК'!$C$24="Председатель"),0,(R39+S39)*ПК_ТИК)</f>
        <v>#VALUE!</v>
      </c>
      <c r="U39" s="344"/>
      <c r="V39" s="512" t="e">
        <f>IF('Настройки УИК'!$F$25&gt;0,(IF(AND(MONTH($A39)=MONTH('Настройки ТИК'!$C$17),$B39="",U39=8),U39,0))*'Настройки УИК'!$I$25/8,0)</f>
        <v>#VALUE!</v>
      </c>
      <c r="W39" s="512" t="e">
        <f>IF('Настройки УИК'!$F$25&gt;0,(IF(AND(MONTH($A39)=MONTH('Настройки ТИК'!$D$17),$B39="",U39=8),U39,0))*'Настройки УИК'!$J$25/8,0)</f>
        <v>#VALUE!</v>
      </c>
      <c r="X39" s="512" t="e">
        <f>IF($B39="",0,U39*'Настройки УИК'!$K$25*2*'Настройки ТИК'!$C$32)</f>
        <v>#VALUE!</v>
      </c>
      <c r="Y39" s="512" t="e">
        <f>IF(AND(V39+W39=0,$B39=""),U39*'Настройки УИК'!$K$25*'Настройки ТИК'!$C$32,0)</f>
        <v>#VALUE!</v>
      </c>
      <c r="Z39" s="512" t="e">
        <f>IF(AND('Настройки ТИК'!$C$45="ТИК",'Настройки УИК'!$C$25="Председатель"),0,(X39+Y39)*ПК_ТИК)</f>
        <v>#VALUE!</v>
      </c>
      <c r="AA39" s="344"/>
      <c r="AB39" s="512" t="e">
        <f>IF('Настройки УИК'!$F$26&gt;0,(IF(AND(MONTH($A39)=MONTH('Настройки ТИК'!$C$17),$B39="",AA39=8),AA39,0))*'Настройки УИК'!$I$26/8,0)</f>
        <v>#VALUE!</v>
      </c>
      <c r="AC39" s="512" t="e">
        <f>IF('Настройки УИК'!$F$26&gt;0,(IF(AND(MONTH($A39)=MONTH('Настройки ТИК'!$D$17),$B39="",AA39=8),AA39,0))*'Настройки УИК'!$J$26/8,0)</f>
        <v>#VALUE!</v>
      </c>
      <c r="AD39" s="512" t="e">
        <f>IF($B39="",0,AA39*'Настройки УИК'!$K$26*2*'Настройки ТИК'!$C$32)</f>
        <v>#VALUE!</v>
      </c>
      <c r="AE39" s="512" t="e">
        <f>IF(AND(AB39+AC39=0,$B39=""),AA39*'Настройки УИК'!$K$26*'Настройки ТИК'!$C$32,0)</f>
        <v>#VALUE!</v>
      </c>
      <c r="AF39" s="512" t="e">
        <f>IF(AND('Настройки ТИК'!$C$45="ТИК",'Настройки УИК'!$C$26="Председатель"),0,(AD39+AE39)*ПК_ТИК)</f>
        <v>#VALUE!</v>
      </c>
      <c r="AG39" s="344"/>
      <c r="AH39" s="512" t="e">
        <f>IF('Настройки УИК'!$F$27&gt;0,(IF(AND(MONTH($A39)=MONTH('Настройки ТИК'!$C$17),$B39="",AG39=8),AG39,0))*'Настройки УИК'!$I$27/8,0)</f>
        <v>#VALUE!</v>
      </c>
      <c r="AI39" s="512" t="e">
        <f>IF('Настройки УИК'!$F$27&gt;0,(IF(AND(MONTH($A39)=MONTH('Настройки ТИК'!$D$17),$B39="",AG39=8),AG39,0))*'Настройки УИК'!$J$27/8,0)</f>
        <v>#VALUE!</v>
      </c>
      <c r="AJ39" s="512" t="e">
        <f>IF($B39="",0,AG39*'Настройки УИК'!$K$27*2*'Настройки ТИК'!$C$32)</f>
        <v>#VALUE!</v>
      </c>
      <c r="AK39" s="512" t="e">
        <f>IF(AND(AH39+AI39=0,$B39=""),AG39*'Настройки УИК'!$K$27*'Настройки ТИК'!$C$32,0)</f>
        <v>#VALUE!</v>
      </c>
      <c r="AL39" s="512" t="e">
        <f>IF(AND('Настройки ТИК'!$C$45="ТИК",'Настройки УИК'!$C$27="Председатель"),0,(AJ39+AK39)*ПК_ТИК)</f>
        <v>#VALUE!</v>
      </c>
      <c r="AM39" s="344"/>
      <c r="AN39" s="512" t="e">
        <f>IF('Настройки УИК'!$F$28&gt;0,(IF(AND(MONTH($A39)=MONTH('Настройки ТИК'!$C$17),$B39="",AM39=8),AM39,0))*'Настройки УИК'!$I$28/8,0)</f>
        <v>#VALUE!</v>
      </c>
      <c r="AO39" s="512" t="e">
        <f>IF('Настройки УИК'!$F$28&gt;0,(IF(AND(MONTH($A39)=MONTH('Настройки ТИК'!$D$17),$B39="",AM39=8),AM39,0))*'Настройки УИК'!$J$28/8,0)</f>
        <v>#VALUE!</v>
      </c>
      <c r="AP39" s="512" t="e">
        <f>IF($B39="",0,AM39*'Настройки УИК'!$K$28*2*'Настройки ТИК'!$C$32)</f>
        <v>#VALUE!</v>
      </c>
      <c r="AQ39" s="512" t="e">
        <f>IF(AND(AN39+AO39=0,$B39=""),AM39*'Настройки УИК'!$K$28*'Настройки ТИК'!$C$32,0)</f>
        <v>#VALUE!</v>
      </c>
      <c r="AR39" s="512" t="e">
        <f>IF(AND('Настройки ТИК'!$C$45="ТИК",'Настройки УИК'!$C$28="Председатель"),0,(AP39+AQ39)*ПК_ТИК)</f>
        <v>#VALUE!</v>
      </c>
      <c r="AS39" s="344"/>
      <c r="AT39" s="512" t="e">
        <f>IF('Настройки УИК'!$F$29&gt;0,(IF(AND(MONTH($A39)=MONTH('Настройки ТИК'!$C$17),$B39="",AS39=8),AS39,0))*'Настройки УИК'!$I$29/8,0)</f>
        <v>#VALUE!</v>
      </c>
      <c r="AU39" s="512" t="e">
        <f>IF('Настройки УИК'!$F$29&gt;0,(IF(AND(MONTH($A39)=MONTH('Настройки ТИК'!$D$17),$B39="",AS39=8),AS39,0))*'Настройки УИК'!$J$29/8,0)</f>
        <v>#VALUE!</v>
      </c>
      <c r="AV39" s="512" t="e">
        <f>IF($B39="",0,AS39*'Настройки УИК'!$K$29*2*'Настройки ТИК'!$C$32)</f>
        <v>#VALUE!</v>
      </c>
      <c r="AW39" s="512" t="e">
        <f>IF(AND(AT39+AU39=0,$B39=""),AS39*'Настройки УИК'!$K$29*'Настройки ТИК'!$C$32,0)</f>
        <v>#VALUE!</v>
      </c>
      <c r="AX39" s="512" t="e">
        <f>IF(AND('Настройки ТИК'!$C$45="ТИК",'Настройки УИК'!$C$29="Председатель"),0,(AV39+AW39)*ПК_ТИК)</f>
        <v>#VALUE!</v>
      </c>
      <c r="AY39" s="344"/>
      <c r="AZ39" s="512" t="e">
        <f>IF('Настройки УИК'!$F$30&gt;0,(IF(AND(MONTH($A39)=MONTH('Настройки ТИК'!$C$17),$B39="",AY39=8),AY39,0))*'Настройки УИК'!$I$30/8,0)</f>
        <v>#VALUE!</v>
      </c>
      <c r="BA39" s="512" t="e">
        <f>IF('Настройки УИК'!$F$30&gt;0,(IF(AND(MONTH($A39)=MONTH('Настройки ТИК'!$D$17),$B39="",AY39=8),AY39,0))*'Настройки УИК'!$J$30/8,0)</f>
        <v>#VALUE!</v>
      </c>
      <c r="BB39" s="512" t="e">
        <f>IF($B39="",0,AY39*'Настройки УИК'!$K$30*2*'Настройки ТИК'!$C$32)</f>
        <v>#VALUE!</v>
      </c>
      <c r="BC39" s="512" t="e">
        <f>IF(AND(AZ39+BA39=0,$B39=""),AY39*'Настройки УИК'!$K$30*'Настройки ТИК'!$C$32,0)</f>
        <v>#VALUE!</v>
      </c>
      <c r="BD39" s="512" t="e">
        <f>IF(AND('Настройки ТИК'!$C$45="ТИК",'Настройки УИК'!$C$30="Председатель"),0,(BB39+BC39)*ПК_ТИК)</f>
        <v>#VALUE!</v>
      </c>
      <c r="BE39" s="344"/>
      <c r="BF39" s="512" t="e">
        <f>IF('Настройки УИК'!$F$31&gt;0,(IF(AND(MONTH($A39)=MONTH('Настройки ТИК'!$C$17),$B39="",BE39=8),BE39,0))*'Настройки УИК'!$I$31/8,0)</f>
        <v>#VALUE!</v>
      </c>
      <c r="BG39" s="512" t="e">
        <f>IF('Настройки УИК'!$F$31&gt;0,(IF(AND(MONTH($A39)=MONTH('Настройки ТИК'!$D$17),$B39="",BE39=8),BE39,0))*'Настройки УИК'!$J$31/8,0)</f>
        <v>#VALUE!</v>
      </c>
      <c r="BH39" s="512" t="e">
        <f>IF($B39="",0,BE39*'Настройки УИК'!$K$31*2*'Настройки ТИК'!$C$32)</f>
        <v>#VALUE!</v>
      </c>
      <c r="BI39" s="512" t="e">
        <f>IF(AND(BF39+BG39=0,$B39=""),BE39*'Настройки УИК'!$K$31*'Настройки ТИК'!$C$32,0)</f>
        <v>#VALUE!</v>
      </c>
      <c r="BJ39" s="512" t="e">
        <f>IF(AND('Настройки ТИК'!$C$45="ТИК",'Настройки УИК'!$C$31="Председатель"),0,(BH39+BI39)*ПК_ТИК)</f>
        <v>#VALUE!</v>
      </c>
      <c r="BK39" s="344"/>
      <c r="BL39" s="512" t="e">
        <f>IF('Настройки УИК'!$F$32&gt;0,(IF(AND(MONTH($A39)=MONTH('Настройки ТИК'!$C$17),$B39="",BK39=8),BK39,0))*'Настройки УИК'!$I$32/8,0)</f>
        <v>#VALUE!</v>
      </c>
      <c r="BM39" s="512" t="e">
        <f>IF('Настройки УИК'!$F$32&gt;0,(IF(AND(MONTH($A39)=MONTH('Настройки ТИК'!$D$17),$B39="",BK39=8),BK39,0))*'Настройки УИК'!$J$32/8,0)</f>
        <v>#VALUE!</v>
      </c>
      <c r="BN39" s="512" t="e">
        <f>IF($B39="",0,BK39*'Настройки УИК'!$K$32*2*'Настройки ТИК'!$C$32)</f>
        <v>#VALUE!</v>
      </c>
      <c r="BO39" s="512" t="e">
        <f>IF(AND(BL39+BM39=0,$B39=""),BK39*'Настройки УИК'!$K$32*'Настройки ТИК'!$C$32,0)</f>
        <v>#VALUE!</v>
      </c>
      <c r="BP39" s="512" t="e">
        <f>IF(AND('Настройки ТИК'!$C$45="ТИК",'Настройки УИК'!$C$32="Председатель"),0,(BN39+BO39)*ПК_ТИК)</f>
        <v>#VALUE!</v>
      </c>
      <c r="BQ39" s="344"/>
      <c r="BR39" s="512" t="e">
        <f>IF('Настройки УИК'!$F$33&gt;0,(IF(AND(MONTH($A39)=MONTH('Настройки ТИК'!$C$17),$B39="",BQ39=8),BQ39,0))*'Настройки УИК'!$I$33/8,0)</f>
        <v>#VALUE!</v>
      </c>
      <c r="BS39" s="512" t="e">
        <f>IF('Настройки УИК'!$F$33&gt;0,(IF(AND(MONTH($A39)=MONTH('Настройки ТИК'!$D$17),$B39="",BQ39=8),BQ39,0))*'Настройки УИК'!$J$33/8,0)</f>
        <v>#VALUE!</v>
      </c>
      <c r="BT39" s="512" t="e">
        <f>IF($B39="",0,BQ39*'Настройки УИК'!$K$33*2*'Настройки ТИК'!$C$32)</f>
        <v>#VALUE!</v>
      </c>
      <c r="BU39" s="512" t="e">
        <f>IF(AND(BR39+BS39=0,$B39=""),BQ39*'Настройки УИК'!$K$33*'Настройки ТИК'!$C$32,0)</f>
        <v>#VALUE!</v>
      </c>
      <c r="BV39" s="512" t="e">
        <f>IF(AND('Настройки ТИК'!$C$45="ТИК",'Настройки УИК'!$C$33="Председатель"),0,(BT39+BU39)*ПК_ТИК)</f>
        <v>#VALUE!</v>
      </c>
      <c r="BW39" s="344"/>
      <c r="BX39" s="512" t="e">
        <f>IF('Настройки УИК'!$F$34&gt;0,(IF(AND(MONTH($A39)=MONTH('Настройки ТИК'!$C$17),$B39="",BW39=8),BW39,0))*'Настройки УИК'!$I$34/8,0)</f>
        <v>#VALUE!</v>
      </c>
      <c r="BY39" s="512" t="e">
        <f>IF('Настройки УИК'!$F$34&gt;0,(IF(AND(MONTH($A39)=MONTH('Настройки ТИК'!$D$17),$B39="",BW39=8),BW39,0))*'Настройки УИК'!$J$34/8,0)</f>
        <v>#VALUE!</v>
      </c>
      <c r="BZ39" s="512" t="e">
        <f>IF($B39="",0,BW39*'Настройки УИК'!$K$34*2*'Настройки ТИК'!$C$32)</f>
        <v>#VALUE!</v>
      </c>
      <c r="CA39" s="512" t="e">
        <f>IF(AND(BX39+BY39=0,$B39=""),BW39*'Настройки УИК'!$K$34*'Настройки ТИК'!$C$32,0)</f>
        <v>#VALUE!</v>
      </c>
      <c r="CB39" s="512" t="e">
        <f>IF(AND('Настройки ТИК'!$C$45="ТИК",'Настройки УИК'!$C$34="Председатель"),0,(BZ39+CA39)*ПК_ТИК)</f>
        <v>#VALUE!</v>
      </c>
      <c r="CC39" s="344"/>
      <c r="CD39" s="512" t="e">
        <f>IF('Настройки УИК'!$F$35&gt;0,(IF(AND(MONTH($A39)=MONTH('Настройки ТИК'!$C$17),$B39="",CC39=8),CC39,0))*'Настройки УИК'!$I$35/8,0)</f>
        <v>#VALUE!</v>
      </c>
      <c r="CE39" s="512" t="e">
        <f>IF('Настройки УИК'!$F$35&gt;0,(IF(AND(MONTH($A39)=MONTH('Настройки ТИК'!$D$17),$B39="",CC39=8),CC39,0))*'Настройки УИК'!$J$35/8,0)</f>
        <v>#VALUE!</v>
      </c>
      <c r="CF39" s="512" t="e">
        <f>IF($B39="",0,CC39*'Настройки УИК'!$K$35*2*'Настройки ТИК'!$C$32)</f>
        <v>#VALUE!</v>
      </c>
      <c r="CG39" s="512" t="e">
        <f>IF(AND(CD39+CE39=0,$B39=""),CC39*'Настройки УИК'!$K$35*'Настройки ТИК'!$C$32,0)</f>
        <v>#VALUE!</v>
      </c>
      <c r="CH39" s="512" t="e">
        <f>IF(AND('Настройки ТИК'!$C$45="ТИК",'Настройки УИК'!$C$35="Председатель"),0,(CF39+CG39)*ПК_ТИК)</f>
        <v>#VALUE!</v>
      </c>
      <c r="CI39" s="344"/>
      <c r="CJ39" s="512" t="e">
        <f>IF('Настройки УИК'!$F$36&gt;0,(IF(AND(MONTH($A39)=MONTH('Настройки ТИК'!$C$17),$B39="",CI39=8),CI39,0))*'Настройки УИК'!$I$36/8,0)</f>
        <v>#VALUE!</v>
      </c>
      <c r="CK39" s="512" t="e">
        <f>IF('Настройки УИК'!$F$36&gt;0,(IF(AND(MONTH($A39)=MONTH('Настройки ТИК'!$D$17),$B39="",CI39=8),CI39,0))*'Настройки УИК'!$J$36/8,0)</f>
        <v>#VALUE!</v>
      </c>
      <c r="CL39" s="512" t="e">
        <f>IF($B39="",0,CI39*'Настройки УИК'!$K$36*2*'Настройки ТИК'!$C$32)</f>
        <v>#VALUE!</v>
      </c>
      <c r="CM39" s="512" t="e">
        <f>IF(AND(CJ39+CK39=0,$B39=""),CI39*'Настройки УИК'!$K$36*'Настройки ТИК'!$C$32,0)</f>
        <v>#VALUE!</v>
      </c>
      <c r="CN39" s="512" t="e">
        <f>IF(AND('Настройки ТИК'!$C$45="ТИК",'Настройки УИК'!$C$36="Председатель"),0,(CL39+CM39)*ПК_ТИК)</f>
        <v>#VALUE!</v>
      </c>
      <c r="CO39" s="344"/>
      <c r="CP39" s="512" t="e">
        <f>IF('Настройки УИК'!$F$37&gt;0,(IF(AND(MONTH($A39)=MONTH('Настройки ТИК'!$C$17),$B39="",CO39=8),CO39,0))*'Настройки УИК'!$I$37/8,0)</f>
        <v>#VALUE!</v>
      </c>
      <c r="CQ39" s="512" t="e">
        <f>IF('Настройки УИК'!$F$37&gt;0,(IF(AND(MONTH($A39)=MONTH('Настройки ТИК'!$D$17),$B39="",CO39=8),CO39,0))*'Настройки УИК'!$J$37/8,0)</f>
        <v>#VALUE!</v>
      </c>
      <c r="CR39" s="512" t="e">
        <f>IF($B39="",0,CO39*'Настройки УИК'!$K$37*2*'Настройки ТИК'!$C$32)</f>
        <v>#VALUE!</v>
      </c>
      <c r="CS39" s="512" t="e">
        <f>IF(AND(CP39+CQ39=0,$B39=""),CO39*'Настройки УИК'!$K$37*'Настройки ТИК'!$C$32,0)</f>
        <v>#VALUE!</v>
      </c>
      <c r="CT39" s="512" t="e">
        <f>IF(AND('Настройки ТИК'!$C$45="ТИК",'Настройки УИК'!$C$37="Председатель"),0,(CR39+CS39)*ПК_ТИК)</f>
        <v>#VALUE!</v>
      </c>
      <c r="CU39" s="344"/>
      <c r="CV39" s="512" t="e">
        <f>IF('Настройки УИК'!$F$38&gt;0,(IF(AND(MONTH($A39)=MONTH('Настройки ТИК'!$C$17),$B39="",CU39=8),CU39,0))*'Настройки УИК'!$I$38/8,0)</f>
        <v>#VALUE!</v>
      </c>
      <c r="CW39" s="512" t="e">
        <f>IF('Настройки УИК'!$F$38&gt;0,(IF(AND(MONTH($A39)=MONTH('Настройки ТИК'!$D$17),$B39="",CU39=8),CU39,0))*'Настройки УИК'!$J$38/8,0)</f>
        <v>#VALUE!</v>
      </c>
      <c r="CX39" s="512" t="e">
        <f>IF($B39="",0,CU39*'Настройки УИК'!$K$38*2*'Настройки ТИК'!$C$32)</f>
        <v>#VALUE!</v>
      </c>
      <c r="CY39" s="512" t="e">
        <f>IF(AND(CV39+CW39=0,$B39=""),CU39*'Настройки УИК'!$K$38*'Настройки ТИК'!$C$32,0)</f>
        <v>#VALUE!</v>
      </c>
      <c r="CZ39" s="512" t="e">
        <f>IF(AND('Настройки ТИК'!$C$45="ТИК",'Настройки УИК'!$C$38="Председатель"),0,(CX39+CY39)*ПК_ТИК)</f>
        <v>#VALUE!</v>
      </c>
      <c r="DA39" s="344"/>
      <c r="DB39" s="512" t="e">
        <f>IF('Настройки УИК'!$F$39&gt;0,(IF(AND(MONTH($A39)=MONTH('Настройки ТИК'!$C$17),$B39="",DA39=8),DA39,0))*'Настройки УИК'!$I$39/8,0)</f>
        <v>#VALUE!</v>
      </c>
      <c r="DC39" s="512" t="e">
        <f>IF('Настройки УИК'!$F$39&gt;0,(IF(AND(MONTH($A39)=MONTH('Настройки ТИК'!$D$17),$B39="",DA39=8),DA39,0))*'Настройки УИК'!$J$39/8,0)</f>
        <v>#VALUE!</v>
      </c>
      <c r="DD39" s="512" t="e">
        <f>IF($B39="",0,DA39*'Настройки УИК'!$K$39*2*'Настройки ТИК'!$C$32)</f>
        <v>#VALUE!</v>
      </c>
      <c r="DE39" s="512" t="e">
        <f>IF(AND(DB39+DC39=0,$B39=""),DA39*'Настройки УИК'!$K$39*'Настройки ТИК'!$C$32,0)</f>
        <v>#VALUE!</v>
      </c>
      <c r="DF39" s="512" t="e">
        <f>IF(AND('Настройки ТИК'!$C$45="ТИК",'Настройки УИК'!$C$39="Председатель"),0,(DD39+DE39)*ПК_ТИК)</f>
        <v>#VALUE!</v>
      </c>
    </row>
    <row r="40" spans="1:110" s="241" customFormat="1" ht="16.5" customHeight="1">
      <c r="A40" s="419" t="s">
        <v>1040</v>
      </c>
      <c r="B40" s="420" t="s">
        <v>1041</v>
      </c>
      <c r="C40" s="344"/>
      <c r="D40" s="512" t="e">
        <f>IF('Настройки УИК'!$F$22&gt;0,(IF(AND(MONTH($A40)=MONTH('Настройки ТИК'!$C$17),$B40="",C40=8),C40,0))*'Настройки УИК'!$I$22/8,0)</f>
        <v>#VALUE!</v>
      </c>
      <c r="E40" s="512" t="e">
        <f>IF('Настройки УИК'!$F$22&gt;0,(IF(AND(MONTH($A40)=MONTH('Настройки ТИК'!$D$17),$B40="",C40=8),C40,0))*'Настройки УИК'!$J$22/8,0)</f>
        <v>#VALUE!</v>
      </c>
      <c r="F40" s="512" t="e">
        <f>IF($B40="",0,C40*'Настройки УИК'!$K$22*2*'Настройки ТИК'!$C$32)</f>
        <v>#VALUE!</v>
      </c>
      <c r="G40" s="512" t="e">
        <f>IF(AND(D40+E40=0,$B40=""),C40*'Настройки УИК'!$K$22*'Настройки ТИК'!$C$32,0)</f>
        <v>#VALUE!</v>
      </c>
      <c r="H40" s="512" t="e">
        <f>IF(AND('Настройки ТИК'!$C$45="ТИК",'Настройки УИК'!$C$22="Председатель"),0,(F40+G40)*ПК_ТИК)</f>
        <v>#VALUE!</v>
      </c>
      <c r="I40" s="344"/>
      <c r="J40" s="512" t="e">
        <f>IF('Настройки УИК'!$F$23&gt;0,(IF(AND(MONTH($A40)=MONTH('Настройки ТИК'!$C$17),$B40="",I40=8),I40,0))*'Настройки УИК'!$I$23/8,0)</f>
        <v>#VALUE!</v>
      </c>
      <c r="K40" s="512" t="e">
        <f>IF('Настройки УИК'!$F$23&gt;0,(IF(AND(MONTH($A40)=MONTH('Настройки ТИК'!$D$17),$B40="",I40=8),I40,0))*'Настройки УИК'!$J$23/8,0)</f>
        <v>#VALUE!</v>
      </c>
      <c r="L40" s="512" t="e">
        <f>IF($B40="",0,I40*'Настройки УИК'!$K$23*2*'Настройки ТИК'!$C$32)</f>
        <v>#VALUE!</v>
      </c>
      <c r="M40" s="512" t="e">
        <f>IF(AND(J40+K40=0,$B40=""),I40*'Настройки УИК'!$K$23*'Настройки ТИК'!$C$32,0)</f>
        <v>#VALUE!</v>
      </c>
      <c r="N40" s="512" t="e">
        <f>IF(AND('Настройки ТИК'!$C$45="ТИК",'Настройки УИК'!$C$23="Председатель"),0,(L40+M40)*ПК_ТИК)</f>
        <v>#VALUE!</v>
      </c>
      <c r="O40" s="344"/>
      <c r="P40" s="512" t="e">
        <f>IF('Настройки УИК'!$F$24&gt;0,(IF(AND(MONTH($A40)=MONTH('Настройки ТИК'!$C$17),$B40="",O40=8),O40,0))*'Настройки УИК'!$I$24/8,0)</f>
        <v>#VALUE!</v>
      </c>
      <c r="Q40" s="512" t="e">
        <f>IF('Настройки УИК'!$F$24&gt;0,(IF(AND(MONTH($A40)=MONTH('Настройки ТИК'!$D$17),$B40="",O40=8),O40,0))*'Настройки УИК'!$J$24/8,0)</f>
        <v>#VALUE!</v>
      </c>
      <c r="R40" s="512" t="e">
        <f>IF($B40="",0,O40*'Настройки УИК'!$K$24*2*'Настройки ТИК'!$C$32)</f>
        <v>#VALUE!</v>
      </c>
      <c r="S40" s="512" t="e">
        <f>IF(AND(P40+Q40=0,$B40=""),O40*'Настройки УИК'!$K$24*'Настройки ТИК'!$C$32,0)</f>
        <v>#VALUE!</v>
      </c>
      <c r="T40" s="512" t="e">
        <f>IF(AND('Настройки ТИК'!$C$45="ТИК",'Настройки УИК'!$C$24="Председатель"),0,(R40+S40)*ПК_ТИК)</f>
        <v>#VALUE!</v>
      </c>
      <c r="U40" s="344"/>
      <c r="V40" s="512" t="e">
        <f>IF('Настройки УИК'!$F$25&gt;0,(IF(AND(MONTH($A40)=MONTH('Настройки ТИК'!$C$17),$B40="",U40=8),U40,0))*'Настройки УИК'!$I$25/8,0)</f>
        <v>#VALUE!</v>
      </c>
      <c r="W40" s="512" t="e">
        <f>IF('Настройки УИК'!$F$25&gt;0,(IF(AND(MONTH($A40)=MONTH('Настройки ТИК'!$D$17),$B40="",U40=8),U40,0))*'Настройки УИК'!$J$25/8,0)</f>
        <v>#VALUE!</v>
      </c>
      <c r="X40" s="512" t="e">
        <f>IF($B40="",0,U40*'Настройки УИК'!$K$25*2*'Настройки ТИК'!$C$32)</f>
        <v>#VALUE!</v>
      </c>
      <c r="Y40" s="512" t="e">
        <f>IF(AND(V40+W40=0,$B40=""),U40*'Настройки УИК'!$K$25*'Настройки ТИК'!$C$32,0)</f>
        <v>#VALUE!</v>
      </c>
      <c r="Z40" s="512" t="e">
        <f>IF(AND('Настройки ТИК'!$C$45="ТИК",'Настройки УИК'!$C$25="Председатель"),0,(X40+Y40)*ПК_ТИК)</f>
        <v>#VALUE!</v>
      </c>
      <c r="AA40" s="344"/>
      <c r="AB40" s="512" t="e">
        <f>IF('Настройки УИК'!$F$26&gt;0,(IF(AND(MONTH($A40)=MONTH('Настройки ТИК'!$C$17),$B40="",AA40=8),AA40,0))*'Настройки УИК'!$I$26/8,0)</f>
        <v>#VALUE!</v>
      </c>
      <c r="AC40" s="512" t="e">
        <f>IF('Настройки УИК'!$F$26&gt;0,(IF(AND(MONTH($A40)=MONTH('Настройки ТИК'!$D$17),$B40="",AA40=8),AA40,0))*'Настройки УИК'!$J$26/8,0)</f>
        <v>#VALUE!</v>
      </c>
      <c r="AD40" s="512" t="e">
        <f>IF($B40="",0,AA40*'Настройки УИК'!$K$26*2*'Настройки ТИК'!$C$32)</f>
        <v>#VALUE!</v>
      </c>
      <c r="AE40" s="512" t="e">
        <f>IF(AND(AB40+AC40=0,$B40=""),AA40*'Настройки УИК'!$K$26*'Настройки ТИК'!$C$32,0)</f>
        <v>#VALUE!</v>
      </c>
      <c r="AF40" s="512" t="e">
        <f>IF(AND('Настройки ТИК'!$C$45="ТИК",'Настройки УИК'!$C$26="Председатель"),0,(AD40+AE40)*ПК_ТИК)</f>
        <v>#VALUE!</v>
      </c>
      <c r="AG40" s="344"/>
      <c r="AH40" s="512" t="e">
        <f>IF('Настройки УИК'!$F$27&gt;0,(IF(AND(MONTH($A40)=MONTH('Настройки ТИК'!$C$17),$B40="",AG40=8),AG40,0))*'Настройки УИК'!$I$27/8,0)</f>
        <v>#VALUE!</v>
      </c>
      <c r="AI40" s="512" t="e">
        <f>IF('Настройки УИК'!$F$27&gt;0,(IF(AND(MONTH($A40)=MONTH('Настройки ТИК'!$D$17),$B40="",AG40=8),AG40,0))*'Настройки УИК'!$J$27/8,0)</f>
        <v>#VALUE!</v>
      </c>
      <c r="AJ40" s="512" t="e">
        <f>IF($B40="",0,AG40*'Настройки УИК'!$K$27*2*'Настройки ТИК'!$C$32)</f>
        <v>#VALUE!</v>
      </c>
      <c r="AK40" s="512" t="e">
        <f>IF(AND(AH40+AI40=0,$B40=""),AG40*'Настройки УИК'!$K$27*'Настройки ТИК'!$C$32,0)</f>
        <v>#VALUE!</v>
      </c>
      <c r="AL40" s="512" t="e">
        <f>IF(AND('Настройки ТИК'!$C$45="ТИК",'Настройки УИК'!$C$27="Председатель"),0,(AJ40+AK40)*ПК_ТИК)</f>
        <v>#VALUE!</v>
      </c>
      <c r="AM40" s="344"/>
      <c r="AN40" s="512" t="e">
        <f>IF('Настройки УИК'!$F$28&gt;0,(IF(AND(MONTH($A40)=MONTH('Настройки ТИК'!$C$17),$B40="",AM40=8),AM40,0))*'Настройки УИК'!$I$28/8,0)</f>
        <v>#VALUE!</v>
      </c>
      <c r="AO40" s="512" t="e">
        <f>IF('Настройки УИК'!$F$28&gt;0,(IF(AND(MONTH($A40)=MONTH('Настройки ТИК'!$D$17),$B40="",AM40=8),AM40,0))*'Настройки УИК'!$J$28/8,0)</f>
        <v>#VALUE!</v>
      </c>
      <c r="AP40" s="512" t="e">
        <f>IF($B40="",0,AM40*'Настройки УИК'!$K$28*2*'Настройки ТИК'!$C$32)</f>
        <v>#VALUE!</v>
      </c>
      <c r="AQ40" s="512" t="e">
        <f>IF(AND(AN40+AO40=0,$B40=""),AM40*'Настройки УИК'!$K$28*'Настройки ТИК'!$C$32,0)</f>
        <v>#VALUE!</v>
      </c>
      <c r="AR40" s="512" t="e">
        <f>IF(AND('Настройки ТИК'!$C$45="ТИК",'Настройки УИК'!$C$28="Председатель"),0,(AP40+AQ40)*ПК_ТИК)</f>
        <v>#VALUE!</v>
      </c>
      <c r="AS40" s="344"/>
      <c r="AT40" s="512" t="e">
        <f>IF('Настройки УИК'!$F$29&gt;0,(IF(AND(MONTH($A40)=MONTH('Настройки ТИК'!$C$17),$B40="",AS40=8),AS40,0))*'Настройки УИК'!$I$29/8,0)</f>
        <v>#VALUE!</v>
      </c>
      <c r="AU40" s="512" t="e">
        <f>IF('Настройки УИК'!$F$29&gt;0,(IF(AND(MONTH($A40)=MONTH('Настройки ТИК'!$D$17),$B40="",AS40=8),AS40,0))*'Настройки УИК'!$J$29/8,0)</f>
        <v>#VALUE!</v>
      </c>
      <c r="AV40" s="512" t="e">
        <f>IF($B40="",0,AS40*'Настройки УИК'!$K$29*2*'Настройки ТИК'!$C$32)</f>
        <v>#VALUE!</v>
      </c>
      <c r="AW40" s="512" t="e">
        <f>IF(AND(AT40+AU40=0,$B40=""),AS40*'Настройки УИК'!$K$29*'Настройки ТИК'!$C$32,0)</f>
        <v>#VALUE!</v>
      </c>
      <c r="AX40" s="512" t="e">
        <f>IF(AND('Настройки ТИК'!$C$45="ТИК",'Настройки УИК'!$C$29="Председатель"),0,(AV40+AW40)*ПК_ТИК)</f>
        <v>#VALUE!</v>
      </c>
      <c r="AY40" s="344"/>
      <c r="AZ40" s="512" t="e">
        <f>IF('Настройки УИК'!$F$30&gt;0,(IF(AND(MONTH($A40)=MONTH('Настройки ТИК'!$C$17),$B40="",AY40=8),AY40,0))*'Настройки УИК'!$I$30/8,0)</f>
        <v>#VALUE!</v>
      </c>
      <c r="BA40" s="512" t="e">
        <f>IF('Настройки УИК'!$F$30&gt;0,(IF(AND(MONTH($A40)=MONTH('Настройки ТИК'!$D$17),$B40="",AY40=8),AY40,0))*'Настройки УИК'!$J$30/8,0)</f>
        <v>#VALUE!</v>
      </c>
      <c r="BB40" s="512" t="e">
        <f>IF($B40="",0,AY40*'Настройки УИК'!$K$30*2*'Настройки ТИК'!$C$32)</f>
        <v>#VALUE!</v>
      </c>
      <c r="BC40" s="512" t="e">
        <f>IF(AND(AZ40+BA40=0,$B40=""),AY40*'Настройки УИК'!$K$30*'Настройки ТИК'!$C$32,0)</f>
        <v>#VALUE!</v>
      </c>
      <c r="BD40" s="512" t="e">
        <f>IF(AND('Настройки ТИК'!$C$45="ТИК",'Настройки УИК'!$C$30="Председатель"),0,(BB40+BC40)*ПК_ТИК)</f>
        <v>#VALUE!</v>
      </c>
      <c r="BE40" s="344"/>
      <c r="BF40" s="512" t="e">
        <f>IF('Настройки УИК'!$F$31&gt;0,(IF(AND(MONTH($A40)=MONTH('Настройки ТИК'!$C$17),$B40="",BE40=8),BE40,0))*'Настройки УИК'!$I$31/8,0)</f>
        <v>#VALUE!</v>
      </c>
      <c r="BG40" s="512" t="e">
        <f>IF('Настройки УИК'!$F$31&gt;0,(IF(AND(MONTH($A40)=MONTH('Настройки ТИК'!$D$17),$B40="",BE40=8),BE40,0))*'Настройки УИК'!$J$31/8,0)</f>
        <v>#VALUE!</v>
      </c>
      <c r="BH40" s="512" t="e">
        <f>IF($B40="",0,BE40*'Настройки УИК'!$K$31*2*'Настройки ТИК'!$C$32)</f>
        <v>#VALUE!</v>
      </c>
      <c r="BI40" s="512" t="e">
        <f>IF(AND(BF40+BG40=0,$B40=""),BE40*'Настройки УИК'!$K$31*'Настройки ТИК'!$C$32,0)</f>
        <v>#VALUE!</v>
      </c>
      <c r="BJ40" s="512" t="e">
        <f>IF(AND('Настройки ТИК'!$C$45="ТИК",'Настройки УИК'!$C$31="Председатель"),0,(BH40+BI40)*ПК_ТИК)</f>
        <v>#VALUE!</v>
      </c>
      <c r="BK40" s="344"/>
      <c r="BL40" s="512" t="e">
        <f>IF('Настройки УИК'!$F$32&gt;0,(IF(AND(MONTH($A40)=MONTH('Настройки ТИК'!$C$17),$B40="",BK40=8),BK40,0))*'Настройки УИК'!$I$32/8,0)</f>
        <v>#VALUE!</v>
      </c>
      <c r="BM40" s="512" t="e">
        <f>IF('Настройки УИК'!$F$32&gt;0,(IF(AND(MONTH($A40)=MONTH('Настройки ТИК'!$D$17),$B40="",BK40=8),BK40,0))*'Настройки УИК'!$J$32/8,0)</f>
        <v>#VALUE!</v>
      </c>
      <c r="BN40" s="512" t="e">
        <f>IF($B40="",0,BK40*'Настройки УИК'!$K$32*2*'Настройки ТИК'!$C$32)</f>
        <v>#VALUE!</v>
      </c>
      <c r="BO40" s="512" t="e">
        <f>IF(AND(BL40+BM40=0,$B40=""),BK40*'Настройки УИК'!$K$32*'Настройки ТИК'!$C$32,0)</f>
        <v>#VALUE!</v>
      </c>
      <c r="BP40" s="512" t="e">
        <f>IF(AND('Настройки ТИК'!$C$45="ТИК",'Настройки УИК'!$C$32="Председатель"),0,(BN40+BO40)*ПК_ТИК)</f>
        <v>#VALUE!</v>
      </c>
      <c r="BQ40" s="344"/>
      <c r="BR40" s="512" t="e">
        <f>IF('Настройки УИК'!$F$33&gt;0,(IF(AND(MONTH($A40)=MONTH('Настройки ТИК'!$C$17),$B40="",BQ40=8),BQ40,0))*'Настройки УИК'!$I$33/8,0)</f>
        <v>#VALUE!</v>
      </c>
      <c r="BS40" s="512" t="e">
        <f>IF('Настройки УИК'!$F$33&gt;0,(IF(AND(MONTH($A40)=MONTH('Настройки ТИК'!$D$17),$B40="",BQ40=8),BQ40,0))*'Настройки УИК'!$J$33/8,0)</f>
        <v>#VALUE!</v>
      </c>
      <c r="BT40" s="512" t="e">
        <f>IF($B40="",0,BQ40*'Настройки УИК'!$K$33*2*'Настройки ТИК'!$C$32)</f>
        <v>#VALUE!</v>
      </c>
      <c r="BU40" s="512" t="e">
        <f>IF(AND(BR40+BS40=0,$B40=""),BQ40*'Настройки УИК'!$K$33*'Настройки ТИК'!$C$32,0)</f>
        <v>#VALUE!</v>
      </c>
      <c r="BV40" s="512" t="e">
        <f>IF(AND('Настройки ТИК'!$C$45="ТИК",'Настройки УИК'!$C$33="Председатель"),0,(BT40+BU40)*ПК_ТИК)</f>
        <v>#VALUE!</v>
      </c>
      <c r="BW40" s="344"/>
      <c r="BX40" s="512" t="e">
        <f>IF('Настройки УИК'!$F$34&gt;0,(IF(AND(MONTH($A40)=MONTH('Настройки ТИК'!$C$17),$B40="",BW40=8),BW40,0))*'Настройки УИК'!$I$34/8,0)</f>
        <v>#VALUE!</v>
      </c>
      <c r="BY40" s="512" t="e">
        <f>IF('Настройки УИК'!$F$34&gt;0,(IF(AND(MONTH($A40)=MONTH('Настройки ТИК'!$D$17),$B40="",BW40=8),BW40,0))*'Настройки УИК'!$J$34/8,0)</f>
        <v>#VALUE!</v>
      </c>
      <c r="BZ40" s="512" t="e">
        <f>IF($B40="",0,BW40*'Настройки УИК'!$K$34*2*'Настройки ТИК'!$C$32)</f>
        <v>#VALUE!</v>
      </c>
      <c r="CA40" s="512" t="e">
        <f>IF(AND(BX40+BY40=0,$B40=""),BW40*'Настройки УИК'!$K$34*'Настройки ТИК'!$C$32,0)</f>
        <v>#VALUE!</v>
      </c>
      <c r="CB40" s="512" t="e">
        <f>IF(AND('Настройки ТИК'!$C$45="ТИК",'Настройки УИК'!$C$34="Председатель"),0,(BZ40+CA40)*ПК_ТИК)</f>
        <v>#VALUE!</v>
      </c>
      <c r="CC40" s="344"/>
      <c r="CD40" s="512" t="e">
        <f>IF('Настройки УИК'!$F$35&gt;0,(IF(AND(MONTH($A40)=MONTH('Настройки ТИК'!$C$17),$B40="",CC40=8),CC40,0))*'Настройки УИК'!$I$35/8,0)</f>
        <v>#VALUE!</v>
      </c>
      <c r="CE40" s="512" t="e">
        <f>IF('Настройки УИК'!$F$35&gt;0,(IF(AND(MONTH($A40)=MONTH('Настройки ТИК'!$D$17),$B40="",CC40=8),CC40,0))*'Настройки УИК'!$J$35/8,0)</f>
        <v>#VALUE!</v>
      </c>
      <c r="CF40" s="512" t="e">
        <f>IF($B40="",0,CC40*'Настройки УИК'!$K$35*2*'Настройки ТИК'!$C$32)</f>
        <v>#VALUE!</v>
      </c>
      <c r="CG40" s="512" t="e">
        <f>IF(AND(CD40+CE40=0,$B40=""),CC40*'Настройки УИК'!$K$35*'Настройки ТИК'!$C$32,0)</f>
        <v>#VALUE!</v>
      </c>
      <c r="CH40" s="512" t="e">
        <f>IF(AND('Настройки ТИК'!$C$45="ТИК",'Настройки УИК'!$C$35="Председатель"),0,(CF40+CG40)*ПК_ТИК)</f>
        <v>#VALUE!</v>
      </c>
      <c r="CI40" s="344"/>
      <c r="CJ40" s="512" t="e">
        <f>IF('Настройки УИК'!$F$36&gt;0,(IF(AND(MONTH($A40)=MONTH('Настройки ТИК'!$C$17),$B40="",CI40=8),CI40,0))*'Настройки УИК'!$I$36/8,0)</f>
        <v>#VALUE!</v>
      </c>
      <c r="CK40" s="512" t="e">
        <f>IF('Настройки УИК'!$F$36&gt;0,(IF(AND(MONTH($A40)=MONTH('Настройки ТИК'!$D$17),$B40="",CI40=8),CI40,0))*'Настройки УИК'!$J$36/8,0)</f>
        <v>#VALUE!</v>
      </c>
      <c r="CL40" s="512" t="e">
        <f>IF($B40="",0,CI40*'Настройки УИК'!$K$36*2*'Настройки ТИК'!$C$32)</f>
        <v>#VALUE!</v>
      </c>
      <c r="CM40" s="512" t="e">
        <f>IF(AND(CJ40+CK40=0,$B40=""),CI40*'Настройки УИК'!$K$36*'Настройки ТИК'!$C$32,0)</f>
        <v>#VALUE!</v>
      </c>
      <c r="CN40" s="512" t="e">
        <f>IF(AND('Настройки ТИК'!$C$45="ТИК",'Настройки УИК'!$C$36="Председатель"),0,(CL40+CM40)*ПК_ТИК)</f>
        <v>#VALUE!</v>
      </c>
      <c r="CO40" s="344"/>
      <c r="CP40" s="512" t="e">
        <f>IF('Настройки УИК'!$F$37&gt;0,(IF(AND(MONTH($A40)=MONTH('Настройки ТИК'!$C$17),$B40="",CO40=8),CO40,0))*'Настройки УИК'!$I$37/8,0)</f>
        <v>#VALUE!</v>
      </c>
      <c r="CQ40" s="512" t="e">
        <f>IF('Настройки УИК'!$F$37&gt;0,(IF(AND(MONTH($A40)=MONTH('Настройки ТИК'!$D$17),$B40="",CO40=8),CO40,0))*'Настройки УИК'!$J$37/8,0)</f>
        <v>#VALUE!</v>
      </c>
      <c r="CR40" s="512" t="e">
        <f>IF($B40="",0,CO40*'Настройки УИК'!$K$37*2*'Настройки ТИК'!$C$32)</f>
        <v>#VALUE!</v>
      </c>
      <c r="CS40" s="512" t="e">
        <f>IF(AND(CP40+CQ40=0,$B40=""),CO40*'Настройки УИК'!$K$37*'Настройки ТИК'!$C$32,0)</f>
        <v>#VALUE!</v>
      </c>
      <c r="CT40" s="512" t="e">
        <f>IF(AND('Настройки ТИК'!$C$45="ТИК",'Настройки УИК'!$C$37="Председатель"),0,(CR40+CS40)*ПК_ТИК)</f>
        <v>#VALUE!</v>
      </c>
      <c r="CU40" s="344"/>
      <c r="CV40" s="512" t="e">
        <f>IF('Настройки УИК'!$F$38&gt;0,(IF(AND(MONTH($A40)=MONTH('Настройки ТИК'!$C$17),$B40="",CU40=8),CU40,0))*'Настройки УИК'!$I$38/8,0)</f>
        <v>#VALUE!</v>
      </c>
      <c r="CW40" s="512" t="e">
        <f>IF('Настройки УИК'!$F$38&gt;0,(IF(AND(MONTH($A40)=MONTH('Настройки ТИК'!$D$17),$B40="",CU40=8),CU40,0))*'Настройки УИК'!$J$38/8,0)</f>
        <v>#VALUE!</v>
      </c>
      <c r="CX40" s="512" t="e">
        <f>IF($B40="",0,CU40*'Настройки УИК'!$K$38*2*'Настройки ТИК'!$C$32)</f>
        <v>#VALUE!</v>
      </c>
      <c r="CY40" s="512" t="e">
        <f>IF(AND(CV40+CW40=0,$B40=""),CU40*'Настройки УИК'!$K$38*'Настройки ТИК'!$C$32,0)</f>
        <v>#VALUE!</v>
      </c>
      <c r="CZ40" s="512" t="e">
        <f>IF(AND('Настройки ТИК'!$C$45="ТИК",'Настройки УИК'!$C$38="Председатель"),0,(CX40+CY40)*ПК_ТИК)</f>
        <v>#VALUE!</v>
      </c>
      <c r="DA40" s="344"/>
      <c r="DB40" s="512" t="e">
        <f>IF('Настройки УИК'!$F$39&gt;0,(IF(AND(MONTH($A40)=MONTH('Настройки ТИК'!$C$17),$B40="",DA40=8),DA40,0))*'Настройки УИК'!$I$39/8,0)</f>
        <v>#VALUE!</v>
      </c>
      <c r="DC40" s="512" t="e">
        <f>IF('Настройки УИК'!$F$39&gt;0,(IF(AND(MONTH($A40)=MONTH('Настройки ТИК'!$D$17),$B40="",DA40=8),DA40,0))*'Настройки УИК'!$J$39/8,0)</f>
        <v>#VALUE!</v>
      </c>
      <c r="DD40" s="512" t="e">
        <f>IF($B40="",0,DA40*'Настройки УИК'!$K$39*2*'Настройки ТИК'!$C$32)</f>
        <v>#VALUE!</v>
      </c>
      <c r="DE40" s="512" t="e">
        <f>IF(AND(DB40+DC40=0,$B40=""),DA40*'Настройки УИК'!$K$39*'Настройки ТИК'!$C$32,0)</f>
        <v>#VALUE!</v>
      </c>
      <c r="DF40" s="512" t="e">
        <f>IF(AND('Настройки ТИК'!$C$45="ТИК",'Настройки УИК'!$C$39="Председатель"),0,(DD40+DE40)*ПК_ТИК)</f>
        <v>#VALUE!</v>
      </c>
    </row>
    <row r="41" spans="1:110" s="241" customFormat="1" ht="16.5" customHeight="1">
      <c r="A41" s="419" t="s">
        <v>1040</v>
      </c>
      <c r="B41" s="420" t="s">
        <v>1041</v>
      </c>
      <c r="C41" s="344"/>
      <c r="D41" s="512" t="e">
        <f>IF('Настройки УИК'!$F$22&gt;0,(IF(AND(MONTH($A41)=MONTH('Настройки ТИК'!$C$17),$B41="",C41=8),C41,0))*'Настройки УИК'!$I$22/8,0)</f>
        <v>#VALUE!</v>
      </c>
      <c r="E41" s="512" t="e">
        <f>IF('Настройки УИК'!$F$22&gt;0,(IF(AND(MONTH($A41)=MONTH('Настройки ТИК'!$D$17),$B41="",C41=8),C41,0))*'Настройки УИК'!$J$22/8,0)</f>
        <v>#VALUE!</v>
      </c>
      <c r="F41" s="512" t="e">
        <f>IF($B41="",0,C41*'Настройки УИК'!$K$22*2*'Настройки ТИК'!$C$32)</f>
        <v>#VALUE!</v>
      </c>
      <c r="G41" s="512" t="e">
        <f>IF(AND(D41+E41=0,$B41=""),C41*'Настройки УИК'!$K$22*'Настройки ТИК'!$C$32,0)</f>
        <v>#VALUE!</v>
      </c>
      <c r="H41" s="512" t="e">
        <f>IF(AND('Настройки ТИК'!$C$45="ТИК",'Настройки УИК'!$C$22="Председатель"),0,(F41+G41)*ПК_ТИК)</f>
        <v>#VALUE!</v>
      </c>
      <c r="I41" s="344"/>
      <c r="J41" s="512" t="e">
        <f>IF('Настройки УИК'!$F$23&gt;0,(IF(AND(MONTH($A41)=MONTH('Настройки ТИК'!$C$17),$B41="",I41=8),I41,0))*'Настройки УИК'!$I$23/8,0)</f>
        <v>#VALUE!</v>
      </c>
      <c r="K41" s="512" t="e">
        <f>IF('Настройки УИК'!$F$23&gt;0,(IF(AND(MONTH($A41)=MONTH('Настройки ТИК'!$D$17),$B41="",I41=8),I41,0))*'Настройки УИК'!$J$23/8,0)</f>
        <v>#VALUE!</v>
      </c>
      <c r="L41" s="512" t="e">
        <f>IF($B41="",0,I41*'Настройки УИК'!$K$23*2*'Настройки ТИК'!$C$32)</f>
        <v>#VALUE!</v>
      </c>
      <c r="M41" s="512" t="e">
        <f>IF(AND(J41+K41=0,$B41=""),I41*'Настройки УИК'!$K$23*'Настройки ТИК'!$C$32,0)</f>
        <v>#VALUE!</v>
      </c>
      <c r="N41" s="512" t="e">
        <f>IF(AND('Настройки ТИК'!$C$45="ТИК",'Настройки УИК'!$C$23="Председатель"),0,(L41+M41)*ПК_ТИК)</f>
        <v>#VALUE!</v>
      </c>
      <c r="O41" s="344"/>
      <c r="P41" s="512" t="e">
        <f>IF('Настройки УИК'!$F$24&gt;0,(IF(AND(MONTH($A41)=MONTH('Настройки ТИК'!$C$17),$B41="",O41=8),O41,0))*'Настройки УИК'!$I$24/8,0)</f>
        <v>#VALUE!</v>
      </c>
      <c r="Q41" s="512" t="e">
        <f>IF('Настройки УИК'!$F$24&gt;0,(IF(AND(MONTH($A41)=MONTH('Настройки ТИК'!$D$17),$B41="",O41=8),O41,0))*'Настройки УИК'!$J$24/8,0)</f>
        <v>#VALUE!</v>
      </c>
      <c r="R41" s="512" t="e">
        <f>IF($B41="",0,O41*'Настройки УИК'!$K$24*2*'Настройки ТИК'!$C$32)</f>
        <v>#VALUE!</v>
      </c>
      <c r="S41" s="512" t="e">
        <f>IF(AND(P41+Q41=0,$B41=""),O41*'Настройки УИК'!$K$24*'Настройки ТИК'!$C$32,0)</f>
        <v>#VALUE!</v>
      </c>
      <c r="T41" s="512" t="e">
        <f>IF(AND('Настройки ТИК'!$C$45="ТИК",'Настройки УИК'!$C$24="Председатель"),0,(R41+S41)*ПК_ТИК)</f>
        <v>#VALUE!</v>
      </c>
      <c r="U41" s="344"/>
      <c r="V41" s="512" t="e">
        <f>IF('Настройки УИК'!$F$25&gt;0,(IF(AND(MONTH($A41)=MONTH('Настройки ТИК'!$C$17),$B41="",U41=8),U41,0))*'Настройки УИК'!$I$25/8,0)</f>
        <v>#VALUE!</v>
      </c>
      <c r="W41" s="512" t="e">
        <f>IF('Настройки УИК'!$F$25&gt;0,(IF(AND(MONTH($A41)=MONTH('Настройки ТИК'!$D$17),$B41="",U41=8),U41,0))*'Настройки УИК'!$J$25/8,0)</f>
        <v>#VALUE!</v>
      </c>
      <c r="X41" s="512" t="e">
        <f>IF($B41="",0,U41*'Настройки УИК'!$K$25*2*'Настройки ТИК'!$C$32)</f>
        <v>#VALUE!</v>
      </c>
      <c r="Y41" s="512" t="e">
        <f>IF(AND(V41+W41=0,$B41=""),U41*'Настройки УИК'!$K$25*'Настройки ТИК'!$C$32,0)</f>
        <v>#VALUE!</v>
      </c>
      <c r="Z41" s="512" t="e">
        <f>IF(AND('Настройки ТИК'!$C$45="ТИК",'Настройки УИК'!$C$25="Председатель"),0,(X41+Y41)*ПК_ТИК)</f>
        <v>#VALUE!</v>
      </c>
      <c r="AA41" s="344"/>
      <c r="AB41" s="512" t="e">
        <f>IF('Настройки УИК'!$F$26&gt;0,(IF(AND(MONTH($A41)=MONTH('Настройки ТИК'!$C$17),$B41="",AA41=8),AA41,0))*'Настройки УИК'!$I$26/8,0)</f>
        <v>#VALUE!</v>
      </c>
      <c r="AC41" s="512" t="e">
        <f>IF('Настройки УИК'!$F$26&gt;0,(IF(AND(MONTH($A41)=MONTH('Настройки ТИК'!$D$17),$B41="",AA41=8),AA41,0))*'Настройки УИК'!$J$26/8,0)</f>
        <v>#VALUE!</v>
      </c>
      <c r="AD41" s="512" t="e">
        <f>IF($B41="",0,AA41*'Настройки УИК'!$K$26*2*'Настройки ТИК'!$C$32)</f>
        <v>#VALUE!</v>
      </c>
      <c r="AE41" s="512" t="e">
        <f>IF(AND(AB41+AC41=0,$B41=""),AA41*'Настройки УИК'!$K$26*'Настройки ТИК'!$C$32,0)</f>
        <v>#VALUE!</v>
      </c>
      <c r="AF41" s="512" t="e">
        <f>IF(AND('Настройки ТИК'!$C$45="ТИК",'Настройки УИК'!$C$26="Председатель"),0,(AD41+AE41)*ПК_ТИК)</f>
        <v>#VALUE!</v>
      </c>
      <c r="AG41" s="344"/>
      <c r="AH41" s="512" t="e">
        <f>IF('Настройки УИК'!$F$27&gt;0,(IF(AND(MONTH($A41)=MONTH('Настройки ТИК'!$C$17),$B41="",AG41=8),AG41,0))*'Настройки УИК'!$I$27/8,0)</f>
        <v>#VALUE!</v>
      </c>
      <c r="AI41" s="512" t="e">
        <f>IF('Настройки УИК'!$F$27&gt;0,(IF(AND(MONTH($A41)=MONTH('Настройки ТИК'!$D$17),$B41="",AG41=8),AG41,0))*'Настройки УИК'!$J$27/8,0)</f>
        <v>#VALUE!</v>
      </c>
      <c r="AJ41" s="512" t="e">
        <f>IF($B41="",0,AG41*'Настройки УИК'!$K$27*2*'Настройки ТИК'!$C$32)</f>
        <v>#VALUE!</v>
      </c>
      <c r="AK41" s="512" t="e">
        <f>IF(AND(AH41+AI41=0,$B41=""),AG41*'Настройки УИК'!$K$27*'Настройки ТИК'!$C$32,0)</f>
        <v>#VALUE!</v>
      </c>
      <c r="AL41" s="512" t="e">
        <f>IF(AND('Настройки ТИК'!$C$45="ТИК",'Настройки УИК'!$C$27="Председатель"),0,(AJ41+AK41)*ПК_ТИК)</f>
        <v>#VALUE!</v>
      </c>
      <c r="AM41" s="344"/>
      <c r="AN41" s="512" t="e">
        <f>IF('Настройки УИК'!$F$28&gt;0,(IF(AND(MONTH($A41)=MONTH('Настройки ТИК'!$C$17),$B41="",AM41=8),AM41,0))*'Настройки УИК'!$I$28/8,0)</f>
        <v>#VALUE!</v>
      </c>
      <c r="AO41" s="512" t="e">
        <f>IF('Настройки УИК'!$F$28&gt;0,(IF(AND(MONTH($A41)=MONTH('Настройки ТИК'!$D$17),$B41="",AM41=8),AM41,0))*'Настройки УИК'!$J$28/8,0)</f>
        <v>#VALUE!</v>
      </c>
      <c r="AP41" s="512" t="e">
        <f>IF($B41="",0,AM41*'Настройки УИК'!$K$28*2*'Настройки ТИК'!$C$32)</f>
        <v>#VALUE!</v>
      </c>
      <c r="AQ41" s="512" t="e">
        <f>IF(AND(AN41+AO41=0,$B41=""),AM41*'Настройки УИК'!$K$28*'Настройки ТИК'!$C$32,0)</f>
        <v>#VALUE!</v>
      </c>
      <c r="AR41" s="512" t="e">
        <f>IF(AND('Настройки ТИК'!$C$45="ТИК",'Настройки УИК'!$C$28="Председатель"),0,(AP41+AQ41)*ПК_ТИК)</f>
        <v>#VALUE!</v>
      </c>
      <c r="AS41" s="344"/>
      <c r="AT41" s="512" t="e">
        <f>IF('Настройки УИК'!$F$29&gt;0,(IF(AND(MONTH($A41)=MONTH('Настройки ТИК'!$C$17),$B41="",AS41=8),AS41,0))*'Настройки УИК'!$I$29/8,0)</f>
        <v>#VALUE!</v>
      </c>
      <c r="AU41" s="512" t="e">
        <f>IF('Настройки УИК'!$F$29&gt;0,(IF(AND(MONTH($A41)=MONTH('Настройки ТИК'!$D$17),$B41="",AS41=8),AS41,0))*'Настройки УИК'!$J$29/8,0)</f>
        <v>#VALUE!</v>
      </c>
      <c r="AV41" s="512" t="e">
        <f>IF($B41="",0,AS41*'Настройки УИК'!$K$29*2*'Настройки ТИК'!$C$32)</f>
        <v>#VALUE!</v>
      </c>
      <c r="AW41" s="512" t="e">
        <f>IF(AND(AT41+AU41=0,$B41=""),AS41*'Настройки УИК'!$K$29*'Настройки ТИК'!$C$32,0)</f>
        <v>#VALUE!</v>
      </c>
      <c r="AX41" s="512" t="e">
        <f>IF(AND('Настройки ТИК'!$C$45="ТИК",'Настройки УИК'!$C$29="Председатель"),0,(AV41+AW41)*ПК_ТИК)</f>
        <v>#VALUE!</v>
      </c>
      <c r="AY41" s="344"/>
      <c r="AZ41" s="512" t="e">
        <f>IF('Настройки УИК'!$F$30&gt;0,(IF(AND(MONTH($A41)=MONTH('Настройки ТИК'!$C$17),$B41="",AY41=8),AY41,0))*'Настройки УИК'!$I$30/8,0)</f>
        <v>#VALUE!</v>
      </c>
      <c r="BA41" s="512" t="e">
        <f>IF('Настройки УИК'!$F$30&gt;0,(IF(AND(MONTH($A41)=MONTH('Настройки ТИК'!$D$17),$B41="",AY41=8),AY41,0))*'Настройки УИК'!$J$30/8,0)</f>
        <v>#VALUE!</v>
      </c>
      <c r="BB41" s="512" t="e">
        <f>IF($B41="",0,AY41*'Настройки УИК'!$K$30*2*'Настройки ТИК'!$C$32)</f>
        <v>#VALUE!</v>
      </c>
      <c r="BC41" s="512" t="e">
        <f>IF(AND(AZ41+BA41=0,$B41=""),AY41*'Настройки УИК'!$K$30*'Настройки ТИК'!$C$32,0)</f>
        <v>#VALUE!</v>
      </c>
      <c r="BD41" s="512" t="e">
        <f>IF(AND('Настройки ТИК'!$C$45="ТИК",'Настройки УИК'!$C$30="Председатель"),0,(BB41+BC41)*ПК_ТИК)</f>
        <v>#VALUE!</v>
      </c>
      <c r="BE41" s="344"/>
      <c r="BF41" s="512" t="e">
        <f>IF('Настройки УИК'!$F$31&gt;0,(IF(AND(MONTH($A41)=MONTH('Настройки ТИК'!$C$17),$B41="",BE41=8),BE41,0))*'Настройки УИК'!$I$31/8,0)</f>
        <v>#VALUE!</v>
      </c>
      <c r="BG41" s="512" t="e">
        <f>IF('Настройки УИК'!$F$31&gt;0,(IF(AND(MONTH($A41)=MONTH('Настройки ТИК'!$D$17),$B41="",BE41=8),BE41,0))*'Настройки УИК'!$J$31/8,0)</f>
        <v>#VALUE!</v>
      </c>
      <c r="BH41" s="512" t="e">
        <f>IF($B41="",0,BE41*'Настройки УИК'!$K$31*2*'Настройки ТИК'!$C$32)</f>
        <v>#VALUE!</v>
      </c>
      <c r="BI41" s="512" t="e">
        <f>IF(AND(BF41+BG41=0,$B41=""),BE41*'Настройки УИК'!$K$31*'Настройки ТИК'!$C$32,0)</f>
        <v>#VALUE!</v>
      </c>
      <c r="BJ41" s="512" t="e">
        <f>IF(AND('Настройки ТИК'!$C$45="ТИК",'Настройки УИК'!$C$31="Председатель"),0,(BH41+BI41)*ПК_ТИК)</f>
        <v>#VALUE!</v>
      </c>
      <c r="BK41" s="344"/>
      <c r="BL41" s="512" t="e">
        <f>IF('Настройки УИК'!$F$32&gt;0,(IF(AND(MONTH($A41)=MONTH('Настройки ТИК'!$C$17),$B41="",BK41=8),BK41,0))*'Настройки УИК'!$I$32/8,0)</f>
        <v>#VALUE!</v>
      </c>
      <c r="BM41" s="512" t="e">
        <f>IF('Настройки УИК'!$F$32&gt;0,(IF(AND(MONTH($A41)=MONTH('Настройки ТИК'!$D$17),$B41="",BK41=8),BK41,0))*'Настройки УИК'!$J$32/8,0)</f>
        <v>#VALUE!</v>
      </c>
      <c r="BN41" s="512" t="e">
        <f>IF($B41="",0,BK41*'Настройки УИК'!$K$32*2*'Настройки ТИК'!$C$32)</f>
        <v>#VALUE!</v>
      </c>
      <c r="BO41" s="512" t="e">
        <f>IF(AND(BL41+BM41=0,$B41=""),BK41*'Настройки УИК'!$K$32*'Настройки ТИК'!$C$32,0)</f>
        <v>#VALUE!</v>
      </c>
      <c r="BP41" s="512" t="e">
        <f>IF(AND('Настройки ТИК'!$C$45="ТИК",'Настройки УИК'!$C$32="Председатель"),0,(BN41+BO41)*ПК_ТИК)</f>
        <v>#VALUE!</v>
      </c>
      <c r="BQ41" s="344"/>
      <c r="BR41" s="512" t="e">
        <f>IF('Настройки УИК'!$F$33&gt;0,(IF(AND(MONTH($A41)=MONTH('Настройки ТИК'!$C$17),$B41="",BQ41=8),BQ41,0))*'Настройки УИК'!$I$33/8,0)</f>
        <v>#VALUE!</v>
      </c>
      <c r="BS41" s="512" t="e">
        <f>IF('Настройки УИК'!$F$33&gt;0,(IF(AND(MONTH($A41)=MONTH('Настройки ТИК'!$D$17),$B41="",BQ41=8),BQ41,0))*'Настройки УИК'!$J$33/8,0)</f>
        <v>#VALUE!</v>
      </c>
      <c r="BT41" s="512" t="e">
        <f>IF($B41="",0,BQ41*'Настройки УИК'!$K$33*2*'Настройки ТИК'!$C$32)</f>
        <v>#VALUE!</v>
      </c>
      <c r="BU41" s="512" t="e">
        <f>IF(AND(BR41+BS41=0,$B41=""),BQ41*'Настройки УИК'!$K$33*'Настройки ТИК'!$C$32,0)</f>
        <v>#VALUE!</v>
      </c>
      <c r="BV41" s="512" t="e">
        <f>IF(AND('Настройки ТИК'!$C$45="ТИК",'Настройки УИК'!$C$33="Председатель"),0,(BT41+BU41)*ПК_ТИК)</f>
        <v>#VALUE!</v>
      </c>
      <c r="BW41" s="344"/>
      <c r="BX41" s="512" t="e">
        <f>IF('Настройки УИК'!$F$34&gt;0,(IF(AND(MONTH($A41)=MONTH('Настройки ТИК'!$C$17),$B41="",BW41=8),BW41,0))*'Настройки УИК'!$I$34/8,0)</f>
        <v>#VALUE!</v>
      </c>
      <c r="BY41" s="512" t="e">
        <f>IF('Настройки УИК'!$F$34&gt;0,(IF(AND(MONTH($A41)=MONTH('Настройки ТИК'!$D$17),$B41="",BW41=8),BW41,0))*'Настройки УИК'!$J$34/8,0)</f>
        <v>#VALUE!</v>
      </c>
      <c r="BZ41" s="512" t="e">
        <f>IF($B41="",0,BW41*'Настройки УИК'!$K$34*2*'Настройки ТИК'!$C$32)</f>
        <v>#VALUE!</v>
      </c>
      <c r="CA41" s="512" t="e">
        <f>IF(AND(BX41+BY41=0,$B41=""),BW41*'Настройки УИК'!$K$34*'Настройки ТИК'!$C$32,0)</f>
        <v>#VALUE!</v>
      </c>
      <c r="CB41" s="512" t="e">
        <f>IF(AND('Настройки ТИК'!$C$45="ТИК",'Настройки УИК'!$C$34="Председатель"),0,(BZ41+CA41)*ПК_ТИК)</f>
        <v>#VALUE!</v>
      </c>
      <c r="CC41" s="344"/>
      <c r="CD41" s="512" t="e">
        <f>IF('Настройки УИК'!$F$35&gt;0,(IF(AND(MONTH($A41)=MONTH('Настройки ТИК'!$C$17),$B41="",CC41=8),CC41,0))*'Настройки УИК'!$I$35/8,0)</f>
        <v>#VALUE!</v>
      </c>
      <c r="CE41" s="512" t="e">
        <f>IF('Настройки УИК'!$F$35&gt;0,(IF(AND(MONTH($A41)=MONTH('Настройки ТИК'!$D$17),$B41="",CC41=8),CC41,0))*'Настройки УИК'!$J$35/8,0)</f>
        <v>#VALUE!</v>
      </c>
      <c r="CF41" s="512" t="e">
        <f>IF($B41="",0,CC41*'Настройки УИК'!$K$35*2*'Настройки ТИК'!$C$32)</f>
        <v>#VALUE!</v>
      </c>
      <c r="CG41" s="512" t="e">
        <f>IF(AND(CD41+CE41=0,$B41=""),CC41*'Настройки УИК'!$K$35*'Настройки ТИК'!$C$32,0)</f>
        <v>#VALUE!</v>
      </c>
      <c r="CH41" s="512" t="e">
        <f>IF(AND('Настройки ТИК'!$C$45="ТИК",'Настройки УИК'!$C$35="Председатель"),0,(CF41+CG41)*ПК_ТИК)</f>
        <v>#VALUE!</v>
      </c>
      <c r="CI41" s="344"/>
      <c r="CJ41" s="512" t="e">
        <f>IF('Настройки УИК'!$F$36&gt;0,(IF(AND(MONTH($A41)=MONTH('Настройки ТИК'!$C$17),$B41="",CI41=8),CI41,0))*'Настройки УИК'!$I$36/8,0)</f>
        <v>#VALUE!</v>
      </c>
      <c r="CK41" s="512" t="e">
        <f>IF('Настройки УИК'!$F$36&gt;0,(IF(AND(MONTH($A41)=MONTH('Настройки ТИК'!$D$17),$B41="",CI41=8),CI41,0))*'Настройки УИК'!$J$36/8,0)</f>
        <v>#VALUE!</v>
      </c>
      <c r="CL41" s="512" t="e">
        <f>IF($B41="",0,CI41*'Настройки УИК'!$K$36*2*'Настройки ТИК'!$C$32)</f>
        <v>#VALUE!</v>
      </c>
      <c r="CM41" s="512" t="e">
        <f>IF(AND(CJ41+CK41=0,$B41=""),CI41*'Настройки УИК'!$K$36*'Настройки ТИК'!$C$32,0)</f>
        <v>#VALUE!</v>
      </c>
      <c r="CN41" s="512" t="e">
        <f>IF(AND('Настройки ТИК'!$C$45="ТИК",'Настройки УИК'!$C$36="Председатель"),0,(CL41+CM41)*ПК_ТИК)</f>
        <v>#VALUE!</v>
      </c>
      <c r="CO41" s="344"/>
      <c r="CP41" s="512" t="e">
        <f>IF('Настройки УИК'!$F$37&gt;0,(IF(AND(MONTH($A41)=MONTH('Настройки ТИК'!$C$17),$B41="",CO41=8),CO41,0))*'Настройки УИК'!$I$37/8,0)</f>
        <v>#VALUE!</v>
      </c>
      <c r="CQ41" s="512" t="e">
        <f>IF('Настройки УИК'!$F$37&gt;0,(IF(AND(MONTH($A41)=MONTH('Настройки ТИК'!$D$17),$B41="",CO41=8),CO41,0))*'Настройки УИК'!$J$37/8,0)</f>
        <v>#VALUE!</v>
      </c>
      <c r="CR41" s="512" t="e">
        <f>IF($B41="",0,CO41*'Настройки УИК'!$K$37*2*'Настройки ТИК'!$C$32)</f>
        <v>#VALUE!</v>
      </c>
      <c r="CS41" s="512" t="e">
        <f>IF(AND(CP41+CQ41=0,$B41=""),CO41*'Настройки УИК'!$K$37*'Настройки ТИК'!$C$32,0)</f>
        <v>#VALUE!</v>
      </c>
      <c r="CT41" s="512" t="e">
        <f>IF(AND('Настройки ТИК'!$C$45="ТИК",'Настройки УИК'!$C$37="Председатель"),0,(CR41+CS41)*ПК_ТИК)</f>
        <v>#VALUE!</v>
      </c>
      <c r="CU41" s="344"/>
      <c r="CV41" s="512" t="e">
        <f>IF('Настройки УИК'!$F$38&gt;0,(IF(AND(MONTH($A41)=MONTH('Настройки ТИК'!$C$17),$B41="",CU41=8),CU41,0))*'Настройки УИК'!$I$38/8,0)</f>
        <v>#VALUE!</v>
      </c>
      <c r="CW41" s="512" t="e">
        <f>IF('Настройки УИК'!$F$38&gt;0,(IF(AND(MONTH($A41)=MONTH('Настройки ТИК'!$D$17),$B41="",CU41=8),CU41,0))*'Настройки УИК'!$J$38/8,0)</f>
        <v>#VALUE!</v>
      </c>
      <c r="CX41" s="512" t="e">
        <f>IF($B41="",0,CU41*'Настройки УИК'!$K$38*2*'Настройки ТИК'!$C$32)</f>
        <v>#VALUE!</v>
      </c>
      <c r="CY41" s="512" t="e">
        <f>IF(AND(CV41+CW41=0,$B41=""),CU41*'Настройки УИК'!$K$38*'Настройки ТИК'!$C$32,0)</f>
        <v>#VALUE!</v>
      </c>
      <c r="CZ41" s="512" t="e">
        <f>IF(AND('Настройки ТИК'!$C$45="ТИК",'Настройки УИК'!$C$38="Председатель"),0,(CX41+CY41)*ПК_ТИК)</f>
        <v>#VALUE!</v>
      </c>
      <c r="DA41" s="344"/>
      <c r="DB41" s="512" t="e">
        <f>IF('Настройки УИК'!$F$39&gt;0,(IF(AND(MONTH($A41)=MONTH('Настройки ТИК'!$C$17),$B41="",DA41=8),DA41,0))*'Настройки УИК'!$I$39/8,0)</f>
        <v>#VALUE!</v>
      </c>
      <c r="DC41" s="512" t="e">
        <f>IF('Настройки УИК'!$F$39&gt;0,(IF(AND(MONTH($A41)=MONTH('Настройки ТИК'!$D$17),$B41="",DA41=8),DA41,0))*'Настройки УИК'!$J$39/8,0)</f>
        <v>#VALUE!</v>
      </c>
      <c r="DD41" s="512" t="e">
        <f>IF($B41="",0,DA41*'Настройки УИК'!$K$39*2*'Настройки ТИК'!$C$32)</f>
        <v>#VALUE!</v>
      </c>
      <c r="DE41" s="512" t="e">
        <f>IF(AND(DB41+DC41=0,$B41=""),DA41*'Настройки УИК'!$K$39*'Настройки ТИК'!$C$32,0)</f>
        <v>#VALUE!</v>
      </c>
      <c r="DF41" s="512" t="e">
        <f>IF(AND('Настройки ТИК'!$C$45="ТИК",'Настройки УИК'!$C$39="Председатель"),0,(DD41+DE41)*ПК_ТИК)</f>
        <v>#VALUE!</v>
      </c>
    </row>
    <row r="42" spans="1:110" s="241" customFormat="1" ht="16.5" customHeight="1">
      <c r="A42" s="419" t="s">
        <v>1040</v>
      </c>
      <c r="B42" s="420" t="s">
        <v>1041</v>
      </c>
      <c r="C42" s="344"/>
      <c r="D42" s="512" t="e">
        <f>IF('Настройки УИК'!$F$22&gt;0,(IF(AND(MONTH($A42)=MONTH('Настройки ТИК'!$C$17),$B42="",C42=8),C42,0))*'Настройки УИК'!$I$22/8,0)</f>
        <v>#VALUE!</v>
      </c>
      <c r="E42" s="512" t="e">
        <f>IF('Настройки УИК'!$F$22&gt;0,(IF(AND(MONTH($A42)=MONTH('Настройки ТИК'!$D$17),$B42="",C42=8),C42,0))*'Настройки УИК'!$J$22/8,0)</f>
        <v>#VALUE!</v>
      </c>
      <c r="F42" s="512" t="e">
        <f>IF($B42="",0,C42*'Настройки УИК'!$K$22*2*'Настройки ТИК'!$C$32)</f>
        <v>#VALUE!</v>
      </c>
      <c r="G42" s="512" t="e">
        <f>IF(AND(D42+E42=0,$B42=""),C42*'Настройки УИК'!$K$22*'Настройки ТИК'!$C$32,0)</f>
        <v>#VALUE!</v>
      </c>
      <c r="H42" s="512" t="e">
        <f>IF(AND('Настройки ТИК'!$C$45="ТИК",'Настройки УИК'!$C$22="Председатель"),0,(F42+G42)*ПК_ТИК)</f>
        <v>#VALUE!</v>
      </c>
      <c r="I42" s="344"/>
      <c r="J42" s="512" t="e">
        <f>IF('Настройки УИК'!$F$23&gt;0,(IF(AND(MONTH($A42)=MONTH('Настройки ТИК'!$C$17),$B42="",I42=8),I42,0))*'Настройки УИК'!$I$23/8,0)</f>
        <v>#VALUE!</v>
      </c>
      <c r="K42" s="512" t="e">
        <f>IF('Настройки УИК'!$F$23&gt;0,(IF(AND(MONTH($A42)=MONTH('Настройки ТИК'!$D$17),$B42="",I42=8),I42,0))*'Настройки УИК'!$J$23/8,0)</f>
        <v>#VALUE!</v>
      </c>
      <c r="L42" s="512" t="e">
        <f>IF($B42="",0,I42*'Настройки УИК'!$K$23*2*'Настройки ТИК'!$C$32)</f>
        <v>#VALUE!</v>
      </c>
      <c r="M42" s="512" t="e">
        <f>IF(AND(J42+K42=0,$B42=""),I42*'Настройки УИК'!$K$23*'Настройки ТИК'!$C$32,0)</f>
        <v>#VALUE!</v>
      </c>
      <c r="N42" s="512" t="e">
        <f>IF(AND('Настройки ТИК'!$C$45="ТИК",'Настройки УИК'!$C$23="Председатель"),0,(L42+M42)*ПК_ТИК)</f>
        <v>#VALUE!</v>
      </c>
      <c r="O42" s="344"/>
      <c r="P42" s="512" t="e">
        <f>IF('Настройки УИК'!$F$24&gt;0,(IF(AND(MONTH($A42)=MONTH('Настройки ТИК'!$C$17),$B42="",O42=8),O42,0))*'Настройки УИК'!$I$24/8,0)</f>
        <v>#VALUE!</v>
      </c>
      <c r="Q42" s="512" t="e">
        <f>IF('Настройки УИК'!$F$24&gt;0,(IF(AND(MONTH($A42)=MONTH('Настройки ТИК'!$D$17),$B42="",O42=8),O42,0))*'Настройки УИК'!$J$24/8,0)</f>
        <v>#VALUE!</v>
      </c>
      <c r="R42" s="512" t="e">
        <f>IF($B42="",0,O42*'Настройки УИК'!$K$24*2*'Настройки ТИК'!$C$32)</f>
        <v>#VALUE!</v>
      </c>
      <c r="S42" s="512" t="e">
        <f>IF(AND(P42+Q42=0,$B42=""),O42*'Настройки УИК'!$K$24*'Настройки ТИК'!$C$32,0)</f>
        <v>#VALUE!</v>
      </c>
      <c r="T42" s="512" t="e">
        <f>IF(AND('Настройки ТИК'!$C$45="ТИК",'Настройки УИК'!$C$24="Председатель"),0,(R42+S42)*ПК_ТИК)</f>
        <v>#VALUE!</v>
      </c>
      <c r="U42" s="344"/>
      <c r="V42" s="512" t="e">
        <f>IF('Настройки УИК'!$F$25&gt;0,(IF(AND(MONTH($A42)=MONTH('Настройки ТИК'!$C$17),$B42="",U42=8),U42,0))*'Настройки УИК'!$I$25/8,0)</f>
        <v>#VALUE!</v>
      </c>
      <c r="W42" s="512" t="e">
        <f>IF('Настройки УИК'!$F$25&gt;0,(IF(AND(MONTH($A42)=MONTH('Настройки ТИК'!$D$17),$B42="",U42=8),U42,0))*'Настройки УИК'!$J$25/8,0)</f>
        <v>#VALUE!</v>
      </c>
      <c r="X42" s="512" t="e">
        <f>IF($B42="",0,U42*'Настройки УИК'!$K$25*2*'Настройки ТИК'!$C$32)</f>
        <v>#VALUE!</v>
      </c>
      <c r="Y42" s="512" t="e">
        <f>IF(AND(V42+W42=0,$B42=""),U42*'Настройки УИК'!$K$25*'Настройки ТИК'!$C$32,0)</f>
        <v>#VALUE!</v>
      </c>
      <c r="Z42" s="512" t="e">
        <f>IF(AND('Настройки ТИК'!$C$45="ТИК",'Настройки УИК'!$C$25="Председатель"),0,(X42+Y42)*ПК_ТИК)</f>
        <v>#VALUE!</v>
      </c>
      <c r="AA42" s="344"/>
      <c r="AB42" s="512" t="e">
        <f>IF('Настройки УИК'!$F$26&gt;0,(IF(AND(MONTH($A42)=MONTH('Настройки ТИК'!$C$17),$B42="",AA42=8),AA42,0))*'Настройки УИК'!$I$26/8,0)</f>
        <v>#VALUE!</v>
      </c>
      <c r="AC42" s="512" t="e">
        <f>IF('Настройки УИК'!$F$26&gt;0,(IF(AND(MONTH($A42)=MONTH('Настройки ТИК'!$D$17),$B42="",AA42=8),AA42,0))*'Настройки УИК'!$J$26/8,0)</f>
        <v>#VALUE!</v>
      </c>
      <c r="AD42" s="512" t="e">
        <f>IF($B42="",0,AA42*'Настройки УИК'!$K$26*2*'Настройки ТИК'!$C$32)</f>
        <v>#VALUE!</v>
      </c>
      <c r="AE42" s="512" t="e">
        <f>IF(AND(AB42+AC42=0,$B42=""),AA42*'Настройки УИК'!$K$26*'Настройки ТИК'!$C$32,0)</f>
        <v>#VALUE!</v>
      </c>
      <c r="AF42" s="512" t="e">
        <f>IF(AND('Настройки ТИК'!$C$45="ТИК",'Настройки УИК'!$C$26="Председатель"),0,(AD42+AE42)*ПК_ТИК)</f>
        <v>#VALUE!</v>
      </c>
      <c r="AG42" s="344"/>
      <c r="AH42" s="512" t="e">
        <f>IF('Настройки УИК'!$F$27&gt;0,(IF(AND(MONTH($A42)=MONTH('Настройки ТИК'!$C$17),$B42="",AG42=8),AG42,0))*'Настройки УИК'!$I$27/8,0)</f>
        <v>#VALUE!</v>
      </c>
      <c r="AI42" s="512" t="e">
        <f>IF('Настройки УИК'!$F$27&gt;0,(IF(AND(MONTH($A42)=MONTH('Настройки ТИК'!$D$17),$B42="",AG42=8),AG42,0))*'Настройки УИК'!$J$27/8,0)</f>
        <v>#VALUE!</v>
      </c>
      <c r="AJ42" s="512" t="e">
        <f>IF($B42="",0,AG42*'Настройки УИК'!$K$27*2*'Настройки ТИК'!$C$32)</f>
        <v>#VALUE!</v>
      </c>
      <c r="AK42" s="512" t="e">
        <f>IF(AND(AH42+AI42=0,$B42=""),AG42*'Настройки УИК'!$K$27*'Настройки ТИК'!$C$32,0)</f>
        <v>#VALUE!</v>
      </c>
      <c r="AL42" s="512" t="e">
        <f>IF(AND('Настройки ТИК'!$C$45="ТИК",'Настройки УИК'!$C$27="Председатель"),0,(AJ42+AK42)*ПК_ТИК)</f>
        <v>#VALUE!</v>
      </c>
      <c r="AM42" s="344"/>
      <c r="AN42" s="512" t="e">
        <f>IF('Настройки УИК'!$F$28&gt;0,(IF(AND(MONTH($A42)=MONTH('Настройки ТИК'!$C$17),$B42="",AM42=8),AM42,0))*'Настройки УИК'!$I$28/8,0)</f>
        <v>#VALUE!</v>
      </c>
      <c r="AO42" s="512" t="e">
        <f>IF('Настройки УИК'!$F$28&gt;0,(IF(AND(MONTH($A42)=MONTH('Настройки ТИК'!$D$17),$B42="",AM42=8),AM42,0))*'Настройки УИК'!$J$28/8,0)</f>
        <v>#VALUE!</v>
      </c>
      <c r="AP42" s="512" t="e">
        <f>IF($B42="",0,AM42*'Настройки УИК'!$K$28*2*'Настройки ТИК'!$C$32)</f>
        <v>#VALUE!</v>
      </c>
      <c r="AQ42" s="512" t="e">
        <f>IF(AND(AN42+AO42=0,$B42=""),AM42*'Настройки УИК'!$K$28*'Настройки ТИК'!$C$32,0)</f>
        <v>#VALUE!</v>
      </c>
      <c r="AR42" s="512" t="e">
        <f>IF(AND('Настройки ТИК'!$C$45="ТИК",'Настройки УИК'!$C$28="Председатель"),0,(AP42+AQ42)*ПК_ТИК)</f>
        <v>#VALUE!</v>
      </c>
      <c r="AS42" s="344"/>
      <c r="AT42" s="512" t="e">
        <f>IF('Настройки УИК'!$F$29&gt;0,(IF(AND(MONTH($A42)=MONTH('Настройки ТИК'!$C$17),$B42="",AS42=8),AS42,0))*'Настройки УИК'!$I$29/8,0)</f>
        <v>#VALUE!</v>
      </c>
      <c r="AU42" s="512" t="e">
        <f>IF('Настройки УИК'!$F$29&gt;0,(IF(AND(MONTH($A42)=MONTH('Настройки ТИК'!$D$17),$B42="",AS42=8),AS42,0))*'Настройки УИК'!$J$29/8,0)</f>
        <v>#VALUE!</v>
      </c>
      <c r="AV42" s="512" t="e">
        <f>IF($B42="",0,AS42*'Настройки УИК'!$K$29*2*'Настройки ТИК'!$C$32)</f>
        <v>#VALUE!</v>
      </c>
      <c r="AW42" s="512" t="e">
        <f>IF(AND(AT42+AU42=0,$B42=""),AS42*'Настройки УИК'!$K$29*'Настройки ТИК'!$C$32,0)</f>
        <v>#VALUE!</v>
      </c>
      <c r="AX42" s="512" t="e">
        <f>IF(AND('Настройки ТИК'!$C$45="ТИК",'Настройки УИК'!$C$29="Председатель"),0,(AV42+AW42)*ПК_ТИК)</f>
        <v>#VALUE!</v>
      </c>
      <c r="AY42" s="344"/>
      <c r="AZ42" s="512" t="e">
        <f>IF('Настройки УИК'!$F$30&gt;0,(IF(AND(MONTH($A42)=MONTH('Настройки ТИК'!$C$17),$B42="",AY42=8),AY42,0))*'Настройки УИК'!$I$30/8,0)</f>
        <v>#VALUE!</v>
      </c>
      <c r="BA42" s="512" t="e">
        <f>IF('Настройки УИК'!$F$30&gt;0,(IF(AND(MONTH($A42)=MONTH('Настройки ТИК'!$D$17),$B42="",AY42=8),AY42,0))*'Настройки УИК'!$J$30/8,0)</f>
        <v>#VALUE!</v>
      </c>
      <c r="BB42" s="512" t="e">
        <f>IF($B42="",0,AY42*'Настройки УИК'!$K$30*2*'Настройки ТИК'!$C$32)</f>
        <v>#VALUE!</v>
      </c>
      <c r="BC42" s="512" t="e">
        <f>IF(AND(AZ42+BA42=0,$B42=""),AY42*'Настройки УИК'!$K$30*'Настройки ТИК'!$C$32,0)</f>
        <v>#VALUE!</v>
      </c>
      <c r="BD42" s="512" t="e">
        <f>IF(AND('Настройки ТИК'!$C$45="ТИК",'Настройки УИК'!$C$30="Председатель"),0,(BB42+BC42)*ПК_ТИК)</f>
        <v>#VALUE!</v>
      </c>
      <c r="BE42" s="344"/>
      <c r="BF42" s="512" t="e">
        <f>IF('Настройки УИК'!$F$31&gt;0,(IF(AND(MONTH($A42)=MONTH('Настройки ТИК'!$C$17),$B42="",BE42=8),BE42,0))*'Настройки УИК'!$I$31/8,0)</f>
        <v>#VALUE!</v>
      </c>
      <c r="BG42" s="512" t="e">
        <f>IF('Настройки УИК'!$F$31&gt;0,(IF(AND(MONTH($A42)=MONTH('Настройки ТИК'!$D$17),$B42="",BE42=8),BE42,0))*'Настройки УИК'!$J$31/8,0)</f>
        <v>#VALUE!</v>
      </c>
      <c r="BH42" s="512" t="e">
        <f>IF($B42="",0,BE42*'Настройки УИК'!$K$31*2*'Настройки ТИК'!$C$32)</f>
        <v>#VALUE!</v>
      </c>
      <c r="BI42" s="512" t="e">
        <f>IF(AND(BF42+BG42=0,$B42=""),BE42*'Настройки УИК'!$K$31*'Настройки ТИК'!$C$32,0)</f>
        <v>#VALUE!</v>
      </c>
      <c r="BJ42" s="512" t="e">
        <f>IF(AND('Настройки ТИК'!$C$45="ТИК",'Настройки УИК'!$C$31="Председатель"),0,(BH42+BI42)*ПК_ТИК)</f>
        <v>#VALUE!</v>
      </c>
      <c r="BK42" s="344"/>
      <c r="BL42" s="512" t="e">
        <f>IF('Настройки УИК'!$F$32&gt;0,(IF(AND(MONTH($A42)=MONTH('Настройки ТИК'!$C$17),$B42="",BK42=8),BK42,0))*'Настройки УИК'!$I$32/8,0)</f>
        <v>#VALUE!</v>
      </c>
      <c r="BM42" s="512" t="e">
        <f>IF('Настройки УИК'!$F$32&gt;0,(IF(AND(MONTH($A42)=MONTH('Настройки ТИК'!$D$17),$B42="",BK42=8),BK42,0))*'Настройки УИК'!$J$32/8,0)</f>
        <v>#VALUE!</v>
      </c>
      <c r="BN42" s="512" t="e">
        <f>IF($B42="",0,BK42*'Настройки УИК'!$K$32*2*'Настройки ТИК'!$C$32)</f>
        <v>#VALUE!</v>
      </c>
      <c r="BO42" s="512" t="e">
        <f>IF(AND(BL42+BM42=0,$B42=""),BK42*'Настройки УИК'!$K$32*'Настройки ТИК'!$C$32,0)</f>
        <v>#VALUE!</v>
      </c>
      <c r="BP42" s="512" t="e">
        <f>IF(AND('Настройки ТИК'!$C$45="ТИК",'Настройки УИК'!$C$32="Председатель"),0,(BN42+BO42)*ПК_ТИК)</f>
        <v>#VALUE!</v>
      </c>
      <c r="BQ42" s="344"/>
      <c r="BR42" s="512" t="e">
        <f>IF('Настройки УИК'!$F$33&gt;0,(IF(AND(MONTH($A42)=MONTH('Настройки ТИК'!$C$17),$B42="",BQ42=8),BQ42,0))*'Настройки УИК'!$I$33/8,0)</f>
        <v>#VALUE!</v>
      </c>
      <c r="BS42" s="512" t="e">
        <f>IF('Настройки УИК'!$F$33&gt;0,(IF(AND(MONTH($A42)=MONTH('Настройки ТИК'!$D$17),$B42="",BQ42=8),BQ42,0))*'Настройки УИК'!$J$33/8,0)</f>
        <v>#VALUE!</v>
      </c>
      <c r="BT42" s="512" t="e">
        <f>IF($B42="",0,BQ42*'Настройки УИК'!$K$33*2*'Настройки ТИК'!$C$32)</f>
        <v>#VALUE!</v>
      </c>
      <c r="BU42" s="512" t="e">
        <f>IF(AND(BR42+BS42=0,$B42=""),BQ42*'Настройки УИК'!$K$33*'Настройки ТИК'!$C$32,0)</f>
        <v>#VALUE!</v>
      </c>
      <c r="BV42" s="512" t="e">
        <f>IF(AND('Настройки ТИК'!$C$45="ТИК",'Настройки УИК'!$C$33="Председатель"),0,(BT42+BU42)*ПК_ТИК)</f>
        <v>#VALUE!</v>
      </c>
      <c r="BW42" s="344"/>
      <c r="BX42" s="512" t="e">
        <f>IF('Настройки УИК'!$F$34&gt;0,(IF(AND(MONTH($A42)=MONTH('Настройки ТИК'!$C$17),$B42="",BW42=8),BW42,0))*'Настройки УИК'!$I$34/8,0)</f>
        <v>#VALUE!</v>
      </c>
      <c r="BY42" s="512" t="e">
        <f>IF('Настройки УИК'!$F$34&gt;0,(IF(AND(MONTH($A42)=MONTH('Настройки ТИК'!$D$17),$B42="",BW42=8),BW42,0))*'Настройки УИК'!$J$34/8,0)</f>
        <v>#VALUE!</v>
      </c>
      <c r="BZ42" s="512" t="e">
        <f>IF($B42="",0,BW42*'Настройки УИК'!$K$34*2*'Настройки ТИК'!$C$32)</f>
        <v>#VALUE!</v>
      </c>
      <c r="CA42" s="512" t="e">
        <f>IF(AND(BX42+BY42=0,$B42=""),BW42*'Настройки УИК'!$K$34*'Настройки ТИК'!$C$32,0)</f>
        <v>#VALUE!</v>
      </c>
      <c r="CB42" s="512" t="e">
        <f>IF(AND('Настройки ТИК'!$C$45="ТИК",'Настройки УИК'!$C$34="Председатель"),0,(BZ42+CA42)*ПК_ТИК)</f>
        <v>#VALUE!</v>
      </c>
      <c r="CC42" s="344"/>
      <c r="CD42" s="512" t="e">
        <f>IF('Настройки УИК'!$F$35&gt;0,(IF(AND(MONTH($A42)=MONTH('Настройки ТИК'!$C$17),$B42="",CC42=8),CC42,0))*'Настройки УИК'!$I$35/8,0)</f>
        <v>#VALUE!</v>
      </c>
      <c r="CE42" s="512" t="e">
        <f>IF('Настройки УИК'!$F$35&gt;0,(IF(AND(MONTH($A42)=MONTH('Настройки ТИК'!$D$17),$B42="",CC42=8),CC42,0))*'Настройки УИК'!$J$35/8,0)</f>
        <v>#VALUE!</v>
      </c>
      <c r="CF42" s="512" t="e">
        <f>IF($B42="",0,CC42*'Настройки УИК'!$K$35*2*'Настройки ТИК'!$C$32)</f>
        <v>#VALUE!</v>
      </c>
      <c r="CG42" s="512" t="e">
        <f>IF(AND(CD42+CE42=0,$B42=""),CC42*'Настройки УИК'!$K$35*'Настройки ТИК'!$C$32,0)</f>
        <v>#VALUE!</v>
      </c>
      <c r="CH42" s="512" t="e">
        <f>IF(AND('Настройки ТИК'!$C$45="ТИК",'Настройки УИК'!$C$35="Председатель"),0,(CF42+CG42)*ПК_ТИК)</f>
        <v>#VALUE!</v>
      </c>
      <c r="CI42" s="344"/>
      <c r="CJ42" s="512" t="e">
        <f>IF('Настройки УИК'!$F$36&gt;0,(IF(AND(MONTH($A42)=MONTH('Настройки ТИК'!$C$17),$B42="",CI42=8),CI42,0))*'Настройки УИК'!$I$36/8,0)</f>
        <v>#VALUE!</v>
      </c>
      <c r="CK42" s="512" t="e">
        <f>IF('Настройки УИК'!$F$36&gt;0,(IF(AND(MONTH($A42)=MONTH('Настройки ТИК'!$D$17),$B42="",CI42=8),CI42,0))*'Настройки УИК'!$J$36/8,0)</f>
        <v>#VALUE!</v>
      </c>
      <c r="CL42" s="512" t="e">
        <f>IF($B42="",0,CI42*'Настройки УИК'!$K$36*2*'Настройки ТИК'!$C$32)</f>
        <v>#VALUE!</v>
      </c>
      <c r="CM42" s="512" t="e">
        <f>IF(AND(CJ42+CK42=0,$B42=""),CI42*'Настройки УИК'!$K$36*'Настройки ТИК'!$C$32,0)</f>
        <v>#VALUE!</v>
      </c>
      <c r="CN42" s="512" t="e">
        <f>IF(AND('Настройки ТИК'!$C$45="ТИК",'Настройки УИК'!$C$36="Председатель"),0,(CL42+CM42)*ПК_ТИК)</f>
        <v>#VALUE!</v>
      </c>
      <c r="CO42" s="344"/>
      <c r="CP42" s="512" t="e">
        <f>IF('Настройки УИК'!$F$37&gt;0,(IF(AND(MONTH($A42)=MONTH('Настройки ТИК'!$C$17),$B42="",CO42=8),CO42,0))*'Настройки УИК'!$I$37/8,0)</f>
        <v>#VALUE!</v>
      </c>
      <c r="CQ42" s="512" t="e">
        <f>IF('Настройки УИК'!$F$37&gt;0,(IF(AND(MONTH($A42)=MONTH('Настройки ТИК'!$D$17),$B42="",CO42=8),CO42,0))*'Настройки УИК'!$J$37/8,0)</f>
        <v>#VALUE!</v>
      </c>
      <c r="CR42" s="512" t="e">
        <f>IF($B42="",0,CO42*'Настройки УИК'!$K$37*2*'Настройки ТИК'!$C$32)</f>
        <v>#VALUE!</v>
      </c>
      <c r="CS42" s="512" t="e">
        <f>IF(AND(CP42+CQ42=0,$B42=""),CO42*'Настройки УИК'!$K$37*'Настройки ТИК'!$C$32,0)</f>
        <v>#VALUE!</v>
      </c>
      <c r="CT42" s="512" t="e">
        <f>IF(AND('Настройки ТИК'!$C$45="ТИК",'Настройки УИК'!$C$37="Председатель"),0,(CR42+CS42)*ПК_ТИК)</f>
        <v>#VALUE!</v>
      </c>
      <c r="CU42" s="344"/>
      <c r="CV42" s="512" t="e">
        <f>IF('Настройки УИК'!$F$38&gt;0,(IF(AND(MONTH($A42)=MONTH('Настройки ТИК'!$C$17),$B42="",CU42=8),CU42,0))*'Настройки УИК'!$I$38/8,0)</f>
        <v>#VALUE!</v>
      </c>
      <c r="CW42" s="512" t="e">
        <f>IF('Настройки УИК'!$F$38&gt;0,(IF(AND(MONTH($A42)=MONTH('Настройки ТИК'!$D$17),$B42="",CU42=8),CU42,0))*'Настройки УИК'!$J$38/8,0)</f>
        <v>#VALUE!</v>
      </c>
      <c r="CX42" s="512" t="e">
        <f>IF($B42="",0,CU42*'Настройки УИК'!$K$38*2*'Настройки ТИК'!$C$32)</f>
        <v>#VALUE!</v>
      </c>
      <c r="CY42" s="512" t="e">
        <f>IF(AND(CV42+CW42=0,$B42=""),CU42*'Настройки УИК'!$K$38*'Настройки ТИК'!$C$32,0)</f>
        <v>#VALUE!</v>
      </c>
      <c r="CZ42" s="512" t="e">
        <f>IF(AND('Настройки ТИК'!$C$45="ТИК",'Настройки УИК'!$C$38="Председатель"),0,(CX42+CY42)*ПК_ТИК)</f>
        <v>#VALUE!</v>
      </c>
      <c r="DA42" s="344"/>
      <c r="DB42" s="512" t="e">
        <f>IF('Настройки УИК'!$F$39&gt;0,(IF(AND(MONTH($A42)=MONTH('Настройки ТИК'!$C$17),$B42="",DA42=8),DA42,0))*'Настройки УИК'!$I$39/8,0)</f>
        <v>#VALUE!</v>
      </c>
      <c r="DC42" s="512" t="e">
        <f>IF('Настройки УИК'!$F$39&gt;0,(IF(AND(MONTH($A42)=MONTH('Настройки ТИК'!$D$17),$B42="",DA42=8),DA42,0))*'Настройки УИК'!$J$39/8,0)</f>
        <v>#VALUE!</v>
      </c>
      <c r="DD42" s="512" t="e">
        <f>IF($B42="",0,DA42*'Настройки УИК'!$K$39*2*'Настройки ТИК'!$C$32)</f>
        <v>#VALUE!</v>
      </c>
      <c r="DE42" s="512" t="e">
        <f>IF(AND(DB42+DC42=0,$B42=""),DA42*'Настройки УИК'!$K$39*'Настройки ТИК'!$C$32,0)</f>
        <v>#VALUE!</v>
      </c>
      <c r="DF42" s="512" t="e">
        <f>IF(AND('Настройки ТИК'!$C$45="ТИК",'Настройки УИК'!$C$39="Председатель"),0,(DD42+DE42)*ПК_ТИК)</f>
        <v>#VALUE!</v>
      </c>
    </row>
    <row r="43" spans="1:110" s="241" customFormat="1" ht="16.5" customHeight="1">
      <c r="A43" s="419" t="s">
        <v>1040</v>
      </c>
      <c r="B43" s="420" t="s">
        <v>1041</v>
      </c>
      <c r="C43" s="344"/>
      <c r="D43" s="512" t="e">
        <f>IF('Настройки УИК'!$F$22&gt;0,(IF(AND(MONTH($A43)=MONTH('Настройки ТИК'!$C$17),$B43="",C43=8),C43,0))*'Настройки УИК'!$I$22/8,0)</f>
        <v>#VALUE!</v>
      </c>
      <c r="E43" s="512" t="e">
        <f>IF('Настройки УИК'!$F$22&gt;0,(IF(AND(MONTH($A43)=MONTH('Настройки ТИК'!$D$17),$B43="",C43=8),C43,0))*'Настройки УИК'!$J$22/8,0)</f>
        <v>#VALUE!</v>
      </c>
      <c r="F43" s="512" t="e">
        <f>IF($B43="",0,C43*'Настройки УИК'!$K$22*2*'Настройки ТИК'!$C$32)</f>
        <v>#VALUE!</v>
      </c>
      <c r="G43" s="512" t="e">
        <f>IF(AND(D43+E43=0,$B43=""),C43*'Настройки УИК'!$K$22*'Настройки ТИК'!$C$32,0)</f>
        <v>#VALUE!</v>
      </c>
      <c r="H43" s="512" t="e">
        <f>IF(AND('Настройки ТИК'!$C$45="ТИК",'Настройки УИК'!$C$22="Председатель"),0,(F43+G43)*ПК_ТИК)</f>
        <v>#VALUE!</v>
      </c>
      <c r="I43" s="344"/>
      <c r="J43" s="512" t="e">
        <f>IF('Настройки УИК'!$F$23&gt;0,(IF(AND(MONTH($A43)=MONTH('Настройки ТИК'!$C$17),$B43="",I43=8),I43,0))*'Настройки УИК'!$I$23/8,0)</f>
        <v>#VALUE!</v>
      </c>
      <c r="K43" s="512" t="e">
        <f>IF('Настройки УИК'!$F$23&gt;0,(IF(AND(MONTH($A43)=MONTH('Настройки ТИК'!$D$17),$B43="",I43=8),I43,0))*'Настройки УИК'!$J$23/8,0)</f>
        <v>#VALUE!</v>
      </c>
      <c r="L43" s="512" t="e">
        <f>IF($B43="",0,I43*'Настройки УИК'!$K$23*2*'Настройки ТИК'!$C$32)</f>
        <v>#VALUE!</v>
      </c>
      <c r="M43" s="512" t="e">
        <f>IF(AND(J43+K43=0,$B43=""),I43*'Настройки УИК'!$K$23*'Настройки ТИК'!$C$32,0)</f>
        <v>#VALUE!</v>
      </c>
      <c r="N43" s="512" t="e">
        <f>IF(AND('Настройки ТИК'!$C$45="ТИК",'Настройки УИК'!$C$23="Председатель"),0,(L43+M43)*ПК_ТИК)</f>
        <v>#VALUE!</v>
      </c>
      <c r="O43" s="344"/>
      <c r="P43" s="512" t="e">
        <f>IF('Настройки УИК'!$F$24&gt;0,(IF(AND(MONTH($A43)=MONTH('Настройки ТИК'!$C$17),$B43="",O43=8),O43,0))*'Настройки УИК'!$I$24/8,0)</f>
        <v>#VALUE!</v>
      </c>
      <c r="Q43" s="512" t="e">
        <f>IF('Настройки УИК'!$F$24&gt;0,(IF(AND(MONTH($A43)=MONTH('Настройки ТИК'!$D$17),$B43="",O43=8),O43,0))*'Настройки УИК'!$J$24/8,0)</f>
        <v>#VALUE!</v>
      </c>
      <c r="R43" s="512" t="e">
        <f>IF($B43="",0,O43*'Настройки УИК'!$K$24*2*'Настройки ТИК'!$C$32)</f>
        <v>#VALUE!</v>
      </c>
      <c r="S43" s="512" t="e">
        <f>IF(AND(P43+Q43=0,$B43=""),O43*'Настройки УИК'!$K$24*'Настройки ТИК'!$C$32,0)</f>
        <v>#VALUE!</v>
      </c>
      <c r="T43" s="512" t="e">
        <f>IF(AND('Настройки ТИК'!$C$45="ТИК",'Настройки УИК'!$C$24="Председатель"),0,(R43+S43)*ПК_ТИК)</f>
        <v>#VALUE!</v>
      </c>
      <c r="U43" s="344"/>
      <c r="V43" s="512" t="e">
        <f>IF('Настройки УИК'!$F$25&gt;0,(IF(AND(MONTH($A43)=MONTH('Настройки ТИК'!$C$17),$B43="",U43=8),U43,0))*'Настройки УИК'!$I$25/8,0)</f>
        <v>#VALUE!</v>
      </c>
      <c r="W43" s="512" t="e">
        <f>IF('Настройки УИК'!$F$25&gt;0,(IF(AND(MONTH($A43)=MONTH('Настройки ТИК'!$D$17),$B43="",U43=8),U43,0))*'Настройки УИК'!$J$25/8,0)</f>
        <v>#VALUE!</v>
      </c>
      <c r="X43" s="512" t="e">
        <f>IF($B43="",0,U43*'Настройки УИК'!$K$25*2*'Настройки ТИК'!$C$32)</f>
        <v>#VALUE!</v>
      </c>
      <c r="Y43" s="512" t="e">
        <f>IF(AND(V43+W43=0,$B43=""),U43*'Настройки УИК'!$K$25*'Настройки ТИК'!$C$32,0)</f>
        <v>#VALUE!</v>
      </c>
      <c r="Z43" s="512" t="e">
        <f>IF(AND('Настройки ТИК'!$C$45="ТИК",'Настройки УИК'!$C$25="Председатель"),0,(X43+Y43)*ПК_ТИК)</f>
        <v>#VALUE!</v>
      </c>
      <c r="AA43" s="344"/>
      <c r="AB43" s="512" t="e">
        <f>IF('Настройки УИК'!$F$26&gt;0,(IF(AND(MONTH($A43)=MONTH('Настройки ТИК'!$C$17),$B43="",AA43=8),AA43,0))*'Настройки УИК'!$I$26/8,0)</f>
        <v>#VALUE!</v>
      </c>
      <c r="AC43" s="512" t="e">
        <f>IF('Настройки УИК'!$F$26&gt;0,(IF(AND(MONTH($A43)=MONTH('Настройки ТИК'!$D$17),$B43="",AA43=8),AA43,0))*'Настройки УИК'!$J$26/8,0)</f>
        <v>#VALUE!</v>
      </c>
      <c r="AD43" s="512" t="e">
        <f>IF($B43="",0,AA43*'Настройки УИК'!$K$26*2*'Настройки ТИК'!$C$32)</f>
        <v>#VALUE!</v>
      </c>
      <c r="AE43" s="512" t="e">
        <f>IF(AND(AB43+AC43=0,$B43=""),AA43*'Настройки УИК'!$K$26*'Настройки ТИК'!$C$32,0)</f>
        <v>#VALUE!</v>
      </c>
      <c r="AF43" s="512" t="e">
        <f>IF(AND('Настройки ТИК'!$C$45="ТИК",'Настройки УИК'!$C$26="Председатель"),0,(AD43+AE43)*ПК_ТИК)</f>
        <v>#VALUE!</v>
      </c>
      <c r="AG43" s="344"/>
      <c r="AH43" s="512" t="e">
        <f>IF('Настройки УИК'!$F$27&gt;0,(IF(AND(MONTH($A43)=MONTH('Настройки ТИК'!$C$17),$B43="",AG43=8),AG43,0))*'Настройки УИК'!$I$27/8,0)</f>
        <v>#VALUE!</v>
      </c>
      <c r="AI43" s="512" t="e">
        <f>IF('Настройки УИК'!$F$27&gt;0,(IF(AND(MONTH($A43)=MONTH('Настройки ТИК'!$D$17),$B43="",AG43=8),AG43,0))*'Настройки УИК'!$J$27/8,0)</f>
        <v>#VALUE!</v>
      </c>
      <c r="AJ43" s="512" t="e">
        <f>IF($B43="",0,AG43*'Настройки УИК'!$K$27*2*'Настройки ТИК'!$C$32)</f>
        <v>#VALUE!</v>
      </c>
      <c r="AK43" s="512" t="e">
        <f>IF(AND(AH43+AI43=0,$B43=""),AG43*'Настройки УИК'!$K$27*'Настройки ТИК'!$C$32,0)</f>
        <v>#VALUE!</v>
      </c>
      <c r="AL43" s="512" t="e">
        <f>IF(AND('Настройки ТИК'!$C$45="ТИК",'Настройки УИК'!$C$27="Председатель"),0,(AJ43+AK43)*ПК_ТИК)</f>
        <v>#VALUE!</v>
      </c>
      <c r="AM43" s="344"/>
      <c r="AN43" s="512" t="e">
        <f>IF('Настройки УИК'!$F$28&gt;0,(IF(AND(MONTH($A43)=MONTH('Настройки ТИК'!$C$17),$B43="",AM43=8),AM43,0))*'Настройки УИК'!$I$28/8,0)</f>
        <v>#VALUE!</v>
      </c>
      <c r="AO43" s="512" t="e">
        <f>IF('Настройки УИК'!$F$28&gt;0,(IF(AND(MONTH($A43)=MONTH('Настройки ТИК'!$D$17),$B43="",AM43=8),AM43,0))*'Настройки УИК'!$J$28/8,0)</f>
        <v>#VALUE!</v>
      </c>
      <c r="AP43" s="512" t="e">
        <f>IF($B43="",0,AM43*'Настройки УИК'!$K$28*2*'Настройки ТИК'!$C$32)</f>
        <v>#VALUE!</v>
      </c>
      <c r="AQ43" s="512" t="e">
        <f>IF(AND(AN43+AO43=0,$B43=""),AM43*'Настройки УИК'!$K$28*'Настройки ТИК'!$C$32,0)</f>
        <v>#VALUE!</v>
      </c>
      <c r="AR43" s="512" t="e">
        <f>IF(AND('Настройки ТИК'!$C$45="ТИК",'Настройки УИК'!$C$28="Председатель"),0,(AP43+AQ43)*ПК_ТИК)</f>
        <v>#VALUE!</v>
      </c>
      <c r="AS43" s="344"/>
      <c r="AT43" s="512" t="e">
        <f>IF('Настройки УИК'!$F$29&gt;0,(IF(AND(MONTH($A43)=MONTH('Настройки ТИК'!$C$17),$B43="",AS43=8),AS43,0))*'Настройки УИК'!$I$29/8,0)</f>
        <v>#VALUE!</v>
      </c>
      <c r="AU43" s="512" t="e">
        <f>IF('Настройки УИК'!$F$29&gt;0,(IF(AND(MONTH($A43)=MONTH('Настройки ТИК'!$D$17),$B43="",AS43=8),AS43,0))*'Настройки УИК'!$J$29/8,0)</f>
        <v>#VALUE!</v>
      </c>
      <c r="AV43" s="512" t="e">
        <f>IF($B43="",0,AS43*'Настройки УИК'!$K$29*2*'Настройки ТИК'!$C$32)</f>
        <v>#VALUE!</v>
      </c>
      <c r="AW43" s="512" t="e">
        <f>IF(AND(AT43+AU43=0,$B43=""),AS43*'Настройки УИК'!$K$29*'Настройки ТИК'!$C$32,0)</f>
        <v>#VALUE!</v>
      </c>
      <c r="AX43" s="512" t="e">
        <f>IF(AND('Настройки ТИК'!$C$45="ТИК",'Настройки УИК'!$C$29="Председатель"),0,(AV43+AW43)*ПК_ТИК)</f>
        <v>#VALUE!</v>
      </c>
      <c r="AY43" s="344"/>
      <c r="AZ43" s="512" t="e">
        <f>IF('Настройки УИК'!$F$30&gt;0,(IF(AND(MONTH($A43)=MONTH('Настройки ТИК'!$C$17),$B43="",AY43=8),AY43,0))*'Настройки УИК'!$I$30/8,0)</f>
        <v>#VALUE!</v>
      </c>
      <c r="BA43" s="512" t="e">
        <f>IF('Настройки УИК'!$F$30&gt;0,(IF(AND(MONTH($A43)=MONTH('Настройки ТИК'!$D$17),$B43="",AY43=8),AY43,0))*'Настройки УИК'!$J$30/8,0)</f>
        <v>#VALUE!</v>
      </c>
      <c r="BB43" s="512" t="e">
        <f>IF($B43="",0,AY43*'Настройки УИК'!$K$30*2*'Настройки ТИК'!$C$32)</f>
        <v>#VALUE!</v>
      </c>
      <c r="BC43" s="512" t="e">
        <f>IF(AND(AZ43+BA43=0,$B43=""),AY43*'Настройки УИК'!$K$30*'Настройки ТИК'!$C$32,0)</f>
        <v>#VALUE!</v>
      </c>
      <c r="BD43" s="512" t="e">
        <f>IF(AND('Настройки ТИК'!$C$45="ТИК",'Настройки УИК'!$C$30="Председатель"),0,(BB43+BC43)*ПК_ТИК)</f>
        <v>#VALUE!</v>
      </c>
      <c r="BE43" s="344"/>
      <c r="BF43" s="512" t="e">
        <f>IF('Настройки УИК'!$F$31&gt;0,(IF(AND(MONTH($A43)=MONTH('Настройки ТИК'!$C$17),$B43="",BE43=8),BE43,0))*'Настройки УИК'!$I$31/8,0)</f>
        <v>#VALUE!</v>
      </c>
      <c r="BG43" s="512" t="e">
        <f>IF('Настройки УИК'!$F$31&gt;0,(IF(AND(MONTH($A43)=MONTH('Настройки ТИК'!$D$17),$B43="",BE43=8),BE43,0))*'Настройки УИК'!$J$31/8,0)</f>
        <v>#VALUE!</v>
      </c>
      <c r="BH43" s="512" t="e">
        <f>IF($B43="",0,BE43*'Настройки УИК'!$K$31*2*'Настройки ТИК'!$C$32)</f>
        <v>#VALUE!</v>
      </c>
      <c r="BI43" s="512" t="e">
        <f>IF(AND(BF43+BG43=0,$B43=""),BE43*'Настройки УИК'!$K$31*'Настройки ТИК'!$C$32,0)</f>
        <v>#VALUE!</v>
      </c>
      <c r="BJ43" s="512" t="e">
        <f>IF(AND('Настройки ТИК'!$C$45="ТИК",'Настройки УИК'!$C$31="Председатель"),0,(BH43+BI43)*ПК_ТИК)</f>
        <v>#VALUE!</v>
      </c>
      <c r="BK43" s="344"/>
      <c r="BL43" s="512" t="e">
        <f>IF('Настройки УИК'!$F$32&gt;0,(IF(AND(MONTH($A43)=MONTH('Настройки ТИК'!$C$17),$B43="",BK43=8),BK43,0))*'Настройки УИК'!$I$32/8,0)</f>
        <v>#VALUE!</v>
      </c>
      <c r="BM43" s="512" t="e">
        <f>IF('Настройки УИК'!$F$32&gt;0,(IF(AND(MONTH($A43)=MONTH('Настройки ТИК'!$D$17),$B43="",BK43=8),BK43,0))*'Настройки УИК'!$J$32/8,0)</f>
        <v>#VALUE!</v>
      </c>
      <c r="BN43" s="512" t="e">
        <f>IF($B43="",0,BK43*'Настройки УИК'!$K$32*2*'Настройки ТИК'!$C$32)</f>
        <v>#VALUE!</v>
      </c>
      <c r="BO43" s="512" t="e">
        <f>IF(AND(BL43+BM43=0,$B43=""),BK43*'Настройки УИК'!$K$32*'Настройки ТИК'!$C$32,0)</f>
        <v>#VALUE!</v>
      </c>
      <c r="BP43" s="512" t="e">
        <f>IF(AND('Настройки ТИК'!$C$45="ТИК",'Настройки УИК'!$C$32="Председатель"),0,(BN43+BO43)*ПК_ТИК)</f>
        <v>#VALUE!</v>
      </c>
      <c r="BQ43" s="344"/>
      <c r="BR43" s="512" t="e">
        <f>IF('Настройки УИК'!$F$33&gt;0,(IF(AND(MONTH($A43)=MONTH('Настройки ТИК'!$C$17),$B43="",BQ43=8),BQ43,0))*'Настройки УИК'!$I$33/8,0)</f>
        <v>#VALUE!</v>
      </c>
      <c r="BS43" s="512" t="e">
        <f>IF('Настройки УИК'!$F$33&gt;0,(IF(AND(MONTH($A43)=MONTH('Настройки ТИК'!$D$17),$B43="",BQ43=8),BQ43,0))*'Настройки УИК'!$J$33/8,0)</f>
        <v>#VALUE!</v>
      </c>
      <c r="BT43" s="512" t="e">
        <f>IF($B43="",0,BQ43*'Настройки УИК'!$K$33*2*'Настройки ТИК'!$C$32)</f>
        <v>#VALUE!</v>
      </c>
      <c r="BU43" s="512" t="e">
        <f>IF(AND(BR43+BS43=0,$B43=""),BQ43*'Настройки УИК'!$K$33*'Настройки ТИК'!$C$32,0)</f>
        <v>#VALUE!</v>
      </c>
      <c r="BV43" s="512" t="e">
        <f>IF(AND('Настройки ТИК'!$C$45="ТИК",'Настройки УИК'!$C$33="Председатель"),0,(BT43+BU43)*ПК_ТИК)</f>
        <v>#VALUE!</v>
      </c>
      <c r="BW43" s="344"/>
      <c r="BX43" s="512" t="e">
        <f>IF('Настройки УИК'!$F$34&gt;0,(IF(AND(MONTH($A43)=MONTH('Настройки ТИК'!$C$17),$B43="",BW43=8),BW43,0))*'Настройки УИК'!$I$34/8,0)</f>
        <v>#VALUE!</v>
      </c>
      <c r="BY43" s="512" t="e">
        <f>IF('Настройки УИК'!$F$34&gt;0,(IF(AND(MONTH($A43)=MONTH('Настройки ТИК'!$D$17),$B43="",BW43=8),BW43,0))*'Настройки УИК'!$J$34/8,0)</f>
        <v>#VALUE!</v>
      </c>
      <c r="BZ43" s="512" t="e">
        <f>IF($B43="",0,BW43*'Настройки УИК'!$K$34*2*'Настройки ТИК'!$C$32)</f>
        <v>#VALUE!</v>
      </c>
      <c r="CA43" s="512" t="e">
        <f>IF(AND(BX43+BY43=0,$B43=""),BW43*'Настройки УИК'!$K$34*'Настройки ТИК'!$C$32,0)</f>
        <v>#VALUE!</v>
      </c>
      <c r="CB43" s="512" t="e">
        <f>IF(AND('Настройки ТИК'!$C$45="ТИК",'Настройки УИК'!$C$34="Председатель"),0,(BZ43+CA43)*ПК_ТИК)</f>
        <v>#VALUE!</v>
      </c>
      <c r="CC43" s="344"/>
      <c r="CD43" s="512" t="e">
        <f>IF('Настройки УИК'!$F$35&gt;0,(IF(AND(MONTH($A43)=MONTH('Настройки ТИК'!$C$17),$B43="",CC43=8),CC43,0))*'Настройки УИК'!$I$35/8,0)</f>
        <v>#VALUE!</v>
      </c>
      <c r="CE43" s="512" t="e">
        <f>IF('Настройки УИК'!$F$35&gt;0,(IF(AND(MONTH($A43)=MONTH('Настройки ТИК'!$D$17),$B43="",CC43=8),CC43,0))*'Настройки УИК'!$J$35/8,0)</f>
        <v>#VALUE!</v>
      </c>
      <c r="CF43" s="512" t="e">
        <f>IF($B43="",0,CC43*'Настройки УИК'!$K$35*2*'Настройки ТИК'!$C$32)</f>
        <v>#VALUE!</v>
      </c>
      <c r="CG43" s="512" t="e">
        <f>IF(AND(CD43+CE43=0,$B43=""),CC43*'Настройки УИК'!$K$35*'Настройки ТИК'!$C$32,0)</f>
        <v>#VALUE!</v>
      </c>
      <c r="CH43" s="512" t="e">
        <f>IF(AND('Настройки ТИК'!$C$45="ТИК",'Настройки УИК'!$C$35="Председатель"),0,(CF43+CG43)*ПК_ТИК)</f>
        <v>#VALUE!</v>
      </c>
      <c r="CI43" s="344"/>
      <c r="CJ43" s="512" t="e">
        <f>IF('Настройки УИК'!$F$36&gt;0,(IF(AND(MONTH($A43)=MONTH('Настройки ТИК'!$C$17),$B43="",CI43=8),CI43,0))*'Настройки УИК'!$I$36/8,0)</f>
        <v>#VALUE!</v>
      </c>
      <c r="CK43" s="512" t="e">
        <f>IF('Настройки УИК'!$F$36&gt;0,(IF(AND(MONTH($A43)=MONTH('Настройки ТИК'!$D$17),$B43="",CI43=8),CI43,0))*'Настройки УИК'!$J$36/8,0)</f>
        <v>#VALUE!</v>
      </c>
      <c r="CL43" s="512" t="e">
        <f>IF($B43="",0,CI43*'Настройки УИК'!$K$36*2*'Настройки ТИК'!$C$32)</f>
        <v>#VALUE!</v>
      </c>
      <c r="CM43" s="512" t="e">
        <f>IF(AND(CJ43+CK43=0,$B43=""),CI43*'Настройки УИК'!$K$36*'Настройки ТИК'!$C$32,0)</f>
        <v>#VALUE!</v>
      </c>
      <c r="CN43" s="512" t="e">
        <f>IF(AND('Настройки ТИК'!$C$45="ТИК",'Настройки УИК'!$C$36="Председатель"),0,(CL43+CM43)*ПК_ТИК)</f>
        <v>#VALUE!</v>
      </c>
      <c r="CO43" s="344"/>
      <c r="CP43" s="512" t="e">
        <f>IF('Настройки УИК'!$F$37&gt;0,(IF(AND(MONTH($A43)=MONTH('Настройки ТИК'!$C$17),$B43="",CO43=8),CO43,0))*'Настройки УИК'!$I$37/8,0)</f>
        <v>#VALUE!</v>
      </c>
      <c r="CQ43" s="512" t="e">
        <f>IF('Настройки УИК'!$F$37&gt;0,(IF(AND(MONTH($A43)=MONTH('Настройки ТИК'!$D$17),$B43="",CO43=8),CO43,0))*'Настройки УИК'!$J$37/8,0)</f>
        <v>#VALUE!</v>
      </c>
      <c r="CR43" s="512" t="e">
        <f>IF($B43="",0,CO43*'Настройки УИК'!$K$37*2*'Настройки ТИК'!$C$32)</f>
        <v>#VALUE!</v>
      </c>
      <c r="CS43" s="512" t="e">
        <f>IF(AND(CP43+CQ43=0,$B43=""),CO43*'Настройки УИК'!$K$37*'Настройки ТИК'!$C$32,0)</f>
        <v>#VALUE!</v>
      </c>
      <c r="CT43" s="512" t="e">
        <f>IF(AND('Настройки ТИК'!$C$45="ТИК",'Настройки УИК'!$C$37="Председатель"),0,(CR43+CS43)*ПК_ТИК)</f>
        <v>#VALUE!</v>
      </c>
      <c r="CU43" s="344"/>
      <c r="CV43" s="512" t="e">
        <f>IF('Настройки УИК'!$F$38&gt;0,(IF(AND(MONTH($A43)=MONTH('Настройки ТИК'!$C$17),$B43="",CU43=8),CU43,0))*'Настройки УИК'!$I$38/8,0)</f>
        <v>#VALUE!</v>
      </c>
      <c r="CW43" s="512" t="e">
        <f>IF('Настройки УИК'!$F$38&gt;0,(IF(AND(MONTH($A43)=MONTH('Настройки ТИК'!$D$17),$B43="",CU43=8),CU43,0))*'Настройки УИК'!$J$38/8,0)</f>
        <v>#VALUE!</v>
      </c>
      <c r="CX43" s="512" t="e">
        <f>IF($B43="",0,CU43*'Настройки УИК'!$K$38*2*'Настройки ТИК'!$C$32)</f>
        <v>#VALUE!</v>
      </c>
      <c r="CY43" s="512" t="e">
        <f>IF(AND(CV43+CW43=0,$B43=""),CU43*'Настройки УИК'!$K$38*'Настройки ТИК'!$C$32,0)</f>
        <v>#VALUE!</v>
      </c>
      <c r="CZ43" s="512" t="e">
        <f>IF(AND('Настройки ТИК'!$C$45="ТИК",'Настройки УИК'!$C$38="Председатель"),0,(CX43+CY43)*ПК_ТИК)</f>
        <v>#VALUE!</v>
      </c>
      <c r="DA43" s="344"/>
      <c r="DB43" s="512" t="e">
        <f>IF('Настройки УИК'!$F$39&gt;0,(IF(AND(MONTH($A43)=MONTH('Настройки ТИК'!$C$17),$B43="",DA43=8),DA43,0))*'Настройки УИК'!$I$39/8,0)</f>
        <v>#VALUE!</v>
      </c>
      <c r="DC43" s="512" t="e">
        <f>IF('Настройки УИК'!$F$39&gt;0,(IF(AND(MONTH($A43)=MONTH('Настройки ТИК'!$D$17),$B43="",DA43=8),DA43,0))*'Настройки УИК'!$J$39/8,0)</f>
        <v>#VALUE!</v>
      </c>
      <c r="DD43" s="512" t="e">
        <f>IF($B43="",0,DA43*'Настройки УИК'!$K$39*2*'Настройки ТИК'!$C$32)</f>
        <v>#VALUE!</v>
      </c>
      <c r="DE43" s="512" t="e">
        <f>IF(AND(DB43+DC43=0,$B43=""),DA43*'Настройки УИК'!$K$39*'Настройки ТИК'!$C$32,0)</f>
        <v>#VALUE!</v>
      </c>
      <c r="DF43" s="512" t="e">
        <f>IF(AND('Настройки ТИК'!$C$45="ТИК",'Настройки УИК'!$C$39="Председатель"),0,(DD43+DE43)*ПК_ТИК)</f>
        <v>#VALUE!</v>
      </c>
    </row>
    <row r="44" spans="1:110" s="241" customFormat="1" ht="16.5" customHeight="1">
      <c r="A44" s="419" t="s">
        <v>1040</v>
      </c>
      <c r="B44" s="420" t="s">
        <v>1041</v>
      </c>
      <c r="C44" s="344"/>
      <c r="D44" s="512" t="e">
        <f>IF('Настройки УИК'!$F$22&gt;0,(IF(AND(MONTH($A44)=MONTH('Настройки ТИК'!$C$17),$B44="",C44=8),C44,0))*'Настройки УИК'!$I$22/8,0)</f>
        <v>#VALUE!</v>
      </c>
      <c r="E44" s="512" t="e">
        <f>IF('Настройки УИК'!$F$22&gt;0,(IF(AND(MONTH($A44)=MONTH('Настройки ТИК'!$D$17),$B44="",C44=8),C44,0))*'Настройки УИК'!$J$22/8,0)</f>
        <v>#VALUE!</v>
      </c>
      <c r="F44" s="512" t="e">
        <f>IF($B44="",0,C44*'Настройки УИК'!$K$22*2*'Настройки ТИК'!$C$32)</f>
        <v>#VALUE!</v>
      </c>
      <c r="G44" s="512" t="e">
        <f>IF(AND(D44+E44=0,$B44=""),C44*'Настройки УИК'!$K$22*'Настройки ТИК'!$C$32,0)</f>
        <v>#VALUE!</v>
      </c>
      <c r="H44" s="512" t="e">
        <f>IF(AND('Настройки ТИК'!$C$45="ТИК",'Настройки УИК'!$C$22="Председатель"),0,(F44+G44)*ПК_ТИК)</f>
        <v>#VALUE!</v>
      </c>
      <c r="I44" s="344"/>
      <c r="J44" s="512" t="e">
        <f>IF('Настройки УИК'!$F$23&gt;0,(IF(AND(MONTH($A44)=MONTH('Настройки ТИК'!$C$17),$B44="",I44=8),I44,0))*'Настройки УИК'!$I$23/8,0)</f>
        <v>#VALUE!</v>
      </c>
      <c r="K44" s="512" t="e">
        <f>IF('Настройки УИК'!$F$23&gt;0,(IF(AND(MONTH($A44)=MONTH('Настройки ТИК'!$D$17),$B44="",I44=8),I44,0))*'Настройки УИК'!$J$23/8,0)</f>
        <v>#VALUE!</v>
      </c>
      <c r="L44" s="512" t="e">
        <f>IF($B44="",0,I44*'Настройки УИК'!$K$23*2*'Настройки ТИК'!$C$32)</f>
        <v>#VALUE!</v>
      </c>
      <c r="M44" s="512" t="e">
        <f>IF(AND(J44+K44=0,$B44=""),I44*'Настройки УИК'!$K$23*'Настройки ТИК'!$C$32,0)</f>
        <v>#VALUE!</v>
      </c>
      <c r="N44" s="512" t="e">
        <f>IF(AND('Настройки ТИК'!$C$45="ТИК",'Настройки УИК'!$C$23="Председатель"),0,(L44+M44)*ПК_ТИК)</f>
        <v>#VALUE!</v>
      </c>
      <c r="O44" s="344"/>
      <c r="P44" s="512" t="e">
        <f>IF('Настройки УИК'!$F$24&gt;0,(IF(AND(MONTH($A44)=MONTH('Настройки ТИК'!$C$17),$B44="",O44=8),O44,0))*'Настройки УИК'!$I$24/8,0)</f>
        <v>#VALUE!</v>
      </c>
      <c r="Q44" s="512" t="e">
        <f>IF('Настройки УИК'!$F$24&gt;0,(IF(AND(MONTH($A44)=MONTH('Настройки ТИК'!$D$17),$B44="",O44=8),O44,0))*'Настройки УИК'!$J$24/8,0)</f>
        <v>#VALUE!</v>
      </c>
      <c r="R44" s="512" t="e">
        <f>IF($B44="",0,O44*'Настройки УИК'!$K$24*2*'Настройки ТИК'!$C$32)</f>
        <v>#VALUE!</v>
      </c>
      <c r="S44" s="512" t="e">
        <f>IF(AND(P44+Q44=0,$B44=""),O44*'Настройки УИК'!$K$24*'Настройки ТИК'!$C$32,0)</f>
        <v>#VALUE!</v>
      </c>
      <c r="T44" s="512" t="e">
        <f>IF(AND('Настройки ТИК'!$C$45="ТИК",'Настройки УИК'!$C$24="Председатель"),0,(R44+S44)*ПК_ТИК)</f>
        <v>#VALUE!</v>
      </c>
      <c r="U44" s="344"/>
      <c r="V44" s="512" t="e">
        <f>IF('Настройки УИК'!$F$25&gt;0,(IF(AND(MONTH($A44)=MONTH('Настройки ТИК'!$C$17),$B44="",U44=8),U44,0))*'Настройки УИК'!$I$25/8,0)</f>
        <v>#VALUE!</v>
      </c>
      <c r="W44" s="512" t="e">
        <f>IF('Настройки УИК'!$F$25&gt;0,(IF(AND(MONTH($A44)=MONTH('Настройки ТИК'!$D$17),$B44="",U44=8),U44,0))*'Настройки УИК'!$J$25/8,0)</f>
        <v>#VALUE!</v>
      </c>
      <c r="X44" s="512" t="e">
        <f>IF($B44="",0,U44*'Настройки УИК'!$K$25*2*'Настройки ТИК'!$C$32)</f>
        <v>#VALUE!</v>
      </c>
      <c r="Y44" s="512" t="e">
        <f>IF(AND(V44+W44=0,$B44=""),U44*'Настройки УИК'!$K$25*'Настройки ТИК'!$C$32,0)</f>
        <v>#VALUE!</v>
      </c>
      <c r="Z44" s="512" t="e">
        <f>IF(AND('Настройки ТИК'!$C$45="ТИК",'Настройки УИК'!$C$25="Председатель"),0,(X44+Y44)*ПК_ТИК)</f>
        <v>#VALUE!</v>
      </c>
      <c r="AA44" s="344"/>
      <c r="AB44" s="512" t="e">
        <f>IF('Настройки УИК'!$F$26&gt;0,(IF(AND(MONTH($A44)=MONTH('Настройки ТИК'!$C$17),$B44="",AA44=8),AA44,0))*'Настройки УИК'!$I$26/8,0)</f>
        <v>#VALUE!</v>
      </c>
      <c r="AC44" s="512" t="e">
        <f>IF('Настройки УИК'!$F$26&gt;0,(IF(AND(MONTH($A44)=MONTH('Настройки ТИК'!$D$17),$B44="",AA44=8),AA44,0))*'Настройки УИК'!$J$26/8,0)</f>
        <v>#VALUE!</v>
      </c>
      <c r="AD44" s="512" t="e">
        <f>IF($B44="",0,AA44*'Настройки УИК'!$K$26*2*'Настройки ТИК'!$C$32)</f>
        <v>#VALUE!</v>
      </c>
      <c r="AE44" s="512" t="e">
        <f>IF(AND(AB44+AC44=0,$B44=""),AA44*'Настройки УИК'!$K$26*'Настройки ТИК'!$C$32,0)</f>
        <v>#VALUE!</v>
      </c>
      <c r="AF44" s="512" t="e">
        <f>IF(AND('Настройки ТИК'!$C$45="ТИК",'Настройки УИК'!$C$26="Председатель"),0,(AD44+AE44)*ПК_ТИК)</f>
        <v>#VALUE!</v>
      </c>
      <c r="AG44" s="344"/>
      <c r="AH44" s="512" t="e">
        <f>IF('Настройки УИК'!$F$27&gt;0,(IF(AND(MONTH($A44)=MONTH('Настройки ТИК'!$C$17),$B44="",AG44=8),AG44,0))*'Настройки УИК'!$I$27/8,0)</f>
        <v>#VALUE!</v>
      </c>
      <c r="AI44" s="512" t="e">
        <f>IF('Настройки УИК'!$F$27&gt;0,(IF(AND(MONTH($A44)=MONTH('Настройки ТИК'!$D$17),$B44="",AG44=8),AG44,0))*'Настройки УИК'!$J$27/8,0)</f>
        <v>#VALUE!</v>
      </c>
      <c r="AJ44" s="512" t="e">
        <f>IF($B44="",0,AG44*'Настройки УИК'!$K$27*2*'Настройки ТИК'!$C$32)</f>
        <v>#VALUE!</v>
      </c>
      <c r="AK44" s="512" t="e">
        <f>IF(AND(AH44+AI44=0,$B44=""),AG44*'Настройки УИК'!$K$27*'Настройки ТИК'!$C$32,0)</f>
        <v>#VALUE!</v>
      </c>
      <c r="AL44" s="512" t="e">
        <f>IF(AND('Настройки ТИК'!$C$45="ТИК",'Настройки УИК'!$C$27="Председатель"),0,(AJ44+AK44)*ПК_ТИК)</f>
        <v>#VALUE!</v>
      </c>
      <c r="AM44" s="344"/>
      <c r="AN44" s="512" t="e">
        <f>IF('Настройки УИК'!$F$28&gt;0,(IF(AND(MONTH($A44)=MONTH('Настройки ТИК'!$C$17),$B44="",AM44=8),AM44,0))*'Настройки УИК'!$I$28/8,0)</f>
        <v>#VALUE!</v>
      </c>
      <c r="AO44" s="512" t="e">
        <f>IF('Настройки УИК'!$F$28&gt;0,(IF(AND(MONTH($A44)=MONTH('Настройки ТИК'!$D$17),$B44="",AM44=8),AM44,0))*'Настройки УИК'!$J$28/8,0)</f>
        <v>#VALUE!</v>
      </c>
      <c r="AP44" s="512" t="e">
        <f>IF($B44="",0,AM44*'Настройки УИК'!$K$28*2*'Настройки ТИК'!$C$32)</f>
        <v>#VALUE!</v>
      </c>
      <c r="AQ44" s="512" t="e">
        <f>IF(AND(AN44+AO44=0,$B44=""),AM44*'Настройки УИК'!$K$28*'Настройки ТИК'!$C$32,0)</f>
        <v>#VALUE!</v>
      </c>
      <c r="AR44" s="512" t="e">
        <f>IF(AND('Настройки ТИК'!$C$45="ТИК",'Настройки УИК'!$C$28="Председатель"),0,(AP44+AQ44)*ПК_ТИК)</f>
        <v>#VALUE!</v>
      </c>
      <c r="AS44" s="344"/>
      <c r="AT44" s="512" t="e">
        <f>IF('Настройки УИК'!$F$29&gt;0,(IF(AND(MONTH($A44)=MONTH('Настройки ТИК'!$C$17),$B44="",AS44=8),AS44,0))*'Настройки УИК'!$I$29/8,0)</f>
        <v>#VALUE!</v>
      </c>
      <c r="AU44" s="512" t="e">
        <f>IF('Настройки УИК'!$F$29&gt;0,(IF(AND(MONTH($A44)=MONTH('Настройки ТИК'!$D$17),$B44="",AS44=8),AS44,0))*'Настройки УИК'!$J$29/8,0)</f>
        <v>#VALUE!</v>
      </c>
      <c r="AV44" s="512" t="e">
        <f>IF($B44="",0,AS44*'Настройки УИК'!$K$29*2*'Настройки ТИК'!$C$32)</f>
        <v>#VALUE!</v>
      </c>
      <c r="AW44" s="512" t="e">
        <f>IF(AND(AT44+AU44=0,$B44=""),AS44*'Настройки УИК'!$K$29*'Настройки ТИК'!$C$32,0)</f>
        <v>#VALUE!</v>
      </c>
      <c r="AX44" s="512" t="e">
        <f>IF(AND('Настройки ТИК'!$C$45="ТИК",'Настройки УИК'!$C$29="Председатель"),0,(AV44+AW44)*ПК_ТИК)</f>
        <v>#VALUE!</v>
      </c>
      <c r="AY44" s="344"/>
      <c r="AZ44" s="512" t="e">
        <f>IF('Настройки УИК'!$F$30&gt;0,(IF(AND(MONTH($A44)=MONTH('Настройки ТИК'!$C$17),$B44="",AY44=8),AY44,0))*'Настройки УИК'!$I$30/8,0)</f>
        <v>#VALUE!</v>
      </c>
      <c r="BA44" s="512" t="e">
        <f>IF('Настройки УИК'!$F$30&gt;0,(IF(AND(MONTH($A44)=MONTH('Настройки ТИК'!$D$17),$B44="",AY44=8),AY44,0))*'Настройки УИК'!$J$30/8,0)</f>
        <v>#VALUE!</v>
      </c>
      <c r="BB44" s="512" t="e">
        <f>IF($B44="",0,AY44*'Настройки УИК'!$K$30*2*'Настройки ТИК'!$C$32)</f>
        <v>#VALUE!</v>
      </c>
      <c r="BC44" s="512" t="e">
        <f>IF(AND(AZ44+BA44=0,$B44=""),AY44*'Настройки УИК'!$K$30*'Настройки ТИК'!$C$32,0)</f>
        <v>#VALUE!</v>
      </c>
      <c r="BD44" s="512" t="e">
        <f>IF(AND('Настройки ТИК'!$C$45="ТИК",'Настройки УИК'!$C$30="Председатель"),0,(BB44+BC44)*ПК_ТИК)</f>
        <v>#VALUE!</v>
      </c>
      <c r="BE44" s="344"/>
      <c r="BF44" s="512" t="e">
        <f>IF('Настройки УИК'!$F$31&gt;0,(IF(AND(MONTH($A44)=MONTH('Настройки ТИК'!$C$17),$B44="",BE44=8),BE44,0))*'Настройки УИК'!$I$31/8,0)</f>
        <v>#VALUE!</v>
      </c>
      <c r="BG44" s="512" t="e">
        <f>IF('Настройки УИК'!$F$31&gt;0,(IF(AND(MONTH($A44)=MONTH('Настройки ТИК'!$D$17),$B44="",BE44=8),BE44,0))*'Настройки УИК'!$J$31/8,0)</f>
        <v>#VALUE!</v>
      </c>
      <c r="BH44" s="512" t="e">
        <f>IF($B44="",0,BE44*'Настройки УИК'!$K$31*2*'Настройки ТИК'!$C$32)</f>
        <v>#VALUE!</v>
      </c>
      <c r="BI44" s="512" t="e">
        <f>IF(AND(BF44+BG44=0,$B44=""),BE44*'Настройки УИК'!$K$31*'Настройки ТИК'!$C$32,0)</f>
        <v>#VALUE!</v>
      </c>
      <c r="BJ44" s="512" t="e">
        <f>IF(AND('Настройки ТИК'!$C$45="ТИК",'Настройки УИК'!$C$31="Председатель"),0,(BH44+BI44)*ПК_ТИК)</f>
        <v>#VALUE!</v>
      </c>
      <c r="BK44" s="344"/>
      <c r="BL44" s="512" t="e">
        <f>IF('Настройки УИК'!$F$32&gt;0,(IF(AND(MONTH($A44)=MONTH('Настройки ТИК'!$C$17),$B44="",BK44=8),BK44,0))*'Настройки УИК'!$I$32/8,0)</f>
        <v>#VALUE!</v>
      </c>
      <c r="BM44" s="512" t="e">
        <f>IF('Настройки УИК'!$F$32&gt;0,(IF(AND(MONTH($A44)=MONTH('Настройки ТИК'!$D$17),$B44="",BK44=8),BK44,0))*'Настройки УИК'!$J$32/8,0)</f>
        <v>#VALUE!</v>
      </c>
      <c r="BN44" s="512" t="e">
        <f>IF($B44="",0,BK44*'Настройки УИК'!$K$32*2*'Настройки ТИК'!$C$32)</f>
        <v>#VALUE!</v>
      </c>
      <c r="BO44" s="512" t="e">
        <f>IF(AND(BL44+BM44=0,$B44=""),BK44*'Настройки УИК'!$K$32*'Настройки ТИК'!$C$32,0)</f>
        <v>#VALUE!</v>
      </c>
      <c r="BP44" s="512" t="e">
        <f>IF(AND('Настройки ТИК'!$C$45="ТИК",'Настройки УИК'!$C$32="Председатель"),0,(BN44+BO44)*ПК_ТИК)</f>
        <v>#VALUE!</v>
      </c>
      <c r="BQ44" s="344"/>
      <c r="BR44" s="512" t="e">
        <f>IF('Настройки УИК'!$F$33&gt;0,(IF(AND(MONTH($A44)=MONTH('Настройки ТИК'!$C$17),$B44="",BQ44=8),BQ44,0))*'Настройки УИК'!$I$33/8,0)</f>
        <v>#VALUE!</v>
      </c>
      <c r="BS44" s="512" t="e">
        <f>IF('Настройки УИК'!$F$33&gt;0,(IF(AND(MONTH($A44)=MONTH('Настройки ТИК'!$D$17),$B44="",BQ44=8),BQ44,0))*'Настройки УИК'!$J$33/8,0)</f>
        <v>#VALUE!</v>
      </c>
      <c r="BT44" s="512" t="e">
        <f>IF($B44="",0,BQ44*'Настройки УИК'!$K$33*2*'Настройки ТИК'!$C$32)</f>
        <v>#VALUE!</v>
      </c>
      <c r="BU44" s="512" t="e">
        <f>IF(AND(BR44+BS44=0,$B44=""),BQ44*'Настройки УИК'!$K$33*'Настройки ТИК'!$C$32,0)</f>
        <v>#VALUE!</v>
      </c>
      <c r="BV44" s="512" t="e">
        <f>IF(AND('Настройки ТИК'!$C$45="ТИК",'Настройки УИК'!$C$33="Председатель"),0,(BT44+BU44)*ПК_ТИК)</f>
        <v>#VALUE!</v>
      </c>
      <c r="BW44" s="344"/>
      <c r="BX44" s="512" t="e">
        <f>IF('Настройки УИК'!$F$34&gt;0,(IF(AND(MONTH($A44)=MONTH('Настройки ТИК'!$C$17),$B44="",BW44=8),BW44,0))*'Настройки УИК'!$I$34/8,0)</f>
        <v>#VALUE!</v>
      </c>
      <c r="BY44" s="512" t="e">
        <f>IF('Настройки УИК'!$F$34&gt;0,(IF(AND(MONTH($A44)=MONTH('Настройки ТИК'!$D$17),$B44="",BW44=8),BW44,0))*'Настройки УИК'!$J$34/8,0)</f>
        <v>#VALUE!</v>
      </c>
      <c r="BZ44" s="512" t="e">
        <f>IF($B44="",0,BW44*'Настройки УИК'!$K$34*2*'Настройки ТИК'!$C$32)</f>
        <v>#VALUE!</v>
      </c>
      <c r="CA44" s="512" t="e">
        <f>IF(AND(BX44+BY44=0,$B44=""),BW44*'Настройки УИК'!$K$34*'Настройки ТИК'!$C$32,0)</f>
        <v>#VALUE!</v>
      </c>
      <c r="CB44" s="512" t="e">
        <f>IF(AND('Настройки ТИК'!$C$45="ТИК",'Настройки УИК'!$C$34="Председатель"),0,(BZ44+CA44)*ПК_ТИК)</f>
        <v>#VALUE!</v>
      </c>
      <c r="CC44" s="344"/>
      <c r="CD44" s="512" t="e">
        <f>IF('Настройки УИК'!$F$35&gt;0,(IF(AND(MONTH($A44)=MONTH('Настройки ТИК'!$C$17),$B44="",CC44=8),CC44,0))*'Настройки УИК'!$I$35/8,0)</f>
        <v>#VALUE!</v>
      </c>
      <c r="CE44" s="512" t="e">
        <f>IF('Настройки УИК'!$F$35&gt;0,(IF(AND(MONTH($A44)=MONTH('Настройки ТИК'!$D$17),$B44="",CC44=8),CC44,0))*'Настройки УИК'!$J$35/8,0)</f>
        <v>#VALUE!</v>
      </c>
      <c r="CF44" s="512" t="e">
        <f>IF($B44="",0,CC44*'Настройки УИК'!$K$35*2*'Настройки ТИК'!$C$32)</f>
        <v>#VALUE!</v>
      </c>
      <c r="CG44" s="512" t="e">
        <f>IF(AND(CD44+CE44=0,$B44=""),CC44*'Настройки УИК'!$K$35*'Настройки ТИК'!$C$32,0)</f>
        <v>#VALUE!</v>
      </c>
      <c r="CH44" s="512" t="e">
        <f>IF(AND('Настройки ТИК'!$C$45="ТИК",'Настройки УИК'!$C$35="Председатель"),0,(CF44+CG44)*ПК_ТИК)</f>
        <v>#VALUE!</v>
      </c>
      <c r="CI44" s="344"/>
      <c r="CJ44" s="512" t="e">
        <f>IF('Настройки УИК'!$F$36&gt;0,(IF(AND(MONTH($A44)=MONTH('Настройки ТИК'!$C$17),$B44="",CI44=8),CI44,0))*'Настройки УИК'!$I$36/8,0)</f>
        <v>#VALUE!</v>
      </c>
      <c r="CK44" s="512" t="e">
        <f>IF('Настройки УИК'!$F$36&gt;0,(IF(AND(MONTH($A44)=MONTH('Настройки ТИК'!$D$17),$B44="",CI44=8),CI44,0))*'Настройки УИК'!$J$36/8,0)</f>
        <v>#VALUE!</v>
      </c>
      <c r="CL44" s="512" t="e">
        <f>IF($B44="",0,CI44*'Настройки УИК'!$K$36*2*'Настройки ТИК'!$C$32)</f>
        <v>#VALUE!</v>
      </c>
      <c r="CM44" s="512" t="e">
        <f>IF(AND(CJ44+CK44=0,$B44=""),CI44*'Настройки УИК'!$K$36*'Настройки ТИК'!$C$32,0)</f>
        <v>#VALUE!</v>
      </c>
      <c r="CN44" s="512" t="e">
        <f>IF(AND('Настройки ТИК'!$C$45="ТИК",'Настройки УИК'!$C$36="Председатель"),0,(CL44+CM44)*ПК_ТИК)</f>
        <v>#VALUE!</v>
      </c>
      <c r="CO44" s="344"/>
      <c r="CP44" s="512" t="e">
        <f>IF('Настройки УИК'!$F$37&gt;0,(IF(AND(MONTH($A44)=MONTH('Настройки ТИК'!$C$17),$B44="",CO44=8),CO44,0))*'Настройки УИК'!$I$37/8,0)</f>
        <v>#VALUE!</v>
      </c>
      <c r="CQ44" s="512" t="e">
        <f>IF('Настройки УИК'!$F$37&gt;0,(IF(AND(MONTH($A44)=MONTH('Настройки ТИК'!$D$17),$B44="",CO44=8),CO44,0))*'Настройки УИК'!$J$37/8,0)</f>
        <v>#VALUE!</v>
      </c>
      <c r="CR44" s="512" t="e">
        <f>IF($B44="",0,CO44*'Настройки УИК'!$K$37*2*'Настройки ТИК'!$C$32)</f>
        <v>#VALUE!</v>
      </c>
      <c r="CS44" s="512" t="e">
        <f>IF(AND(CP44+CQ44=0,$B44=""),CO44*'Настройки УИК'!$K$37*'Настройки ТИК'!$C$32,0)</f>
        <v>#VALUE!</v>
      </c>
      <c r="CT44" s="512" t="e">
        <f>IF(AND('Настройки ТИК'!$C$45="ТИК",'Настройки УИК'!$C$37="Председатель"),0,(CR44+CS44)*ПК_ТИК)</f>
        <v>#VALUE!</v>
      </c>
      <c r="CU44" s="344"/>
      <c r="CV44" s="512" t="e">
        <f>IF('Настройки УИК'!$F$38&gt;0,(IF(AND(MONTH($A44)=MONTH('Настройки ТИК'!$C$17),$B44="",CU44=8),CU44,0))*'Настройки УИК'!$I$38/8,0)</f>
        <v>#VALUE!</v>
      </c>
      <c r="CW44" s="512" t="e">
        <f>IF('Настройки УИК'!$F$38&gt;0,(IF(AND(MONTH($A44)=MONTH('Настройки ТИК'!$D$17),$B44="",CU44=8),CU44,0))*'Настройки УИК'!$J$38/8,0)</f>
        <v>#VALUE!</v>
      </c>
      <c r="CX44" s="512" t="e">
        <f>IF($B44="",0,CU44*'Настройки УИК'!$K$38*2*'Настройки ТИК'!$C$32)</f>
        <v>#VALUE!</v>
      </c>
      <c r="CY44" s="512" t="e">
        <f>IF(AND(CV44+CW44=0,$B44=""),CU44*'Настройки УИК'!$K$38*'Настройки ТИК'!$C$32,0)</f>
        <v>#VALUE!</v>
      </c>
      <c r="CZ44" s="512" t="e">
        <f>IF(AND('Настройки ТИК'!$C$45="ТИК",'Настройки УИК'!$C$38="Председатель"),0,(CX44+CY44)*ПК_ТИК)</f>
        <v>#VALUE!</v>
      </c>
      <c r="DA44" s="344"/>
      <c r="DB44" s="512" t="e">
        <f>IF('Настройки УИК'!$F$39&gt;0,(IF(AND(MONTH($A44)=MONTH('Настройки ТИК'!$C$17),$B44="",DA44=8),DA44,0))*'Настройки УИК'!$I$39/8,0)</f>
        <v>#VALUE!</v>
      </c>
      <c r="DC44" s="512" t="e">
        <f>IF('Настройки УИК'!$F$39&gt;0,(IF(AND(MONTH($A44)=MONTH('Настройки ТИК'!$D$17),$B44="",DA44=8),DA44,0))*'Настройки УИК'!$J$39/8,0)</f>
        <v>#VALUE!</v>
      </c>
      <c r="DD44" s="512" t="e">
        <f>IF($B44="",0,DA44*'Настройки УИК'!$K$39*2*'Настройки ТИК'!$C$32)</f>
        <v>#VALUE!</v>
      </c>
      <c r="DE44" s="512" t="e">
        <f>IF(AND(DB44+DC44=0,$B44=""),DA44*'Настройки УИК'!$K$39*'Настройки ТИК'!$C$32,0)</f>
        <v>#VALUE!</v>
      </c>
      <c r="DF44" s="512" t="e">
        <f>IF(AND('Настройки ТИК'!$C$45="ТИК",'Настройки УИК'!$C$39="Председатель"),0,(DD44+DE44)*ПК_ТИК)</f>
        <v>#VALUE!</v>
      </c>
    </row>
    <row r="45" spans="1:110" s="241" customFormat="1" ht="16.5" customHeight="1">
      <c r="A45" s="419" t="s">
        <v>1040</v>
      </c>
      <c r="B45" s="420" t="s">
        <v>1041</v>
      </c>
      <c r="C45" s="344"/>
      <c r="D45" s="512" t="e">
        <f>IF('Настройки УИК'!$F$22&gt;0,(IF(AND(MONTH($A45)=MONTH('Настройки ТИК'!$C$17),$B45="",C45=8),C45,0))*'Настройки УИК'!$I$22/8,0)</f>
        <v>#VALUE!</v>
      </c>
      <c r="E45" s="512" t="e">
        <f>IF('Настройки УИК'!$F$22&gt;0,(IF(AND(MONTH($A45)=MONTH('Настройки ТИК'!$D$17),$B45="",C45=8),C45,0))*'Настройки УИК'!$J$22/8,0)</f>
        <v>#VALUE!</v>
      </c>
      <c r="F45" s="512" t="e">
        <f>IF($B45="",0,C45*'Настройки УИК'!$K$22*2*'Настройки ТИК'!$C$32)</f>
        <v>#VALUE!</v>
      </c>
      <c r="G45" s="512" t="e">
        <f>IF(AND(D45+E45=0,$B45=""),C45*'Настройки УИК'!$K$22*'Настройки ТИК'!$C$32,0)</f>
        <v>#VALUE!</v>
      </c>
      <c r="H45" s="512" t="e">
        <f>IF(AND('Настройки ТИК'!$C$45="ТИК",'Настройки УИК'!$C$22="Председатель"),0,(F45+G45)*ПК_ТИК)</f>
        <v>#VALUE!</v>
      </c>
      <c r="I45" s="344"/>
      <c r="J45" s="512" t="e">
        <f>IF('Настройки УИК'!$F$23&gt;0,(IF(AND(MONTH($A45)=MONTH('Настройки ТИК'!$C$17),$B45="",I45=8),I45,0))*'Настройки УИК'!$I$23/8,0)</f>
        <v>#VALUE!</v>
      </c>
      <c r="K45" s="512" t="e">
        <f>IF('Настройки УИК'!$F$23&gt;0,(IF(AND(MONTH($A45)=MONTH('Настройки ТИК'!$D$17),$B45="",I45=8),I45,0))*'Настройки УИК'!$J$23/8,0)</f>
        <v>#VALUE!</v>
      </c>
      <c r="L45" s="512" t="e">
        <f>IF($B45="",0,I45*'Настройки УИК'!$K$23*2*'Настройки ТИК'!$C$32)</f>
        <v>#VALUE!</v>
      </c>
      <c r="M45" s="512" t="e">
        <f>IF(AND(J45+K45=0,$B45=""),I45*'Настройки УИК'!$K$23*'Настройки ТИК'!$C$32,0)</f>
        <v>#VALUE!</v>
      </c>
      <c r="N45" s="512" t="e">
        <f>IF(AND('Настройки ТИК'!$C$45="ТИК",'Настройки УИК'!$C$23="Председатель"),0,(L45+M45)*ПК_ТИК)</f>
        <v>#VALUE!</v>
      </c>
      <c r="O45" s="344"/>
      <c r="P45" s="512" t="e">
        <f>IF('Настройки УИК'!$F$24&gt;0,(IF(AND(MONTH($A45)=MONTH('Настройки ТИК'!$C$17),$B45="",O45=8),O45,0))*'Настройки УИК'!$I$24/8,0)</f>
        <v>#VALUE!</v>
      </c>
      <c r="Q45" s="512" t="e">
        <f>IF('Настройки УИК'!$F$24&gt;0,(IF(AND(MONTH($A45)=MONTH('Настройки ТИК'!$D$17),$B45="",O45=8),O45,0))*'Настройки УИК'!$J$24/8,0)</f>
        <v>#VALUE!</v>
      </c>
      <c r="R45" s="512" t="e">
        <f>IF($B45="",0,O45*'Настройки УИК'!$K$24*2*'Настройки ТИК'!$C$32)</f>
        <v>#VALUE!</v>
      </c>
      <c r="S45" s="512" t="e">
        <f>IF(AND(P45+Q45=0,$B45=""),O45*'Настройки УИК'!$K$24*'Настройки ТИК'!$C$32,0)</f>
        <v>#VALUE!</v>
      </c>
      <c r="T45" s="512" t="e">
        <f>IF(AND('Настройки ТИК'!$C$45="ТИК",'Настройки УИК'!$C$24="Председатель"),0,(R45+S45)*ПК_ТИК)</f>
        <v>#VALUE!</v>
      </c>
      <c r="U45" s="344"/>
      <c r="V45" s="512" t="e">
        <f>IF('Настройки УИК'!$F$25&gt;0,(IF(AND(MONTH($A45)=MONTH('Настройки ТИК'!$C$17),$B45="",U45=8),U45,0))*'Настройки УИК'!$I$25/8,0)</f>
        <v>#VALUE!</v>
      </c>
      <c r="W45" s="512" t="e">
        <f>IF('Настройки УИК'!$F$25&gt;0,(IF(AND(MONTH($A45)=MONTH('Настройки ТИК'!$D$17),$B45="",U45=8),U45,0))*'Настройки УИК'!$J$25/8,0)</f>
        <v>#VALUE!</v>
      </c>
      <c r="X45" s="512" t="e">
        <f>IF($B45="",0,U45*'Настройки УИК'!$K$25*2*'Настройки ТИК'!$C$32)</f>
        <v>#VALUE!</v>
      </c>
      <c r="Y45" s="512" t="e">
        <f>IF(AND(V45+W45=0,$B45=""),U45*'Настройки УИК'!$K$25*'Настройки ТИК'!$C$32,0)</f>
        <v>#VALUE!</v>
      </c>
      <c r="Z45" s="512" t="e">
        <f>IF(AND('Настройки ТИК'!$C$45="ТИК",'Настройки УИК'!$C$25="Председатель"),0,(X45+Y45)*ПК_ТИК)</f>
        <v>#VALUE!</v>
      </c>
      <c r="AA45" s="344"/>
      <c r="AB45" s="512" t="e">
        <f>IF('Настройки УИК'!$F$26&gt;0,(IF(AND(MONTH($A45)=MONTH('Настройки ТИК'!$C$17),$B45="",AA45=8),AA45,0))*'Настройки УИК'!$I$26/8,0)</f>
        <v>#VALUE!</v>
      </c>
      <c r="AC45" s="512" t="e">
        <f>IF('Настройки УИК'!$F$26&gt;0,(IF(AND(MONTH($A45)=MONTH('Настройки ТИК'!$D$17),$B45="",AA45=8),AA45,0))*'Настройки УИК'!$J$26/8,0)</f>
        <v>#VALUE!</v>
      </c>
      <c r="AD45" s="512" t="e">
        <f>IF($B45="",0,AA45*'Настройки УИК'!$K$26*2*'Настройки ТИК'!$C$32)</f>
        <v>#VALUE!</v>
      </c>
      <c r="AE45" s="512" t="e">
        <f>IF(AND(AB45+AC45=0,$B45=""),AA45*'Настройки УИК'!$K$26*'Настройки ТИК'!$C$32,0)</f>
        <v>#VALUE!</v>
      </c>
      <c r="AF45" s="512" t="e">
        <f>IF(AND('Настройки ТИК'!$C$45="ТИК",'Настройки УИК'!$C$26="Председатель"),0,(AD45+AE45)*ПК_ТИК)</f>
        <v>#VALUE!</v>
      </c>
      <c r="AG45" s="344"/>
      <c r="AH45" s="512" t="e">
        <f>IF('Настройки УИК'!$F$27&gt;0,(IF(AND(MONTH($A45)=MONTH('Настройки ТИК'!$C$17),$B45="",AG45=8),AG45,0))*'Настройки УИК'!$I$27/8,0)</f>
        <v>#VALUE!</v>
      </c>
      <c r="AI45" s="512" t="e">
        <f>IF('Настройки УИК'!$F$27&gt;0,(IF(AND(MONTH($A45)=MONTH('Настройки ТИК'!$D$17),$B45="",AG45=8),AG45,0))*'Настройки УИК'!$J$27/8,0)</f>
        <v>#VALUE!</v>
      </c>
      <c r="AJ45" s="512" t="e">
        <f>IF($B45="",0,AG45*'Настройки УИК'!$K$27*2*'Настройки ТИК'!$C$32)</f>
        <v>#VALUE!</v>
      </c>
      <c r="AK45" s="512" t="e">
        <f>IF(AND(AH45+AI45=0,$B45=""),AG45*'Настройки УИК'!$K$27*'Настройки ТИК'!$C$32,0)</f>
        <v>#VALUE!</v>
      </c>
      <c r="AL45" s="512" t="e">
        <f>IF(AND('Настройки ТИК'!$C$45="ТИК",'Настройки УИК'!$C$27="Председатель"),0,(AJ45+AK45)*ПК_ТИК)</f>
        <v>#VALUE!</v>
      </c>
      <c r="AM45" s="344"/>
      <c r="AN45" s="512" t="e">
        <f>IF('Настройки УИК'!$F$28&gt;0,(IF(AND(MONTH($A45)=MONTH('Настройки ТИК'!$C$17),$B45="",AM45=8),AM45,0))*'Настройки УИК'!$I$28/8,0)</f>
        <v>#VALUE!</v>
      </c>
      <c r="AO45" s="512" t="e">
        <f>IF('Настройки УИК'!$F$28&gt;0,(IF(AND(MONTH($A45)=MONTH('Настройки ТИК'!$D$17),$B45="",AM45=8),AM45,0))*'Настройки УИК'!$J$28/8,0)</f>
        <v>#VALUE!</v>
      </c>
      <c r="AP45" s="512" t="e">
        <f>IF($B45="",0,AM45*'Настройки УИК'!$K$28*2*'Настройки ТИК'!$C$32)</f>
        <v>#VALUE!</v>
      </c>
      <c r="AQ45" s="512" t="e">
        <f>IF(AND(AN45+AO45=0,$B45=""),AM45*'Настройки УИК'!$K$28*'Настройки ТИК'!$C$32,0)</f>
        <v>#VALUE!</v>
      </c>
      <c r="AR45" s="512" t="e">
        <f>IF(AND('Настройки ТИК'!$C$45="ТИК",'Настройки УИК'!$C$28="Председатель"),0,(AP45+AQ45)*ПК_ТИК)</f>
        <v>#VALUE!</v>
      </c>
      <c r="AS45" s="344"/>
      <c r="AT45" s="512" t="e">
        <f>IF('Настройки УИК'!$F$29&gt;0,(IF(AND(MONTH($A45)=MONTH('Настройки ТИК'!$C$17),$B45="",AS45=8),AS45,0))*'Настройки УИК'!$I$29/8,0)</f>
        <v>#VALUE!</v>
      </c>
      <c r="AU45" s="512" t="e">
        <f>IF('Настройки УИК'!$F$29&gt;0,(IF(AND(MONTH($A45)=MONTH('Настройки ТИК'!$D$17),$B45="",AS45=8),AS45,0))*'Настройки УИК'!$J$29/8,0)</f>
        <v>#VALUE!</v>
      </c>
      <c r="AV45" s="512" t="e">
        <f>IF($B45="",0,AS45*'Настройки УИК'!$K$29*2*'Настройки ТИК'!$C$32)</f>
        <v>#VALUE!</v>
      </c>
      <c r="AW45" s="512" t="e">
        <f>IF(AND(AT45+AU45=0,$B45=""),AS45*'Настройки УИК'!$K$29*'Настройки ТИК'!$C$32,0)</f>
        <v>#VALUE!</v>
      </c>
      <c r="AX45" s="512" t="e">
        <f>IF(AND('Настройки ТИК'!$C$45="ТИК",'Настройки УИК'!$C$29="Председатель"),0,(AV45+AW45)*ПК_ТИК)</f>
        <v>#VALUE!</v>
      </c>
      <c r="AY45" s="344"/>
      <c r="AZ45" s="512" t="e">
        <f>IF('Настройки УИК'!$F$30&gt;0,(IF(AND(MONTH($A45)=MONTH('Настройки ТИК'!$C$17),$B45="",AY45=8),AY45,0))*'Настройки УИК'!$I$30/8,0)</f>
        <v>#VALUE!</v>
      </c>
      <c r="BA45" s="512" t="e">
        <f>IF('Настройки УИК'!$F$30&gt;0,(IF(AND(MONTH($A45)=MONTH('Настройки ТИК'!$D$17),$B45="",AY45=8),AY45,0))*'Настройки УИК'!$J$30/8,0)</f>
        <v>#VALUE!</v>
      </c>
      <c r="BB45" s="512" t="e">
        <f>IF($B45="",0,AY45*'Настройки УИК'!$K$30*2*'Настройки ТИК'!$C$32)</f>
        <v>#VALUE!</v>
      </c>
      <c r="BC45" s="512" t="e">
        <f>IF(AND(AZ45+BA45=0,$B45=""),AY45*'Настройки УИК'!$K$30*'Настройки ТИК'!$C$32,0)</f>
        <v>#VALUE!</v>
      </c>
      <c r="BD45" s="512" t="e">
        <f>IF(AND('Настройки ТИК'!$C$45="ТИК",'Настройки УИК'!$C$30="Председатель"),0,(BB45+BC45)*ПК_ТИК)</f>
        <v>#VALUE!</v>
      </c>
      <c r="BE45" s="344"/>
      <c r="BF45" s="512" t="e">
        <f>IF('Настройки УИК'!$F$31&gt;0,(IF(AND(MONTH($A45)=MONTH('Настройки ТИК'!$C$17),$B45="",BE45=8),BE45,0))*'Настройки УИК'!$I$31/8,0)</f>
        <v>#VALUE!</v>
      </c>
      <c r="BG45" s="512" t="e">
        <f>IF('Настройки УИК'!$F$31&gt;0,(IF(AND(MONTH($A45)=MONTH('Настройки ТИК'!$D$17),$B45="",BE45=8),BE45,0))*'Настройки УИК'!$J$31/8,0)</f>
        <v>#VALUE!</v>
      </c>
      <c r="BH45" s="512" t="e">
        <f>IF($B45="",0,BE45*'Настройки УИК'!$K$31*2*'Настройки ТИК'!$C$32)</f>
        <v>#VALUE!</v>
      </c>
      <c r="BI45" s="512" t="e">
        <f>IF(AND(BF45+BG45=0,$B45=""),BE45*'Настройки УИК'!$K$31*'Настройки ТИК'!$C$32,0)</f>
        <v>#VALUE!</v>
      </c>
      <c r="BJ45" s="512" t="e">
        <f>IF(AND('Настройки ТИК'!$C$45="ТИК",'Настройки УИК'!$C$31="Председатель"),0,(BH45+BI45)*ПК_ТИК)</f>
        <v>#VALUE!</v>
      </c>
      <c r="BK45" s="344"/>
      <c r="BL45" s="512" t="e">
        <f>IF('Настройки УИК'!$F$32&gt;0,(IF(AND(MONTH($A45)=MONTH('Настройки ТИК'!$C$17),$B45="",BK45=8),BK45,0))*'Настройки УИК'!$I$32/8,0)</f>
        <v>#VALUE!</v>
      </c>
      <c r="BM45" s="512" t="e">
        <f>IF('Настройки УИК'!$F$32&gt;0,(IF(AND(MONTH($A45)=MONTH('Настройки ТИК'!$D$17),$B45="",BK45=8),BK45,0))*'Настройки УИК'!$J$32/8,0)</f>
        <v>#VALUE!</v>
      </c>
      <c r="BN45" s="512" t="e">
        <f>IF($B45="",0,BK45*'Настройки УИК'!$K$32*2*'Настройки ТИК'!$C$32)</f>
        <v>#VALUE!</v>
      </c>
      <c r="BO45" s="512" t="e">
        <f>IF(AND(BL45+BM45=0,$B45=""),BK45*'Настройки УИК'!$K$32*'Настройки ТИК'!$C$32,0)</f>
        <v>#VALUE!</v>
      </c>
      <c r="BP45" s="512" t="e">
        <f>IF(AND('Настройки ТИК'!$C$45="ТИК",'Настройки УИК'!$C$32="Председатель"),0,(BN45+BO45)*ПК_ТИК)</f>
        <v>#VALUE!</v>
      </c>
      <c r="BQ45" s="344"/>
      <c r="BR45" s="512" t="e">
        <f>IF('Настройки УИК'!$F$33&gt;0,(IF(AND(MONTH($A45)=MONTH('Настройки ТИК'!$C$17),$B45="",BQ45=8),BQ45,0))*'Настройки УИК'!$I$33/8,0)</f>
        <v>#VALUE!</v>
      </c>
      <c r="BS45" s="512" t="e">
        <f>IF('Настройки УИК'!$F$33&gt;0,(IF(AND(MONTH($A45)=MONTH('Настройки ТИК'!$D$17),$B45="",BQ45=8),BQ45,0))*'Настройки УИК'!$J$33/8,0)</f>
        <v>#VALUE!</v>
      </c>
      <c r="BT45" s="512" t="e">
        <f>IF($B45="",0,BQ45*'Настройки УИК'!$K$33*2*'Настройки ТИК'!$C$32)</f>
        <v>#VALUE!</v>
      </c>
      <c r="BU45" s="512" t="e">
        <f>IF(AND(BR45+BS45=0,$B45=""),BQ45*'Настройки УИК'!$K$33*'Настройки ТИК'!$C$32,0)</f>
        <v>#VALUE!</v>
      </c>
      <c r="BV45" s="512" t="e">
        <f>IF(AND('Настройки ТИК'!$C$45="ТИК",'Настройки УИК'!$C$33="Председатель"),0,(BT45+BU45)*ПК_ТИК)</f>
        <v>#VALUE!</v>
      </c>
      <c r="BW45" s="344"/>
      <c r="BX45" s="512" t="e">
        <f>IF('Настройки УИК'!$F$34&gt;0,(IF(AND(MONTH($A45)=MONTH('Настройки ТИК'!$C$17),$B45="",BW45=8),BW45,0))*'Настройки УИК'!$I$34/8,0)</f>
        <v>#VALUE!</v>
      </c>
      <c r="BY45" s="512" t="e">
        <f>IF('Настройки УИК'!$F$34&gt;0,(IF(AND(MONTH($A45)=MONTH('Настройки ТИК'!$D$17),$B45="",BW45=8),BW45,0))*'Настройки УИК'!$J$34/8,0)</f>
        <v>#VALUE!</v>
      </c>
      <c r="BZ45" s="512" t="e">
        <f>IF($B45="",0,BW45*'Настройки УИК'!$K$34*2*'Настройки ТИК'!$C$32)</f>
        <v>#VALUE!</v>
      </c>
      <c r="CA45" s="512" t="e">
        <f>IF(AND(BX45+BY45=0,$B45=""),BW45*'Настройки УИК'!$K$34*'Настройки ТИК'!$C$32,0)</f>
        <v>#VALUE!</v>
      </c>
      <c r="CB45" s="512" t="e">
        <f>IF(AND('Настройки ТИК'!$C$45="ТИК",'Настройки УИК'!$C$34="Председатель"),0,(BZ45+CA45)*ПК_ТИК)</f>
        <v>#VALUE!</v>
      </c>
      <c r="CC45" s="344"/>
      <c r="CD45" s="512" t="e">
        <f>IF('Настройки УИК'!$F$35&gt;0,(IF(AND(MONTH($A45)=MONTH('Настройки ТИК'!$C$17),$B45="",CC45=8),CC45,0))*'Настройки УИК'!$I$35/8,0)</f>
        <v>#VALUE!</v>
      </c>
      <c r="CE45" s="512" t="e">
        <f>IF('Настройки УИК'!$F$35&gt;0,(IF(AND(MONTH($A45)=MONTH('Настройки ТИК'!$D$17),$B45="",CC45=8),CC45,0))*'Настройки УИК'!$J$35/8,0)</f>
        <v>#VALUE!</v>
      </c>
      <c r="CF45" s="512" t="e">
        <f>IF($B45="",0,CC45*'Настройки УИК'!$K$35*2*'Настройки ТИК'!$C$32)</f>
        <v>#VALUE!</v>
      </c>
      <c r="CG45" s="512" t="e">
        <f>IF(AND(CD45+CE45=0,$B45=""),CC45*'Настройки УИК'!$K$35*'Настройки ТИК'!$C$32,0)</f>
        <v>#VALUE!</v>
      </c>
      <c r="CH45" s="512" t="e">
        <f>IF(AND('Настройки ТИК'!$C$45="ТИК",'Настройки УИК'!$C$35="Председатель"),0,(CF45+CG45)*ПК_ТИК)</f>
        <v>#VALUE!</v>
      </c>
      <c r="CI45" s="344"/>
      <c r="CJ45" s="512" t="e">
        <f>IF('Настройки УИК'!$F$36&gt;0,(IF(AND(MONTH($A45)=MONTH('Настройки ТИК'!$C$17),$B45="",CI45=8),CI45,0))*'Настройки УИК'!$I$36/8,0)</f>
        <v>#VALUE!</v>
      </c>
      <c r="CK45" s="512" t="e">
        <f>IF('Настройки УИК'!$F$36&gt;0,(IF(AND(MONTH($A45)=MONTH('Настройки ТИК'!$D$17),$B45="",CI45=8),CI45,0))*'Настройки УИК'!$J$36/8,0)</f>
        <v>#VALUE!</v>
      </c>
      <c r="CL45" s="512" t="e">
        <f>IF($B45="",0,CI45*'Настройки УИК'!$K$36*2*'Настройки ТИК'!$C$32)</f>
        <v>#VALUE!</v>
      </c>
      <c r="CM45" s="512" t="e">
        <f>IF(AND(CJ45+CK45=0,$B45=""),CI45*'Настройки УИК'!$K$36*'Настройки ТИК'!$C$32,0)</f>
        <v>#VALUE!</v>
      </c>
      <c r="CN45" s="512" t="e">
        <f>IF(AND('Настройки ТИК'!$C$45="ТИК",'Настройки УИК'!$C$36="Председатель"),0,(CL45+CM45)*ПК_ТИК)</f>
        <v>#VALUE!</v>
      </c>
      <c r="CO45" s="344"/>
      <c r="CP45" s="512" t="e">
        <f>IF('Настройки УИК'!$F$37&gt;0,(IF(AND(MONTH($A45)=MONTH('Настройки ТИК'!$C$17),$B45="",CO45=8),CO45,0))*'Настройки УИК'!$I$37/8,0)</f>
        <v>#VALUE!</v>
      </c>
      <c r="CQ45" s="512" t="e">
        <f>IF('Настройки УИК'!$F$37&gt;0,(IF(AND(MONTH($A45)=MONTH('Настройки ТИК'!$D$17),$B45="",CO45=8),CO45,0))*'Настройки УИК'!$J$37/8,0)</f>
        <v>#VALUE!</v>
      </c>
      <c r="CR45" s="512" t="e">
        <f>IF($B45="",0,CO45*'Настройки УИК'!$K$37*2*'Настройки ТИК'!$C$32)</f>
        <v>#VALUE!</v>
      </c>
      <c r="CS45" s="512" t="e">
        <f>IF(AND(CP45+CQ45=0,$B45=""),CO45*'Настройки УИК'!$K$37*'Настройки ТИК'!$C$32,0)</f>
        <v>#VALUE!</v>
      </c>
      <c r="CT45" s="512" t="e">
        <f>IF(AND('Настройки ТИК'!$C$45="ТИК",'Настройки УИК'!$C$37="Председатель"),0,(CR45+CS45)*ПК_ТИК)</f>
        <v>#VALUE!</v>
      </c>
      <c r="CU45" s="344"/>
      <c r="CV45" s="512" t="e">
        <f>IF('Настройки УИК'!$F$38&gt;0,(IF(AND(MONTH($A45)=MONTH('Настройки ТИК'!$C$17),$B45="",CU45=8),CU45,0))*'Настройки УИК'!$I$38/8,0)</f>
        <v>#VALUE!</v>
      </c>
      <c r="CW45" s="512" t="e">
        <f>IF('Настройки УИК'!$F$38&gt;0,(IF(AND(MONTH($A45)=MONTH('Настройки ТИК'!$D$17),$B45="",CU45=8),CU45,0))*'Настройки УИК'!$J$38/8,0)</f>
        <v>#VALUE!</v>
      </c>
      <c r="CX45" s="512" t="e">
        <f>IF($B45="",0,CU45*'Настройки УИК'!$K$38*2*'Настройки ТИК'!$C$32)</f>
        <v>#VALUE!</v>
      </c>
      <c r="CY45" s="512" t="e">
        <f>IF(AND(CV45+CW45=0,$B45=""),CU45*'Настройки УИК'!$K$38*'Настройки ТИК'!$C$32,0)</f>
        <v>#VALUE!</v>
      </c>
      <c r="CZ45" s="512" t="e">
        <f>IF(AND('Настройки ТИК'!$C$45="ТИК",'Настройки УИК'!$C$38="Председатель"),0,(CX45+CY45)*ПК_ТИК)</f>
        <v>#VALUE!</v>
      </c>
      <c r="DA45" s="344"/>
      <c r="DB45" s="512" t="e">
        <f>IF('Настройки УИК'!$F$39&gt;0,(IF(AND(MONTH($A45)=MONTH('Настройки ТИК'!$C$17),$B45="",DA45=8),DA45,0))*'Настройки УИК'!$I$39/8,0)</f>
        <v>#VALUE!</v>
      </c>
      <c r="DC45" s="512" t="e">
        <f>IF('Настройки УИК'!$F$39&gt;0,(IF(AND(MONTH($A45)=MONTH('Настройки ТИК'!$D$17),$B45="",DA45=8),DA45,0))*'Настройки УИК'!$J$39/8,0)</f>
        <v>#VALUE!</v>
      </c>
      <c r="DD45" s="512" t="e">
        <f>IF($B45="",0,DA45*'Настройки УИК'!$K$39*2*'Настройки ТИК'!$C$32)</f>
        <v>#VALUE!</v>
      </c>
      <c r="DE45" s="512" t="e">
        <f>IF(AND(DB45+DC45=0,$B45=""),DA45*'Настройки УИК'!$K$39*'Настройки ТИК'!$C$32,0)</f>
        <v>#VALUE!</v>
      </c>
      <c r="DF45" s="512" t="e">
        <f>IF(AND('Настройки ТИК'!$C$45="ТИК",'Настройки УИК'!$C$39="Председатель"),0,(DD45+DE45)*ПК_ТИК)</f>
        <v>#VALUE!</v>
      </c>
    </row>
    <row r="46" spans="1:110" s="241" customFormat="1" ht="16.5" customHeight="1">
      <c r="A46" s="419" t="s">
        <v>1040</v>
      </c>
      <c r="B46" s="420" t="s">
        <v>1041</v>
      </c>
      <c r="C46" s="344"/>
      <c r="D46" s="512" t="e">
        <f>IF('Настройки УИК'!$F$22&gt;0,(IF(AND(MONTH($A46)=MONTH('Настройки ТИК'!$C$17),$B46="",C46=8),C46,0))*'Настройки УИК'!$I$22/8,0)</f>
        <v>#VALUE!</v>
      </c>
      <c r="E46" s="512" t="e">
        <f>IF('Настройки УИК'!$F$22&gt;0,(IF(AND(MONTH($A46)=MONTH('Настройки ТИК'!$D$17),$B46="",C46=8),C46,0))*'Настройки УИК'!$J$22/8,0)</f>
        <v>#VALUE!</v>
      </c>
      <c r="F46" s="512" t="e">
        <f>IF($B46="",0,C46*'Настройки УИК'!$K$22*2*'Настройки ТИК'!$C$32)</f>
        <v>#VALUE!</v>
      </c>
      <c r="G46" s="512" t="e">
        <f>IF(AND(D46+E46=0,$B46=""),C46*'Настройки УИК'!$K$22*'Настройки ТИК'!$C$32,0)</f>
        <v>#VALUE!</v>
      </c>
      <c r="H46" s="512" t="e">
        <f>IF(AND('Настройки ТИК'!$C$45="ТИК",'Настройки УИК'!$C$22="Председатель"),0,(F46+G46)*ПК_ТИК)</f>
        <v>#VALUE!</v>
      </c>
      <c r="I46" s="344"/>
      <c r="J46" s="512" t="e">
        <f>IF('Настройки УИК'!$F$23&gt;0,(IF(AND(MONTH($A46)=MONTH('Настройки ТИК'!$C$17),$B46="",I46=8),I46,0))*'Настройки УИК'!$I$23/8,0)</f>
        <v>#VALUE!</v>
      </c>
      <c r="K46" s="512" t="e">
        <f>IF('Настройки УИК'!$F$23&gt;0,(IF(AND(MONTH($A46)=MONTH('Настройки ТИК'!$D$17),$B46="",I46=8),I46,0))*'Настройки УИК'!$J$23/8,0)</f>
        <v>#VALUE!</v>
      </c>
      <c r="L46" s="512" t="e">
        <f>IF($B46="",0,I46*'Настройки УИК'!$K$23*2*'Настройки ТИК'!$C$32)</f>
        <v>#VALUE!</v>
      </c>
      <c r="M46" s="512" t="e">
        <f>IF(AND(J46+K46=0,$B46=""),I46*'Настройки УИК'!$K$23*'Настройки ТИК'!$C$32,0)</f>
        <v>#VALUE!</v>
      </c>
      <c r="N46" s="512" t="e">
        <f>IF(AND('Настройки ТИК'!$C$45="ТИК",'Настройки УИК'!$C$23="Председатель"),0,(L46+M46)*ПК_ТИК)</f>
        <v>#VALUE!</v>
      </c>
      <c r="O46" s="344"/>
      <c r="P46" s="512" t="e">
        <f>IF('Настройки УИК'!$F$24&gt;0,(IF(AND(MONTH($A46)=MONTH('Настройки ТИК'!$C$17),$B46="",O46=8),O46,0))*'Настройки УИК'!$I$24/8,0)</f>
        <v>#VALUE!</v>
      </c>
      <c r="Q46" s="512" t="e">
        <f>IF('Настройки УИК'!$F$24&gt;0,(IF(AND(MONTH($A46)=MONTH('Настройки ТИК'!$D$17),$B46="",O46=8),O46,0))*'Настройки УИК'!$J$24/8,0)</f>
        <v>#VALUE!</v>
      </c>
      <c r="R46" s="512" t="e">
        <f>IF($B46="",0,O46*'Настройки УИК'!$K$24*2*'Настройки ТИК'!$C$32)</f>
        <v>#VALUE!</v>
      </c>
      <c r="S46" s="512" t="e">
        <f>IF(AND(P46+Q46=0,$B46=""),O46*'Настройки УИК'!$K$24*'Настройки ТИК'!$C$32,0)</f>
        <v>#VALUE!</v>
      </c>
      <c r="T46" s="512" t="e">
        <f>IF(AND('Настройки ТИК'!$C$45="ТИК",'Настройки УИК'!$C$24="Председатель"),0,(R46+S46)*ПК_ТИК)</f>
        <v>#VALUE!</v>
      </c>
      <c r="U46" s="344"/>
      <c r="V46" s="512" t="e">
        <f>IF('Настройки УИК'!$F$25&gt;0,(IF(AND(MONTH($A46)=MONTH('Настройки ТИК'!$C$17),$B46="",U46=8),U46,0))*'Настройки УИК'!$I$25/8,0)</f>
        <v>#VALUE!</v>
      </c>
      <c r="W46" s="512" t="e">
        <f>IF('Настройки УИК'!$F$25&gt;0,(IF(AND(MONTH($A46)=MONTH('Настройки ТИК'!$D$17),$B46="",U46=8),U46,0))*'Настройки УИК'!$J$25/8,0)</f>
        <v>#VALUE!</v>
      </c>
      <c r="X46" s="512" t="e">
        <f>IF($B46="",0,U46*'Настройки УИК'!$K$25*2*'Настройки ТИК'!$C$32)</f>
        <v>#VALUE!</v>
      </c>
      <c r="Y46" s="512" t="e">
        <f>IF(AND(V46+W46=0,$B46=""),U46*'Настройки УИК'!$K$25*'Настройки ТИК'!$C$32,0)</f>
        <v>#VALUE!</v>
      </c>
      <c r="Z46" s="512" t="e">
        <f>IF(AND('Настройки ТИК'!$C$45="ТИК",'Настройки УИК'!$C$25="Председатель"),0,(X46+Y46)*ПК_ТИК)</f>
        <v>#VALUE!</v>
      </c>
      <c r="AA46" s="344"/>
      <c r="AB46" s="512" t="e">
        <f>IF('Настройки УИК'!$F$26&gt;0,(IF(AND(MONTH($A46)=MONTH('Настройки ТИК'!$C$17),$B46="",AA46=8),AA46,0))*'Настройки УИК'!$I$26/8,0)</f>
        <v>#VALUE!</v>
      </c>
      <c r="AC46" s="512" t="e">
        <f>IF('Настройки УИК'!$F$26&gt;0,(IF(AND(MONTH($A46)=MONTH('Настройки ТИК'!$D$17),$B46="",AA46=8),AA46,0))*'Настройки УИК'!$J$26/8,0)</f>
        <v>#VALUE!</v>
      </c>
      <c r="AD46" s="512" t="e">
        <f>IF($B46="",0,AA46*'Настройки УИК'!$K$26*2*'Настройки ТИК'!$C$32)</f>
        <v>#VALUE!</v>
      </c>
      <c r="AE46" s="512" t="e">
        <f>IF(AND(AB46+AC46=0,$B46=""),AA46*'Настройки УИК'!$K$26*'Настройки ТИК'!$C$32,0)</f>
        <v>#VALUE!</v>
      </c>
      <c r="AF46" s="512" t="e">
        <f>IF(AND('Настройки ТИК'!$C$45="ТИК",'Настройки УИК'!$C$26="Председатель"),0,(AD46+AE46)*ПК_ТИК)</f>
        <v>#VALUE!</v>
      </c>
      <c r="AG46" s="344"/>
      <c r="AH46" s="512" t="e">
        <f>IF('Настройки УИК'!$F$27&gt;0,(IF(AND(MONTH($A46)=MONTH('Настройки ТИК'!$C$17),$B46="",AG46=8),AG46,0))*'Настройки УИК'!$I$27/8,0)</f>
        <v>#VALUE!</v>
      </c>
      <c r="AI46" s="512" t="e">
        <f>IF('Настройки УИК'!$F$27&gt;0,(IF(AND(MONTH($A46)=MONTH('Настройки ТИК'!$D$17),$B46="",AG46=8),AG46,0))*'Настройки УИК'!$J$27/8,0)</f>
        <v>#VALUE!</v>
      </c>
      <c r="AJ46" s="512" t="e">
        <f>IF($B46="",0,AG46*'Настройки УИК'!$K$27*2*'Настройки ТИК'!$C$32)</f>
        <v>#VALUE!</v>
      </c>
      <c r="AK46" s="512" t="e">
        <f>IF(AND(AH46+AI46=0,$B46=""),AG46*'Настройки УИК'!$K$27*'Настройки ТИК'!$C$32,0)</f>
        <v>#VALUE!</v>
      </c>
      <c r="AL46" s="512" t="e">
        <f>IF(AND('Настройки ТИК'!$C$45="ТИК",'Настройки УИК'!$C$27="Председатель"),0,(AJ46+AK46)*ПК_ТИК)</f>
        <v>#VALUE!</v>
      </c>
      <c r="AM46" s="344"/>
      <c r="AN46" s="512" t="e">
        <f>IF('Настройки УИК'!$F$28&gt;0,(IF(AND(MONTH($A46)=MONTH('Настройки ТИК'!$C$17),$B46="",AM46=8),AM46,0))*'Настройки УИК'!$I$28/8,0)</f>
        <v>#VALUE!</v>
      </c>
      <c r="AO46" s="512" t="e">
        <f>IF('Настройки УИК'!$F$28&gt;0,(IF(AND(MONTH($A46)=MONTH('Настройки ТИК'!$D$17),$B46="",AM46=8),AM46,0))*'Настройки УИК'!$J$28/8,0)</f>
        <v>#VALUE!</v>
      </c>
      <c r="AP46" s="512" t="e">
        <f>IF($B46="",0,AM46*'Настройки УИК'!$K$28*2*'Настройки ТИК'!$C$32)</f>
        <v>#VALUE!</v>
      </c>
      <c r="AQ46" s="512" t="e">
        <f>IF(AND(AN46+AO46=0,$B46=""),AM46*'Настройки УИК'!$K$28*'Настройки ТИК'!$C$32,0)</f>
        <v>#VALUE!</v>
      </c>
      <c r="AR46" s="512" t="e">
        <f>IF(AND('Настройки ТИК'!$C$45="ТИК",'Настройки УИК'!$C$28="Председатель"),0,(AP46+AQ46)*ПК_ТИК)</f>
        <v>#VALUE!</v>
      </c>
      <c r="AS46" s="344"/>
      <c r="AT46" s="512" t="e">
        <f>IF('Настройки УИК'!$F$29&gt;0,(IF(AND(MONTH($A46)=MONTH('Настройки ТИК'!$C$17),$B46="",AS46=8),AS46,0))*'Настройки УИК'!$I$29/8,0)</f>
        <v>#VALUE!</v>
      </c>
      <c r="AU46" s="512" t="e">
        <f>IF('Настройки УИК'!$F$29&gt;0,(IF(AND(MONTH($A46)=MONTH('Настройки ТИК'!$D$17),$B46="",AS46=8),AS46,0))*'Настройки УИК'!$J$29/8,0)</f>
        <v>#VALUE!</v>
      </c>
      <c r="AV46" s="512" t="e">
        <f>IF($B46="",0,AS46*'Настройки УИК'!$K$29*2*'Настройки ТИК'!$C$32)</f>
        <v>#VALUE!</v>
      </c>
      <c r="AW46" s="512" t="e">
        <f>IF(AND(AT46+AU46=0,$B46=""),AS46*'Настройки УИК'!$K$29*'Настройки ТИК'!$C$32,0)</f>
        <v>#VALUE!</v>
      </c>
      <c r="AX46" s="512" t="e">
        <f>IF(AND('Настройки ТИК'!$C$45="ТИК",'Настройки УИК'!$C$29="Председатель"),0,(AV46+AW46)*ПК_ТИК)</f>
        <v>#VALUE!</v>
      </c>
      <c r="AY46" s="344"/>
      <c r="AZ46" s="512" t="e">
        <f>IF('Настройки УИК'!$F$30&gt;0,(IF(AND(MONTH($A46)=MONTH('Настройки ТИК'!$C$17),$B46="",AY46=8),AY46,0))*'Настройки УИК'!$I$30/8,0)</f>
        <v>#VALUE!</v>
      </c>
      <c r="BA46" s="512" t="e">
        <f>IF('Настройки УИК'!$F$30&gt;0,(IF(AND(MONTH($A46)=MONTH('Настройки ТИК'!$D$17),$B46="",AY46=8),AY46,0))*'Настройки УИК'!$J$30/8,0)</f>
        <v>#VALUE!</v>
      </c>
      <c r="BB46" s="512" t="e">
        <f>IF($B46="",0,AY46*'Настройки УИК'!$K$30*2*'Настройки ТИК'!$C$32)</f>
        <v>#VALUE!</v>
      </c>
      <c r="BC46" s="512" t="e">
        <f>IF(AND(AZ46+BA46=0,$B46=""),AY46*'Настройки УИК'!$K$30*'Настройки ТИК'!$C$32,0)</f>
        <v>#VALUE!</v>
      </c>
      <c r="BD46" s="512" t="e">
        <f>IF(AND('Настройки ТИК'!$C$45="ТИК",'Настройки УИК'!$C$30="Председатель"),0,(BB46+BC46)*ПК_ТИК)</f>
        <v>#VALUE!</v>
      </c>
      <c r="BE46" s="344"/>
      <c r="BF46" s="512" t="e">
        <f>IF('Настройки УИК'!$F$31&gt;0,(IF(AND(MONTH($A46)=MONTH('Настройки ТИК'!$C$17),$B46="",BE46=8),BE46,0))*'Настройки УИК'!$I$31/8,0)</f>
        <v>#VALUE!</v>
      </c>
      <c r="BG46" s="512" t="e">
        <f>IF('Настройки УИК'!$F$31&gt;0,(IF(AND(MONTH($A46)=MONTH('Настройки ТИК'!$D$17),$B46="",BE46=8),BE46,0))*'Настройки УИК'!$J$31/8,0)</f>
        <v>#VALUE!</v>
      </c>
      <c r="BH46" s="512" t="e">
        <f>IF($B46="",0,BE46*'Настройки УИК'!$K$31*2*'Настройки ТИК'!$C$32)</f>
        <v>#VALUE!</v>
      </c>
      <c r="BI46" s="512" t="e">
        <f>IF(AND(BF46+BG46=0,$B46=""),BE46*'Настройки УИК'!$K$31*'Настройки ТИК'!$C$32,0)</f>
        <v>#VALUE!</v>
      </c>
      <c r="BJ46" s="512" t="e">
        <f>IF(AND('Настройки ТИК'!$C$45="ТИК",'Настройки УИК'!$C$31="Председатель"),0,(BH46+BI46)*ПК_ТИК)</f>
        <v>#VALUE!</v>
      </c>
      <c r="BK46" s="344"/>
      <c r="BL46" s="512" t="e">
        <f>IF('Настройки УИК'!$F$32&gt;0,(IF(AND(MONTH($A46)=MONTH('Настройки ТИК'!$C$17),$B46="",BK46=8),BK46,0))*'Настройки УИК'!$I$32/8,0)</f>
        <v>#VALUE!</v>
      </c>
      <c r="BM46" s="512" t="e">
        <f>IF('Настройки УИК'!$F$32&gt;0,(IF(AND(MONTH($A46)=MONTH('Настройки ТИК'!$D$17),$B46="",BK46=8),BK46,0))*'Настройки УИК'!$J$32/8,0)</f>
        <v>#VALUE!</v>
      </c>
      <c r="BN46" s="512" t="e">
        <f>IF($B46="",0,BK46*'Настройки УИК'!$K$32*2*'Настройки ТИК'!$C$32)</f>
        <v>#VALUE!</v>
      </c>
      <c r="BO46" s="512" t="e">
        <f>IF(AND(BL46+BM46=0,$B46=""),BK46*'Настройки УИК'!$K$32*'Настройки ТИК'!$C$32,0)</f>
        <v>#VALUE!</v>
      </c>
      <c r="BP46" s="512" t="e">
        <f>IF(AND('Настройки ТИК'!$C$45="ТИК",'Настройки УИК'!$C$32="Председатель"),0,(BN46+BO46)*ПК_ТИК)</f>
        <v>#VALUE!</v>
      </c>
      <c r="BQ46" s="344"/>
      <c r="BR46" s="512" t="e">
        <f>IF('Настройки УИК'!$F$33&gt;0,(IF(AND(MONTH($A46)=MONTH('Настройки ТИК'!$C$17),$B46="",BQ46=8),BQ46,0))*'Настройки УИК'!$I$33/8,0)</f>
        <v>#VALUE!</v>
      </c>
      <c r="BS46" s="512" t="e">
        <f>IF('Настройки УИК'!$F$33&gt;0,(IF(AND(MONTH($A46)=MONTH('Настройки ТИК'!$D$17),$B46="",BQ46=8),BQ46,0))*'Настройки УИК'!$J$33/8,0)</f>
        <v>#VALUE!</v>
      </c>
      <c r="BT46" s="512" t="e">
        <f>IF($B46="",0,BQ46*'Настройки УИК'!$K$33*2*'Настройки ТИК'!$C$32)</f>
        <v>#VALUE!</v>
      </c>
      <c r="BU46" s="512" t="e">
        <f>IF(AND(BR46+BS46=0,$B46=""),BQ46*'Настройки УИК'!$K$33*'Настройки ТИК'!$C$32,0)</f>
        <v>#VALUE!</v>
      </c>
      <c r="BV46" s="512" t="e">
        <f>IF(AND('Настройки ТИК'!$C$45="ТИК",'Настройки УИК'!$C$33="Председатель"),0,(BT46+BU46)*ПК_ТИК)</f>
        <v>#VALUE!</v>
      </c>
      <c r="BW46" s="344"/>
      <c r="BX46" s="512" t="e">
        <f>IF('Настройки УИК'!$F$34&gt;0,(IF(AND(MONTH($A46)=MONTH('Настройки ТИК'!$C$17),$B46="",BW46=8),BW46,0))*'Настройки УИК'!$I$34/8,0)</f>
        <v>#VALUE!</v>
      </c>
      <c r="BY46" s="512" t="e">
        <f>IF('Настройки УИК'!$F$34&gt;0,(IF(AND(MONTH($A46)=MONTH('Настройки ТИК'!$D$17),$B46="",BW46=8),BW46,0))*'Настройки УИК'!$J$34/8,0)</f>
        <v>#VALUE!</v>
      </c>
      <c r="BZ46" s="512" t="e">
        <f>IF($B46="",0,BW46*'Настройки УИК'!$K$34*2*'Настройки ТИК'!$C$32)</f>
        <v>#VALUE!</v>
      </c>
      <c r="CA46" s="512" t="e">
        <f>IF(AND(BX46+BY46=0,$B46=""),BW46*'Настройки УИК'!$K$34*'Настройки ТИК'!$C$32,0)</f>
        <v>#VALUE!</v>
      </c>
      <c r="CB46" s="512" t="e">
        <f>IF(AND('Настройки ТИК'!$C$45="ТИК",'Настройки УИК'!$C$34="Председатель"),0,(BZ46+CA46)*ПК_ТИК)</f>
        <v>#VALUE!</v>
      </c>
      <c r="CC46" s="344"/>
      <c r="CD46" s="512" t="e">
        <f>IF('Настройки УИК'!$F$35&gt;0,(IF(AND(MONTH($A46)=MONTH('Настройки ТИК'!$C$17),$B46="",CC46=8),CC46,0))*'Настройки УИК'!$I$35/8,0)</f>
        <v>#VALUE!</v>
      </c>
      <c r="CE46" s="512" t="e">
        <f>IF('Настройки УИК'!$F$35&gt;0,(IF(AND(MONTH($A46)=MONTH('Настройки ТИК'!$D$17),$B46="",CC46=8),CC46,0))*'Настройки УИК'!$J$35/8,0)</f>
        <v>#VALUE!</v>
      </c>
      <c r="CF46" s="512" t="e">
        <f>IF($B46="",0,CC46*'Настройки УИК'!$K$35*2*'Настройки ТИК'!$C$32)</f>
        <v>#VALUE!</v>
      </c>
      <c r="CG46" s="512" t="e">
        <f>IF(AND(CD46+CE46=0,$B46=""),CC46*'Настройки УИК'!$K$35*'Настройки ТИК'!$C$32,0)</f>
        <v>#VALUE!</v>
      </c>
      <c r="CH46" s="512" t="e">
        <f>IF(AND('Настройки ТИК'!$C$45="ТИК",'Настройки УИК'!$C$35="Председатель"),0,(CF46+CG46)*ПК_ТИК)</f>
        <v>#VALUE!</v>
      </c>
      <c r="CI46" s="344"/>
      <c r="CJ46" s="512" t="e">
        <f>IF('Настройки УИК'!$F$36&gt;0,(IF(AND(MONTH($A46)=MONTH('Настройки ТИК'!$C$17),$B46="",CI46=8),CI46,0))*'Настройки УИК'!$I$36/8,0)</f>
        <v>#VALUE!</v>
      </c>
      <c r="CK46" s="512" t="e">
        <f>IF('Настройки УИК'!$F$36&gt;0,(IF(AND(MONTH($A46)=MONTH('Настройки ТИК'!$D$17),$B46="",CI46=8),CI46,0))*'Настройки УИК'!$J$36/8,0)</f>
        <v>#VALUE!</v>
      </c>
      <c r="CL46" s="512" t="e">
        <f>IF($B46="",0,CI46*'Настройки УИК'!$K$36*2*'Настройки ТИК'!$C$32)</f>
        <v>#VALUE!</v>
      </c>
      <c r="CM46" s="512" t="e">
        <f>IF(AND(CJ46+CK46=0,$B46=""),CI46*'Настройки УИК'!$K$36*'Настройки ТИК'!$C$32,0)</f>
        <v>#VALUE!</v>
      </c>
      <c r="CN46" s="512" t="e">
        <f>IF(AND('Настройки ТИК'!$C$45="ТИК",'Настройки УИК'!$C$36="Председатель"),0,(CL46+CM46)*ПК_ТИК)</f>
        <v>#VALUE!</v>
      </c>
      <c r="CO46" s="344"/>
      <c r="CP46" s="512" t="e">
        <f>IF('Настройки УИК'!$F$37&gt;0,(IF(AND(MONTH($A46)=MONTH('Настройки ТИК'!$C$17),$B46="",CO46=8),CO46,0))*'Настройки УИК'!$I$37/8,0)</f>
        <v>#VALUE!</v>
      </c>
      <c r="CQ46" s="512" t="e">
        <f>IF('Настройки УИК'!$F$37&gt;0,(IF(AND(MONTH($A46)=MONTH('Настройки ТИК'!$D$17),$B46="",CO46=8),CO46,0))*'Настройки УИК'!$J$37/8,0)</f>
        <v>#VALUE!</v>
      </c>
      <c r="CR46" s="512" t="e">
        <f>IF($B46="",0,CO46*'Настройки УИК'!$K$37*2*'Настройки ТИК'!$C$32)</f>
        <v>#VALUE!</v>
      </c>
      <c r="CS46" s="512" t="e">
        <f>IF(AND(CP46+CQ46=0,$B46=""),CO46*'Настройки УИК'!$K$37*'Настройки ТИК'!$C$32,0)</f>
        <v>#VALUE!</v>
      </c>
      <c r="CT46" s="512" t="e">
        <f>IF(AND('Настройки ТИК'!$C$45="ТИК",'Настройки УИК'!$C$37="Председатель"),0,(CR46+CS46)*ПК_ТИК)</f>
        <v>#VALUE!</v>
      </c>
      <c r="CU46" s="344"/>
      <c r="CV46" s="512" t="e">
        <f>IF('Настройки УИК'!$F$38&gt;0,(IF(AND(MONTH($A46)=MONTH('Настройки ТИК'!$C$17),$B46="",CU46=8),CU46,0))*'Настройки УИК'!$I$38/8,0)</f>
        <v>#VALUE!</v>
      </c>
      <c r="CW46" s="512" t="e">
        <f>IF('Настройки УИК'!$F$38&gt;0,(IF(AND(MONTH($A46)=MONTH('Настройки ТИК'!$D$17),$B46="",CU46=8),CU46,0))*'Настройки УИК'!$J$38/8,0)</f>
        <v>#VALUE!</v>
      </c>
      <c r="CX46" s="512" t="e">
        <f>IF($B46="",0,CU46*'Настройки УИК'!$K$38*2*'Настройки ТИК'!$C$32)</f>
        <v>#VALUE!</v>
      </c>
      <c r="CY46" s="512" t="e">
        <f>IF(AND(CV46+CW46=0,$B46=""),CU46*'Настройки УИК'!$K$38*'Настройки ТИК'!$C$32,0)</f>
        <v>#VALUE!</v>
      </c>
      <c r="CZ46" s="512" t="e">
        <f>IF(AND('Настройки ТИК'!$C$45="ТИК",'Настройки УИК'!$C$38="Председатель"),0,(CX46+CY46)*ПК_ТИК)</f>
        <v>#VALUE!</v>
      </c>
      <c r="DA46" s="344"/>
      <c r="DB46" s="512" t="e">
        <f>IF('Настройки УИК'!$F$39&gt;0,(IF(AND(MONTH($A46)=MONTH('Настройки ТИК'!$C$17),$B46="",DA46=8),DA46,0))*'Настройки УИК'!$I$39/8,0)</f>
        <v>#VALUE!</v>
      </c>
      <c r="DC46" s="512" t="e">
        <f>IF('Настройки УИК'!$F$39&gt;0,(IF(AND(MONTH($A46)=MONTH('Настройки ТИК'!$D$17),$B46="",DA46=8),DA46,0))*'Настройки УИК'!$J$39/8,0)</f>
        <v>#VALUE!</v>
      </c>
      <c r="DD46" s="512" t="e">
        <f>IF($B46="",0,DA46*'Настройки УИК'!$K$39*2*'Настройки ТИК'!$C$32)</f>
        <v>#VALUE!</v>
      </c>
      <c r="DE46" s="512" t="e">
        <f>IF(AND(DB46+DC46=0,$B46=""),DA46*'Настройки УИК'!$K$39*'Настройки ТИК'!$C$32,0)</f>
        <v>#VALUE!</v>
      </c>
      <c r="DF46" s="512" t="e">
        <f>IF(AND('Настройки ТИК'!$C$45="ТИК",'Настройки УИК'!$C$39="Председатель"),0,(DD46+DE46)*ПК_ТИК)</f>
        <v>#VALUE!</v>
      </c>
    </row>
    <row r="47" spans="1:110" s="241" customFormat="1" ht="16.5" customHeight="1">
      <c r="A47" s="419" t="s">
        <v>1040</v>
      </c>
      <c r="B47" s="420" t="s">
        <v>1041</v>
      </c>
      <c r="C47" s="344"/>
      <c r="D47" s="512" t="e">
        <f>IF('Настройки УИК'!$F$22&gt;0,(IF(AND(MONTH($A47)=MONTH('Настройки ТИК'!$C$17),$B47="",C47=8),C47,0))*'Настройки УИК'!$I$22/8,0)</f>
        <v>#VALUE!</v>
      </c>
      <c r="E47" s="512" t="e">
        <f>IF('Настройки УИК'!$F$22&gt;0,(IF(AND(MONTH($A47)=MONTH('Настройки ТИК'!$D$17),$B47="",C47=8),C47,0))*'Настройки УИК'!$J$22/8,0)</f>
        <v>#VALUE!</v>
      </c>
      <c r="F47" s="512" t="e">
        <f>IF($B47="",0,C47*'Настройки УИК'!$K$22*2*'Настройки ТИК'!$C$32)</f>
        <v>#VALUE!</v>
      </c>
      <c r="G47" s="512" t="e">
        <f>IF(AND(D47+E47=0,$B47=""),C47*'Настройки УИК'!$K$22*'Настройки ТИК'!$C$32,0)</f>
        <v>#VALUE!</v>
      </c>
      <c r="H47" s="512" t="e">
        <f>IF(AND('Настройки ТИК'!$C$45="ТИК",'Настройки УИК'!$C$22="Председатель"),0,(F47+G47)*ПК_ТИК)</f>
        <v>#VALUE!</v>
      </c>
      <c r="I47" s="344"/>
      <c r="J47" s="512" t="e">
        <f>IF('Настройки УИК'!$F$23&gt;0,(IF(AND(MONTH($A47)=MONTH('Настройки ТИК'!$C$17),$B47="",I47=8),I47,0))*'Настройки УИК'!$I$23/8,0)</f>
        <v>#VALUE!</v>
      </c>
      <c r="K47" s="512" t="e">
        <f>IF('Настройки УИК'!$F$23&gt;0,(IF(AND(MONTH($A47)=MONTH('Настройки ТИК'!$D$17),$B47="",I47=8),I47,0))*'Настройки УИК'!$J$23/8,0)</f>
        <v>#VALUE!</v>
      </c>
      <c r="L47" s="512" t="e">
        <f>IF($B47="",0,I47*'Настройки УИК'!$K$23*2*'Настройки ТИК'!$C$32)</f>
        <v>#VALUE!</v>
      </c>
      <c r="M47" s="512" t="e">
        <f>IF(AND(J47+K47=0,$B47=""),I47*'Настройки УИК'!$K$23*'Настройки ТИК'!$C$32,0)</f>
        <v>#VALUE!</v>
      </c>
      <c r="N47" s="512" t="e">
        <f>IF(AND('Настройки ТИК'!$C$45="ТИК",'Настройки УИК'!$C$23="Председатель"),0,(L47+M47)*ПК_ТИК)</f>
        <v>#VALUE!</v>
      </c>
      <c r="O47" s="344"/>
      <c r="P47" s="512" t="e">
        <f>IF('Настройки УИК'!$F$24&gt;0,(IF(AND(MONTH($A47)=MONTH('Настройки ТИК'!$C$17),$B47="",O47=8),O47,0))*'Настройки УИК'!$I$24/8,0)</f>
        <v>#VALUE!</v>
      </c>
      <c r="Q47" s="512" t="e">
        <f>IF('Настройки УИК'!$F$24&gt;0,(IF(AND(MONTH($A47)=MONTH('Настройки ТИК'!$D$17),$B47="",O47=8),O47,0))*'Настройки УИК'!$J$24/8,0)</f>
        <v>#VALUE!</v>
      </c>
      <c r="R47" s="512" t="e">
        <f>IF($B47="",0,O47*'Настройки УИК'!$K$24*2*'Настройки ТИК'!$C$32)</f>
        <v>#VALUE!</v>
      </c>
      <c r="S47" s="512" t="e">
        <f>IF(AND(P47+Q47=0,$B47=""),O47*'Настройки УИК'!$K$24*'Настройки ТИК'!$C$32,0)</f>
        <v>#VALUE!</v>
      </c>
      <c r="T47" s="512" t="e">
        <f>IF(AND('Настройки ТИК'!$C$45="ТИК",'Настройки УИК'!$C$24="Председатель"),0,(R47+S47)*ПК_ТИК)</f>
        <v>#VALUE!</v>
      </c>
      <c r="U47" s="344"/>
      <c r="V47" s="512" t="e">
        <f>IF('Настройки УИК'!$F$25&gt;0,(IF(AND(MONTH($A47)=MONTH('Настройки ТИК'!$C$17),$B47="",U47=8),U47,0))*'Настройки УИК'!$I$25/8,0)</f>
        <v>#VALUE!</v>
      </c>
      <c r="W47" s="512" t="e">
        <f>IF('Настройки УИК'!$F$25&gt;0,(IF(AND(MONTH($A47)=MONTH('Настройки ТИК'!$D$17),$B47="",U47=8),U47,0))*'Настройки УИК'!$J$25/8,0)</f>
        <v>#VALUE!</v>
      </c>
      <c r="X47" s="512" t="e">
        <f>IF($B47="",0,U47*'Настройки УИК'!$K$25*2*'Настройки ТИК'!$C$32)</f>
        <v>#VALUE!</v>
      </c>
      <c r="Y47" s="512" t="e">
        <f>IF(AND(V47+W47=0,$B47=""),U47*'Настройки УИК'!$K$25*'Настройки ТИК'!$C$32,0)</f>
        <v>#VALUE!</v>
      </c>
      <c r="Z47" s="512" t="e">
        <f>IF(AND('Настройки ТИК'!$C$45="ТИК",'Настройки УИК'!$C$25="Председатель"),0,(X47+Y47)*ПК_ТИК)</f>
        <v>#VALUE!</v>
      </c>
      <c r="AA47" s="344"/>
      <c r="AB47" s="512" t="e">
        <f>IF('Настройки УИК'!$F$26&gt;0,(IF(AND(MONTH($A47)=MONTH('Настройки ТИК'!$C$17),$B47="",AA47=8),AA47,0))*'Настройки УИК'!$I$26/8,0)</f>
        <v>#VALUE!</v>
      </c>
      <c r="AC47" s="512" t="e">
        <f>IF('Настройки УИК'!$F$26&gt;0,(IF(AND(MONTH($A47)=MONTH('Настройки ТИК'!$D$17),$B47="",AA47=8),AA47,0))*'Настройки УИК'!$J$26/8,0)</f>
        <v>#VALUE!</v>
      </c>
      <c r="AD47" s="512" t="e">
        <f>IF($B47="",0,AA47*'Настройки УИК'!$K$26*2*'Настройки ТИК'!$C$32)</f>
        <v>#VALUE!</v>
      </c>
      <c r="AE47" s="512" t="e">
        <f>IF(AND(AB47+AC47=0,$B47=""),AA47*'Настройки УИК'!$K$26*'Настройки ТИК'!$C$32,0)</f>
        <v>#VALUE!</v>
      </c>
      <c r="AF47" s="512" t="e">
        <f>IF(AND('Настройки ТИК'!$C$45="ТИК",'Настройки УИК'!$C$26="Председатель"),0,(AD47+AE47)*ПК_ТИК)</f>
        <v>#VALUE!</v>
      </c>
      <c r="AG47" s="344"/>
      <c r="AH47" s="512" t="e">
        <f>IF('Настройки УИК'!$F$27&gt;0,(IF(AND(MONTH($A47)=MONTH('Настройки ТИК'!$C$17),$B47="",AG47=8),AG47,0))*'Настройки УИК'!$I$27/8,0)</f>
        <v>#VALUE!</v>
      </c>
      <c r="AI47" s="512" t="e">
        <f>IF('Настройки УИК'!$F$27&gt;0,(IF(AND(MONTH($A47)=MONTH('Настройки ТИК'!$D$17),$B47="",AG47=8),AG47,0))*'Настройки УИК'!$J$27/8,0)</f>
        <v>#VALUE!</v>
      </c>
      <c r="AJ47" s="512" t="e">
        <f>IF($B47="",0,AG47*'Настройки УИК'!$K$27*2*'Настройки ТИК'!$C$32)</f>
        <v>#VALUE!</v>
      </c>
      <c r="AK47" s="512" t="e">
        <f>IF(AND(AH47+AI47=0,$B47=""),AG47*'Настройки УИК'!$K$27*'Настройки ТИК'!$C$32,0)</f>
        <v>#VALUE!</v>
      </c>
      <c r="AL47" s="512" t="e">
        <f>IF(AND('Настройки ТИК'!$C$45="ТИК",'Настройки УИК'!$C$27="Председатель"),0,(AJ47+AK47)*ПК_ТИК)</f>
        <v>#VALUE!</v>
      </c>
      <c r="AM47" s="344"/>
      <c r="AN47" s="512" t="e">
        <f>IF('Настройки УИК'!$F$28&gt;0,(IF(AND(MONTH($A47)=MONTH('Настройки ТИК'!$C$17),$B47="",AM47=8),AM47,0))*'Настройки УИК'!$I$28/8,0)</f>
        <v>#VALUE!</v>
      </c>
      <c r="AO47" s="512" t="e">
        <f>IF('Настройки УИК'!$F$28&gt;0,(IF(AND(MONTH($A47)=MONTH('Настройки ТИК'!$D$17),$B47="",AM47=8),AM47,0))*'Настройки УИК'!$J$28/8,0)</f>
        <v>#VALUE!</v>
      </c>
      <c r="AP47" s="512" t="e">
        <f>IF($B47="",0,AM47*'Настройки УИК'!$K$28*2*'Настройки ТИК'!$C$32)</f>
        <v>#VALUE!</v>
      </c>
      <c r="AQ47" s="512" t="e">
        <f>IF(AND(AN47+AO47=0,$B47=""),AM47*'Настройки УИК'!$K$28*'Настройки ТИК'!$C$32,0)</f>
        <v>#VALUE!</v>
      </c>
      <c r="AR47" s="512" t="e">
        <f>IF(AND('Настройки ТИК'!$C$45="ТИК",'Настройки УИК'!$C$28="Председатель"),0,(AP47+AQ47)*ПК_ТИК)</f>
        <v>#VALUE!</v>
      </c>
      <c r="AS47" s="344"/>
      <c r="AT47" s="512" t="e">
        <f>IF('Настройки УИК'!$F$29&gt;0,(IF(AND(MONTH($A47)=MONTH('Настройки ТИК'!$C$17),$B47="",AS47=8),AS47,0))*'Настройки УИК'!$I$29/8,0)</f>
        <v>#VALUE!</v>
      </c>
      <c r="AU47" s="512" t="e">
        <f>IF('Настройки УИК'!$F$29&gt;0,(IF(AND(MONTH($A47)=MONTH('Настройки ТИК'!$D$17),$B47="",AS47=8),AS47,0))*'Настройки УИК'!$J$29/8,0)</f>
        <v>#VALUE!</v>
      </c>
      <c r="AV47" s="512" t="e">
        <f>IF($B47="",0,AS47*'Настройки УИК'!$K$29*2*'Настройки ТИК'!$C$32)</f>
        <v>#VALUE!</v>
      </c>
      <c r="AW47" s="512" t="e">
        <f>IF(AND(AT47+AU47=0,$B47=""),AS47*'Настройки УИК'!$K$29*'Настройки ТИК'!$C$32,0)</f>
        <v>#VALUE!</v>
      </c>
      <c r="AX47" s="512" t="e">
        <f>IF(AND('Настройки ТИК'!$C$45="ТИК",'Настройки УИК'!$C$29="Председатель"),0,(AV47+AW47)*ПК_ТИК)</f>
        <v>#VALUE!</v>
      </c>
      <c r="AY47" s="344"/>
      <c r="AZ47" s="512" t="e">
        <f>IF('Настройки УИК'!$F$30&gt;0,(IF(AND(MONTH($A47)=MONTH('Настройки ТИК'!$C$17),$B47="",AY47=8),AY47,0))*'Настройки УИК'!$I$30/8,0)</f>
        <v>#VALUE!</v>
      </c>
      <c r="BA47" s="512" t="e">
        <f>IF('Настройки УИК'!$F$30&gt;0,(IF(AND(MONTH($A47)=MONTH('Настройки ТИК'!$D$17),$B47="",AY47=8),AY47,0))*'Настройки УИК'!$J$30/8,0)</f>
        <v>#VALUE!</v>
      </c>
      <c r="BB47" s="512" t="e">
        <f>IF($B47="",0,AY47*'Настройки УИК'!$K$30*2*'Настройки ТИК'!$C$32)</f>
        <v>#VALUE!</v>
      </c>
      <c r="BC47" s="512" t="e">
        <f>IF(AND(AZ47+BA47=0,$B47=""),AY47*'Настройки УИК'!$K$30*'Настройки ТИК'!$C$32,0)</f>
        <v>#VALUE!</v>
      </c>
      <c r="BD47" s="512" t="e">
        <f>IF(AND('Настройки ТИК'!$C$45="ТИК",'Настройки УИК'!$C$30="Председатель"),0,(BB47+BC47)*ПК_ТИК)</f>
        <v>#VALUE!</v>
      </c>
      <c r="BE47" s="344"/>
      <c r="BF47" s="512" t="e">
        <f>IF('Настройки УИК'!$F$31&gt;0,(IF(AND(MONTH($A47)=MONTH('Настройки ТИК'!$C$17),$B47="",BE47=8),BE47,0))*'Настройки УИК'!$I$31/8,0)</f>
        <v>#VALUE!</v>
      </c>
      <c r="BG47" s="512" t="e">
        <f>IF('Настройки УИК'!$F$31&gt;0,(IF(AND(MONTH($A47)=MONTH('Настройки ТИК'!$D$17),$B47="",BE47=8),BE47,0))*'Настройки УИК'!$J$31/8,0)</f>
        <v>#VALUE!</v>
      </c>
      <c r="BH47" s="512" t="e">
        <f>IF($B47="",0,BE47*'Настройки УИК'!$K$31*2*'Настройки ТИК'!$C$32)</f>
        <v>#VALUE!</v>
      </c>
      <c r="BI47" s="512" t="e">
        <f>IF(AND(BF47+BG47=0,$B47=""),BE47*'Настройки УИК'!$K$31*'Настройки ТИК'!$C$32,0)</f>
        <v>#VALUE!</v>
      </c>
      <c r="BJ47" s="512" t="e">
        <f>IF(AND('Настройки ТИК'!$C$45="ТИК",'Настройки УИК'!$C$31="Председатель"),0,(BH47+BI47)*ПК_ТИК)</f>
        <v>#VALUE!</v>
      </c>
      <c r="BK47" s="344"/>
      <c r="BL47" s="512" t="e">
        <f>IF('Настройки УИК'!$F$32&gt;0,(IF(AND(MONTH($A47)=MONTH('Настройки ТИК'!$C$17),$B47="",BK47=8),BK47,0))*'Настройки УИК'!$I$32/8,0)</f>
        <v>#VALUE!</v>
      </c>
      <c r="BM47" s="512" t="e">
        <f>IF('Настройки УИК'!$F$32&gt;0,(IF(AND(MONTH($A47)=MONTH('Настройки ТИК'!$D$17),$B47="",BK47=8),BK47,0))*'Настройки УИК'!$J$32/8,0)</f>
        <v>#VALUE!</v>
      </c>
      <c r="BN47" s="512" t="e">
        <f>IF($B47="",0,BK47*'Настройки УИК'!$K$32*2*'Настройки ТИК'!$C$32)</f>
        <v>#VALUE!</v>
      </c>
      <c r="BO47" s="512" t="e">
        <f>IF(AND(BL47+BM47=0,$B47=""),BK47*'Настройки УИК'!$K$32*'Настройки ТИК'!$C$32,0)</f>
        <v>#VALUE!</v>
      </c>
      <c r="BP47" s="512" t="e">
        <f>IF(AND('Настройки ТИК'!$C$45="ТИК",'Настройки УИК'!$C$32="Председатель"),0,(BN47+BO47)*ПК_ТИК)</f>
        <v>#VALUE!</v>
      </c>
      <c r="BQ47" s="344"/>
      <c r="BR47" s="512" t="e">
        <f>IF('Настройки УИК'!$F$33&gt;0,(IF(AND(MONTH($A47)=MONTH('Настройки ТИК'!$C$17),$B47="",BQ47=8),BQ47,0))*'Настройки УИК'!$I$33/8,0)</f>
        <v>#VALUE!</v>
      </c>
      <c r="BS47" s="512" t="e">
        <f>IF('Настройки УИК'!$F$33&gt;0,(IF(AND(MONTH($A47)=MONTH('Настройки ТИК'!$D$17),$B47="",BQ47=8),BQ47,0))*'Настройки УИК'!$J$33/8,0)</f>
        <v>#VALUE!</v>
      </c>
      <c r="BT47" s="512" t="e">
        <f>IF($B47="",0,BQ47*'Настройки УИК'!$K$33*2*'Настройки ТИК'!$C$32)</f>
        <v>#VALUE!</v>
      </c>
      <c r="BU47" s="512" t="e">
        <f>IF(AND(BR47+BS47=0,$B47=""),BQ47*'Настройки УИК'!$K$33*'Настройки ТИК'!$C$32,0)</f>
        <v>#VALUE!</v>
      </c>
      <c r="BV47" s="512" t="e">
        <f>IF(AND('Настройки ТИК'!$C$45="ТИК",'Настройки УИК'!$C$33="Председатель"),0,(BT47+BU47)*ПК_ТИК)</f>
        <v>#VALUE!</v>
      </c>
      <c r="BW47" s="344"/>
      <c r="BX47" s="512" t="e">
        <f>IF('Настройки УИК'!$F$34&gt;0,(IF(AND(MONTH($A47)=MONTH('Настройки ТИК'!$C$17),$B47="",BW47=8),BW47,0))*'Настройки УИК'!$I$34/8,0)</f>
        <v>#VALUE!</v>
      </c>
      <c r="BY47" s="512" t="e">
        <f>IF('Настройки УИК'!$F$34&gt;0,(IF(AND(MONTH($A47)=MONTH('Настройки ТИК'!$D$17),$B47="",BW47=8),BW47,0))*'Настройки УИК'!$J$34/8,0)</f>
        <v>#VALUE!</v>
      </c>
      <c r="BZ47" s="512" t="e">
        <f>IF($B47="",0,BW47*'Настройки УИК'!$K$34*2*'Настройки ТИК'!$C$32)</f>
        <v>#VALUE!</v>
      </c>
      <c r="CA47" s="512" t="e">
        <f>IF(AND(BX47+BY47=0,$B47=""),BW47*'Настройки УИК'!$K$34*'Настройки ТИК'!$C$32,0)</f>
        <v>#VALUE!</v>
      </c>
      <c r="CB47" s="512" t="e">
        <f>IF(AND('Настройки ТИК'!$C$45="ТИК",'Настройки УИК'!$C$34="Председатель"),0,(BZ47+CA47)*ПК_ТИК)</f>
        <v>#VALUE!</v>
      </c>
      <c r="CC47" s="344"/>
      <c r="CD47" s="512" t="e">
        <f>IF('Настройки УИК'!$F$35&gt;0,(IF(AND(MONTH($A47)=MONTH('Настройки ТИК'!$C$17),$B47="",CC47=8),CC47,0))*'Настройки УИК'!$I$35/8,0)</f>
        <v>#VALUE!</v>
      </c>
      <c r="CE47" s="512" t="e">
        <f>IF('Настройки УИК'!$F$35&gt;0,(IF(AND(MONTH($A47)=MONTH('Настройки ТИК'!$D$17),$B47="",CC47=8),CC47,0))*'Настройки УИК'!$J$35/8,0)</f>
        <v>#VALUE!</v>
      </c>
      <c r="CF47" s="512" t="e">
        <f>IF($B47="",0,CC47*'Настройки УИК'!$K$35*2*'Настройки ТИК'!$C$32)</f>
        <v>#VALUE!</v>
      </c>
      <c r="CG47" s="512" t="e">
        <f>IF(AND(CD47+CE47=0,$B47=""),CC47*'Настройки УИК'!$K$35*'Настройки ТИК'!$C$32,0)</f>
        <v>#VALUE!</v>
      </c>
      <c r="CH47" s="512" t="e">
        <f>IF(AND('Настройки ТИК'!$C$45="ТИК",'Настройки УИК'!$C$35="Председатель"),0,(CF47+CG47)*ПК_ТИК)</f>
        <v>#VALUE!</v>
      </c>
      <c r="CI47" s="344"/>
      <c r="CJ47" s="512" t="e">
        <f>IF('Настройки УИК'!$F$36&gt;0,(IF(AND(MONTH($A47)=MONTH('Настройки ТИК'!$C$17),$B47="",CI47=8),CI47,0))*'Настройки УИК'!$I$36/8,0)</f>
        <v>#VALUE!</v>
      </c>
      <c r="CK47" s="512" t="e">
        <f>IF('Настройки УИК'!$F$36&gt;0,(IF(AND(MONTH($A47)=MONTH('Настройки ТИК'!$D$17),$B47="",CI47=8),CI47,0))*'Настройки УИК'!$J$36/8,0)</f>
        <v>#VALUE!</v>
      </c>
      <c r="CL47" s="512" t="e">
        <f>IF($B47="",0,CI47*'Настройки УИК'!$K$36*2*'Настройки ТИК'!$C$32)</f>
        <v>#VALUE!</v>
      </c>
      <c r="CM47" s="512" t="e">
        <f>IF(AND(CJ47+CK47=0,$B47=""),CI47*'Настройки УИК'!$K$36*'Настройки ТИК'!$C$32,0)</f>
        <v>#VALUE!</v>
      </c>
      <c r="CN47" s="512" t="e">
        <f>IF(AND('Настройки ТИК'!$C$45="ТИК",'Настройки УИК'!$C$36="Председатель"),0,(CL47+CM47)*ПК_ТИК)</f>
        <v>#VALUE!</v>
      </c>
      <c r="CO47" s="344"/>
      <c r="CP47" s="512" t="e">
        <f>IF('Настройки УИК'!$F$37&gt;0,(IF(AND(MONTH($A47)=MONTH('Настройки ТИК'!$C$17),$B47="",CO47=8),CO47,0))*'Настройки УИК'!$I$37/8,0)</f>
        <v>#VALUE!</v>
      </c>
      <c r="CQ47" s="512" t="e">
        <f>IF('Настройки УИК'!$F$37&gt;0,(IF(AND(MONTH($A47)=MONTH('Настройки ТИК'!$D$17),$B47="",CO47=8),CO47,0))*'Настройки УИК'!$J$37/8,0)</f>
        <v>#VALUE!</v>
      </c>
      <c r="CR47" s="512" t="e">
        <f>IF($B47="",0,CO47*'Настройки УИК'!$K$37*2*'Настройки ТИК'!$C$32)</f>
        <v>#VALUE!</v>
      </c>
      <c r="CS47" s="512" t="e">
        <f>IF(AND(CP47+CQ47=0,$B47=""),CO47*'Настройки УИК'!$K$37*'Настройки ТИК'!$C$32,0)</f>
        <v>#VALUE!</v>
      </c>
      <c r="CT47" s="512" t="e">
        <f>IF(AND('Настройки ТИК'!$C$45="ТИК",'Настройки УИК'!$C$37="Председатель"),0,(CR47+CS47)*ПК_ТИК)</f>
        <v>#VALUE!</v>
      </c>
      <c r="CU47" s="344"/>
      <c r="CV47" s="512" t="e">
        <f>IF('Настройки УИК'!$F$38&gt;0,(IF(AND(MONTH($A47)=MONTH('Настройки ТИК'!$C$17),$B47="",CU47=8),CU47,0))*'Настройки УИК'!$I$38/8,0)</f>
        <v>#VALUE!</v>
      </c>
      <c r="CW47" s="512" t="e">
        <f>IF('Настройки УИК'!$F$38&gt;0,(IF(AND(MONTH($A47)=MONTH('Настройки ТИК'!$D$17),$B47="",CU47=8),CU47,0))*'Настройки УИК'!$J$38/8,0)</f>
        <v>#VALUE!</v>
      </c>
      <c r="CX47" s="512" t="e">
        <f>IF($B47="",0,CU47*'Настройки УИК'!$K$38*2*'Настройки ТИК'!$C$32)</f>
        <v>#VALUE!</v>
      </c>
      <c r="CY47" s="512" t="e">
        <f>IF(AND(CV47+CW47=0,$B47=""),CU47*'Настройки УИК'!$K$38*'Настройки ТИК'!$C$32,0)</f>
        <v>#VALUE!</v>
      </c>
      <c r="CZ47" s="512" t="e">
        <f>IF(AND('Настройки ТИК'!$C$45="ТИК",'Настройки УИК'!$C$38="Председатель"),0,(CX47+CY47)*ПК_ТИК)</f>
        <v>#VALUE!</v>
      </c>
      <c r="DA47" s="344"/>
      <c r="DB47" s="512" t="e">
        <f>IF('Настройки УИК'!$F$39&gt;0,(IF(AND(MONTH($A47)=MONTH('Настройки ТИК'!$C$17),$B47="",DA47=8),DA47,0))*'Настройки УИК'!$I$39/8,0)</f>
        <v>#VALUE!</v>
      </c>
      <c r="DC47" s="512" t="e">
        <f>IF('Настройки УИК'!$F$39&gt;0,(IF(AND(MONTH($A47)=MONTH('Настройки ТИК'!$D$17),$B47="",DA47=8),DA47,0))*'Настройки УИК'!$J$39/8,0)</f>
        <v>#VALUE!</v>
      </c>
      <c r="DD47" s="512" t="e">
        <f>IF($B47="",0,DA47*'Настройки УИК'!$K$39*2*'Настройки ТИК'!$C$32)</f>
        <v>#VALUE!</v>
      </c>
      <c r="DE47" s="512" t="e">
        <f>IF(AND(DB47+DC47=0,$B47=""),DA47*'Настройки УИК'!$K$39*'Настройки ТИК'!$C$32,0)</f>
        <v>#VALUE!</v>
      </c>
      <c r="DF47" s="512" t="e">
        <f>IF(AND('Настройки ТИК'!$C$45="ТИК",'Настройки УИК'!$C$39="Председатель"),0,(DD47+DE47)*ПК_ТИК)</f>
        <v>#VALUE!</v>
      </c>
    </row>
    <row r="48" spans="1:110" s="241" customFormat="1" ht="16.5" customHeight="1">
      <c r="A48" s="419" t="s">
        <v>1040</v>
      </c>
      <c r="B48" s="420" t="s">
        <v>1041</v>
      </c>
      <c r="C48" s="344"/>
      <c r="D48" s="512" t="e">
        <f>IF('Настройки УИК'!$F$22&gt;0,(IF(AND(MONTH($A48)=MONTH('Настройки ТИК'!$C$17),$B48="",C48=8),C48,0))*'Настройки УИК'!$I$22/8,0)</f>
        <v>#VALUE!</v>
      </c>
      <c r="E48" s="512" t="e">
        <f>IF('Настройки УИК'!$F$22&gt;0,(IF(AND(MONTH($A48)=MONTH('Настройки ТИК'!$D$17),$B48="",C48=8),C48,0))*'Настройки УИК'!$J$22/8,0)</f>
        <v>#VALUE!</v>
      </c>
      <c r="F48" s="512" t="e">
        <f>IF($B48="",0,C48*'Настройки УИК'!$K$22*2*'Настройки ТИК'!$C$32)</f>
        <v>#VALUE!</v>
      </c>
      <c r="G48" s="512" t="e">
        <f>IF(AND(D48+E48=0,$B48=""),C48*'Настройки УИК'!$K$22*'Настройки ТИК'!$C$32,0)</f>
        <v>#VALUE!</v>
      </c>
      <c r="H48" s="512" t="e">
        <f>IF(AND('Настройки ТИК'!$C$45="ТИК",'Настройки УИК'!$C$22="Председатель"),0,(F48+G48)*ПК_ТИК)</f>
        <v>#VALUE!</v>
      </c>
      <c r="I48" s="344"/>
      <c r="J48" s="512" t="e">
        <f>IF('Настройки УИК'!$F$23&gt;0,(IF(AND(MONTH($A48)=MONTH('Настройки ТИК'!$C$17),$B48="",I48=8),I48,0))*'Настройки УИК'!$I$23/8,0)</f>
        <v>#VALUE!</v>
      </c>
      <c r="K48" s="512" t="e">
        <f>IF('Настройки УИК'!$F$23&gt;0,(IF(AND(MONTH($A48)=MONTH('Настройки ТИК'!$D$17),$B48="",I48=8),I48,0))*'Настройки УИК'!$J$23/8,0)</f>
        <v>#VALUE!</v>
      </c>
      <c r="L48" s="512" t="e">
        <f>IF($B48="",0,I48*'Настройки УИК'!$K$23*2*'Настройки ТИК'!$C$32)</f>
        <v>#VALUE!</v>
      </c>
      <c r="M48" s="512" t="e">
        <f>IF(AND(J48+K48=0,$B48=""),I48*'Настройки УИК'!$K$23*'Настройки ТИК'!$C$32,0)</f>
        <v>#VALUE!</v>
      </c>
      <c r="N48" s="512" t="e">
        <f>IF(AND('Настройки ТИК'!$C$45="ТИК",'Настройки УИК'!$C$23="Председатель"),0,(L48+M48)*ПК_ТИК)</f>
        <v>#VALUE!</v>
      </c>
      <c r="O48" s="344"/>
      <c r="P48" s="512" t="e">
        <f>IF('Настройки УИК'!$F$24&gt;0,(IF(AND(MONTH($A48)=MONTH('Настройки ТИК'!$C$17),$B48="",O48=8),O48,0))*'Настройки УИК'!$I$24/8,0)</f>
        <v>#VALUE!</v>
      </c>
      <c r="Q48" s="512" t="e">
        <f>IF('Настройки УИК'!$F$24&gt;0,(IF(AND(MONTH($A48)=MONTH('Настройки ТИК'!$D$17),$B48="",O48=8),O48,0))*'Настройки УИК'!$J$24/8,0)</f>
        <v>#VALUE!</v>
      </c>
      <c r="R48" s="512" t="e">
        <f>IF($B48="",0,O48*'Настройки УИК'!$K$24*2*'Настройки ТИК'!$C$32)</f>
        <v>#VALUE!</v>
      </c>
      <c r="S48" s="512" t="e">
        <f>IF(AND(P48+Q48=0,$B48=""),O48*'Настройки УИК'!$K$24*'Настройки ТИК'!$C$32,0)</f>
        <v>#VALUE!</v>
      </c>
      <c r="T48" s="512" t="e">
        <f>IF(AND('Настройки ТИК'!$C$45="ТИК",'Настройки УИК'!$C$24="Председатель"),0,(R48+S48)*ПК_ТИК)</f>
        <v>#VALUE!</v>
      </c>
      <c r="U48" s="344"/>
      <c r="V48" s="512" t="e">
        <f>IF('Настройки УИК'!$F$25&gt;0,(IF(AND(MONTH($A48)=MONTH('Настройки ТИК'!$C$17),$B48="",U48=8),U48,0))*'Настройки УИК'!$I$25/8,0)</f>
        <v>#VALUE!</v>
      </c>
      <c r="W48" s="512" t="e">
        <f>IF('Настройки УИК'!$F$25&gt;0,(IF(AND(MONTH($A48)=MONTH('Настройки ТИК'!$D$17),$B48="",U48=8),U48,0))*'Настройки УИК'!$J$25/8,0)</f>
        <v>#VALUE!</v>
      </c>
      <c r="X48" s="512" t="e">
        <f>IF($B48="",0,U48*'Настройки УИК'!$K$25*2*'Настройки ТИК'!$C$32)</f>
        <v>#VALUE!</v>
      </c>
      <c r="Y48" s="512" t="e">
        <f>IF(AND(V48+W48=0,$B48=""),U48*'Настройки УИК'!$K$25*'Настройки ТИК'!$C$32,0)</f>
        <v>#VALUE!</v>
      </c>
      <c r="Z48" s="512" t="e">
        <f>IF(AND('Настройки ТИК'!$C$45="ТИК",'Настройки УИК'!$C$25="Председатель"),0,(X48+Y48)*ПК_ТИК)</f>
        <v>#VALUE!</v>
      </c>
      <c r="AA48" s="344"/>
      <c r="AB48" s="512" t="e">
        <f>IF('Настройки УИК'!$F$26&gt;0,(IF(AND(MONTH($A48)=MONTH('Настройки ТИК'!$C$17),$B48="",AA48=8),AA48,0))*'Настройки УИК'!$I$26/8,0)</f>
        <v>#VALUE!</v>
      </c>
      <c r="AC48" s="512" t="e">
        <f>IF('Настройки УИК'!$F$26&gt;0,(IF(AND(MONTH($A48)=MONTH('Настройки ТИК'!$D$17),$B48="",AA48=8),AA48,0))*'Настройки УИК'!$J$26/8,0)</f>
        <v>#VALUE!</v>
      </c>
      <c r="AD48" s="512" t="e">
        <f>IF($B48="",0,AA48*'Настройки УИК'!$K$26*2*'Настройки ТИК'!$C$32)</f>
        <v>#VALUE!</v>
      </c>
      <c r="AE48" s="512" t="e">
        <f>IF(AND(AB48+AC48=0,$B48=""),AA48*'Настройки УИК'!$K$26*'Настройки ТИК'!$C$32,0)</f>
        <v>#VALUE!</v>
      </c>
      <c r="AF48" s="512" t="e">
        <f>IF(AND('Настройки ТИК'!$C$45="ТИК",'Настройки УИК'!$C$26="Председатель"),0,(AD48+AE48)*ПК_ТИК)</f>
        <v>#VALUE!</v>
      </c>
      <c r="AG48" s="344"/>
      <c r="AH48" s="512" t="e">
        <f>IF('Настройки УИК'!$F$27&gt;0,(IF(AND(MONTH($A48)=MONTH('Настройки ТИК'!$C$17),$B48="",AG48=8),AG48,0))*'Настройки УИК'!$I$27/8,0)</f>
        <v>#VALUE!</v>
      </c>
      <c r="AI48" s="512" t="e">
        <f>IF('Настройки УИК'!$F$27&gt;0,(IF(AND(MONTH($A48)=MONTH('Настройки ТИК'!$D$17),$B48="",AG48=8),AG48,0))*'Настройки УИК'!$J$27/8,0)</f>
        <v>#VALUE!</v>
      </c>
      <c r="AJ48" s="512" t="e">
        <f>IF($B48="",0,AG48*'Настройки УИК'!$K$27*2*'Настройки ТИК'!$C$32)</f>
        <v>#VALUE!</v>
      </c>
      <c r="AK48" s="512" t="e">
        <f>IF(AND(AH48+AI48=0,$B48=""),AG48*'Настройки УИК'!$K$27*'Настройки ТИК'!$C$32,0)</f>
        <v>#VALUE!</v>
      </c>
      <c r="AL48" s="512" t="e">
        <f>IF(AND('Настройки ТИК'!$C$45="ТИК",'Настройки УИК'!$C$27="Председатель"),0,(AJ48+AK48)*ПК_ТИК)</f>
        <v>#VALUE!</v>
      </c>
      <c r="AM48" s="344"/>
      <c r="AN48" s="512" t="e">
        <f>IF('Настройки УИК'!$F$28&gt;0,(IF(AND(MONTH($A48)=MONTH('Настройки ТИК'!$C$17),$B48="",AM48=8),AM48,0))*'Настройки УИК'!$I$28/8,0)</f>
        <v>#VALUE!</v>
      </c>
      <c r="AO48" s="512" t="e">
        <f>IF('Настройки УИК'!$F$28&gt;0,(IF(AND(MONTH($A48)=MONTH('Настройки ТИК'!$D$17),$B48="",AM48=8),AM48,0))*'Настройки УИК'!$J$28/8,0)</f>
        <v>#VALUE!</v>
      </c>
      <c r="AP48" s="512" t="e">
        <f>IF($B48="",0,AM48*'Настройки УИК'!$K$28*2*'Настройки ТИК'!$C$32)</f>
        <v>#VALUE!</v>
      </c>
      <c r="AQ48" s="512" t="e">
        <f>IF(AND(AN48+AO48=0,$B48=""),AM48*'Настройки УИК'!$K$28*'Настройки ТИК'!$C$32,0)</f>
        <v>#VALUE!</v>
      </c>
      <c r="AR48" s="512" t="e">
        <f>IF(AND('Настройки ТИК'!$C$45="ТИК",'Настройки УИК'!$C$28="Председатель"),0,(AP48+AQ48)*ПК_ТИК)</f>
        <v>#VALUE!</v>
      </c>
      <c r="AS48" s="344"/>
      <c r="AT48" s="512" t="e">
        <f>IF('Настройки УИК'!$F$29&gt;0,(IF(AND(MONTH($A48)=MONTH('Настройки ТИК'!$C$17),$B48="",AS48=8),AS48,0))*'Настройки УИК'!$I$29/8,0)</f>
        <v>#VALUE!</v>
      </c>
      <c r="AU48" s="512" t="e">
        <f>IF('Настройки УИК'!$F$29&gt;0,(IF(AND(MONTH($A48)=MONTH('Настройки ТИК'!$D$17),$B48="",AS48=8),AS48,0))*'Настройки УИК'!$J$29/8,0)</f>
        <v>#VALUE!</v>
      </c>
      <c r="AV48" s="512" t="e">
        <f>IF($B48="",0,AS48*'Настройки УИК'!$K$29*2*'Настройки ТИК'!$C$32)</f>
        <v>#VALUE!</v>
      </c>
      <c r="AW48" s="512" t="e">
        <f>IF(AND(AT48+AU48=0,$B48=""),AS48*'Настройки УИК'!$K$29*'Настройки ТИК'!$C$32,0)</f>
        <v>#VALUE!</v>
      </c>
      <c r="AX48" s="512" t="e">
        <f>IF(AND('Настройки ТИК'!$C$45="ТИК",'Настройки УИК'!$C$29="Председатель"),0,(AV48+AW48)*ПК_ТИК)</f>
        <v>#VALUE!</v>
      </c>
      <c r="AY48" s="344"/>
      <c r="AZ48" s="512" t="e">
        <f>IF('Настройки УИК'!$F$30&gt;0,(IF(AND(MONTH($A48)=MONTH('Настройки ТИК'!$C$17),$B48="",AY48=8),AY48,0))*'Настройки УИК'!$I$30/8,0)</f>
        <v>#VALUE!</v>
      </c>
      <c r="BA48" s="512" t="e">
        <f>IF('Настройки УИК'!$F$30&gt;0,(IF(AND(MONTH($A48)=MONTH('Настройки ТИК'!$D$17),$B48="",AY48=8),AY48,0))*'Настройки УИК'!$J$30/8,0)</f>
        <v>#VALUE!</v>
      </c>
      <c r="BB48" s="512" t="e">
        <f>IF($B48="",0,AY48*'Настройки УИК'!$K$30*2*'Настройки ТИК'!$C$32)</f>
        <v>#VALUE!</v>
      </c>
      <c r="BC48" s="512" t="e">
        <f>IF(AND(AZ48+BA48=0,$B48=""),AY48*'Настройки УИК'!$K$30*'Настройки ТИК'!$C$32,0)</f>
        <v>#VALUE!</v>
      </c>
      <c r="BD48" s="512" t="e">
        <f>IF(AND('Настройки ТИК'!$C$45="ТИК",'Настройки УИК'!$C$30="Председатель"),0,(BB48+BC48)*ПК_ТИК)</f>
        <v>#VALUE!</v>
      </c>
      <c r="BE48" s="344"/>
      <c r="BF48" s="512" t="e">
        <f>IF('Настройки УИК'!$F$31&gt;0,(IF(AND(MONTH($A48)=MONTH('Настройки ТИК'!$C$17),$B48="",BE48=8),BE48,0))*'Настройки УИК'!$I$31/8,0)</f>
        <v>#VALUE!</v>
      </c>
      <c r="BG48" s="512" t="e">
        <f>IF('Настройки УИК'!$F$31&gt;0,(IF(AND(MONTH($A48)=MONTH('Настройки ТИК'!$D$17),$B48="",BE48=8),BE48,0))*'Настройки УИК'!$J$31/8,0)</f>
        <v>#VALUE!</v>
      </c>
      <c r="BH48" s="512" t="e">
        <f>IF($B48="",0,BE48*'Настройки УИК'!$K$31*2*'Настройки ТИК'!$C$32)</f>
        <v>#VALUE!</v>
      </c>
      <c r="BI48" s="512" t="e">
        <f>IF(AND(BF48+BG48=0,$B48=""),BE48*'Настройки УИК'!$K$31*'Настройки ТИК'!$C$32,0)</f>
        <v>#VALUE!</v>
      </c>
      <c r="BJ48" s="512" t="e">
        <f>IF(AND('Настройки ТИК'!$C$45="ТИК",'Настройки УИК'!$C$31="Председатель"),0,(BH48+BI48)*ПК_ТИК)</f>
        <v>#VALUE!</v>
      </c>
      <c r="BK48" s="344"/>
      <c r="BL48" s="512" t="e">
        <f>IF('Настройки УИК'!$F$32&gt;0,(IF(AND(MONTH($A48)=MONTH('Настройки ТИК'!$C$17),$B48="",BK48=8),BK48,0))*'Настройки УИК'!$I$32/8,0)</f>
        <v>#VALUE!</v>
      </c>
      <c r="BM48" s="512" t="e">
        <f>IF('Настройки УИК'!$F$32&gt;0,(IF(AND(MONTH($A48)=MONTH('Настройки ТИК'!$D$17),$B48="",BK48=8),BK48,0))*'Настройки УИК'!$J$32/8,0)</f>
        <v>#VALUE!</v>
      </c>
      <c r="BN48" s="512" t="e">
        <f>IF($B48="",0,BK48*'Настройки УИК'!$K$32*2*'Настройки ТИК'!$C$32)</f>
        <v>#VALUE!</v>
      </c>
      <c r="BO48" s="512" t="e">
        <f>IF(AND(BL48+BM48=0,$B48=""),BK48*'Настройки УИК'!$K$32*'Настройки ТИК'!$C$32,0)</f>
        <v>#VALUE!</v>
      </c>
      <c r="BP48" s="512" t="e">
        <f>IF(AND('Настройки ТИК'!$C$45="ТИК",'Настройки УИК'!$C$32="Председатель"),0,(BN48+BO48)*ПК_ТИК)</f>
        <v>#VALUE!</v>
      </c>
      <c r="BQ48" s="344"/>
      <c r="BR48" s="512" t="e">
        <f>IF('Настройки УИК'!$F$33&gt;0,(IF(AND(MONTH($A48)=MONTH('Настройки ТИК'!$C$17),$B48="",BQ48=8),BQ48,0))*'Настройки УИК'!$I$33/8,0)</f>
        <v>#VALUE!</v>
      </c>
      <c r="BS48" s="512" t="e">
        <f>IF('Настройки УИК'!$F$33&gt;0,(IF(AND(MONTH($A48)=MONTH('Настройки ТИК'!$D$17),$B48="",BQ48=8),BQ48,0))*'Настройки УИК'!$J$33/8,0)</f>
        <v>#VALUE!</v>
      </c>
      <c r="BT48" s="512" t="e">
        <f>IF($B48="",0,BQ48*'Настройки УИК'!$K$33*2*'Настройки ТИК'!$C$32)</f>
        <v>#VALUE!</v>
      </c>
      <c r="BU48" s="512" t="e">
        <f>IF(AND(BR48+BS48=0,$B48=""),BQ48*'Настройки УИК'!$K$33*'Настройки ТИК'!$C$32,0)</f>
        <v>#VALUE!</v>
      </c>
      <c r="BV48" s="512" t="e">
        <f>IF(AND('Настройки ТИК'!$C$45="ТИК",'Настройки УИК'!$C$33="Председатель"),0,(BT48+BU48)*ПК_ТИК)</f>
        <v>#VALUE!</v>
      </c>
      <c r="BW48" s="344"/>
      <c r="BX48" s="512" t="e">
        <f>IF('Настройки УИК'!$F$34&gt;0,(IF(AND(MONTH($A48)=MONTH('Настройки ТИК'!$C$17),$B48="",BW48=8),BW48,0))*'Настройки УИК'!$I$34/8,0)</f>
        <v>#VALUE!</v>
      </c>
      <c r="BY48" s="512" t="e">
        <f>IF('Настройки УИК'!$F$34&gt;0,(IF(AND(MONTH($A48)=MONTH('Настройки ТИК'!$D$17),$B48="",BW48=8),BW48,0))*'Настройки УИК'!$J$34/8,0)</f>
        <v>#VALUE!</v>
      </c>
      <c r="BZ48" s="512" t="e">
        <f>IF($B48="",0,BW48*'Настройки УИК'!$K$34*2*'Настройки ТИК'!$C$32)</f>
        <v>#VALUE!</v>
      </c>
      <c r="CA48" s="512" t="e">
        <f>IF(AND(BX48+BY48=0,$B48=""),BW48*'Настройки УИК'!$K$34*'Настройки ТИК'!$C$32,0)</f>
        <v>#VALUE!</v>
      </c>
      <c r="CB48" s="512" t="e">
        <f>IF(AND('Настройки ТИК'!$C$45="ТИК",'Настройки УИК'!$C$34="Председатель"),0,(BZ48+CA48)*ПК_ТИК)</f>
        <v>#VALUE!</v>
      </c>
      <c r="CC48" s="344"/>
      <c r="CD48" s="512" t="e">
        <f>IF('Настройки УИК'!$F$35&gt;0,(IF(AND(MONTH($A48)=MONTH('Настройки ТИК'!$C$17),$B48="",CC48=8),CC48,0))*'Настройки УИК'!$I$35/8,0)</f>
        <v>#VALUE!</v>
      </c>
      <c r="CE48" s="512" t="e">
        <f>IF('Настройки УИК'!$F$35&gt;0,(IF(AND(MONTH($A48)=MONTH('Настройки ТИК'!$D$17),$B48="",CC48=8),CC48,0))*'Настройки УИК'!$J$35/8,0)</f>
        <v>#VALUE!</v>
      </c>
      <c r="CF48" s="512" t="e">
        <f>IF($B48="",0,CC48*'Настройки УИК'!$K$35*2*'Настройки ТИК'!$C$32)</f>
        <v>#VALUE!</v>
      </c>
      <c r="CG48" s="512" t="e">
        <f>IF(AND(CD48+CE48=0,$B48=""),CC48*'Настройки УИК'!$K$35*'Настройки ТИК'!$C$32,0)</f>
        <v>#VALUE!</v>
      </c>
      <c r="CH48" s="512" t="e">
        <f>IF(AND('Настройки ТИК'!$C$45="ТИК",'Настройки УИК'!$C$35="Председатель"),0,(CF48+CG48)*ПК_ТИК)</f>
        <v>#VALUE!</v>
      </c>
      <c r="CI48" s="344"/>
      <c r="CJ48" s="512" t="e">
        <f>IF('Настройки УИК'!$F$36&gt;0,(IF(AND(MONTH($A48)=MONTH('Настройки ТИК'!$C$17),$B48="",CI48=8),CI48,0))*'Настройки УИК'!$I$36/8,0)</f>
        <v>#VALUE!</v>
      </c>
      <c r="CK48" s="512" t="e">
        <f>IF('Настройки УИК'!$F$36&gt;0,(IF(AND(MONTH($A48)=MONTH('Настройки ТИК'!$D$17),$B48="",CI48=8),CI48,0))*'Настройки УИК'!$J$36/8,0)</f>
        <v>#VALUE!</v>
      </c>
      <c r="CL48" s="512" t="e">
        <f>IF($B48="",0,CI48*'Настройки УИК'!$K$36*2*'Настройки ТИК'!$C$32)</f>
        <v>#VALUE!</v>
      </c>
      <c r="CM48" s="512" t="e">
        <f>IF(AND(CJ48+CK48=0,$B48=""),CI48*'Настройки УИК'!$K$36*'Настройки ТИК'!$C$32,0)</f>
        <v>#VALUE!</v>
      </c>
      <c r="CN48" s="512" t="e">
        <f>IF(AND('Настройки ТИК'!$C$45="ТИК",'Настройки УИК'!$C$36="Председатель"),0,(CL48+CM48)*ПК_ТИК)</f>
        <v>#VALUE!</v>
      </c>
      <c r="CO48" s="344"/>
      <c r="CP48" s="512" t="e">
        <f>IF('Настройки УИК'!$F$37&gt;0,(IF(AND(MONTH($A48)=MONTH('Настройки ТИК'!$C$17),$B48="",CO48=8),CO48,0))*'Настройки УИК'!$I$37/8,0)</f>
        <v>#VALUE!</v>
      </c>
      <c r="CQ48" s="512" t="e">
        <f>IF('Настройки УИК'!$F$37&gt;0,(IF(AND(MONTH($A48)=MONTH('Настройки ТИК'!$D$17),$B48="",CO48=8),CO48,0))*'Настройки УИК'!$J$37/8,0)</f>
        <v>#VALUE!</v>
      </c>
      <c r="CR48" s="512" t="e">
        <f>IF($B48="",0,CO48*'Настройки УИК'!$K$37*2*'Настройки ТИК'!$C$32)</f>
        <v>#VALUE!</v>
      </c>
      <c r="CS48" s="512" t="e">
        <f>IF(AND(CP48+CQ48=0,$B48=""),CO48*'Настройки УИК'!$K$37*'Настройки ТИК'!$C$32,0)</f>
        <v>#VALUE!</v>
      </c>
      <c r="CT48" s="512" t="e">
        <f>IF(AND('Настройки ТИК'!$C$45="ТИК",'Настройки УИК'!$C$37="Председатель"),0,(CR48+CS48)*ПК_ТИК)</f>
        <v>#VALUE!</v>
      </c>
      <c r="CU48" s="344"/>
      <c r="CV48" s="512" t="e">
        <f>IF('Настройки УИК'!$F$38&gt;0,(IF(AND(MONTH($A48)=MONTH('Настройки ТИК'!$C$17),$B48="",CU48=8),CU48,0))*'Настройки УИК'!$I$38/8,0)</f>
        <v>#VALUE!</v>
      </c>
      <c r="CW48" s="512" t="e">
        <f>IF('Настройки УИК'!$F$38&gt;0,(IF(AND(MONTH($A48)=MONTH('Настройки ТИК'!$D$17),$B48="",CU48=8),CU48,0))*'Настройки УИК'!$J$38/8,0)</f>
        <v>#VALUE!</v>
      </c>
      <c r="CX48" s="512" t="e">
        <f>IF($B48="",0,CU48*'Настройки УИК'!$K$38*2*'Настройки ТИК'!$C$32)</f>
        <v>#VALUE!</v>
      </c>
      <c r="CY48" s="512" t="e">
        <f>IF(AND(CV48+CW48=0,$B48=""),CU48*'Настройки УИК'!$K$38*'Настройки ТИК'!$C$32,0)</f>
        <v>#VALUE!</v>
      </c>
      <c r="CZ48" s="512" t="e">
        <f>IF(AND('Настройки ТИК'!$C$45="ТИК",'Настройки УИК'!$C$38="Председатель"),0,(CX48+CY48)*ПК_ТИК)</f>
        <v>#VALUE!</v>
      </c>
      <c r="DA48" s="344"/>
      <c r="DB48" s="512" t="e">
        <f>IF('Настройки УИК'!$F$39&gt;0,(IF(AND(MONTH($A48)=MONTH('Настройки ТИК'!$C$17),$B48="",DA48=8),DA48,0))*'Настройки УИК'!$I$39/8,0)</f>
        <v>#VALUE!</v>
      </c>
      <c r="DC48" s="512" t="e">
        <f>IF('Настройки УИК'!$F$39&gt;0,(IF(AND(MONTH($A48)=MONTH('Настройки ТИК'!$D$17),$B48="",DA48=8),DA48,0))*'Настройки УИК'!$J$39/8,0)</f>
        <v>#VALUE!</v>
      </c>
      <c r="DD48" s="512" t="e">
        <f>IF($B48="",0,DA48*'Настройки УИК'!$K$39*2*'Настройки ТИК'!$C$32)</f>
        <v>#VALUE!</v>
      </c>
      <c r="DE48" s="512" t="e">
        <f>IF(AND(DB48+DC48=0,$B48=""),DA48*'Настройки УИК'!$K$39*'Настройки ТИК'!$C$32,0)</f>
        <v>#VALUE!</v>
      </c>
      <c r="DF48" s="512" t="e">
        <f>IF(AND('Настройки ТИК'!$C$45="ТИК",'Настройки УИК'!$C$39="Председатель"),0,(DD48+DE48)*ПК_ТИК)</f>
        <v>#VALUE!</v>
      </c>
    </row>
    <row r="49" spans="1:113" s="241" customFormat="1" ht="16.5" customHeight="1">
      <c r="A49" s="419" t="s">
        <v>1040</v>
      </c>
      <c r="B49" s="420" t="s">
        <v>1041</v>
      </c>
      <c r="C49" s="344"/>
      <c r="D49" s="512" t="e">
        <f>IF('Настройки УИК'!$F$22&gt;0,(IF(AND(MONTH($A49)=MONTH('Настройки ТИК'!$C$17),$B49="",C49=8),C49,0))*'Настройки УИК'!$I$22/8,0)</f>
        <v>#VALUE!</v>
      </c>
      <c r="E49" s="512" t="e">
        <f>IF('Настройки УИК'!$F$22&gt;0,(IF(AND(MONTH($A49)=MONTH('Настройки ТИК'!$D$17),$B49="",C49=8),C49,0))*'Настройки УИК'!$J$22/8,0)</f>
        <v>#VALUE!</v>
      </c>
      <c r="F49" s="512" t="e">
        <f>IF($B49="",0,C49*'Настройки УИК'!$K$22*2*'Настройки ТИК'!$C$32)</f>
        <v>#VALUE!</v>
      </c>
      <c r="G49" s="512" t="e">
        <f>IF(AND(D49+E49=0,$B49=""),C49*'Настройки УИК'!$K$22*'Настройки ТИК'!$C$32,0)</f>
        <v>#VALUE!</v>
      </c>
      <c r="H49" s="512" t="e">
        <f>IF(AND('Настройки ТИК'!$C$45="ТИК",'Настройки УИК'!$C$22="Председатель"),0,(F49+G49)*ПК_ТИК)</f>
        <v>#VALUE!</v>
      </c>
      <c r="I49" s="344"/>
      <c r="J49" s="512" t="e">
        <f>IF('Настройки УИК'!$F$23&gt;0,(IF(AND(MONTH($A49)=MONTH('Настройки ТИК'!$C$17),$B49="",I49=8),I49,0))*'Настройки УИК'!$I$23/8,0)</f>
        <v>#VALUE!</v>
      </c>
      <c r="K49" s="512" t="e">
        <f>IF('Настройки УИК'!$F$23&gt;0,(IF(AND(MONTH($A49)=MONTH('Настройки ТИК'!$D$17),$B49="",I49=8),I49,0))*'Настройки УИК'!$J$23/8,0)</f>
        <v>#VALUE!</v>
      </c>
      <c r="L49" s="512" t="e">
        <f>IF($B49="",0,I49*'Настройки УИК'!$K$23*2*'Настройки ТИК'!$C$32)</f>
        <v>#VALUE!</v>
      </c>
      <c r="M49" s="512" t="e">
        <f>IF(AND(J49+K49=0,$B49=""),I49*'Настройки УИК'!$K$23*'Настройки ТИК'!$C$32,0)</f>
        <v>#VALUE!</v>
      </c>
      <c r="N49" s="512" t="e">
        <f>IF(AND('Настройки ТИК'!$C$45="ТИК",'Настройки УИК'!$C$23="Председатель"),0,(L49+M49)*ПК_ТИК)</f>
        <v>#VALUE!</v>
      </c>
      <c r="O49" s="344"/>
      <c r="P49" s="512" t="e">
        <f>IF('Настройки УИК'!$F$24&gt;0,(IF(AND(MONTH($A49)=MONTH('Настройки ТИК'!$C$17),$B49="",O49=8),O49,0))*'Настройки УИК'!$I$24/8,0)</f>
        <v>#VALUE!</v>
      </c>
      <c r="Q49" s="512" t="e">
        <f>IF('Настройки УИК'!$F$24&gt;0,(IF(AND(MONTH($A49)=MONTH('Настройки ТИК'!$D$17),$B49="",O49=8),O49,0))*'Настройки УИК'!$J$24/8,0)</f>
        <v>#VALUE!</v>
      </c>
      <c r="R49" s="512" t="e">
        <f>IF($B49="",0,O49*'Настройки УИК'!$K$24*2*'Настройки ТИК'!$C$32)</f>
        <v>#VALUE!</v>
      </c>
      <c r="S49" s="512" t="e">
        <f>IF(AND(P49+Q49=0,$B49=""),O49*'Настройки УИК'!$K$24*'Настройки ТИК'!$C$32,0)</f>
        <v>#VALUE!</v>
      </c>
      <c r="T49" s="512" t="e">
        <f>IF(AND('Настройки ТИК'!$C$45="ТИК",'Настройки УИК'!$C$24="Председатель"),0,(R49+S49)*ПК_ТИК)</f>
        <v>#VALUE!</v>
      </c>
      <c r="U49" s="344"/>
      <c r="V49" s="512" t="e">
        <f>IF('Настройки УИК'!$F$25&gt;0,(IF(AND(MONTH($A49)=MONTH('Настройки ТИК'!$C$17),$B49="",U49=8),U49,0))*'Настройки УИК'!$I$25/8,0)</f>
        <v>#VALUE!</v>
      </c>
      <c r="W49" s="512" t="e">
        <f>IF('Настройки УИК'!$F$25&gt;0,(IF(AND(MONTH($A49)=MONTH('Настройки ТИК'!$D$17),$B49="",U49=8),U49,0))*'Настройки УИК'!$J$25/8,0)</f>
        <v>#VALUE!</v>
      </c>
      <c r="X49" s="512" t="e">
        <f>IF($B49="",0,U49*'Настройки УИК'!$K$25*2*'Настройки ТИК'!$C$32)</f>
        <v>#VALUE!</v>
      </c>
      <c r="Y49" s="512" t="e">
        <f>IF(AND(V49+W49=0,$B49=""),U49*'Настройки УИК'!$K$25*'Настройки ТИК'!$C$32,0)</f>
        <v>#VALUE!</v>
      </c>
      <c r="Z49" s="512" t="e">
        <f>IF(AND('Настройки ТИК'!$C$45="ТИК",'Настройки УИК'!$C$25="Председатель"),0,(X49+Y49)*ПК_ТИК)</f>
        <v>#VALUE!</v>
      </c>
      <c r="AA49" s="344"/>
      <c r="AB49" s="512" t="e">
        <f>IF('Настройки УИК'!$F$26&gt;0,(IF(AND(MONTH($A49)=MONTH('Настройки ТИК'!$C$17),$B49="",AA49=8),AA49,0))*'Настройки УИК'!$I$26/8,0)</f>
        <v>#VALUE!</v>
      </c>
      <c r="AC49" s="512" t="e">
        <f>IF('Настройки УИК'!$F$26&gt;0,(IF(AND(MONTH($A49)=MONTH('Настройки ТИК'!$D$17),$B49="",AA49=8),AA49,0))*'Настройки УИК'!$J$26/8,0)</f>
        <v>#VALUE!</v>
      </c>
      <c r="AD49" s="512" t="e">
        <f>IF($B49="",0,AA49*'Настройки УИК'!$K$26*2*'Настройки ТИК'!$C$32)</f>
        <v>#VALUE!</v>
      </c>
      <c r="AE49" s="512" t="e">
        <f>IF(AND(AB49+AC49=0,$B49=""),AA49*'Настройки УИК'!$K$26*'Настройки ТИК'!$C$32,0)</f>
        <v>#VALUE!</v>
      </c>
      <c r="AF49" s="512" t="e">
        <f>IF(AND('Настройки ТИК'!$C$45="ТИК",'Настройки УИК'!$C$26="Председатель"),0,(AD49+AE49)*ПК_ТИК)</f>
        <v>#VALUE!</v>
      </c>
      <c r="AG49" s="344"/>
      <c r="AH49" s="512" t="e">
        <f>IF('Настройки УИК'!$F$27&gt;0,(IF(AND(MONTH($A49)=MONTH('Настройки ТИК'!$C$17),$B49="",AG49=8),AG49,0))*'Настройки УИК'!$I$27/8,0)</f>
        <v>#VALUE!</v>
      </c>
      <c r="AI49" s="512" t="e">
        <f>IF('Настройки УИК'!$F$27&gt;0,(IF(AND(MONTH($A49)=MONTH('Настройки ТИК'!$D$17),$B49="",AG49=8),AG49,0))*'Настройки УИК'!$J$27/8,0)</f>
        <v>#VALUE!</v>
      </c>
      <c r="AJ49" s="512" t="e">
        <f>IF($B49="",0,AG49*'Настройки УИК'!$K$27*2*'Настройки ТИК'!$C$32)</f>
        <v>#VALUE!</v>
      </c>
      <c r="AK49" s="512" t="e">
        <f>IF(AND(AH49+AI49=0,$B49=""),AG49*'Настройки УИК'!$K$27*'Настройки ТИК'!$C$32,0)</f>
        <v>#VALUE!</v>
      </c>
      <c r="AL49" s="512" t="e">
        <f>IF(AND('Настройки ТИК'!$C$45="ТИК",'Настройки УИК'!$C$27="Председатель"),0,(AJ49+AK49)*ПК_ТИК)</f>
        <v>#VALUE!</v>
      </c>
      <c r="AM49" s="344"/>
      <c r="AN49" s="512" t="e">
        <f>IF('Настройки УИК'!$F$28&gt;0,(IF(AND(MONTH($A49)=MONTH('Настройки ТИК'!$C$17),$B49="",AM49=8),AM49,0))*'Настройки УИК'!$I$28/8,0)</f>
        <v>#VALUE!</v>
      </c>
      <c r="AO49" s="512" t="e">
        <f>IF('Настройки УИК'!$F$28&gt;0,(IF(AND(MONTH($A49)=MONTH('Настройки ТИК'!$D$17),$B49="",AM49=8),AM49,0))*'Настройки УИК'!$J$28/8,0)</f>
        <v>#VALUE!</v>
      </c>
      <c r="AP49" s="512" t="e">
        <f>IF($B49="",0,AM49*'Настройки УИК'!$K$28*2*'Настройки ТИК'!$C$32)</f>
        <v>#VALUE!</v>
      </c>
      <c r="AQ49" s="512" t="e">
        <f>IF(AND(AN49+AO49=0,$B49=""),AM49*'Настройки УИК'!$K$28*'Настройки ТИК'!$C$32,0)</f>
        <v>#VALUE!</v>
      </c>
      <c r="AR49" s="512" t="e">
        <f>IF(AND('Настройки ТИК'!$C$45="ТИК",'Настройки УИК'!$C$28="Председатель"),0,(AP49+AQ49)*ПК_ТИК)</f>
        <v>#VALUE!</v>
      </c>
      <c r="AS49" s="344"/>
      <c r="AT49" s="512" t="e">
        <f>IF('Настройки УИК'!$F$29&gt;0,(IF(AND(MONTH($A49)=MONTH('Настройки ТИК'!$C$17),$B49="",AS49=8),AS49,0))*'Настройки УИК'!$I$29/8,0)</f>
        <v>#VALUE!</v>
      </c>
      <c r="AU49" s="512" t="e">
        <f>IF('Настройки УИК'!$F$29&gt;0,(IF(AND(MONTH($A49)=MONTH('Настройки ТИК'!$D$17),$B49="",AS49=8),AS49,0))*'Настройки УИК'!$J$29/8,0)</f>
        <v>#VALUE!</v>
      </c>
      <c r="AV49" s="512" t="e">
        <f>IF($B49="",0,AS49*'Настройки УИК'!$K$29*2*'Настройки ТИК'!$C$32)</f>
        <v>#VALUE!</v>
      </c>
      <c r="AW49" s="512" t="e">
        <f>IF(AND(AT49+AU49=0,$B49=""),AS49*'Настройки УИК'!$K$29*'Настройки ТИК'!$C$32,0)</f>
        <v>#VALUE!</v>
      </c>
      <c r="AX49" s="512" t="e">
        <f>IF(AND('Настройки ТИК'!$C$45="ТИК",'Настройки УИК'!$C$29="Председатель"),0,(AV49+AW49)*ПК_ТИК)</f>
        <v>#VALUE!</v>
      </c>
      <c r="AY49" s="344"/>
      <c r="AZ49" s="512" t="e">
        <f>IF('Настройки УИК'!$F$30&gt;0,(IF(AND(MONTH($A49)=MONTH('Настройки ТИК'!$C$17),$B49="",AY49=8),AY49,0))*'Настройки УИК'!$I$30/8,0)</f>
        <v>#VALUE!</v>
      </c>
      <c r="BA49" s="512" t="e">
        <f>IF('Настройки УИК'!$F$30&gt;0,(IF(AND(MONTH($A49)=MONTH('Настройки ТИК'!$D$17),$B49="",AY49=8),AY49,0))*'Настройки УИК'!$J$30/8,0)</f>
        <v>#VALUE!</v>
      </c>
      <c r="BB49" s="512" t="e">
        <f>IF($B49="",0,AY49*'Настройки УИК'!$K$30*2*'Настройки ТИК'!$C$32)</f>
        <v>#VALUE!</v>
      </c>
      <c r="BC49" s="512" t="e">
        <f>IF(AND(AZ49+BA49=0,$B49=""),AY49*'Настройки УИК'!$K$30*'Настройки ТИК'!$C$32,0)</f>
        <v>#VALUE!</v>
      </c>
      <c r="BD49" s="512" t="e">
        <f>IF(AND('Настройки ТИК'!$C$45="ТИК",'Настройки УИК'!$C$30="Председатель"),0,(BB49+BC49)*ПК_ТИК)</f>
        <v>#VALUE!</v>
      </c>
      <c r="BE49" s="344"/>
      <c r="BF49" s="512" t="e">
        <f>IF('Настройки УИК'!$F$31&gt;0,(IF(AND(MONTH($A49)=MONTH('Настройки ТИК'!$C$17),$B49="",BE49=8),BE49,0))*'Настройки УИК'!$I$31/8,0)</f>
        <v>#VALUE!</v>
      </c>
      <c r="BG49" s="512" t="e">
        <f>IF('Настройки УИК'!$F$31&gt;0,(IF(AND(MONTH($A49)=MONTH('Настройки ТИК'!$D$17),$B49="",BE49=8),BE49,0))*'Настройки УИК'!$J$31/8,0)</f>
        <v>#VALUE!</v>
      </c>
      <c r="BH49" s="512" t="e">
        <f>IF($B49="",0,BE49*'Настройки УИК'!$K$31*2*'Настройки ТИК'!$C$32)</f>
        <v>#VALUE!</v>
      </c>
      <c r="BI49" s="512" t="e">
        <f>IF(AND(BF49+BG49=0,$B49=""),BE49*'Настройки УИК'!$K$31*'Настройки ТИК'!$C$32,0)</f>
        <v>#VALUE!</v>
      </c>
      <c r="BJ49" s="512" t="e">
        <f>IF(AND('Настройки ТИК'!$C$45="ТИК",'Настройки УИК'!$C$31="Председатель"),0,(BH49+BI49)*ПК_ТИК)</f>
        <v>#VALUE!</v>
      </c>
      <c r="BK49" s="344"/>
      <c r="BL49" s="512" t="e">
        <f>IF('Настройки УИК'!$F$32&gt;0,(IF(AND(MONTH($A49)=MONTH('Настройки ТИК'!$C$17),$B49="",BK49=8),BK49,0))*'Настройки УИК'!$I$32/8,0)</f>
        <v>#VALUE!</v>
      </c>
      <c r="BM49" s="512" t="e">
        <f>IF('Настройки УИК'!$F$32&gt;0,(IF(AND(MONTH($A49)=MONTH('Настройки ТИК'!$D$17),$B49="",BK49=8),BK49,0))*'Настройки УИК'!$J$32/8,0)</f>
        <v>#VALUE!</v>
      </c>
      <c r="BN49" s="512" t="e">
        <f>IF($B49="",0,BK49*'Настройки УИК'!$K$32*2*'Настройки ТИК'!$C$32)</f>
        <v>#VALUE!</v>
      </c>
      <c r="BO49" s="512" t="e">
        <f>IF(AND(BL49+BM49=0,$B49=""),BK49*'Настройки УИК'!$K$32*'Настройки ТИК'!$C$32,0)</f>
        <v>#VALUE!</v>
      </c>
      <c r="BP49" s="512" t="e">
        <f>IF(AND('Настройки ТИК'!$C$45="ТИК",'Настройки УИК'!$C$32="Председатель"),0,(BN49+BO49)*ПК_ТИК)</f>
        <v>#VALUE!</v>
      </c>
      <c r="BQ49" s="344"/>
      <c r="BR49" s="512" t="e">
        <f>IF('Настройки УИК'!$F$33&gt;0,(IF(AND(MONTH($A49)=MONTH('Настройки ТИК'!$C$17),$B49="",BQ49=8),BQ49,0))*'Настройки УИК'!$I$33/8,0)</f>
        <v>#VALUE!</v>
      </c>
      <c r="BS49" s="512" t="e">
        <f>IF('Настройки УИК'!$F$33&gt;0,(IF(AND(MONTH($A49)=MONTH('Настройки ТИК'!$D$17),$B49="",BQ49=8),BQ49,0))*'Настройки УИК'!$J$33/8,0)</f>
        <v>#VALUE!</v>
      </c>
      <c r="BT49" s="512" t="e">
        <f>IF($B49="",0,BQ49*'Настройки УИК'!$K$33*2*'Настройки ТИК'!$C$32)</f>
        <v>#VALUE!</v>
      </c>
      <c r="BU49" s="512" t="e">
        <f>IF(AND(BR49+BS49=0,$B49=""),BQ49*'Настройки УИК'!$K$33*'Настройки ТИК'!$C$32,0)</f>
        <v>#VALUE!</v>
      </c>
      <c r="BV49" s="512" t="e">
        <f>IF(AND('Настройки ТИК'!$C$45="ТИК",'Настройки УИК'!$C$33="Председатель"),0,(BT49+BU49)*ПК_ТИК)</f>
        <v>#VALUE!</v>
      </c>
      <c r="BW49" s="344"/>
      <c r="BX49" s="512" t="e">
        <f>IF('Настройки УИК'!$F$34&gt;0,(IF(AND(MONTH($A49)=MONTH('Настройки ТИК'!$C$17),$B49="",BW49=8),BW49,0))*'Настройки УИК'!$I$34/8,0)</f>
        <v>#VALUE!</v>
      </c>
      <c r="BY49" s="512" t="e">
        <f>IF('Настройки УИК'!$F$34&gt;0,(IF(AND(MONTH($A49)=MONTH('Настройки ТИК'!$D$17),$B49="",BW49=8),BW49,0))*'Настройки УИК'!$J$34/8,0)</f>
        <v>#VALUE!</v>
      </c>
      <c r="BZ49" s="512" t="e">
        <f>IF($B49="",0,BW49*'Настройки УИК'!$K$34*2*'Настройки ТИК'!$C$32)</f>
        <v>#VALUE!</v>
      </c>
      <c r="CA49" s="512" t="e">
        <f>IF(AND(BX49+BY49=0,$B49=""),BW49*'Настройки УИК'!$K$34*'Настройки ТИК'!$C$32,0)</f>
        <v>#VALUE!</v>
      </c>
      <c r="CB49" s="512" t="e">
        <f>IF(AND('Настройки ТИК'!$C$45="ТИК",'Настройки УИК'!$C$34="Председатель"),0,(BZ49+CA49)*ПК_ТИК)</f>
        <v>#VALUE!</v>
      </c>
      <c r="CC49" s="344"/>
      <c r="CD49" s="512" t="e">
        <f>IF('Настройки УИК'!$F$35&gt;0,(IF(AND(MONTH($A49)=MONTH('Настройки ТИК'!$C$17),$B49="",CC49=8),CC49,0))*'Настройки УИК'!$I$35/8,0)</f>
        <v>#VALUE!</v>
      </c>
      <c r="CE49" s="512" t="e">
        <f>IF('Настройки УИК'!$F$35&gt;0,(IF(AND(MONTH($A49)=MONTH('Настройки ТИК'!$D$17),$B49="",CC49=8),CC49,0))*'Настройки УИК'!$J$35/8,0)</f>
        <v>#VALUE!</v>
      </c>
      <c r="CF49" s="512" t="e">
        <f>IF($B49="",0,CC49*'Настройки УИК'!$K$35*2*'Настройки ТИК'!$C$32)</f>
        <v>#VALUE!</v>
      </c>
      <c r="CG49" s="512" t="e">
        <f>IF(AND(CD49+CE49=0,$B49=""),CC49*'Настройки УИК'!$K$35*'Настройки ТИК'!$C$32,0)</f>
        <v>#VALUE!</v>
      </c>
      <c r="CH49" s="512" t="e">
        <f>IF(AND('Настройки ТИК'!$C$45="ТИК",'Настройки УИК'!$C$35="Председатель"),0,(CF49+CG49)*ПК_ТИК)</f>
        <v>#VALUE!</v>
      </c>
      <c r="CI49" s="344"/>
      <c r="CJ49" s="512" t="e">
        <f>IF('Настройки УИК'!$F$36&gt;0,(IF(AND(MONTH($A49)=MONTH('Настройки ТИК'!$C$17),$B49="",CI49=8),CI49,0))*'Настройки УИК'!$I$36/8,0)</f>
        <v>#VALUE!</v>
      </c>
      <c r="CK49" s="512" t="e">
        <f>IF('Настройки УИК'!$F$36&gt;0,(IF(AND(MONTH($A49)=MONTH('Настройки ТИК'!$D$17),$B49="",CI49=8),CI49,0))*'Настройки УИК'!$J$36/8,0)</f>
        <v>#VALUE!</v>
      </c>
      <c r="CL49" s="512" t="e">
        <f>IF($B49="",0,CI49*'Настройки УИК'!$K$36*2*'Настройки ТИК'!$C$32)</f>
        <v>#VALUE!</v>
      </c>
      <c r="CM49" s="512" t="e">
        <f>IF(AND(CJ49+CK49=0,$B49=""),CI49*'Настройки УИК'!$K$36*'Настройки ТИК'!$C$32,0)</f>
        <v>#VALUE!</v>
      </c>
      <c r="CN49" s="512" t="e">
        <f>IF(AND('Настройки ТИК'!$C$45="ТИК",'Настройки УИК'!$C$36="Председатель"),0,(CL49+CM49)*ПК_ТИК)</f>
        <v>#VALUE!</v>
      </c>
      <c r="CO49" s="344"/>
      <c r="CP49" s="512" t="e">
        <f>IF('Настройки УИК'!$F$37&gt;0,(IF(AND(MONTH($A49)=MONTH('Настройки ТИК'!$C$17),$B49="",CO49=8),CO49,0))*'Настройки УИК'!$I$37/8,0)</f>
        <v>#VALUE!</v>
      </c>
      <c r="CQ49" s="512" t="e">
        <f>IF('Настройки УИК'!$F$37&gt;0,(IF(AND(MONTH($A49)=MONTH('Настройки ТИК'!$D$17),$B49="",CO49=8),CO49,0))*'Настройки УИК'!$J$37/8,0)</f>
        <v>#VALUE!</v>
      </c>
      <c r="CR49" s="512" t="e">
        <f>IF($B49="",0,CO49*'Настройки УИК'!$K$37*2*'Настройки ТИК'!$C$32)</f>
        <v>#VALUE!</v>
      </c>
      <c r="CS49" s="512" t="e">
        <f>IF(AND(CP49+CQ49=0,$B49=""),CO49*'Настройки УИК'!$K$37*'Настройки ТИК'!$C$32,0)</f>
        <v>#VALUE!</v>
      </c>
      <c r="CT49" s="512" t="e">
        <f>IF(AND('Настройки ТИК'!$C$45="ТИК",'Настройки УИК'!$C$37="Председатель"),0,(CR49+CS49)*ПК_ТИК)</f>
        <v>#VALUE!</v>
      </c>
      <c r="CU49" s="344"/>
      <c r="CV49" s="512" t="e">
        <f>IF('Настройки УИК'!$F$38&gt;0,(IF(AND(MONTH($A49)=MONTH('Настройки ТИК'!$C$17),$B49="",CU49=8),CU49,0))*'Настройки УИК'!$I$38/8,0)</f>
        <v>#VALUE!</v>
      </c>
      <c r="CW49" s="512" t="e">
        <f>IF('Настройки УИК'!$F$38&gt;0,(IF(AND(MONTH($A49)=MONTH('Настройки ТИК'!$D$17),$B49="",CU49=8),CU49,0))*'Настройки УИК'!$J$38/8,0)</f>
        <v>#VALUE!</v>
      </c>
      <c r="CX49" s="512" t="e">
        <f>IF($B49="",0,CU49*'Настройки УИК'!$K$38*2*'Настройки ТИК'!$C$32)</f>
        <v>#VALUE!</v>
      </c>
      <c r="CY49" s="512" t="e">
        <f>IF(AND(CV49+CW49=0,$B49=""),CU49*'Настройки УИК'!$K$38*'Настройки ТИК'!$C$32,0)</f>
        <v>#VALUE!</v>
      </c>
      <c r="CZ49" s="512" t="e">
        <f>IF(AND('Настройки ТИК'!$C$45="ТИК",'Настройки УИК'!$C$38="Председатель"),0,(CX49+CY49)*ПК_ТИК)</f>
        <v>#VALUE!</v>
      </c>
      <c r="DA49" s="344"/>
      <c r="DB49" s="512" t="e">
        <f>IF('Настройки УИК'!$F$39&gt;0,(IF(AND(MONTH($A49)=MONTH('Настройки ТИК'!$C$17),$B49="",DA49=8),DA49,0))*'Настройки УИК'!$I$39/8,0)</f>
        <v>#VALUE!</v>
      </c>
      <c r="DC49" s="512" t="e">
        <f>IF('Настройки УИК'!$F$39&gt;0,(IF(AND(MONTH($A49)=MONTH('Настройки ТИК'!$D$17),$B49="",DA49=8),DA49,0))*'Настройки УИК'!$J$39/8,0)</f>
        <v>#VALUE!</v>
      </c>
      <c r="DD49" s="512" t="e">
        <f>IF($B49="",0,DA49*'Настройки УИК'!$K$39*2*'Настройки ТИК'!$C$32)</f>
        <v>#VALUE!</v>
      </c>
      <c r="DE49" s="512" t="e">
        <f>IF(AND(DB49+DC49=0,$B49=""),DA49*'Настройки УИК'!$K$39*'Настройки ТИК'!$C$32,0)</f>
        <v>#VALUE!</v>
      </c>
      <c r="DF49" s="512" t="e">
        <f>IF(AND('Настройки ТИК'!$C$45="ТИК",'Настройки УИК'!$C$39="Председатель"),0,(DD49+DE49)*ПК_ТИК)</f>
        <v>#VALUE!</v>
      </c>
    </row>
    <row r="50" spans="1:113" s="241" customFormat="1" ht="16.5" customHeight="1">
      <c r="A50" s="419" t="s">
        <v>1040</v>
      </c>
      <c r="B50" s="420" t="s">
        <v>1041</v>
      </c>
      <c r="C50" s="344"/>
      <c r="D50" s="512" t="e">
        <f>IF('Настройки УИК'!$F$22&gt;0,(IF(AND(MONTH($A50)=MONTH('Настройки ТИК'!$C$17),$B50="",C50=8),C50,0))*'Настройки УИК'!$I$22/8,0)</f>
        <v>#VALUE!</v>
      </c>
      <c r="E50" s="512" t="e">
        <f>IF('Настройки УИК'!$F$22&gt;0,(IF(AND(MONTH($A50)=MONTH('Настройки ТИК'!$D$17),$B50="",C50=8),C50,0))*'Настройки УИК'!$J$22/8,0)</f>
        <v>#VALUE!</v>
      </c>
      <c r="F50" s="512" t="e">
        <f>IF($B50="",0,C50*'Настройки УИК'!$K$22*2*'Настройки ТИК'!$C$32)</f>
        <v>#VALUE!</v>
      </c>
      <c r="G50" s="512" t="e">
        <f>IF(AND(D50+E50=0,$B50=""),C50*'Настройки УИК'!$K$22*'Настройки ТИК'!$C$32,0)</f>
        <v>#VALUE!</v>
      </c>
      <c r="H50" s="512" t="e">
        <f>IF(AND('Настройки ТИК'!$C$45="ТИК",'Настройки УИК'!$C$22="Председатель"),0,(F50+G50)*ПК_ТИК)</f>
        <v>#VALUE!</v>
      </c>
      <c r="I50" s="344"/>
      <c r="J50" s="512" t="e">
        <f>IF('Настройки УИК'!$F$23&gt;0,(IF(AND(MONTH($A50)=MONTH('Настройки ТИК'!$C$17),$B50="",I50=8),I50,0))*'Настройки УИК'!$I$23/8,0)</f>
        <v>#VALUE!</v>
      </c>
      <c r="K50" s="512" t="e">
        <f>IF('Настройки УИК'!$F$23&gt;0,(IF(AND(MONTH($A50)=MONTH('Настройки ТИК'!$D$17),$B50="",I50=8),I50,0))*'Настройки УИК'!$J$23/8,0)</f>
        <v>#VALUE!</v>
      </c>
      <c r="L50" s="512" t="e">
        <f>IF($B50="",0,I50*'Настройки УИК'!$K$23*2*'Настройки ТИК'!$C$32)</f>
        <v>#VALUE!</v>
      </c>
      <c r="M50" s="512" t="e">
        <f>IF(AND(J50+K50=0,$B50=""),I50*'Настройки УИК'!$K$23*'Настройки ТИК'!$C$32,0)</f>
        <v>#VALUE!</v>
      </c>
      <c r="N50" s="512" t="e">
        <f>IF(AND('Настройки ТИК'!$C$45="ТИК",'Настройки УИК'!$C$23="Председатель"),0,(L50+M50)*ПК_ТИК)</f>
        <v>#VALUE!</v>
      </c>
      <c r="O50" s="344"/>
      <c r="P50" s="512" t="e">
        <f>IF('Настройки УИК'!$F$24&gt;0,(IF(AND(MONTH($A50)=MONTH('Настройки ТИК'!$C$17),$B50="",O50=8),O50,0))*'Настройки УИК'!$I$24/8,0)</f>
        <v>#VALUE!</v>
      </c>
      <c r="Q50" s="512" t="e">
        <f>IF('Настройки УИК'!$F$24&gt;0,(IF(AND(MONTH($A50)=MONTH('Настройки ТИК'!$D$17),$B50="",O50=8),O50,0))*'Настройки УИК'!$J$24/8,0)</f>
        <v>#VALUE!</v>
      </c>
      <c r="R50" s="512" t="e">
        <f>IF($B50="",0,O50*'Настройки УИК'!$K$24*2*'Настройки ТИК'!$C$32)</f>
        <v>#VALUE!</v>
      </c>
      <c r="S50" s="512" t="e">
        <f>IF(AND(P50+Q50=0,$B50=""),O50*'Настройки УИК'!$K$24*'Настройки ТИК'!$C$32,0)</f>
        <v>#VALUE!</v>
      </c>
      <c r="T50" s="512" t="e">
        <f>IF(AND('Настройки ТИК'!$C$45="ТИК",'Настройки УИК'!$C$24="Председатель"),0,(R50+S50)*ПК_ТИК)</f>
        <v>#VALUE!</v>
      </c>
      <c r="U50" s="344"/>
      <c r="V50" s="512" t="e">
        <f>IF('Настройки УИК'!$F$25&gt;0,(IF(AND(MONTH($A50)=MONTH('Настройки ТИК'!$C$17),$B50="",U50=8),U50,0))*'Настройки УИК'!$I$25/8,0)</f>
        <v>#VALUE!</v>
      </c>
      <c r="W50" s="512" t="e">
        <f>IF('Настройки УИК'!$F$25&gt;0,(IF(AND(MONTH($A50)=MONTH('Настройки ТИК'!$D$17),$B50="",U50=8),U50,0))*'Настройки УИК'!$J$25/8,0)</f>
        <v>#VALUE!</v>
      </c>
      <c r="X50" s="512" t="e">
        <f>IF($B50="",0,U50*'Настройки УИК'!$K$25*2*'Настройки ТИК'!$C$32)</f>
        <v>#VALUE!</v>
      </c>
      <c r="Y50" s="512" t="e">
        <f>IF(AND(V50+W50=0,$B50=""),U50*'Настройки УИК'!$K$25*'Настройки ТИК'!$C$32,0)</f>
        <v>#VALUE!</v>
      </c>
      <c r="Z50" s="512" t="e">
        <f>IF(AND('Настройки ТИК'!$C$45="ТИК",'Настройки УИК'!$C$25="Председатель"),0,(X50+Y50)*ПК_ТИК)</f>
        <v>#VALUE!</v>
      </c>
      <c r="AA50" s="344"/>
      <c r="AB50" s="512" t="e">
        <f>IF('Настройки УИК'!$F$26&gt;0,(IF(AND(MONTH($A50)=MONTH('Настройки ТИК'!$C$17),$B50="",AA50=8),AA50,0))*'Настройки УИК'!$I$26/8,0)</f>
        <v>#VALUE!</v>
      </c>
      <c r="AC50" s="512" t="e">
        <f>IF('Настройки УИК'!$F$26&gt;0,(IF(AND(MONTH($A50)=MONTH('Настройки ТИК'!$D$17),$B50="",AA50=8),AA50,0))*'Настройки УИК'!$J$26/8,0)</f>
        <v>#VALUE!</v>
      </c>
      <c r="AD50" s="512" t="e">
        <f>IF($B50="",0,AA50*'Настройки УИК'!$K$26*2*'Настройки ТИК'!$C$32)</f>
        <v>#VALUE!</v>
      </c>
      <c r="AE50" s="512" t="e">
        <f>IF(AND(AB50+AC50=0,$B50=""),AA50*'Настройки УИК'!$K$26*'Настройки ТИК'!$C$32,0)</f>
        <v>#VALUE!</v>
      </c>
      <c r="AF50" s="512" t="e">
        <f>IF(AND('Настройки ТИК'!$C$45="ТИК",'Настройки УИК'!$C$26="Председатель"),0,(AD50+AE50)*ПК_ТИК)</f>
        <v>#VALUE!</v>
      </c>
      <c r="AG50" s="344"/>
      <c r="AH50" s="512" t="e">
        <f>IF('Настройки УИК'!$F$27&gt;0,(IF(AND(MONTH($A50)=MONTH('Настройки ТИК'!$C$17),$B50="",AG50=8),AG50,0))*'Настройки УИК'!$I$27/8,0)</f>
        <v>#VALUE!</v>
      </c>
      <c r="AI50" s="512" t="e">
        <f>IF('Настройки УИК'!$F$27&gt;0,(IF(AND(MONTH($A50)=MONTH('Настройки ТИК'!$D$17),$B50="",AG50=8),AG50,0))*'Настройки УИК'!$J$27/8,0)</f>
        <v>#VALUE!</v>
      </c>
      <c r="AJ50" s="512" t="e">
        <f>IF($B50="",0,AG50*'Настройки УИК'!$K$27*2*'Настройки ТИК'!$C$32)</f>
        <v>#VALUE!</v>
      </c>
      <c r="AK50" s="512" t="e">
        <f>IF(AND(AH50+AI50=0,$B50=""),AG50*'Настройки УИК'!$K$27*'Настройки ТИК'!$C$32,0)</f>
        <v>#VALUE!</v>
      </c>
      <c r="AL50" s="512" t="e">
        <f>IF(AND('Настройки ТИК'!$C$45="ТИК",'Настройки УИК'!$C$27="Председатель"),0,(AJ50+AK50)*ПК_ТИК)</f>
        <v>#VALUE!</v>
      </c>
      <c r="AM50" s="344"/>
      <c r="AN50" s="512" t="e">
        <f>IF('Настройки УИК'!$F$28&gt;0,(IF(AND(MONTH($A50)=MONTH('Настройки ТИК'!$C$17),$B50="",AM50=8),AM50,0))*'Настройки УИК'!$I$28/8,0)</f>
        <v>#VALUE!</v>
      </c>
      <c r="AO50" s="512" t="e">
        <f>IF('Настройки УИК'!$F$28&gt;0,(IF(AND(MONTH($A50)=MONTH('Настройки ТИК'!$D$17),$B50="",AM50=8),AM50,0))*'Настройки УИК'!$J$28/8,0)</f>
        <v>#VALUE!</v>
      </c>
      <c r="AP50" s="512" t="e">
        <f>IF($B50="",0,AM50*'Настройки УИК'!$K$28*2*'Настройки ТИК'!$C$32)</f>
        <v>#VALUE!</v>
      </c>
      <c r="AQ50" s="512" t="e">
        <f>IF(AND(AN50+AO50=0,$B50=""),AM50*'Настройки УИК'!$K$28*'Настройки ТИК'!$C$32,0)</f>
        <v>#VALUE!</v>
      </c>
      <c r="AR50" s="512" t="e">
        <f>IF(AND('Настройки ТИК'!$C$45="ТИК",'Настройки УИК'!$C$28="Председатель"),0,(AP50+AQ50)*ПК_ТИК)</f>
        <v>#VALUE!</v>
      </c>
      <c r="AS50" s="344"/>
      <c r="AT50" s="512" t="e">
        <f>IF('Настройки УИК'!$F$29&gt;0,(IF(AND(MONTH($A50)=MONTH('Настройки ТИК'!$C$17),$B50="",AS50=8),AS50,0))*'Настройки УИК'!$I$29/8,0)</f>
        <v>#VALUE!</v>
      </c>
      <c r="AU50" s="512" t="e">
        <f>IF('Настройки УИК'!$F$29&gt;0,(IF(AND(MONTH($A50)=MONTH('Настройки ТИК'!$D$17),$B50="",AS50=8),AS50,0))*'Настройки УИК'!$J$29/8,0)</f>
        <v>#VALUE!</v>
      </c>
      <c r="AV50" s="512" t="e">
        <f>IF($B50="",0,AS50*'Настройки УИК'!$K$29*2*'Настройки ТИК'!$C$32)</f>
        <v>#VALUE!</v>
      </c>
      <c r="AW50" s="512" t="e">
        <f>IF(AND(AT50+AU50=0,$B50=""),AS50*'Настройки УИК'!$K$29*'Настройки ТИК'!$C$32,0)</f>
        <v>#VALUE!</v>
      </c>
      <c r="AX50" s="512" t="e">
        <f>IF(AND('Настройки ТИК'!$C$45="ТИК",'Настройки УИК'!$C$29="Председатель"),0,(AV50+AW50)*ПК_ТИК)</f>
        <v>#VALUE!</v>
      </c>
      <c r="AY50" s="344"/>
      <c r="AZ50" s="512" t="e">
        <f>IF('Настройки УИК'!$F$30&gt;0,(IF(AND(MONTH($A50)=MONTH('Настройки ТИК'!$C$17),$B50="",AY50=8),AY50,0))*'Настройки УИК'!$I$30/8,0)</f>
        <v>#VALUE!</v>
      </c>
      <c r="BA50" s="512" t="e">
        <f>IF('Настройки УИК'!$F$30&gt;0,(IF(AND(MONTH($A50)=MONTH('Настройки ТИК'!$D$17),$B50="",AY50=8),AY50,0))*'Настройки УИК'!$J$30/8,0)</f>
        <v>#VALUE!</v>
      </c>
      <c r="BB50" s="512" t="e">
        <f>IF($B50="",0,AY50*'Настройки УИК'!$K$30*2*'Настройки ТИК'!$C$32)</f>
        <v>#VALUE!</v>
      </c>
      <c r="BC50" s="512" t="e">
        <f>IF(AND(AZ50+BA50=0,$B50=""),AY50*'Настройки УИК'!$K$30*'Настройки ТИК'!$C$32,0)</f>
        <v>#VALUE!</v>
      </c>
      <c r="BD50" s="512" t="e">
        <f>IF(AND('Настройки ТИК'!$C$45="ТИК",'Настройки УИК'!$C$30="Председатель"),0,(BB50+BC50)*ПК_ТИК)</f>
        <v>#VALUE!</v>
      </c>
      <c r="BE50" s="344"/>
      <c r="BF50" s="512" t="e">
        <f>IF('Настройки УИК'!$F$31&gt;0,(IF(AND(MONTH($A50)=MONTH('Настройки ТИК'!$C$17),$B50="",BE50=8),BE50,0))*'Настройки УИК'!$I$31/8,0)</f>
        <v>#VALUE!</v>
      </c>
      <c r="BG50" s="512" t="e">
        <f>IF('Настройки УИК'!$F$31&gt;0,(IF(AND(MONTH($A50)=MONTH('Настройки ТИК'!$D$17),$B50="",BE50=8),BE50,0))*'Настройки УИК'!$J$31/8,0)</f>
        <v>#VALUE!</v>
      </c>
      <c r="BH50" s="512" t="e">
        <f>IF($B50="",0,BE50*'Настройки УИК'!$K$31*2*'Настройки ТИК'!$C$32)</f>
        <v>#VALUE!</v>
      </c>
      <c r="BI50" s="512" t="e">
        <f>IF(AND(BF50+BG50=0,$B50=""),BE50*'Настройки УИК'!$K$31*'Настройки ТИК'!$C$32,0)</f>
        <v>#VALUE!</v>
      </c>
      <c r="BJ50" s="512" t="e">
        <f>IF(AND('Настройки ТИК'!$C$45="ТИК",'Настройки УИК'!$C$31="Председатель"),0,(BH50+BI50)*ПК_ТИК)</f>
        <v>#VALUE!</v>
      </c>
      <c r="BK50" s="344"/>
      <c r="BL50" s="512" t="e">
        <f>IF('Настройки УИК'!$F$32&gt;0,(IF(AND(MONTH($A50)=MONTH('Настройки ТИК'!$C$17),$B50="",BK50=8),BK50,0))*'Настройки УИК'!$I$32/8,0)</f>
        <v>#VALUE!</v>
      </c>
      <c r="BM50" s="512" t="e">
        <f>IF('Настройки УИК'!$F$32&gt;0,(IF(AND(MONTH($A50)=MONTH('Настройки ТИК'!$D$17),$B50="",BK50=8),BK50,0))*'Настройки УИК'!$J$32/8,0)</f>
        <v>#VALUE!</v>
      </c>
      <c r="BN50" s="512" t="e">
        <f>IF($B50="",0,BK50*'Настройки УИК'!$K$32*2*'Настройки ТИК'!$C$32)</f>
        <v>#VALUE!</v>
      </c>
      <c r="BO50" s="512" t="e">
        <f>IF(AND(BL50+BM50=0,$B50=""),BK50*'Настройки УИК'!$K$32*'Настройки ТИК'!$C$32,0)</f>
        <v>#VALUE!</v>
      </c>
      <c r="BP50" s="512" t="e">
        <f>IF(AND('Настройки ТИК'!$C$45="ТИК",'Настройки УИК'!$C$32="Председатель"),0,(BN50+BO50)*ПК_ТИК)</f>
        <v>#VALUE!</v>
      </c>
      <c r="BQ50" s="344"/>
      <c r="BR50" s="512" t="e">
        <f>IF('Настройки УИК'!$F$33&gt;0,(IF(AND(MONTH($A50)=MONTH('Настройки ТИК'!$C$17),$B50="",BQ50=8),BQ50,0))*'Настройки УИК'!$I$33/8,0)</f>
        <v>#VALUE!</v>
      </c>
      <c r="BS50" s="512" t="e">
        <f>IF('Настройки УИК'!$F$33&gt;0,(IF(AND(MONTH($A50)=MONTH('Настройки ТИК'!$D$17),$B50="",BQ50=8),BQ50,0))*'Настройки УИК'!$J$33/8,0)</f>
        <v>#VALUE!</v>
      </c>
      <c r="BT50" s="512" t="e">
        <f>IF($B50="",0,BQ50*'Настройки УИК'!$K$33*2*'Настройки ТИК'!$C$32)</f>
        <v>#VALUE!</v>
      </c>
      <c r="BU50" s="512" t="e">
        <f>IF(AND(BR50+BS50=0,$B50=""),BQ50*'Настройки УИК'!$K$33*'Настройки ТИК'!$C$32,0)</f>
        <v>#VALUE!</v>
      </c>
      <c r="BV50" s="512" t="e">
        <f>IF(AND('Настройки ТИК'!$C$45="ТИК",'Настройки УИК'!$C$33="Председатель"),0,(BT50+BU50)*ПК_ТИК)</f>
        <v>#VALUE!</v>
      </c>
      <c r="BW50" s="344"/>
      <c r="BX50" s="512" t="e">
        <f>IF('Настройки УИК'!$F$34&gt;0,(IF(AND(MONTH($A50)=MONTH('Настройки ТИК'!$C$17),$B50="",BW50=8),BW50,0))*'Настройки УИК'!$I$34/8,0)</f>
        <v>#VALUE!</v>
      </c>
      <c r="BY50" s="512" t="e">
        <f>IF('Настройки УИК'!$F$34&gt;0,(IF(AND(MONTH($A50)=MONTH('Настройки ТИК'!$D$17),$B50="",BW50=8),BW50,0))*'Настройки УИК'!$J$34/8,0)</f>
        <v>#VALUE!</v>
      </c>
      <c r="BZ50" s="512" t="e">
        <f>IF($B50="",0,BW50*'Настройки УИК'!$K$34*2*'Настройки ТИК'!$C$32)</f>
        <v>#VALUE!</v>
      </c>
      <c r="CA50" s="512" t="e">
        <f>IF(AND(BX50+BY50=0,$B50=""),BW50*'Настройки УИК'!$K$34*'Настройки ТИК'!$C$32,0)</f>
        <v>#VALUE!</v>
      </c>
      <c r="CB50" s="512" t="e">
        <f>IF(AND('Настройки ТИК'!$C$45="ТИК",'Настройки УИК'!$C$34="Председатель"),0,(BZ50+CA50)*ПК_ТИК)</f>
        <v>#VALUE!</v>
      </c>
      <c r="CC50" s="344"/>
      <c r="CD50" s="512" t="e">
        <f>IF('Настройки УИК'!$F$35&gt;0,(IF(AND(MONTH($A50)=MONTH('Настройки ТИК'!$C$17),$B50="",CC50=8),CC50,0))*'Настройки УИК'!$I$35/8,0)</f>
        <v>#VALUE!</v>
      </c>
      <c r="CE50" s="512" t="e">
        <f>IF('Настройки УИК'!$F$35&gt;0,(IF(AND(MONTH($A50)=MONTH('Настройки ТИК'!$D$17),$B50="",CC50=8),CC50,0))*'Настройки УИК'!$J$35/8,0)</f>
        <v>#VALUE!</v>
      </c>
      <c r="CF50" s="512" t="e">
        <f>IF($B50="",0,CC50*'Настройки УИК'!$K$35*2*'Настройки ТИК'!$C$32)</f>
        <v>#VALUE!</v>
      </c>
      <c r="CG50" s="512" t="e">
        <f>IF(AND(CD50+CE50=0,$B50=""),CC50*'Настройки УИК'!$K$35*'Настройки ТИК'!$C$32,0)</f>
        <v>#VALUE!</v>
      </c>
      <c r="CH50" s="512" t="e">
        <f>IF(AND('Настройки ТИК'!$C$45="ТИК",'Настройки УИК'!$C$35="Председатель"),0,(CF50+CG50)*ПК_ТИК)</f>
        <v>#VALUE!</v>
      </c>
      <c r="CI50" s="344"/>
      <c r="CJ50" s="512" t="e">
        <f>IF('Настройки УИК'!$F$36&gt;0,(IF(AND(MONTH($A50)=MONTH('Настройки ТИК'!$C$17),$B50="",CI50=8),CI50,0))*'Настройки УИК'!$I$36/8,0)</f>
        <v>#VALUE!</v>
      </c>
      <c r="CK50" s="512" t="e">
        <f>IF('Настройки УИК'!$F$36&gt;0,(IF(AND(MONTH($A50)=MONTH('Настройки ТИК'!$D$17),$B50="",CI50=8),CI50,0))*'Настройки УИК'!$J$36/8,0)</f>
        <v>#VALUE!</v>
      </c>
      <c r="CL50" s="512" t="e">
        <f>IF($B50="",0,CI50*'Настройки УИК'!$K$36*2*'Настройки ТИК'!$C$32)</f>
        <v>#VALUE!</v>
      </c>
      <c r="CM50" s="512" t="e">
        <f>IF(AND(CJ50+CK50=0,$B50=""),CI50*'Настройки УИК'!$K$36*'Настройки ТИК'!$C$32,0)</f>
        <v>#VALUE!</v>
      </c>
      <c r="CN50" s="512" t="e">
        <f>IF(AND('Настройки ТИК'!$C$45="ТИК",'Настройки УИК'!$C$36="Председатель"),0,(CL50+CM50)*ПК_ТИК)</f>
        <v>#VALUE!</v>
      </c>
      <c r="CO50" s="344"/>
      <c r="CP50" s="512" t="e">
        <f>IF('Настройки УИК'!$F$37&gt;0,(IF(AND(MONTH($A50)=MONTH('Настройки ТИК'!$C$17),$B50="",CO50=8),CO50,0))*'Настройки УИК'!$I$37/8,0)</f>
        <v>#VALUE!</v>
      </c>
      <c r="CQ50" s="512" t="e">
        <f>IF('Настройки УИК'!$F$37&gt;0,(IF(AND(MONTH($A50)=MONTH('Настройки ТИК'!$D$17),$B50="",CO50=8),CO50,0))*'Настройки УИК'!$J$37/8,0)</f>
        <v>#VALUE!</v>
      </c>
      <c r="CR50" s="512" t="e">
        <f>IF($B50="",0,CO50*'Настройки УИК'!$K$37*2*'Настройки ТИК'!$C$32)</f>
        <v>#VALUE!</v>
      </c>
      <c r="CS50" s="512" t="e">
        <f>IF(AND(CP50+CQ50=0,$B50=""),CO50*'Настройки УИК'!$K$37*'Настройки ТИК'!$C$32,0)</f>
        <v>#VALUE!</v>
      </c>
      <c r="CT50" s="512" t="e">
        <f>IF(AND('Настройки ТИК'!$C$45="ТИК",'Настройки УИК'!$C$37="Председатель"),0,(CR50+CS50)*ПК_ТИК)</f>
        <v>#VALUE!</v>
      </c>
      <c r="CU50" s="344"/>
      <c r="CV50" s="512" t="e">
        <f>IF('Настройки УИК'!$F$38&gt;0,(IF(AND(MONTH($A50)=MONTH('Настройки ТИК'!$C$17),$B50="",CU50=8),CU50,0))*'Настройки УИК'!$I$38/8,0)</f>
        <v>#VALUE!</v>
      </c>
      <c r="CW50" s="512" t="e">
        <f>IF('Настройки УИК'!$F$38&gt;0,(IF(AND(MONTH($A50)=MONTH('Настройки ТИК'!$D$17),$B50="",CU50=8),CU50,0))*'Настройки УИК'!$J$38/8,0)</f>
        <v>#VALUE!</v>
      </c>
      <c r="CX50" s="512" t="e">
        <f>IF($B50="",0,CU50*'Настройки УИК'!$K$38*2*'Настройки ТИК'!$C$32)</f>
        <v>#VALUE!</v>
      </c>
      <c r="CY50" s="512" t="e">
        <f>IF(AND(CV50+CW50=0,$B50=""),CU50*'Настройки УИК'!$K$38*'Настройки ТИК'!$C$32,0)</f>
        <v>#VALUE!</v>
      </c>
      <c r="CZ50" s="512" t="e">
        <f>IF(AND('Настройки ТИК'!$C$45="ТИК",'Настройки УИК'!$C$38="Председатель"),0,(CX50+CY50)*ПК_ТИК)</f>
        <v>#VALUE!</v>
      </c>
      <c r="DA50" s="344"/>
      <c r="DB50" s="512" t="e">
        <f>IF('Настройки УИК'!$F$39&gt;0,(IF(AND(MONTH($A50)=MONTH('Настройки ТИК'!$C$17),$B50="",DA50=8),DA50,0))*'Настройки УИК'!$I$39/8,0)</f>
        <v>#VALUE!</v>
      </c>
      <c r="DC50" s="512" t="e">
        <f>IF('Настройки УИК'!$F$39&gt;0,(IF(AND(MONTH($A50)=MONTH('Настройки ТИК'!$D$17),$B50="",DA50=8),DA50,0))*'Настройки УИК'!$J$39/8,0)</f>
        <v>#VALUE!</v>
      </c>
      <c r="DD50" s="512" t="e">
        <f>IF($B50="",0,DA50*'Настройки УИК'!$K$39*2*'Настройки ТИК'!$C$32)</f>
        <v>#VALUE!</v>
      </c>
      <c r="DE50" s="512" t="e">
        <f>IF(AND(DB50+DC50=0,$B50=""),DA50*'Настройки УИК'!$K$39*'Настройки ТИК'!$C$32,0)</f>
        <v>#VALUE!</v>
      </c>
      <c r="DF50" s="512" t="e">
        <f>IF(AND('Настройки ТИК'!$C$45="ТИК",'Настройки УИК'!$C$39="Председатель"),0,(DD50+DE50)*ПК_ТИК)</f>
        <v>#VALUE!</v>
      </c>
    </row>
    <row r="51" spans="1:113" s="241" customFormat="1" ht="16.5" customHeight="1">
      <c r="A51" s="419" t="s">
        <v>1040</v>
      </c>
      <c r="B51" s="420" t="s">
        <v>1041</v>
      </c>
      <c r="C51" s="344"/>
      <c r="D51" s="512" t="e">
        <f>IF('Настройки УИК'!$F$22&gt;0,(IF(AND(MONTH($A51)=MONTH('Настройки ТИК'!$C$17),$B51="",C51=8),C51,0))*'Настройки УИК'!$I$22/8,0)</f>
        <v>#VALUE!</v>
      </c>
      <c r="E51" s="512" t="e">
        <f>IF('Настройки УИК'!$F$22&gt;0,(IF(AND(MONTH($A51)=MONTH('Настройки ТИК'!$D$17),$B51="",C51=8),C51,0))*'Настройки УИК'!$J$22/8,0)</f>
        <v>#VALUE!</v>
      </c>
      <c r="F51" s="512" t="e">
        <f>IF($B51="",0,C51*'Настройки УИК'!$K$22*2*'Настройки ТИК'!$C$32)</f>
        <v>#VALUE!</v>
      </c>
      <c r="G51" s="512" t="e">
        <f>IF(AND(D51+E51=0,$B51=""),C51*'Настройки УИК'!$K$22*'Настройки ТИК'!$C$32,0)</f>
        <v>#VALUE!</v>
      </c>
      <c r="H51" s="512" t="e">
        <f>IF(AND('Настройки ТИК'!$C$45="ТИК",'Настройки УИК'!$C$22="Председатель"),0,(F51+G51)*ПК_ТИК)</f>
        <v>#VALUE!</v>
      </c>
      <c r="I51" s="344"/>
      <c r="J51" s="512" t="e">
        <f>IF('Настройки УИК'!$F$23&gt;0,(IF(AND(MONTH($A51)=MONTH('Настройки ТИК'!$C$17),$B51="",I51=8),I51,0))*'Настройки УИК'!$I$23/8,0)</f>
        <v>#VALUE!</v>
      </c>
      <c r="K51" s="512" t="e">
        <f>IF('Настройки УИК'!$F$23&gt;0,(IF(AND(MONTH($A51)=MONTH('Настройки ТИК'!$D$17),$B51="",I51=8),I51,0))*'Настройки УИК'!$J$23/8,0)</f>
        <v>#VALUE!</v>
      </c>
      <c r="L51" s="512" t="e">
        <f>IF($B51="",0,I51*'Настройки УИК'!$K$23*2*'Настройки ТИК'!$C$32)</f>
        <v>#VALUE!</v>
      </c>
      <c r="M51" s="512" t="e">
        <f>IF(AND(J51+K51=0,$B51=""),I51*'Настройки УИК'!$K$23*'Настройки ТИК'!$C$32,0)</f>
        <v>#VALUE!</v>
      </c>
      <c r="N51" s="512" t="e">
        <f>IF(AND('Настройки ТИК'!$C$45="ТИК",'Настройки УИК'!$C$23="Председатель"),0,(L51+M51)*ПК_ТИК)</f>
        <v>#VALUE!</v>
      </c>
      <c r="O51" s="344"/>
      <c r="P51" s="512" t="e">
        <f>IF('Настройки УИК'!$F$24&gt;0,(IF(AND(MONTH($A51)=MONTH('Настройки ТИК'!$C$17),$B51="",O51=8),O51,0))*'Настройки УИК'!$I$24/8,0)</f>
        <v>#VALUE!</v>
      </c>
      <c r="Q51" s="512" t="e">
        <f>IF('Настройки УИК'!$F$24&gt;0,(IF(AND(MONTH($A51)=MONTH('Настройки ТИК'!$D$17),$B51="",O51=8),O51,0))*'Настройки УИК'!$J$24/8,0)</f>
        <v>#VALUE!</v>
      </c>
      <c r="R51" s="512" t="e">
        <f>IF($B51="",0,O51*'Настройки УИК'!$K$24*2*'Настройки ТИК'!$C$32)</f>
        <v>#VALUE!</v>
      </c>
      <c r="S51" s="512" t="e">
        <f>IF(AND(P51+Q51=0,$B51=""),O51*'Настройки УИК'!$K$24*'Настройки ТИК'!$C$32,0)</f>
        <v>#VALUE!</v>
      </c>
      <c r="T51" s="512" t="e">
        <f>IF(AND('Настройки ТИК'!$C$45="ТИК",'Настройки УИК'!$C$24="Председатель"),0,(R51+S51)*ПК_ТИК)</f>
        <v>#VALUE!</v>
      </c>
      <c r="U51" s="344"/>
      <c r="V51" s="512" t="e">
        <f>IF('Настройки УИК'!$F$25&gt;0,(IF(AND(MONTH($A51)=MONTH('Настройки ТИК'!$C$17),$B51="",U51=8),U51,0))*'Настройки УИК'!$I$25/8,0)</f>
        <v>#VALUE!</v>
      </c>
      <c r="W51" s="512" t="e">
        <f>IF('Настройки УИК'!$F$25&gt;0,(IF(AND(MONTH($A51)=MONTH('Настройки ТИК'!$D$17),$B51="",U51=8),U51,0))*'Настройки УИК'!$J$25/8,0)</f>
        <v>#VALUE!</v>
      </c>
      <c r="X51" s="512" t="e">
        <f>IF($B51="",0,U51*'Настройки УИК'!$K$25*2*'Настройки ТИК'!$C$32)</f>
        <v>#VALUE!</v>
      </c>
      <c r="Y51" s="512" t="e">
        <f>IF(AND(V51+W51=0,$B51=""),U51*'Настройки УИК'!$K$25*'Настройки ТИК'!$C$32,0)</f>
        <v>#VALUE!</v>
      </c>
      <c r="Z51" s="512" t="e">
        <f>IF(AND('Настройки ТИК'!$C$45="ТИК",'Настройки УИК'!$C$25="Председатель"),0,(X51+Y51)*ПК_ТИК)</f>
        <v>#VALUE!</v>
      </c>
      <c r="AA51" s="344"/>
      <c r="AB51" s="512" t="e">
        <f>IF('Настройки УИК'!$F$26&gt;0,(IF(AND(MONTH($A51)=MONTH('Настройки ТИК'!$C$17),$B51="",AA51=8),AA51,0))*'Настройки УИК'!$I$26/8,0)</f>
        <v>#VALUE!</v>
      </c>
      <c r="AC51" s="512" t="e">
        <f>IF('Настройки УИК'!$F$26&gt;0,(IF(AND(MONTH($A51)=MONTH('Настройки ТИК'!$D$17),$B51="",AA51=8),AA51,0))*'Настройки УИК'!$J$26/8,0)</f>
        <v>#VALUE!</v>
      </c>
      <c r="AD51" s="512" t="e">
        <f>IF($B51="",0,AA51*'Настройки УИК'!$K$26*2*'Настройки ТИК'!$C$32)</f>
        <v>#VALUE!</v>
      </c>
      <c r="AE51" s="512" t="e">
        <f>IF(AND(AB51+AC51=0,$B51=""),AA51*'Настройки УИК'!$K$26*'Настройки ТИК'!$C$32,0)</f>
        <v>#VALUE!</v>
      </c>
      <c r="AF51" s="512" t="e">
        <f>IF(AND('Настройки ТИК'!$C$45="ТИК",'Настройки УИК'!$C$26="Председатель"),0,(AD51+AE51)*ПК_ТИК)</f>
        <v>#VALUE!</v>
      </c>
      <c r="AG51" s="344"/>
      <c r="AH51" s="512" t="e">
        <f>IF('Настройки УИК'!$F$27&gt;0,(IF(AND(MONTH($A51)=MONTH('Настройки ТИК'!$C$17),$B51="",AG51=8),AG51,0))*'Настройки УИК'!$I$27/8,0)</f>
        <v>#VALUE!</v>
      </c>
      <c r="AI51" s="512" t="e">
        <f>IF('Настройки УИК'!$F$27&gt;0,(IF(AND(MONTH($A51)=MONTH('Настройки ТИК'!$D$17),$B51="",AG51=8),AG51,0))*'Настройки УИК'!$J$27/8,0)</f>
        <v>#VALUE!</v>
      </c>
      <c r="AJ51" s="512" t="e">
        <f>IF($B51="",0,AG51*'Настройки УИК'!$K$27*2*'Настройки ТИК'!$C$32)</f>
        <v>#VALUE!</v>
      </c>
      <c r="AK51" s="512" t="e">
        <f>IF(AND(AH51+AI51=0,$B51=""),AG51*'Настройки УИК'!$K$27*'Настройки ТИК'!$C$32,0)</f>
        <v>#VALUE!</v>
      </c>
      <c r="AL51" s="512" t="e">
        <f>IF(AND('Настройки ТИК'!$C$45="ТИК",'Настройки УИК'!$C$27="Председатель"),0,(AJ51+AK51)*ПК_ТИК)</f>
        <v>#VALUE!</v>
      </c>
      <c r="AM51" s="344"/>
      <c r="AN51" s="512" t="e">
        <f>IF('Настройки УИК'!$F$28&gt;0,(IF(AND(MONTH($A51)=MONTH('Настройки ТИК'!$C$17),$B51="",AM51=8),AM51,0))*'Настройки УИК'!$I$28/8,0)</f>
        <v>#VALUE!</v>
      </c>
      <c r="AO51" s="512" t="e">
        <f>IF('Настройки УИК'!$F$28&gt;0,(IF(AND(MONTH($A51)=MONTH('Настройки ТИК'!$D$17),$B51="",AM51=8),AM51,0))*'Настройки УИК'!$J$28/8,0)</f>
        <v>#VALUE!</v>
      </c>
      <c r="AP51" s="512" t="e">
        <f>IF($B51="",0,AM51*'Настройки УИК'!$K$28*2*'Настройки ТИК'!$C$32)</f>
        <v>#VALUE!</v>
      </c>
      <c r="AQ51" s="512" t="e">
        <f>IF(AND(AN51+AO51=0,$B51=""),AM51*'Настройки УИК'!$K$28*'Настройки ТИК'!$C$32,0)</f>
        <v>#VALUE!</v>
      </c>
      <c r="AR51" s="512" t="e">
        <f>IF(AND('Настройки ТИК'!$C$45="ТИК",'Настройки УИК'!$C$28="Председатель"),0,(AP51+AQ51)*ПК_ТИК)</f>
        <v>#VALUE!</v>
      </c>
      <c r="AS51" s="344"/>
      <c r="AT51" s="512" t="e">
        <f>IF('Настройки УИК'!$F$29&gt;0,(IF(AND(MONTH($A51)=MONTH('Настройки ТИК'!$C$17),$B51="",AS51=8),AS51,0))*'Настройки УИК'!$I$29/8,0)</f>
        <v>#VALUE!</v>
      </c>
      <c r="AU51" s="512" t="e">
        <f>IF('Настройки УИК'!$F$29&gt;0,(IF(AND(MONTH($A51)=MONTH('Настройки ТИК'!$D$17),$B51="",AS51=8),AS51,0))*'Настройки УИК'!$J$29/8,0)</f>
        <v>#VALUE!</v>
      </c>
      <c r="AV51" s="512" t="e">
        <f>IF($B51="",0,AS51*'Настройки УИК'!$K$29*2*'Настройки ТИК'!$C$32)</f>
        <v>#VALUE!</v>
      </c>
      <c r="AW51" s="512" t="e">
        <f>IF(AND(AT51+AU51=0,$B51=""),AS51*'Настройки УИК'!$K$29*'Настройки ТИК'!$C$32,0)</f>
        <v>#VALUE!</v>
      </c>
      <c r="AX51" s="512" t="e">
        <f>IF(AND('Настройки ТИК'!$C$45="ТИК",'Настройки УИК'!$C$29="Председатель"),0,(AV51+AW51)*ПК_ТИК)</f>
        <v>#VALUE!</v>
      </c>
      <c r="AY51" s="344"/>
      <c r="AZ51" s="512" t="e">
        <f>IF('Настройки УИК'!$F$30&gt;0,(IF(AND(MONTH($A51)=MONTH('Настройки ТИК'!$C$17),$B51="",AY51=8),AY51,0))*'Настройки УИК'!$I$30/8,0)</f>
        <v>#VALUE!</v>
      </c>
      <c r="BA51" s="512" t="e">
        <f>IF('Настройки УИК'!$F$30&gt;0,(IF(AND(MONTH($A51)=MONTH('Настройки ТИК'!$D$17),$B51="",AY51=8),AY51,0))*'Настройки УИК'!$J$30/8,0)</f>
        <v>#VALUE!</v>
      </c>
      <c r="BB51" s="512" t="e">
        <f>IF($B51="",0,AY51*'Настройки УИК'!$K$30*2*'Настройки ТИК'!$C$32)</f>
        <v>#VALUE!</v>
      </c>
      <c r="BC51" s="512" t="e">
        <f>IF(AND(AZ51+BA51=0,$B51=""),AY51*'Настройки УИК'!$K$30*'Настройки ТИК'!$C$32,0)</f>
        <v>#VALUE!</v>
      </c>
      <c r="BD51" s="512" t="e">
        <f>IF(AND('Настройки ТИК'!$C$45="ТИК",'Настройки УИК'!$C$30="Председатель"),0,(BB51+BC51)*ПК_ТИК)</f>
        <v>#VALUE!</v>
      </c>
      <c r="BE51" s="344"/>
      <c r="BF51" s="512" t="e">
        <f>IF('Настройки УИК'!$F$31&gt;0,(IF(AND(MONTH($A51)=MONTH('Настройки ТИК'!$C$17),$B51="",BE51=8),BE51,0))*'Настройки УИК'!$I$31/8,0)</f>
        <v>#VALUE!</v>
      </c>
      <c r="BG51" s="512" t="e">
        <f>IF('Настройки УИК'!$F$31&gt;0,(IF(AND(MONTH($A51)=MONTH('Настройки ТИК'!$D$17),$B51="",BE51=8),BE51,0))*'Настройки УИК'!$J$31/8,0)</f>
        <v>#VALUE!</v>
      </c>
      <c r="BH51" s="512" t="e">
        <f>IF($B51="",0,BE51*'Настройки УИК'!$K$31*2*'Настройки ТИК'!$C$32)</f>
        <v>#VALUE!</v>
      </c>
      <c r="BI51" s="512" t="e">
        <f>IF(AND(BF51+BG51=0,$B51=""),BE51*'Настройки УИК'!$K$31*'Настройки ТИК'!$C$32,0)</f>
        <v>#VALUE!</v>
      </c>
      <c r="BJ51" s="512" t="e">
        <f>IF(AND('Настройки ТИК'!$C$45="ТИК",'Настройки УИК'!$C$31="Председатель"),0,(BH51+BI51)*ПК_ТИК)</f>
        <v>#VALUE!</v>
      </c>
      <c r="BK51" s="344"/>
      <c r="BL51" s="512" t="e">
        <f>IF('Настройки УИК'!$F$32&gt;0,(IF(AND(MONTH($A51)=MONTH('Настройки ТИК'!$C$17),$B51="",BK51=8),BK51,0))*'Настройки УИК'!$I$32/8,0)</f>
        <v>#VALUE!</v>
      </c>
      <c r="BM51" s="512" t="e">
        <f>IF('Настройки УИК'!$F$32&gt;0,(IF(AND(MONTH($A51)=MONTH('Настройки ТИК'!$D$17),$B51="",BK51=8),BK51,0))*'Настройки УИК'!$J$32/8,0)</f>
        <v>#VALUE!</v>
      </c>
      <c r="BN51" s="512" t="e">
        <f>IF($B51="",0,BK51*'Настройки УИК'!$K$32*2*'Настройки ТИК'!$C$32)</f>
        <v>#VALUE!</v>
      </c>
      <c r="BO51" s="512" t="e">
        <f>IF(AND(BL51+BM51=0,$B51=""),BK51*'Настройки УИК'!$K$32*'Настройки ТИК'!$C$32,0)</f>
        <v>#VALUE!</v>
      </c>
      <c r="BP51" s="512" t="e">
        <f>IF(AND('Настройки ТИК'!$C$45="ТИК",'Настройки УИК'!$C$32="Председатель"),0,(BN51+BO51)*ПК_ТИК)</f>
        <v>#VALUE!</v>
      </c>
      <c r="BQ51" s="344"/>
      <c r="BR51" s="512" t="e">
        <f>IF('Настройки УИК'!$F$33&gt;0,(IF(AND(MONTH($A51)=MONTH('Настройки ТИК'!$C$17),$B51="",BQ51=8),BQ51,0))*'Настройки УИК'!$I$33/8,0)</f>
        <v>#VALUE!</v>
      </c>
      <c r="BS51" s="512" t="e">
        <f>IF('Настройки УИК'!$F$33&gt;0,(IF(AND(MONTH($A51)=MONTH('Настройки ТИК'!$D$17),$B51="",BQ51=8),BQ51,0))*'Настройки УИК'!$J$33/8,0)</f>
        <v>#VALUE!</v>
      </c>
      <c r="BT51" s="512" t="e">
        <f>IF($B51="",0,BQ51*'Настройки УИК'!$K$33*2*'Настройки ТИК'!$C$32)</f>
        <v>#VALUE!</v>
      </c>
      <c r="BU51" s="512" t="e">
        <f>IF(AND(BR51+BS51=0,$B51=""),BQ51*'Настройки УИК'!$K$33*'Настройки ТИК'!$C$32,0)</f>
        <v>#VALUE!</v>
      </c>
      <c r="BV51" s="512" t="e">
        <f>IF(AND('Настройки ТИК'!$C$45="ТИК",'Настройки УИК'!$C$33="Председатель"),0,(BT51+BU51)*ПК_ТИК)</f>
        <v>#VALUE!</v>
      </c>
      <c r="BW51" s="344"/>
      <c r="BX51" s="512" t="e">
        <f>IF('Настройки УИК'!$F$34&gt;0,(IF(AND(MONTH($A51)=MONTH('Настройки ТИК'!$C$17),$B51="",BW51=8),BW51,0))*'Настройки УИК'!$I$34/8,0)</f>
        <v>#VALUE!</v>
      </c>
      <c r="BY51" s="512" t="e">
        <f>IF('Настройки УИК'!$F$34&gt;0,(IF(AND(MONTH($A51)=MONTH('Настройки ТИК'!$D$17),$B51="",BW51=8),BW51,0))*'Настройки УИК'!$J$34/8,0)</f>
        <v>#VALUE!</v>
      </c>
      <c r="BZ51" s="512" t="e">
        <f>IF($B51="",0,BW51*'Настройки УИК'!$K$34*2*'Настройки ТИК'!$C$32)</f>
        <v>#VALUE!</v>
      </c>
      <c r="CA51" s="512" t="e">
        <f>IF(AND(BX51+BY51=0,$B51=""),BW51*'Настройки УИК'!$K$34*'Настройки ТИК'!$C$32,0)</f>
        <v>#VALUE!</v>
      </c>
      <c r="CB51" s="512" t="e">
        <f>IF(AND('Настройки ТИК'!$C$45="ТИК",'Настройки УИК'!$C$34="Председатель"),0,(BZ51+CA51)*ПК_ТИК)</f>
        <v>#VALUE!</v>
      </c>
      <c r="CC51" s="344"/>
      <c r="CD51" s="512" t="e">
        <f>IF('Настройки УИК'!$F$35&gt;0,(IF(AND(MONTH($A51)=MONTH('Настройки ТИК'!$C$17),$B51="",CC51=8),CC51,0))*'Настройки УИК'!$I$35/8,0)</f>
        <v>#VALUE!</v>
      </c>
      <c r="CE51" s="512" t="e">
        <f>IF('Настройки УИК'!$F$35&gt;0,(IF(AND(MONTH($A51)=MONTH('Настройки ТИК'!$D$17),$B51="",CC51=8),CC51,0))*'Настройки УИК'!$J$35/8,0)</f>
        <v>#VALUE!</v>
      </c>
      <c r="CF51" s="512" t="e">
        <f>IF($B51="",0,CC51*'Настройки УИК'!$K$35*2*'Настройки ТИК'!$C$32)</f>
        <v>#VALUE!</v>
      </c>
      <c r="CG51" s="512" t="e">
        <f>IF(AND(CD51+CE51=0,$B51=""),CC51*'Настройки УИК'!$K$35*'Настройки ТИК'!$C$32,0)</f>
        <v>#VALUE!</v>
      </c>
      <c r="CH51" s="512" t="e">
        <f>IF(AND('Настройки ТИК'!$C$45="ТИК",'Настройки УИК'!$C$35="Председатель"),0,(CF51+CG51)*ПК_ТИК)</f>
        <v>#VALUE!</v>
      </c>
      <c r="CI51" s="344"/>
      <c r="CJ51" s="512" t="e">
        <f>IF('Настройки УИК'!$F$36&gt;0,(IF(AND(MONTH($A51)=MONTH('Настройки ТИК'!$C$17),$B51="",CI51=8),CI51,0))*'Настройки УИК'!$I$36/8,0)</f>
        <v>#VALUE!</v>
      </c>
      <c r="CK51" s="512" t="e">
        <f>IF('Настройки УИК'!$F$36&gt;0,(IF(AND(MONTH($A51)=MONTH('Настройки ТИК'!$D$17),$B51="",CI51=8),CI51,0))*'Настройки УИК'!$J$36/8,0)</f>
        <v>#VALUE!</v>
      </c>
      <c r="CL51" s="512" t="e">
        <f>IF($B51="",0,CI51*'Настройки УИК'!$K$36*2*'Настройки ТИК'!$C$32)</f>
        <v>#VALUE!</v>
      </c>
      <c r="CM51" s="512" t="e">
        <f>IF(AND(CJ51+CK51=0,$B51=""),CI51*'Настройки УИК'!$K$36*'Настройки ТИК'!$C$32,0)</f>
        <v>#VALUE!</v>
      </c>
      <c r="CN51" s="512" t="e">
        <f>IF(AND('Настройки ТИК'!$C$45="ТИК",'Настройки УИК'!$C$36="Председатель"),0,(CL51+CM51)*ПК_ТИК)</f>
        <v>#VALUE!</v>
      </c>
      <c r="CO51" s="344"/>
      <c r="CP51" s="512" t="e">
        <f>IF('Настройки УИК'!$F$37&gt;0,(IF(AND(MONTH($A51)=MONTH('Настройки ТИК'!$C$17),$B51="",CO51=8),CO51,0))*'Настройки УИК'!$I$37/8,0)</f>
        <v>#VALUE!</v>
      </c>
      <c r="CQ51" s="512" t="e">
        <f>IF('Настройки УИК'!$F$37&gt;0,(IF(AND(MONTH($A51)=MONTH('Настройки ТИК'!$D$17),$B51="",CO51=8),CO51,0))*'Настройки УИК'!$J$37/8,0)</f>
        <v>#VALUE!</v>
      </c>
      <c r="CR51" s="512" t="e">
        <f>IF($B51="",0,CO51*'Настройки УИК'!$K$37*2*'Настройки ТИК'!$C$32)</f>
        <v>#VALUE!</v>
      </c>
      <c r="CS51" s="512" t="e">
        <f>IF(AND(CP51+CQ51=0,$B51=""),CO51*'Настройки УИК'!$K$37*'Настройки ТИК'!$C$32,0)</f>
        <v>#VALUE!</v>
      </c>
      <c r="CT51" s="512" t="e">
        <f>IF(AND('Настройки ТИК'!$C$45="ТИК",'Настройки УИК'!$C$37="Председатель"),0,(CR51+CS51)*ПК_ТИК)</f>
        <v>#VALUE!</v>
      </c>
      <c r="CU51" s="344"/>
      <c r="CV51" s="512" t="e">
        <f>IF('Настройки УИК'!$F$38&gt;0,(IF(AND(MONTH($A51)=MONTH('Настройки ТИК'!$C$17),$B51="",CU51=8),CU51,0))*'Настройки УИК'!$I$38/8,0)</f>
        <v>#VALUE!</v>
      </c>
      <c r="CW51" s="512" t="e">
        <f>IF('Настройки УИК'!$F$38&gt;0,(IF(AND(MONTH($A51)=MONTH('Настройки ТИК'!$D$17),$B51="",CU51=8),CU51,0))*'Настройки УИК'!$J$38/8,0)</f>
        <v>#VALUE!</v>
      </c>
      <c r="CX51" s="512" t="e">
        <f>IF($B51="",0,CU51*'Настройки УИК'!$K$38*2*'Настройки ТИК'!$C$32)</f>
        <v>#VALUE!</v>
      </c>
      <c r="CY51" s="512" t="e">
        <f>IF(AND(CV51+CW51=0,$B51=""),CU51*'Настройки УИК'!$K$38*'Настройки ТИК'!$C$32,0)</f>
        <v>#VALUE!</v>
      </c>
      <c r="CZ51" s="512" t="e">
        <f>IF(AND('Настройки ТИК'!$C$45="ТИК",'Настройки УИК'!$C$38="Председатель"),0,(CX51+CY51)*ПК_ТИК)</f>
        <v>#VALUE!</v>
      </c>
      <c r="DA51" s="344"/>
      <c r="DB51" s="512" t="e">
        <f>IF('Настройки УИК'!$F$39&gt;0,(IF(AND(MONTH($A51)=MONTH('Настройки ТИК'!$C$17),$B51="",DA51=8),DA51,0))*'Настройки УИК'!$I$39/8,0)</f>
        <v>#VALUE!</v>
      </c>
      <c r="DC51" s="512" t="e">
        <f>IF('Настройки УИК'!$F$39&gt;0,(IF(AND(MONTH($A51)=MONTH('Настройки ТИК'!$D$17),$B51="",DA51=8),DA51,0))*'Настройки УИК'!$J$39/8,0)</f>
        <v>#VALUE!</v>
      </c>
      <c r="DD51" s="512" t="e">
        <f>IF($B51="",0,DA51*'Настройки УИК'!$K$39*2*'Настройки ТИК'!$C$32)</f>
        <v>#VALUE!</v>
      </c>
      <c r="DE51" s="512" t="e">
        <f>IF(AND(DB51+DC51=0,$B51=""),DA51*'Настройки УИК'!$K$39*'Настройки ТИК'!$C$32,0)</f>
        <v>#VALUE!</v>
      </c>
      <c r="DF51" s="512" t="e">
        <f>IF(AND('Настройки ТИК'!$C$45="ТИК",'Настройки УИК'!$C$39="Председатель"),0,(DD51+DE51)*ПК_ТИК)</f>
        <v>#VALUE!</v>
      </c>
    </row>
    <row r="52" spans="1:113" s="241" customFormat="1" ht="16.5" customHeight="1">
      <c r="A52" s="419" t="s">
        <v>1040</v>
      </c>
      <c r="B52" s="420" t="s">
        <v>1041</v>
      </c>
      <c r="C52" s="344"/>
      <c r="D52" s="512" t="e">
        <f>IF('Настройки УИК'!$F$22&gt;0,(IF(AND(MONTH($A52)=MONTH('Настройки ТИК'!$C$17),$B52="",C52=8),C52,0))*'Настройки УИК'!$I$22/8,0)</f>
        <v>#VALUE!</v>
      </c>
      <c r="E52" s="512" t="e">
        <f>IF('Настройки УИК'!$F$22&gt;0,(IF(AND(MONTH($A52)=MONTH('Настройки ТИК'!$D$17),$B52="",C52=8),C52,0))*'Настройки УИК'!$J$22/8,0)</f>
        <v>#VALUE!</v>
      </c>
      <c r="F52" s="512" t="e">
        <f>IF($B52="",0,C52*'Настройки УИК'!$K$22*2*'Настройки ТИК'!$C$32)</f>
        <v>#VALUE!</v>
      </c>
      <c r="G52" s="512" t="e">
        <f>IF(AND(D52+E52=0,$B52=""),C52*'Настройки УИК'!$K$22*'Настройки ТИК'!$C$32,0)</f>
        <v>#VALUE!</v>
      </c>
      <c r="H52" s="512" t="e">
        <f>IF(AND('Настройки ТИК'!$C$45="ТИК",'Настройки УИК'!$C$22="Председатель"),0,(F52+G52)*ПК_ТИК)</f>
        <v>#VALUE!</v>
      </c>
      <c r="I52" s="344"/>
      <c r="J52" s="512" t="e">
        <f>IF('Настройки УИК'!$F$23&gt;0,(IF(AND(MONTH($A52)=MONTH('Настройки ТИК'!$C$17),$B52="",I52=8),I52,0))*'Настройки УИК'!$I$23/8,0)</f>
        <v>#VALUE!</v>
      </c>
      <c r="K52" s="512" t="e">
        <f>IF('Настройки УИК'!$F$23&gt;0,(IF(AND(MONTH($A52)=MONTH('Настройки ТИК'!$D$17),$B52="",I52=8),I52,0))*'Настройки УИК'!$J$23/8,0)</f>
        <v>#VALUE!</v>
      </c>
      <c r="L52" s="512" t="e">
        <f>IF($B52="",0,I52*'Настройки УИК'!$K$23*2*'Настройки ТИК'!$C$32)</f>
        <v>#VALUE!</v>
      </c>
      <c r="M52" s="512" t="e">
        <f>IF(AND(J52+K52=0,$B52=""),I52*'Настройки УИК'!$K$23*'Настройки ТИК'!$C$32,0)</f>
        <v>#VALUE!</v>
      </c>
      <c r="N52" s="512" t="e">
        <f>IF(AND('Настройки ТИК'!$C$45="ТИК",'Настройки УИК'!$C$23="Председатель"),0,(L52+M52)*ПК_ТИК)</f>
        <v>#VALUE!</v>
      </c>
      <c r="O52" s="344"/>
      <c r="P52" s="512" t="e">
        <f>IF('Настройки УИК'!$F$24&gt;0,(IF(AND(MONTH($A52)=MONTH('Настройки ТИК'!$C$17),$B52="",O52=8),O52,0))*'Настройки УИК'!$I$24/8,0)</f>
        <v>#VALUE!</v>
      </c>
      <c r="Q52" s="512" t="e">
        <f>IF('Настройки УИК'!$F$24&gt;0,(IF(AND(MONTH($A52)=MONTH('Настройки ТИК'!$D$17),$B52="",O52=8),O52,0))*'Настройки УИК'!$J$24/8,0)</f>
        <v>#VALUE!</v>
      </c>
      <c r="R52" s="512" t="e">
        <f>IF($B52="",0,O52*'Настройки УИК'!$K$24*2*'Настройки ТИК'!$C$32)</f>
        <v>#VALUE!</v>
      </c>
      <c r="S52" s="512" t="e">
        <f>IF(AND(P52+Q52=0,$B52=""),O52*'Настройки УИК'!$K$24*'Настройки ТИК'!$C$32,0)</f>
        <v>#VALUE!</v>
      </c>
      <c r="T52" s="512" t="e">
        <f>IF(AND('Настройки ТИК'!$C$45="ТИК",'Настройки УИК'!$C$24="Председатель"),0,(R52+S52)*ПК_ТИК)</f>
        <v>#VALUE!</v>
      </c>
      <c r="U52" s="344"/>
      <c r="V52" s="512" t="e">
        <f>IF('Настройки УИК'!$F$25&gt;0,(IF(AND(MONTH($A52)=MONTH('Настройки ТИК'!$C$17),$B52="",U52=8),U52,0))*'Настройки УИК'!$I$25/8,0)</f>
        <v>#VALUE!</v>
      </c>
      <c r="W52" s="512" t="e">
        <f>IF('Настройки УИК'!$F$25&gt;0,(IF(AND(MONTH($A52)=MONTH('Настройки ТИК'!$D$17),$B52="",U52=8),U52,0))*'Настройки УИК'!$J$25/8,0)</f>
        <v>#VALUE!</v>
      </c>
      <c r="X52" s="512" t="e">
        <f>IF($B52="",0,U52*'Настройки УИК'!$K$25*2*'Настройки ТИК'!$C$32)</f>
        <v>#VALUE!</v>
      </c>
      <c r="Y52" s="512" t="e">
        <f>IF(AND(V52+W52=0,$B52=""),U52*'Настройки УИК'!$K$25*'Настройки ТИК'!$C$32,0)</f>
        <v>#VALUE!</v>
      </c>
      <c r="Z52" s="512" t="e">
        <f>IF(AND('Настройки ТИК'!$C$45="ТИК",'Настройки УИК'!$C$25="Председатель"),0,(X52+Y52)*ПК_ТИК)</f>
        <v>#VALUE!</v>
      </c>
      <c r="AA52" s="344"/>
      <c r="AB52" s="512" t="e">
        <f>IF('Настройки УИК'!$F$26&gt;0,(IF(AND(MONTH($A52)=MONTH('Настройки ТИК'!$C$17),$B52="",AA52=8),AA52,0))*'Настройки УИК'!$I$26/8,0)</f>
        <v>#VALUE!</v>
      </c>
      <c r="AC52" s="512" t="e">
        <f>IF('Настройки УИК'!$F$26&gt;0,(IF(AND(MONTH($A52)=MONTH('Настройки ТИК'!$D$17),$B52="",AA52=8),AA52,0))*'Настройки УИК'!$J$26/8,0)</f>
        <v>#VALUE!</v>
      </c>
      <c r="AD52" s="512" t="e">
        <f>IF($B52="",0,AA52*'Настройки УИК'!$K$26*2*'Настройки ТИК'!$C$32)</f>
        <v>#VALUE!</v>
      </c>
      <c r="AE52" s="512" t="e">
        <f>IF(AND(AB52+AC52=0,$B52=""),AA52*'Настройки УИК'!$K$26*'Настройки ТИК'!$C$32,0)</f>
        <v>#VALUE!</v>
      </c>
      <c r="AF52" s="512" t="e">
        <f>IF(AND('Настройки ТИК'!$C$45="ТИК",'Настройки УИК'!$C$26="Председатель"),0,(AD52+AE52)*ПК_ТИК)</f>
        <v>#VALUE!</v>
      </c>
      <c r="AG52" s="344"/>
      <c r="AH52" s="512" t="e">
        <f>IF('Настройки УИК'!$F$27&gt;0,(IF(AND(MONTH($A52)=MONTH('Настройки ТИК'!$C$17),$B52="",AG52=8),AG52,0))*'Настройки УИК'!$I$27/8,0)</f>
        <v>#VALUE!</v>
      </c>
      <c r="AI52" s="512" t="e">
        <f>IF('Настройки УИК'!$F$27&gt;0,(IF(AND(MONTH($A52)=MONTH('Настройки ТИК'!$D$17),$B52="",AG52=8),AG52,0))*'Настройки УИК'!$J$27/8,0)</f>
        <v>#VALUE!</v>
      </c>
      <c r="AJ52" s="512" t="e">
        <f>IF($B52="",0,AG52*'Настройки УИК'!$K$27*2*'Настройки ТИК'!$C$32)</f>
        <v>#VALUE!</v>
      </c>
      <c r="AK52" s="512" t="e">
        <f>IF(AND(AH52+AI52=0,$B52=""),AG52*'Настройки УИК'!$K$27*'Настройки ТИК'!$C$32,0)</f>
        <v>#VALUE!</v>
      </c>
      <c r="AL52" s="512" t="e">
        <f>IF(AND('Настройки ТИК'!$C$45="ТИК",'Настройки УИК'!$C$27="Председатель"),0,(AJ52+AK52)*ПК_ТИК)</f>
        <v>#VALUE!</v>
      </c>
      <c r="AM52" s="344"/>
      <c r="AN52" s="512" t="e">
        <f>IF('Настройки УИК'!$F$28&gt;0,(IF(AND(MONTH($A52)=MONTH('Настройки ТИК'!$C$17),$B52="",AM52=8),AM52,0))*'Настройки УИК'!$I$28/8,0)</f>
        <v>#VALUE!</v>
      </c>
      <c r="AO52" s="512" t="e">
        <f>IF('Настройки УИК'!$F$28&gt;0,(IF(AND(MONTH($A52)=MONTH('Настройки ТИК'!$D$17),$B52="",AM52=8),AM52,0))*'Настройки УИК'!$J$28/8,0)</f>
        <v>#VALUE!</v>
      </c>
      <c r="AP52" s="512" t="e">
        <f>IF($B52="",0,AM52*'Настройки УИК'!$K$28*2*'Настройки ТИК'!$C$32)</f>
        <v>#VALUE!</v>
      </c>
      <c r="AQ52" s="512" t="e">
        <f>IF(AND(AN52+AO52=0,$B52=""),AM52*'Настройки УИК'!$K$28*'Настройки ТИК'!$C$32,0)</f>
        <v>#VALUE!</v>
      </c>
      <c r="AR52" s="512" t="e">
        <f>IF(AND('Настройки ТИК'!$C$45="ТИК",'Настройки УИК'!$C$28="Председатель"),0,(AP52+AQ52)*ПК_ТИК)</f>
        <v>#VALUE!</v>
      </c>
      <c r="AS52" s="344"/>
      <c r="AT52" s="512" t="e">
        <f>IF('Настройки УИК'!$F$29&gt;0,(IF(AND(MONTH($A52)=MONTH('Настройки ТИК'!$C$17),$B52="",AS52=8),AS52,0))*'Настройки УИК'!$I$29/8,0)</f>
        <v>#VALUE!</v>
      </c>
      <c r="AU52" s="512" t="e">
        <f>IF('Настройки УИК'!$F$29&gt;0,(IF(AND(MONTH($A52)=MONTH('Настройки ТИК'!$D$17),$B52="",AS52=8),AS52,0))*'Настройки УИК'!$J$29/8,0)</f>
        <v>#VALUE!</v>
      </c>
      <c r="AV52" s="512" t="e">
        <f>IF($B52="",0,AS52*'Настройки УИК'!$K$29*2*'Настройки ТИК'!$C$32)</f>
        <v>#VALUE!</v>
      </c>
      <c r="AW52" s="512" t="e">
        <f>IF(AND(AT52+AU52=0,$B52=""),AS52*'Настройки УИК'!$K$29*'Настройки ТИК'!$C$32,0)</f>
        <v>#VALUE!</v>
      </c>
      <c r="AX52" s="512" t="e">
        <f>IF(AND('Настройки ТИК'!$C$45="ТИК",'Настройки УИК'!$C$29="Председатель"),0,(AV52+AW52)*ПК_ТИК)</f>
        <v>#VALUE!</v>
      </c>
      <c r="AY52" s="344"/>
      <c r="AZ52" s="512" t="e">
        <f>IF('Настройки УИК'!$F$30&gt;0,(IF(AND(MONTH($A52)=MONTH('Настройки ТИК'!$C$17),$B52="",AY52=8),AY52,0))*'Настройки УИК'!$I$30/8,0)</f>
        <v>#VALUE!</v>
      </c>
      <c r="BA52" s="512" t="e">
        <f>IF('Настройки УИК'!$F$30&gt;0,(IF(AND(MONTH($A52)=MONTH('Настройки ТИК'!$D$17),$B52="",AY52=8),AY52,0))*'Настройки УИК'!$J$30/8,0)</f>
        <v>#VALUE!</v>
      </c>
      <c r="BB52" s="512" t="e">
        <f>IF($B52="",0,AY52*'Настройки УИК'!$K$30*2*'Настройки ТИК'!$C$32)</f>
        <v>#VALUE!</v>
      </c>
      <c r="BC52" s="512" t="e">
        <f>IF(AND(AZ52+BA52=0,$B52=""),AY52*'Настройки УИК'!$K$30*'Настройки ТИК'!$C$32,0)</f>
        <v>#VALUE!</v>
      </c>
      <c r="BD52" s="512" t="e">
        <f>IF(AND('Настройки ТИК'!$C$45="ТИК",'Настройки УИК'!$C$30="Председатель"),0,(BB52+BC52)*ПК_ТИК)</f>
        <v>#VALUE!</v>
      </c>
      <c r="BE52" s="344"/>
      <c r="BF52" s="512" t="e">
        <f>IF('Настройки УИК'!$F$31&gt;0,(IF(AND(MONTH($A52)=MONTH('Настройки ТИК'!$C$17),$B52="",BE52=8),BE52,0))*'Настройки УИК'!$I$31/8,0)</f>
        <v>#VALUE!</v>
      </c>
      <c r="BG52" s="512" t="e">
        <f>IF('Настройки УИК'!$F$31&gt;0,(IF(AND(MONTH($A52)=MONTH('Настройки ТИК'!$D$17),$B52="",BE52=8),BE52,0))*'Настройки УИК'!$J$31/8,0)</f>
        <v>#VALUE!</v>
      </c>
      <c r="BH52" s="512" t="e">
        <f>IF($B52="",0,BE52*'Настройки УИК'!$K$31*2*'Настройки ТИК'!$C$32)</f>
        <v>#VALUE!</v>
      </c>
      <c r="BI52" s="512" t="e">
        <f>IF(AND(BF52+BG52=0,$B52=""),BE52*'Настройки УИК'!$K$31*'Настройки ТИК'!$C$32,0)</f>
        <v>#VALUE!</v>
      </c>
      <c r="BJ52" s="512" t="e">
        <f>IF(AND('Настройки ТИК'!$C$45="ТИК",'Настройки УИК'!$C$31="Председатель"),0,(BH52+BI52)*ПК_ТИК)</f>
        <v>#VALUE!</v>
      </c>
      <c r="BK52" s="344"/>
      <c r="BL52" s="512" t="e">
        <f>IF('Настройки УИК'!$F$32&gt;0,(IF(AND(MONTH($A52)=MONTH('Настройки ТИК'!$C$17),$B52="",BK52=8),BK52,0))*'Настройки УИК'!$I$32/8,0)</f>
        <v>#VALUE!</v>
      </c>
      <c r="BM52" s="512" t="e">
        <f>IF('Настройки УИК'!$F$32&gt;0,(IF(AND(MONTH($A52)=MONTH('Настройки ТИК'!$D$17),$B52="",BK52=8),BK52,0))*'Настройки УИК'!$J$32/8,0)</f>
        <v>#VALUE!</v>
      </c>
      <c r="BN52" s="512" t="e">
        <f>IF($B52="",0,BK52*'Настройки УИК'!$K$32*2*'Настройки ТИК'!$C$32)</f>
        <v>#VALUE!</v>
      </c>
      <c r="BO52" s="512" t="e">
        <f>IF(AND(BL52+BM52=0,$B52=""),BK52*'Настройки УИК'!$K$32*'Настройки ТИК'!$C$32,0)</f>
        <v>#VALUE!</v>
      </c>
      <c r="BP52" s="512" t="e">
        <f>IF(AND('Настройки ТИК'!$C$45="ТИК",'Настройки УИК'!$C$32="Председатель"),0,(BN52+BO52)*ПК_ТИК)</f>
        <v>#VALUE!</v>
      </c>
      <c r="BQ52" s="344"/>
      <c r="BR52" s="512" t="e">
        <f>IF('Настройки УИК'!$F$33&gt;0,(IF(AND(MONTH($A52)=MONTH('Настройки ТИК'!$C$17),$B52="",BQ52=8),BQ52,0))*'Настройки УИК'!$I$33/8,0)</f>
        <v>#VALUE!</v>
      </c>
      <c r="BS52" s="512" t="e">
        <f>IF('Настройки УИК'!$F$33&gt;0,(IF(AND(MONTH($A52)=MONTH('Настройки ТИК'!$D$17),$B52="",BQ52=8),BQ52,0))*'Настройки УИК'!$J$33/8,0)</f>
        <v>#VALUE!</v>
      </c>
      <c r="BT52" s="512" t="e">
        <f>IF($B52="",0,BQ52*'Настройки УИК'!$K$33*2*'Настройки ТИК'!$C$32)</f>
        <v>#VALUE!</v>
      </c>
      <c r="BU52" s="512" t="e">
        <f>IF(AND(BR52+BS52=0,$B52=""),BQ52*'Настройки УИК'!$K$33*'Настройки ТИК'!$C$32,0)</f>
        <v>#VALUE!</v>
      </c>
      <c r="BV52" s="512" t="e">
        <f>IF(AND('Настройки ТИК'!$C$45="ТИК",'Настройки УИК'!$C$33="Председатель"),0,(BT52+BU52)*ПК_ТИК)</f>
        <v>#VALUE!</v>
      </c>
      <c r="BW52" s="344"/>
      <c r="BX52" s="512" t="e">
        <f>IF('Настройки УИК'!$F$34&gt;0,(IF(AND(MONTH($A52)=MONTH('Настройки ТИК'!$C$17),$B52="",BW52=8),BW52,0))*'Настройки УИК'!$I$34/8,0)</f>
        <v>#VALUE!</v>
      </c>
      <c r="BY52" s="512" t="e">
        <f>IF('Настройки УИК'!$F$34&gt;0,(IF(AND(MONTH($A52)=MONTH('Настройки ТИК'!$D$17),$B52="",BW52=8),BW52,0))*'Настройки УИК'!$J$34/8,0)</f>
        <v>#VALUE!</v>
      </c>
      <c r="BZ52" s="512" t="e">
        <f>IF($B52="",0,BW52*'Настройки УИК'!$K$34*2*'Настройки ТИК'!$C$32)</f>
        <v>#VALUE!</v>
      </c>
      <c r="CA52" s="512" t="e">
        <f>IF(AND(BX52+BY52=0,$B52=""),BW52*'Настройки УИК'!$K$34*'Настройки ТИК'!$C$32,0)</f>
        <v>#VALUE!</v>
      </c>
      <c r="CB52" s="512" t="e">
        <f>IF(AND('Настройки ТИК'!$C$45="ТИК",'Настройки УИК'!$C$34="Председатель"),0,(BZ52+CA52)*ПК_ТИК)</f>
        <v>#VALUE!</v>
      </c>
      <c r="CC52" s="344"/>
      <c r="CD52" s="512" t="e">
        <f>IF('Настройки УИК'!$F$35&gt;0,(IF(AND(MONTH($A52)=MONTH('Настройки ТИК'!$C$17),$B52="",CC52=8),CC52,0))*'Настройки УИК'!$I$35/8,0)</f>
        <v>#VALUE!</v>
      </c>
      <c r="CE52" s="512" t="e">
        <f>IF('Настройки УИК'!$F$35&gt;0,(IF(AND(MONTH($A52)=MONTH('Настройки ТИК'!$D$17),$B52="",CC52=8),CC52,0))*'Настройки УИК'!$J$35/8,0)</f>
        <v>#VALUE!</v>
      </c>
      <c r="CF52" s="512" t="e">
        <f>IF($B52="",0,CC52*'Настройки УИК'!$K$35*2*'Настройки ТИК'!$C$32)</f>
        <v>#VALUE!</v>
      </c>
      <c r="CG52" s="512" t="e">
        <f>IF(AND(CD52+CE52=0,$B52=""),CC52*'Настройки УИК'!$K$35*'Настройки ТИК'!$C$32,0)</f>
        <v>#VALUE!</v>
      </c>
      <c r="CH52" s="512" t="e">
        <f>IF(AND('Настройки ТИК'!$C$45="ТИК",'Настройки УИК'!$C$35="Председатель"),0,(CF52+CG52)*ПК_ТИК)</f>
        <v>#VALUE!</v>
      </c>
      <c r="CI52" s="344"/>
      <c r="CJ52" s="512" t="e">
        <f>IF('Настройки УИК'!$F$36&gt;0,(IF(AND(MONTH($A52)=MONTH('Настройки ТИК'!$C$17),$B52="",CI52=8),CI52,0))*'Настройки УИК'!$I$36/8,0)</f>
        <v>#VALUE!</v>
      </c>
      <c r="CK52" s="512" t="e">
        <f>IF('Настройки УИК'!$F$36&gt;0,(IF(AND(MONTH($A52)=MONTH('Настройки ТИК'!$D$17),$B52="",CI52=8),CI52,0))*'Настройки УИК'!$J$36/8,0)</f>
        <v>#VALUE!</v>
      </c>
      <c r="CL52" s="512" t="e">
        <f>IF($B52="",0,CI52*'Настройки УИК'!$K$36*2*'Настройки ТИК'!$C$32)</f>
        <v>#VALUE!</v>
      </c>
      <c r="CM52" s="512" t="e">
        <f>IF(AND(CJ52+CK52=0,$B52=""),CI52*'Настройки УИК'!$K$36*'Настройки ТИК'!$C$32,0)</f>
        <v>#VALUE!</v>
      </c>
      <c r="CN52" s="512" t="e">
        <f>IF(AND('Настройки ТИК'!$C$45="ТИК",'Настройки УИК'!$C$36="Председатель"),0,(CL52+CM52)*ПК_ТИК)</f>
        <v>#VALUE!</v>
      </c>
      <c r="CO52" s="344"/>
      <c r="CP52" s="512" t="e">
        <f>IF('Настройки УИК'!$F$37&gt;0,(IF(AND(MONTH($A52)=MONTH('Настройки ТИК'!$C$17),$B52="",CO52=8),CO52,0))*'Настройки УИК'!$I$37/8,0)</f>
        <v>#VALUE!</v>
      </c>
      <c r="CQ52" s="512" t="e">
        <f>IF('Настройки УИК'!$F$37&gt;0,(IF(AND(MONTH($A52)=MONTH('Настройки ТИК'!$D$17),$B52="",CO52=8),CO52,0))*'Настройки УИК'!$J$37/8,0)</f>
        <v>#VALUE!</v>
      </c>
      <c r="CR52" s="512" t="e">
        <f>IF($B52="",0,CO52*'Настройки УИК'!$K$37*2*'Настройки ТИК'!$C$32)</f>
        <v>#VALUE!</v>
      </c>
      <c r="CS52" s="512" t="e">
        <f>IF(AND(CP52+CQ52=0,$B52=""),CO52*'Настройки УИК'!$K$37*'Настройки ТИК'!$C$32,0)</f>
        <v>#VALUE!</v>
      </c>
      <c r="CT52" s="512" t="e">
        <f>IF(AND('Настройки ТИК'!$C$45="ТИК",'Настройки УИК'!$C$37="Председатель"),0,(CR52+CS52)*ПК_ТИК)</f>
        <v>#VALUE!</v>
      </c>
      <c r="CU52" s="344"/>
      <c r="CV52" s="512" t="e">
        <f>IF('Настройки УИК'!$F$38&gt;0,(IF(AND(MONTH($A52)=MONTH('Настройки ТИК'!$C$17),$B52="",CU52=8),CU52,0))*'Настройки УИК'!$I$38/8,0)</f>
        <v>#VALUE!</v>
      </c>
      <c r="CW52" s="512" t="e">
        <f>IF('Настройки УИК'!$F$38&gt;0,(IF(AND(MONTH($A52)=MONTH('Настройки ТИК'!$D$17),$B52="",CU52=8),CU52,0))*'Настройки УИК'!$J$38/8,0)</f>
        <v>#VALUE!</v>
      </c>
      <c r="CX52" s="512" t="e">
        <f>IF($B52="",0,CU52*'Настройки УИК'!$K$38*2*'Настройки ТИК'!$C$32)</f>
        <v>#VALUE!</v>
      </c>
      <c r="CY52" s="512" t="e">
        <f>IF(AND(CV52+CW52=0,$B52=""),CU52*'Настройки УИК'!$K$38*'Настройки ТИК'!$C$32,0)</f>
        <v>#VALUE!</v>
      </c>
      <c r="CZ52" s="512" t="e">
        <f>IF(AND('Настройки ТИК'!$C$45="ТИК",'Настройки УИК'!$C$38="Председатель"),0,(CX52+CY52)*ПК_ТИК)</f>
        <v>#VALUE!</v>
      </c>
      <c r="DA52" s="344"/>
      <c r="DB52" s="512" t="e">
        <f>IF('Настройки УИК'!$F$39&gt;0,(IF(AND(MONTH($A52)=MONTH('Настройки ТИК'!$C$17),$B52="",DA52=8),DA52,0))*'Настройки УИК'!$I$39/8,0)</f>
        <v>#VALUE!</v>
      </c>
      <c r="DC52" s="512" t="e">
        <f>IF('Настройки УИК'!$F$39&gt;0,(IF(AND(MONTH($A52)=MONTH('Настройки ТИК'!$D$17),$B52="",DA52=8),DA52,0))*'Настройки УИК'!$J$39/8,0)</f>
        <v>#VALUE!</v>
      </c>
      <c r="DD52" s="512" t="e">
        <f>IF($B52="",0,DA52*'Настройки УИК'!$K$39*2*'Настройки ТИК'!$C$32)</f>
        <v>#VALUE!</v>
      </c>
      <c r="DE52" s="512" t="e">
        <f>IF(AND(DB52+DC52=0,$B52=""),DA52*'Настройки УИК'!$K$39*'Настройки ТИК'!$C$32,0)</f>
        <v>#VALUE!</v>
      </c>
      <c r="DF52" s="512" t="e">
        <f>IF(AND('Настройки ТИК'!$C$45="ТИК",'Настройки УИК'!$C$39="Председатель"),0,(DD52+DE52)*ПК_ТИК)</f>
        <v>#VALUE!</v>
      </c>
    </row>
    <row r="53" spans="1:113" s="241" customFormat="1" ht="16.5" customHeight="1">
      <c r="A53" s="419" t="s">
        <v>1040</v>
      </c>
      <c r="B53" s="420" t="s">
        <v>1041</v>
      </c>
      <c r="C53" s="344"/>
      <c r="D53" s="512" t="e">
        <f>IF('Настройки УИК'!$F$22&gt;0,(IF(AND(MONTH($A53)=MONTH('Настройки ТИК'!$C$17),$B53="",C53=8),C53,0))*'Настройки УИК'!$I$22/8,0)</f>
        <v>#VALUE!</v>
      </c>
      <c r="E53" s="512" t="e">
        <f>IF('Настройки УИК'!$F$22&gt;0,(IF(AND(MONTH($A53)=MONTH('Настройки ТИК'!$D$17),$B53="",C53=8),C53,0))*'Настройки УИК'!$J$22/8,0)</f>
        <v>#VALUE!</v>
      </c>
      <c r="F53" s="512" t="e">
        <f>IF($B53="",0,C53*'Настройки УИК'!$K$22*2*'Настройки ТИК'!$C$32)</f>
        <v>#VALUE!</v>
      </c>
      <c r="G53" s="512" t="e">
        <f>IF(AND(D53+E53=0,$B53=""),C53*'Настройки УИК'!$K$22*'Настройки ТИК'!$C$32,0)</f>
        <v>#VALUE!</v>
      </c>
      <c r="H53" s="512" t="e">
        <f>IF(AND('Настройки ТИК'!$C$45="ТИК",'Настройки УИК'!$C$22="Председатель"),0,(F53+G53)*ПК_ТИК)</f>
        <v>#VALUE!</v>
      </c>
      <c r="I53" s="344"/>
      <c r="J53" s="512" t="e">
        <f>IF('Настройки УИК'!$F$23&gt;0,(IF(AND(MONTH($A53)=MONTH('Настройки ТИК'!$C$17),$B53="",I53=8),I53,0))*'Настройки УИК'!$I$23/8,0)</f>
        <v>#VALUE!</v>
      </c>
      <c r="K53" s="512" t="e">
        <f>IF('Настройки УИК'!$F$23&gt;0,(IF(AND(MONTH($A53)=MONTH('Настройки ТИК'!$D$17),$B53="",I53=8),I53,0))*'Настройки УИК'!$J$23/8,0)</f>
        <v>#VALUE!</v>
      </c>
      <c r="L53" s="512" t="e">
        <f>IF($B53="",0,I53*'Настройки УИК'!$K$23*2*'Настройки ТИК'!$C$32)</f>
        <v>#VALUE!</v>
      </c>
      <c r="M53" s="512" t="e">
        <f>IF(AND(J53+K53=0,$B53=""),I53*'Настройки УИК'!$K$23*'Настройки ТИК'!$C$32,0)</f>
        <v>#VALUE!</v>
      </c>
      <c r="N53" s="512" t="e">
        <f>IF(AND('Настройки ТИК'!$C$45="ТИК",'Настройки УИК'!$C$23="Председатель"),0,(L53+M53)*ПК_ТИК)</f>
        <v>#VALUE!</v>
      </c>
      <c r="O53" s="344"/>
      <c r="P53" s="512" t="e">
        <f>IF('Настройки УИК'!$F$24&gt;0,(IF(AND(MONTH($A53)=MONTH('Настройки ТИК'!$C$17),$B53="",O53=8),O53,0))*'Настройки УИК'!$I$24/8,0)</f>
        <v>#VALUE!</v>
      </c>
      <c r="Q53" s="512" t="e">
        <f>IF('Настройки УИК'!$F$24&gt;0,(IF(AND(MONTH($A53)=MONTH('Настройки ТИК'!$D$17),$B53="",O53=8),O53,0))*'Настройки УИК'!$J$24/8,0)</f>
        <v>#VALUE!</v>
      </c>
      <c r="R53" s="512" t="e">
        <f>IF($B53="",0,O53*'Настройки УИК'!$K$24*2*'Настройки ТИК'!$C$32)</f>
        <v>#VALUE!</v>
      </c>
      <c r="S53" s="512" t="e">
        <f>IF(AND(P53+Q53=0,$B53=""),O53*'Настройки УИК'!$K$24*'Настройки ТИК'!$C$32,0)</f>
        <v>#VALUE!</v>
      </c>
      <c r="T53" s="512" t="e">
        <f>IF(AND('Настройки ТИК'!$C$45="ТИК",'Настройки УИК'!$C$24="Председатель"),0,(R53+S53)*ПК_ТИК)</f>
        <v>#VALUE!</v>
      </c>
      <c r="U53" s="344"/>
      <c r="V53" s="512" t="e">
        <f>IF('Настройки УИК'!$F$25&gt;0,(IF(AND(MONTH($A53)=MONTH('Настройки ТИК'!$C$17),$B53="",U53=8),U53,0))*'Настройки УИК'!$I$25/8,0)</f>
        <v>#VALUE!</v>
      </c>
      <c r="W53" s="512" t="e">
        <f>IF('Настройки УИК'!$F$25&gt;0,(IF(AND(MONTH($A53)=MONTH('Настройки ТИК'!$D$17),$B53="",U53=8),U53,0))*'Настройки УИК'!$J$25/8,0)</f>
        <v>#VALUE!</v>
      </c>
      <c r="X53" s="512" t="e">
        <f>IF($B53="",0,U53*'Настройки УИК'!$K$25*2*'Настройки ТИК'!$C$32)</f>
        <v>#VALUE!</v>
      </c>
      <c r="Y53" s="512" t="e">
        <f>IF(AND(V53+W53=0,$B53=""),U53*'Настройки УИК'!$K$25*'Настройки ТИК'!$C$32,0)</f>
        <v>#VALUE!</v>
      </c>
      <c r="Z53" s="512" t="e">
        <f>IF(AND('Настройки ТИК'!$C$45="ТИК",'Настройки УИК'!$C$25="Председатель"),0,(X53+Y53)*ПК_ТИК)</f>
        <v>#VALUE!</v>
      </c>
      <c r="AA53" s="344"/>
      <c r="AB53" s="512" t="e">
        <f>IF('Настройки УИК'!$F$26&gt;0,(IF(AND(MONTH($A53)=MONTH('Настройки ТИК'!$C$17),$B53="",AA53=8),AA53,0))*'Настройки УИК'!$I$26/8,0)</f>
        <v>#VALUE!</v>
      </c>
      <c r="AC53" s="512" t="e">
        <f>IF('Настройки УИК'!$F$26&gt;0,(IF(AND(MONTH($A53)=MONTH('Настройки ТИК'!$D$17),$B53="",AA53=8),AA53,0))*'Настройки УИК'!$J$26/8,0)</f>
        <v>#VALUE!</v>
      </c>
      <c r="AD53" s="512" t="e">
        <f>IF($B53="",0,AA53*'Настройки УИК'!$K$26*2*'Настройки ТИК'!$C$32)</f>
        <v>#VALUE!</v>
      </c>
      <c r="AE53" s="512" t="e">
        <f>IF(AND(AB53+AC53=0,$B53=""),AA53*'Настройки УИК'!$K$26*'Настройки ТИК'!$C$32,0)</f>
        <v>#VALUE!</v>
      </c>
      <c r="AF53" s="512" t="e">
        <f>IF(AND('Настройки ТИК'!$C$45="ТИК",'Настройки УИК'!$C$26="Председатель"),0,(AD53+AE53)*ПК_ТИК)</f>
        <v>#VALUE!</v>
      </c>
      <c r="AG53" s="344"/>
      <c r="AH53" s="512" t="e">
        <f>IF('Настройки УИК'!$F$27&gt;0,(IF(AND(MONTH($A53)=MONTH('Настройки ТИК'!$C$17),$B53="",AG53=8),AG53,0))*'Настройки УИК'!$I$27/8,0)</f>
        <v>#VALUE!</v>
      </c>
      <c r="AI53" s="512" t="e">
        <f>IF('Настройки УИК'!$F$27&gt;0,(IF(AND(MONTH($A53)=MONTH('Настройки ТИК'!$D$17),$B53="",AG53=8),AG53,0))*'Настройки УИК'!$J$27/8,0)</f>
        <v>#VALUE!</v>
      </c>
      <c r="AJ53" s="512" t="e">
        <f>IF($B53="",0,AG53*'Настройки УИК'!$K$27*2*'Настройки ТИК'!$C$32)</f>
        <v>#VALUE!</v>
      </c>
      <c r="AK53" s="512" t="e">
        <f>IF(AND(AH53+AI53=0,$B53=""),AG53*'Настройки УИК'!$K$27*'Настройки ТИК'!$C$32,0)</f>
        <v>#VALUE!</v>
      </c>
      <c r="AL53" s="512" t="e">
        <f>IF(AND('Настройки ТИК'!$C$45="ТИК",'Настройки УИК'!$C$27="Председатель"),0,(AJ53+AK53)*ПК_ТИК)</f>
        <v>#VALUE!</v>
      </c>
      <c r="AM53" s="344"/>
      <c r="AN53" s="512" t="e">
        <f>IF('Настройки УИК'!$F$28&gt;0,(IF(AND(MONTH($A53)=MONTH('Настройки ТИК'!$C$17),$B53="",AM53=8),AM53,0))*'Настройки УИК'!$I$28/8,0)</f>
        <v>#VALUE!</v>
      </c>
      <c r="AO53" s="512" t="e">
        <f>IF('Настройки УИК'!$F$28&gt;0,(IF(AND(MONTH($A53)=MONTH('Настройки ТИК'!$D$17),$B53="",AM53=8),AM53,0))*'Настройки УИК'!$J$28/8,0)</f>
        <v>#VALUE!</v>
      </c>
      <c r="AP53" s="512" t="e">
        <f>IF($B53="",0,AM53*'Настройки УИК'!$K$28*2*'Настройки ТИК'!$C$32)</f>
        <v>#VALUE!</v>
      </c>
      <c r="AQ53" s="512" t="e">
        <f>IF(AND(AN53+AO53=0,$B53=""),AM53*'Настройки УИК'!$K$28*'Настройки ТИК'!$C$32,0)</f>
        <v>#VALUE!</v>
      </c>
      <c r="AR53" s="512" t="e">
        <f>IF(AND('Настройки ТИК'!$C$45="ТИК",'Настройки УИК'!$C$28="Председатель"),0,(AP53+AQ53)*ПК_ТИК)</f>
        <v>#VALUE!</v>
      </c>
      <c r="AS53" s="344"/>
      <c r="AT53" s="512" t="e">
        <f>IF('Настройки УИК'!$F$29&gt;0,(IF(AND(MONTH($A53)=MONTH('Настройки ТИК'!$C$17),$B53="",AS53=8),AS53,0))*'Настройки УИК'!$I$29/8,0)</f>
        <v>#VALUE!</v>
      </c>
      <c r="AU53" s="512" t="e">
        <f>IF('Настройки УИК'!$F$29&gt;0,(IF(AND(MONTH($A53)=MONTH('Настройки ТИК'!$D$17),$B53="",AS53=8),AS53,0))*'Настройки УИК'!$J$29/8,0)</f>
        <v>#VALUE!</v>
      </c>
      <c r="AV53" s="512" t="e">
        <f>IF($B53="",0,AS53*'Настройки УИК'!$K$29*2*'Настройки ТИК'!$C$32)</f>
        <v>#VALUE!</v>
      </c>
      <c r="AW53" s="512" t="e">
        <f>IF(AND(AT53+AU53=0,$B53=""),AS53*'Настройки УИК'!$K$29*'Настройки ТИК'!$C$32,0)</f>
        <v>#VALUE!</v>
      </c>
      <c r="AX53" s="512" t="e">
        <f>IF(AND('Настройки ТИК'!$C$45="ТИК",'Настройки УИК'!$C$29="Председатель"),0,(AV53+AW53)*ПК_ТИК)</f>
        <v>#VALUE!</v>
      </c>
      <c r="AY53" s="344"/>
      <c r="AZ53" s="512" t="e">
        <f>IF('Настройки УИК'!$F$30&gt;0,(IF(AND(MONTH($A53)=MONTH('Настройки ТИК'!$C$17),$B53="",AY53=8),AY53,0))*'Настройки УИК'!$I$30/8,0)</f>
        <v>#VALUE!</v>
      </c>
      <c r="BA53" s="512" t="e">
        <f>IF('Настройки УИК'!$F$30&gt;0,(IF(AND(MONTH($A53)=MONTH('Настройки ТИК'!$D$17),$B53="",AY53=8),AY53,0))*'Настройки УИК'!$J$30/8,0)</f>
        <v>#VALUE!</v>
      </c>
      <c r="BB53" s="512" t="e">
        <f>IF($B53="",0,AY53*'Настройки УИК'!$K$30*2*'Настройки ТИК'!$C$32)</f>
        <v>#VALUE!</v>
      </c>
      <c r="BC53" s="512" t="e">
        <f>IF(AND(AZ53+BA53=0,$B53=""),AY53*'Настройки УИК'!$K$30*'Настройки ТИК'!$C$32,0)</f>
        <v>#VALUE!</v>
      </c>
      <c r="BD53" s="512" t="e">
        <f>IF(AND('Настройки ТИК'!$C$45="ТИК",'Настройки УИК'!$C$30="Председатель"),0,(BB53+BC53)*ПК_ТИК)</f>
        <v>#VALUE!</v>
      </c>
      <c r="BE53" s="344"/>
      <c r="BF53" s="512" t="e">
        <f>IF('Настройки УИК'!$F$31&gt;0,(IF(AND(MONTH($A53)=MONTH('Настройки ТИК'!$C$17),$B53="",BE53=8),BE53,0))*'Настройки УИК'!$I$31/8,0)</f>
        <v>#VALUE!</v>
      </c>
      <c r="BG53" s="512" t="e">
        <f>IF('Настройки УИК'!$F$31&gt;0,(IF(AND(MONTH($A53)=MONTH('Настройки ТИК'!$D$17),$B53="",BE53=8),BE53,0))*'Настройки УИК'!$J$31/8,0)</f>
        <v>#VALUE!</v>
      </c>
      <c r="BH53" s="512" t="e">
        <f>IF($B53="",0,BE53*'Настройки УИК'!$K$31*2*'Настройки ТИК'!$C$32)</f>
        <v>#VALUE!</v>
      </c>
      <c r="BI53" s="512" t="e">
        <f>IF(AND(BF53+BG53=0,$B53=""),BE53*'Настройки УИК'!$K$31*'Настройки ТИК'!$C$32,0)</f>
        <v>#VALUE!</v>
      </c>
      <c r="BJ53" s="512" t="e">
        <f>IF(AND('Настройки ТИК'!$C$45="ТИК",'Настройки УИК'!$C$31="Председатель"),0,(BH53+BI53)*ПК_ТИК)</f>
        <v>#VALUE!</v>
      </c>
      <c r="BK53" s="344"/>
      <c r="BL53" s="512" t="e">
        <f>IF('Настройки УИК'!$F$32&gt;0,(IF(AND(MONTH($A53)=MONTH('Настройки ТИК'!$C$17),$B53="",BK53=8),BK53,0))*'Настройки УИК'!$I$32/8,0)</f>
        <v>#VALUE!</v>
      </c>
      <c r="BM53" s="512" t="e">
        <f>IF('Настройки УИК'!$F$32&gt;0,(IF(AND(MONTH($A53)=MONTH('Настройки ТИК'!$D$17),$B53="",BK53=8),BK53,0))*'Настройки УИК'!$J$32/8,0)</f>
        <v>#VALUE!</v>
      </c>
      <c r="BN53" s="512" t="e">
        <f>IF($B53="",0,BK53*'Настройки УИК'!$K$32*2*'Настройки ТИК'!$C$32)</f>
        <v>#VALUE!</v>
      </c>
      <c r="BO53" s="512" t="e">
        <f>IF(AND(BL53+BM53=0,$B53=""),BK53*'Настройки УИК'!$K$32*'Настройки ТИК'!$C$32,0)</f>
        <v>#VALUE!</v>
      </c>
      <c r="BP53" s="512" t="e">
        <f>IF(AND('Настройки ТИК'!$C$45="ТИК",'Настройки УИК'!$C$32="Председатель"),0,(BN53+BO53)*ПК_ТИК)</f>
        <v>#VALUE!</v>
      </c>
      <c r="BQ53" s="344"/>
      <c r="BR53" s="512" t="e">
        <f>IF('Настройки УИК'!$F$33&gt;0,(IF(AND(MONTH($A53)=MONTH('Настройки ТИК'!$C$17),$B53="",BQ53=8),BQ53,0))*'Настройки УИК'!$I$33/8,0)</f>
        <v>#VALUE!</v>
      </c>
      <c r="BS53" s="512" t="e">
        <f>IF('Настройки УИК'!$F$33&gt;0,(IF(AND(MONTH($A53)=MONTH('Настройки ТИК'!$D$17),$B53="",BQ53=8),BQ53,0))*'Настройки УИК'!$J$33/8,0)</f>
        <v>#VALUE!</v>
      </c>
      <c r="BT53" s="512" t="e">
        <f>IF($B53="",0,BQ53*'Настройки УИК'!$K$33*2*'Настройки ТИК'!$C$32)</f>
        <v>#VALUE!</v>
      </c>
      <c r="BU53" s="512" t="e">
        <f>IF(AND(BR53+BS53=0,$B53=""),BQ53*'Настройки УИК'!$K$33*'Настройки ТИК'!$C$32,0)</f>
        <v>#VALUE!</v>
      </c>
      <c r="BV53" s="512" t="e">
        <f>IF(AND('Настройки ТИК'!$C$45="ТИК",'Настройки УИК'!$C$33="Председатель"),0,(BT53+BU53)*ПК_ТИК)</f>
        <v>#VALUE!</v>
      </c>
      <c r="BW53" s="344"/>
      <c r="BX53" s="512" t="e">
        <f>IF('Настройки УИК'!$F$34&gt;0,(IF(AND(MONTH($A53)=MONTH('Настройки ТИК'!$C$17),$B53="",BW53=8),BW53,0))*'Настройки УИК'!$I$34/8,0)</f>
        <v>#VALUE!</v>
      </c>
      <c r="BY53" s="512" t="e">
        <f>IF('Настройки УИК'!$F$34&gt;0,(IF(AND(MONTH($A53)=MONTH('Настройки ТИК'!$D$17),$B53="",BW53=8),BW53,0))*'Настройки УИК'!$J$34/8,0)</f>
        <v>#VALUE!</v>
      </c>
      <c r="BZ53" s="512" t="e">
        <f>IF($B53="",0,BW53*'Настройки УИК'!$K$34*2*'Настройки ТИК'!$C$32)</f>
        <v>#VALUE!</v>
      </c>
      <c r="CA53" s="512" t="e">
        <f>IF(AND(BX53+BY53=0,$B53=""),BW53*'Настройки УИК'!$K$34*'Настройки ТИК'!$C$32,0)</f>
        <v>#VALUE!</v>
      </c>
      <c r="CB53" s="512" t="e">
        <f>IF(AND('Настройки ТИК'!$C$45="ТИК",'Настройки УИК'!$C$34="Председатель"),0,(BZ53+CA53)*ПК_ТИК)</f>
        <v>#VALUE!</v>
      </c>
      <c r="CC53" s="344"/>
      <c r="CD53" s="512" t="e">
        <f>IF('Настройки УИК'!$F$35&gt;0,(IF(AND(MONTH($A53)=MONTH('Настройки ТИК'!$C$17),$B53="",CC53=8),CC53,0))*'Настройки УИК'!$I$35/8,0)</f>
        <v>#VALUE!</v>
      </c>
      <c r="CE53" s="512" t="e">
        <f>IF('Настройки УИК'!$F$35&gt;0,(IF(AND(MONTH($A53)=MONTH('Настройки ТИК'!$D$17),$B53="",CC53=8),CC53,0))*'Настройки УИК'!$J$35/8,0)</f>
        <v>#VALUE!</v>
      </c>
      <c r="CF53" s="512" t="e">
        <f>IF($B53="",0,CC53*'Настройки УИК'!$K$35*2*'Настройки ТИК'!$C$32)</f>
        <v>#VALUE!</v>
      </c>
      <c r="CG53" s="512" t="e">
        <f>IF(AND(CD53+CE53=0,$B53=""),CC53*'Настройки УИК'!$K$35*'Настройки ТИК'!$C$32,0)</f>
        <v>#VALUE!</v>
      </c>
      <c r="CH53" s="512" t="e">
        <f>IF(AND('Настройки ТИК'!$C$45="ТИК",'Настройки УИК'!$C$35="Председатель"),0,(CF53+CG53)*ПК_ТИК)</f>
        <v>#VALUE!</v>
      </c>
      <c r="CI53" s="344"/>
      <c r="CJ53" s="512" t="e">
        <f>IF('Настройки УИК'!$F$36&gt;0,(IF(AND(MONTH($A53)=MONTH('Настройки ТИК'!$C$17),$B53="",CI53=8),CI53,0))*'Настройки УИК'!$I$36/8,0)</f>
        <v>#VALUE!</v>
      </c>
      <c r="CK53" s="512" t="e">
        <f>IF('Настройки УИК'!$F$36&gt;0,(IF(AND(MONTH($A53)=MONTH('Настройки ТИК'!$D$17),$B53="",CI53=8),CI53,0))*'Настройки УИК'!$J$36/8,0)</f>
        <v>#VALUE!</v>
      </c>
      <c r="CL53" s="512" t="e">
        <f>IF($B53="",0,CI53*'Настройки УИК'!$K$36*2*'Настройки ТИК'!$C$32)</f>
        <v>#VALUE!</v>
      </c>
      <c r="CM53" s="512" t="e">
        <f>IF(AND(CJ53+CK53=0,$B53=""),CI53*'Настройки УИК'!$K$36*'Настройки ТИК'!$C$32,0)</f>
        <v>#VALUE!</v>
      </c>
      <c r="CN53" s="512" t="e">
        <f>IF(AND('Настройки ТИК'!$C$45="ТИК",'Настройки УИК'!$C$36="Председатель"),0,(CL53+CM53)*ПК_ТИК)</f>
        <v>#VALUE!</v>
      </c>
      <c r="CO53" s="344"/>
      <c r="CP53" s="512" t="e">
        <f>IF('Настройки УИК'!$F$37&gt;0,(IF(AND(MONTH($A53)=MONTH('Настройки ТИК'!$C$17),$B53="",CO53=8),CO53,0))*'Настройки УИК'!$I$37/8,0)</f>
        <v>#VALUE!</v>
      </c>
      <c r="CQ53" s="512" t="e">
        <f>IF('Настройки УИК'!$F$37&gt;0,(IF(AND(MONTH($A53)=MONTH('Настройки ТИК'!$D$17),$B53="",CO53=8),CO53,0))*'Настройки УИК'!$J$37/8,0)</f>
        <v>#VALUE!</v>
      </c>
      <c r="CR53" s="512" t="e">
        <f>IF($B53="",0,CO53*'Настройки УИК'!$K$37*2*'Настройки ТИК'!$C$32)</f>
        <v>#VALUE!</v>
      </c>
      <c r="CS53" s="512" t="e">
        <f>IF(AND(CP53+CQ53=0,$B53=""),CO53*'Настройки УИК'!$K$37*'Настройки ТИК'!$C$32,0)</f>
        <v>#VALUE!</v>
      </c>
      <c r="CT53" s="512" t="e">
        <f>IF(AND('Настройки ТИК'!$C$45="ТИК",'Настройки УИК'!$C$37="Председатель"),0,(CR53+CS53)*ПК_ТИК)</f>
        <v>#VALUE!</v>
      </c>
      <c r="CU53" s="344"/>
      <c r="CV53" s="512" t="e">
        <f>IF('Настройки УИК'!$F$38&gt;0,(IF(AND(MONTH($A53)=MONTH('Настройки ТИК'!$C$17),$B53="",CU53=8),CU53,0))*'Настройки УИК'!$I$38/8,0)</f>
        <v>#VALUE!</v>
      </c>
      <c r="CW53" s="512" t="e">
        <f>IF('Настройки УИК'!$F$38&gt;0,(IF(AND(MONTH($A53)=MONTH('Настройки ТИК'!$D$17),$B53="",CU53=8),CU53,0))*'Настройки УИК'!$J$38/8,0)</f>
        <v>#VALUE!</v>
      </c>
      <c r="CX53" s="512" t="e">
        <f>IF($B53="",0,CU53*'Настройки УИК'!$K$38*2*'Настройки ТИК'!$C$32)</f>
        <v>#VALUE!</v>
      </c>
      <c r="CY53" s="512" t="e">
        <f>IF(AND(CV53+CW53=0,$B53=""),CU53*'Настройки УИК'!$K$38*'Настройки ТИК'!$C$32,0)</f>
        <v>#VALUE!</v>
      </c>
      <c r="CZ53" s="512" t="e">
        <f>IF(AND('Настройки ТИК'!$C$45="ТИК",'Настройки УИК'!$C$38="Председатель"),0,(CX53+CY53)*ПК_ТИК)</f>
        <v>#VALUE!</v>
      </c>
      <c r="DA53" s="344"/>
      <c r="DB53" s="512" t="e">
        <f>IF('Настройки УИК'!$F$39&gt;0,(IF(AND(MONTH($A53)=MONTH('Настройки ТИК'!$C$17),$B53="",DA53=8),DA53,0))*'Настройки УИК'!$I$39/8,0)</f>
        <v>#VALUE!</v>
      </c>
      <c r="DC53" s="512" t="e">
        <f>IF('Настройки УИК'!$F$39&gt;0,(IF(AND(MONTH($A53)=MONTH('Настройки ТИК'!$D$17),$B53="",DA53=8),DA53,0))*'Настройки УИК'!$J$39/8,0)</f>
        <v>#VALUE!</v>
      </c>
      <c r="DD53" s="512" t="e">
        <f>IF($B53="",0,DA53*'Настройки УИК'!$K$39*2*'Настройки ТИК'!$C$32)</f>
        <v>#VALUE!</v>
      </c>
      <c r="DE53" s="512" t="e">
        <f>IF(AND(DB53+DC53=0,$B53=""),DA53*'Настройки УИК'!$K$39*'Настройки ТИК'!$C$32,0)</f>
        <v>#VALUE!</v>
      </c>
      <c r="DF53" s="512" t="e">
        <f>IF(AND('Настройки ТИК'!$C$45="ТИК",'Настройки УИК'!$C$39="Председатель"),0,(DD53+DE53)*ПК_ТИК)</f>
        <v>#VALUE!</v>
      </c>
    </row>
    <row r="54" spans="1:113" s="241" customFormat="1" ht="16.5" customHeight="1">
      <c r="A54" s="419" t="s">
        <v>1040</v>
      </c>
      <c r="B54" s="420" t="s">
        <v>1041</v>
      </c>
      <c r="C54" s="344"/>
      <c r="D54" s="512" t="e">
        <f>IF('Настройки УИК'!$F$22&gt;0,(IF(AND(MONTH($A54)=MONTH('Настройки ТИК'!$C$17),$B54="",C54=8),C54,0))*'Настройки УИК'!$I$22/8,0)</f>
        <v>#VALUE!</v>
      </c>
      <c r="E54" s="512" t="e">
        <f>IF('Настройки УИК'!$F$22&gt;0,(IF(AND(MONTH($A54)=MONTH('Настройки ТИК'!$D$17),$B54="",C54=8),C54,0))*'Настройки УИК'!$J$22/8,0)</f>
        <v>#VALUE!</v>
      </c>
      <c r="F54" s="512" t="e">
        <f>IF($B54="",0,C54*'Настройки УИК'!$K$22*2*'Настройки ТИК'!$C$32)</f>
        <v>#VALUE!</v>
      </c>
      <c r="G54" s="512" t="e">
        <f>IF(AND(D54+E54=0,$B54=""),C54*'Настройки УИК'!$K$22*'Настройки ТИК'!$C$32,0)</f>
        <v>#VALUE!</v>
      </c>
      <c r="H54" s="512" t="e">
        <f>IF(AND('Настройки ТИК'!$C$45="ТИК",'Настройки УИК'!$C$22="Председатель"),0,(F54+G54)*ПК_ТИК)</f>
        <v>#VALUE!</v>
      </c>
      <c r="I54" s="344"/>
      <c r="J54" s="512" t="e">
        <f>IF('Настройки УИК'!$F$23&gt;0,(IF(AND(MONTH($A54)=MONTH('Настройки ТИК'!$C$17),$B54="",I54=8),I54,0))*'Настройки УИК'!$I$23/8,0)</f>
        <v>#VALUE!</v>
      </c>
      <c r="K54" s="512" t="e">
        <f>IF('Настройки УИК'!$F$23&gt;0,(IF(AND(MONTH($A54)=MONTH('Настройки ТИК'!$D$17),$B54="",I54=8),I54,0))*'Настройки УИК'!$J$23/8,0)</f>
        <v>#VALUE!</v>
      </c>
      <c r="L54" s="512" t="e">
        <f>IF($B54="",0,I54*'Настройки УИК'!$K$23*2*'Настройки ТИК'!$C$32)</f>
        <v>#VALUE!</v>
      </c>
      <c r="M54" s="512" t="e">
        <f>IF(AND(J54+K54=0,$B54=""),I54*'Настройки УИК'!$K$23*'Настройки ТИК'!$C$32,0)</f>
        <v>#VALUE!</v>
      </c>
      <c r="N54" s="512" t="e">
        <f>IF(AND('Настройки ТИК'!$C$45="ТИК",'Настройки УИК'!$C$23="Председатель"),0,(L54+M54)*ПК_ТИК)</f>
        <v>#VALUE!</v>
      </c>
      <c r="O54" s="344"/>
      <c r="P54" s="512" t="e">
        <f>IF('Настройки УИК'!$F$24&gt;0,(IF(AND(MONTH($A54)=MONTH('Настройки ТИК'!$C$17),$B54="",O54=8),O54,0))*'Настройки УИК'!$I$24/8,0)</f>
        <v>#VALUE!</v>
      </c>
      <c r="Q54" s="512" t="e">
        <f>IF('Настройки УИК'!$F$24&gt;0,(IF(AND(MONTH($A54)=MONTH('Настройки ТИК'!$D$17),$B54="",O54=8),O54,0))*'Настройки УИК'!$J$24/8,0)</f>
        <v>#VALUE!</v>
      </c>
      <c r="R54" s="512" t="e">
        <f>IF($B54="",0,O54*'Настройки УИК'!$K$24*2*'Настройки ТИК'!$C$32)</f>
        <v>#VALUE!</v>
      </c>
      <c r="S54" s="512" t="e">
        <f>IF(AND(P54+Q54=0,$B54=""),O54*'Настройки УИК'!$K$24*'Настройки ТИК'!$C$32,0)</f>
        <v>#VALUE!</v>
      </c>
      <c r="T54" s="512" t="e">
        <f>IF(AND('Настройки ТИК'!$C$45="ТИК",'Настройки УИК'!$C$24="Председатель"),0,(R54+S54)*ПК_ТИК)</f>
        <v>#VALUE!</v>
      </c>
      <c r="U54" s="344"/>
      <c r="V54" s="512" t="e">
        <f>IF('Настройки УИК'!$F$25&gt;0,(IF(AND(MONTH($A54)=MONTH('Настройки ТИК'!$C$17),$B54="",U54=8),U54,0))*'Настройки УИК'!$I$25/8,0)</f>
        <v>#VALUE!</v>
      </c>
      <c r="W54" s="512" t="e">
        <f>IF('Настройки УИК'!$F$25&gt;0,(IF(AND(MONTH($A54)=MONTH('Настройки ТИК'!$D$17),$B54="",U54=8),U54,0))*'Настройки УИК'!$J$25/8,0)</f>
        <v>#VALUE!</v>
      </c>
      <c r="X54" s="512" t="e">
        <f>IF($B54="",0,U54*'Настройки УИК'!$K$25*2*'Настройки ТИК'!$C$32)</f>
        <v>#VALUE!</v>
      </c>
      <c r="Y54" s="512" t="e">
        <f>IF(AND(V54+W54=0,$B54=""),U54*'Настройки УИК'!$K$25*'Настройки ТИК'!$C$32,0)</f>
        <v>#VALUE!</v>
      </c>
      <c r="Z54" s="512" t="e">
        <f>IF(AND('Настройки ТИК'!$C$45="ТИК",'Настройки УИК'!$C$25="Председатель"),0,(X54+Y54)*ПК_ТИК)</f>
        <v>#VALUE!</v>
      </c>
      <c r="AA54" s="344"/>
      <c r="AB54" s="512" t="e">
        <f>IF('Настройки УИК'!$F$26&gt;0,(IF(AND(MONTH($A54)=MONTH('Настройки ТИК'!$C$17),$B54="",AA54=8),AA54,0))*'Настройки УИК'!$I$26/8,0)</f>
        <v>#VALUE!</v>
      </c>
      <c r="AC54" s="512" t="e">
        <f>IF('Настройки УИК'!$F$26&gt;0,(IF(AND(MONTH($A54)=MONTH('Настройки ТИК'!$D$17),$B54="",AA54=8),AA54,0))*'Настройки УИК'!$J$26/8,0)</f>
        <v>#VALUE!</v>
      </c>
      <c r="AD54" s="512" t="e">
        <f>IF($B54="",0,AA54*'Настройки УИК'!$K$26*2*'Настройки ТИК'!$C$32)</f>
        <v>#VALUE!</v>
      </c>
      <c r="AE54" s="512" t="e">
        <f>IF(AND(AB54+AC54=0,$B54=""),AA54*'Настройки УИК'!$K$26*'Настройки ТИК'!$C$32,0)</f>
        <v>#VALUE!</v>
      </c>
      <c r="AF54" s="512" t="e">
        <f>IF(AND('Настройки ТИК'!$C$45="ТИК",'Настройки УИК'!$C$26="Председатель"),0,(AD54+AE54)*ПК_ТИК)</f>
        <v>#VALUE!</v>
      </c>
      <c r="AG54" s="344"/>
      <c r="AH54" s="512" t="e">
        <f>IF('Настройки УИК'!$F$27&gt;0,(IF(AND(MONTH($A54)=MONTH('Настройки ТИК'!$C$17),$B54="",AG54=8),AG54,0))*'Настройки УИК'!$I$27/8,0)</f>
        <v>#VALUE!</v>
      </c>
      <c r="AI54" s="512" t="e">
        <f>IF('Настройки УИК'!$F$27&gt;0,(IF(AND(MONTH($A54)=MONTH('Настройки ТИК'!$D$17),$B54="",AG54=8),AG54,0))*'Настройки УИК'!$J$27/8,0)</f>
        <v>#VALUE!</v>
      </c>
      <c r="AJ54" s="512" t="e">
        <f>IF($B54="",0,AG54*'Настройки УИК'!$K$27*2*'Настройки ТИК'!$C$32)</f>
        <v>#VALUE!</v>
      </c>
      <c r="AK54" s="512" t="e">
        <f>IF(AND(AH54+AI54=0,$B54=""),AG54*'Настройки УИК'!$K$27*'Настройки ТИК'!$C$32,0)</f>
        <v>#VALUE!</v>
      </c>
      <c r="AL54" s="512" t="e">
        <f>IF(AND('Настройки ТИК'!$C$45="ТИК",'Настройки УИК'!$C$27="Председатель"),0,(AJ54+AK54)*ПК_ТИК)</f>
        <v>#VALUE!</v>
      </c>
      <c r="AM54" s="344"/>
      <c r="AN54" s="512" t="e">
        <f>IF('Настройки УИК'!$F$28&gt;0,(IF(AND(MONTH($A54)=MONTH('Настройки ТИК'!$C$17),$B54="",AM54=8),AM54,0))*'Настройки УИК'!$I$28/8,0)</f>
        <v>#VALUE!</v>
      </c>
      <c r="AO54" s="512" t="e">
        <f>IF('Настройки УИК'!$F$28&gt;0,(IF(AND(MONTH($A54)=MONTH('Настройки ТИК'!$D$17),$B54="",AM54=8),AM54,0))*'Настройки УИК'!$J$28/8,0)</f>
        <v>#VALUE!</v>
      </c>
      <c r="AP54" s="512" t="e">
        <f>IF($B54="",0,AM54*'Настройки УИК'!$K$28*2*'Настройки ТИК'!$C$32)</f>
        <v>#VALUE!</v>
      </c>
      <c r="AQ54" s="512" t="e">
        <f>IF(AND(AN54+AO54=0,$B54=""),AM54*'Настройки УИК'!$K$28*'Настройки ТИК'!$C$32,0)</f>
        <v>#VALUE!</v>
      </c>
      <c r="AR54" s="512" t="e">
        <f>IF(AND('Настройки ТИК'!$C$45="ТИК",'Настройки УИК'!$C$28="Председатель"),0,(AP54+AQ54)*ПК_ТИК)</f>
        <v>#VALUE!</v>
      </c>
      <c r="AS54" s="344"/>
      <c r="AT54" s="512" t="e">
        <f>IF('Настройки УИК'!$F$29&gt;0,(IF(AND(MONTH($A54)=MONTH('Настройки ТИК'!$C$17),$B54="",AS54=8),AS54,0))*'Настройки УИК'!$I$29/8,0)</f>
        <v>#VALUE!</v>
      </c>
      <c r="AU54" s="512" t="e">
        <f>IF('Настройки УИК'!$F$29&gt;0,(IF(AND(MONTH($A54)=MONTH('Настройки ТИК'!$D$17),$B54="",AS54=8),AS54,0))*'Настройки УИК'!$J$29/8,0)</f>
        <v>#VALUE!</v>
      </c>
      <c r="AV54" s="512" t="e">
        <f>IF($B54="",0,AS54*'Настройки УИК'!$K$29*2*'Настройки ТИК'!$C$32)</f>
        <v>#VALUE!</v>
      </c>
      <c r="AW54" s="512" t="e">
        <f>IF(AND(AT54+AU54=0,$B54=""),AS54*'Настройки УИК'!$K$29*'Настройки ТИК'!$C$32,0)</f>
        <v>#VALUE!</v>
      </c>
      <c r="AX54" s="512" t="e">
        <f>IF(AND('Настройки ТИК'!$C$45="ТИК",'Настройки УИК'!$C$29="Председатель"),0,(AV54+AW54)*ПК_ТИК)</f>
        <v>#VALUE!</v>
      </c>
      <c r="AY54" s="344"/>
      <c r="AZ54" s="512" t="e">
        <f>IF('Настройки УИК'!$F$30&gt;0,(IF(AND(MONTH($A54)=MONTH('Настройки ТИК'!$C$17),$B54="",AY54=8),AY54,0))*'Настройки УИК'!$I$30/8,0)</f>
        <v>#VALUE!</v>
      </c>
      <c r="BA54" s="512" t="e">
        <f>IF('Настройки УИК'!$F$30&gt;0,(IF(AND(MONTH($A54)=MONTH('Настройки ТИК'!$D$17),$B54="",AY54=8),AY54,0))*'Настройки УИК'!$J$30/8,0)</f>
        <v>#VALUE!</v>
      </c>
      <c r="BB54" s="512" t="e">
        <f>IF($B54="",0,AY54*'Настройки УИК'!$K$30*2*'Настройки ТИК'!$C$32)</f>
        <v>#VALUE!</v>
      </c>
      <c r="BC54" s="512" t="e">
        <f>IF(AND(AZ54+BA54=0,$B54=""),AY54*'Настройки УИК'!$K$30*'Настройки ТИК'!$C$32,0)</f>
        <v>#VALUE!</v>
      </c>
      <c r="BD54" s="512" t="e">
        <f>IF(AND('Настройки ТИК'!$C$45="ТИК",'Настройки УИК'!$C$30="Председатель"),0,(BB54+BC54)*ПК_ТИК)</f>
        <v>#VALUE!</v>
      </c>
      <c r="BE54" s="344"/>
      <c r="BF54" s="512" t="e">
        <f>IF('Настройки УИК'!$F$31&gt;0,(IF(AND(MONTH($A54)=MONTH('Настройки ТИК'!$C$17),$B54="",BE54=8),BE54,0))*'Настройки УИК'!$I$31/8,0)</f>
        <v>#VALUE!</v>
      </c>
      <c r="BG54" s="512" t="e">
        <f>IF('Настройки УИК'!$F$31&gt;0,(IF(AND(MONTH($A54)=MONTH('Настройки ТИК'!$D$17),$B54="",BE54=8),BE54,0))*'Настройки УИК'!$J$31/8,0)</f>
        <v>#VALUE!</v>
      </c>
      <c r="BH54" s="512" t="e">
        <f>IF($B54="",0,BE54*'Настройки УИК'!$K$31*2*'Настройки ТИК'!$C$32)</f>
        <v>#VALUE!</v>
      </c>
      <c r="BI54" s="512" t="e">
        <f>IF(AND(BF54+BG54=0,$B54=""),BE54*'Настройки УИК'!$K$31*'Настройки ТИК'!$C$32,0)</f>
        <v>#VALUE!</v>
      </c>
      <c r="BJ54" s="512" t="e">
        <f>IF(AND('Настройки ТИК'!$C$45="ТИК",'Настройки УИК'!$C$31="Председатель"),0,(BH54+BI54)*ПК_ТИК)</f>
        <v>#VALUE!</v>
      </c>
      <c r="BK54" s="344"/>
      <c r="BL54" s="512" t="e">
        <f>IF('Настройки УИК'!$F$32&gt;0,(IF(AND(MONTH($A54)=MONTH('Настройки ТИК'!$C$17),$B54="",BK54=8),BK54,0))*'Настройки УИК'!$I$32/8,0)</f>
        <v>#VALUE!</v>
      </c>
      <c r="BM54" s="512" t="e">
        <f>IF('Настройки УИК'!$F$32&gt;0,(IF(AND(MONTH($A54)=MONTH('Настройки ТИК'!$D$17),$B54="",BK54=8),BK54,0))*'Настройки УИК'!$J$32/8,0)</f>
        <v>#VALUE!</v>
      </c>
      <c r="BN54" s="512" t="e">
        <f>IF($B54="",0,BK54*'Настройки УИК'!$K$32*2*'Настройки ТИК'!$C$32)</f>
        <v>#VALUE!</v>
      </c>
      <c r="BO54" s="512" t="e">
        <f>IF(AND(BL54+BM54=0,$B54=""),BK54*'Настройки УИК'!$K$32*'Настройки ТИК'!$C$32,0)</f>
        <v>#VALUE!</v>
      </c>
      <c r="BP54" s="512" t="e">
        <f>IF(AND('Настройки ТИК'!$C$45="ТИК",'Настройки УИК'!$C$32="Председатель"),0,(BN54+BO54)*ПК_ТИК)</f>
        <v>#VALUE!</v>
      </c>
      <c r="BQ54" s="344"/>
      <c r="BR54" s="512" t="e">
        <f>IF('Настройки УИК'!$F$33&gt;0,(IF(AND(MONTH($A54)=MONTH('Настройки ТИК'!$C$17),$B54="",BQ54=8),BQ54,0))*'Настройки УИК'!$I$33/8,0)</f>
        <v>#VALUE!</v>
      </c>
      <c r="BS54" s="512" t="e">
        <f>IF('Настройки УИК'!$F$33&gt;0,(IF(AND(MONTH($A54)=MONTH('Настройки ТИК'!$D$17),$B54="",BQ54=8),BQ54,0))*'Настройки УИК'!$J$33/8,0)</f>
        <v>#VALUE!</v>
      </c>
      <c r="BT54" s="512" t="e">
        <f>IF($B54="",0,BQ54*'Настройки УИК'!$K$33*2*'Настройки ТИК'!$C$32)</f>
        <v>#VALUE!</v>
      </c>
      <c r="BU54" s="512" t="e">
        <f>IF(AND(BR54+BS54=0,$B54=""),BQ54*'Настройки УИК'!$K$33*'Настройки ТИК'!$C$32,0)</f>
        <v>#VALUE!</v>
      </c>
      <c r="BV54" s="512" t="e">
        <f>IF(AND('Настройки ТИК'!$C$45="ТИК",'Настройки УИК'!$C$33="Председатель"),0,(BT54+BU54)*ПК_ТИК)</f>
        <v>#VALUE!</v>
      </c>
      <c r="BW54" s="344"/>
      <c r="BX54" s="512" t="e">
        <f>IF('Настройки УИК'!$F$34&gt;0,(IF(AND(MONTH($A54)=MONTH('Настройки ТИК'!$C$17),$B54="",BW54=8),BW54,0))*'Настройки УИК'!$I$34/8,0)</f>
        <v>#VALUE!</v>
      </c>
      <c r="BY54" s="512" t="e">
        <f>IF('Настройки УИК'!$F$34&gt;0,(IF(AND(MONTH($A54)=MONTH('Настройки ТИК'!$D$17),$B54="",BW54=8),BW54,0))*'Настройки УИК'!$J$34/8,0)</f>
        <v>#VALUE!</v>
      </c>
      <c r="BZ54" s="512" t="e">
        <f>IF($B54="",0,BW54*'Настройки УИК'!$K$34*2*'Настройки ТИК'!$C$32)</f>
        <v>#VALUE!</v>
      </c>
      <c r="CA54" s="512" t="e">
        <f>IF(AND(BX54+BY54=0,$B54=""),BW54*'Настройки УИК'!$K$34*'Настройки ТИК'!$C$32,0)</f>
        <v>#VALUE!</v>
      </c>
      <c r="CB54" s="512" t="e">
        <f>IF(AND('Настройки ТИК'!$C$45="ТИК",'Настройки УИК'!$C$34="Председатель"),0,(BZ54+CA54)*ПК_ТИК)</f>
        <v>#VALUE!</v>
      </c>
      <c r="CC54" s="344"/>
      <c r="CD54" s="512" t="e">
        <f>IF('Настройки УИК'!$F$35&gt;0,(IF(AND(MONTH($A54)=MONTH('Настройки ТИК'!$C$17),$B54="",CC54=8),CC54,0))*'Настройки УИК'!$I$35/8,0)</f>
        <v>#VALUE!</v>
      </c>
      <c r="CE54" s="512" t="e">
        <f>IF('Настройки УИК'!$F$35&gt;0,(IF(AND(MONTH($A54)=MONTH('Настройки ТИК'!$D$17),$B54="",CC54=8),CC54,0))*'Настройки УИК'!$J$35/8,0)</f>
        <v>#VALUE!</v>
      </c>
      <c r="CF54" s="512" t="e">
        <f>IF($B54="",0,CC54*'Настройки УИК'!$K$35*2*'Настройки ТИК'!$C$32)</f>
        <v>#VALUE!</v>
      </c>
      <c r="CG54" s="512" t="e">
        <f>IF(AND(CD54+CE54=0,$B54=""),CC54*'Настройки УИК'!$K$35*'Настройки ТИК'!$C$32,0)</f>
        <v>#VALUE!</v>
      </c>
      <c r="CH54" s="512" t="e">
        <f>IF(AND('Настройки ТИК'!$C$45="ТИК",'Настройки УИК'!$C$35="Председатель"),0,(CF54+CG54)*ПК_ТИК)</f>
        <v>#VALUE!</v>
      </c>
      <c r="CI54" s="344"/>
      <c r="CJ54" s="512" t="e">
        <f>IF('Настройки УИК'!$F$36&gt;0,(IF(AND(MONTH($A54)=MONTH('Настройки ТИК'!$C$17),$B54="",CI54=8),CI54,0))*'Настройки УИК'!$I$36/8,0)</f>
        <v>#VALUE!</v>
      </c>
      <c r="CK54" s="512" t="e">
        <f>IF('Настройки УИК'!$F$36&gt;0,(IF(AND(MONTH($A54)=MONTH('Настройки ТИК'!$D$17),$B54="",CI54=8),CI54,0))*'Настройки УИК'!$J$36/8,0)</f>
        <v>#VALUE!</v>
      </c>
      <c r="CL54" s="512" t="e">
        <f>IF($B54="",0,CI54*'Настройки УИК'!$K$36*2*'Настройки ТИК'!$C$32)</f>
        <v>#VALUE!</v>
      </c>
      <c r="CM54" s="512" t="e">
        <f>IF(AND(CJ54+CK54=0,$B54=""),CI54*'Настройки УИК'!$K$36*'Настройки ТИК'!$C$32,0)</f>
        <v>#VALUE!</v>
      </c>
      <c r="CN54" s="512" t="e">
        <f>IF(AND('Настройки ТИК'!$C$45="ТИК",'Настройки УИК'!$C$36="Председатель"),0,(CL54+CM54)*ПК_ТИК)</f>
        <v>#VALUE!</v>
      </c>
      <c r="CO54" s="344"/>
      <c r="CP54" s="512" t="e">
        <f>IF('Настройки УИК'!$F$37&gt;0,(IF(AND(MONTH($A54)=MONTH('Настройки ТИК'!$C$17),$B54="",CO54=8),CO54,0))*'Настройки УИК'!$I$37/8,0)</f>
        <v>#VALUE!</v>
      </c>
      <c r="CQ54" s="512" t="e">
        <f>IF('Настройки УИК'!$F$37&gt;0,(IF(AND(MONTH($A54)=MONTH('Настройки ТИК'!$D$17),$B54="",CO54=8),CO54,0))*'Настройки УИК'!$J$37/8,0)</f>
        <v>#VALUE!</v>
      </c>
      <c r="CR54" s="512" t="e">
        <f>IF($B54="",0,CO54*'Настройки УИК'!$K$37*2*'Настройки ТИК'!$C$32)</f>
        <v>#VALUE!</v>
      </c>
      <c r="CS54" s="512" t="e">
        <f>IF(AND(CP54+CQ54=0,$B54=""),CO54*'Настройки УИК'!$K$37*'Настройки ТИК'!$C$32,0)</f>
        <v>#VALUE!</v>
      </c>
      <c r="CT54" s="512" t="e">
        <f>IF(AND('Настройки ТИК'!$C$45="ТИК",'Настройки УИК'!$C$37="Председатель"),0,(CR54+CS54)*ПК_ТИК)</f>
        <v>#VALUE!</v>
      </c>
      <c r="CU54" s="344"/>
      <c r="CV54" s="512" t="e">
        <f>IF('Настройки УИК'!$F$38&gt;0,(IF(AND(MONTH($A54)=MONTH('Настройки ТИК'!$C$17),$B54="",CU54=8),CU54,0))*'Настройки УИК'!$I$38/8,0)</f>
        <v>#VALUE!</v>
      </c>
      <c r="CW54" s="512" t="e">
        <f>IF('Настройки УИК'!$F$38&gt;0,(IF(AND(MONTH($A54)=MONTH('Настройки ТИК'!$D$17),$B54="",CU54=8),CU54,0))*'Настройки УИК'!$J$38/8,0)</f>
        <v>#VALUE!</v>
      </c>
      <c r="CX54" s="512" t="e">
        <f>IF($B54="",0,CU54*'Настройки УИК'!$K$38*2*'Настройки ТИК'!$C$32)</f>
        <v>#VALUE!</v>
      </c>
      <c r="CY54" s="512" t="e">
        <f>IF(AND(CV54+CW54=0,$B54=""),CU54*'Настройки УИК'!$K$38*'Настройки ТИК'!$C$32,0)</f>
        <v>#VALUE!</v>
      </c>
      <c r="CZ54" s="512" t="e">
        <f>IF(AND('Настройки ТИК'!$C$45="ТИК",'Настройки УИК'!$C$38="Председатель"),0,(CX54+CY54)*ПК_ТИК)</f>
        <v>#VALUE!</v>
      </c>
      <c r="DA54" s="344"/>
      <c r="DB54" s="512" t="e">
        <f>IF('Настройки УИК'!$F$39&gt;0,(IF(AND(MONTH($A54)=MONTH('Настройки ТИК'!$C$17),$B54="",DA54=8),DA54,0))*'Настройки УИК'!$I$39/8,0)</f>
        <v>#VALUE!</v>
      </c>
      <c r="DC54" s="512" t="e">
        <f>IF('Настройки УИК'!$F$39&gt;0,(IF(AND(MONTH($A54)=MONTH('Настройки ТИК'!$D$17),$B54="",DA54=8),DA54,0))*'Настройки УИК'!$J$39/8,0)</f>
        <v>#VALUE!</v>
      </c>
      <c r="DD54" s="512" t="e">
        <f>IF($B54="",0,DA54*'Настройки УИК'!$K$39*2*'Настройки ТИК'!$C$32)</f>
        <v>#VALUE!</v>
      </c>
      <c r="DE54" s="512" t="e">
        <f>IF(AND(DB54+DC54=0,$B54=""),DA54*'Настройки УИК'!$K$39*'Настройки ТИК'!$C$32,0)</f>
        <v>#VALUE!</v>
      </c>
      <c r="DF54" s="512" t="e">
        <f>IF(AND('Настройки ТИК'!$C$45="ТИК",'Настройки УИК'!$C$39="Председатель"),0,(DD54+DE54)*ПК_ТИК)</f>
        <v>#VALUE!</v>
      </c>
    </row>
    <row r="55" spans="1:113" s="241" customFormat="1" ht="16.5" customHeight="1">
      <c r="A55" s="419" t="s">
        <v>1040</v>
      </c>
      <c r="B55" s="420" t="s">
        <v>1041</v>
      </c>
      <c r="C55" s="344"/>
      <c r="D55" s="512" t="e">
        <f>IF('Настройки УИК'!$F$22&gt;0,(IF(AND(MONTH($A55)=MONTH('Настройки ТИК'!$C$17),$B55="",C55=8),C55,0))*'Настройки УИК'!$I$22/8,0)</f>
        <v>#VALUE!</v>
      </c>
      <c r="E55" s="512" t="e">
        <f>IF('Настройки УИК'!$F$22&gt;0,(IF(AND(MONTH($A55)=MONTH('Настройки ТИК'!$D$17),$B55="",C55=8),C55,0))*'Настройки УИК'!$J$22/8,0)</f>
        <v>#VALUE!</v>
      </c>
      <c r="F55" s="512" t="e">
        <f>IF($B55="",0,C55*'Настройки УИК'!$K$22*2*'Настройки ТИК'!$C$32)</f>
        <v>#VALUE!</v>
      </c>
      <c r="G55" s="512" t="e">
        <f>IF(AND(D55+E55=0,$B55=""),C55*'Настройки УИК'!$K$22*'Настройки ТИК'!$C$32,0)</f>
        <v>#VALUE!</v>
      </c>
      <c r="H55" s="512" t="e">
        <f>IF(AND('Настройки ТИК'!$C$45="ТИК",'Настройки УИК'!$C$22="Председатель"),0,(F55+G55)*ПК_ТИК)</f>
        <v>#VALUE!</v>
      </c>
      <c r="I55" s="344"/>
      <c r="J55" s="512" t="e">
        <f>IF('Настройки УИК'!$F$23&gt;0,(IF(AND(MONTH($A55)=MONTH('Настройки ТИК'!$C$17),$B55="",I55=8),I55,0))*'Настройки УИК'!$I$23/8,0)</f>
        <v>#VALUE!</v>
      </c>
      <c r="K55" s="512" t="e">
        <f>IF('Настройки УИК'!$F$23&gt;0,(IF(AND(MONTH($A55)=MONTH('Настройки ТИК'!$D$17),$B55="",I55=8),I55,0))*'Настройки УИК'!$J$23/8,0)</f>
        <v>#VALUE!</v>
      </c>
      <c r="L55" s="512" t="e">
        <f>IF($B55="",0,I55*'Настройки УИК'!$K$23*2*'Настройки ТИК'!$C$32)</f>
        <v>#VALUE!</v>
      </c>
      <c r="M55" s="512" t="e">
        <f>IF(AND(J55+K55=0,$B55=""),I55*'Настройки УИК'!$K$23*'Настройки ТИК'!$C$32,0)</f>
        <v>#VALUE!</v>
      </c>
      <c r="N55" s="512" t="e">
        <f>IF(AND('Настройки ТИК'!$C$45="ТИК",'Настройки УИК'!$C$23="Председатель"),0,(L55+M55)*ПК_ТИК)</f>
        <v>#VALUE!</v>
      </c>
      <c r="O55" s="344"/>
      <c r="P55" s="512" t="e">
        <f>IF('Настройки УИК'!$F$24&gt;0,(IF(AND(MONTH($A55)=MONTH('Настройки ТИК'!$C$17),$B55="",O55=8),O55,0))*'Настройки УИК'!$I$24/8,0)</f>
        <v>#VALUE!</v>
      </c>
      <c r="Q55" s="512" t="e">
        <f>IF('Настройки УИК'!$F$24&gt;0,(IF(AND(MONTH($A55)=MONTH('Настройки ТИК'!$D$17),$B55="",O55=8),O55,0))*'Настройки УИК'!$J$24/8,0)</f>
        <v>#VALUE!</v>
      </c>
      <c r="R55" s="512" t="e">
        <f>IF($B55="",0,O55*'Настройки УИК'!$K$24*2*'Настройки ТИК'!$C$32)</f>
        <v>#VALUE!</v>
      </c>
      <c r="S55" s="512" t="e">
        <f>IF(AND(P55+Q55=0,$B55=""),O55*'Настройки УИК'!$K$24*'Настройки ТИК'!$C$32,0)</f>
        <v>#VALUE!</v>
      </c>
      <c r="T55" s="512" t="e">
        <f>IF(AND('Настройки ТИК'!$C$45="ТИК",'Настройки УИК'!$C$24="Председатель"),0,(R55+S55)*ПК_ТИК)</f>
        <v>#VALUE!</v>
      </c>
      <c r="U55" s="344"/>
      <c r="V55" s="512" t="e">
        <f>IF('Настройки УИК'!$F$25&gt;0,(IF(AND(MONTH($A55)=MONTH('Настройки ТИК'!$C$17),$B55="",U55=8),U55,0))*'Настройки УИК'!$I$25/8,0)</f>
        <v>#VALUE!</v>
      </c>
      <c r="W55" s="512" t="e">
        <f>IF('Настройки УИК'!$F$25&gt;0,(IF(AND(MONTH($A55)=MONTH('Настройки ТИК'!$D$17),$B55="",U55=8),U55,0))*'Настройки УИК'!$J$25/8,0)</f>
        <v>#VALUE!</v>
      </c>
      <c r="X55" s="512" t="e">
        <f>IF($B55="",0,U55*'Настройки УИК'!$K$25*2*'Настройки ТИК'!$C$32)</f>
        <v>#VALUE!</v>
      </c>
      <c r="Y55" s="512" t="e">
        <f>IF(AND(V55+W55=0,$B55=""),U55*'Настройки УИК'!$K$25*'Настройки ТИК'!$C$32,0)</f>
        <v>#VALUE!</v>
      </c>
      <c r="Z55" s="512" t="e">
        <f>IF(AND('Настройки ТИК'!$C$45="ТИК",'Настройки УИК'!$C$25="Председатель"),0,(X55+Y55)*ПК_ТИК)</f>
        <v>#VALUE!</v>
      </c>
      <c r="AA55" s="344"/>
      <c r="AB55" s="512" t="e">
        <f>IF('Настройки УИК'!$F$26&gt;0,(IF(AND(MONTH($A55)=MONTH('Настройки ТИК'!$C$17),$B55="",AA55=8),AA55,0))*'Настройки УИК'!$I$26/8,0)</f>
        <v>#VALUE!</v>
      </c>
      <c r="AC55" s="512" t="e">
        <f>IF('Настройки УИК'!$F$26&gt;0,(IF(AND(MONTH($A55)=MONTH('Настройки ТИК'!$D$17),$B55="",AA55=8),AA55,0))*'Настройки УИК'!$J$26/8,0)</f>
        <v>#VALUE!</v>
      </c>
      <c r="AD55" s="512" t="e">
        <f>IF($B55="",0,AA55*'Настройки УИК'!$K$26*2*'Настройки ТИК'!$C$32)</f>
        <v>#VALUE!</v>
      </c>
      <c r="AE55" s="512" t="e">
        <f>IF(AND(AB55+AC55=0,$B55=""),AA55*'Настройки УИК'!$K$26*'Настройки ТИК'!$C$32,0)</f>
        <v>#VALUE!</v>
      </c>
      <c r="AF55" s="512" t="e">
        <f>IF(AND('Настройки ТИК'!$C$45="ТИК",'Настройки УИК'!$C$26="Председатель"),0,(AD55+AE55)*ПК_ТИК)</f>
        <v>#VALUE!</v>
      </c>
      <c r="AG55" s="344"/>
      <c r="AH55" s="512" t="e">
        <f>IF('Настройки УИК'!$F$27&gt;0,(IF(AND(MONTH($A55)=MONTH('Настройки ТИК'!$C$17),$B55="",AG55=8),AG55,0))*'Настройки УИК'!$I$27/8,0)</f>
        <v>#VALUE!</v>
      </c>
      <c r="AI55" s="512" t="e">
        <f>IF('Настройки УИК'!$F$27&gt;0,(IF(AND(MONTH($A55)=MONTH('Настройки ТИК'!$D$17),$B55="",AG55=8),AG55,0))*'Настройки УИК'!$J$27/8,0)</f>
        <v>#VALUE!</v>
      </c>
      <c r="AJ55" s="512" t="e">
        <f>IF($B55="",0,AG55*'Настройки УИК'!$K$27*2*'Настройки ТИК'!$C$32)</f>
        <v>#VALUE!</v>
      </c>
      <c r="AK55" s="512" t="e">
        <f>IF(AND(AH55+AI55=0,$B55=""),AG55*'Настройки УИК'!$K$27*'Настройки ТИК'!$C$32,0)</f>
        <v>#VALUE!</v>
      </c>
      <c r="AL55" s="512" t="e">
        <f>IF(AND('Настройки ТИК'!$C$45="ТИК",'Настройки УИК'!$C$27="Председатель"),0,(AJ55+AK55)*ПК_ТИК)</f>
        <v>#VALUE!</v>
      </c>
      <c r="AM55" s="344"/>
      <c r="AN55" s="512" t="e">
        <f>IF('Настройки УИК'!$F$28&gt;0,(IF(AND(MONTH($A55)=MONTH('Настройки ТИК'!$C$17),$B55="",AM55=8),AM55,0))*'Настройки УИК'!$I$28/8,0)</f>
        <v>#VALUE!</v>
      </c>
      <c r="AO55" s="512" t="e">
        <f>IF('Настройки УИК'!$F$28&gt;0,(IF(AND(MONTH($A55)=MONTH('Настройки ТИК'!$D$17),$B55="",AM55=8),AM55,0))*'Настройки УИК'!$J$28/8,0)</f>
        <v>#VALUE!</v>
      </c>
      <c r="AP55" s="512" t="e">
        <f>IF($B55="",0,AM55*'Настройки УИК'!$K$28*2*'Настройки ТИК'!$C$32)</f>
        <v>#VALUE!</v>
      </c>
      <c r="AQ55" s="512" t="e">
        <f>IF(AND(AN55+AO55=0,$B55=""),AM55*'Настройки УИК'!$K$28*'Настройки ТИК'!$C$32,0)</f>
        <v>#VALUE!</v>
      </c>
      <c r="AR55" s="512" t="e">
        <f>IF(AND('Настройки ТИК'!$C$45="ТИК",'Настройки УИК'!$C$28="Председатель"),0,(AP55+AQ55)*ПК_ТИК)</f>
        <v>#VALUE!</v>
      </c>
      <c r="AS55" s="344"/>
      <c r="AT55" s="512" t="e">
        <f>IF('Настройки УИК'!$F$29&gt;0,(IF(AND(MONTH($A55)=MONTH('Настройки ТИК'!$C$17),$B55="",AS55=8),AS55,0))*'Настройки УИК'!$I$29/8,0)</f>
        <v>#VALUE!</v>
      </c>
      <c r="AU55" s="512" t="e">
        <f>IF('Настройки УИК'!$F$29&gt;0,(IF(AND(MONTH($A55)=MONTH('Настройки ТИК'!$D$17),$B55="",AS55=8),AS55,0))*'Настройки УИК'!$J$29/8,0)</f>
        <v>#VALUE!</v>
      </c>
      <c r="AV55" s="512" t="e">
        <f>IF($B55="",0,AS55*'Настройки УИК'!$K$29*2*'Настройки ТИК'!$C$32)</f>
        <v>#VALUE!</v>
      </c>
      <c r="AW55" s="512" t="e">
        <f>IF(AND(AT55+AU55=0,$B55=""),AS55*'Настройки УИК'!$K$29*'Настройки ТИК'!$C$32,0)</f>
        <v>#VALUE!</v>
      </c>
      <c r="AX55" s="512" t="e">
        <f>IF(AND('Настройки ТИК'!$C$45="ТИК",'Настройки УИК'!$C$29="Председатель"),0,(AV55+AW55)*ПК_ТИК)</f>
        <v>#VALUE!</v>
      </c>
      <c r="AY55" s="344"/>
      <c r="AZ55" s="512" t="e">
        <f>IF('Настройки УИК'!$F$30&gt;0,(IF(AND(MONTH($A55)=MONTH('Настройки ТИК'!$C$17),$B55="",AY55=8),AY55,0))*'Настройки УИК'!$I$30/8,0)</f>
        <v>#VALUE!</v>
      </c>
      <c r="BA55" s="512" t="e">
        <f>IF('Настройки УИК'!$F$30&gt;0,(IF(AND(MONTH($A55)=MONTH('Настройки ТИК'!$D$17),$B55="",AY55=8),AY55,0))*'Настройки УИК'!$J$30/8,0)</f>
        <v>#VALUE!</v>
      </c>
      <c r="BB55" s="512" t="e">
        <f>IF($B55="",0,AY55*'Настройки УИК'!$K$30*2*'Настройки ТИК'!$C$32)</f>
        <v>#VALUE!</v>
      </c>
      <c r="BC55" s="512" t="e">
        <f>IF(AND(AZ55+BA55=0,$B55=""),AY55*'Настройки УИК'!$K$30*'Настройки ТИК'!$C$32,0)</f>
        <v>#VALUE!</v>
      </c>
      <c r="BD55" s="512" t="e">
        <f>IF(AND('Настройки ТИК'!$C$45="ТИК",'Настройки УИК'!$C$30="Председатель"),0,(BB55+BC55)*ПК_ТИК)</f>
        <v>#VALUE!</v>
      </c>
      <c r="BE55" s="344"/>
      <c r="BF55" s="512" t="e">
        <f>IF('Настройки УИК'!$F$31&gt;0,(IF(AND(MONTH($A55)=MONTH('Настройки ТИК'!$C$17),$B55="",BE55=8),BE55,0))*'Настройки УИК'!$I$31/8,0)</f>
        <v>#VALUE!</v>
      </c>
      <c r="BG55" s="512" t="e">
        <f>IF('Настройки УИК'!$F$31&gt;0,(IF(AND(MONTH($A55)=MONTH('Настройки ТИК'!$D$17),$B55="",BE55=8),BE55,0))*'Настройки УИК'!$J$31/8,0)</f>
        <v>#VALUE!</v>
      </c>
      <c r="BH55" s="512" t="e">
        <f>IF($B55="",0,BE55*'Настройки УИК'!$K$31*2*'Настройки ТИК'!$C$32)</f>
        <v>#VALUE!</v>
      </c>
      <c r="BI55" s="512" t="e">
        <f>IF(AND(BF55+BG55=0,$B55=""),BE55*'Настройки УИК'!$K$31*'Настройки ТИК'!$C$32,0)</f>
        <v>#VALUE!</v>
      </c>
      <c r="BJ55" s="512" t="e">
        <f>IF(AND('Настройки ТИК'!$C$45="ТИК",'Настройки УИК'!$C$31="Председатель"),0,(BH55+BI55)*ПК_ТИК)</f>
        <v>#VALUE!</v>
      </c>
      <c r="BK55" s="344"/>
      <c r="BL55" s="512" t="e">
        <f>IF('Настройки УИК'!$F$32&gt;0,(IF(AND(MONTH($A55)=MONTH('Настройки ТИК'!$C$17),$B55="",BK55=8),BK55,0))*'Настройки УИК'!$I$32/8,0)</f>
        <v>#VALUE!</v>
      </c>
      <c r="BM55" s="512" t="e">
        <f>IF('Настройки УИК'!$F$32&gt;0,(IF(AND(MONTH($A55)=MONTH('Настройки ТИК'!$D$17),$B55="",BK55=8),BK55,0))*'Настройки УИК'!$J$32/8,0)</f>
        <v>#VALUE!</v>
      </c>
      <c r="BN55" s="512" t="e">
        <f>IF($B55="",0,BK55*'Настройки УИК'!$K$32*2*'Настройки ТИК'!$C$32)</f>
        <v>#VALUE!</v>
      </c>
      <c r="BO55" s="512" t="e">
        <f>IF(AND(BL55+BM55=0,$B55=""),BK55*'Настройки УИК'!$K$32*'Настройки ТИК'!$C$32,0)</f>
        <v>#VALUE!</v>
      </c>
      <c r="BP55" s="512" t="e">
        <f>IF(AND('Настройки ТИК'!$C$45="ТИК",'Настройки УИК'!$C$32="Председатель"),0,(BN55+BO55)*ПК_ТИК)</f>
        <v>#VALUE!</v>
      </c>
      <c r="BQ55" s="344"/>
      <c r="BR55" s="512" t="e">
        <f>IF('Настройки УИК'!$F$33&gt;0,(IF(AND(MONTH($A55)=MONTH('Настройки ТИК'!$C$17),$B55="",BQ55=8),BQ55,0))*'Настройки УИК'!$I$33/8,0)</f>
        <v>#VALUE!</v>
      </c>
      <c r="BS55" s="512" t="e">
        <f>IF('Настройки УИК'!$F$33&gt;0,(IF(AND(MONTH($A55)=MONTH('Настройки ТИК'!$D$17),$B55="",BQ55=8),BQ55,0))*'Настройки УИК'!$J$33/8,0)</f>
        <v>#VALUE!</v>
      </c>
      <c r="BT55" s="512" t="e">
        <f>IF($B55="",0,BQ55*'Настройки УИК'!$K$33*2*'Настройки ТИК'!$C$32)</f>
        <v>#VALUE!</v>
      </c>
      <c r="BU55" s="512" t="e">
        <f>IF(AND(BR55+BS55=0,$B55=""),BQ55*'Настройки УИК'!$K$33*'Настройки ТИК'!$C$32,0)</f>
        <v>#VALUE!</v>
      </c>
      <c r="BV55" s="512" t="e">
        <f>IF(AND('Настройки ТИК'!$C$45="ТИК",'Настройки УИК'!$C$33="Председатель"),0,(BT55+BU55)*ПК_ТИК)</f>
        <v>#VALUE!</v>
      </c>
      <c r="BW55" s="344"/>
      <c r="BX55" s="512" t="e">
        <f>IF('Настройки УИК'!$F$34&gt;0,(IF(AND(MONTH($A55)=MONTH('Настройки ТИК'!$C$17),$B55="",BW55=8),BW55,0))*'Настройки УИК'!$I$34/8,0)</f>
        <v>#VALUE!</v>
      </c>
      <c r="BY55" s="512" t="e">
        <f>IF('Настройки УИК'!$F$34&gt;0,(IF(AND(MONTH($A55)=MONTH('Настройки ТИК'!$D$17),$B55="",BW55=8),BW55,0))*'Настройки УИК'!$J$34/8,0)</f>
        <v>#VALUE!</v>
      </c>
      <c r="BZ55" s="512" t="e">
        <f>IF($B55="",0,BW55*'Настройки УИК'!$K$34*2*'Настройки ТИК'!$C$32)</f>
        <v>#VALUE!</v>
      </c>
      <c r="CA55" s="512" t="e">
        <f>IF(AND(BX55+BY55=0,$B55=""),BW55*'Настройки УИК'!$K$34*'Настройки ТИК'!$C$32,0)</f>
        <v>#VALUE!</v>
      </c>
      <c r="CB55" s="512" t="e">
        <f>IF(AND('Настройки ТИК'!$C$45="ТИК",'Настройки УИК'!$C$34="Председатель"),0,(BZ55+CA55)*ПК_ТИК)</f>
        <v>#VALUE!</v>
      </c>
      <c r="CC55" s="344"/>
      <c r="CD55" s="512" t="e">
        <f>IF('Настройки УИК'!$F$35&gt;0,(IF(AND(MONTH($A55)=MONTH('Настройки ТИК'!$C$17),$B55="",CC55=8),CC55,0))*'Настройки УИК'!$I$35/8,0)</f>
        <v>#VALUE!</v>
      </c>
      <c r="CE55" s="512" t="e">
        <f>IF('Настройки УИК'!$F$35&gt;0,(IF(AND(MONTH($A55)=MONTH('Настройки ТИК'!$D$17),$B55="",CC55=8),CC55,0))*'Настройки УИК'!$J$35/8,0)</f>
        <v>#VALUE!</v>
      </c>
      <c r="CF55" s="512" t="e">
        <f>IF($B55="",0,CC55*'Настройки УИК'!$K$35*2*'Настройки ТИК'!$C$32)</f>
        <v>#VALUE!</v>
      </c>
      <c r="CG55" s="512" t="e">
        <f>IF(AND(CD55+CE55=0,$B55=""),CC55*'Настройки УИК'!$K$35*'Настройки ТИК'!$C$32,0)</f>
        <v>#VALUE!</v>
      </c>
      <c r="CH55" s="512" t="e">
        <f>IF(AND('Настройки ТИК'!$C$45="ТИК",'Настройки УИК'!$C$35="Председатель"),0,(CF55+CG55)*ПК_ТИК)</f>
        <v>#VALUE!</v>
      </c>
      <c r="CI55" s="344"/>
      <c r="CJ55" s="512" t="e">
        <f>IF('Настройки УИК'!$F$36&gt;0,(IF(AND(MONTH($A55)=MONTH('Настройки ТИК'!$C$17),$B55="",CI55=8),CI55,0))*'Настройки УИК'!$I$36/8,0)</f>
        <v>#VALUE!</v>
      </c>
      <c r="CK55" s="512" t="e">
        <f>IF('Настройки УИК'!$F$36&gt;0,(IF(AND(MONTH($A55)=MONTH('Настройки ТИК'!$D$17),$B55="",CI55=8),CI55,0))*'Настройки УИК'!$J$36/8,0)</f>
        <v>#VALUE!</v>
      </c>
      <c r="CL55" s="512" t="e">
        <f>IF($B55="",0,CI55*'Настройки УИК'!$K$36*2*'Настройки ТИК'!$C$32)</f>
        <v>#VALUE!</v>
      </c>
      <c r="CM55" s="512" t="e">
        <f>IF(AND(CJ55+CK55=0,$B55=""),CI55*'Настройки УИК'!$K$36*'Настройки ТИК'!$C$32,0)</f>
        <v>#VALUE!</v>
      </c>
      <c r="CN55" s="512" t="e">
        <f>IF(AND('Настройки ТИК'!$C$45="ТИК",'Настройки УИК'!$C$36="Председатель"),0,(CL55+CM55)*ПК_ТИК)</f>
        <v>#VALUE!</v>
      </c>
      <c r="CO55" s="344"/>
      <c r="CP55" s="512" t="e">
        <f>IF('Настройки УИК'!$F$37&gt;0,(IF(AND(MONTH($A55)=MONTH('Настройки ТИК'!$C$17),$B55="",CO55=8),CO55,0))*'Настройки УИК'!$I$37/8,0)</f>
        <v>#VALUE!</v>
      </c>
      <c r="CQ55" s="512" t="e">
        <f>IF('Настройки УИК'!$F$37&gt;0,(IF(AND(MONTH($A55)=MONTH('Настройки ТИК'!$D$17),$B55="",CO55=8),CO55,0))*'Настройки УИК'!$J$37/8,0)</f>
        <v>#VALUE!</v>
      </c>
      <c r="CR55" s="512" t="e">
        <f>IF($B55="",0,CO55*'Настройки УИК'!$K$37*2*'Настройки ТИК'!$C$32)</f>
        <v>#VALUE!</v>
      </c>
      <c r="CS55" s="512" t="e">
        <f>IF(AND(CP55+CQ55=0,$B55=""),CO55*'Настройки УИК'!$K$37*'Настройки ТИК'!$C$32,0)</f>
        <v>#VALUE!</v>
      </c>
      <c r="CT55" s="512" t="e">
        <f>IF(AND('Настройки ТИК'!$C$45="ТИК",'Настройки УИК'!$C$37="Председатель"),0,(CR55+CS55)*ПК_ТИК)</f>
        <v>#VALUE!</v>
      </c>
      <c r="CU55" s="344"/>
      <c r="CV55" s="512" t="e">
        <f>IF('Настройки УИК'!$F$38&gt;0,(IF(AND(MONTH($A55)=MONTH('Настройки ТИК'!$C$17),$B55="",CU55=8),CU55,0))*'Настройки УИК'!$I$38/8,0)</f>
        <v>#VALUE!</v>
      </c>
      <c r="CW55" s="512" t="e">
        <f>IF('Настройки УИК'!$F$38&gt;0,(IF(AND(MONTH($A55)=MONTH('Настройки ТИК'!$D$17),$B55="",CU55=8),CU55,0))*'Настройки УИК'!$J$38/8,0)</f>
        <v>#VALUE!</v>
      </c>
      <c r="CX55" s="512" t="e">
        <f>IF($B55="",0,CU55*'Настройки УИК'!$K$38*2*'Настройки ТИК'!$C$32)</f>
        <v>#VALUE!</v>
      </c>
      <c r="CY55" s="512" t="e">
        <f>IF(AND(CV55+CW55=0,$B55=""),CU55*'Настройки УИК'!$K$38*'Настройки ТИК'!$C$32,0)</f>
        <v>#VALUE!</v>
      </c>
      <c r="CZ55" s="512" t="e">
        <f>IF(AND('Настройки ТИК'!$C$45="ТИК",'Настройки УИК'!$C$38="Председатель"),0,(CX55+CY55)*ПК_ТИК)</f>
        <v>#VALUE!</v>
      </c>
      <c r="DA55" s="344"/>
      <c r="DB55" s="512" t="e">
        <f>IF('Настройки УИК'!$F$39&gt;0,(IF(AND(MONTH($A55)=MONTH('Настройки ТИК'!$C$17),$B55="",DA55=8),DA55,0))*'Настройки УИК'!$I$39/8,0)</f>
        <v>#VALUE!</v>
      </c>
      <c r="DC55" s="512" t="e">
        <f>IF('Настройки УИК'!$F$39&gt;0,(IF(AND(MONTH($A55)=MONTH('Настройки ТИК'!$D$17),$B55="",DA55=8),DA55,0))*'Настройки УИК'!$J$39/8,0)</f>
        <v>#VALUE!</v>
      </c>
      <c r="DD55" s="512" t="e">
        <f>IF($B55="",0,DA55*'Настройки УИК'!$K$39*2*'Настройки ТИК'!$C$32)</f>
        <v>#VALUE!</v>
      </c>
      <c r="DE55" s="512" t="e">
        <f>IF(AND(DB55+DC55=0,$B55=""),DA55*'Настройки УИК'!$K$39*'Настройки ТИК'!$C$32,0)</f>
        <v>#VALUE!</v>
      </c>
      <c r="DF55" s="512" t="e">
        <f>IF(AND('Настройки ТИК'!$C$45="ТИК",'Настройки УИК'!$C$39="Председатель"),0,(DD55+DE55)*ПК_ТИК)</f>
        <v>#VALUE!</v>
      </c>
    </row>
    <row r="56" spans="1:113" s="241" customFormat="1" ht="16.5" customHeight="1">
      <c r="A56" s="419" t="s">
        <v>1040</v>
      </c>
      <c r="B56" s="420" t="s">
        <v>1041</v>
      </c>
      <c r="C56" s="344"/>
      <c r="D56" s="512" t="e">
        <f>IF('Настройки УИК'!$F$22&gt;0,(IF(AND(MONTH($A56)=MONTH('Настройки ТИК'!$C$17),$B56="",C56=8),C56,0))*'Настройки УИК'!$I$22/8,0)</f>
        <v>#VALUE!</v>
      </c>
      <c r="E56" s="512" t="e">
        <f>IF('Настройки УИК'!$F$22&gt;0,(IF(AND(MONTH($A56)=MONTH('Настройки ТИК'!$D$17),$B56="",C56=8),C56,0))*'Настройки УИК'!$J$22/8,0)</f>
        <v>#VALUE!</v>
      </c>
      <c r="F56" s="512" t="e">
        <f>IF($B56="",0,C56*'Настройки УИК'!$K$22*2*'Настройки ТИК'!$C$32)</f>
        <v>#VALUE!</v>
      </c>
      <c r="G56" s="512" t="e">
        <f>IF(AND(D56+E56=0,$B56=""),C56*'Настройки УИК'!$K$22*'Настройки ТИК'!$C$32,0)</f>
        <v>#VALUE!</v>
      </c>
      <c r="H56" s="512" t="e">
        <f>IF(AND('Настройки ТИК'!$C$45="ТИК",'Настройки УИК'!$C$22="Председатель"),0,(F56+G56)*ПК_ТИК)</f>
        <v>#VALUE!</v>
      </c>
      <c r="I56" s="344"/>
      <c r="J56" s="512" t="e">
        <f>IF('Настройки УИК'!$F$23&gt;0,(IF(AND(MONTH($A56)=MONTH('Настройки ТИК'!$C$17),$B56="",I56=8),I56,0))*'Настройки УИК'!$I$23/8,0)</f>
        <v>#VALUE!</v>
      </c>
      <c r="K56" s="512" t="e">
        <f>IF('Настройки УИК'!$F$23&gt;0,(IF(AND(MONTH($A56)=MONTH('Настройки ТИК'!$D$17),$B56="",I56=8),I56,0))*'Настройки УИК'!$J$23/8,0)</f>
        <v>#VALUE!</v>
      </c>
      <c r="L56" s="512" t="e">
        <f>IF($B56="",0,I56*'Настройки УИК'!$K$23*2*'Настройки ТИК'!$C$32)</f>
        <v>#VALUE!</v>
      </c>
      <c r="M56" s="512" t="e">
        <f>IF(AND(J56+K56=0,$B56=""),I56*'Настройки УИК'!$K$23*'Настройки ТИК'!$C$32,0)</f>
        <v>#VALUE!</v>
      </c>
      <c r="N56" s="512" t="e">
        <f>IF(AND('Настройки ТИК'!$C$45="ТИК",'Настройки УИК'!$C$23="Председатель"),0,(L56+M56)*ПК_ТИК)</f>
        <v>#VALUE!</v>
      </c>
      <c r="O56" s="344"/>
      <c r="P56" s="512" t="e">
        <f>IF('Настройки УИК'!$F$24&gt;0,(IF(AND(MONTH($A56)=MONTH('Настройки ТИК'!$C$17),$B56="",O56=8),O56,0))*'Настройки УИК'!$I$24/8,0)</f>
        <v>#VALUE!</v>
      </c>
      <c r="Q56" s="512" t="e">
        <f>IF('Настройки УИК'!$F$24&gt;0,(IF(AND(MONTH($A56)=MONTH('Настройки ТИК'!$D$17),$B56="",O56=8),O56,0))*'Настройки УИК'!$J$24/8,0)</f>
        <v>#VALUE!</v>
      </c>
      <c r="R56" s="512" t="e">
        <f>IF($B56="",0,O56*'Настройки УИК'!$K$24*2*'Настройки ТИК'!$C$32)</f>
        <v>#VALUE!</v>
      </c>
      <c r="S56" s="512" t="e">
        <f>IF(AND(P56+Q56=0,$B56=""),O56*'Настройки УИК'!$K$24*'Настройки ТИК'!$C$32,0)</f>
        <v>#VALUE!</v>
      </c>
      <c r="T56" s="512" t="e">
        <f>IF(AND('Настройки ТИК'!$C$45="ТИК",'Настройки УИК'!$C$24="Председатель"),0,(R56+S56)*ПК_ТИК)</f>
        <v>#VALUE!</v>
      </c>
      <c r="U56" s="344"/>
      <c r="V56" s="512" t="e">
        <f>IF('Настройки УИК'!$F$25&gt;0,(IF(AND(MONTH($A56)=MONTH('Настройки ТИК'!$C$17),$B56="",U56=8),U56,0))*'Настройки УИК'!$I$25/8,0)</f>
        <v>#VALUE!</v>
      </c>
      <c r="W56" s="512" t="e">
        <f>IF('Настройки УИК'!$F$25&gt;0,(IF(AND(MONTH($A56)=MONTH('Настройки ТИК'!$D$17),$B56="",U56=8),U56,0))*'Настройки УИК'!$J$25/8,0)</f>
        <v>#VALUE!</v>
      </c>
      <c r="X56" s="512" t="e">
        <f>IF($B56="",0,U56*'Настройки УИК'!$K$25*2*'Настройки ТИК'!$C$32)</f>
        <v>#VALUE!</v>
      </c>
      <c r="Y56" s="512" t="e">
        <f>IF(AND(V56+W56=0,$B56=""),U56*'Настройки УИК'!$K$25*'Настройки ТИК'!$C$32,0)</f>
        <v>#VALUE!</v>
      </c>
      <c r="Z56" s="512" t="e">
        <f>IF(AND('Настройки ТИК'!$C$45="ТИК",'Настройки УИК'!$C$25="Председатель"),0,(X56+Y56)*ПК_ТИК)</f>
        <v>#VALUE!</v>
      </c>
      <c r="AA56" s="344"/>
      <c r="AB56" s="512" t="e">
        <f>IF('Настройки УИК'!$F$26&gt;0,(IF(AND(MONTH($A56)=MONTH('Настройки ТИК'!$C$17),$B56="",AA56=8),AA56,0))*'Настройки УИК'!$I$26/8,0)</f>
        <v>#VALUE!</v>
      </c>
      <c r="AC56" s="512" t="e">
        <f>IF('Настройки УИК'!$F$26&gt;0,(IF(AND(MONTH($A56)=MONTH('Настройки ТИК'!$D$17),$B56="",AA56=8),AA56,0))*'Настройки УИК'!$J$26/8,0)</f>
        <v>#VALUE!</v>
      </c>
      <c r="AD56" s="512" t="e">
        <f>IF($B56="",0,AA56*'Настройки УИК'!$K$26*2*'Настройки ТИК'!$C$32)</f>
        <v>#VALUE!</v>
      </c>
      <c r="AE56" s="512" t="e">
        <f>IF(AND(AB56+AC56=0,$B56=""),AA56*'Настройки УИК'!$K$26*'Настройки ТИК'!$C$32,0)</f>
        <v>#VALUE!</v>
      </c>
      <c r="AF56" s="512" t="e">
        <f>IF(AND('Настройки ТИК'!$C$45="ТИК",'Настройки УИК'!$C$26="Председатель"),0,(AD56+AE56)*ПК_ТИК)</f>
        <v>#VALUE!</v>
      </c>
      <c r="AG56" s="344"/>
      <c r="AH56" s="512" t="e">
        <f>IF('Настройки УИК'!$F$27&gt;0,(IF(AND(MONTH($A56)=MONTH('Настройки ТИК'!$C$17),$B56="",AG56=8),AG56,0))*'Настройки УИК'!$I$27/8,0)</f>
        <v>#VALUE!</v>
      </c>
      <c r="AI56" s="512" t="e">
        <f>IF('Настройки УИК'!$F$27&gt;0,(IF(AND(MONTH($A56)=MONTH('Настройки ТИК'!$D$17),$B56="",AG56=8),AG56,0))*'Настройки УИК'!$J$27/8,0)</f>
        <v>#VALUE!</v>
      </c>
      <c r="AJ56" s="512" t="e">
        <f>IF($B56="",0,AG56*'Настройки УИК'!$K$27*2*'Настройки ТИК'!$C$32)</f>
        <v>#VALUE!</v>
      </c>
      <c r="AK56" s="512" t="e">
        <f>IF(AND(AH56+AI56=0,$B56=""),AG56*'Настройки УИК'!$K$27*'Настройки ТИК'!$C$32,0)</f>
        <v>#VALUE!</v>
      </c>
      <c r="AL56" s="512" t="e">
        <f>IF(AND('Настройки ТИК'!$C$45="ТИК",'Настройки УИК'!$C$27="Председатель"),0,(AJ56+AK56)*ПК_ТИК)</f>
        <v>#VALUE!</v>
      </c>
      <c r="AM56" s="344"/>
      <c r="AN56" s="512" t="e">
        <f>IF('Настройки УИК'!$F$28&gt;0,(IF(AND(MONTH($A56)=MONTH('Настройки ТИК'!$C$17),$B56="",AM56=8),AM56,0))*'Настройки УИК'!$I$28/8,0)</f>
        <v>#VALUE!</v>
      </c>
      <c r="AO56" s="512" t="e">
        <f>IF('Настройки УИК'!$F$28&gt;0,(IF(AND(MONTH($A56)=MONTH('Настройки ТИК'!$D$17),$B56="",AM56=8),AM56,0))*'Настройки УИК'!$J$28/8,0)</f>
        <v>#VALUE!</v>
      </c>
      <c r="AP56" s="512" t="e">
        <f>IF($B56="",0,AM56*'Настройки УИК'!$K$28*2*'Настройки ТИК'!$C$32)</f>
        <v>#VALUE!</v>
      </c>
      <c r="AQ56" s="512" t="e">
        <f>IF(AND(AN56+AO56=0,$B56=""),AM56*'Настройки УИК'!$K$28*'Настройки ТИК'!$C$32,0)</f>
        <v>#VALUE!</v>
      </c>
      <c r="AR56" s="512" t="e">
        <f>IF(AND('Настройки ТИК'!$C$45="ТИК",'Настройки УИК'!$C$28="Председатель"),0,(AP56+AQ56)*ПК_ТИК)</f>
        <v>#VALUE!</v>
      </c>
      <c r="AS56" s="344"/>
      <c r="AT56" s="512" t="e">
        <f>IF('Настройки УИК'!$F$29&gt;0,(IF(AND(MONTH($A56)=MONTH('Настройки ТИК'!$C$17),$B56="",AS56=8),AS56,0))*'Настройки УИК'!$I$29/8,0)</f>
        <v>#VALUE!</v>
      </c>
      <c r="AU56" s="512" t="e">
        <f>IF('Настройки УИК'!$F$29&gt;0,(IF(AND(MONTH($A56)=MONTH('Настройки ТИК'!$D$17),$B56="",AS56=8),AS56,0))*'Настройки УИК'!$J$29/8,0)</f>
        <v>#VALUE!</v>
      </c>
      <c r="AV56" s="512" t="e">
        <f>IF($B56="",0,AS56*'Настройки УИК'!$K$29*2*'Настройки ТИК'!$C$32)</f>
        <v>#VALUE!</v>
      </c>
      <c r="AW56" s="512" t="e">
        <f>IF(AND(AT56+AU56=0,$B56=""),AS56*'Настройки УИК'!$K$29*'Настройки ТИК'!$C$32,0)</f>
        <v>#VALUE!</v>
      </c>
      <c r="AX56" s="512" t="e">
        <f>IF(AND('Настройки ТИК'!$C$45="ТИК",'Настройки УИК'!$C$29="Председатель"),0,(AV56+AW56)*ПК_ТИК)</f>
        <v>#VALUE!</v>
      </c>
      <c r="AY56" s="344"/>
      <c r="AZ56" s="512" t="e">
        <f>IF('Настройки УИК'!$F$30&gt;0,(IF(AND(MONTH($A56)=MONTH('Настройки ТИК'!$C$17),$B56="",AY56=8),AY56,0))*'Настройки УИК'!$I$30/8,0)</f>
        <v>#VALUE!</v>
      </c>
      <c r="BA56" s="512" t="e">
        <f>IF('Настройки УИК'!$F$30&gt;0,(IF(AND(MONTH($A56)=MONTH('Настройки ТИК'!$D$17),$B56="",AY56=8),AY56,0))*'Настройки УИК'!$J$30/8,0)</f>
        <v>#VALUE!</v>
      </c>
      <c r="BB56" s="512" t="e">
        <f>IF($B56="",0,AY56*'Настройки УИК'!$K$30*2*'Настройки ТИК'!$C$32)</f>
        <v>#VALUE!</v>
      </c>
      <c r="BC56" s="512" t="e">
        <f>IF(AND(AZ56+BA56=0,$B56=""),AY56*'Настройки УИК'!$K$30*'Настройки ТИК'!$C$32,0)</f>
        <v>#VALUE!</v>
      </c>
      <c r="BD56" s="512" t="e">
        <f>IF(AND('Настройки ТИК'!$C$45="ТИК",'Настройки УИК'!$C$30="Председатель"),0,(BB56+BC56)*ПК_ТИК)</f>
        <v>#VALUE!</v>
      </c>
      <c r="BE56" s="344"/>
      <c r="BF56" s="512" t="e">
        <f>IF('Настройки УИК'!$F$31&gt;0,(IF(AND(MONTH($A56)=MONTH('Настройки ТИК'!$C$17),$B56="",BE56=8),BE56,0))*'Настройки УИК'!$I$31/8,0)</f>
        <v>#VALUE!</v>
      </c>
      <c r="BG56" s="512" t="e">
        <f>IF('Настройки УИК'!$F$31&gt;0,(IF(AND(MONTH($A56)=MONTH('Настройки ТИК'!$D$17),$B56="",BE56=8),BE56,0))*'Настройки УИК'!$J$31/8,0)</f>
        <v>#VALUE!</v>
      </c>
      <c r="BH56" s="512" t="e">
        <f>IF($B56="",0,BE56*'Настройки УИК'!$K$31*2*'Настройки ТИК'!$C$32)</f>
        <v>#VALUE!</v>
      </c>
      <c r="BI56" s="512" t="e">
        <f>IF(AND(BF56+BG56=0,$B56=""),BE56*'Настройки УИК'!$K$31*'Настройки ТИК'!$C$32,0)</f>
        <v>#VALUE!</v>
      </c>
      <c r="BJ56" s="512" t="e">
        <f>IF(AND('Настройки ТИК'!$C$45="ТИК",'Настройки УИК'!$C$31="Председатель"),0,(BH56+BI56)*ПК_ТИК)</f>
        <v>#VALUE!</v>
      </c>
      <c r="BK56" s="344"/>
      <c r="BL56" s="512" t="e">
        <f>IF('Настройки УИК'!$F$32&gt;0,(IF(AND(MONTH($A56)=MONTH('Настройки ТИК'!$C$17),$B56="",BK56=8),BK56,0))*'Настройки УИК'!$I$32/8,0)</f>
        <v>#VALUE!</v>
      </c>
      <c r="BM56" s="512" t="e">
        <f>IF('Настройки УИК'!$F$32&gt;0,(IF(AND(MONTH($A56)=MONTH('Настройки ТИК'!$D$17),$B56="",BK56=8),BK56,0))*'Настройки УИК'!$J$32/8,0)</f>
        <v>#VALUE!</v>
      </c>
      <c r="BN56" s="512" t="e">
        <f>IF($B56="",0,BK56*'Настройки УИК'!$K$32*2*'Настройки ТИК'!$C$32)</f>
        <v>#VALUE!</v>
      </c>
      <c r="BO56" s="512" t="e">
        <f>IF(AND(BL56+BM56=0,$B56=""),BK56*'Настройки УИК'!$K$32*'Настройки ТИК'!$C$32,0)</f>
        <v>#VALUE!</v>
      </c>
      <c r="BP56" s="512" t="e">
        <f>IF(AND('Настройки ТИК'!$C$45="ТИК",'Настройки УИК'!$C$32="Председатель"),0,(BN56+BO56)*ПК_ТИК)</f>
        <v>#VALUE!</v>
      </c>
      <c r="BQ56" s="344"/>
      <c r="BR56" s="512" t="e">
        <f>IF('Настройки УИК'!$F$33&gt;0,(IF(AND(MONTH($A56)=MONTH('Настройки ТИК'!$C$17),$B56="",BQ56=8),BQ56,0))*'Настройки УИК'!$I$33/8,0)</f>
        <v>#VALUE!</v>
      </c>
      <c r="BS56" s="512" t="e">
        <f>IF('Настройки УИК'!$F$33&gt;0,(IF(AND(MONTH($A56)=MONTH('Настройки ТИК'!$D$17),$B56="",BQ56=8),BQ56,0))*'Настройки УИК'!$J$33/8,0)</f>
        <v>#VALUE!</v>
      </c>
      <c r="BT56" s="512" t="e">
        <f>IF($B56="",0,BQ56*'Настройки УИК'!$K$33*2*'Настройки ТИК'!$C$32)</f>
        <v>#VALUE!</v>
      </c>
      <c r="BU56" s="512" t="e">
        <f>IF(AND(BR56+BS56=0,$B56=""),BQ56*'Настройки УИК'!$K$33*'Настройки ТИК'!$C$32,0)</f>
        <v>#VALUE!</v>
      </c>
      <c r="BV56" s="512" t="e">
        <f>IF(AND('Настройки ТИК'!$C$45="ТИК",'Настройки УИК'!$C$33="Председатель"),0,(BT56+BU56)*ПК_ТИК)</f>
        <v>#VALUE!</v>
      </c>
      <c r="BW56" s="344"/>
      <c r="BX56" s="512" t="e">
        <f>IF('Настройки УИК'!$F$34&gt;0,(IF(AND(MONTH($A56)=MONTH('Настройки ТИК'!$C$17),$B56="",BW56=8),BW56,0))*'Настройки УИК'!$I$34/8,0)</f>
        <v>#VALUE!</v>
      </c>
      <c r="BY56" s="512" t="e">
        <f>IF('Настройки УИК'!$F$34&gt;0,(IF(AND(MONTH($A56)=MONTH('Настройки ТИК'!$D$17),$B56="",BW56=8),BW56,0))*'Настройки УИК'!$J$34/8,0)</f>
        <v>#VALUE!</v>
      </c>
      <c r="BZ56" s="512" t="e">
        <f>IF($B56="",0,BW56*'Настройки УИК'!$K$34*2*'Настройки ТИК'!$C$32)</f>
        <v>#VALUE!</v>
      </c>
      <c r="CA56" s="512" t="e">
        <f>IF(AND(BX56+BY56=0,$B56=""),BW56*'Настройки УИК'!$K$34*'Настройки ТИК'!$C$32,0)</f>
        <v>#VALUE!</v>
      </c>
      <c r="CB56" s="512" t="e">
        <f>IF(AND('Настройки ТИК'!$C$45="ТИК",'Настройки УИК'!$C$34="Председатель"),0,(BZ56+CA56)*ПК_ТИК)</f>
        <v>#VALUE!</v>
      </c>
      <c r="CC56" s="344"/>
      <c r="CD56" s="512" t="e">
        <f>IF('Настройки УИК'!$F$35&gt;0,(IF(AND(MONTH($A56)=MONTH('Настройки ТИК'!$C$17),$B56="",CC56=8),CC56,0))*'Настройки УИК'!$I$35/8,0)</f>
        <v>#VALUE!</v>
      </c>
      <c r="CE56" s="512" t="e">
        <f>IF('Настройки УИК'!$F$35&gt;0,(IF(AND(MONTH($A56)=MONTH('Настройки ТИК'!$D$17),$B56="",CC56=8),CC56,0))*'Настройки УИК'!$J$35/8,0)</f>
        <v>#VALUE!</v>
      </c>
      <c r="CF56" s="512" t="e">
        <f>IF($B56="",0,CC56*'Настройки УИК'!$K$35*2*'Настройки ТИК'!$C$32)</f>
        <v>#VALUE!</v>
      </c>
      <c r="CG56" s="512" t="e">
        <f>IF(AND(CD56+CE56=0,$B56=""),CC56*'Настройки УИК'!$K$35*'Настройки ТИК'!$C$32,0)</f>
        <v>#VALUE!</v>
      </c>
      <c r="CH56" s="512" t="e">
        <f>IF(AND('Настройки ТИК'!$C$45="ТИК",'Настройки УИК'!$C$35="Председатель"),0,(CF56+CG56)*ПК_ТИК)</f>
        <v>#VALUE!</v>
      </c>
      <c r="CI56" s="344"/>
      <c r="CJ56" s="512" t="e">
        <f>IF('Настройки УИК'!$F$36&gt;0,(IF(AND(MONTH($A56)=MONTH('Настройки ТИК'!$C$17),$B56="",CI56=8),CI56,0))*'Настройки УИК'!$I$36/8,0)</f>
        <v>#VALUE!</v>
      </c>
      <c r="CK56" s="512" t="e">
        <f>IF('Настройки УИК'!$F$36&gt;0,(IF(AND(MONTH($A56)=MONTH('Настройки ТИК'!$D$17),$B56="",CI56=8),CI56,0))*'Настройки УИК'!$J$36/8,0)</f>
        <v>#VALUE!</v>
      </c>
      <c r="CL56" s="512" t="e">
        <f>IF($B56="",0,CI56*'Настройки УИК'!$K$36*2*'Настройки ТИК'!$C$32)</f>
        <v>#VALUE!</v>
      </c>
      <c r="CM56" s="512" t="e">
        <f>IF(AND(CJ56+CK56=0,$B56=""),CI56*'Настройки УИК'!$K$36*'Настройки ТИК'!$C$32,0)</f>
        <v>#VALUE!</v>
      </c>
      <c r="CN56" s="512" t="e">
        <f>IF(AND('Настройки ТИК'!$C$45="ТИК",'Настройки УИК'!$C$36="Председатель"),0,(CL56+CM56)*ПК_ТИК)</f>
        <v>#VALUE!</v>
      </c>
      <c r="CO56" s="344"/>
      <c r="CP56" s="512" t="e">
        <f>IF('Настройки УИК'!$F$37&gt;0,(IF(AND(MONTH($A56)=MONTH('Настройки ТИК'!$C$17),$B56="",CO56=8),CO56,0))*'Настройки УИК'!$I$37/8,0)</f>
        <v>#VALUE!</v>
      </c>
      <c r="CQ56" s="512" t="e">
        <f>IF('Настройки УИК'!$F$37&gt;0,(IF(AND(MONTH($A56)=MONTH('Настройки ТИК'!$D$17),$B56="",CO56=8),CO56,0))*'Настройки УИК'!$J$37/8,0)</f>
        <v>#VALUE!</v>
      </c>
      <c r="CR56" s="512" t="e">
        <f>IF($B56="",0,CO56*'Настройки УИК'!$K$37*2*'Настройки ТИК'!$C$32)</f>
        <v>#VALUE!</v>
      </c>
      <c r="CS56" s="512" t="e">
        <f>IF(AND(CP56+CQ56=0,$B56=""),CO56*'Настройки УИК'!$K$37*'Настройки ТИК'!$C$32,0)</f>
        <v>#VALUE!</v>
      </c>
      <c r="CT56" s="512" t="e">
        <f>IF(AND('Настройки ТИК'!$C$45="ТИК",'Настройки УИК'!$C$37="Председатель"),0,(CR56+CS56)*ПК_ТИК)</f>
        <v>#VALUE!</v>
      </c>
      <c r="CU56" s="344"/>
      <c r="CV56" s="512" t="e">
        <f>IF('Настройки УИК'!$F$38&gt;0,(IF(AND(MONTH($A56)=MONTH('Настройки ТИК'!$C$17),$B56="",CU56=8),CU56,0))*'Настройки УИК'!$I$38/8,0)</f>
        <v>#VALUE!</v>
      </c>
      <c r="CW56" s="512" t="e">
        <f>IF('Настройки УИК'!$F$38&gt;0,(IF(AND(MONTH($A56)=MONTH('Настройки ТИК'!$D$17),$B56="",CU56=8),CU56,0))*'Настройки УИК'!$J$38/8,0)</f>
        <v>#VALUE!</v>
      </c>
      <c r="CX56" s="512" t="e">
        <f>IF($B56="",0,CU56*'Настройки УИК'!$K$38*2*'Настройки ТИК'!$C$32)</f>
        <v>#VALUE!</v>
      </c>
      <c r="CY56" s="512" t="e">
        <f>IF(AND(CV56+CW56=0,$B56=""),CU56*'Настройки УИК'!$K$38*'Настройки ТИК'!$C$32,0)</f>
        <v>#VALUE!</v>
      </c>
      <c r="CZ56" s="512" t="e">
        <f>IF(AND('Настройки ТИК'!$C$45="ТИК",'Настройки УИК'!$C$38="Председатель"),0,(CX56+CY56)*ПК_ТИК)</f>
        <v>#VALUE!</v>
      </c>
      <c r="DA56" s="344"/>
      <c r="DB56" s="512" t="e">
        <f>IF('Настройки УИК'!$F$39&gt;0,(IF(AND(MONTH($A56)=MONTH('Настройки ТИК'!$C$17),$B56="",DA56=8),DA56,0))*'Настройки УИК'!$I$39/8,0)</f>
        <v>#VALUE!</v>
      </c>
      <c r="DC56" s="512" t="e">
        <f>IF('Настройки УИК'!$F$39&gt;0,(IF(AND(MONTH($A56)=MONTH('Настройки ТИК'!$D$17),$B56="",DA56=8),DA56,0))*'Настройки УИК'!$J$39/8,0)</f>
        <v>#VALUE!</v>
      </c>
      <c r="DD56" s="512" t="e">
        <f>IF($B56="",0,DA56*'Настройки УИК'!$K$39*2*'Настройки ТИК'!$C$32)</f>
        <v>#VALUE!</v>
      </c>
      <c r="DE56" s="512" t="e">
        <f>IF(AND(DB56+DC56=0,$B56=""),DA56*'Настройки УИК'!$K$39*'Настройки ТИК'!$C$32,0)</f>
        <v>#VALUE!</v>
      </c>
      <c r="DF56" s="512" t="e">
        <f>IF(AND('Настройки ТИК'!$C$45="ТИК",'Настройки УИК'!$C$39="Председатель"),0,(DD56+DE56)*ПК_ТИК)</f>
        <v>#VALUE!</v>
      </c>
    </row>
    <row r="57" spans="1:113" s="241" customFormat="1" ht="16.5" customHeight="1">
      <c r="A57" s="419" t="s">
        <v>1040</v>
      </c>
      <c r="B57" s="420" t="s">
        <v>1041</v>
      </c>
      <c r="C57" s="344"/>
      <c r="D57" s="512" t="e">
        <f>IF('Настройки УИК'!$F$22&gt;0,(IF(AND(MONTH($A57)=MONTH('Настройки ТИК'!$C$17),$B57="",C57=8),C57,0))*'Настройки УИК'!$I$22/8,0)</f>
        <v>#VALUE!</v>
      </c>
      <c r="E57" s="512" t="e">
        <f>IF('Настройки УИК'!$F$22&gt;0,(IF(AND(MONTH($A57)=MONTH('Настройки ТИК'!$D$17),$B57="",C57=8),C57,0))*'Настройки УИК'!$J$22/8,0)</f>
        <v>#VALUE!</v>
      </c>
      <c r="F57" s="512" t="e">
        <f>IF($B57="",0,C57*'Настройки УИК'!$K$22*2*'Настройки ТИК'!$C$32)</f>
        <v>#VALUE!</v>
      </c>
      <c r="G57" s="512" t="e">
        <f>IF(AND(D57+E57=0,$B57=""),C57*'Настройки УИК'!$K$22*'Настройки ТИК'!$C$32,0)</f>
        <v>#VALUE!</v>
      </c>
      <c r="H57" s="512" t="e">
        <f>IF(AND('Настройки ТИК'!$C$45="ТИК",'Настройки УИК'!$C$22="Председатель"),0,(F57+G57)*ПК_ТИК)</f>
        <v>#VALUE!</v>
      </c>
      <c r="I57" s="344"/>
      <c r="J57" s="512" t="e">
        <f>IF('Настройки УИК'!$F$23&gt;0,(IF(AND(MONTH($A57)=MONTH('Настройки ТИК'!$C$17),$B57="",I57=8),I57,0))*'Настройки УИК'!$I$23/8,0)</f>
        <v>#VALUE!</v>
      </c>
      <c r="K57" s="512" t="e">
        <f>IF('Настройки УИК'!$F$23&gt;0,(IF(AND(MONTH($A57)=MONTH('Настройки ТИК'!$D$17),$B57="",I57=8),I57,0))*'Настройки УИК'!$J$23/8,0)</f>
        <v>#VALUE!</v>
      </c>
      <c r="L57" s="512" t="e">
        <f>IF($B57="",0,I57*'Настройки УИК'!$K$23*2*'Настройки ТИК'!$C$32)</f>
        <v>#VALUE!</v>
      </c>
      <c r="M57" s="512" t="e">
        <f>IF(AND(J57+K57=0,$B57=""),I57*'Настройки УИК'!$K$23*'Настройки ТИК'!$C$32,0)</f>
        <v>#VALUE!</v>
      </c>
      <c r="N57" s="512" t="e">
        <f>IF(AND('Настройки ТИК'!$C$45="ТИК",'Настройки УИК'!$C$23="Председатель"),0,(L57+M57)*ПК_ТИК)</f>
        <v>#VALUE!</v>
      </c>
      <c r="O57" s="344"/>
      <c r="P57" s="512" t="e">
        <f>IF('Настройки УИК'!$F$24&gt;0,(IF(AND(MONTH($A57)=MONTH('Настройки ТИК'!$C$17),$B57="",O57=8),O57,0))*'Настройки УИК'!$I$24/8,0)</f>
        <v>#VALUE!</v>
      </c>
      <c r="Q57" s="512" t="e">
        <f>IF('Настройки УИК'!$F$24&gt;0,(IF(AND(MONTH($A57)=MONTH('Настройки ТИК'!$D$17),$B57="",O57=8),O57,0))*'Настройки УИК'!$J$24/8,0)</f>
        <v>#VALUE!</v>
      </c>
      <c r="R57" s="512" t="e">
        <f>IF($B57="",0,O57*'Настройки УИК'!$K$24*2*'Настройки ТИК'!$C$32)</f>
        <v>#VALUE!</v>
      </c>
      <c r="S57" s="512" t="e">
        <f>IF(AND(P57+Q57=0,$B57=""),O57*'Настройки УИК'!$K$24*'Настройки ТИК'!$C$32,0)</f>
        <v>#VALUE!</v>
      </c>
      <c r="T57" s="512" t="e">
        <f>IF(AND('Настройки ТИК'!$C$45="ТИК",'Настройки УИК'!$C$24="Председатель"),0,(R57+S57)*ПК_ТИК)</f>
        <v>#VALUE!</v>
      </c>
      <c r="U57" s="344"/>
      <c r="V57" s="512" t="e">
        <f>IF('Настройки УИК'!$F$25&gt;0,(IF(AND(MONTH($A57)=MONTH('Настройки ТИК'!$C$17),$B57="",U57=8),U57,0))*'Настройки УИК'!$I$25/8,0)</f>
        <v>#VALUE!</v>
      </c>
      <c r="W57" s="512" t="e">
        <f>IF('Настройки УИК'!$F$25&gt;0,(IF(AND(MONTH($A57)=MONTH('Настройки ТИК'!$D$17),$B57="",U57=8),U57,0))*'Настройки УИК'!$J$25/8,0)</f>
        <v>#VALUE!</v>
      </c>
      <c r="X57" s="512" t="e">
        <f>IF($B57="",0,U57*'Настройки УИК'!$K$25*2*'Настройки ТИК'!$C$32)</f>
        <v>#VALUE!</v>
      </c>
      <c r="Y57" s="512" t="e">
        <f>IF(AND(V57+W57=0,$B57=""),U57*'Настройки УИК'!$K$25*'Настройки ТИК'!$C$32,0)</f>
        <v>#VALUE!</v>
      </c>
      <c r="Z57" s="512" t="e">
        <f>IF(AND('Настройки ТИК'!$C$45="ТИК",'Настройки УИК'!$C$25="Председатель"),0,(X57+Y57)*ПК_ТИК)</f>
        <v>#VALUE!</v>
      </c>
      <c r="AA57" s="344"/>
      <c r="AB57" s="512" t="e">
        <f>IF('Настройки УИК'!$F$26&gt;0,(IF(AND(MONTH($A57)=MONTH('Настройки ТИК'!$C$17),$B57="",AA57=8),AA57,0))*'Настройки УИК'!$I$26/8,0)</f>
        <v>#VALUE!</v>
      </c>
      <c r="AC57" s="512" t="e">
        <f>IF('Настройки УИК'!$F$26&gt;0,(IF(AND(MONTH($A57)=MONTH('Настройки ТИК'!$D$17),$B57="",AA57=8),AA57,0))*'Настройки УИК'!$J$26/8,0)</f>
        <v>#VALUE!</v>
      </c>
      <c r="AD57" s="512" t="e">
        <f>IF($B57="",0,AA57*'Настройки УИК'!$K$26*2*'Настройки ТИК'!$C$32)</f>
        <v>#VALUE!</v>
      </c>
      <c r="AE57" s="512" t="e">
        <f>IF(AND(AB57+AC57=0,$B57=""),AA57*'Настройки УИК'!$K$26*'Настройки ТИК'!$C$32,0)</f>
        <v>#VALUE!</v>
      </c>
      <c r="AF57" s="512" t="e">
        <f>IF(AND('Настройки ТИК'!$C$45="ТИК",'Настройки УИК'!$C$26="Председатель"),0,(AD57+AE57)*ПК_ТИК)</f>
        <v>#VALUE!</v>
      </c>
      <c r="AG57" s="344"/>
      <c r="AH57" s="512" t="e">
        <f>IF('Настройки УИК'!$F$27&gt;0,(IF(AND(MONTH($A57)=MONTH('Настройки ТИК'!$C$17),$B57="",AG57=8),AG57,0))*'Настройки УИК'!$I$27/8,0)</f>
        <v>#VALUE!</v>
      </c>
      <c r="AI57" s="512" t="e">
        <f>IF('Настройки УИК'!$F$27&gt;0,(IF(AND(MONTH($A57)=MONTH('Настройки ТИК'!$D$17),$B57="",AG57=8),AG57,0))*'Настройки УИК'!$J$27/8,0)</f>
        <v>#VALUE!</v>
      </c>
      <c r="AJ57" s="512" t="e">
        <f>IF($B57="",0,AG57*'Настройки УИК'!$K$27*2*'Настройки ТИК'!$C$32)</f>
        <v>#VALUE!</v>
      </c>
      <c r="AK57" s="512" t="e">
        <f>IF(AND(AH57+AI57=0,$B57=""),AG57*'Настройки УИК'!$K$27*'Настройки ТИК'!$C$32,0)</f>
        <v>#VALUE!</v>
      </c>
      <c r="AL57" s="512" t="e">
        <f>IF(AND('Настройки ТИК'!$C$45="ТИК",'Настройки УИК'!$C$27="Председатель"),0,(AJ57+AK57)*ПК_ТИК)</f>
        <v>#VALUE!</v>
      </c>
      <c r="AM57" s="344"/>
      <c r="AN57" s="512" t="e">
        <f>IF('Настройки УИК'!$F$28&gt;0,(IF(AND(MONTH($A57)=MONTH('Настройки ТИК'!$C$17),$B57="",AM57=8),AM57,0))*'Настройки УИК'!$I$28/8,0)</f>
        <v>#VALUE!</v>
      </c>
      <c r="AO57" s="512" t="e">
        <f>IF('Настройки УИК'!$F$28&gt;0,(IF(AND(MONTH($A57)=MONTH('Настройки ТИК'!$D$17),$B57="",AM57=8),AM57,0))*'Настройки УИК'!$J$28/8,0)</f>
        <v>#VALUE!</v>
      </c>
      <c r="AP57" s="512" t="e">
        <f>IF($B57="",0,AM57*'Настройки УИК'!$K$28*2*'Настройки ТИК'!$C$32)</f>
        <v>#VALUE!</v>
      </c>
      <c r="AQ57" s="512" t="e">
        <f>IF(AND(AN57+AO57=0,$B57=""),AM57*'Настройки УИК'!$K$28*'Настройки ТИК'!$C$32,0)</f>
        <v>#VALUE!</v>
      </c>
      <c r="AR57" s="512" t="e">
        <f>IF(AND('Настройки ТИК'!$C$45="ТИК",'Настройки УИК'!$C$28="Председатель"),0,(AP57+AQ57)*ПК_ТИК)</f>
        <v>#VALUE!</v>
      </c>
      <c r="AS57" s="344"/>
      <c r="AT57" s="512" t="e">
        <f>IF('Настройки УИК'!$F$29&gt;0,(IF(AND(MONTH($A57)=MONTH('Настройки ТИК'!$C$17),$B57="",AS57=8),AS57,0))*'Настройки УИК'!$I$29/8,0)</f>
        <v>#VALUE!</v>
      </c>
      <c r="AU57" s="512" t="e">
        <f>IF('Настройки УИК'!$F$29&gt;0,(IF(AND(MONTH($A57)=MONTH('Настройки ТИК'!$D$17),$B57="",AS57=8),AS57,0))*'Настройки УИК'!$J$29/8,0)</f>
        <v>#VALUE!</v>
      </c>
      <c r="AV57" s="512" t="e">
        <f>IF($B57="",0,AS57*'Настройки УИК'!$K$29*2*'Настройки ТИК'!$C$32)</f>
        <v>#VALUE!</v>
      </c>
      <c r="AW57" s="512" t="e">
        <f>IF(AND(AT57+AU57=0,$B57=""),AS57*'Настройки УИК'!$K$29*'Настройки ТИК'!$C$32,0)</f>
        <v>#VALUE!</v>
      </c>
      <c r="AX57" s="512" t="e">
        <f>IF(AND('Настройки ТИК'!$C$45="ТИК",'Настройки УИК'!$C$29="Председатель"),0,(AV57+AW57)*ПК_ТИК)</f>
        <v>#VALUE!</v>
      </c>
      <c r="AY57" s="344"/>
      <c r="AZ57" s="512" t="e">
        <f>IF('Настройки УИК'!$F$30&gt;0,(IF(AND(MONTH($A57)=MONTH('Настройки ТИК'!$C$17),$B57="",AY57=8),AY57,0))*'Настройки УИК'!$I$30/8,0)</f>
        <v>#VALUE!</v>
      </c>
      <c r="BA57" s="512" t="e">
        <f>IF('Настройки УИК'!$F$30&gt;0,(IF(AND(MONTH($A57)=MONTH('Настройки ТИК'!$D$17),$B57="",AY57=8),AY57,0))*'Настройки УИК'!$J$30/8,0)</f>
        <v>#VALUE!</v>
      </c>
      <c r="BB57" s="512" t="e">
        <f>IF($B57="",0,AY57*'Настройки УИК'!$K$30*2*'Настройки ТИК'!$C$32)</f>
        <v>#VALUE!</v>
      </c>
      <c r="BC57" s="512" t="e">
        <f>IF(AND(AZ57+BA57=0,$B57=""),AY57*'Настройки УИК'!$K$30*'Настройки ТИК'!$C$32,0)</f>
        <v>#VALUE!</v>
      </c>
      <c r="BD57" s="512" t="e">
        <f>IF(AND('Настройки ТИК'!$C$45="ТИК",'Настройки УИК'!$C$30="Председатель"),0,(BB57+BC57)*ПК_ТИК)</f>
        <v>#VALUE!</v>
      </c>
      <c r="BE57" s="344"/>
      <c r="BF57" s="512" t="e">
        <f>IF('Настройки УИК'!$F$31&gt;0,(IF(AND(MONTH($A57)=MONTH('Настройки ТИК'!$C$17),$B57="",BE57=8),BE57,0))*'Настройки УИК'!$I$31/8,0)</f>
        <v>#VALUE!</v>
      </c>
      <c r="BG57" s="512" t="e">
        <f>IF('Настройки УИК'!$F$31&gt;0,(IF(AND(MONTH($A57)=MONTH('Настройки ТИК'!$D$17),$B57="",BE57=8),BE57,0))*'Настройки УИК'!$J$31/8,0)</f>
        <v>#VALUE!</v>
      </c>
      <c r="BH57" s="512" t="e">
        <f>IF($B57="",0,BE57*'Настройки УИК'!$K$31*2*'Настройки ТИК'!$C$32)</f>
        <v>#VALUE!</v>
      </c>
      <c r="BI57" s="512" t="e">
        <f>IF(AND(BF57+BG57=0,$B57=""),BE57*'Настройки УИК'!$K$31*'Настройки ТИК'!$C$32,0)</f>
        <v>#VALUE!</v>
      </c>
      <c r="BJ57" s="512" t="e">
        <f>IF(AND('Настройки ТИК'!$C$45="ТИК",'Настройки УИК'!$C$31="Председатель"),0,(BH57+BI57)*ПК_ТИК)</f>
        <v>#VALUE!</v>
      </c>
      <c r="BK57" s="344"/>
      <c r="BL57" s="512" t="e">
        <f>IF('Настройки УИК'!$F$32&gt;0,(IF(AND(MONTH($A57)=MONTH('Настройки ТИК'!$C$17),$B57="",BK57=8),BK57,0))*'Настройки УИК'!$I$32/8,0)</f>
        <v>#VALUE!</v>
      </c>
      <c r="BM57" s="512" t="e">
        <f>IF('Настройки УИК'!$F$32&gt;0,(IF(AND(MONTH($A57)=MONTH('Настройки ТИК'!$D$17),$B57="",BK57=8),BK57,0))*'Настройки УИК'!$J$32/8,0)</f>
        <v>#VALUE!</v>
      </c>
      <c r="BN57" s="512" t="e">
        <f>IF($B57="",0,BK57*'Настройки УИК'!$K$32*2*'Настройки ТИК'!$C$32)</f>
        <v>#VALUE!</v>
      </c>
      <c r="BO57" s="512" t="e">
        <f>IF(AND(BL57+BM57=0,$B57=""),BK57*'Настройки УИК'!$K$32*'Настройки ТИК'!$C$32,0)</f>
        <v>#VALUE!</v>
      </c>
      <c r="BP57" s="512" t="e">
        <f>IF(AND('Настройки ТИК'!$C$45="ТИК",'Настройки УИК'!$C$32="Председатель"),0,(BN57+BO57)*ПК_ТИК)</f>
        <v>#VALUE!</v>
      </c>
      <c r="BQ57" s="344"/>
      <c r="BR57" s="512" t="e">
        <f>IF('Настройки УИК'!$F$33&gt;0,(IF(AND(MONTH($A57)=MONTH('Настройки ТИК'!$C$17),$B57="",BQ57=8),BQ57,0))*'Настройки УИК'!$I$33/8,0)</f>
        <v>#VALUE!</v>
      </c>
      <c r="BS57" s="512" t="e">
        <f>IF('Настройки УИК'!$F$33&gt;0,(IF(AND(MONTH($A57)=MONTH('Настройки ТИК'!$D$17),$B57="",BQ57=8),BQ57,0))*'Настройки УИК'!$J$33/8,0)</f>
        <v>#VALUE!</v>
      </c>
      <c r="BT57" s="512" t="e">
        <f>IF($B57="",0,BQ57*'Настройки УИК'!$K$33*2*'Настройки ТИК'!$C$32)</f>
        <v>#VALUE!</v>
      </c>
      <c r="BU57" s="512" t="e">
        <f>IF(AND(BR57+BS57=0,$B57=""),BQ57*'Настройки УИК'!$K$33*'Настройки ТИК'!$C$32,0)</f>
        <v>#VALUE!</v>
      </c>
      <c r="BV57" s="512" t="e">
        <f>IF(AND('Настройки ТИК'!$C$45="ТИК",'Настройки УИК'!$C$33="Председатель"),0,(BT57+BU57)*ПК_ТИК)</f>
        <v>#VALUE!</v>
      </c>
      <c r="BW57" s="344"/>
      <c r="BX57" s="512" t="e">
        <f>IF('Настройки УИК'!$F$34&gt;0,(IF(AND(MONTH($A57)=MONTH('Настройки ТИК'!$C$17),$B57="",BW57=8),BW57,0))*'Настройки УИК'!$I$34/8,0)</f>
        <v>#VALUE!</v>
      </c>
      <c r="BY57" s="512" t="e">
        <f>IF('Настройки УИК'!$F$34&gt;0,(IF(AND(MONTH($A57)=MONTH('Настройки ТИК'!$D$17),$B57="",BW57=8),BW57,0))*'Настройки УИК'!$J$34/8,0)</f>
        <v>#VALUE!</v>
      </c>
      <c r="BZ57" s="512" t="e">
        <f>IF($B57="",0,BW57*'Настройки УИК'!$K$34*2*'Настройки ТИК'!$C$32)</f>
        <v>#VALUE!</v>
      </c>
      <c r="CA57" s="512" t="e">
        <f>IF(AND(BX57+BY57=0,$B57=""),BW57*'Настройки УИК'!$K$34*'Настройки ТИК'!$C$32,0)</f>
        <v>#VALUE!</v>
      </c>
      <c r="CB57" s="512" t="e">
        <f>IF(AND('Настройки ТИК'!$C$45="ТИК",'Настройки УИК'!$C$34="Председатель"),0,(BZ57+CA57)*ПК_ТИК)</f>
        <v>#VALUE!</v>
      </c>
      <c r="CC57" s="344"/>
      <c r="CD57" s="512" t="e">
        <f>IF('Настройки УИК'!$F$35&gt;0,(IF(AND(MONTH($A57)=MONTH('Настройки ТИК'!$C$17),$B57="",CC57=8),CC57,0))*'Настройки УИК'!$I$35/8,0)</f>
        <v>#VALUE!</v>
      </c>
      <c r="CE57" s="512" t="e">
        <f>IF('Настройки УИК'!$F$35&gt;0,(IF(AND(MONTH($A57)=MONTH('Настройки ТИК'!$D$17),$B57="",CC57=8),CC57,0))*'Настройки УИК'!$J$35/8,0)</f>
        <v>#VALUE!</v>
      </c>
      <c r="CF57" s="512" t="e">
        <f>IF($B57="",0,CC57*'Настройки УИК'!$K$35*2*'Настройки ТИК'!$C$32)</f>
        <v>#VALUE!</v>
      </c>
      <c r="CG57" s="512" t="e">
        <f>IF(AND(CD57+CE57=0,$B57=""),CC57*'Настройки УИК'!$K$35*'Настройки ТИК'!$C$32,0)</f>
        <v>#VALUE!</v>
      </c>
      <c r="CH57" s="512" t="e">
        <f>IF(AND('Настройки ТИК'!$C$45="ТИК",'Настройки УИК'!$C$35="Председатель"),0,(CF57+CG57)*ПК_ТИК)</f>
        <v>#VALUE!</v>
      </c>
      <c r="CI57" s="344"/>
      <c r="CJ57" s="512" t="e">
        <f>IF('Настройки УИК'!$F$36&gt;0,(IF(AND(MONTH($A57)=MONTH('Настройки ТИК'!$C$17),$B57="",CI57=8),CI57,0))*'Настройки УИК'!$I$36/8,0)</f>
        <v>#VALUE!</v>
      </c>
      <c r="CK57" s="512" t="e">
        <f>IF('Настройки УИК'!$F$36&gt;0,(IF(AND(MONTH($A57)=MONTH('Настройки ТИК'!$D$17),$B57="",CI57=8),CI57,0))*'Настройки УИК'!$J$36/8,0)</f>
        <v>#VALUE!</v>
      </c>
      <c r="CL57" s="512" t="e">
        <f>IF($B57="",0,CI57*'Настройки УИК'!$K$36*2*'Настройки ТИК'!$C$32)</f>
        <v>#VALUE!</v>
      </c>
      <c r="CM57" s="512" t="e">
        <f>IF(AND(CJ57+CK57=0,$B57=""),CI57*'Настройки УИК'!$K$36*'Настройки ТИК'!$C$32,0)</f>
        <v>#VALUE!</v>
      </c>
      <c r="CN57" s="512" t="e">
        <f>IF(AND('Настройки ТИК'!$C$45="ТИК",'Настройки УИК'!$C$36="Председатель"),0,(CL57+CM57)*ПК_ТИК)</f>
        <v>#VALUE!</v>
      </c>
      <c r="CO57" s="344"/>
      <c r="CP57" s="512" t="e">
        <f>IF('Настройки УИК'!$F$37&gt;0,(IF(AND(MONTH($A57)=MONTH('Настройки ТИК'!$C$17),$B57="",CO57=8),CO57,0))*'Настройки УИК'!$I$37/8,0)</f>
        <v>#VALUE!</v>
      </c>
      <c r="CQ57" s="512" t="e">
        <f>IF('Настройки УИК'!$F$37&gt;0,(IF(AND(MONTH($A57)=MONTH('Настройки ТИК'!$D$17),$B57="",CO57=8),CO57,0))*'Настройки УИК'!$J$37/8,0)</f>
        <v>#VALUE!</v>
      </c>
      <c r="CR57" s="512" t="e">
        <f>IF($B57="",0,CO57*'Настройки УИК'!$K$37*2*'Настройки ТИК'!$C$32)</f>
        <v>#VALUE!</v>
      </c>
      <c r="CS57" s="512" t="e">
        <f>IF(AND(CP57+CQ57=0,$B57=""),CO57*'Настройки УИК'!$K$37*'Настройки ТИК'!$C$32,0)</f>
        <v>#VALUE!</v>
      </c>
      <c r="CT57" s="512" t="e">
        <f>IF(AND('Настройки ТИК'!$C$45="ТИК",'Настройки УИК'!$C$37="Председатель"),0,(CR57+CS57)*ПК_ТИК)</f>
        <v>#VALUE!</v>
      </c>
      <c r="CU57" s="344"/>
      <c r="CV57" s="512" t="e">
        <f>IF('Настройки УИК'!$F$38&gt;0,(IF(AND(MONTH($A57)=MONTH('Настройки ТИК'!$C$17),$B57="",CU57=8),CU57,0))*'Настройки УИК'!$I$38/8,0)</f>
        <v>#VALUE!</v>
      </c>
      <c r="CW57" s="512" t="e">
        <f>IF('Настройки УИК'!$F$38&gt;0,(IF(AND(MONTH($A57)=MONTH('Настройки ТИК'!$D$17),$B57="",CU57=8),CU57,0))*'Настройки УИК'!$J$38/8,0)</f>
        <v>#VALUE!</v>
      </c>
      <c r="CX57" s="512" t="e">
        <f>IF($B57="",0,CU57*'Настройки УИК'!$K$38*2*'Настройки ТИК'!$C$32)</f>
        <v>#VALUE!</v>
      </c>
      <c r="CY57" s="512" t="e">
        <f>IF(AND(CV57+CW57=0,$B57=""),CU57*'Настройки УИК'!$K$38*'Настройки ТИК'!$C$32,0)</f>
        <v>#VALUE!</v>
      </c>
      <c r="CZ57" s="512" t="e">
        <f>IF(AND('Настройки ТИК'!$C$45="ТИК",'Настройки УИК'!$C$38="Председатель"),0,(CX57+CY57)*ПК_ТИК)</f>
        <v>#VALUE!</v>
      </c>
      <c r="DA57" s="344"/>
      <c r="DB57" s="512" t="e">
        <f>IF('Настройки УИК'!$F$39&gt;0,(IF(AND(MONTH($A57)=MONTH('Настройки ТИК'!$C$17),$B57="",DA57=8),DA57,0))*'Настройки УИК'!$I$39/8,0)</f>
        <v>#VALUE!</v>
      </c>
      <c r="DC57" s="512" t="e">
        <f>IF('Настройки УИК'!$F$39&gt;0,(IF(AND(MONTH($A57)=MONTH('Настройки ТИК'!$D$17),$B57="",DA57=8),DA57,0))*'Настройки УИК'!$J$39/8,0)</f>
        <v>#VALUE!</v>
      </c>
      <c r="DD57" s="512" t="e">
        <f>IF($B57="",0,DA57*'Настройки УИК'!$K$39*2*'Настройки ТИК'!$C$32)</f>
        <v>#VALUE!</v>
      </c>
      <c r="DE57" s="512" t="e">
        <f>IF(AND(DB57+DC57=0,$B57=""),DA57*'Настройки УИК'!$K$39*'Настройки ТИК'!$C$32,0)</f>
        <v>#VALUE!</v>
      </c>
      <c r="DF57" s="512" t="e">
        <f>IF(AND('Настройки ТИК'!$C$45="ТИК",'Настройки УИК'!$C$39="Председатель"),0,(DD57+DE57)*ПК_ТИК)</f>
        <v>#VALUE!</v>
      </c>
    </row>
    <row r="58" spans="1:113" ht="15.75">
      <c r="A58" s="419" t="s">
        <v>1040</v>
      </c>
      <c r="B58" s="420" t="s">
        <v>1041</v>
      </c>
      <c r="C58" s="344"/>
      <c r="D58" s="512" t="e">
        <f>IF('Настройки УИК'!$F$22&gt;0,(IF(AND(MONTH($A58)=MONTH('Настройки ТИК'!$C$17),$B58="",C58=8),C58,0))*'Настройки УИК'!$I$22/8,0)</f>
        <v>#VALUE!</v>
      </c>
      <c r="E58" s="512" t="e">
        <f>IF('Настройки УИК'!$F$22&gt;0,(IF(AND(MONTH($A58)=MONTH('Настройки ТИК'!$D$17),$B58="",C58=8),C58,0))*'Настройки УИК'!$J$22/8,0)</f>
        <v>#VALUE!</v>
      </c>
      <c r="F58" s="512" t="e">
        <f>IF($B58="",0,C58*'Настройки УИК'!$K$22*2*'Настройки ТИК'!$C$32)</f>
        <v>#VALUE!</v>
      </c>
      <c r="G58" s="512" t="e">
        <f>IF(AND(D58+E58=0,$B58=""),C58*'Настройки УИК'!$K$22*'Настройки ТИК'!$C$32,0)</f>
        <v>#VALUE!</v>
      </c>
      <c r="H58" s="512" t="e">
        <f>IF(AND('Настройки ТИК'!$C$45="ТИК",'Настройки УИК'!$C$22="Председатель"),0,(F58+G58)*ПК_ТИК)</f>
        <v>#VALUE!</v>
      </c>
      <c r="I58" s="344"/>
      <c r="J58" s="512" t="e">
        <f>IF('Настройки УИК'!$F$23&gt;0,(IF(AND(MONTH($A58)=MONTH('Настройки ТИК'!$C$17),$B58="",I58=8),I58,0))*'Настройки УИК'!$I$23/8,0)</f>
        <v>#VALUE!</v>
      </c>
      <c r="K58" s="512" t="e">
        <f>IF('Настройки УИК'!$F$23&gt;0,(IF(AND(MONTH($A58)=MONTH('Настройки ТИК'!$D$17),$B58="",I58=8),I58,0))*'Настройки УИК'!$J$23/8,0)</f>
        <v>#VALUE!</v>
      </c>
      <c r="L58" s="512" t="e">
        <f>IF($B58="",0,I58*'Настройки УИК'!$K$23*2*'Настройки ТИК'!$C$32)</f>
        <v>#VALUE!</v>
      </c>
      <c r="M58" s="512" t="e">
        <f>IF(AND(J58+K58=0,$B58=""),I58*'Настройки УИК'!$K$23*'Настройки ТИК'!$C$32,0)</f>
        <v>#VALUE!</v>
      </c>
      <c r="N58" s="512" t="e">
        <f>IF(AND('Настройки ТИК'!$C$45="ТИК",'Настройки УИК'!$C$23="Председатель"),0,(L58+M58)*ПК_ТИК)</f>
        <v>#VALUE!</v>
      </c>
      <c r="O58" s="344"/>
      <c r="P58" s="512" t="e">
        <f>IF('Настройки УИК'!$F$24&gt;0,(IF(AND(MONTH($A58)=MONTH('Настройки ТИК'!$C$17),$B58="",O58=8),O58,0))*'Настройки УИК'!$I$24/8,0)</f>
        <v>#VALUE!</v>
      </c>
      <c r="Q58" s="512" t="e">
        <f>IF('Настройки УИК'!$F$24&gt;0,(IF(AND(MONTH($A58)=MONTH('Настройки ТИК'!$D$17),$B58="",O58=8),O58,0))*'Настройки УИК'!$J$24/8,0)</f>
        <v>#VALUE!</v>
      </c>
      <c r="R58" s="512" t="e">
        <f>IF($B58="",0,O58*'Настройки УИК'!$K$24*2*'Настройки ТИК'!$C$32)</f>
        <v>#VALUE!</v>
      </c>
      <c r="S58" s="512" t="e">
        <f>IF(AND(P58+Q58=0,$B58=""),O58*'Настройки УИК'!$K$24*'Настройки ТИК'!$C$32,0)</f>
        <v>#VALUE!</v>
      </c>
      <c r="T58" s="512" t="e">
        <f>IF(AND('Настройки ТИК'!$C$45="ТИК",'Настройки УИК'!$C$24="Председатель"),0,(R58+S58)*ПК_ТИК)</f>
        <v>#VALUE!</v>
      </c>
      <c r="U58" s="344"/>
      <c r="V58" s="512" t="e">
        <f>IF('Настройки УИК'!$F$25&gt;0,(IF(AND(MONTH($A58)=MONTH('Настройки ТИК'!$C$17),$B58="",U58=8),U58,0))*'Настройки УИК'!$I$25/8,0)</f>
        <v>#VALUE!</v>
      </c>
      <c r="W58" s="512" t="e">
        <f>IF('Настройки УИК'!$F$25&gt;0,(IF(AND(MONTH($A58)=MONTH('Настройки ТИК'!$D$17),$B58="",U58=8),U58,0))*'Настройки УИК'!$J$25/8,0)</f>
        <v>#VALUE!</v>
      </c>
      <c r="X58" s="512" t="e">
        <f>IF($B58="",0,U58*'Настройки УИК'!$K$25*2*'Настройки ТИК'!$C$32)</f>
        <v>#VALUE!</v>
      </c>
      <c r="Y58" s="512" t="e">
        <f>IF(AND(V58+W58=0,$B58=""),U58*'Настройки УИК'!$K$25*'Настройки ТИК'!$C$32,0)</f>
        <v>#VALUE!</v>
      </c>
      <c r="Z58" s="512" t="e">
        <f>IF(AND('Настройки ТИК'!$C$45="ТИК",'Настройки УИК'!$C$25="Председатель"),0,(X58+Y58)*ПК_ТИК)</f>
        <v>#VALUE!</v>
      </c>
      <c r="AA58" s="344"/>
      <c r="AB58" s="512" t="e">
        <f>IF('Настройки УИК'!$F$26&gt;0,(IF(AND(MONTH($A58)=MONTH('Настройки ТИК'!$C$17),$B58="",AA58=8),AA58,0))*'Настройки УИК'!$I$26/8,0)</f>
        <v>#VALUE!</v>
      </c>
      <c r="AC58" s="512" t="e">
        <f>IF('Настройки УИК'!$F$26&gt;0,(IF(AND(MONTH($A58)=MONTH('Настройки ТИК'!$D$17),$B58="",AA58=8),AA58,0))*'Настройки УИК'!$J$26/8,0)</f>
        <v>#VALUE!</v>
      </c>
      <c r="AD58" s="512" t="e">
        <f>IF($B58="",0,AA58*'Настройки УИК'!$K$26*2*'Настройки ТИК'!$C$32)</f>
        <v>#VALUE!</v>
      </c>
      <c r="AE58" s="512" t="e">
        <f>IF(AND(AB58+AC58=0,$B58=""),AA58*'Настройки УИК'!$K$26*'Настройки ТИК'!$C$32,0)</f>
        <v>#VALUE!</v>
      </c>
      <c r="AF58" s="512" t="e">
        <f>IF(AND('Настройки ТИК'!$C$45="ТИК",'Настройки УИК'!$C$26="Председатель"),0,(AD58+AE58)*ПК_ТИК)</f>
        <v>#VALUE!</v>
      </c>
      <c r="AG58" s="344"/>
      <c r="AH58" s="512" t="e">
        <f>IF('Настройки УИК'!$F$27&gt;0,(IF(AND(MONTH($A58)=MONTH('Настройки ТИК'!$C$17),$B58="",AG58=8),AG58,0))*'Настройки УИК'!$I$27/8,0)</f>
        <v>#VALUE!</v>
      </c>
      <c r="AI58" s="512" t="e">
        <f>IF('Настройки УИК'!$F$27&gt;0,(IF(AND(MONTH($A58)=MONTH('Настройки ТИК'!$D$17),$B58="",AG58=8),AG58,0))*'Настройки УИК'!$J$27/8,0)</f>
        <v>#VALUE!</v>
      </c>
      <c r="AJ58" s="512" t="e">
        <f>IF($B58="",0,AG58*'Настройки УИК'!$K$27*2*'Настройки ТИК'!$C$32)</f>
        <v>#VALUE!</v>
      </c>
      <c r="AK58" s="512" t="e">
        <f>IF(AND(AH58+AI58=0,$B58=""),AG58*'Настройки УИК'!$K$27*'Настройки ТИК'!$C$32,0)</f>
        <v>#VALUE!</v>
      </c>
      <c r="AL58" s="512" t="e">
        <f>IF(AND('Настройки ТИК'!$C$45="ТИК",'Настройки УИК'!$C$27="Председатель"),0,(AJ58+AK58)*ПК_ТИК)</f>
        <v>#VALUE!</v>
      </c>
      <c r="AM58" s="344"/>
      <c r="AN58" s="512" t="e">
        <f>IF('Настройки УИК'!$F$28&gt;0,(IF(AND(MONTH($A58)=MONTH('Настройки ТИК'!$C$17),$B58="",AM58=8),AM58,0))*'Настройки УИК'!$I$28/8,0)</f>
        <v>#VALUE!</v>
      </c>
      <c r="AO58" s="512" t="e">
        <f>IF('Настройки УИК'!$F$28&gt;0,(IF(AND(MONTH($A58)=MONTH('Настройки ТИК'!$D$17),$B58="",AM58=8),AM58,0))*'Настройки УИК'!$J$28/8,0)</f>
        <v>#VALUE!</v>
      </c>
      <c r="AP58" s="512" t="e">
        <f>IF($B58="",0,AM58*'Настройки УИК'!$K$28*2*'Настройки ТИК'!$C$32)</f>
        <v>#VALUE!</v>
      </c>
      <c r="AQ58" s="512" t="e">
        <f>IF(AND(AN58+AO58=0,$B58=""),AM58*'Настройки УИК'!$K$28*'Настройки ТИК'!$C$32,0)</f>
        <v>#VALUE!</v>
      </c>
      <c r="AR58" s="512" t="e">
        <f>IF(AND('Настройки ТИК'!$C$45="ТИК",'Настройки УИК'!$C$28="Председатель"),0,(AP58+AQ58)*ПК_ТИК)</f>
        <v>#VALUE!</v>
      </c>
      <c r="AS58" s="344"/>
      <c r="AT58" s="512" t="e">
        <f>IF('Настройки УИК'!$F$29&gt;0,(IF(AND(MONTH($A58)=MONTH('Настройки ТИК'!$C$17),$B58="",AS58=8),AS58,0))*'Настройки УИК'!$I$29/8,0)</f>
        <v>#VALUE!</v>
      </c>
      <c r="AU58" s="512" t="e">
        <f>IF('Настройки УИК'!$F$29&gt;0,(IF(AND(MONTH($A58)=MONTH('Настройки ТИК'!$D$17),$B58="",AS58=8),AS58,0))*'Настройки УИК'!$J$29/8,0)</f>
        <v>#VALUE!</v>
      </c>
      <c r="AV58" s="512" t="e">
        <f>IF($B58="",0,AS58*'Настройки УИК'!$K$29*2*'Настройки ТИК'!$C$32)</f>
        <v>#VALUE!</v>
      </c>
      <c r="AW58" s="512" t="e">
        <f>IF(AND(AT58+AU58=0,$B58=""),AS58*'Настройки УИК'!$K$29*'Настройки ТИК'!$C$32,0)</f>
        <v>#VALUE!</v>
      </c>
      <c r="AX58" s="512" t="e">
        <f>IF(AND('Настройки ТИК'!$C$45="ТИК",'Настройки УИК'!$C$29="Председатель"),0,(AV58+AW58)*ПК_ТИК)</f>
        <v>#VALUE!</v>
      </c>
      <c r="AY58" s="344"/>
      <c r="AZ58" s="512" t="e">
        <f>IF('Настройки УИК'!$F$30&gt;0,(IF(AND(MONTH($A58)=MONTH('Настройки ТИК'!$C$17),$B58="",AY58=8),AY58,0))*'Настройки УИК'!$I$30/8,0)</f>
        <v>#VALUE!</v>
      </c>
      <c r="BA58" s="512" t="e">
        <f>IF('Настройки УИК'!$F$30&gt;0,(IF(AND(MONTH($A58)=MONTH('Настройки ТИК'!$D$17),$B58="",AY58=8),AY58,0))*'Настройки УИК'!$J$30/8,0)</f>
        <v>#VALUE!</v>
      </c>
      <c r="BB58" s="512" t="e">
        <f>IF($B58="",0,AY58*'Настройки УИК'!$K$30*2*'Настройки ТИК'!$C$32)</f>
        <v>#VALUE!</v>
      </c>
      <c r="BC58" s="512" t="e">
        <f>IF(AND(AZ58+BA58=0,$B58=""),AY58*'Настройки УИК'!$K$30*'Настройки ТИК'!$C$32,0)</f>
        <v>#VALUE!</v>
      </c>
      <c r="BD58" s="512" t="e">
        <f>IF(AND('Настройки ТИК'!$C$45="ТИК",'Настройки УИК'!$C$30="Председатель"),0,(BB58+BC58)*ПК_ТИК)</f>
        <v>#VALUE!</v>
      </c>
      <c r="BE58" s="344"/>
      <c r="BF58" s="512" t="e">
        <f>IF('Настройки УИК'!$F$31&gt;0,(IF(AND(MONTH($A58)=MONTH('Настройки ТИК'!$C$17),$B58="",BE58=8),BE58,0))*'Настройки УИК'!$I$31/8,0)</f>
        <v>#VALUE!</v>
      </c>
      <c r="BG58" s="512" t="e">
        <f>IF('Настройки УИК'!$F$31&gt;0,(IF(AND(MONTH($A58)=MONTH('Настройки ТИК'!$D$17),$B58="",BE58=8),BE58,0))*'Настройки УИК'!$J$31/8,0)</f>
        <v>#VALUE!</v>
      </c>
      <c r="BH58" s="512" t="e">
        <f>IF($B58="",0,BE58*'Настройки УИК'!$K$31*2*'Настройки ТИК'!$C$32)</f>
        <v>#VALUE!</v>
      </c>
      <c r="BI58" s="512" t="e">
        <f>IF(AND(BF58+BG58=0,$B58=""),BE58*'Настройки УИК'!$K$31*'Настройки ТИК'!$C$32,0)</f>
        <v>#VALUE!</v>
      </c>
      <c r="BJ58" s="512" t="e">
        <f>IF(AND('Настройки ТИК'!$C$45="ТИК",'Настройки УИК'!$C$31="Председатель"),0,(BH58+BI58)*ПК_ТИК)</f>
        <v>#VALUE!</v>
      </c>
      <c r="BK58" s="344"/>
      <c r="BL58" s="512" t="e">
        <f>IF('Настройки УИК'!$F$32&gt;0,(IF(AND(MONTH($A58)=MONTH('Настройки ТИК'!$C$17),$B58="",BK58=8),BK58,0))*'Настройки УИК'!$I$32/8,0)</f>
        <v>#VALUE!</v>
      </c>
      <c r="BM58" s="512" t="e">
        <f>IF('Настройки УИК'!$F$32&gt;0,(IF(AND(MONTH($A58)=MONTH('Настройки ТИК'!$D$17),$B58="",BK58=8),BK58,0))*'Настройки УИК'!$J$32/8,0)</f>
        <v>#VALUE!</v>
      </c>
      <c r="BN58" s="512" t="e">
        <f>IF($B58="",0,BK58*'Настройки УИК'!$K$32*2*'Настройки ТИК'!$C$32)</f>
        <v>#VALUE!</v>
      </c>
      <c r="BO58" s="512" t="e">
        <f>IF(AND(BL58+BM58=0,$B58=""),BK58*'Настройки УИК'!$K$32*'Настройки ТИК'!$C$32,0)</f>
        <v>#VALUE!</v>
      </c>
      <c r="BP58" s="512" t="e">
        <f>IF(AND('Настройки ТИК'!$C$45="ТИК",'Настройки УИК'!$C$32="Председатель"),0,(BN58+BO58)*ПК_ТИК)</f>
        <v>#VALUE!</v>
      </c>
      <c r="BQ58" s="344"/>
      <c r="BR58" s="512" t="e">
        <f>IF('Настройки УИК'!$F$33&gt;0,(IF(AND(MONTH($A58)=MONTH('Настройки ТИК'!$C$17),$B58="",BQ58=8),BQ58,0))*'Настройки УИК'!$I$33/8,0)</f>
        <v>#VALUE!</v>
      </c>
      <c r="BS58" s="512" t="e">
        <f>IF('Настройки УИК'!$F$33&gt;0,(IF(AND(MONTH($A58)=MONTH('Настройки ТИК'!$D$17),$B58="",BQ58=8),BQ58,0))*'Настройки УИК'!$J$33/8,0)</f>
        <v>#VALUE!</v>
      </c>
      <c r="BT58" s="512" t="e">
        <f>IF($B58="",0,BQ58*'Настройки УИК'!$K$33*2*'Настройки ТИК'!$C$32)</f>
        <v>#VALUE!</v>
      </c>
      <c r="BU58" s="512" t="e">
        <f>IF(AND(BR58+BS58=0,$B58=""),BQ58*'Настройки УИК'!$K$33*'Настройки ТИК'!$C$32,0)</f>
        <v>#VALUE!</v>
      </c>
      <c r="BV58" s="512" t="e">
        <f>IF(AND('Настройки ТИК'!$C$45="ТИК",'Настройки УИК'!$C$33="Председатель"),0,(BT58+BU58)*ПК_ТИК)</f>
        <v>#VALUE!</v>
      </c>
      <c r="BW58" s="344"/>
      <c r="BX58" s="512" t="e">
        <f>IF('Настройки УИК'!$F$34&gt;0,(IF(AND(MONTH($A58)=MONTH('Настройки ТИК'!$C$17),$B58="",BW58=8),BW58,0))*'Настройки УИК'!$I$34/8,0)</f>
        <v>#VALUE!</v>
      </c>
      <c r="BY58" s="512" t="e">
        <f>IF('Настройки УИК'!$F$34&gt;0,(IF(AND(MONTH($A58)=MONTH('Настройки ТИК'!$D$17),$B58="",BW58=8),BW58,0))*'Настройки УИК'!$J$34/8,0)</f>
        <v>#VALUE!</v>
      </c>
      <c r="BZ58" s="512" t="e">
        <f>IF($B58="",0,BW58*'Настройки УИК'!$K$34*2*'Настройки ТИК'!$C$32)</f>
        <v>#VALUE!</v>
      </c>
      <c r="CA58" s="512" t="e">
        <f>IF(AND(BX58+BY58=0,$B58=""),BW58*'Настройки УИК'!$K$34*'Настройки ТИК'!$C$32,0)</f>
        <v>#VALUE!</v>
      </c>
      <c r="CB58" s="512" t="e">
        <f>IF(AND('Настройки ТИК'!$C$45="ТИК",'Настройки УИК'!$C$34="Председатель"),0,(BZ58+CA58)*ПК_ТИК)</f>
        <v>#VALUE!</v>
      </c>
      <c r="CC58" s="344"/>
      <c r="CD58" s="512" t="e">
        <f>IF('Настройки УИК'!$F$35&gt;0,(IF(AND(MONTH($A58)=MONTH('Настройки ТИК'!$C$17),$B58="",CC58=8),CC58,0))*'Настройки УИК'!$I$35/8,0)</f>
        <v>#VALUE!</v>
      </c>
      <c r="CE58" s="512" t="e">
        <f>IF('Настройки УИК'!$F$35&gt;0,(IF(AND(MONTH($A58)=MONTH('Настройки ТИК'!$D$17),$B58="",CC58=8),CC58,0))*'Настройки УИК'!$J$35/8,0)</f>
        <v>#VALUE!</v>
      </c>
      <c r="CF58" s="512" t="e">
        <f>IF($B58="",0,CC58*'Настройки УИК'!$K$35*2*'Настройки ТИК'!$C$32)</f>
        <v>#VALUE!</v>
      </c>
      <c r="CG58" s="512" t="e">
        <f>IF(AND(CD58+CE58=0,$B58=""),CC58*'Настройки УИК'!$K$35*'Настройки ТИК'!$C$32,0)</f>
        <v>#VALUE!</v>
      </c>
      <c r="CH58" s="512" t="e">
        <f>IF(AND('Настройки ТИК'!$C$45="ТИК",'Настройки УИК'!$C$35="Председатель"),0,(CF58+CG58)*ПК_ТИК)</f>
        <v>#VALUE!</v>
      </c>
      <c r="CI58" s="344"/>
      <c r="CJ58" s="512" t="e">
        <f>IF('Настройки УИК'!$F$36&gt;0,(IF(AND(MONTH($A58)=MONTH('Настройки ТИК'!$C$17),$B58="",CI58=8),CI58,0))*'Настройки УИК'!$I$36/8,0)</f>
        <v>#VALUE!</v>
      </c>
      <c r="CK58" s="512" t="e">
        <f>IF('Настройки УИК'!$F$36&gt;0,(IF(AND(MONTH($A58)=MONTH('Настройки ТИК'!$D$17),$B58="",CI58=8),CI58,0))*'Настройки УИК'!$J$36/8,0)</f>
        <v>#VALUE!</v>
      </c>
      <c r="CL58" s="512" t="e">
        <f>IF($B58="",0,CI58*'Настройки УИК'!$K$36*2*'Настройки ТИК'!$C$32)</f>
        <v>#VALUE!</v>
      </c>
      <c r="CM58" s="512" t="e">
        <f>IF(AND(CJ58+CK58=0,$B58=""),CI58*'Настройки УИК'!$K$36*'Настройки ТИК'!$C$32,0)</f>
        <v>#VALUE!</v>
      </c>
      <c r="CN58" s="512" t="e">
        <f>IF(AND('Настройки ТИК'!$C$45="ТИК",'Настройки УИК'!$C$36="Председатель"),0,(CL58+CM58)*ПК_ТИК)</f>
        <v>#VALUE!</v>
      </c>
      <c r="CO58" s="344"/>
      <c r="CP58" s="512" t="e">
        <f>IF('Настройки УИК'!$F$37&gt;0,(IF(AND(MONTH($A58)=MONTH('Настройки ТИК'!$C$17),$B58="",CO58=8),CO58,0))*'Настройки УИК'!$I$37/8,0)</f>
        <v>#VALUE!</v>
      </c>
      <c r="CQ58" s="512" t="e">
        <f>IF('Настройки УИК'!$F$37&gt;0,(IF(AND(MONTH($A58)=MONTH('Настройки ТИК'!$D$17),$B58="",CO58=8),CO58,0))*'Настройки УИК'!$J$37/8,0)</f>
        <v>#VALUE!</v>
      </c>
      <c r="CR58" s="512" t="e">
        <f>IF($B58="",0,CO58*'Настройки УИК'!$K$37*2*'Настройки ТИК'!$C$32)</f>
        <v>#VALUE!</v>
      </c>
      <c r="CS58" s="512" t="e">
        <f>IF(AND(CP58+CQ58=0,$B58=""),CO58*'Настройки УИК'!$K$37*'Настройки ТИК'!$C$32,0)</f>
        <v>#VALUE!</v>
      </c>
      <c r="CT58" s="512" t="e">
        <f>IF(AND('Настройки ТИК'!$C$45="ТИК",'Настройки УИК'!$C$37="Председатель"),0,(CR58+CS58)*ПК_ТИК)</f>
        <v>#VALUE!</v>
      </c>
      <c r="CU58" s="344"/>
      <c r="CV58" s="512" t="e">
        <f>IF('Настройки УИК'!$F$38&gt;0,(IF(AND(MONTH($A58)=MONTH('Настройки ТИК'!$C$17),$B58="",CU58=8),CU58,0))*'Настройки УИК'!$I$38/8,0)</f>
        <v>#VALUE!</v>
      </c>
      <c r="CW58" s="512" t="e">
        <f>IF('Настройки УИК'!$F$38&gt;0,(IF(AND(MONTH($A58)=MONTH('Настройки ТИК'!$D$17),$B58="",CU58=8),CU58,0))*'Настройки УИК'!$J$38/8,0)</f>
        <v>#VALUE!</v>
      </c>
      <c r="CX58" s="512" t="e">
        <f>IF($B58="",0,CU58*'Настройки УИК'!$K$38*2*'Настройки ТИК'!$C$32)</f>
        <v>#VALUE!</v>
      </c>
      <c r="CY58" s="512" t="e">
        <f>IF(AND(CV58+CW58=0,$B58=""),CU58*'Настройки УИК'!$K$38*'Настройки ТИК'!$C$32,0)</f>
        <v>#VALUE!</v>
      </c>
      <c r="CZ58" s="512" t="e">
        <f>IF(AND('Настройки ТИК'!$C$45="ТИК",'Настройки УИК'!$C$38="Председатель"),0,(CX58+CY58)*ПК_ТИК)</f>
        <v>#VALUE!</v>
      </c>
      <c r="DA58" s="344"/>
      <c r="DB58" s="512" t="e">
        <f>IF('Настройки УИК'!$F$39&gt;0,(IF(AND(MONTH($A58)=MONTH('Настройки ТИК'!$C$17),$B58="",DA58=8),DA58,0))*'Настройки УИК'!$I$39/8,0)</f>
        <v>#VALUE!</v>
      </c>
      <c r="DC58" s="512" t="e">
        <f>IF('Настройки УИК'!$F$39&gt;0,(IF(AND(MONTH($A58)=MONTH('Настройки ТИК'!$D$17),$B58="",DA58=8),DA58,0))*'Настройки УИК'!$J$39/8,0)</f>
        <v>#VALUE!</v>
      </c>
      <c r="DD58" s="512" t="e">
        <f>IF($B58="",0,DA58*'Настройки УИК'!$K$39*2*'Настройки ТИК'!$C$32)</f>
        <v>#VALUE!</v>
      </c>
      <c r="DE58" s="512" t="e">
        <f>IF(AND(DB58+DC58=0,$B58=""),DA58*'Настройки УИК'!$K$39*'Настройки ТИК'!$C$32,0)</f>
        <v>#VALUE!</v>
      </c>
      <c r="DF58" s="512" t="e">
        <f>IF(AND('Настройки ТИК'!$C$45="ТИК",'Настройки УИК'!$C$39="Председатель"),0,(DD58+DE58)*ПК_ТИК)</f>
        <v>#VALUE!</v>
      </c>
      <c r="DG58" s="241"/>
    </row>
    <row r="59" spans="1:113" s="386" customFormat="1" ht="31.5" customHeight="1">
      <c r="A59" s="747" t="s">
        <v>506</v>
      </c>
      <c r="B59" s="748"/>
      <c r="C59" s="385" t="e">
        <f ca="1">SUM(INDIRECT("C18:C"&amp;MROUND(N($D$4),1)+17))</f>
        <v>#VALUE!</v>
      </c>
      <c r="D59" s="385"/>
      <c r="E59" s="385"/>
      <c r="F59" s="385"/>
      <c r="G59" s="385"/>
      <c r="H59" s="385"/>
      <c r="I59" s="385" t="e">
        <f ca="1">SUM(INDIRECT("I18:I"&amp;MROUND(N($D$4),1)+17))</f>
        <v>#VALUE!</v>
      </c>
      <c r="J59" s="385"/>
      <c r="K59" s="385"/>
      <c r="L59" s="385"/>
      <c r="M59" s="385"/>
      <c r="N59" s="385"/>
      <c r="O59" s="385" t="e">
        <f ca="1">SUM(INDIRECT("O18:O"&amp;MROUND(N($D$4),1)+17))</f>
        <v>#VALUE!</v>
      </c>
      <c r="P59" s="385"/>
      <c r="Q59" s="385"/>
      <c r="R59" s="385"/>
      <c r="S59" s="385"/>
      <c r="T59" s="385"/>
      <c r="U59" s="385" t="e">
        <f ca="1">SUM(INDIRECT("U18:U"&amp;MROUND(N($D$4),1)+17))</f>
        <v>#VALUE!</v>
      </c>
      <c r="V59" s="385"/>
      <c r="W59" s="385"/>
      <c r="X59" s="385"/>
      <c r="Y59" s="385"/>
      <c r="Z59" s="385"/>
      <c r="AA59" s="385" t="e">
        <f ca="1">SUM(INDIRECT("AA18:AA"&amp;MROUND(N($D$4),1)+17))</f>
        <v>#VALUE!</v>
      </c>
      <c r="AB59" s="385"/>
      <c r="AC59" s="385"/>
      <c r="AD59" s="385"/>
      <c r="AE59" s="385"/>
      <c r="AF59" s="385"/>
      <c r="AG59" s="385" t="e">
        <f ca="1">SUM(INDIRECT("AG18:AG"&amp;MROUND(N($D$4),1)+17))</f>
        <v>#VALUE!</v>
      </c>
      <c r="AH59" s="385"/>
      <c r="AI59" s="385"/>
      <c r="AJ59" s="385"/>
      <c r="AK59" s="385"/>
      <c r="AL59" s="385"/>
      <c r="AM59" s="385" t="e">
        <f ca="1">SUM(INDIRECT("AM18:AM"&amp;MROUND(N($D$4),1)+17))</f>
        <v>#VALUE!</v>
      </c>
      <c r="AN59" s="385"/>
      <c r="AO59" s="385"/>
      <c r="AP59" s="385"/>
      <c r="AQ59" s="385"/>
      <c r="AR59" s="385"/>
      <c r="AS59" s="385" t="e">
        <f ca="1">SUM(INDIRECT("AS18:AS"&amp;MROUND(N($D$4),1)+17))</f>
        <v>#VALUE!</v>
      </c>
      <c r="AT59" s="385"/>
      <c r="AU59" s="385"/>
      <c r="AV59" s="385"/>
      <c r="AW59" s="385"/>
      <c r="AX59" s="385"/>
      <c r="AY59" s="385" t="e">
        <f ca="1">SUM(INDIRECT("AY18:AY"&amp;MROUND(N($D$4),1)+17))</f>
        <v>#VALUE!</v>
      </c>
      <c r="AZ59" s="385"/>
      <c r="BA59" s="385"/>
      <c r="BB59" s="385"/>
      <c r="BC59" s="385"/>
      <c r="BD59" s="385"/>
      <c r="BE59" s="385" t="e">
        <f ca="1">SUM(INDIRECT("BE18:BE"&amp;MROUND(N($D$4),1)+17))</f>
        <v>#VALUE!</v>
      </c>
      <c r="BF59" s="385"/>
      <c r="BG59" s="385"/>
      <c r="BH59" s="385"/>
      <c r="BI59" s="385"/>
      <c r="BJ59" s="385"/>
      <c r="BK59" s="385" t="e">
        <f ca="1">SUM(INDIRECT("BK18:BK"&amp;MROUND(N($D$4),1)+17))</f>
        <v>#VALUE!</v>
      </c>
      <c r="BL59" s="385"/>
      <c r="BM59" s="385"/>
      <c r="BN59" s="385"/>
      <c r="BO59" s="385"/>
      <c r="BP59" s="385"/>
      <c r="BQ59" s="385" t="e">
        <f ca="1">SUM(INDIRECT("BQ18:BQ"&amp;MROUND(N($D$4),1)+17))</f>
        <v>#VALUE!</v>
      </c>
      <c r="BR59" s="385"/>
      <c r="BS59" s="385"/>
      <c r="BT59" s="385"/>
      <c r="BU59" s="385"/>
      <c r="BV59" s="385"/>
      <c r="BW59" s="385" t="e">
        <f ca="1">SUM(INDIRECT("BW18:BW"&amp;MROUND(N($D$4),1)+17))</f>
        <v>#VALUE!</v>
      </c>
      <c r="BX59" s="385"/>
      <c r="BY59" s="385"/>
      <c r="BZ59" s="385"/>
      <c r="CA59" s="385"/>
      <c r="CB59" s="385"/>
      <c r="CC59" s="385" t="e">
        <f ca="1">SUM(INDIRECT("CC18:CC"&amp;MROUND(N($D$4),1)+17))</f>
        <v>#VALUE!</v>
      </c>
      <c r="CD59" s="385"/>
      <c r="CE59" s="385"/>
      <c r="CF59" s="385"/>
      <c r="CG59" s="385"/>
      <c r="CH59" s="385"/>
      <c r="CI59" s="385" t="e">
        <f ca="1">SUM(INDIRECT("CI18:CI"&amp;MROUND(N($D$4),1)+17))</f>
        <v>#VALUE!</v>
      </c>
      <c r="CJ59" s="385"/>
      <c r="CK59" s="385"/>
      <c r="CL59" s="385"/>
      <c r="CM59" s="385"/>
      <c r="CN59" s="385"/>
      <c r="CO59" s="385" t="e">
        <f ca="1">SUM(INDIRECT("CO18:CO"&amp;MROUND(N($D$4),1)+17))</f>
        <v>#VALUE!</v>
      </c>
      <c r="CP59" s="385"/>
      <c r="CQ59" s="385"/>
      <c r="CR59" s="385"/>
      <c r="CS59" s="385"/>
      <c r="CT59" s="385"/>
      <c r="CU59" s="385" t="e">
        <f ca="1">SUM(INDIRECT("CU18:CU"&amp;MROUND(N($D$4),1)+17))</f>
        <v>#VALUE!</v>
      </c>
      <c r="CV59" s="385"/>
      <c r="CW59" s="385"/>
      <c r="CX59" s="385"/>
      <c r="CY59" s="385"/>
      <c r="CZ59" s="385"/>
      <c r="DA59" s="385" t="e">
        <f ca="1">SUM(INDIRECT("DA18:DA"&amp;MROUND(N($D$4),1)+17))</f>
        <v>#VALUE!</v>
      </c>
      <c r="DB59" s="385"/>
      <c r="DC59" s="385"/>
      <c r="DD59" s="385"/>
      <c r="DE59" s="385"/>
      <c r="DF59" s="385"/>
      <c r="DI59" s="241"/>
    </row>
    <row r="60" spans="1:113" ht="42.75" customHeight="1">
      <c r="A60" s="747" t="s">
        <v>507</v>
      </c>
      <c r="B60" s="748"/>
      <c r="C60" s="182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2"/>
      <c r="AU60" s="182"/>
      <c r="AV60" s="182"/>
      <c r="AW60" s="18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2"/>
      <c r="BH60" s="182"/>
      <c r="BI60" s="182"/>
      <c r="BJ60" s="182"/>
      <c r="BK60" s="182"/>
      <c r="BL60" s="182"/>
      <c r="BM60" s="182"/>
      <c r="BN60" s="182"/>
      <c r="BO60" s="182"/>
      <c r="BP60" s="182"/>
      <c r="BQ60" s="182"/>
      <c r="BR60" s="182"/>
      <c r="BS60" s="182"/>
      <c r="BT60" s="182"/>
      <c r="BU60" s="182"/>
      <c r="BV60" s="182"/>
      <c r="BW60" s="182"/>
      <c r="BX60" s="182"/>
      <c r="BY60" s="182"/>
      <c r="BZ60" s="182"/>
      <c r="CA60" s="182"/>
      <c r="CB60" s="182"/>
      <c r="CC60" s="182"/>
      <c r="CD60" s="182"/>
      <c r="CE60" s="182"/>
      <c r="CF60" s="182"/>
      <c r="CG60" s="182"/>
      <c r="CH60" s="182"/>
      <c r="CI60" s="182"/>
      <c r="CJ60" s="182"/>
      <c r="CK60" s="182"/>
      <c r="CL60" s="182"/>
      <c r="CM60" s="182"/>
      <c r="CN60" s="182"/>
      <c r="CO60" s="182"/>
      <c r="CP60" s="182"/>
      <c r="CQ60" s="182"/>
      <c r="CR60" s="182"/>
      <c r="CS60" s="182"/>
      <c r="CT60" s="182"/>
      <c r="CU60" s="182"/>
      <c r="CV60" s="182"/>
      <c r="CW60" s="182"/>
      <c r="CX60" s="182"/>
      <c r="CY60" s="182"/>
      <c r="CZ60" s="182"/>
      <c r="DA60" s="182"/>
      <c r="DB60" s="182"/>
      <c r="DC60" s="182"/>
      <c r="DD60" s="182"/>
      <c r="DE60" s="182"/>
      <c r="DF60" s="182"/>
    </row>
    <row r="61" spans="1:113">
      <c r="C61" s="429"/>
      <c r="D61" s="429"/>
      <c r="E61" s="429"/>
      <c r="F61" s="429"/>
      <c r="G61" s="429"/>
      <c r="H61" s="429"/>
      <c r="I61" s="429"/>
      <c r="J61" s="429"/>
      <c r="K61" s="429"/>
      <c r="L61" s="429"/>
      <c r="M61" s="429"/>
      <c r="N61" s="429"/>
      <c r="O61" s="429"/>
      <c r="P61" s="429"/>
      <c r="Q61" s="429"/>
      <c r="R61" s="429"/>
      <c r="S61" s="429"/>
      <c r="T61" s="429"/>
      <c r="U61" s="429"/>
      <c r="V61" s="429"/>
      <c r="W61" s="429"/>
      <c r="X61" s="429"/>
      <c r="Y61" s="429"/>
      <c r="Z61" s="429"/>
      <c r="AA61" s="429"/>
      <c r="AB61" s="429"/>
      <c r="AC61" s="429"/>
      <c r="AD61" s="429"/>
      <c r="AE61" s="429"/>
      <c r="AF61" s="429"/>
      <c r="AG61" s="429"/>
      <c r="AH61" s="429"/>
      <c r="AI61" s="429"/>
      <c r="AJ61" s="429"/>
      <c r="AK61" s="429"/>
      <c r="AL61" s="429"/>
      <c r="AM61" s="429"/>
      <c r="AN61" s="429"/>
      <c r="AO61" s="429"/>
      <c r="AP61" s="429"/>
      <c r="AQ61" s="429"/>
      <c r="AR61" s="429"/>
      <c r="AS61" s="429"/>
      <c r="AT61" s="429"/>
      <c r="AU61" s="429"/>
      <c r="AV61" s="429"/>
      <c r="AW61" s="429"/>
      <c r="AX61" s="429"/>
      <c r="AY61" s="429"/>
      <c r="AZ61" s="429"/>
      <c r="BA61" s="429"/>
      <c r="BB61" s="429"/>
      <c r="BC61" s="429"/>
      <c r="BD61" s="429"/>
      <c r="BE61" s="429"/>
      <c r="BF61" s="429"/>
      <c r="BG61" s="429"/>
      <c r="BH61" s="429"/>
      <c r="BI61" s="429"/>
      <c r="BJ61" s="429"/>
      <c r="BK61" s="429"/>
      <c r="BL61" s="429"/>
      <c r="BM61" s="429"/>
      <c r="BN61" s="429"/>
      <c r="BO61" s="429"/>
      <c r="BP61" s="429"/>
      <c r="BQ61" s="429"/>
      <c r="BR61" s="429"/>
      <c r="BS61" s="429"/>
      <c r="BT61" s="429"/>
      <c r="BU61" s="429"/>
      <c r="BV61" s="429"/>
      <c r="BW61" s="429"/>
      <c r="BX61" s="429"/>
      <c r="BY61" s="429"/>
      <c r="BZ61" s="429"/>
      <c r="CA61" s="429"/>
      <c r="CB61" s="429"/>
      <c r="CC61" s="429"/>
      <c r="CD61" s="429"/>
      <c r="CE61" s="429"/>
      <c r="CF61" s="429"/>
      <c r="CG61" s="429"/>
      <c r="CH61" s="429"/>
      <c r="CI61" s="429"/>
      <c r="CJ61" s="429"/>
      <c r="CK61" s="429"/>
      <c r="CL61" s="429"/>
      <c r="CM61" s="429"/>
      <c r="CN61" s="429"/>
      <c r="CO61" s="429"/>
      <c r="CP61" s="429"/>
      <c r="CQ61" s="429"/>
      <c r="CR61" s="429"/>
      <c r="CS61" s="429"/>
      <c r="CT61" s="429"/>
      <c r="CU61" s="429"/>
      <c r="CV61" s="429"/>
      <c r="CW61" s="429"/>
      <c r="CX61" s="429"/>
      <c r="CY61" s="429"/>
      <c r="CZ61" s="429"/>
      <c r="DA61" s="429"/>
    </row>
    <row r="63" spans="1:113" ht="15.75">
      <c r="A63" s="753" t="s">
        <v>19</v>
      </c>
      <c r="B63" s="753"/>
      <c r="C63" s="753"/>
      <c r="D63" s="753"/>
      <c r="E63" s="753"/>
      <c r="F63" s="753"/>
      <c r="G63" s="753"/>
      <c r="H63" s="753"/>
      <c r="I63" s="753"/>
      <c r="J63" s="753"/>
      <c r="K63" s="753"/>
      <c r="L63" s="753"/>
      <c r="M63" s="753"/>
      <c r="N63" s="753"/>
      <c r="O63" s="753"/>
      <c r="P63" s="336"/>
      <c r="Q63" s="336"/>
      <c r="R63" s="336"/>
      <c r="S63" s="336"/>
      <c r="T63" s="336"/>
      <c r="U63" s="754"/>
      <c r="V63" s="754"/>
      <c r="W63" s="754"/>
      <c r="X63" s="754"/>
      <c r="Y63" s="754"/>
      <c r="Z63" s="754"/>
      <c r="AA63" s="754"/>
      <c r="AB63" s="754"/>
      <c r="AC63" s="754"/>
      <c r="AD63" s="754"/>
      <c r="AE63" s="754"/>
      <c r="AF63" s="754"/>
      <c r="AG63" s="754"/>
      <c r="AH63" s="162"/>
      <c r="AI63" s="162"/>
      <c r="AJ63" s="162"/>
      <c r="AK63" s="162"/>
      <c r="AL63" s="162"/>
      <c r="AM63" s="183"/>
      <c r="AN63" s="162"/>
      <c r="AO63" s="162"/>
      <c r="AP63" s="162"/>
      <c r="AQ63" s="162"/>
      <c r="AR63" s="162"/>
      <c r="AS63" s="746" t="e">
        <f>'Настройки УИК'!$I$45</f>
        <v>#N/A</v>
      </c>
      <c r="AT63" s="746"/>
      <c r="AU63" s="746"/>
      <c r="AV63" s="746"/>
      <c r="AW63" s="746"/>
      <c r="AX63" s="746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720"/>
      <c r="BL63" s="720"/>
      <c r="BM63" s="720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  <c r="BX63" s="346"/>
      <c r="BY63" s="346"/>
      <c r="BZ63" s="346"/>
      <c r="CA63" s="346"/>
      <c r="CB63" s="346"/>
      <c r="CC63" s="184"/>
      <c r="CD63" s="346"/>
      <c r="CE63" s="346"/>
      <c r="CF63" s="346"/>
      <c r="CG63" s="346"/>
      <c r="CH63" s="346"/>
      <c r="CI63" s="184"/>
      <c r="CJ63" s="346"/>
      <c r="CK63" s="346"/>
      <c r="CL63" s="346"/>
      <c r="CM63" s="346"/>
      <c r="CN63" s="346"/>
      <c r="CP63" s="346"/>
      <c r="CQ63" s="346"/>
      <c r="CR63" s="346"/>
      <c r="CS63" s="346"/>
      <c r="CT63" s="346"/>
      <c r="CV63" s="346"/>
      <c r="CW63" s="346"/>
      <c r="CX63" s="346"/>
      <c r="CY63" s="346"/>
      <c r="CZ63" s="346"/>
      <c r="DB63" s="346"/>
      <c r="DC63" s="346"/>
      <c r="DD63" s="346"/>
      <c r="DE63" s="346"/>
      <c r="DF63" s="346"/>
    </row>
    <row r="64" spans="1:113" ht="15.75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745" t="s">
        <v>5</v>
      </c>
      <c r="V64" s="745"/>
      <c r="W64" s="745"/>
      <c r="X64" s="745"/>
      <c r="Y64" s="745"/>
      <c r="Z64" s="745"/>
      <c r="AA64" s="745"/>
      <c r="AB64" s="745"/>
      <c r="AC64" s="745"/>
      <c r="AD64" s="745"/>
      <c r="AE64" s="745"/>
      <c r="AF64" s="745"/>
      <c r="AG64" s="745"/>
      <c r="AH64" s="162"/>
      <c r="AI64" s="162"/>
      <c r="AJ64" s="162"/>
      <c r="AK64" s="162"/>
      <c r="AL64" s="162"/>
      <c r="AM64" s="34"/>
      <c r="AN64" s="162"/>
      <c r="AO64" s="162"/>
      <c r="AP64" s="162"/>
      <c r="AQ64" s="162"/>
      <c r="AR64" s="162"/>
      <c r="AS64" s="745" t="s">
        <v>6</v>
      </c>
      <c r="AT64" s="745"/>
      <c r="AU64" s="745"/>
      <c r="AV64" s="745"/>
      <c r="AW64" s="745"/>
      <c r="AX64" s="745"/>
      <c r="AY64" s="745"/>
      <c r="AZ64" s="745"/>
      <c r="BA64" s="745"/>
      <c r="BB64" s="745"/>
      <c r="BC64" s="745"/>
      <c r="BD64" s="745"/>
      <c r="BE64" s="745"/>
      <c r="BF64" s="745"/>
      <c r="BG64" s="745"/>
      <c r="BH64" s="745"/>
      <c r="BI64" s="745"/>
      <c r="BJ64" s="745"/>
      <c r="BK64" s="745"/>
      <c r="BL64" s="745"/>
      <c r="BM64" s="745"/>
      <c r="BN64" s="745"/>
      <c r="BO64" s="745"/>
      <c r="BP64" s="745"/>
      <c r="BQ64" s="745"/>
      <c r="BR64" s="745"/>
      <c r="BS64" s="745"/>
      <c r="BT64" s="745"/>
      <c r="BU64" s="745"/>
      <c r="BV64" s="745"/>
      <c r="BW64" s="745"/>
      <c r="BX64" s="162"/>
      <c r="BY64" s="162"/>
      <c r="BZ64" s="162"/>
      <c r="CA64" s="162"/>
      <c r="CB64" s="162"/>
      <c r="CC64" s="184"/>
      <c r="CD64" s="162"/>
      <c r="CE64" s="162"/>
      <c r="CF64" s="162"/>
      <c r="CG64" s="162"/>
      <c r="CH64" s="162"/>
      <c r="CI64" s="184"/>
      <c r="CJ64" s="162"/>
      <c r="CK64" s="162"/>
      <c r="CL64" s="162"/>
      <c r="CM64" s="162"/>
      <c r="CN64" s="162"/>
      <c r="CP64" s="162"/>
      <c r="CQ64" s="162"/>
      <c r="CR64" s="162"/>
      <c r="CS64" s="162"/>
      <c r="CT64" s="162"/>
      <c r="CV64" s="162"/>
      <c r="CW64" s="162"/>
      <c r="CX64" s="162"/>
      <c r="CY64" s="162"/>
      <c r="CZ64" s="162"/>
      <c r="DB64" s="162"/>
      <c r="DC64" s="162"/>
      <c r="DD64" s="162"/>
      <c r="DE64" s="162"/>
      <c r="DF64" s="162"/>
    </row>
    <row r="65" spans="1:113" ht="15.75">
      <c r="A65" s="749" t="s">
        <v>508</v>
      </c>
      <c r="B65" s="749"/>
      <c r="C65" s="749"/>
      <c r="D65" s="749"/>
      <c r="E65" s="749"/>
      <c r="F65" s="749"/>
      <c r="G65" s="749"/>
      <c r="H65" s="749"/>
      <c r="I65" s="749"/>
      <c r="J65" s="749"/>
      <c r="K65" s="749"/>
      <c r="L65" s="749"/>
      <c r="M65" s="749"/>
      <c r="N65" s="749"/>
      <c r="O65" s="749"/>
      <c r="P65" s="335"/>
      <c r="Q65" s="335"/>
      <c r="R65" s="335"/>
      <c r="S65" s="335"/>
      <c r="T65" s="335"/>
      <c r="U65" s="184"/>
      <c r="V65" s="335"/>
      <c r="W65" s="335"/>
      <c r="X65" s="335"/>
      <c r="Y65" s="335"/>
      <c r="Z65" s="335"/>
      <c r="AA65" s="184"/>
      <c r="AB65" s="335"/>
      <c r="AC65" s="335"/>
      <c r="AD65" s="335"/>
      <c r="AE65" s="335"/>
      <c r="AF65" s="335"/>
      <c r="AG65" s="184"/>
      <c r="AH65" s="335"/>
      <c r="AI65" s="335"/>
      <c r="AJ65" s="335"/>
      <c r="AK65" s="335"/>
      <c r="AL65" s="335"/>
      <c r="AM65" s="184"/>
      <c r="AN65" s="335"/>
      <c r="AO65" s="335"/>
      <c r="AP65" s="335"/>
      <c r="AQ65" s="335"/>
      <c r="AR65" s="335"/>
      <c r="AS65" s="184"/>
      <c r="AT65" s="335"/>
      <c r="AU65" s="335"/>
      <c r="AV65" s="335"/>
      <c r="AW65" s="335"/>
      <c r="AX65" s="335"/>
      <c r="AY65" s="184"/>
      <c r="AZ65" s="335"/>
      <c r="BA65" s="335"/>
      <c r="BB65" s="335"/>
      <c r="BC65" s="335"/>
      <c r="BD65" s="335"/>
      <c r="BE65" s="184"/>
      <c r="BF65" s="335"/>
      <c r="BG65" s="335"/>
      <c r="BH65" s="335"/>
      <c r="BI65" s="335"/>
      <c r="BJ65" s="335"/>
      <c r="BK65" s="184"/>
      <c r="BL65" s="335"/>
      <c r="BM65" s="335"/>
      <c r="BN65" s="335"/>
      <c r="BO65" s="335"/>
      <c r="BP65" s="335"/>
      <c r="BQ65" s="184"/>
      <c r="BR65" s="335"/>
      <c r="BS65" s="335"/>
      <c r="BT65" s="335"/>
      <c r="BU65" s="335"/>
      <c r="BV65" s="335"/>
      <c r="BW65" s="184"/>
      <c r="BX65" s="335"/>
      <c r="BY65" s="335"/>
      <c r="BZ65" s="335"/>
      <c r="CA65" s="335"/>
      <c r="CB65" s="335"/>
      <c r="CC65" s="184"/>
      <c r="CD65" s="335"/>
      <c r="CE65" s="335"/>
      <c r="CF65" s="335"/>
      <c r="CG65" s="335"/>
      <c r="CH65" s="335"/>
      <c r="CI65" s="184"/>
      <c r="CJ65" s="335"/>
      <c r="CK65" s="335"/>
      <c r="CL65" s="335"/>
      <c r="CM65" s="335"/>
      <c r="CN65" s="335"/>
      <c r="CP65" s="335"/>
      <c r="CQ65" s="335"/>
      <c r="CR65" s="335"/>
      <c r="CS65" s="335"/>
      <c r="CT65" s="335"/>
      <c r="CV65" s="335"/>
      <c r="CW65" s="335"/>
      <c r="CX65" s="335"/>
      <c r="CY65" s="335"/>
      <c r="CZ65" s="335"/>
      <c r="DB65" s="335"/>
      <c r="DC65" s="335"/>
      <c r="DD65" s="335"/>
      <c r="DE65" s="335"/>
      <c r="DF65" s="335"/>
    </row>
    <row r="67" spans="1:113" s="451" customFormat="1" ht="50.25" customHeight="1">
      <c r="A67" s="448"/>
      <c r="B67" s="448"/>
      <c r="C67" s="729" t="str">
        <f>IF('Настройки УИК'!$C22=0," ",'Настройки УИК'!C22)</f>
        <v/>
      </c>
      <c r="D67" s="729"/>
      <c r="E67" s="729"/>
      <c r="F67" s="729"/>
      <c r="G67" s="729"/>
      <c r="H67" s="729"/>
      <c r="I67" s="449" t="str">
        <f>IF('Настройки УИК'!$C23=0," ",'Настройки УИК'!C23)</f>
        <v/>
      </c>
      <c r="J67" s="449"/>
      <c r="K67" s="449"/>
      <c r="L67" s="449"/>
      <c r="M67" s="449"/>
      <c r="N67" s="449"/>
      <c r="O67" s="449" t="str">
        <f>IF('Настройки УИК'!$C24=0," ",'Настройки УИК'!C24)</f>
        <v/>
      </c>
      <c r="P67" s="449"/>
      <c r="Q67" s="449"/>
      <c r="R67" s="449"/>
      <c r="S67" s="449"/>
      <c r="T67" s="449"/>
      <c r="U67" s="449" t="str">
        <f>IF('Настройки УИК'!$C25=0," ",'Настройки УИК'!C25)</f>
        <v/>
      </c>
      <c r="V67" s="449"/>
      <c r="W67" s="449"/>
      <c r="X67" s="449"/>
      <c r="Y67" s="449"/>
      <c r="Z67" s="449"/>
      <c r="AA67" s="449" t="str">
        <f>IF('Настройки УИК'!$C26=0," ",'Настройки УИК'!C26)</f>
        <v/>
      </c>
      <c r="AB67" s="449"/>
      <c r="AC67" s="449"/>
      <c r="AD67" s="449"/>
      <c r="AE67" s="449"/>
      <c r="AF67" s="449"/>
      <c r="AG67" s="449" t="str">
        <f>IF('Настройки УИК'!$C27=0," ",'Настройки УИК'!C27)</f>
        <v/>
      </c>
      <c r="AH67" s="449"/>
      <c r="AI67" s="449"/>
      <c r="AJ67" s="449"/>
      <c r="AK67" s="449"/>
      <c r="AL67" s="449"/>
      <c r="AM67" s="449" t="str">
        <f>IF('Настройки УИК'!$C28=0," ",'Настройки УИК'!C28)</f>
        <v/>
      </c>
      <c r="AN67" s="449"/>
      <c r="AO67" s="449"/>
      <c r="AP67" s="449"/>
      <c r="AQ67" s="449"/>
      <c r="AR67" s="449"/>
      <c r="AS67" s="449" t="str">
        <f>IF('Настройки УИК'!$C29=0," ",'Настройки УИК'!C29)</f>
        <v/>
      </c>
      <c r="AT67" s="449"/>
      <c r="AU67" s="449"/>
      <c r="AV67" s="449"/>
      <c r="AW67" s="449"/>
      <c r="AX67" s="449"/>
      <c r="AY67" s="449" t="str">
        <f>IF('Настройки УИК'!$C30=0," ",'Настройки УИК'!C30)</f>
        <v/>
      </c>
      <c r="AZ67" s="449"/>
      <c r="BA67" s="449"/>
      <c r="BB67" s="449"/>
      <c r="BC67" s="449"/>
      <c r="BD67" s="449"/>
      <c r="BE67" s="449" t="str">
        <f>IF('Настройки УИК'!$C31=0," ",'Настройки УИК'!C31)</f>
        <v/>
      </c>
      <c r="BF67" s="449"/>
      <c r="BG67" s="449"/>
      <c r="BH67" s="449"/>
      <c r="BI67" s="449"/>
      <c r="BJ67" s="449"/>
      <c r="BK67" s="449" t="str">
        <f>IF('Настройки УИК'!$C32=0," ",'Настройки УИК'!C32)</f>
        <v/>
      </c>
      <c r="BL67" s="449"/>
      <c r="BM67" s="449"/>
      <c r="BN67" s="449"/>
      <c r="BO67" s="449"/>
      <c r="BP67" s="449"/>
      <c r="BQ67" s="449" t="str">
        <f>IF('Настройки УИК'!$C33=0," ",'Настройки УИК'!C33)</f>
        <v/>
      </c>
      <c r="BR67" s="449"/>
      <c r="BS67" s="449"/>
      <c r="BT67" s="449"/>
      <c r="BU67" s="449"/>
      <c r="BV67" s="449"/>
      <c r="BW67" s="449" t="str">
        <f>IF('Настройки УИК'!$C34=0," ",'Настройки УИК'!C34)</f>
        <v/>
      </c>
      <c r="BX67" s="449"/>
      <c r="BY67" s="449"/>
      <c r="BZ67" s="449"/>
      <c r="CA67" s="449"/>
      <c r="CB67" s="449"/>
      <c r="CC67" s="449" t="str">
        <f>IF('Настройки УИК'!$C35=0," ",'Настройки УИК'!C35)</f>
        <v/>
      </c>
      <c r="CD67" s="449"/>
      <c r="CE67" s="449"/>
      <c r="CF67" s="449"/>
      <c r="CG67" s="449"/>
      <c r="CH67" s="449"/>
      <c r="CI67" s="449" t="str">
        <f>IF('Настройки УИК'!$C36=0," ",'Настройки УИК'!C36)</f>
        <v/>
      </c>
      <c r="CJ67" s="449"/>
      <c r="CK67" s="449"/>
      <c r="CL67" s="449"/>
      <c r="CM67" s="449"/>
      <c r="CN67" s="449"/>
      <c r="CO67" s="449" t="str">
        <f>IF('Настройки УИК'!$C37=0," ",'Настройки УИК'!C37)</f>
        <v/>
      </c>
      <c r="CP67" s="449"/>
      <c r="CQ67" s="449"/>
      <c r="CR67" s="449"/>
      <c r="CS67" s="449"/>
      <c r="CT67" s="449"/>
      <c r="CU67" s="449" t="str">
        <f>IF('Настройки УИК'!$C38=0," ",'Настройки УИК'!C38)</f>
        <v/>
      </c>
      <c r="CV67" s="449"/>
      <c r="CW67" s="449"/>
      <c r="CX67" s="449"/>
      <c r="CY67" s="449"/>
      <c r="CZ67" s="449"/>
      <c r="DA67" s="449" t="str">
        <f>IF('Настройки УИК'!$C39=0," ",'Настройки УИК'!C39)</f>
        <v/>
      </c>
      <c r="DB67" s="450"/>
      <c r="DC67" s="450"/>
      <c r="DD67" s="450"/>
      <c r="DE67" s="450"/>
      <c r="DF67" s="450"/>
      <c r="DG67" s="489" t="s">
        <v>51</v>
      </c>
      <c r="DH67" s="489" t="s">
        <v>1081</v>
      </c>
      <c r="DI67" s="489" t="s">
        <v>211</v>
      </c>
    </row>
    <row r="68" spans="1:113" s="241" customFormat="1" ht="54" customHeight="1">
      <c r="A68" s="736" t="s">
        <v>893</v>
      </c>
      <c r="B68" s="737"/>
      <c r="C68" s="513" t="e">
        <f ca="1">SUM(INDIRECT("D18:E"&amp;MROUND(N($D$4),1)+17))</f>
        <v>#VALUE!</v>
      </c>
      <c r="D68" s="513"/>
      <c r="E68" s="513"/>
      <c r="F68" s="513"/>
      <c r="G68" s="513"/>
      <c r="H68" s="513"/>
      <c r="I68" s="513" t="e">
        <f ca="1">SUM(INDIRECT("J18:K"&amp;MROUND(N($D$4),1)+17))</f>
        <v>#VALUE!</v>
      </c>
      <c r="J68" s="513"/>
      <c r="K68" s="513"/>
      <c r="L68" s="513"/>
      <c r="M68" s="513"/>
      <c r="N68" s="513"/>
      <c r="O68" s="513" t="e">
        <f ca="1">SUM(INDIRECT("P18:Q"&amp;MROUND(N($D$4),1)+17))</f>
        <v>#VALUE!</v>
      </c>
      <c r="P68" s="513"/>
      <c r="Q68" s="513"/>
      <c r="R68" s="513"/>
      <c r="S68" s="513"/>
      <c r="T68" s="513"/>
      <c r="U68" s="513" t="e">
        <f ca="1">SUM(INDIRECT("V18:W"&amp;MROUND(N($D$4),1)+17))</f>
        <v>#VALUE!</v>
      </c>
      <c r="V68" s="513"/>
      <c r="W68" s="513"/>
      <c r="X68" s="513"/>
      <c r="Y68" s="513"/>
      <c r="Z68" s="513"/>
      <c r="AA68" s="513" t="e">
        <f ca="1">SUM(INDIRECT("AB18:AC"&amp;MROUND(N($D$4),1)+17))</f>
        <v>#VALUE!</v>
      </c>
      <c r="AB68" s="513"/>
      <c r="AC68" s="513"/>
      <c r="AD68" s="513"/>
      <c r="AE68" s="513"/>
      <c r="AF68" s="513"/>
      <c r="AG68" s="513" t="e">
        <f ca="1">SUM(INDIRECT("AH18:AI"&amp;MROUND(N($D$4),1)+17))</f>
        <v>#VALUE!</v>
      </c>
      <c r="AH68" s="513"/>
      <c r="AI68" s="513"/>
      <c r="AJ68" s="513"/>
      <c r="AK68" s="513"/>
      <c r="AL68" s="513"/>
      <c r="AM68" s="513" t="e">
        <f ca="1">SUM(INDIRECT("AN18:AO"&amp;MROUND(N($D$4),1)+17))</f>
        <v>#VALUE!</v>
      </c>
      <c r="AN68" s="513"/>
      <c r="AO68" s="513"/>
      <c r="AP68" s="513"/>
      <c r="AQ68" s="513"/>
      <c r="AR68" s="513"/>
      <c r="AS68" s="513" t="e">
        <f ca="1">SUM(INDIRECT("AT18:AU"&amp;MROUND(N($D$4),1)+17))</f>
        <v>#VALUE!</v>
      </c>
      <c r="AT68" s="513"/>
      <c r="AU68" s="513"/>
      <c r="AV68" s="513"/>
      <c r="AW68" s="513"/>
      <c r="AX68" s="513"/>
      <c r="AY68" s="513" t="e">
        <f ca="1">SUM(INDIRECT("AZ18:BA"&amp;MROUND(N($D$4),1)+17))</f>
        <v>#VALUE!</v>
      </c>
      <c r="AZ68" s="513"/>
      <c r="BA68" s="513"/>
      <c r="BB68" s="513"/>
      <c r="BC68" s="513"/>
      <c r="BD68" s="513"/>
      <c r="BE68" s="513" t="e">
        <f ca="1">SUM(INDIRECT("BF18:BG"&amp;MROUND(N($D$4),1)+17))</f>
        <v>#VALUE!</v>
      </c>
      <c r="BF68" s="513"/>
      <c r="BG68" s="513"/>
      <c r="BH68" s="513"/>
      <c r="BI68" s="513"/>
      <c r="BJ68" s="513"/>
      <c r="BK68" s="513" t="e">
        <f ca="1">SUM(INDIRECT("BL18:BM"&amp;MROUND(N($D$4),1)+17))</f>
        <v>#VALUE!</v>
      </c>
      <c r="BL68" s="513"/>
      <c r="BM68" s="513"/>
      <c r="BN68" s="513"/>
      <c r="BO68" s="513"/>
      <c r="BP68" s="513"/>
      <c r="BQ68" s="513" t="e">
        <f ca="1">SUM(INDIRECT("BR18:BS"&amp;MROUND(N($D$4),1)+17))</f>
        <v>#VALUE!</v>
      </c>
      <c r="BR68" s="513"/>
      <c r="BS68" s="513"/>
      <c r="BT68" s="513"/>
      <c r="BU68" s="513"/>
      <c r="BV68" s="513"/>
      <c r="BW68" s="513" t="e">
        <f ca="1">SUM(INDIRECT("BX18:BY"&amp;MROUND(N($D$4),1)+17))</f>
        <v>#VALUE!</v>
      </c>
      <c r="BX68" s="513"/>
      <c r="BY68" s="513"/>
      <c r="BZ68" s="513"/>
      <c r="CA68" s="513"/>
      <c r="CB68" s="513"/>
      <c r="CC68" s="513" t="e">
        <f ca="1">SUM(INDIRECT("CD18:CE"&amp;MROUND(N($D$4),1)+17))</f>
        <v>#VALUE!</v>
      </c>
      <c r="CD68" s="513"/>
      <c r="CE68" s="513"/>
      <c r="CF68" s="513"/>
      <c r="CG68" s="513"/>
      <c r="CH68" s="513"/>
      <c r="CI68" s="513" t="e">
        <f ca="1">SUM(INDIRECT("CJ18:CK"&amp;MROUND(N($D$4),1)+17))</f>
        <v>#VALUE!</v>
      </c>
      <c r="CJ68" s="513"/>
      <c r="CK68" s="513"/>
      <c r="CL68" s="513"/>
      <c r="CM68" s="513"/>
      <c r="CN68" s="513"/>
      <c r="CO68" s="513" t="e">
        <f ca="1">SUM(INDIRECT("CP18:CQ"&amp;MROUND(N($D$4),1)+17))</f>
        <v>#VALUE!</v>
      </c>
      <c r="CP68" s="513"/>
      <c r="CQ68" s="513"/>
      <c r="CR68" s="513"/>
      <c r="CS68" s="513"/>
      <c r="CT68" s="513"/>
      <c r="CU68" s="513" t="e">
        <f ca="1">SUM(INDIRECT("CV18:CW"&amp;MROUND(N($D$4),1)+17))</f>
        <v>#VALUE!</v>
      </c>
      <c r="CV68" s="513"/>
      <c r="CW68" s="513"/>
      <c r="CX68" s="513"/>
      <c r="CY68" s="513"/>
      <c r="CZ68" s="513"/>
      <c r="DA68" s="513" t="e">
        <f ca="1">SUM(INDIRECT("DB18:DC"&amp;MROUND(N($D$4),1)+17))</f>
        <v>#VALUE!</v>
      </c>
      <c r="DB68" s="513"/>
      <c r="DC68" s="513"/>
      <c r="DD68" s="513"/>
      <c r="DE68" s="513"/>
      <c r="DF68" s="514"/>
      <c r="DG68" s="51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#VALUE!</v>
      </c>
      <c r="DH68" s="533">
        <f>Сумм_К_НЕЗП</f>
        <v>0</v>
      </c>
      <c r="DI68" s="534" t="e">
        <f ca="1">INDIRECT("DH"&amp;MROUND(N($D$4),1)+27)-INDIRECT("DG"&amp;MROUND(N($D$4),1)+27)</f>
        <v>#VALUE!</v>
      </c>
    </row>
    <row r="69" spans="1:113" s="241" customFormat="1" ht="55.5" customHeight="1">
      <c r="A69" s="721" t="s">
        <v>894</v>
      </c>
      <c r="B69" s="722"/>
      <c r="C69" s="516" t="e">
        <f ca="1">SUM(INDIRECT("F18:H"&amp;MROUND(N($D$4),1)+17))</f>
        <v>#VALUE!</v>
      </c>
      <c r="D69" s="516"/>
      <c r="E69" s="516"/>
      <c r="F69" s="516"/>
      <c r="G69" s="516"/>
      <c r="H69" s="516"/>
      <c r="I69" s="516" t="e">
        <f ca="1">SUM(INDIRECT("L18:N"&amp;MROUND(N($D$4),1)+17))</f>
        <v>#VALUE!</v>
      </c>
      <c r="J69" s="516"/>
      <c r="K69" s="516"/>
      <c r="L69" s="516"/>
      <c r="M69" s="516"/>
      <c r="N69" s="516"/>
      <c r="O69" s="516" t="e">
        <f ca="1">SUM(INDIRECT("R18:T"&amp;MROUND(N($D$4),1)+17))</f>
        <v>#VALUE!</v>
      </c>
      <c r="P69" s="516"/>
      <c r="Q69" s="516"/>
      <c r="R69" s="516"/>
      <c r="S69" s="516"/>
      <c r="T69" s="516"/>
      <c r="U69" s="516" t="e">
        <f ca="1">SUM(INDIRECT("X18:Z"&amp;MROUND(N($D$4),1)+17))</f>
        <v>#VALUE!</v>
      </c>
      <c r="V69" s="516"/>
      <c r="W69" s="516"/>
      <c r="X69" s="516"/>
      <c r="Y69" s="516"/>
      <c r="Z69" s="516"/>
      <c r="AA69" s="516" t="e">
        <f ca="1">SUM(INDIRECT("AD18:AF"&amp;MROUND(N($D$4),1)+17))</f>
        <v>#VALUE!</v>
      </c>
      <c r="AB69" s="516"/>
      <c r="AC69" s="516"/>
      <c r="AD69" s="516"/>
      <c r="AE69" s="516"/>
      <c r="AF69" s="516"/>
      <c r="AG69" s="516" t="e">
        <f ca="1">SUM(INDIRECT("AJ18:AL"&amp;MROUND(N($D$4),1)+17))</f>
        <v>#VALUE!</v>
      </c>
      <c r="AH69" s="516"/>
      <c r="AI69" s="516"/>
      <c r="AJ69" s="516"/>
      <c r="AK69" s="516"/>
      <c r="AL69" s="516"/>
      <c r="AM69" s="516" t="e">
        <f ca="1">SUM(INDIRECT("AP18:AR"&amp;MROUND(N($D$4),1)+17))</f>
        <v>#VALUE!</v>
      </c>
      <c r="AN69" s="516"/>
      <c r="AO69" s="516"/>
      <c r="AP69" s="516"/>
      <c r="AQ69" s="516"/>
      <c r="AR69" s="516"/>
      <c r="AS69" s="516" t="e">
        <f ca="1">SUM(INDIRECT("AV18:AX"&amp;MROUND(N($D$4),1)+17))</f>
        <v>#VALUE!</v>
      </c>
      <c r="AT69" s="516"/>
      <c r="AU69" s="516"/>
      <c r="AV69" s="516"/>
      <c r="AW69" s="516"/>
      <c r="AX69" s="516"/>
      <c r="AY69" s="516" t="e">
        <f ca="1">SUM(INDIRECT("BB18:BD"&amp;MROUND(N($D$4),1)+17))</f>
        <v>#VALUE!</v>
      </c>
      <c r="AZ69" s="516"/>
      <c r="BA69" s="516"/>
      <c r="BB69" s="516"/>
      <c r="BC69" s="516"/>
      <c r="BD69" s="516"/>
      <c r="BE69" s="516" t="e">
        <f ca="1">SUM(INDIRECT("BH18:BJ"&amp;MROUND(N($D$4),1)+17))</f>
        <v>#VALUE!</v>
      </c>
      <c r="BF69" s="516"/>
      <c r="BG69" s="516"/>
      <c r="BH69" s="516"/>
      <c r="BI69" s="516"/>
      <c r="BJ69" s="516"/>
      <c r="BK69" s="516" t="e">
        <f ca="1">SUM(INDIRECT("BN18:BP"&amp;MROUND(N($D$4),1)+17))</f>
        <v>#VALUE!</v>
      </c>
      <c r="BL69" s="516"/>
      <c r="BM69" s="516"/>
      <c r="BN69" s="516"/>
      <c r="BO69" s="516"/>
      <c r="BP69" s="516"/>
      <c r="BQ69" s="516" t="e">
        <f ca="1">SUM(INDIRECT("BT18:BV"&amp;MROUND(N($D$4),1)+17))</f>
        <v>#VALUE!</v>
      </c>
      <c r="BR69" s="516"/>
      <c r="BS69" s="516"/>
      <c r="BT69" s="516"/>
      <c r="BU69" s="516"/>
      <c r="BV69" s="516"/>
      <c r="BW69" s="516" t="e">
        <f ca="1">SUM(INDIRECT("BZ18:CB"&amp;MROUND(N($D$4),1)+17))</f>
        <v>#VALUE!</v>
      </c>
      <c r="BX69" s="516"/>
      <c r="BY69" s="516"/>
      <c r="BZ69" s="516"/>
      <c r="CA69" s="516"/>
      <c r="CB69" s="516"/>
      <c r="CC69" s="516" t="e">
        <f ca="1">SUM(INDIRECT("CF18:CH"&amp;MROUND(N($D$4),1)+17))</f>
        <v>#VALUE!</v>
      </c>
      <c r="CD69" s="516"/>
      <c r="CE69" s="516"/>
      <c r="CF69" s="516"/>
      <c r="CG69" s="516"/>
      <c r="CH69" s="516"/>
      <c r="CI69" s="516" t="e">
        <f ca="1">SUM(INDIRECT("CL18:CN"&amp;MROUND(N($D$4),1)+17))</f>
        <v>#VALUE!</v>
      </c>
      <c r="CJ69" s="516"/>
      <c r="CK69" s="516"/>
      <c r="CL69" s="516"/>
      <c r="CM69" s="516"/>
      <c r="CN69" s="516"/>
      <c r="CO69" s="516" t="e">
        <f ca="1">SUM(INDIRECT("CL18:CN"&amp;MROUND(N($D$4),1)+17))</f>
        <v>#VALUE!</v>
      </c>
      <c r="CP69" s="516"/>
      <c r="CQ69" s="516"/>
      <c r="CR69" s="516"/>
      <c r="CS69" s="516"/>
      <c r="CT69" s="516"/>
      <c r="CU69" s="516" t="e">
        <f ca="1">SUM(INDIRECT("CX18:CZ"&amp;MROUND(N($D$4),1)+17))</f>
        <v>#VALUE!</v>
      </c>
      <c r="CV69" s="516"/>
      <c r="CW69" s="516"/>
      <c r="CX69" s="516"/>
      <c r="CY69" s="516"/>
      <c r="CZ69" s="516"/>
      <c r="DA69" s="516" t="e">
        <f ca="1">SUM(INDIRECT("DD18:DF"&amp;MROUND(N($D$4),1)+17))</f>
        <v>#VALUE!</v>
      </c>
      <c r="DB69" s="516"/>
      <c r="DC69" s="516"/>
      <c r="DD69" s="516"/>
      <c r="DE69" s="516"/>
      <c r="DF69" s="517"/>
      <c r="DG69" s="518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69" s="535">
        <f>Сумм_Д_НЕЗП</f>
        <v>0</v>
      </c>
      <c r="DI69" s="534" t="e">
        <f ca="1">INDIRECT("DH"&amp;MROUND(N($D$4),1)+28)-INDIRECT("DG"&amp;MROUND(N($D$4),1)+28)</f>
        <v>#VALUE!</v>
      </c>
    </row>
    <row r="70" spans="1:113" s="241" customFormat="1" ht="36" customHeight="1">
      <c r="A70" s="721" t="s">
        <v>861</v>
      </c>
      <c r="B70" s="722"/>
      <c r="C70" s="516" t="e">
        <f ca="1">SUM(INDIRECT("D18:E"&amp;MROUND(N($D$4),1)+17))+SUM(INDIRECT("F18:H"&amp;MROUND(N($D$4),1)+17))</f>
        <v>#VALUE!</v>
      </c>
      <c r="D70" s="516"/>
      <c r="E70" s="516"/>
      <c r="F70" s="516"/>
      <c r="G70" s="516"/>
      <c r="H70" s="516"/>
      <c r="I70" s="516" t="e">
        <f ca="1">SUM(INDIRECT("J18:K"&amp;MROUND(N($D$4),1)+17))+SUM(INDIRECT("L18:N"&amp;MROUND(N($D$4),1)+17))</f>
        <v>#VALUE!</v>
      </c>
      <c r="J70" s="516"/>
      <c r="K70" s="516"/>
      <c r="L70" s="516"/>
      <c r="M70" s="516"/>
      <c r="N70" s="516"/>
      <c r="O70" s="516" t="e">
        <f ca="1">SUM(INDIRECT("P18:Q"&amp;MROUND(N($D$4),1)+17))+SUM(INDIRECT("R18:T"&amp;MROUND(N($D$4),1)+17))</f>
        <v>#VALUE!</v>
      </c>
      <c r="P70" s="516"/>
      <c r="Q70" s="516"/>
      <c r="R70" s="516"/>
      <c r="S70" s="516"/>
      <c r="T70" s="516"/>
      <c r="U70" s="516" t="e">
        <f ca="1">SUM(INDIRECT("V18:W"&amp;MROUND(N($D$4),1)+17))+SUM(INDIRECT("X18:Z"&amp;MROUND(N($D$4),1)+17))</f>
        <v>#VALUE!</v>
      </c>
      <c r="V70" s="516"/>
      <c r="W70" s="516"/>
      <c r="X70" s="516"/>
      <c r="Y70" s="516"/>
      <c r="Z70" s="516"/>
      <c r="AA70" s="516" t="e">
        <f ca="1">SUM(INDIRECT("AB18:AC"&amp;MROUND(N($D$4),1)+17))+SUM(INDIRECT("AD18:AF"&amp;MROUND(N($D$4),1)+17))</f>
        <v>#VALUE!</v>
      </c>
      <c r="AB70" s="516"/>
      <c r="AC70" s="516"/>
      <c r="AD70" s="516"/>
      <c r="AE70" s="516"/>
      <c r="AF70" s="516"/>
      <c r="AG70" s="516" t="e">
        <f ca="1">SUM(INDIRECT("AH18:AI"&amp;MROUND(N($D$4),1)+17))+SUM(INDIRECT("AJ18:AL"&amp;MROUND(N($D$4),1)+17))</f>
        <v>#VALUE!</v>
      </c>
      <c r="AH70" s="516"/>
      <c r="AI70" s="516"/>
      <c r="AJ70" s="516"/>
      <c r="AK70" s="516"/>
      <c r="AL70" s="516"/>
      <c r="AM70" s="516" t="e">
        <f ca="1">SUM(INDIRECT("AN18:AO"&amp;MROUND(N($D$4),1)+17))+SUM(INDIRECT("AP18:AR"&amp;MROUND(N($D$4),1)+17))</f>
        <v>#VALUE!</v>
      </c>
      <c r="AN70" s="516"/>
      <c r="AO70" s="516"/>
      <c r="AP70" s="516"/>
      <c r="AQ70" s="516"/>
      <c r="AR70" s="516"/>
      <c r="AS70" s="516" t="e">
        <f ca="1">SUM(INDIRECT("AT18:AU"&amp;MROUND(N($D$4),1)+17))+SUM(INDIRECT("AV18:AX"&amp;MROUND(N($D$4),1)+17))</f>
        <v>#VALUE!</v>
      </c>
      <c r="AT70" s="516"/>
      <c r="AU70" s="516"/>
      <c r="AV70" s="516"/>
      <c r="AW70" s="516"/>
      <c r="AX70" s="516"/>
      <c r="AY70" s="516" t="e">
        <f ca="1">SUM(INDIRECT("AZ18:BA"&amp;MROUND(N($D$4),1)+17))+SUM(INDIRECT("BB18:BD"&amp;MROUND(N($D$4),1)+17))</f>
        <v>#VALUE!</v>
      </c>
      <c r="AZ70" s="516"/>
      <c r="BA70" s="516"/>
      <c r="BB70" s="516"/>
      <c r="BC70" s="516"/>
      <c r="BD70" s="516"/>
      <c r="BE70" s="516" t="e">
        <f ca="1">SUM(INDIRECT("BF18:BG"&amp;MROUND(N($D$4),1)+17))+SUM(INDIRECT("BH18:BJ"&amp;MROUND(N($D$4),1)+17))</f>
        <v>#VALUE!</v>
      </c>
      <c r="BF70" s="516"/>
      <c r="BG70" s="516"/>
      <c r="BH70" s="516"/>
      <c r="BI70" s="516"/>
      <c r="BJ70" s="516"/>
      <c r="BK70" s="516" t="e">
        <f ca="1">SUM(INDIRECT("BL18:BM"&amp;MROUND(N($D$4),1)+17))+SUM(INDIRECT("BN18:BP"&amp;MROUND(N($D$4),1)+17))</f>
        <v>#VALUE!</v>
      </c>
      <c r="BL70" s="516"/>
      <c r="BM70" s="516"/>
      <c r="BN70" s="516"/>
      <c r="BO70" s="516"/>
      <c r="BP70" s="516"/>
      <c r="BQ70" s="516" t="e">
        <f ca="1">SUM(INDIRECT("BR18:BS"&amp;MROUND(N($D$4),1)+17))+SUM(INDIRECT("BT18:BV"&amp;MROUND(N($D$4),1)+17))</f>
        <v>#VALUE!</v>
      </c>
      <c r="BR70" s="516"/>
      <c r="BS70" s="516"/>
      <c r="BT70" s="516"/>
      <c r="BU70" s="516"/>
      <c r="BV70" s="516"/>
      <c r="BW70" s="516" t="e">
        <f ca="1">SUM(INDIRECT("BX18:BY"&amp;MROUND(N($D$4),1)+17))+SUM(INDIRECT("BZ18:CB"&amp;MROUND(N($D$4),1)+17))</f>
        <v>#VALUE!</v>
      </c>
      <c r="BX70" s="516"/>
      <c r="BY70" s="516"/>
      <c r="BZ70" s="516"/>
      <c r="CA70" s="516"/>
      <c r="CB70" s="516"/>
      <c r="CC70" s="516" t="e">
        <f ca="1">SUM(INDIRECT("CD18:CE"&amp;MROUND(N($D$4),1)+17))+SUM(INDIRECT("CF18:CH"&amp;MROUND(N($D$4),1)+17))</f>
        <v>#VALUE!</v>
      </c>
      <c r="CD70" s="516"/>
      <c r="CE70" s="516"/>
      <c r="CF70" s="516"/>
      <c r="CG70" s="516"/>
      <c r="CH70" s="516"/>
      <c r="CI70" s="516" t="e">
        <f ca="1">SUM(INDIRECT("CJ18:CK"&amp;MROUND(N($D$4),1)+17))+SUM(INDIRECT("CL18:CN"&amp;MROUND(N($D$4),1)+17))</f>
        <v>#VALUE!</v>
      </c>
      <c r="CJ70" s="516"/>
      <c r="CK70" s="516"/>
      <c r="CL70" s="516"/>
      <c r="CM70" s="516"/>
      <c r="CN70" s="516"/>
      <c r="CO70" s="516" t="e">
        <f ca="1">SUM(INDIRECT("CP18:CQ"&amp;MROUND(N($D$4),1)+17))+SUM(INDIRECT("CR18:CT"&amp;MROUND(N($D$4),1)+17))</f>
        <v>#VALUE!</v>
      </c>
      <c r="CP70" s="516"/>
      <c r="CQ70" s="516"/>
      <c r="CR70" s="516"/>
      <c r="CS70" s="516"/>
      <c r="CT70" s="516"/>
      <c r="CU70" s="516" t="e">
        <f ca="1">SUM(INDIRECT("CV18:CW"&amp;MROUND(N($D$4),1)+17))+SUM(INDIRECT("CX18:CZ"&amp;MROUND(N($D$4),1)+17))</f>
        <v>#VALUE!</v>
      </c>
      <c r="CV70" s="516"/>
      <c r="CW70" s="516"/>
      <c r="CX70" s="516"/>
      <c r="CY70" s="516"/>
      <c r="CZ70" s="516"/>
      <c r="DA70" s="516" t="e">
        <f ca="1">SUM(INDIRECT("DB18:DC"&amp;MROUND(N($D$4),1)+17))+SUM(INDIRECT("DD18:DF"&amp;MROUND(N($D$4),1)+17))</f>
        <v>#VALUE!</v>
      </c>
      <c r="DB70" s="516"/>
      <c r="DC70" s="516"/>
      <c r="DD70" s="516"/>
      <c r="DE70" s="516"/>
      <c r="DF70" s="516"/>
      <c r="DG70" s="518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70" s="535">
        <f>Сумм_К_НЕЗП+Сумм_Д_НЕЗП</f>
        <v>0</v>
      </c>
      <c r="DI70" s="534" t="e">
        <f ca="1">INDIRECT("DI"&amp;MROUND(N($D$4),1)+27)+INDIRECT("DI"&amp;MROUND(N($D$4),1)+28)</f>
        <v>#VALUE!</v>
      </c>
    </row>
    <row r="71" spans="1:113">
      <c r="C71" s="429"/>
      <c r="D71" s="429"/>
      <c r="E71" s="429"/>
      <c r="F71" s="429"/>
      <c r="G71" s="429"/>
      <c r="H71" s="429"/>
      <c r="I71" s="429"/>
      <c r="J71" s="429"/>
      <c r="K71" s="429"/>
      <c r="L71" s="429"/>
      <c r="M71" s="429"/>
      <c r="N71" s="429"/>
      <c r="O71" s="429"/>
      <c r="P71" s="429"/>
      <c r="Q71" s="429"/>
      <c r="R71" s="429"/>
      <c r="S71" s="429"/>
      <c r="T71" s="429"/>
      <c r="U71" s="429"/>
      <c r="V71" s="429"/>
      <c r="W71" s="429"/>
      <c r="X71" s="429"/>
      <c r="Y71" s="429"/>
      <c r="Z71" s="429"/>
      <c r="AA71" s="429"/>
      <c r="AB71" s="429"/>
      <c r="AC71" s="429"/>
      <c r="AD71" s="429"/>
      <c r="AE71" s="429"/>
      <c r="AF71" s="429"/>
      <c r="AG71" s="429"/>
      <c r="AH71" s="429"/>
      <c r="AI71" s="429"/>
      <c r="AJ71" s="429"/>
      <c r="AK71" s="429"/>
      <c r="AL71" s="429"/>
      <c r="AM71" s="429"/>
      <c r="AN71" s="429"/>
      <c r="AO71" s="429"/>
      <c r="AP71" s="429"/>
      <c r="AQ71" s="429"/>
      <c r="AR71" s="429"/>
      <c r="AS71" s="429"/>
      <c r="AT71" s="429"/>
      <c r="AU71" s="429"/>
      <c r="AV71" s="429"/>
      <c r="AW71" s="429"/>
      <c r="AX71" s="429"/>
      <c r="AY71" s="429"/>
      <c r="AZ71" s="429"/>
      <c r="BA71" s="429"/>
      <c r="BB71" s="429"/>
      <c r="BC71" s="429"/>
      <c r="BD71" s="429"/>
      <c r="BE71" s="429"/>
      <c r="BF71" s="429"/>
      <c r="BG71" s="429"/>
      <c r="BH71" s="429"/>
      <c r="BI71" s="429"/>
      <c r="BJ71" s="429"/>
      <c r="BK71" s="429"/>
      <c r="BL71" s="429"/>
      <c r="BM71" s="429"/>
      <c r="BN71" s="429"/>
      <c r="BO71" s="429"/>
      <c r="BP71" s="429"/>
      <c r="BQ71" s="429"/>
      <c r="BR71" s="429"/>
      <c r="BS71" s="429"/>
      <c r="BT71" s="429"/>
      <c r="BU71" s="429"/>
      <c r="BV71" s="429"/>
      <c r="BW71" s="429"/>
      <c r="BX71" s="429"/>
      <c r="BY71" s="429"/>
      <c r="BZ71" s="429"/>
      <c r="CA71" s="429"/>
      <c r="CB71" s="429"/>
      <c r="CC71" s="429"/>
      <c r="CD71" s="429"/>
      <c r="CE71" s="429"/>
      <c r="CF71" s="429"/>
      <c r="CG71" s="429"/>
      <c r="CH71" s="429"/>
      <c r="CI71" s="429"/>
      <c r="CJ71" s="429"/>
      <c r="CK71" s="429"/>
      <c r="CL71" s="429"/>
      <c r="CM71" s="429"/>
      <c r="CN71" s="429"/>
      <c r="CO71" s="429"/>
      <c r="CP71" s="429"/>
      <c r="CQ71" s="429"/>
      <c r="CR71" s="429"/>
      <c r="CS71" s="429"/>
      <c r="CT71" s="429"/>
      <c r="CU71" s="429"/>
      <c r="CV71" s="429"/>
      <c r="CW71" s="429"/>
      <c r="CX71" s="429"/>
      <c r="CY71" s="429"/>
      <c r="CZ71" s="429"/>
      <c r="DA71" s="429"/>
      <c r="DB71" s="429"/>
      <c r="DC71" s="429"/>
      <c r="DD71" s="429"/>
      <c r="DE71" s="429"/>
      <c r="DF71" s="429"/>
      <c r="DG71" s="429"/>
      <c r="DH71" s="429"/>
      <c r="DI71" s="498"/>
    </row>
    <row r="72" spans="1:113" s="429" customFormat="1"/>
    <row r="74" spans="1:113" s="374" customFormat="1" ht="18.75" customHeight="1">
      <c r="A74" s="375" t="s">
        <v>878</v>
      </c>
      <c r="B74" s="375" t="s">
        <v>880</v>
      </c>
      <c r="C74" s="744" t="s">
        <v>1082</v>
      </c>
      <c r="D74" s="744"/>
      <c r="E74" s="744"/>
      <c r="F74" s="744"/>
      <c r="G74" s="744"/>
      <c r="H74" s="744"/>
      <c r="I74" s="744"/>
      <c r="J74" s="744"/>
      <c r="K74" s="744"/>
      <c r="L74" s="744"/>
      <c r="M74" s="744"/>
      <c r="N74" s="744"/>
      <c r="O74" s="744"/>
      <c r="P74" s="744"/>
      <c r="Q74" s="744"/>
      <c r="R74" s="744"/>
      <c r="S74" s="744"/>
      <c r="T74" s="744"/>
      <c r="U74" s="744"/>
      <c r="V74" s="744"/>
      <c r="W74" s="744"/>
      <c r="X74" s="744"/>
      <c r="Y74" s="744"/>
      <c r="Z74" s="744"/>
      <c r="AA74" s="744"/>
      <c r="AB74" s="744"/>
      <c r="AC74" s="744"/>
      <c r="AD74" s="744"/>
      <c r="AE74" s="744"/>
      <c r="AF74" s="744"/>
      <c r="AG74" s="744"/>
      <c r="AH74" s="744"/>
      <c r="AI74" s="744"/>
      <c r="AJ74" s="744"/>
      <c r="AK74" s="744"/>
      <c r="AL74" s="744"/>
      <c r="AM74" s="744"/>
      <c r="AN74" s="744"/>
      <c r="AO74" s="744"/>
      <c r="AP74" s="744"/>
      <c r="AQ74" s="744"/>
      <c r="AR74" s="744"/>
      <c r="AS74" s="744"/>
      <c r="AT74" s="744"/>
      <c r="AU74" s="744"/>
      <c r="AV74" s="744"/>
      <c r="AW74" s="744"/>
      <c r="AX74" s="744"/>
      <c r="AY74" s="744"/>
      <c r="AZ74" s="744"/>
      <c r="BA74" s="744"/>
      <c r="BB74" s="744"/>
      <c r="BC74" s="744"/>
      <c r="BD74" s="744"/>
      <c r="BE74" s="744"/>
    </row>
    <row r="75" spans="1:113" s="374" customFormat="1" ht="18.75">
      <c r="C75" s="744"/>
      <c r="D75" s="744"/>
      <c r="E75" s="744"/>
      <c r="F75" s="744"/>
      <c r="G75" s="744"/>
      <c r="H75" s="744"/>
      <c r="I75" s="744"/>
      <c r="J75" s="744"/>
      <c r="K75" s="744"/>
      <c r="L75" s="744"/>
      <c r="M75" s="744"/>
      <c r="N75" s="744"/>
      <c r="O75" s="744"/>
      <c r="P75" s="744"/>
      <c r="Q75" s="744"/>
      <c r="R75" s="744"/>
      <c r="S75" s="744"/>
      <c r="T75" s="744"/>
      <c r="U75" s="744"/>
      <c r="V75" s="744"/>
      <c r="W75" s="744"/>
      <c r="X75" s="744"/>
      <c r="Y75" s="744"/>
      <c r="Z75" s="744"/>
      <c r="AA75" s="744"/>
      <c r="AB75" s="744"/>
      <c r="AC75" s="744"/>
      <c r="AD75" s="744"/>
      <c r="AE75" s="744"/>
      <c r="AF75" s="744"/>
      <c r="AG75" s="744"/>
      <c r="AH75" s="744"/>
      <c r="AI75" s="744"/>
      <c r="AJ75" s="744"/>
      <c r="AK75" s="744"/>
      <c r="AL75" s="744"/>
      <c r="AM75" s="744"/>
      <c r="AN75" s="744"/>
      <c r="AO75" s="744"/>
      <c r="AP75" s="744"/>
      <c r="AQ75" s="744"/>
      <c r="AR75" s="744"/>
      <c r="AS75" s="744"/>
      <c r="AT75" s="744"/>
      <c r="AU75" s="744"/>
      <c r="AV75" s="744"/>
      <c r="AW75" s="744"/>
      <c r="AX75" s="744"/>
      <c r="AY75" s="744"/>
      <c r="AZ75" s="744"/>
      <c r="BA75" s="744"/>
      <c r="BB75" s="744"/>
      <c r="BC75" s="744"/>
      <c r="BD75" s="744"/>
      <c r="BE75" s="744"/>
    </row>
    <row r="76" spans="1:113" s="374" customFormat="1" ht="18.75">
      <c r="C76" s="744"/>
      <c r="D76" s="744"/>
      <c r="E76" s="744"/>
      <c r="F76" s="744"/>
      <c r="G76" s="744"/>
      <c r="H76" s="744"/>
      <c r="I76" s="744"/>
      <c r="J76" s="744"/>
      <c r="K76" s="744"/>
      <c r="L76" s="744"/>
      <c r="M76" s="744"/>
      <c r="N76" s="744"/>
      <c r="O76" s="744"/>
      <c r="P76" s="744"/>
      <c r="Q76" s="744"/>
      <c r="R76" s="744"/>
      <c r="S76" s="744"/>
      <c r="T76" s="744"/>
      <c r="U76" s="744"/>
      <c r="V76" s="744"/>
      <c r="W76" s="744"/>
      <c r="X76" s="744"/>
      <c r="Y76" s="744"/>
      <c r="Z76" s="744"/>
      <c r="AA76" s="744"/>
      <c r="AB76" s="744"/>
      <c r="AC76" s="744"/>
      <c r="AD76" s="744"/>
      <c r="AE76" s="744"/>
      <c r="AF76" s="744"/>
      <c r="AG76" s="744"/>
      <c r="AH76" s="744"/>
      <c r="AI76" s="744"/>
      <c r="AJ76" s="744"/>
      <c r="AK76" s="744"/>
      <c r="AL76" s="744"/>
      <c r="AM76" s="744"/>
      <c r="AN76" s="744"/>
      <c r="AO76" s="744"/>
      <c r="AP76" s="744"/>
      <c r="AQ76" s="744"/>
      <c r="AR76" s="744"/>
      <c r="AS76" s="744"/>
      <c r="AT76" s="744"/>
      <c r="AU76" s="744"/>
      <c r="AV76" s="744"/>
      <c r="AW76" s="744"/>
      <c r="AX76" s="744"/>
      <c r="AY76" s="744"/>
      <c r="AZ76" s="744"/>
      <c r="BA76" s="744"/>
      <c r="BB76" s="744"/>
      <c r="BC76" s="744"/>
      <c r="BD76" s="744"/>
      <c r="BE76" s="744"/>
    </row>
    <row r="77" spans="1:113" s="374" customFormat="1" ht="18.75">
      <c r="B77" s="374" t="s">
        <v>881</v>
      </c>
      <c r="C77" s="735" t="s">
        <v>879</v>
      </c>
      <c r="D77" s="735"/>
      <c r="E77" s="735"/>
      <c r="F77" s="735"/>
      <c r="G77" s="735"/>
      <c r="H77" s="735"/>
      <c r="I77" s="735"/>
      <c r="J77" s="735"/>
      <c r="K77" s="735"/>
      <c r="L77" s="735"/>
      <c r="M77" s="735"/>
      <c r="N77" s="735"/>
      <c r="O77" s="735"/>
      <c r="P77" s="735"/>
      <c r="Q77" s="735"/>
      <c r="R77" s="735"/>
      <c r="S77" s="735"/>
      <c r="T77" s="735"/>
      <c r="U77" s="735"/>
      <c r="V77" s="735"/>
      <c r="W77" s="735"/>
      <c r="X77" s="735"/>
      <c r="Y77" s="735"/>
      <c r="Z77" s="735"/>
      <c r="AA77" s="735"/>
      <c r="AB77" s="735"/>
      <c r="AC77" s="735"/>
      <c r="AD77" s="735"/>
      <c r="AE77" s="735"/>
      <c r="AF77" s="735"/>
      <c r="AG77" s="735"/>
      <c r="AH77" s="735"/>
      <c r="AI77" s="735"/>
      <c r="AJ77" s="735"/>
      <c r="AK77" s="735"/>
      <c r="AL77" s="735"/>
      <c r="AM77" s="735"/>
      <c r="AN77" s="735"/>
      <c r="AO77" s="735"/>
      <c r="AP77" s="735"/>
      <c r="AQ77" s="735"/>
      <c r="AR77" s="735"/>
      <c r="AS77" s="735"/>
      <c r="AT77" s="735"/>
      <c r="AU77" s="735"/>
      <c r="AV77" s="735"/>
      <c r="AW77" s="735"/>
      <c r="AX77" s="735"/>
      <c r="AY77" s="735"/>
      <c r="AZ77" s="735"/>
      <c r="BA77" s="735"/>
      <c r="BB77" s="735"/>
      <c r="BC77" s="735"/>
      <c r="BD77" s="735"/>
      <c r="BE77" s="735"/>
    </row>
    <row r="78" spans="1:113" s="374" customFormat="1" ht="18.75">
      <c r="B78" s="374" t="s">
        <v>882</v>
      </c>
      <c r="C78" s="375" t="s">
        <v>1083</v>
      </c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  <c r="U78" s="375"/>
      <c r="V78" s="375"/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375"/>
      <c r="AH78" s="375"/>
      <c r="AI78" s="375"/>
      <c r="AJ78" s="375"/>
      <c r="AK78" s="375"/>
      <c r="AL78" s="375"/>
      <c r="AM78" s="375"/>
      <c r="AN78" s="375"/>
      <c r="AO78" s="375"/>
      <c r="AP78" s="375"/>
      <c r="AQ78" s="375"/>
      <c r="AR78" s="375"/>
      <c r="AS78" s="375"/>
      <c r="AT78" s="375"/>
      <c r="AU78" s="375"/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DI78" s="650"/>
    </row>
    <row r="79" spans="1:113" s="374" customFormat="1" ht="18.75"/>
  </sheetData>
  <sheetProtection password="C09F" sheet="1"/>
  <mergeCells count="32">
    <mergeCell ref="C77:BE77"/>
    <mergeCell ref="A69:B69"/>
    <mergeCell ref="A68:B68"/>
    <mergeCell ref="CU1:DA1"/>
    <mergeCell ref="A2:BK2"/>
    <mergeCell ref="BQ2:DA2"/>
    <mergeCell ref="A3:BK3"/>
    <mergeCell ref="CU3:DA3"/>
    <mergeCell ref="A1:BK1"/>
    <mergeCell ref="A5:DA5"/>
    <mergeCell ref="C74:BE76"/>
    <mergeCell ref="AS64:BW64"/>
    <mergeCell ref="AS63:BW63"/>
    <mergeCell ref="U64:AG64"/>
    <mergeCell ref="A60:B60"/>
    <mergeCell ref="A65:O65"/>
    <mergeCell ref="AS12:AY12"/>
    <mergeCell ref="A70:B70"/>
    <mergeCell ref="C6:DA6"/>
    <mergeCell ref="A7:DA7"/>
    <mergeCell ref="A8:DA8"/>
    <mergeCell ref="A9:DA9"/>
    <mergeCell ref="A10:DA10"/>
    <mergeCell ref="C67:H67"/>
    <mergeCell ref="AS13:AY13"/>
    <mergeCell ref="A15:B16"/>
    <mergeCell ref="C15:DA15"/>
    <mergeCell ref="A17:B17"/>
    <mergeCell ref="A63:O63"/>
    <mergeCell ref="U63:AG63"/>
    <mergeCell ref="C16:H16"/>
    <mergeCell ref="A59:B59"/>
  </mergeCells>
  <conditionalFormatting sqref="DI18:DI70">
    <cfRule type="expression" dxfId="48183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144"/>
  <sheetViews>
    <sheetView showGridLines="0" tabSelected="1" topLeftCell="A12" zoomScaleNormal="100" zoomScaleSheetLayoutView="85" workbookViewId="0">
      <pane xSplit="4" topLeftCell="E1" activePane="topRight" state="frozen"/>
      <selection pane="topRight" activeCell="EH37" sqref="EH37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67">
        <f>SUM(M70:M70)</f>
        <v>0</v>
      </c>
    </row>
    <row r="2" spans="2:158" ht="21" customHeight="1">
      <c r="B2" s="630"/>
      <c r="C2" s="630"/>
      <c r="G2" s="630" t="str">
        <f>'Настройки ТИК'!C55</f>
        <v>${code_doc}</v>
      </c>
    </row>
    <row r="3" spans="2:158">
      <c r="F3" s="148" t="s">
        <v>2</v>
      </c>
      <c r="G3" s="424" t="e">
        <f>'Настройки ТИК'!$H$17</f>
        <v>#VALUE!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71" t="s">
        <v>3</v>
      </c>
      <c r="D4" s="671"/>
      <c r="E4" s="671"/>
      <c r="F4" s="671"/>
      <c r="G4" s="671"/>
      <c r="H4" s="671"/>
      <c r="I4" s="671"/>
      <c r="J4" s="671"/>
      <c r="K4" s="671"/>
      <c r="L4" s="671"/>
      <c r="M4" s="671"/>
      <c r="N4" s="671"/>
      <c r="O4" s="671"/>
      <c r="P4" s="671"/>
      <c r="Q4" s="671"/>
      <c r="R4" s="671"/>
      <c r="S4" s="671"/>
      <c r="T4" s="671"/>
      <c r="U4" s="671"/>
      <c r="V4" s="671"/>
      <c r="W4" s="671"/>
      <c r="X4" s="671"/>
      <c r="Y4" s="671"/>
      <c r="Z4" s="671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8"/>
      <c r="C5" s="802" t="str">
        <f>'Настройки УИК'!$C$43</f>
        <v>${rod_uik}</v>
      </c>
      <c r="D5" s="791"/>
      <c r="E5" s="791"/>
      <c r="F5" s="791"/>
      <c r="G5" s="791"/>
      <c r="H5" s="791"/>
      <c r="I5" s="791"/>
      <c r="J5" s="791"/>
      <c r="K5" s="791"/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  <c r="AF5" s="791"/>
      <c r="AG5" s="791"/>
      <c r="AH5" s="791"/>
      <c r="AI5" s="791"/>
      <c r="AJ5" s="791"/>
      <c r="AK5" s="791"/>
      <c r="AL5" s="791"/>
      <c r="AM5" s="791"/>
      <c r="AN5" s="791"/>
      <c r="AO5" s="791"/>
      <c r="AP5" s="791"/>
      <c r="AQ5" s="791"/>
      <c r="AR5" s="791"/>
      <c r="AS5" s="791"/>
      <c r="AT5" s="791"/>
      <c r="AU5" s="791"/>
      <c r="AV5" s="791"/>
      <c r="AW5" s="791"/>
      <c r="AX5" s="791"/>
      <c r="AY5" s="791"/>
      <c r="AZ5" s="791"/>
      <c r="BA5" s="791"/>
      <c r="BB5" s="791"/>
      <c r="BC5" s="269"/>
      <c r="BD5" s="269"/>
      <c r="BE5" s="268"/>
      <c r="BF5" s="795"/>
      <c r="BG5" s="795"/>
      <c r="BH5" s="795"/>
      <c r="BI5" s="795"/>
      <c r="BJ5" s="795"/>
      <c r="BK5" s="795"/>
      <c r="BL5" s="795"/>
      <c r="BM5" s="796"/>
      <c r="BN5" s="245"/>
      <c r="BO5" s="245"/>
      <c r="BP5" s="245"/>
      <c r="BQ5" s="811" t="e">
        <f>'Настройки УИК'!$I$43</f>
        <v>#N/A</v>
      </c>
      <c r="BR5" s="799"/>
      <c r="BS5" s="799"/>
      <c r="BT5" s="799"/>
      <c r="BU5" s="799"/>
      <c r="BV5" s="799"/>
      <c r="BW5" s="799"/>
      <c r="BX5" s="799"/>
      <c r="BY5" s="799"/>
      <c r="BZ5" s="799"/>
      <c r="CA5" s="799"/>
      <c r="CB5" s="799"/>
      <c r="CC5" s="799"/>
      <c r="CD5" s="799"/>
      <c r="CE5" s="799"/>
      <c r="CF5" s="799"/>
      <c r="CG5" s="799"/>
      <c r="CH5" s="799"/>
      <c r="CI5" s="799"/>
      <c r="CJ5" s="799"/>
      <c r="CK5" s="799"/>
      <c r="CL5" s="799"/>
      <c r="CM5" s="799"/>
      <c r="CN5" s="799"/>
      <c r="CO5" s="799"/>
    </row>
    <row r="6" spans="2:158">
      <c r="C6" s="114"/>
      <c r="D6" s="114"/>
      <c r="E6" s="685" t="s">
        <v>4</v>
      </c>
      <c r="F6" s="685"/>
      <c r="G6" s="685"/>
      <c r="H6" s="685"/>
      <c r="I6" s="685"/>
      <c r="J6" s="685"/>
      <c r="K6" s="685"/>
      <c r="L6" s="685"/>
      <c r="M6" s="685"/>
      <c r="N6" s="685"/>
      <c r="O6" s="685"/>
      <c r="P6" s="685"/>
      <c r="Q6" s="685"/>
      <c r="R6" s="685"/>
      <c r="S6" s="685"/>
      <c r="T6" s="685"/>
      <c r="U6" s="685"/>
      <c r="V6" s="685"/>
      <c r="W6" s="685"/>
      <c r="X6" s="685"/>
      <c r="Y6" s="685"/>
      <c r="Z6" s="685"/>
      <c r="AA6" s="685"/>
      <c r="AB6" s="685"/>
      <c r="AC6" s="685"/>
      <c r="AD6" s="685"/>
      <c r="AE6" s="685"/>
      <c r="AF6" s="685"/>
      <c r="AG6" s="685"/>
      <c r="AH6" s="685"/>
      <c r="AI6" s="685"/>
      <c r="AJ6" s="685"/>
      <c r="AK6" s="685"/>
      <c r="AL6" s="685"/>
      <c r="AM6" s="685"/>
      <c r="AN6" s="685"/>
      <c r="AO6" s="685"/>
      <c r="AP6" s="685"/>
      <c r="AQ6" s="685"/>
      <c r="AR6" s="685"/>
      <c r="AS6" s="685"/>
      <c r="AT6" s="685"/>
      <c r="AU6" s="685"/>
      <c r="AV6" s="685"/>
      <c r="AW6" s="685"/>
      <c r="AX6" s="685"/>
      <c r="AY6" s="685"/>
      <c r="AZ6" s="685"/>
      <c r="BA6" s="685"/>
      <c r="BB6" s="685"/>
      <c r="BC6" s="72"/>
      <c r="BD6" s="72"/>
      <c r="BE6" s="72"/>
      <c r="BF6" s="123"/>
      <c r="BG6" s="123"/>
      <c r="BH6" s="123"/>
      <c r="BI6" s="123"/>
      <c r="BJ6" s="123"/>
      <c r="BK6" s="798" t="s">
        <v>5</v>
      </c>
      <c r="BL6" s="798"/>
      <c r="BM6" s="685"/>
      <c r="BN6" s="72"/>
      <c r="BO6" s="72"/>
      <c r="BP6" s="72"/>
      <c r="BQ6" s="685" t="s">
        <v>6</v>
      </c>
      <c r="BR6" s="685"/>
      <c r="BS6" s="685"/>
      <c r="BT6" s="685"/>
      <c r="BU6" s="685"/>
      <c r="BV6" s="685"/>
      <c r="BW6" s="685"/>
      <c r="BX6" s="685"/>
      <c r="BY6" s="685"/>
      <c r="BZ6" s="685"/>
      <c r="CA6" s="685"/>
      <c r="CB6" s="685"/>
      <c r="CC6" s="685"/>
      <c r="CD6" s="685"/>
      <c r="CE6" s="685"/>
      <c r="CF6" s="685"/>
      <c r="CG6" s="685"/>
      <c r="CH6" s="685"/>
      <c r="CI6" s="685"/>
      <c r="CJ6" s="685"/>
      <c r="CK6" s="685"/>
      <c r="CL6" s="685"/>
      <c r="CM6" s="685"/>
      <c r="CN6" s="685"/>
      <c r="CO6" s="685"/>
    </row>
    <row r="7" spans="2:158" ht="10.5" customHeight="1"/>
    <row r="8" spans="2:158">
      <c r="AD8" s="803" t="s">
        <v>7</v>
      </c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73"/>
    </row>
    <row r="9" spans="2:158" ht="37.5" customHeight="1">
      <c r="E9" s="810" t="s">
        <v>8</v>
      </c>
      <c r="F9" s="793"/>
      <c r="G9" s="793"/>
      <c r="H9" s="793"/>
      <c r="I9" s="793"/>
      <c r="J9" s="793"/>
      <c r="K9" s="793"/>
      <c r="L9" s="793"/>
      <c r="M9" s="793"/>
      <c r="N9" s="793"/>
      <c r="O9" s="793"/>
      <c r="P9" s="793"/>
      <c r="Q9" s="793"/>
      <c r="R9" s="793"/>
      <c r="S9" s="793"/>
      <c r="T9" s="793"/>
      <c r="U9" s="793"/>
      <c r="V9" s="793"/>
      <c r="W9" s="793"/>
      <c r="X9" s="793"/>
      <c r="Y9" s="793"/>
      <c r="Z9" s="793"/>
      <c r="AA9" s="793"/>
      <c r="AB9" s="793"/>
      <c r="AC9" s="793"/>
      <c r="AD9" s="793"/>
      <c r="AE9" s="793"/>
      <c r="AF9" s="793"/>
      <c r="AG9" s="793"/>
      <c r="AH9" s="384"/>
      <c r="AI9" s="384"/>
      <c r="AJ9" s="384"/>
      <c r="AK9" s="384"/>
      <c r="AL9" s="384"/>
      <c r="AM9" s="799" t="str">
        <f>'Настройки УИК'!$C$43</f>
        <v>${rod_uik}</v>
      </c>
      <c r="AN9" s="799"/>
      <c r="AO9" s="799"/>
      <c r="AP9" s="799"/>
      <c r="AQ9" s="799"/>
      <c r="AR9" s="799"/>
      <c r="AS9" s="799"/>
      <c r="AT9" s="799"/>
      <c r="AU9" s="799"/>
      <c r="AV9" s="799"/>
      <c r="AW9" s="799"/>
      <c r="AX9" s="799"/>
      <c r="AY9" s="799"/>
      <c r="AZ9" s="799"/>
      <c r="BA9" s="799"/>
      <c r="BB9" s="799"/>
      <c r="BC9" s="799"/>
      <c r="BD9" s="799"/>
      <c r="BE9" s="799"/>
      <c r="BF9" s="799"/>
      <c r="BG9" s="799"/>
      <c r="BH9" s="799"/>
      <c r="BI9" s="799"/>
      <c r="BJ9" s="799"/>
      <c r="BK9" s="799"/>
      <c r="BL9" s="799"/>
      <c r="BM9" s="799"/>
      <c r="BN9" s="799"/>
      <c r="BO9" s="799"/>
      <c r="BP9" s="799"/>
      <c r="BQ9" s="799"/>
      <c r="BR9" s="799"/>
      <c r="BS9" s="799"/>
      <c r="BT9" s="799"/>
      <c r="BU9" s="799"/>
      <c r="BV9" s="799"/>
      <c r="BW9" s="799"/>
      <c r="BX9" s="799"/>
      <c r="BY9" s="799"/>
      <c r="BZ9" s="799"/>
      <c r="CA9" s="799"/>
      <c r="CB9" s="799"/>
      <c r="CC9" s="799"/>
      <c r="CD9" s="799"/>
      <c r="CE9" s="799"/>
      <c r="CF9" s="799"/>
      <c r="CG9" s="799"/>
      <c r="CH9" s="799"/>
      <c r="CI9" s="799"/>
      <c r="CJ9" s="799"/>
      <c r="CK9" s="799"/>
      <c r="CL9" s="799"/>
      <c r="CM9" s="799"/>
      <c r="CN9" s="799"/>
      <c r="CO9" s="799"/>
      <c r="CP9" s="799"/>
      <c r="CQ9" s="799"/>
      <c r="CR9" s="799"/>
      <c r="CS9" s="799"/>
      <c r="CT9" s="799"/>
      <c r="CU9" s="799"/>
      <c r="CV9" s="799"/>
      <c r="CW9" s="799"/>
      <c r="CX9" s="799"/>
      <c r="CY9" s="799"/>
      <c r="CZ9" s="799"/>
      <c r="DA9" s="799"/>
      <c r="DB9" s="799"/>
      <c r="DC9" s="799"/>
      <c r="DD9" s="799"/>
      <c r="DE9" s="799"/>
      <c r="DF9" s="799"/>
      <c r="DG9" s="799"/>
      <c r="DH9" s="406"/>
      <c r="DI9" s="245"/>
      <c r="DJ9" s="245"/>
      <c r="DK9" s="245"/>
      <c r="DL9" s="245"/>
      <c r="DM9" s="245"/>
      <c r="DN9" s="245"/>
      <c r="DO9" s="245"/>
      <c r="DP9" s="245"/>
      <c r="DQ9" s="245"/>
      <c r="DR9" s="245"/>
      <c r="DS9" s="245"/>
      <c r="DT9" s="245"/>
    </row>
    <row r="10" spans="2:158">
      <c r="AM10" s="798" t="s">
        <v>4</v>
      </c>
      <c r="AN10" s="798"/>
      <c r="AO10" s="798"/>
      <c r="AP10" s="798"/>
      <c r="AQ10" s="798"/>
      <c r="AR10" s="798"/>
      <c r="AS10" s="798"/>
      <c r="AT10" s="798"/>
      <c r="AU10" s="798"/>
      <c r="AV10" s="798"/>
      <c r="AW10" s="798"/>
      <c r="AX10" s="798"/>
      <c r="AY10" s="798"/>
      <c r="AZ10" s="798"/>
      <c r="BA10" s="798"/>
      <c r="BB10" s="798"/>
      <c r="BC10" s="798"/>
      <c r="BD10" s="798"/>
      <c r="BE10" s="798"/>
      <c r="BF10" s="798"/>
      <c r="BG10" s="798"/>
      <c r="BH10" s="798"/>
      <c r="BI10" s="798"/>
      <c r="BJ10" s="798"/>
      <c r="BK10" s="798"/>
      <c r="BL10" s="798"/>
      <c r="BM10" s="798"/>
      <c r="BN10" s="798"/>
      <c r="BO10" s="798"/>
      <c r="BP10" s="798"/>
      <c r="BQ10" s="798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03" t="s">
        <v>9</v>
      </c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C11" s="803"/>
      <c r="DD11" s="803"/>
      <c r="DE11" s="803"/>
      <c r="DF11" s="803"/>
      <c r="DG11" s="80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791" t="str">
        <f>'Настройки ТИК'!B9</f>
        <v>${name_choice}</v>
      </c>
      <c r="F12" s="791"/>
      <c r="G12" s="791"/>
      <c r="H12" s="791"/>
      <c r="I12" s="791"/>
      <c r="J12" s="791"/>
      <c r="K12" s="791"/>
      <c r="L12" s="791"/>
      <c r="M12" s="791"/>
      <c r="N12" s="791"/>
      <c r="O12" s="791"/>
      <c r="P12" s="791"/>
      <c r="Q12" s="791"/>
      <c r="R12" s="791"/>
      <c r="S12" s="791"/>
      <c r="T12" s="791"/>
      <c r="U12" s="791"/>
      <c r="V12" s="791"/>
      <c r="W12" s="791"/>
      <c r="X12" s="791"/>
      <c r="Y12" s="791"/>
      <c r="Z12" s="791"/>
      <c r="AA12" s="791"/>
      <c r="AB12" s="791"/>
      <c r="AC12" s="791"/>
      <c r="AD12" s="791"/>
      <c r="AE12" s="791"/>
      <c r="AF12" s="791"/>
      <c r="AG12" s="791"/>
      <c r="AH12" s="791"/>
      <c r="AI12" s="791"/>
      <c r="AJ12" s="791"/>
      <c r="AK12" s="791"/>
      <c r="AL12" s="791"/>
      <c r="AM12" s="791"/>
      <c r="AN12" s="791"/>
      <c r="AO12" s="791"/>
      <c r="AP12" s="791"/>
      <c r="AQ12" s="791"/>
      <c r="AR12" s="791"/>
      <c r="AS12" s="791"/>
      <c r="AT12" s="791"/>
      <c r="AU12" s="791"/>
      <c r="AV12" s="791"/>
      <c r="AW12" s="791"/>
      <c r="AX12" s="791"/>
      <c r="AY12" s="791"/>
      <c r="AZ12" s="791"/>
      <c r="BA12" s="791"/>
      <c r="BB12" s="791"/>
      <c r="BC12" s="791"/>
      <c r="BD12" s="791"/>
      <c r="BE12" s="791"/>
      <c r="BF12" s="791"/>
      <c r="BG12" s="791"/>
      <c r="BH12" s="791"/>
      <c r="BI12" s="791"/>
      <c r="BJ12" s="791"/>
      <c r="BK12" s="791"/>
      <c r="BL12" s="791"/>
      <c r="BM12" s="791"/>
      <c r="BN12" s="791"/>
      <c r="BO12" s="791"/>
      <c r="BP12" s="791"/>
      <c r="BQ12" s="791"/>
      <c r="BR12" s="791"/>
      <c r="BS12" s="791"/>
      <c r="BT12" s="791"/>
      <c r="BU12" s="791"/>
      <c r="BV12" s="791"/>
      <c r="BW12" s="791"/>
      <c r="BX12" s="791"/>
      <c r="BY12" s="791"/>
      <c r="BZ12" s="791"/>
      <c r="CA12" s="791"/>
      <c r="CB12" s="791"/>
      <c r="CC12" s="791"/>
      <c r="CD12" s="791"/>
      <c r="CE12" s="791"/>
      <c r="CF12" s="791"/>
      <c r="CG12" s="791"/>
      <c r="CH12" s="791"/>
      <c r="CI12" s="791"/>
      <c r="CJ12" s="791"/>
      <c r="CK12" s="791"/>
      <c r="CL12" s="791"/>
      <c r="CM12" s="791"/>
      <c r="CN12" s="791"/>
      <c r="CO12" s="791"/>
      <c r="CP12" s="791"/>
      <c r="CQ12" s="791"/>
      <c r="CR12" s="791"/>
      <c r="CS12" s="791"/>
      <c r="CT12" s="791"/>
      <c r="CU12" s="791"/>
      <c r="CV12" s="791"/>
      <c r="CW12" s="791"/>
      <c r="CX12" s="791"/>
      <c r="CY12" s="791"/>
      <c r="CZ12" s="791"/>
      <c r="DA12" s="791"/>
      <c r="DB12" s="791"/>
      <c r="DC12" s="791"/>
      <c r="DD12" s="791"/>
      <c r="DE12" s="791"/>
      <c r="DF12" s="791"/>
      <c r="DG12" s="791"/>
      <c r="DH12" s="269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70"/>
      <c r="DJ13" s="270"/>
      <c r="DK13" s="270"/>
      <c r="DL13" s="270"/>
      <c r="DM13" s="270"/>
      <c r="DN13" s="270"/>
      <c r="DO13" s="270"/>
      <c r="DP13" s="270"/>
      <c r="DQ13" s="270"/>
      <c r="DR13" s="270"/>
      <c r="DS13" s="270"/>
      <c r="DT13" s="270"/>
      <c r="DU13" s="270"/>
      <c r="DV13" s="270"/>
      <c r="DW13" s="270"/>
      <c r="DX13" s="270"/>
      <c r="DY13" s="270"/>
      <c r="DZ13" s="270"/>
      <c r="EA13" s="270"/>
      <c r="EB13" s="270"/>
      <c r="EC13" s="270"/>
      <c r="ED13" s="270"/>
      <c r="EE13" s="270"/>
      <c r="EF13" s="270"/>
      <c r="EG13" s="270"/>
      <c r="EH13" s="270"/>
      <c r="EI13" s="270"/>
      <c r="EJ13" s="270"/>
      <c r="EK13" s="270"/>
      <c r="EL13" s="270"/>
      <c r="EM13" s="270"/>
      <c r="EN13" s="270"/>
      <c r="EO13" s="270"/>
      <c r="EP13" s="270"/>
      <c r="EQ13" s="270"/>
      <c r="ER13" s="270"/>
      <c r="ES13" s="270"/>
      <c r="ET13" s="270"/>
      <c r="EU13" s="270"/>
      <c r="EV13" s="270"/>
      <c r="EW13" s="270"/>
      <c r="EX13" s="270"/>
      <c r="EY13" s="270"/>
      <c r="EZ13" s="270"/>
      <c r="FA13" s="270"/>
      <c r="FB13" s="270"/>
    </row>
    <row r="14" spans="2:158">
      <c r="E14" s="813"/>
      <c r="F14" s="813"/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  <c r="CJ14" s="813"/>
      <c r="CK14" s="813"/>
      <c r="CL14" s="813"/>
      <c r="CM14" s="813"/>
      <c r="CN14" s="813"/>
      <c r="CO14" s="813"/>
      <c r="CP14" s="813"/>
      <c r="CQ14" s="813"/>
      <c r="CR14" s="813"/>
      <c r="CS14" s="813"/>
      <c r="CT14" s="813"/>
      <c r="CU14" s="813"/>
      <c r="CV14" s="813"/>
      <c r="CW14" s="813"/>
      <c r="CX14" s="813"/>
      <c r="CY14" s="813"/>
      <c r="CZ14" s="813"/>
      <c r="DA14" s="813"/>
      <c r="DB14" s="813"/>
      <c r="DC14" s="813"/>
      <c r="DD14" s="813"/>
      <c r="DE14" s="813"/>
      <c r="DF14" s="813"/>
      <c r="DG14" s="813"/>
      <c r="DH14" s="407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06" t="s">
        <v>10</v>
      </c>
      <c r="F15" s="807"/>
      <c r="G15" s="807"/>
      <c r="H15" s="807"/>
      <c r="I15" s="807"/>
      <c r="J15" s="807"/>
      <c r="K15" s="807"/>
      <c r="L15" s="807"/>
      <c r="M15" s="807"/>
      <c r="N15" s="807"/>
      <c r="O15" s="807"/>
      <c r="P15" s="807"/>
      <c r="Q15" s="807"/>
      <c r="R15" s="807"/>
      <c r="S15" s="807"/>
      <c r="T15" s="807"/>
      <c r="U15" s="807"/>
      <c r="V15" s="807"/>
      <c r="W15" s="807"/>
      <c r="X15" s="807"/>
      <c r="Y15" s="807"/>
      <c r="Z15" s="807"/>
      <c r="AA15" s="807"/>
      <c r="AB15" s="807"/>
      <c r="AC15" s="807"/>
      <c r="AD15" s="807"/>
      <c r="AE15" s="807"/>
      <c r="AF15" s="807"/>
      <c r="AG15" s="807"/>
      <c r="AH15" s="807"/>
      <c r="AI15" s="807"/>
      <c r="AJ15" s="807"/>
      <c r="AK15" s="807"/>
      <c r="AL15" s="807"/>
      <c r="AM15" s="807"/>
      <c r="AN15" s="807"/>
      <c r="AO15" s="807"/>
      <c r="AP15" s="807"/>
      <c r="AQ15" s="807"/>
      <c r="AR15" s="807"/>
      <c r="AS15" s="807"/>
      <c r="AT15" s="807"/>
      <c r="AU15" s="807"/>
      <c r="AV15" s="807"/>
      <c r="AW15" s="807"/>
      <c r="AX15" s="807"/>
      <c r="AY15" s="807"/>
      <c r="AZ15" s="807"/>
      <c r="BA15" s="807"/>
      <c r="BB15" s="807"/>
      <c r="BC15" s="807"/>
      <c r="BD15" s="807"/>
      <c r="BE15" s="807"/>
      <c r="BF15" s="807"/>
      <c r="BG15" s="807"/>
      <c r="BH15" s="807"/>
      <c r="BI15" s="807"/>
      <c r="BJ15" s="807"/>
      <c r="BK15" s="807"/>
      <c r="BL15" s="807"/>
      <c r="BM15" s="807"/>
      <c r="BN15" s="807"/>
      <c r="BO15" s="807"/>
      <c r="BP15" s="807"/>
      <c r="BQ15" s="807"/>
      <c r="BR15" s="807"/>
      <c r="BS15" s="807"/>
      <c r="BT15" s="807"/>
      <c r="BU15" s="807"/>
      <c r="BV15" s="807"/>
      <c r="BW15" s="807"/>
      <c r="BX15" s="807"/>
      <c r="BY15" s="807"/>
      <c r="BZ15" s="807"/>
      <c r="CA15" s="807"/>
      <c r="CB15" s="807"/>
      <c r="CC15" s="807"/>
      <c r="CD15" s="807"/>
      <c r="CE15" s="807"/>
      <c r="CF15" s="807"/>
      <c r="CG15" s="807"/>
      <c r="CH15" s="807"/>
      <c r="CI15" s="807"/>
      <c r="CJ15" s="807"/>
      <c r="CK15" s="807"/>
      <c r="CL15" s="807"/>
      <c r="CM15" s="807"/>
      <c r="CN15" s="807"/>
      <c r="CO15" s="807"/>
      <c r="CP15" s="807"/>
      <c r="CQ15" s="807"/>
      <c r="CR15" s="807"/>
      <c r="CS15" s="807"/>
      <c r="CT15" s="807"/>
      <c r="CU15" s="807"/>
      <c r="CV15" s="807"/>
      <c r="CW15" s="807"/>
      <c r="CX15" s="807"/>
      <c r="CY15" s="807"/>
      <c r="CZ15" s="807"/>
      <c r="DA15" s="807"/>
      <c r="DB15" s="807"/>
      <c r="DC15" s="807"/>
      <c r="DD15" s="807"/>
      <c r="DE15" s="807"/>
      <c r="DF15" s="807"/>
      <c r="DG15" s="807"/>
      <c r="DH15" s="396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42" t="str">
        <f>TEXT('Настройки ТИК'!C17,"ММММ")</f>
        <v>${bdate_ik}</v>
      </c>
      <c r="H16" s="542" t="str">
        <f>TEXT('Настройки ТИК'!D17,"ММММ")</f>
        <v>${edate_ik}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43"/>
      <c r="AY16" s="720" t="str">
        <f>IF(G16=H16,G16,G16&amp;"-"&amp;H16)</f>
        <v>${bdate_ik}-${edate_ik}</v>
      </c>
      <c r="AZ16" s="720"/>
      <c r="BA16" s="720"/>
      <c r="BB16" s="720"/>
      <c r="BC16" s="720"/>
      <c r="BD16" s="720"/>
      <c r="BE16" s="720"/>
      <c r="BF16" s="271"/>
      <c r="BG16" s="271"/>
      <c r="BH16" s="271"/>
      <c r="BI16" s="77"/>
      <c r="BJ16" s="77"/>
      <c r="BK16" s="808" t="e">
        <f>YEAR('Настройки ТИК'!C15)</f>
        <v>#VALUE!</v>
      </c>
      <c r="BL16" s="808"/>
      <c r="BM16" s="809"/>
      <c r="BN16" s="804" t="s">
        <v>152</v>
      </c>
      <c r="BO16" s="804"/>
      <c r="BP16" s="804"/>
      <c r="BQ16" s="804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J17" s="272"/>
      <c r="AX17" s="121"/>
      <c r="AY17" s="812" t="s">
        <v>149</v>
      </c>
      <c r="AZ17" s="812"/>
      <c r="BA17" s="812"/>
      <c r="BB17" s="812"/>
      <c r="BC17" s="812"/>
      <c r="BD17" s="812"/>
      <c r="BE17" s="812"/>
      <c r="BF17" s="812"/>
      <c r="BG17" s="812"/>
      <c r="BH17" s="812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61" t="s">
        <v>0</v>
      </c>
      <c r="B19" s="762"/>
      <c r="C19" s="495"/>
      <c r="D19" s="495"/>
      <c r="E19" s="805" t="s">
        <v>1</v>
      </c>
      <c r="F19" s="800"/>
      <c r="G19" s="800"/>
      <c r="H19" s="800"/>
      <c r="I19" s="800"/>
      <c r="J19" s="800"/>
      <c r="K19" s="800"/>
      <c r="L19" s="800"/>
      <c r="M19" s="800"/>
      <c r="N19" s="800"/>
      <c r="O19" s="800"/>
      <c r="P19" s="800"/>
      <c r="Q19" s="800"/>
      <c r="R19" s="800"/>
      <c r="S19" s="800"/>
      <c r="T19" s="800"/>
      <c r="U19" s="800"/>
      <c r="V19" s="800"/>
      <c r="W19" s="800"/>
      <c r="X19" s="800"/>
      <c r="Y19" s="800"/>
      <c r="Z19" s="800"/>
      <c r="AA19" s="800"/>
      <c r="AB19" s="800"/>
      <c r="AC19" s="800"/>
      <c r="AD19" s="800"/>
      <c r="AE19" s="800"/>
      <c r="AF19" s="800"/>
      <c r="AG19" s="800"/>
      <c r="AH19" s="800"/>
      <c r="AI19" s="800"/>
      <c r="AJ19" s="800"/>
      <c r="AK19" s="800"/>
      <c r="AL19" s="800"/>
      <c r="AM19" s="800"/>
      <c r="AN19" s="800"/>
      <c r="AO19" s="800"/>
      <c r="AP19" s="800"/>
      <c r="AQ19" s="800"/>
      <c r="AR19" s="800"/>
      <c r="AS19" s="800"/>
      <c r="AT19" s="800"/>
      <c r="AU19" s="800"/>
      <c r="AV19" s="800"/>
      <c r="AW19" s="800"/>
      <c r="AX19" s="800"/>
      <c r="AY19" s="800"/>
      <c r="AZ19" s="800"/>
      <c r="BA19" s="800"/>
      <c r="BB19" s="800"/>
      <c r="BC19" s="800"/>
      <c r="BD19" s="800"/>
      <c r="BE19" s="800"/>
      <c r="BF19" s="800"/>
      <c r="BG19" s="800"/>
      <c r="BH19" s="800"/>
      <c r="BI19" s="800"/>
      <c r="BJ19" s="800"/>
      <c r="BK19" s="800"/>
      <c r="BL19" s="800"/>
      <c r="BM19" s="800"/>
      <c r="BN19" s="800"/>
      <c r="BO19" s="800"/>
      <c r="BP19" s="800"/>
      <c r="BQ19" s="800"/>
      <c r="BR19" s="800"/>
      <c r="BS19" s="800"/>
      <c r="BT19" s="800"/>
      <c r="BU19" s="800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/>
      <c r="CF19" s="800"/>
      <c r="CG19" s="800"/>
      <c r="CH19" s="800"/>
      <c r="CI19" s="800"/>
      <c r="CJ19" s="800"/>
      <c r="CK19" s="800"/>
      <c r="CL19" s="800"/>
      <c r="CM19" s="800"/>
      <c r="CN19" s="800"/>
      <c r="CO19" s="800"/>
      <c r="CP19" s="800"/>
      <c r="CQ19" s="800"/>
      <c r="CR19" s="800"/>
      <c r="CS19" s="800"/>
      <c r="CT19" s="800"/>
      <c r="CU19" s="800"/>
      <c r="CV19" s="800"/>
      <c r="CW19" s="800"/>
      <c r="CX19" s="800"/>
      <c r="CY19" s="800"/>
      <c r="CZ19" s="800"/>
      <c r="DA19" s="800"/>
      <c r="DB19" s="800"/>
      <c r="DC19" s="800"/>
      <c r="DD19" s="800"/>
      <c r="DE19" s="800"/>
      <c r="DF19" s="800"/>
      <c r="DG19" s="800"/>
      <c r="DH19" s="395"/>
      <c r="DI19" s="800" t="s">
        <v>1</v>
      </c>
      <c r="DJ19" s="800"/>
      <c r="DK19" s="800"/>
      <c r="DL19" s="800"/>
      <c r="DM19" s="800"/>
      <c r="DN19" s="800"/>
      <c r="DO19" s="800"/>
      <c r="DP19" s="800"/>
      <c r="DQ19" s="800"/>
      <c r="DR19" s="800"/>
      <c r="DS19" s="800"/>
      <c r="DT19" s="800"/>
      <c r="DU19" s="800"/>
      <c r="DV19" s="800"/>
      <c r="DW19" s="800"/>
      <c r="DX19" s="800"/>
      <c r="DY19" s="800"/>
      <c r="DZ19" s="800"/>
      <c r="EA19" s="800"/>
      <c r="EB19" s="800"/>
      <c r="EC19" s="800"/>
      <c r="ED19" s="800"/>
      <c r="EE19" s="800"/>
      <c r="EF19" s="800"/>
      <c r="EG19" s="800"/>
      <c r="EH19" s="800"/>
      <c r="EI19" s="800"/>
      <c r="EJ19" s="800"/>
      <c r="EK19" s="800"/>
      <c r="EL19" s="800"/>
      <c r="EM19" s="800"/>
      <c r="EN19" s="800"/>
      <c r="EO19" s="800"/>
      <c r="EP19" s="800"/>
      <c r="EQ19" s="800"/>
      <c r="ER19" s="800"/>
      <c r="ES19" s="800"/>
      <c r="ET19" s="800"/>
      <c r="EU19" s="800"/>
      <c r="EV19" s="800"/>
      <c r="EW19" s="800"/>
      <c r="EX19" s="800"/>
      <c r="EY19" s="800"/>
      <c r="EZ19" s="800"/>
      <c r="FA19" s="800"/>
      <c r="FB19" s="800"/>
      <c r="FC19" s="800"/>
      <c r="FD19" s="800"/>
      <c r="FE19" s="800"/>
      <c r="FF19" s="800"/>
      <c r="FG19" s="800"/>
      <c r="FH19" s="800"/>
      <c r="FI19" s="800"/>
      <c r="FJ19" s="800"/>
      <c r="FK19" s="800"/>
      <c r="FL19" s="800"/>
      <c r="FM19" s="800"/>
      <c r="FN19" s="800"/>
      <c r="FO19" s="800"/>
      <c r="FP19" s="800"/>
      <c r="FQ19" s="800"/>
      <c r="FR19" s="800"/>
      <c r="FS19" s="800"/>
      <c r="FT19" s="800"/>
      <c r="FU19" s="800"/>
      <c r="FV19" s="800"/>
      <c r="FW19" s="800"/>
      <c r="FX19" s="800"/>
      <c r="FY19" s="800"/>
      <c r="FZ19" s="800"/>
      <c r="GA19" s="800"/>
      <c r="GB19" s="800"/>
      <c r="GC19" s="800"/>
      <c r="GD19" s="800"/>
      <c r="GE19" s="800"/>
      <c r="GF19" s="800"/>
      <c r="GG19" s="800"/>
      <c r="GH19" s="800"/>
      <c r="GI19" s="800"/>
      <c r="GJ19" s="800"/>
      <c r="GK19" s="800"/>
      <c r="GL19" s="800"/>
      <c r="GM19" s="800"/>
      <c r="GN19" s="800"/>
      <c r="GO19" s="800"/>
      <c r="GP19" s="800"/>
      <c r="GQ19" s="800"/>
      <c r="GR19" s="800"/>
      <c r="GS19" s="800"/>
      <c r="GT19" s="800"/>
      <c r="GU19" s="800"/>
      <c r="GV19" s="800"/>
      <c r="GW19" s="800"/>
      <c r="GX19" s="800"/>
      <c r="GY19" s="800"/>
      <c r="GZ19" s="800"/>
      <c r="HA19" s="800"/>
      <c r="HB19" s="800"/>
      <c r="HC19" s="800"/>
      <c r="HD19" s="800"/>
      <c r="HE19" s="800"/>
      <c r="HF19" s="800"/>
      <c r="HG19" s="800"/>
      <c r="HH19" s="800"/>
      <c r="HI19" s="800"/>
      <c r="HJ19" s="800"/>
      <c r="HK19" s="801"/>
    </row>
    <row r="20" spans="1:223" s="115" customFormat="1" ht="9" customHeight="1">
      <c r="A20" s="763"/>
      <c r="B20" s="764"/>
      <c r="C20" s="300"/>
      <c r="D20" s="300" t="str">
        <f>'Настройки УИК'!$R22</f>
        <v>${id_fio1}</v>
      </c>
      <c r="E20" s="767" t="str">
        <f>IF('Настройки УИК'!$B22=0,"",'Настройки УИК'!$B22)</f>
        <v>${fio1}</v>
      </c>
      <c r="F20" s="768"/>
      <c r="G20" s="768"/>
      <c r="H20" s="768"/>
      <c r="I20" s="768"/>
      <c r="J20" s="768"/>
      <c r="K20" s="768"/>
      <c r="L20" s="768"/>
      <c r="M20" s="768"/>
      <c r="N20" s="768"/>
      <c r="O20" s="769"/>
      <c r="P20" s="300" t="str">
        <f>'Настройки УИК'!$R23</f>
        <v>${id_fio2}</v>
      </c>
      <c r="Q20" s="767" t="str">
        <f>IF('Настройки УИК'!$B23=0,"",'Настройки УИК'!$B23)</f>
        <v>${fio2}</v>
      </c>
      <c r="R20" s="768"/>
      <c r="S20" s="768"/>
      <c r="T20" s="768"/>
      <c r="U20" s="768"/>
      <c r="V20" s="768"/>
      <c r="W20" s="768"/>
      <c r="X20" s="768"/>
      <c r="Y20" s="768"/>
      <c r="Z20" s="768"/>
      <c r="AA20" s="769"/>
      <c r="AB20" s="300" t="str">
        <f>'Настройки УИК'!$R24</f>
        <v>${id_fio3}</v>
      </c>
      <c r="AC20" s="767" t="str">
        <f>IF('Настройки УИК'!$B24=0,"",'Настройки УИК'!$B24)</f>
        <v>${fio3}</v>
      </c>
      <c r="AD20" s="768"/>
      <c r="AE20" s="768"/>
      <c r="AF20" s="768"/>
      <c r="AG20" s="768"/>
      <c r="AH20" s="768"/>
      <c r="AI20" s="768"/>
      <c r="AJ20" s="768"/>
      <c r="AK20" s="768"/>
      <c r="AL20" s="768"/>
      <c r="AM20" s="769"/>
      <c r="AN20" s="300" t="str">
        <f>'Настройки УИК'!$R25</f>
        <v>${id_fio4}</v>
      </c>
      <c r="AO20" s="767" t="str">
        <f>IF('Настройки УИК'!$B25=0,"",'Настройки УИК'!$B25)</f>
        <v>${fio4}</v>
      </c>
      <c r="AP20" s="768"/>
      <c r="AQ20" s="768"/>
      <c r="AR20" s="768"/>
      <c r="AS20" s="768"/>
      <c r="AT20" s="768"/>
      <c r="AU20" s="768"/>
      <c r="AV20" s="768"/>
      <c r="AW20" s="768"/>
      <c r="AX20" s="768"/>
      <c r="AY20" s="769"/>
      <c r="AZ20" s="300" t="str">
        <f>'Настройки УИК'!$R26</f>
        <v>${id_fio5}</v>
      </c>
      <c r="BA20" s="767" t="str">
        <f>IF('Настройки УИК'!$B26=0,"",'Настройки УИК'!$B26)</f>
        <v>${fio5}</v>
      </c>
      <c r="BB20" s="768"/>
      <c r="BC20" s="768"/>
      <c r="BD20" s="768"/>
      <c r="BE20" s="768"/>
      <c r="BF20" s="768"/>
      <c r="BG20" s="768"/>
      <c r="BH20" s="768"/>
      <c r="BI20" s="768"/>
      <c r="BJ20" s="768"/>
      <c r="BK20" s="769"/>
      <c r="BL20" s="300" t="str">
        <f>'Настройки УИК'!$R27</f>
        <v>${id_fio6}</v>
      </c>
      <c r="BM20" s="767" t="str">
        <f>IF('Настройки УИК'!$B27=0,"",'Настройки УИК'!$B27)</f>
        <v>${fio6}</v>
      </c>
      <c r="BN20" s="768"/>
      <c r="BO20" s="768"/>
      <c r="BP20" s="768"/>
      <c r="BQ20" s="768"/>
      <c r="BR20" s="768"/>
      <c r="BS20" s="768"/>
      <c r="BT20" s="768"/>
      <c r="BU20" s="768"/>
      <c r="BV20" s="768"/>
      <c r="BW20" s="769"/>
      <c r="BX20" s="300" t="str">
        <f>'Настройки УИК'!$R28</f>
        <v>${id_fio7}</v>
      </c>
      <c r="BY20" s="767" t="str">
        <f>IF('Настройки УИК'!$B28=0,"",'Настройки УИК'!$B28)</f>
        <v>${fio7}</v>
      </c>
      <c r="BZ20" s="768"/>
      <c r="CA20" s="768"/>
      <c r="CB20" s="768"/>
      <c r="CC20" s="768"/>
      <c r="CD20" s="768"/>
      <c r="CE20" s="768"/>
      <c r="CF20" s="768"/>
      <c r="CG20" s="768"/>
      <c r="CH20" s="768"/>
      <c r="CI20" s="769"/>
      <c r="CJ20" s="300" t="str">
        <f>'Настройки УИК'!$R29</f>
        <v>${id_fio8}</v>
      </c>
      <c r="CK20" s="767" t="str">
        <f>IF('Настройки УИК'!$B29=0,"",'Настройки УИК'!$B29)</f>
        <v>${fio8}</v>
      </c>
      <c r="CL20" s="768"/>
      <c r="CM20" s="768"/>
      <c r="CN20" s="768"/>
      <c r="CO20" s="768"/>
      <c r="CP20" s="768"/>
      <c r="CQ20" s="768"/>
      <c r="CR20" s="768"/>
      <c r="CS20" s="768"/>
      <c r="CT20" s="768"/>
      <c r="CU20" s="769"/>
      <c r="CV20" s="300" t="str">
        <f>'Настройки УИК'!$R30</f>
        <v>${id_fio9}</v>
      </c>
      <c r="CW20" s="767" t="str">
        <f>IF('Настройки УИК'!$B30=0,"",'Настройки УИК'!$B30)</f>
        <v>${fio9}</v>
      </c>
      <c r="CX20" s="768"/>
      <c r="CY20" s="768"/>
      <c r="CZ20" s="768"/>
      <c r="DA20" s="768"/>
      <c r="DB20" s="768"/>
      <c r="DC20" s="768"/>
      <c r="DD20" s="768"/>
      <c r="DE20" s="768"/>
      <c r="DF20" s="768"/>
      <c r="DG20" s="769"/>
      <c r="DH20" s="300" t="str">
        <f>'Настройки УИК'!$R31</f>
        <v>${id_fio10}</v>
      </c>
      <c r="DI20" s="767" t="str">
        <f>IF('Настройки УИК'!$B31=0,"",'Настройки УИК'!$B31)</f>
        <v>${fio10}</v>
      </c>
      <c r="DJ20" s="768"/>
      <c r="DK20" s="768"/>
      <c r="DL20" s="768"/>
      <c r="DM20" s="768"/>
      <c r="DN20" s="768"/>
      <c r="DO20" s="768"/>
      <c r="DP20" s="768"/>
      <c r="DQ20" s="768"/>
      <c r="DR20" s="768"/>
      <c r="DS20" s="769"/>
      <c r="DT20" s="300" t="str">
        <f>'Настройки УИК'!$R32</f>
        <v>${id_fio11}</v>
      </c>
      <c r="DU20" s="767" t="str">
        <f>IF('Настройки УИК'!$B32=0,"",'Настройки УИК'!$B32)</f>
        <v>${fio11}</v>
      </c>
      <c r="DV20" s="768"/>
      <c r="DW20" s="768"/>
      <c r="DX20" s="768"/>
      <c r="DY20" s="768"/>
      <c r="DZ20" s="768"/>
      <c r="EA20" s="768"/>
      <c r="EB20" s="768"/>
      <c r="EC20" s="768"/>
      <c r="ED20" s="768"/>
      <c r="EE20" s="769"/>
      <c r="EF20" s="300" t="str">
        <f>'Настройки УИК'!$R33</f>
        <v>${id_fio12}</v>
      </c>
      <c r="EG20" s="767" t="str">
        <f>IF('Настройки УИК'!$B33=0,"",'Настройки УИК'!$B33)</f>
        <v>${fio12}</v>
      </c>
      <c r="EH20" s="768"/>
      <c r="EI20" s="768"/>
      <c r="EJ20" s="768"/>
      <c r="EK20" s="768"/>
      <c r="EL20" s="768"/>
      <c r="EM20" s="768"/>
      <c r="EN20" s="768"/>
      <c r="EO20" s="768"/>
      <c r="EP20" s="768"/>
      <c r="EQ20" s="769"/>
      <c r="ER20" s="300" t="str">
        <f>'Настройки УИК'!$R34</f>
        <v>${id_fio13}</v>
      </c>
      <c r="ES20" s="767" t="str">
        <f>IF('Настройки УИК'!$B34=0,"",'Настройки УИК'!$B34)</f>
        <v>${fio13}</v>
      </c>
      <c r="ET20" s="768"/>
      <c r="EU20" s="768"/>
      <c r="EV20" s="768"/>
      <c r="EW20" s="768"/>
      <c r="EX20" s="768"/>
      <c r="EY20" s="768"/>
      <c r="EZ20" s="768"/>
      <c r="FA20" s="768"/>
      <c r="FB20" s="768"/>
      <c r="FC20" s="769"/>
      <c r="FD20" s="300" t="str">
        <f>'Настройки УИК'!$R35</f>
        <v>${id_fio14}</v>
      </c>
      <c r="FE20" s="767" t="str">
        <f>IF('Настройки УИК'!$B35=0,"",'Настройки УИК'!$B35)</f>
        <v>${fio14}</v>
      </c>
      <c r="FF20" s="768"/>
      <c r="FG20" s="768"/>
      <c r="FH20" s="768"/>
      <c r="FI20" s="768"/>
      <c r="FJ20" s="768"/>
      <c r="FK20" s="768"/>
      <c r="FL20" s="768"/>
      <c r="FM20" s="768"/>
      <c r="FN20" s="768"/>
      <c r="FO20" s="769"/>
      <c r="FP20" s="300" t="str">
        <f>'Настройки УИК'!$R36</f>
        <v>${id_fio15}</v>
      </c>
      <c r="FQ20" s="767" t="str">
        <f>IF('Настройки УИК'!$B36=0,"",'Настройки УИК'!$B36)</f>
        <v>${fio15}</v>
      </c>
      <c r="FR20" s="768"/>
      <c r="FS20" s="768"/>
      <c r="FT20" s="768"/>
      <c r="FU20" s="768"/>
      <c r="FV20" s="768"/>
      <c r="FW20" s="768"/>
      <c r="FX20" s="768"/>
      <c r="FY20" s="768"/>
      <c r="FZ20" s="768"/>
      <c r="GA20" s="769"/>
      <c r="GB20" s="300" t="str">
        <f>'Настройки УИК'!$R37</f>
        <v>${id_fio16}</v>
      </c>
      <c r="GC20" s="767" t="str">
        <f>IF('Настройки УИК'!$B37=0,"",'Настройки УИК'!$B37)</f>
        <v>${fio16}</v>
      </c>
      <c r="GD20" s="768"/>
      <c r="GE20" s="768"/>
      <c r="GF20" s="768"/>
      <c r="GG20" s="768"/>
      <c r="GH20" s="768"/>
      <c r="GI20" s="768"/>
      <c r="GJ20" s="768"/>
      <c r="GK20" s="768"/>
      <c r="GL20" s="768"/>
      <c r="GM20" s="769"/>
      <c r="GN20" s="300" t="str">
        <f>'Настройки УИК'!$R38</f>
        <v>${id_fio17}</v>
      </c>
      <c r="GO20" s="767" t="str">
        <f>IF('Настройки УИК'!$B38=0,"",'Настройки УИК'!$B38)</f>
        <v>${fio17}</v>
      </c>
      <c r="GP20" s="768"/>
      <c r="GQ20" s="768"/>
      <c r="GR20" s="768"/>
      <c r="GS20" s="768"/>
      <c r="GT20" s="768"/>
      <c r="GU20" s="768"/>
      <c r="GV20" s="768"/>
      <c r="GW20" s="768"/>
      <c r="GX20" s="768"/>
      <c r="GY20" s="769"/>
      <c r="GZ20" s="300" t="str">
        <f>'Настройки УИК'!$R39</f>
        <v>${id_fio18}</v>
      </c>
      <c r="HA20" s="767" t="str">
        <f>IF('Настройки УИК'!$B39=0,"",'Настройки УИК'!$B39)</f>
        <v>${fio18}</v>
      </c>
      <c r="HB20" s="768"/>
      <c r="HC20" s="768"/>
      <c r="HD20" s="768"/>
      <c r="HE20" s="768"/>
      <c r="HF20" s="768"/>
      <c r="HG20" s="768"/>
      <c r="HH20" s="768"/>
      <c r="HI20" s="768"/>
      <c r="HJ20" s="768"/>
      <c r="HK20" s="769"/>
    </row>
    <row r="21" spans="1:223" s="115" customFormat="1" ht="9" customHeight="1">
      <c r="A21" s="763"/>
      <c r="B21" s="764"/>
      <c r="C21" s="300"/>
      <c r="D21" s="300"/>
      <c r="E21" s="770"/>
      <c r="F21" s="771"/>
      <c r="G21" s="771"/>
      <c r="H21" s="771"/>
      <c r="I21" s="771"/>
      <c r="J21" s="771"/>
      <c r="K21" s="771"/>
      <c r="L21" s="771"/>
      <c r="M21" s="771"/>
      <c r="N21" s="771"/>
      <c r="O21" s="772"/>
      <c r="P21" s="300"/>
      <c r="Q21" s="770"/>
      <c r="R21" s="771"/>
      <c r="S21" s="771"/>
      <c r="T21" s="771"/>
      <c r="U21" s="771"/>
      <c r="V21" s="771"/>
      <c r="W21" s="771"/>
      <c r="X21" s="771"/>
      <c r="Y21" s="771"/>
      <c r="Z21" s="771"/>
      <c r="AA21" s="772"/>
      <c r="AB21" s="300"/>
      <c r="AC21" s="770"/>
      <c r="AD21" s="771"/>
      <c r="AE21" s="771"/>
      <c r="AF21" s="771"/>
      <c r="AG21" s="771"/>
      <c r="AH21" s="771"/>
      <c r="AI21" s="771"/>
      <c r="AJ21" s="771"/>
      <c r="AK21" s="771"/>
      <c r="AL21" s="771"/>
      <c r="AM21" s="772"/>
      <c r="AN21" s="300"/>
      <c r="AO21" s="770"/>
      <c r="AP21" s="771"/>
      <c r="AQ21" s="771"/>
      <c r="AR21" s="771"/>
      <c r="AS21" s="771"/>
      <c r="AT21" s="771"/>
      <c r="AU21" s="771"/>
      <c r="AV21" s="771"/>
      <c r="AW21" s="771"/>
      <c r="AX21" s="771"/>
      <c r="AY21" s="772"/>
      <c r="AZ21" s="300"/>
      <c r="BA21" s="770"/>
      <c r="BB21" s="771"/>
      <c r="BC21" s="771"/>
      <c r="BD21" s="771"/>
      <c r="BE21" s="771"/>
      <c r="BF21" s="771"/>
      <c r="BG21" s="771"/>
      <c r="BH21" s="771"/>
      <c r="BI21" s="771"/>
      <c r="BJ21" s="771"/>
      <c r="BK21" s="772"/>
      <c r="BL21" s="300"/>
      <c r="BM21" s="770"/>
      <c r="BN21" s="771"/>
      <c r="BO21" s="771"/>
      <c r="BP21" s="771"/>
      <c r="BQ21" s="771"/>
      <c r="BR21" s="771"/>
      <c r="BS21" s="771"/>
      <c r="BT21" s="771"/>
      <c r="BU21" s="771"/>
      <c r="BV21" s="771"/>
      <c r="BW21" s="772"/>
      <c r="BX21" s="300"/>
      <c r="BY21" s="770"/>
      <c r="BZ21" s="771"/>
      <c r="CA21" s="771"/>
      <c r="CB21" s="771"/>
      <c r="CC21" s="771"/>
      <c r="CD21" s="771"/>
      <c r="CE21" s="771"/>
      <c r="CF21" s="771"/>
      <c r="CG21" s="771"/>
      <c r="CH21" s="771"/>
      <c r="CI21" s="772"/>
      <c r="CJ21" s="300"/>
      <c r="CK21" s="770"/>
      <c r="CL21" s="771"/>
      <c r="CM21" s="771"/>
      <c r="CN21" s="771"/>
      <c r="CO21" s="771"/>
      <c r="CP21" s="771"/>
      <c r="CQ21" s="771"/>
      <c r="CR21" s="771"/>
      <c r="CS21" s="771"/>
      <c r="CT21" s="771"/>
      <c r="CU21" s="772"/>
      <c r="CV21" s="300"/>
      <c r="CW21" s="770"/>
      <c r="CX21" s="771"/>
      <c r="CY21" s="771"/>
      <c r="CZ21" s="771"/>
      <c r="DA21" s="771"/>
      <c r="DB21" s="771"/>
      <c r="DC21" s="771"/>
      <c r="DD21" s="771"/>
      <c r="DE21" s="771"/>
      <c r="DF21" s="771"/>
      <c r="DG21" s="772"/>
      <c r="DH21" s="300"/>
      <c r="DI21" s="770"/>
      <c r="DJ21" s="771"/>
      <c r="DK21" s="771"/>
      <c r="DL21" s="771"/>
      <c r="DM21" s="771"/>
      <c r="DN21" s="771"/>
      <c r="DO21" s="771"/>
      <c r="DP21" s="771"/>
      <c r="DQ21" s="771"/>
      <c r="DR21" s="771"/>
      <c r="DS21" s="772"/>
      <c r="DT21" s="300"/>
      <c r="DU21" s="770"/>
      <c r="DV21" s="771"/>
      <c r="DW21" s="771"/>
      <c r="DX21" s="771"/>
      <c r="DY21" s="771"/>
      <c r="DZ21" s="771"/>
      <c r="EA21" s="771"/>
      <c r="EB21" s="771"/>
      <c r="EC21" s="771"/>
      <c r="ED21" s="771"/>
      <c r="EE21" s="772"/>
      <c r="EF21" s="300"/>
      <c r="EG21" s="770"/>
      <c r="EH21" s="771"/>
      <c r="EI21" s="771"/>
      <c r="EJ21" s="771"/>
      <c r="EK21" s="771"/>
      <c r="EL21" s="771"/>
      <c r="EM21" s="771"/>
      <c r="EN21" s="771"/>
      <c r="EO21" s="771"/>
      <c r="EP21" s="771"/>
      <c r="EQ21" s="772"/>
      <c r="ER21" s="300"/>
      <c r="ES21" s="770"/>
      <c r="ET21" s="771"/>
      <c r="EU21" s="771"/>
      <c r="EV21" s="771"/>
      <c r="EW21" s="771"/>
      <c r="EX21" s="771"/>
      <c r="EY21" s="771"/>
      <c r="EZ21" s="771"/>
      <c r="FA21" s="771"/>
      <c r="FB21" s="771"/>
      <c r="FC21" s="772"/>
      <c r="FD21" s="300"/>
      <c r="FE21" s="770"/>
      <c r="FF21" s="771"/>
      <c r="FG21" s="771"/>
      <c r="FH21" s="771"/>
      <c r="FI21" s="771"/>
      <c r="FJ21" s="771"/>
      <c r="FK21" s="771"/>
      <c r="FL21" s="771"/>
      <c r="FM21" s="771"/>
      <c r="FN21" s="771"/>
      <c r="FO21" s="772"/>
      <c r="FP21" s="300"/>
      <c r="FQ21" s="770"/>
      <c r="FR21" s="771"/>
      <c r="FS21" s="771"/>
      <c r="FT21" s="771"/>
      <c r="FU21" s="771"/>
      <c r="FV21" s="771"/>
      <c r="FW21" s="771"/>
      <c r="FX21" s="771"/>
      <c r="FY21" s="771"/>
      <c r="FZ21" s="771"/>
      <c r="GA21" s="772"/>
      <c r="GB21" s="300"/>
      <c r="GC21" s="770"/>
      <c r="GD21" s="771"/>
      <c r="GE21" s="771"/>
      <c r="GF21" s="771"/>
      <c r="GG21" s="771"/>
      <c r="GH21" s="771"/>
      <c r="GI21" s="771"/>
      <c r="GJ21" s="771"/>
      <c r="GK21" s="771"/>
      <c r="GL21" s="771"/>
      <c r="GM21" s="772"/>
      <c r="GN21" s="300"/>
      <c r="GO21" s="770"/>
      <c r="GP21" s="771"/>
      <c r="GQ21" s="771"/>
      <c r="GR21" s="771"/>
      <c r="GS21" s="771"/>
      <c r="GT21" s="771"/>
      <c r="GU21" s="771"/>
      <c r="GV21" s="771"/>
      <c r="GW21" s="771"/>
      <c r="GX21" s="771"/>
      <c r="GY21" s="772"/>
      <c r="GZ21" s="300"/>
      <c r="HA21" s="770"/>
      <c r="HB21" s="771"/>
      <c r="HC21" s="771"/>
      <c r="HD21" s="771"/>
      <c r="HE21" s="771"/>
      <c r="HF21" s="771"/>
      <c r="HG21" s="771"/>
      <c r="HH21" s="771"/>
      <c r="HI21" s="771"/>
      <c r="HJ21" s="771"/>
      <c r="HK21" s="772"/>
    </row>
    <row r="22" spans="1:223" s="115" customFormat="1" ht="9" customHeight="1">
      <c r="A22" s="763"/>
      <c r="B22" s="764"/>
      <c r="C22" s="300"/>
      <c r="D22" s="300"/>
      <c r="E22" s="770"/>
      <c r="F22" s="771"/>
      <c r="G22" s="771"/>
      <c r="H22" s="771"/>
      <c r="I22" s="771"/>
      <c r="J22" s="771"/>
      <c r="K22" s="771"/>
      <c r="L22" s="771"/>
      <c r="M22" s="771"/>
      <c r="N22" s="771"/>
      <c r="O22" s="772"/>
      <c r="P22" s="300"/>
      <c r="Q22" s="770"/>
      <c r="R22" s="771"/>
      <c r="S22" s="771"/>
      <c r="T22" s="771"/>
      <c r="U22" s="771"/>
      <c r="V22" s="771"/>
      <c r="W22" s="771"/>
      <c r="X22" s="771"/>
      <c r="Y22" s="771"/>
      <c r="Z22" s="771"/>
      <c r="AA22" s="772"/>
      <c r="AB22" s="300"/>
      <c r="AC22" s="770"/>
      <c r="AD22" s="771"/>
      <c r="AE22" s="771"/>
      <c r="AF22" s="771"/>
      <c r="AG22" s="771"/>
      <c r="AH22" s="771"/>
      <c r="AI22" s="771"/>
      <c r="AJ22" s="771"/>
      <c r="AK22" s="771"/>
      <c r="AL22" s="771"/>
      <c r="AM22" s="772"/>
      <c r="AN22" s="300"/>
      <c r="AO22" s="770"/>
      <c r="AP22" s="771"/>
      <c r="AQ22" s="771"/>
      <c r="AR22" s="771"/>
      <c r="AS22" s="771"/>
      <c r="AT22" s="771"/>
      <c r="AU22" s="771"/>
      <c r="AV22" s="771"/>
      <c r="AW22" s="771"/>
      <c r="AX22" s="771"/>
      <c r="AY22" s="772"/>
      <c r="AZ22" s="300"/>
      <c r="BA22" s="770"/>
      <c r="BB22" s="771"/>
      <c r="BC22" s="771"/>
      <c r="BD22" s="771"/>
      <c r="BE22" s="771"/>
      <c r="BF22" s="771"/>
      <c r="BG22" s="771"/>
      <c r="BH22" s="771"/>
      <c r="BI22" s="771"/>
      <c r="BJ22" s="771"/>
      <c r="BK22" s="772"/>
      <c r="BL22" s="300"/>
      <c r="BM22" s="770"/>
      <c r="BN22" s="771"/>
      <c r="BO22" s="771"/>
      <c r="BP22" s="771"/>
      <c r="BQ22" s="771"/>
      <c r="BR22" s="771"/>
      <c r="BS22" s="771"/>
      <c r="BT22" s="771"/>
      <c r="BU22" s="771"/>
      <c r="BV22" s="771"/>
      <c r="BW22" s="772"/>
      <c r="BX22" s="300"/>
      <c r="BY22" s="770"/>
      <c r="BZ22" s="771"/>
      <c r="CA22" s="771"/>
      <c r="CB22" s="771"/>
      <c r="CC22" s="771"/>
      <c r="CD22" s="771"/>
      <c r="CE22" s="771"/>
      <c r="CF22" s="771"/>
      <c r="CG22" s="771"/>
      <c r="CH22" s="771"/>
      <c r="CI22" s="772"/>
      <c r="CJ22" s="300"/>
      <c r="CK22" s="770"/>
      <c r="CL22" s="771"/>
      <c r="CM22" s="771"/>
      <c r="CN22" s="771"/>
      <c r="CO22" s="771"/>
      <c r="CP22" s="771"/>
      <c r="CQ22" s="771"/>
      <c r="CR22" s="771"/>
      <c r="CS22" s="771"/>
      <c r="CT22" s="771"/>
      <c r="CU22" s="772"/>
      <c r="CV22" s="300"/>
      <c r="CW22" s="770"/>
      <c r="CX22" s="771"/>
      <c r="CY22" s="771"/>
      <c r="CZ22" s="771"/>
      <c r="DA22" s="771"/>
      <c r="DB22" s="771"/>
      <c r="DC22" s="771"/>
      <c r="DD22" s="771"/>
      <c r="DE22" s="771"/>
      <c r="DF22" s="771"/>
      <c r="DG22" s="772"/>
      <c r="DH22" s="300"/>
      <c r="DI22" s="770"/>
      <c r="DJ22" s="771"/>
      <c r="DK22" s="771"/>
      <c r="DL22" s="771"/>
      <c r="DM22" s="771"/>
      <c r="DN22" s="771"/>
      <c r="DO22" s="771"/>
      <c r="DP22" s="771"/>
      <c r="DQ22" s="771"/>
      <c r="DR22" s="771"/>
      <c r="DS22" s="772"/>
      <c r="DT22" s="300"/>
      <c r="DU22" s="770"/>
      <c r="DV22" s="771"/>
      <c r="DW22" s="771"/>
      <c r="DX22" s="771"/>
      <c r="DY22" s="771"/>
      <c r="DZ22" s="771"/>
      <c r="EA22" s="771"/>
      <c r="EB22" s="771"/>
      <c r="EC22" s="771"/>
      <c r="ED22" s="771"/>
      <c r="EE22" s="772"/>
      <c r="EF22" s="300"/>
      <c r="EG22" s="770"/>
      <c r="EH22" s="771"/>
      <c r="EI22" s="771"/>
      <c r="EJ22" s="771"/>
      <c r="EK22" s="771"/>
      <c r="EL22" s="771"/>
      <c r="EM22" s="771"/>
      <c r="EN22" s="771"/>
      <c r="EO22" s="771"/>
      <c r="EP22" s="771"/>
      <c r="EQ22" s="772"/>
      <c r="ER22" s="300"/>
      <c r="ES22" s="770"/>
      <c r="ET22" s="771"/>
      <c r="EU22" s="771"/>
      <c r="EV22" s="771"/>
      <c r="EW22" s="771"/>
      <c r="EX22" s="771"/>
      <c r="EY22" s="771"/>
      <c r="EZ22" s="771"/>
      <c r="FA22" s="771"/>
      <c r="FB22" s="771"/>
      <c r="FC22" s="772"/>
      <c r="FD22" s="300"/>
      <c r="FE22" s="770"/>
      <c r="FF22" s="771"/>
      <c r="FG22" s="771"/>
      <c r="FH22" s="771"/>
      <c r="FI22" s="771"/>
      <c r="FJ22" s="771"/>
      <c r="FK22" s="771"/>
      <c r="FL22" s="771"/>
      <c r="FM22" s="771"/>
      <c r="FN22" s="771"/>
      <c r="FO22" s="772"/>
      <c r="FP22" s="300"/>
      <c r="FQ22" s="770"/>
      <c r="FR22" s="771"/>
      <c r="FS22" s="771"/>
      <c r="FT22" s="771"/>
      <c r="FU22" s="771"/>
      <c r="FV22" s="771"/>
      <c r="FW22" s="771"/>
      <c r="FX22" s="771"/>
      <c r="FY22" s="771"/>
      <c r="FZ22" s="771"/>
      <c r="GA22" s="772"/>
      <c r="GB22" s="300"/>
      <c r="GC22" s="770"/>
      <c r="GD22" s="771"/>
      <c r="GE22" s="771"/>
      <c r="GF22" s="771"/>
      <c r="GG22" s="771"/>
      <c r="GH22" s="771"/>
      <c r="GI22" s="771"/>
      <c r="GJ22" s="771"/>
      <c r="GK22" s="771"/>
      <c r="GL22" s="771"/>
      <c r="GM22" s="772"/>
      <c r="GN22" s="300"/>
      <c r="GO22" s="770"/>
      <c r="GP22" s="771"/>
      <c r="GQ22" s="771"/>
      <c r="GR22" s="771"/>
      <c r="GS22" s="771"/>
      <c r="GT22" s="771"/>
      <c r="GU22" s="771"/>
      <c r="GV22" s="771"/>
      <c r="GW22" s="771"/>
      <c r="GX22" s="771"/>
      <c r="GY22" s="772"/>
      <c r="GZ22" s="300"/>
      <c r="HA22" s="770"/>
      <c r="HB22" s="771"/>
      <c r="HC22" s="771"/>
      <c r="HD22" s="771"/>
      <c r="HE22" s="771"/>
      <c r="HF22" s="771"/>
      <c r="HG22" s="771"/>
      <c r="HH22" s="771"/>
      <c r="HI22" s="771"/>
      <c r="HJ22" s="771"/>
      <c r="HK22" s="772"/>
    </row>
    <row r="23" spans="1:223" s="115" customFormat="1" ht="9" customHeight="1">
      <c r="A23" s="763"/>
      <c r="B23" s="764"/>
      <c r="C23" s="300"/>
      <c r="D23" s="300"/>
      <c r="E23" s="770"/>
      <c r="F23" s="771"/>
      <c r="G23" s="771"/>
      <c r="H23" s="771"/>
      <c r="I23" s="771"/>
      <c r="J23" s="771"/>
      <c r="K23" s="771"/>
      <c r="L23" s="771"/>
      <c r="M23" s="771"/>
      <c r="N23" s="771"/>
      <c r="O23" s="772"/>
      <c r="P23" s="300"/>
      <c r="Q23" s="770"/>
      <c r="R23" s="771"/>
      <c r="S23" s="771"/>
      <c r="T23" s="771"/>
      <c r="U23" s="771"/>
      <c r="V23" s="771"/>
      <c r="W23" s="771"/>
      <c r="X23" s="771"/>
      <c r="Y23" s="771"/>
      <c r="Z23" s="771"/>
      <c r="AA23" s="772"/>
      <c r="AB23" s="300"/>
      <c r="AC23" s="770"/>
      <c r="AD23" s="771"/>
      <c r="AE23" s="771"/>
      <c r="AF23" s="771"/>
      <c r="AG23" s="771"/>
      <c r="AH23" s="771"/>
      <c r="AI23" s="771"/>
      <c r="AJ23" s="771"/>
      <c r="AK23" s="771"/>
      <c r="AL23" s="771"/>
      <c r="AM23" s="772"/>
      <c r="AN23" s="300"/>
      <c r="AO23" s="770"/>
      <c r="AP23" s="771"/>
      <c r="AQ23" s="771"/>
      <c r="AR23" s="771"/>
      <c r="AS23" s="771"/>
      <c r="AT23" s="771"/>
      <c r="AU23" s="771"/>
      <c r="AV23" s="771"/>
      <c r="AW23" s="771"/>
      <c r="AX23" s="771"/>
      <c r="AY23" s="772"/>
      <c r="AZ23" s="300"/>
      <c r="BA23" s="770"/>
      <c r="BB23" s="771"/>
      <c r="BC23" s="771"/>
      <c r="BD23" s="771"/>
      <c r="BE23" s="771"/>
      <c r="BF23" s="771"/>
      <c r="BG23" s="771"/>
      <c r="BH23" s="771"/>
      <c r="BI23" s="771"/>
      <c r="BJ23" s="771"/>
      <c r="BK23" s="772"/>
      <c r="BL23" s="300"/>
      <c r="BM23" s="770"/>
      <c r="BN23" s="771"/>
      <c r="BO23" s="771"/>
      <c r="BP23" s="771"/>
      <c r="BQ23" s="771"/>
      <c r="BR23" s="771"/>
      <c r="BS23" s="771"/>
      <c r="BT23" s="771"/>
      <c r="BU23" s="771"/>
      <c r="BV23" s="771"/>
      <c r="BW23" s="772"/>
      <c r="BX23" s="300"/>
      <c r="BY23" s="770"/>
      <c r="BZ23" s="771"/>
      <c r="CA23" s="771"/>
      <c r="CB23" s="771"/>
      <c r="CC23" s="771"/>
      <c r="CD23" s="771"/>
      <c r="CE23" s="771"/>
      <c r="CF23" s="771"/>
      <c r="CG23" s="771"/>
      <c r="CH23" s="771"/>
      <c r="CI23" s="772"/>
      <c r="CJ23" s="300"/>
      <c r="CK23" s="770"/>
      <c r="CL23" s="771"/>
      <c r="CM23" s="771"/>
      <c r="CN23" s="771"/>
      <c r="CO23" s="771"/>
      <c r="CP23" s="771"/>
      <c r="CQ23" s="771"/>
      <c r="CR23" s="771"/>
      <c r="CS23" s="771"/>
      <c r="CT23" s="771"/>
      <c r="CU23" s="772"/>
      <c r="CV23" s="300"/>
      <c r="CW23" s="770"/>
      <c r="CX23" s="771"/>
      <c r="CY23" s="771"/>
      <c r="CZ23" s="771"/>
      <c r="DA23" s="771"/>
      <c r="DB23" s="771"/>
      <c r="DC23" s="771"/>
      <c r="DD23" s="771"/>
      <c r="DE23" s="771"/>
      <c r="DF23" s="771"/>
      <c r="DG23" s="772"/>
      <c r="DH23" s="300"/>
      <c r="DI23" s="770"/>
      <c r="DJ23" s="771"/>
      <c r="DK23" s="771"/>
      <c r="DL23" s="771"/>
      <c r="DM23" s="771"/>
      <c r="DN23" s="771"/>
      <c r="DO23" s="771"/>
      <c r="DP23" s="771"/>
      <c r="DQ23" s="771"/>
      <c r="DR23" s="771"/>
      <c r="DS23" s="772"/>
      <c r="DT23" s="300"/>
      <c r="DU23" s="770"/>
      <c r="DV23" s="771"/>
      <c r="DW23" s="771"/>
      <c r="DX23" s="771"/>
      <c r="DY23" s="771"/>
      <c r="DZ23" s="771"/>
      <c r="EA23" s="771"/>
      <c r="EB23" s="771"/>
      <c r="EC23" s="771"/>
      <c r="ED23" s="771"/>
      <c r="EE23" s="772"/>
      <c r="EF23" s="300"/>
      <c r="EG23" s="770"/>
      <c r="EH23" s="771"/>
      <c r="EI23" s="771"/>
      <c r="EJ23" s="771"/>
      <c r="EK23" s="771"/>
      <c r="EL23" s="771"/>
      <c r="EM23" s="771"/>
      <c r="EN23" s="771"/>
      <c r="EO23" s="771"/>
      <c r="EP23" s="771"/>
      <c r="EQ23" s="772"/>
      <c r="ER23" s="300"/>
      <c r="ES23" s="770"/>
      <c r="ET23" s="771"/>
      <c r="EU23" s="771"/>
      <c r="EV23" s="771"/>
      <c r="EW23" s="771"/>
      <c r="EX23" s="771"/>
      <c r="EY23" s="771"/>
      <c r="EZ23" s="771"/>
      <c r="FA23" s="771"/>
      <c r="FB23" s="771"/>
      <c r="FC23" s="772"/>
      <c r="FD23" s="300"/>
      <c r="FE23" s="770"/>
      <c r="FF23" s="771"/>
      <c r="FG23" s="771"/>
      <c r="FH23" s="771"/>
      <c r="FI23" s="771"/>
      <c r="FJ23" s="771"/>
      <c r="FK23" s="771"/>
      <c r="FL23" s="771"/>
      <c r="FM23" s="771"/>
      <c r="FN23" s="771"/>
      <c r="FO23" s="772"/>
      <c r="FP23" s="300"/>
      <c r="FQ23" s="770"/>
      <c r="FR23" s="771"/>
      <c r="FS23" s="771"/>
      <c r="FT23" s="771"/>
      <c r="FU23" s="771"/>
      <c r="FV23" s="771"/>
      <c r="FW23" s="771"/>
      <c r="FX23" s="771"/>
      <c r="FY23" s="771"/>
      <c r="FZ23" s="771"/>
      <c r="GA23" s="772"/>
      <c r="GB23" s="300"/>
      <c r="GC23" s="770"/>
      <c r="GD23" s="771"/>
      <c r="GE23" s="771"/>
      <c r="GF23" s="771"/>
      <c r="GG23" s="771"/>
      <c r="GH23" s="771"/>
      <c r="GI23" s="771"/>
      <c r="GJ23" s="771"/>
      <c r="GK23" s="771"/>
      <c r="GL23" s="771"/>
      <c r="GM23" s="772"/>
      <c r="GN23" s="300"/>
      <c r="GO23" s="770"/>
      <c r="GP23" s="771"/>
      <c r="GQ23" s="771"/>
      <c r="GR23" s="771"/>
      <c r="GS23" s="771"/>
      <c r="GT23" s="771"/>
      <c r="GU23" s="771"/>
      <c r="GV23" s="771"/>
      <c r="GW23" s="771"/>
      <c r="GX23" s="771"/>
      <c r="GY23" s="772"/>
      <c r="GZ23" s="300"/>
      <c r="HA23" s="770"/>
      <c r="HB23" s="771"/>
      <c r="HC23" s="771"/>
      <c r="HD23" s="771"/>
      <c r="HE23" s="771"/>
      <c r="HF23" s="771"/>
      <c r="HG23" s="771"/>
      <c r="HH23" s="771"/>
      <c r="HI23" s="771"/>
      <c r="HJ23" s="771"/>
      <c r="HK23" s="772"/>
    </row>
    <row r="24" spans="1:223" s="115" customFormat="1" ht="9" customHeight="1">
      <c r="A24" s="763"/>
      <c r="B24" s="764"/>
      <c r="C24" s="300"/>
      <c r="D24" s="300"/>
      <c r="E24" s="773"/>
      <c r="F24" s="774"/>
      <c r="G24" s="774"/>
      <c r="H24" s="774"/>
      <c r="I24" s="774"/>
      <c r="J24" s="774"/>
      <c r="K24" s="774"/>
      <c r="L24" s="774"/>
      <c r="M24" s="774"/>
      <c r="N24" s="774"/>
      <c r="O24" s="775"/>
      <c r="P24" s="300"/>
      <c r="Q24" s="773"/>
      <c r="R24" s="774"/>
      <c r="S24" s="774"/>
      <c r="T24" s="774"/>
      <c r="U24" s="774"/>
      <c r="V24" s="774"/>
      <c r="W24" s="774"/>
      <c r="X24" s="774"/>
      <c r="Y24" s="774"/>
      <c r="Z24" s="774"/>
      <c r="AA24" s="775"/>
      <c r="AB24" s="300"/>
      <c r="AC24" s="773"/>
      <c r="AD24" s="774"/>
      <c r="AE24" s="774"/>
      <c r="AF24" s="774"/>
      <c r="AG24" s="774"/>
      <c r="AH24" s="774"/>
      <c r="AI24" s="774"/>
      <c r="AJ24" s="774"/>
      <c r="AK24" s="774"/>
      <c r="AL24" s="774"/>
      <c r="AM24" s="775"/>
      <c r="AN24" s="300"/>
      <c r="AO24" s="773"/>
      <c r="AP24" s="774"/>
      <c r="AQ24" s="774"/>
      <c r="AR24" s="774"/>
      <c r="AS24" s="774"/>
      <c r="AT24" s="774"/>
      <c r="AU24" s="774"/>
      <c r="AV24" s="774"/>
      <c r="AW24" s="774"/>
      <c r="AX24" s="774"/>
      <c r="AY24" s="775"/>
      <c r="AZ24" s="300"/>
      <c r="BA24" s="773"/>
      <c r="BB24" s="774"/>
      <c r="BC24" s="774"/>
      <c r="BD24" s="774"/>
      <c r="BE24" s="774"/>
      <c r="BF24" s="774"/>
      <c r="BG24" s="774"/>
      <c r="BH24" s="774"/>
      <c r="BI24" s="774"/>
      <c r="BJ24" s="774"/>
      <c r="BK24" s="775"/>
      <c r="BL24" s="300"/>
      <c r="BM24" s="773"/>
      <c r="BN24" s="774"/>
      <c r="BO24" s="774"/>
      <c r="BP24" s="774"/>
      <c r="BQ24" s="774"/>
      <c r="BR24" s="774"/>
      <c r="BS24" s="774"/>
      <c r="BT24" s="774"/>
      <c r="BU24" s="774"/>
      <c r="BV24" s="774"/>
      <c r="BW24" s="775"/>
      <c r="BX24" s="300"/>
      <c r="BY24" s="773"/>
      <c r="BZ24" s="774"/>
      <c r="CA24" s="774"/>
      <c r="CB24" s="774"/>
      <c r="CC24" s="774"/>
      <c r="CD24" s="774"/>
      <c r="CE24" s="774"/>
      <c r="CF24" s="774"/>
      <c r="CG24" s="774"/>
      <c r="CH24" s="774"/>
      <c r="CI24" s="775"/>
      <c r="CJ24" s="300"/>
      <c r="CK24" s="773"/>
      <c r="CL24" s="774"/>
      <c r="CM24" s="774"/>
      <c r="CN24" s="774"/>
      <c r="CO24" s="774"/>
      <c r="CP24" s="774"/>
      <c r="CQ24" s="774"/>
      <c r="CR24" s="774"/>
      <c r="CS24" s="774"/>
      <c r="CT24" s="774"/>
      <c r="CU24" s="775"/>
      <c r="CV24" s="300"/>
      <c r="CW24" s="773"/>
      <c r="CX24" s="774"/>
      <c r="CY24" s="774"/>
      <c r="CZ24" s="774"/>
      <c r="DA24" s="774"/>
      <c r="DB24" s="774"/>
      <c r="DC24" s="774"/>
      <c r="DD24" s="774"/>
      <c r="DE24" s="774"/>
      <c r="DF24" s="774"/>
      <c r="DG24" s="775"/>
      <c r="DH24" s="300"/>
      <c r="DI24" s="773"/>
      <c r="DJ24" s="774"/>
      <c r="DK24" s="774"/>
      <c r="DL24" s="774"/>
      <c r="DM24" s="774"/>
      <c r="DN24" s="774"/>
      <c r="DO24" s="774"/>
      <c r="DP24" s="774"/>
      <c r="DQ24" s="774"/>
      <c r="DR24" s="774"/>
      <c r="DS24" s="775"/>
      <c r="DT24" s="300"/>
      <c r="DU24" s="773"/>
      <c r="DV24" s="774"/>
      <c r="DW24" s="774"/>
      <c r="DX24" s="774"/>
      <c r="DY24" s="774"/>
      <c r="DZ24" s="774"/>
      <c r="EA24" s="774"/>
      <c r="EB24" s="774"/>
      <c r="EC24" s="774"/>
      <c r="ED24" s="774"/>
      <c r="EE24" s="775"/>
      <c r="EF24" s="300"/>
      <c r="EG24" s="773"/>
      <c r="EH24" s="774"/>
      <c r="EI24" s="774"/>
      <c r="EJ24" s="774"/>
      <c r="EK24" s="774"/>
      <c r="EL24" s="774"/>
      <c r="EM24" s="774"/>
      <c r="EN24" s="774"/>
      <c r="EO24" s="774"/>
      <c r="EP24" s="774"/>
      <c r="EQ24" s="775"/>
      <c r="ER24" s="300"/>
      <c r="ES24" s="773"/>
      <c r="ET24" s="774"/>
      <c r="EU24" s="774"/>
      <c r="EV24" s="774"/>
      <c r="EW24" s="774"/>
      <c r="EX24" s="774"/>
      <c r="EY24" s="774"/>
      <c r="EZ24" s="774"/>
      <c r="FA24" s="774"/>
      <c r="FB24" s="774"/>
      <c r="FC24" s="775"/>
      <c r="FD24" s="300"/>
      <c r="FE24" s="773"/>
      <c r="FF24" s="774"/>
      <c r="FG24" s="774"/>
      <c r="FH24" s="774"/>
      <c r="FI24" s="774"/>
      <c r="FJ24" s="774"/>
      <c r="FK24" s="774"/>
      <c r="FL24" s="774"/>
      <c r="FM24" s="774"/>
      <c r="FN24" s="774"/>
      <c r="FO24" s="775"/>
      <c r="FP24" s="300"/>
      <c r="FQ24" s="773"/>
      <c r="FR24" s="774"/>
      <c r="FS24" s="774"/>
      <c r="FT24" s="774"/>
      <c r="FU24" s="774"/>
      <c r="FV24" s="774"/>
      <c r="FW24" s="774"/>
      <c r="FX24" s="774"/>
      <c r="FY24" s="774"/>
      <c r="FZ24" s="774"/>
      <c r="GA24" s="775"/>
      <c r="GB24" s="300"/>
      <c r="GC24" s="773"/>
      <c r="GD24" s="774"/>
      <c r="GE24" s="774"/>
      <c r="GF24" s="774"/>
      <c r="GG24" s="774"/>
      <c r="GH24" s="774"/>
      <c r="GI24" s="774"/>
      <c r="GJ24" s="774"/>
      <c r="GK24" s="774"/>
      <c r="GL24" s="774"/>
      <c r="GM24" s="775"/>
      <c r="GN24" s="300"/>
      <c r="GO24" s="773"/>
      <c r="GP24" s="774"/>
      <c r="GQ24" s="774"/>
      <c r="GR24" s="774"/>
      <c r="GS24" s="774"/>
      <c r="GT24" s="774"/>
      <c r="GU24" s="774"/>
      <c r="GV24" s="774"/>
      <c r="GW24" s="774"/>
      <c r="GX24" s="774"/>
      <c r="GY24" s="775"/>
      <c r="GZ24" s="300"/>
      <c r="HA24" s="773"/>
      <c r="HB24" s="774"/>
      <c r="HC24" s="774"/>
      <c r="HD24" s="774"/>
      <c r="HE24" s="774"/>
      <c r="HF24" s="774"/>
      <c r="HG24" s="774"/>
      <c r="HH24" s="774"/>
      <c r="HI24" s="774"/>
      <c r="HJ24" s="774"/>
      <c r="HK24" s="775"/>
    </row>
    <row r="25" spans="1:223" s="116" customFormat="1" ht="40.5" customHeight="1">
      <c r="A25" s="763"/>
      <c r="B25" s="764"/>
      <c r="C25" s="300"/>
      <c r="D25" s="300"/>
      <c r="E25" s="779" t="str">
        <f>IF('Настройки УИК'!$C22=0," ",'Настройки УИК'!$C22)</f>
        <v/>
      </c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00"/>
      <c r="Q25" s="779" t="str">
        <f>IF('Настройки УИК'!$C23=0," ",'Настройки УИК'!$C23)</f>
        <v/>
      </c>
      <c r="R25" s="779"/>
      <c r="S25" s="779"/>
      <c r="T25" s="779"/>
      <c r="U25" s="779"/>
      <c r="V25" s="779"/>
      <c r="W25" s="779"/>
      <c r="X25" s="779"/>
      <c r="Y25" s="779"/>
      <c r="Z25" s="779"/>
      <c r="AA25" s="779"/>
      <c r="AB25" s="300"/>
      <c r="AC25" s="779" t="str">
        <f>IF('Настройки УИК'!$C24=0," ",'Настройки УИК'!$C24)</f>
        <v/>
      </c>
      <c r="AD25" s="779"/>
      <c r="AE25" s="779"/>
      <c r="AF25" s="779"/>
      <c r="AG25" s="779"/>
      <c r="AH25" s="779"/>
      <c r="AI25" s="779"/>
      <c r="AJ25" s="779"/>
      <c r="AK25" s="779"/>
      <c r="AL25" s="779"/>
      <c r="AM25" s="779"/>
      <c r="AN25" s="300"/>
      <c r="AO25" s="779" t="str">
        <f>IF('Настройки УИК'!$C25=0," ",'Настройки УИК'!$C25)</f>
        <v/>
      </c>
      <c r="AP25" s="779"/>
      <c r="AQ25" s="779"/>
      <c r="AR25" s="779"/>
      <c r="AS25" s="779"/>
      <c r="AT25" s="779"/>
      <c r="AU25" s="779"/>
      <c r="AV25" s="779"/>
      <c r="AW25" s="779"/>
      <c r="AX25" s="779"/>
      <c r="AY25" s="779"/>
      <c r="AZ25" s="300"/>
      <c r="BA25" s="779" t="str">
        <f>IF('Настройки УИК'!$C26=0," ",'Настройки УИК'!$C26)</f>
        <v/>
      </c>
      <c r="BB25" s="779"/>
      <c r="BC25" s="779"/>
      <c r="BD25" s="779"/>
      <c r="BE25" s="779"/>
      <c r="BF25" s="779"/>
      <c r="BG25" s="779"/>
      <c r="BH25" s="779"/>
      <c r="BI25" s="779"/>
      <c r="BJ25" s="779"/>
      <c r="BK25" s="779"/>
      <c r="BL25" s="300"/>
      <c r="BM25" s="779" t="str">
        <f>IF('Настройки УИК'!$C27=0," ",'Настройки УИК'!$C27)</f>
        <v/>
      </c>
      <c r="BN25" s="779"/>
      <c r="BO25" s="779"/>
      <c r="BP25" s="779"/>
      <c r="BQ25" s="779"/>
      <c r="BR25" s="779"/>
      <c r="BS25" s="779"/>
      <c r="BT25" s="779"/>
      <c r="BU25" s="779"/>
      <c r="BV25" s="779"/>
      <c r="BW25" s="779"/>
      <c r="BX25" s="300"/>
      <c r="BY25" s="779" t="str">
        <f>IF('Настройки УИК'!$C28=0," ",'Настройки УИК'!$C28)</f>
        <v/>
      </c>
      <c r="BZ25" s="779"/>
      <c r="CA25" s="779"/>
      <c r="CB25" s="779"/>
      <c r="CC25" s="779"/>
      <c r="CD25" s="779"/>
      <c r="CE25" s="779"/>
      <c r="CF25" s="779"/>
      <c r="CG25" s="779"/>
      <c r="CH25" s="779"/>
      <c r="CI25" s="779"/>
      <c r="CJ25" s="300"/>
      <c r="CK25" s="779" t="str">
        <f>IF('Настройки УИК'!$C29=0," ",'Настройки УИК'!$C29)</f>
        <v/>
      </c>
      <c r="CL25" s="779"/>
      <c r="CM25" s="779"/>
      <c r="CN25" s="779"/>
      <c r="CO25" s="779"/>
      <c r="CP25" s="779"/>
      <c r="CQ25" s="779"/>
      <c r="CR25" s="779"/>
      <c r="CS25" s="779"/>
      <c r="CT25" s="779"/>
      <c r="CU25" s="779"/>
      <c r="CV25" s="300"/>
      <c r="CW25" s="779" t="str">
        <f>IF('Настройки УИК'!$C30=0," ",'Настройки УИК'!$C30)</f>
        <v/>
      </c>
      <c r="CX25" s="779"/>
      <c r="CY25" s="779"/>
      <c r="CZ25" s="779"/>
      <c r="DA25" s="779"/>
      <c r="DB25" s="779"/>
      <c r="DC25" s="779"/>
      <c r="DD25" s="779"/>
      <c r="DE25" s="779"/>
      <c r="DF25" s="779"/>
      <c r="DG25" s="779"/>
      <c r="DH25" s="300"/>
      <c r="DI25" s="779" t="str">
        <f>IF('Настройки УИК'!$C31=0," ",'Настройки УИК'!$C31)</f>
        <v/>
      </c>
      <c r="DJ25" s="779"/>
      <c r="DK25" s="779"/>
      <c r="DL25" s="779"/>
      <c r="DM25" s="779"/>
      <c r="DN25" s="779"/>
      <c r="DO25" s="779"/>
      <c r="DP25" s="779"/>
      <c r="DQ25" s="779"/>
      <c r="DR25" s="779"/>
      <c r="DS25" s="779"/>
      <c r="DT25" s="300"/>
      <c r="DU25" s="779" t="str">
        <f>IF('Настройки УИК'!$C32=0," ",'Настройки УИК'!$C32)</f>
        <v/>
      </c>
      <c r="DV25" s="779"/>
      <c r="DW25" s="779"/>
      <c r="DX25" s="779"/>
      <c r="DY25" s="779"/>
      <c r="DZ25" s="779"/>
      <c r="EA25" s="779"/>
      <c r="EB25" s="779"/>
      <c r="EC25" s="779"/>
      <c r="ED25" s="779"/>
      <c r="EE25" s="779"/>
      <c r="EF25" s="300"/>
      <c r="EG25" s="779" t="str">
        <f>IF('Настройки УИК'!$C33=0," ",'Настройки УИК'!$C33)</f>
        <v/>
      </c>
      <c r="EH25" s="779"/>
      <c r="EI25" s="779"/>
      <c r="EJ25" s="779"/>
      <c r="EK25" s="779"/>
      <c r="EL25" s="779"/>
      <c r="EM25" s="779"/>
      <c r="EN25" s="779"/>
      <c r="EO25" s="779"/>
      <c r="EP25" s="779"/>
      <c r="EQ25" s="779"/>
      <c r="ER25" s="300"/>
      <c r="ES25" s="779" t="str">
        <f>IF('Настройки УИК'!$C34=0," ",'Настройки УИК'!$C34)</f>
        <v/>
      </c>
      <c r="ET25" s="779"/>
      <c r="EU25" s="779"/>
      <c r="EV25" s="779"/>
      <c r="EW25" s="779"/>
      <c r="EX25" s="779"/>
      <c r="EY25" s="779"/>
      <c r="EZ25" s="779"/>
      <c r="FA25" s="779"/>
      <c r="FB25" s="779"/>
      <c r="FC25" s="779"/>
      <c r="FD25" s="300"/>
      <c r="FE25" s="779" t="str">
        <f>IF('Настройки УИК'!$C35=0," ",'Настройки УИК'!$C35)</f>
        <v/>
      </c>
      <c r="FF25" s="779"/>
      <c r="FG25" s="779"/>
      <c r="FH25" s="779"/>
      <c r="FI25" s="779"/>
      <c r="FJ25" s="779"/>
      <c r="FK25" s="779"/>
      <c r="FL25" s="779"/>
      <c r="FM25" s="779"/>
      <c r="FN25" s="779"/>
      <c r="FO25" s="779"/>
      <c r="FP25" s="300"/>
      <c r="FQ25" s="779" t="str">
        <f>IF('Настройки УИК'!$C36=0," ",'Настройки УИК'!$C36)</f>
        <v/>
      </c>
      <c r="FR25" s="779"/>
      <c r="FS25" s="779"/>
      <c r="FT25" s="779"/>
      <c r="FU25" s="779"/>
      <c r="FV25" s="779"/>
      <c r="FW25" s="779"/>
      <c r="FX25" s="779"/>
      <c r="FY25" s="779"/>
      <c r="FZ25" s="779"/>
      <c r="GA25" s="779"/>
      <c r="GB25" s="300"/>
      <c r="GC25" s="779" t="str">
        <f>IF('Настройки УИК'!$C37=0," ",'Настройки УИК'!$C37)</f>
        <v/>
      </c>
      <c r="GD25" s="779"/>
      <c r="GE25" s="779"/>
      <c r="GF25" s="779"/>
      <c r="GG25" s="779"/>
      <c r="GH25" s="779"/>
      <c r="GI25" s="779"/>
      <c r="GJ25" s="779"/>
      <c r="GK25" s="779"/>
      <c r="GL25" s="779"/>
      <c r="GM25" s="779"/>
      <c r="GN25" s="300"/>
      <c r="GO25" s="779" t="str">
        <f>IF('Настройки УИК'!$C38=0," ",'Настройки УИК'!$C38)</f>
        <v/>
      </c>
      <c r="GP25" s="779"/>
      <c r="GQ25" s="779"/>
      <c r="GR25" s="779"/>
      <c r="GS25" s="779"/>
      <c r="GT25" s="779"/>
      <c r="GU25" s="779"/>
      <c r="GV25" s="779"/>
      <c r="GW25" s="779"/>
      <c r="GX25" s="779"/>
      <c r="GY25" s="779"/>
      <c r="GZ25" s="300"/>
      <c r="HA25" s="779" t="str">
        <f>IF('Настройки УИК'!$C39=0," ",'Настройки УИК'!$C39)</f>
        <v/>
      </c>
      <c r="HB25" s="779"/>
      <c r="HC25" s="779"/>
      <c r="HD25" s="779"/>
      <c r="HE25" s="779"/>
      <c r="HF25" s="779"/>
      <c r="HG25" s="779"/>
      <c r="HH25" s="779"/>
      <c r="HI25" s="779"/>
      <c r="HJ25" s="779"/>
      <c r="HK25" s="779"/>
    </row>
    <row r="26" spans="1:223" s="116" customFormat="1" ht="51" hidden="1" customHeight="1">
      <c r="A26" s="763"/>
      <c r="B26" s="764"/>
      <c r="C26" s="300"/>
      <c r="D26" s="300"/>
      <c r="E26" s="797" t="str">
        <f>'Настройки УИК'!F22</f>
        <v>${avg_sum1}</v>
      </c>
      <c r="F26" s="779"/>
      <c r="G26" s="779"/>
      <c r="H26" s="779"/>
      <c r="I26" s="779"/>
      <c r="J26" s="779"/>
      <c r="K26" s="779"/>
      <c r="L26" s="779"/>
      <c r="M26" s="779"/>
      <c r="N26" s="779"/>
      <c r="O26" s="779"/>
      <c r="P26" s="300"/>
      <c r="Q26" s="797" t="str">
        <f>'Настройки УИК'!F23</f>
        <v>${avg_sum2}</v>
      </c>
      <c r="R26" s="779"/>
      <c r="S26" s="779"/>
      <c r="T26" s="779"/>
      <c r="U26" s="779"/>
      <c r="V26" s="779"/>
      <c r="W26" s="779"/>
      <c r="X26" s="779"/>
      <c r="Y26" s="779"/>
      <c r="Z26" s="779"/>
      <c r="AA26" s="779"/>
      <c r="AB26" s="300"/>
      <c r="AC26" s="797" t="str">
        <f>'Настройки УИК'!F24</f>
        <v>${avg_sum3}</v>
      </c>
      <c r="AD26" s="779"/>
      <c r="AE26" s="779"/>
      <c r="AF26" s="779"/>
      <c r="AG26" s="779"/>
      <c r="AH26" s="779"/>
      <c r="AI26" s="779"/>
      <c r="AJ26" s="779"/>
      <c r="AK26" s="779"/>
      <c r="AL26" s="779"/>
      <c r="AM26" s="779"/>
      <c r="AN26" s="300"/>
      <c r="AO26" s="797" t="str">
        <f>'Настройки УИК'!F25</f>
        <v>${avg_sum4}</v>
      </c>
      <c r="AP26" s="779"/>
      <c r="AQ26" s="779"/>
      <c r="AR26" s="779"/>
      <c r="AS26" s="779"/>
      <c r="AT26" s="779"/>
      <c r="AU26" s="779"/>
      <c r="AV26" s="779"/>
      <c r="AW26" s="779"/>
      <c r="AX26" s="779"/>
      <c r="AY26" s="779"/>
      <c r="AZ26" s="300"/>
      <c r="BA26" s="797" t="str">
        <f>'Настройки УИК'!F26</f>
        <v>${avg_sum5}</v>
      </c>
      <c r="BB26" s="779"/>
      <c r="BC26" s="779"/>
      <c r="BD26" s="779"/>
      <c r="BE26" s="779"/>
      <c r="BF26" s="779"/>
      <c r="BG26" s="779"/>
      <c r="BH26" s="779"/>
      <c r="BI26" s="779"/>
      <c r="BJ26" s="779"/>
      <c r="BK26" s="779"/>
      <c r="BL26" s="300"/>
      <c r="BM26" s="797" t="str">
        <f>'Настройки УИК'!F27</f>
        <v>${avg_sum6}</v>
      </c>
      <c r="BN26" s="779"/>
      <c r="BO26" s="779"/>
      <c r="BP26" s="779"/>
      <c r="BQ26" s="779"/>
      <c r="BR26" s="779"/>
      <c r="BS26" s="779"/>
      <c r="BT26" s="779"/>
      <c r="BU26" s="779"/>
      <c r="BV26" s="779"/>
      <c r="BW26" s="779"/>
      <c r="BX26" s="300"/>
      <c r="BY26" s="797" t="str">
        <f>'Настройки УИК'!F28</f>
        <v>${avg_sum7}</v>
      </c>
      <c r="BZ26" s="779"/>
      <c r="CA26" s="779"/>
      <c r="CB26" s="779"/>
      <c r="CC26" s="779"/>
      <c r="CD26" s="779"/>
      <c r="CE26" s="779"/>
      <c r="CF26" s="779"/>
      <c r="CG26" s="779"/>
      <c r="CH26" s="779"/>
      <c r="CI26" s="779"/>
      <c r="CJ26" s="300"/>
      <c r="CK26" s="797" t="str">
        <f>'Настройки УИК'!F29</f>
        <v>${avg_sum8}</v>
      </c>
      <c r="CL26" s="779"/>
      <c r="CM26" s="779"/>
      <c r="CN26" s="779"/>
      <c r="CO26" s="779"/>
      <c r="CP26" s="779"/>
      <c r="CQ26" s="779"/>
      <c r="CR26" s="779"/>
      <c r="CS26" s="779"/>
      <c r="CT26" s="779"/>
      <c r="CU26" s="779"/>
      <c r="CV26" s="300"/>
      <c r="CW26" s="797" t="str">
        <f>'Настройки УИК'!F30</f>
        <v>${avg_sum9}</v>
      </c>
      <c r="CX26" s="779"/>
      <c r="CY26" s="779"/>
      <c r="CZ26" s="779"/>
      <c r="DA26" s="779"/>
      <c r="DB26" s="779"/>
      <c r="DC26" s="779"/>
      <c r="DD26" s="779"/>
      <c r="DE26" s="779"/>
      <c r="DF26" s="779"/>
      <c r="DG26" s="779"/>
      <c r="DH26" s="300"/>
      <c r="DI26" s="797" t="str">
        <f>'Настройки УИК'!F31</f>
        <v>${avg_sum10}</v>
      </c>
      <c r="DJ26" s="779"/>
      <c r="DK26" s="779"/>
      <c r="DL26" s="779"/>
      <c r="DM26" s="779"/>
      <c r="DN26" s="779"/>
      <c r="DO26" s="779"/>
      <c r="DP26" s="779"/>
      <c r="DQ26" s="779"/>
      <c r="DR26" s="779"/>
      <c r="DS26" s="779"/>
      <c r="DT26" s="300"/>
      <c r="DU26" s="797" t="str">
        <f>'Настройки УИК'!F32</f>
        <v>${avg_sum11}</v>
      </c>
      <c r="DV26" s="779"/>
      <c r="DW26" s="779"/>
      <c r="DX26" s="779"/>
      <c r="DY26" s="779"/>
      <c r="DZ26" s="779"/>
      <c r="EA26" s="779"/>
      <c r="EB26" s="779"/>
      <c r="EC26" s="779"/>
      <c r="ED26" s="779"/>
      <c r="EE26" s="779"/>
      <c r="EF26" s="300"/>
      <c r="EG26" s="797" t="str">
        <f>'Настройки УИК'!F33</f>
        <v>${avg_sum12}</v>
      </c>
      <c r="EH26" s="779"/>
      <c r="EI26" s="779"/>
      <c r="EJ26" s="779"/>
      <c r="EK26" s="779"/>
      <c r="EL26" s="779"/>
      <c r="EM26" s="779"/>
      <c r="EN26" s="779"/>
      <c r="EO26" s="779"/>
      <c r="EP26" s="779"/>
      <c r="EQ26" s="779"/>
      <c r="ER26" s="300"/>
      <c r="ES26" s="797" t="str">
        <f>'Настройки УИК'!F34</f>
        <v>${avg_sum13}</v>
      </c>
      <c r="ET26" s="779"/>
      <c r="EU26" s="779"/>
      <c r="EV26" s="779"/>
      <c r="EW26" s="779"/>
      <c r="EX26" s="779"/>
      <c r="EY26" s="779"/>
      <c r="EZ26" s="779"/>
      <c r="FA26" s="779"/>
      <c r="FB26" s="779"/>
      <c r="FC26" s="779"/>
      <c r="FD26" s="300"/>
      <c r="FE26" s="797" t="str">
        <f>'Настройки УИК'!F35</f>
        <v>${avg_sum14}</v>
      </c>
      <c r="FF26" s="779"/>
      <c r="FG26" s="779"/>
      <c r="FH26" s="779"/>
      <c r="FI26" s="779"/>
      <c r="FJ26" s="779"/>
      <c r="FK26" s="779"/>
      <c r="FL26" s="779"/>
      <c r="FM26" s="779"/>
      <c r="FN26" s="779"/>
      <c r="FO26" s="779"/>
      <c r="FP26" s="300"/>
      <c r="FQ26" s="797" t="str">
        <f>'Настройки УИК'!F36</f>
        <v>${avg_sum15}</v>
      </c>
      <c r="FR26" s="779"/>
      <c r="FS26" s="779"/>
      <c r="FT26" s="779"/>
      <c r="FU26" s="779"/>
      <c r="FV26" s="779"/>
      <c r="FW26" s="779"/>
      <c r="FX26" s="779"/>
      <c r="FY26" s="779"/>
      <c r="FZ26" s="779"/>
      <c r="GA26" s="779"/>
      <c r="GB26" s="300"/>
      <c r="GC26" s="797" t="str">
        <f>'Настройки УИК'!F37</f>
        <v>${avg_sum16}</v>
      </c>
      <c r="GD26" s="779"/>
      <c r="GE26" s="779"/>
      <c r="GF26" s="779"/>
      <c r="GG26" s="779"/>
      <c r="GH26" s="779"/>
      <c r="GI26" s="779"/>
      <c r="GJ26" s="779"/>
      <c r="GK26" s="779"/>
      <c r="GL26" s="779"/>
      <c r="GM26" s="779"/>
      <c r="GN26" s="300"/>
      <c r="GO26" s="797" t="str">
        <f>'Настройки УИК'!F38</f>
        <v>${avg_sum17}</v>
      </c>
      <c r="GP26" s="779"/>
      <c r="GQ26" s="779"/>
      <c r="GR26" s="779"/>
      <c r="GS26" s="779"/>
      <c r="GT26" s="779"/>
      <c r="GU26" s="779"/>
      <c r="GV26" s="779"/>
      <c r="GW26" s="779"/>
      <c r="GX26" s="779"/>
      <c r="GY26" s="779"/>
      <c r="GZ26" s="300"/>
      <c r="HA26" s="797" t="str">
        <f>'Настройки УИК'!F39</f>
        <v>${avg_sum18}</v>
      </c>
      <c r="HB26" s="779"/>
      <c r="HC26" s="779"/>
      <c r="HD26" s="779"/>
      <c r="HE26" s="779"/>
      <c r="HF26" s="779"/>
      <c r="HG26" s="779"/>
      <c r="HH26" s="779"/>
      <c r="HI26" s="779"/>
      <c r="HJ26" s="779"/>
      <c r="HK26" s="779"/>
    </row>
    <row r="27" spans="1:223" s="116" customFormat="1" ht="78.75" customHeight="1">
      <c r="A27" s="765"/>
      <c r="B27" s="766"/>
      <c r="C27" s="273" t="s">
        <v>58</v>
      </c>
      <c r="D27" s="273"/>
      <c r="E27" s="273" t="s">
        <v>37</v>
      </c>
      <c r="F27" s="273" t="s">
        <v>38</v>
      </c>
      <c r="G27" s="345" t="s">
        <v>417</v>
      </c>
      <c r="H27" s="345" t="s">
        <v>418</v>
      </c>
      <c r="I27" s="273" t="s">
        <v>39</v>
      </c>
      <c r="J27" s="273" t="s">
        <v>143</v>
      </c>
      <c r="K27" s="273" t="s">
        <v>148</v>
      </c>
      <c r="L27" s="273" t="s">
        <v>427</v>
      </c>
      <c r="M27" s="273" t="s">
        <v>428</v>
      </c>
      <c r="N27" s="345" t="s">
        <v>424</v>
      </c>
      <c r="O27" s="273" t="s">
        <v>42</v>
      </c>
      <c r="P27" s="273"/>
      <c r="Q27" s="273" t="s">
        <v>37</v>
      </c>
      <c r="R27" s="273" t="s">
        <v>38</v>
      </c>
      <c r="S27" s="345" t="s">
        <v>417</v>
      </c>
      <c r="T27" s="345" t="s">
        <v>418</v>
      </c>
      <c r="U27" s="273" t="s">
        <v>39</v>
      </c>
      <c r="V27" s="273" t="s">
        <v>143</v>
      </c>
      <c r="W27" s="273" t="s">
        <v>148</v>
      </c>
      <c r="X27" s="273" t="s">
        <v>427</v>
      </c>
      <c r="Y27" s="273" t="s">
        <v>428</v>
      </c>
      <c r="Z27" s="345" t="s">
        <v>424</v>
      </c>
      <c r="AA27" s="273" t="s">
        <v>42</v>
      </c>
      <c r="AB27" s="273"/>
      <c r="AC27" s="273" t="s">
        <v>37</v>
      </c>
      <c r="AD27" s="273" t="s">
        <v>38</v>
      </c>
      <c r="AE27" s="345" t="s">
        <v>417</v>
      </c>
      <c r="AF27" s="345" t="s">
        <v>418</v>
      </c>
      <c r="AG27" s="273" t="s">
        <v>39</v>
      </c>
      <c r="AH27" s="273" t="s">
        <v>143</v>
      </c>
      <c r="AI27" s="273" t="s">
        <v>148</v>
      </c>
      <c r="AJ27" s="273" t="s">
        <v>427</v>
      </c>
      <c r="AK27" s="273" t="s">
        <v>428</v>
      </c>
      <c r="AL27" s="345" t="s">
        <v>424</v>
      </c>
      <c r="AM27" s="273" t="s">
        <v>42</v>
      </c>
      <c r="AN27" s="273"/>
      <c r="AO27" s="273" t="s">
        <v>37</v>
      </c>
      <c r="AP27" s="273" t="s">
        <v>38</v>
      </c>
      <c r="AQ27" s="345" t="s">
        <v>417</v>
      </c>
      <c r="AR27" s="345" t="s">
        <v>418</v>
      </c>
      <c r="AS27" s="273" t="s">
        <v>39</v>
      </c>
      <c r="AT27" s="273" t="s">
        <v>143</v>
      </c>
      <c r="AU27" s="273" t="s">
        <v>148</v>
      </c>
      <c r="AV27" s="273" t="s">
        <v>427</v>
      </c>
      <c r="AW27" s="273" t="s">
        <v>428</v>
      </c>
      <c r="AX27" s="345" t="s">
        <v>424</v>
      </c>
      <c r="AY27" s="273" t="s">
        <v>42</v>
      </c>
      <c r="AZ27" s="273"/>
      <c r="BA27" s="273" t="s">
        <v>37</v>
      </c>
      <c r="BB27" s="273" t="s">
        <v>38</v>
      </c>
      <c r="BC27" s="345" t="s">
        <v>417</v>
      </c>
      <c r="BD27" s="345" t="s">
        <v>418</v>
      </c>
      <c r="BE27" s="273" t="s">
        <v>39</v>
      </c>
      <c r="BF27" s="273" t="s">
        <v>143</v>
      </c>
      <c r="BG27" s="273" t="s">
        <v>148</v>
      </c>
      <c r="BH27" s="273" t="s">
        <v>427</v>
      </c>
      <c r="BI27" s="273" t="s">
        <v>428</v>
      </c>
      <c r="BJ27" s="345" t="s">
        <v>424</v>
      </c>
      <c r="BK27" s="273" t="s">
        <v>42</v>
      </c>
      <c r="BL27" s="273"/>
      <c r="BM27" s="273" t="s">
        <v>37</v>
      </c>
      <c r="BN27" s="273" t="s">
        <v>38</v>
      </c>
      <c r="BO27" s="345" t="s">
        <v>417</v>
      </c>
      <c r="BP27" s="345" t="s">
        <v>418</v>
      </c>
      <c r="BQ27" s="273" t="s">
        <v>39</v>
      </c>
      <c r="BR27" s="273" t="s">
        <v>143</v>
      </c>
      <c r="BS27" s="273" t="s">
        <v>148</v>
      </c>
      <c r="BT27" s="273" t="s">
        <v>427</v>
      </c>
      <c r="BU27" s="273" t="s">
        <v>428</v>
      </c>
      <c r="BV27" s="345" t="s">
        <v>424</v>
      </c>
      <c r="BW27" s="273" t="s">
        <v>42</v>
      </c>
      <c r="BX27" s="273"/>
      <c r="BY27" s="273" t="s">
        <v>37</v>
      </c>
      <c r="BZ27" s="273" t="s">
        <v>38</v>
      </c>
      <c r="CA27" s="345" t="s">
        <v>417</v>
      </c>
      <c r="CB27" s="345" t="s">
        <v>418</v>
      </c>
      <c r="CC27" s="273" t="s">
        <v>39</v>
      </c>
      <c r="CD27" s="273" t="s">
        <v>143</v>
      </c>
      <c r="CE27" s="273" t="s">
        <v>148</v>
      </c>
      <c r="CF27" s="273" t="s">
        <v>427</v>
      </c>
      <c r="CG27" s="273" t="s">
        <v>428</v>
      </c>
      <c r="CH27" s="345" t="s">
        <v>424</v>
      </c>
      <c r="CI27" s="273" t="s">
        <v>42</v>
      </c>
      <c r="CJ27" s="273"/>
      <c r="CK27" s="273" t="s">
        <v>37</v>
      </c>
      <c r="CL27" s="273" t="s">
        <v>38</v>
      </c>
      <c r="CM27" s="345" t="s">
        <v>417</v>
      </c>
      <c r="CN27" s="345" t="s">
        <v>418</v>
      </c>
      <c r="CO27" s="273" t="s">
        <v>39</v>
      </c>
      <c r="CP27" s="273" t="s">
        <v>143</v>
      </c>
      <c r="CQ27" s="273" t="s">
        <v>148</v>
      </c>
      <c r="CR27" s="273" t="s">
        <v>427</v>
      </c>
      <c r="CS27" s="273" t="s">
        <v>428</v>
      </c>
      <c r="CT27" s="345" t="s">
        <v>424</v>
      </c>
      <c r="CU27" s="273" t="s">
        <v>42</v>
      </c>
      <c r="CV27" s="273"/>
      <c r="CW27" s="273" t="s">
        <v>37</v>
      </c>
      <c r="CX27" s="273" t="s">
        <v>38</v>
      </c>
      <c r="CY27" s="345" t="s">
        <v>417</v>
      </c>
      <c r="CZ27" s="345" t="s">
        <v>418</v>
      </c>
      <c r="DA27" s="273" t="s">
        <v>39</v>
      </c>
      <c r="DB27" s="273" t="s">
        <v>143</v>
      </c>
      <c r="DC27" s="273" t="s">
        <v>148</v>
      </c>
      <c r="DD27" s="273" t="s">
        <v>427</v>
      </c>
      <c r="DE27" s="273" t="s">
        <v>428</v>
      </c>
      <c r="DF27" s="345" t="s">
        <v>424</v>
      </c>
      <c r="DG27" s="273" t="s">
        <v>42</v>
      </c>
      <c r="DH27" s="273"/>
      <c r="DI27" s="273" t="s">
        <v>37</v>
      </c>
      <c r="DJ27" s="273" t="s">
        <v>38</v>
      </c>
      <c r="DK27" s="345" t="s">
        <v>417</v>
      </c>
      <c r="DL27" s="345" t="s">
        <v>418</v>
      </c>
      <c r="DM27" s="273" t="s">
        <v>39</v>
      </c>
      <c r="DN27" s="273" t="s">
        <v>143</v>
      </c>
      <c r="DO27" s="273" t="s">
        <v>148</v>
      </c>
      <c r="DP27" s="273" t="s">
        <v>427</v>
      </c>
      <c r="DQ27" s="273" t="s">
        <v>428</v>
      </c>
      <c r="DR27" s="345" t="s">
        <v>424</v>
      </c>
      <c r="DS27" s="273" t="s">
        <v>42</v>
      </c>
      <c r="DT27" s="273"/>
      <c r="DU27" s="273" t="s">
        <v>37</v>
      </c>
      <c r="DV27" s="273" t="s">
        <v>38</v>
      </c>
      <c r="DW27" s="345" t="s">
        <v>417</v>
      </c>
      <c r="DX27" s="345" t="s">
        <v>418</v>
      </c>
      <c r="DY27" s="273" t="s">
        <v>39</v>
      </c>
      <c r="DZ27" s="273" t="s">
        <v>143</v>
      </c>
      <c r="EA27" s="273" t="s">
        <v>148</v>
      </c>
      <c r="EB27" s="273" t="s">
        <v>427</v>
      </c>
      <c r="EC27" s="273" t="s">
        <v>428</v>
      </c>
      <c r="ED27" s="345" t="s">
        <v>424</v>
      </c>
      <c r="EE27" s="273" t="s">
        <v>42</v>
      </c>
      <c r="EF27" s="273"/>
      <c r="EG27" s="273" t="s">
        <v>37</v>
      </c>
      <c r="EH27" s="273" t="s">
        <v>38</v>
      </c>
      <c r="EI27" s="345" t="s">
        <v>417</v>
      </c>
      <c r="EJ27" s="345" t="s">
        <v>418</v>
      </c>
      <c r="EK27" s="273" t="s">
        <v>39</v>
      </c>
      <c r="EL27" s="273" t="s">
        <v>143</v>
      </c>
      <c r="EM27" s="273" t="s">
        <v>148</v>
      </c>
      <c r="EN27" s="273" t="s">
        <v>427</v>
      </c>
      <c r="EO27" s="273" t="s">
        <v>428</v>
      </c>
      <c r="EP27" s="345" t="s">
        <v>424</v>
      </c>
      <c r="EQ27" s="273" t="s">
        <v>42</v>
      </c>
      <c r="ER27" s="273"/>
      <c r="ES27" s="273" t="s">
        <v>37</v>
      </c>
      <c r="ET27" s="273" t="s">
        <v>38</v>
      </c>
      <c r="EU27" s="345" t="s">
        <v>417</v>
      </c>
      <c r="EV27" s="345" t="s">
        <v>418</v>
      </c>
      <c r="EW27" s="273" t="s">
        <v>39</v>
      </c>
      <c r="EX27" s="273" t="s">
        <v>143</v>
      </c>
      <c r="EY27" s="273" t="s">
        <v>148</v>
      </c>
      <c r="EZ27" s="273" t="s">
        <v>427</v>
      </c>
      <c r="FA27" s="273" t="s">
        <v>428</v>
      </c>
      <c r="FB27" s="345" t="s">
        <v>424</v>
      </c>
      <c r="FC27" s="273" t="s">
        <v>42</v>
      </c>
      <c r="FD27" s="273"/>
      <c r="FE27" s="273" t="s">
        <v>37</v>
      </c>
      <c r="FF27" s="273" t="s">
        <v>38</v>
      </c>
      <c r="FG27" s="345" t="s">
        <v>417</v>
      </c>
      <c r="FH27" s="345" t="s">
        <v>418</v>
      </c>
      <c r="FI27" s="273" t="s">
        <v>39</v>
      </c>
      <c r="FJ27" s="273" t="s">
        <v>143</v>
      </c>
      <c r="FK27" s="273" t="s">
        <v>148</v>
      </c>
      <c r="FL27" s="273" t="s">
        <v>427</v>
      </c>
      <c r="FM27" s="273" t="s">
        <v>428</v>
      </c>
      <c r="FN27" s="345" t="s">
        <v>424</v>
      </c>
      <c r="FO27" s="273" t="s">
        <v>42</v>
      </c>
      <c r="FP27" s="273"/>
      <c r="FQ27" s="273" t="s">
        <v>37</v>
      </c>
      <c r="FR27" s="273" t="s">
        <v>38</v>
      </c>
      <c r="FS27" s="345" t="s">
        <v>417</v>
      </c>
      <c r="FT27" s="345" t="s">
        <v>418</v>
      </c>
      <c r="FU27" s="273" t="s">
        <v>39</v>
      </c>
      <c r="FV27" s="273" t="s">
        <v>143</v>
      </c>
      <c r="FW27" s="273" t="s">
        <v>148</v>
      </c>
      <c r="FX27" s="273" t="s">
        <v>427</v>
      </c>
      <c r="FY27" s="273" t="s">
        <v>428</v>
      </c>
      <c r="FZ27" s="345" t="s">
        <v>424</v>
      </c>
      <c r="GA27" s="273" t="s">
        <v>42</v>
      </c>
      <c r="GB27" s="273"/>
      <c r="GC27" s="273" t="s">
        <v>37</v>
      </c>
      <c r="GD27" s="273" t="s">
        <v>38</v>
      </c>
      <c r="GE27" s="345" t="s">
        <v>417</v>
      </c>
      <c r="GF27" s="345" t="s">
        <v>418</v>
      </c>
      <c r="GG27" s="273" t="s">
        <v>39</v>
      </c>
      <c r="GH27" s="273" t="s">
        <v>143</v>
      </c>
      <c r="GI27" s="273" t="s">
        <v>148</v>
      </c>
      <c r="GJ27" s="273" t="s">
        <v>427</v>
      </c>
      <c r="GK27" s="273" t="s">
        <v>428</v>
      </c>
      <c r="GL27" s="345" t="s">
        <v>424</v>
      </c>
      <c r="GM27" s="273" t="s">
        <v>42</v>
      </c>
      <c r="GN27" s="273"/>
      <c r="GO27" s="273" t="s">
        <v>37</v>
      </c>
      <c r="GP27" s="273" t="s">
        <v>38</v>
      </c>
      <c r="GQ27" s="345" t="s">
        <v>417</v>
      </c>
      <c r="GR27" s="345" t="s">
        <v>418</v>
      </c>
      <c r="GS27" s="273" t="s">
        <v>39</v>
      </c>
      <c r="GT27" s="273" t="s">
        <v>143</v>
      </c>
      <c r="GU27" s="273" t="s">
        <v>148</v>
      </c>
      <c r="GV27" s="273" t="s">
        <v>427</v>
      </c>
      <c r="GW27" s="273" t="s">
        <v>428</v>
      </c>
      <c r="GX27" s="345" t="s">
        <v>424</v>
      </c>
      <c r="GY27" s="273" t="s">
        <v>42</v>
      </c>
      <c r="GZ27" s="273"/>
      <c r="HA27" s="273" t="s">
        <v>37</v>
      </c>
      <c r="HB27" s="273" t="s">
        <v>38</v>
      </c>
      <c r="HC27" s="345" t="s">
        <v>417</v>
      </c>
      <c r="HD27" s="345" t="s">
        <v>418</v>
      </c>
      <c r="HE27" s="273" t="s">
        <v>39</v>
      </c>
      <c r="HF27" s="273" t="s">
        <v>143</v>
      </c>
      <c r="HG27" s="273" t="s">
        <v>148</v>
      </c>
      <c r="HH27" s="273" t="s">
        <v>427</v>
      </c>
      <c r="HI27" s="273" t="s">
        <v>428</v>
      </c>
      <c r="HJ27" s="345" t="s">
        <v>424</v>
      </c>
      <c r="HK27" s="273" t="s">
        <v>42</v>
      </c>
    </row>
    <row r="28" spans="1:223">
      <c r="A28" s="816" t="s">
        <v>399</v>
      </c>
      <c r="B28" s="817"/>
      <c r="C28" s="496"/>
      <c r="D28" s="496"/>
      <c r="E28" s="776" t="s">
        <v>400</v>
      </c>
      <c r="F28" s="777"/>
      <c r="G28" s="777"/>
      <c r="H28" s="777"/>
      <c r="I28" s="777"/>
      <c r="J28" s="777"/>
      <c r="K28" s="777"/>
      <c r="L28" s="777"/>
      <c r="M28" s="777"/>
      <c r="N28" s="777"/>
      <c r="O28" s="778"/>
      <c r="P28" s="496"/>
      <c r="Q28" s="776" t="s">
        <v>401</v>
      </c>
      <c r="R28" s="777"/>
      <c r="S28" s="777"/>
      <c r="T28" s="777"/>
      <c r="U28" s="777"/>
      <c r="V28" s="777"/>
      <c r="W28" s="777"/>
      <c r="X28" s="777"/>
      <c r="Y28" s="777"/>
      <c r="Z28" s="777"/>
      <c r="AA28" s="778"/>
      <c r="AB28" s="496"/>
      <c r="AC28" s="776" t="s">
        <v>402</v>
      </c>
      <c r="AD28" s="777"/>
      <c r="AE28" s="777"/>
      <c r="AF28" s="777"/>
      <c r="AG28" s="777"/>
      <c r="AH28" s="777"/>
      <c r="AI28" s="777"/>
      <c r="AJ28" s="777"/>
      <c r="AK28" s="777"/>
      <c r="AL28" s="777"/>
      <c r="AM28" s="778"/>
      <c r="AN28" s="496"/>
      <c r="AO28" s="776" t="s">
        <v>403</v>
      </c>
      <c r="AP28" s="777"/>
      <c r="AQ28" s="777"/>
      <c r="AR28" s="777"/>
      <c r="AS28" s="777"/>
      <c r="AT28" s="777"/>
      <c r="AU28" s="777"/>
      <c r="AV28" s="777"/>
      <c r="AW28" s="777"/>
      <c r="AX28" s="777"/>
      <c r="AY28" s="778"/>
      <c r="AZ28" s="496"/>
      <c r="BA28" s="776" t="s">
        <v>404</v>
      </c>
      <c r="BB28" s="777"/>
      <c r="BC28" s="777"/>
      <c r="BD28" s="777"/>
      <c r="BE28" s="777"/>
      <c r="BF28" s="777"/>
      <c r="BG28" s="777"/>
      <c r="BH28" s="777"/>
      <c r="BI28" s="777"/>
      <c r="BJ28" s="777"/>
      <c r="BK28" s="778"/>
      <c r="BL28" s="496"/>
      <c r="BM28" s="776" t="s">
        <v>405</v>
      </c>
      <c r="BN28" s="777"/>
      <c r="BO28" s="777"/>
      <c r="BP28" s="777"/>
      <c r="BQ28" s="777"/>
      <c r="BR28" s="777"/>
      <c r="BS28" s="777"/>
      <c r="BT28" s="777"/>
      <c r="BU28" s="777"/>
      <c r="BV28" s="777"/>
      <c r="BW28" s="778"/>
      <c r="BX28" s="496"/>
      <c r="BY28" s="776" t="s">
        <v>406</v>
      </c>
      <c r="BZ28" s="777"/>
      <c r="CA28" s="777"/>
      <c r="CB28" s="777"/>
      <c r="CC28" s="777"/>
      <c r="CD28" s="777"/>
      <c r="CE28" s="777"/>
      <c r="CF28" s="777"/>
      <c r="CG28" s="777"/>
      <c r="CH28" s="777"/>
      <c r="CI28" s="778"/>
      <c r="CJ28" s="496"/>
      <c r="CK28" s="776" t="s">
        <v>407</v>
      </c>
      <c r="CL28" s="777"/>
      <c r="CM28" s="777"/>
      <c r="CN28" s="777"/>
      <c r="CO28" s="777"/>
      <c r="CP28" s="777"/>
      <c r="CQ28" s="777"/>
      <c r="CR28" s="777"/>
      <c r="CS28" s="777"/>
      <c r="CT28" s="777"/>
      <c r="CU28" s="778"/>
      <c r="CV28" s="496"/>
      <c r="CW28" s="776" t="s">
        <v>408</v>
      </c>
      <c r="CX28" s="777"/>
      <c r="CY28" s="777"/>
      <c r="CZ28" s="777"/>
      <c r="DA28" s="777"/>
      <c r="DB28" s="777"/>
      <c r="DC28" s="777"/>
      <c r="DD28" s="777"/>
      <c r="DE28" s="777"/>
      <c r="DF28" s="777"/>
      <c r="DG28" s="778"/>
      <c r="DH28" s="496"/>
      <c r="DI28" s="776" t="s">
        <v>409</v>
      </c>
      <c r="DJ28" s="777"/>
      <c r="DK28" s="777"/>
      <c r="DL28" s="777"/>
      <c r="DM28" s="777"/>
      <c r="DN28" s="777"/>
      <c r="DO28" s="777"/>
      <c r="DP28" s="777"/>
      <c r="DQ28" s="777"/>
      <c r="DR28" s="777"/>
      <c r="DS28" s="778"/>
      <c r="DT28" s="496"/>
      <c r="DU28" s="776" t="s">
        <v>410</v>
      </c>
      <c r="DV28" s="777"/>
      <c r="DW28" s="777"/>
      <c r="DX28" s="777"/>
      <c r="DY28" s="777"/>
      <c r="DZ28" s="777"/>
      <c r="EA28" s="777"/>
      <c r="EB28" s="777"/>
      <c r="EC28" s="777"/>
      <c r="ED28" s="777"/>
      <c r="EE28" s="778"/>
      <c r="EF28" s="496"/>
      <c r="EG28" s="776" t="s">
        <v>411</v>
      </c>
      <c r="EH28" s="777"/>
      <c r="EI28" s="777"/>
      <c r="EJ28" s="777"/>
      <c r="EK28" s="777"/>
      <c r="EL28" s="777"/>
      <c r="EM28" s="777"/>
      <c r="EN28" s="777"/>
      <c r="EO28" s="777"/>
      <c r="EP28" s="777"/>
      <c r="EQ28" s="778"/>
      <c r="ER28" s="496"/>
      <c r="ES28" s="776" t="s">
        <v>412</v>
      </c>
      <c r="ET28" s="777"/>
      <c r="EU28" s="777"/>
      <c r="EV28" s="777"/>
      <c r="EW28" s="777"/>
      <c r="EX28" s="777"/>
      <c r="EY28" s="777"/>
      <c r="EZ28" s="777"/>
      <c r="FA28" s="777"/>
      <c r="FB28" s="777"/>
      <c r="FC28" s="778"/>
      <c r="FD28" s="496"/>
      <c r="FE28" s="776" t="s">
        <v>413</v>
      </c>
      <c r="FF28" s="777"/>
      <c r="FG28" s="777"/>
      <c r="FH28" s="777"/>
      <c r="FI28" s="777"/>
      <c r="FJ28" s="777"/>
      <c r="FK28" s="777"/>
      <c r="FL28" s="777"/>
      <c r="FM28" s="777"/>
      <c r="FN28" s="777"/>
      <c r="FO28" s="778"/>
      <c r="FP28" s="496"/>
      <c r="FQ28" s="776" t="s">
        <v>414</v>
      </c>
      <c r="FR28" s="777"/>
      <c r="FS28" s="777"/>
      <c r="FT28" s="777"/>
      <c r="FU28" s="777"/>
      <c r="FV28" s="777"/>
      <c r="FW28" s="777"/>
      <c r="FX28" s="777"/>
      <c r="FY28" s="777"/>
      <c r="FZ28" s="777"/>
      <c r="GA28" s="778"/>
      <c r="GB28" s="496"/>
      <c r="GC28" s="776" t="s">
        <v>415</v>
      </c>
      <c r="GD28" s="777"/>
      <c r="GE28" s="777"/>
      <c r="GF28" s="777"/>
      <c r="GG28" s="777"/>
      <c r="GH28" s="777"/>
      <c r="GI28" s="777"/>
      <c r="GJ28" s="777"/>
      <c r="GK28" s="777"/>
      <c r="GL28" s="777"/>
      <c r="GM28" s="778"/>
      <c r="GN28" s="496"/>
      <c r="GO28" s="776" t="s">
        <v>416</v>
      </c>
      <c r="GP28" s="777"/>
      <c r="GQ28" s="777"/>
      <c r="GR28" s="777"/>
      <c r="GS28" s="777"/>
      <c r="GT28" s="777"/>
      <c r="GU28" s="777"/>
      <c r="GV28" s="777"/>
      <c r="GW28" s="777"/>
      <c r="GX28" s="777"/>
      <c r="GY28" s="778"/>
      <c r="GZ28" s="496"/>
      <c r="HA28" s="776" t="s">
        <v>1043</v>
      </c>
      <c r="HB28" s="777"/>
      <c r="HC28" s="777"/>
      <c r="HD28" s="777"/>
      <c r="HE28" s="777"/>
      <c r="HF28" s="777"/>
      <c r="HG28" s="777"/>
      <c r="HH28" s="777"/>
      <c r="HI28" s="777"/>
      <c r="HJ28" s="777"/>
      <c r="HK28" s="778"/>
    </row>
    <row r="29" spans="1:223">
      <c r="A29" s="419" t="s">
        <v>1040</v>
      </c>
      <c r="B29" s="420" t="s">
        <v>1041</v>
      </c>
      <c r="C29" s="497" t="s">
        <v>1091</v>
      </c>
      <c r="D29" s="274" t="str">
        <f>D$20</f>
        <v>${id_fio1}</v>
      </c>
      <c r="E29" s="181"/>
      <c r="F29" s="181"/>
      <c r="G29" s="275" t="str">
        <f>INT(E29/100)&amp;":"&amp;RIGHT(E29,2)</f>
        <v>0:</v>
      </c>
      <c r="H29" s="275" t="str">
        <f>INT(F29/100)&amp;":"&amp;RIGHT(F29,2)</f>
        <v>0:</v>
      </c>
      <c r="I29" s="276">
        <f t="shared" ref="I29:I92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77" t="e">
        <f>IF(MONTH('Настройки ТИК'!$C$17)=MONTH('Настройки ТИК'!$D$17),IF(O29="К",I29,0),IF(MONTH($A29)&lt;MONTH('Настройки ТИК'!$D$17),IF(O29="К",I29,0),0))</f>
        <v>#VALUE!</v>
      </c>
      <c r="K29" s="277" t="e">
        <f>IF(MONTH('Настройки ТИК'!$C$17)=MONTH('Настройки ТИК'!$D$17),0,IF(MONTH($A29)&lt;MONTH('Настройки ТИК'!$D$17),0,IF(O29="К",I29,0)))</f>
        <v>#VALUE!</v>
      </c>
      <c r="L29" s="277">
        <f t="shared" ref="L29:L92" si="1">IF(O29="Д",I29,0)</f>
        <v>0</v>
      </c>
      <c r="M29" s="277">
        <f t="shared" ref="M29:M92" si="2">IF(O29="Д",IF($B29="С",I29-N29,IF($B29="В",I29-N29,IF($B29="П",I29-N29,0))),0)</f>
        <v>0</v>
      </c>
      <c r="N29" s="303">
        <f>'в ФОВ'!K5</f>
        <v>0</v>
      </c>
      <c r="O29" s="380" t="str">
        <f t="shared" ref="O29:O92" si="3">IF(AND(E29&lt;&gt;"",F29&lt;&gt;""),IF(AND(E$26&gt;0,$B29&lt;&gt;"П",$B29&lt;&gt;"С",$B29&lt;&gt;"В",((IF(F29=0,2400,F29)/100)-(IF(E29=0,0,E29)/100))=8),"К","Д"),"")</f>
        <v/>
      </c>
      <c r="P29" s="274" t="str">
        <f>P$20</f>
        <v>${id_fio2}</v>
      </c>
      <c r="Q29" s="181"/>
      <c r="R29" s="181"/>
      <c r="S29" s="275" t="str">
        <f>INT(Q29/100)&amp;":"&amp;RIGHT(Q29,2)</f>
        <v>0:</v>
      </c>
      <c r="T29" s="275" t="str">
        <f>INT(R29/100)&amp;":"&amp;RIGHT(R29,2)</f>
        <v>0:</v>
      </c>
      <c r="U29" s="276">
        <f t="shared" ref="U29:U92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77" t="e">
        <f>IF(MONTH('Настройки ТИК'!$C$17)=MONTH('Настройки ТИК'!$D$17),IF(AA29="К",U29,0),IF(MONTH($A29)&lt;MONTH('Настройки ТИК'!$D$17),IF(AA29="К",U29,0),0))</f>
        <v>#VALUE!</v>
      </c>
      <c r="W29" s="277" t="e">
        <f>IF(MONTH('Настройки ТИК'!$C$17)=MONTH('Настройки ТИК'!$D$17),0,IF(MONTH($A29)&lt;MONTH('Настройки ТИК'!$D$17),0,IF(AA29="К",U29,0)))</f>
        <v>#VALUE!</v>
      </c>
      <c r="X29" s="277">
        <f t="shared" ref="X29:X92" si="5">IF(AA29="Д",U29,0)</f>
        <v>0</v>
      </c>
      <c r="Y29" s="277">
        <f t="shared" ref="Y29:Y92" si="6">IF(AA29="Д",IF($B29="С",U29-Z29,IF($B29="В",U29-Z29,IF($B29="П",U29-Z29,0))),0)</f>
        <v>0</v>
      </c>
      <c r="Z29" s="303">
        <f>'в ФОВ'!W5</f>
        <v>0</v>
      </c>
      <c r="AA29" s="380" t="str">
        <f t="shared" ref="AA29:AA92" si="7">IF(AND(Q29&lt;&gt;"",R29&lt;&gt;""),IF(AND(Q$26&gt;0,$B29&lt;&gt;"П",$B29&lt;&gt;"С",$B29&lt;&gt;"В",((IF(R29=0,2400,R29)/100)-(IF(Q29=0,0,Q29)/100))=8),"К","Д"),"")</f>
        <v/>
      </c>
      <c r="AB29" s="274" t="str">
        <f>AB$20</f>
        <v>${id_fio3}</v>
      </c>
      <c r="AC29" s="181"/>
      <c r="AD29" s="181"/>
      <c r="AE29" s="275" t="str">
        <f>INT(AC29/100)&amp;":"&amp;RIGHT(AC29,2)</f>
        <v>0:</v>
      </c>
      <c r="AF29" s="275" t="str">
        <f>INT(AD29/100)&amp;":"&amp;RIGHT(AD29,2)</f>
        <v>0:</v>
      </c>
      <c r="AG29" s="276">
        <f t="shared" ref="AG29:AG92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77" t="e">
        <f>IF(MONTH('Настройки ТИК'!$C$17)=MONTH('Настройки ТИК'!$D$17),IF(AM29="К",AG29,0),IF(MONTH($A29)&lt;MONTH('Настройки ТИК'!$D$17),IF(AM29="К",AG29,0),0))</f>
        <v>#VALUE!</v>
      </c>
      <c r="AI29" s="277" t="e">
        <f>IF(MONTH('Настройки ТИК'!$C$17)=MONTH('Настройки ТИК'!$D$17),0,IF(MONTH($A29)&lt;MONTH('Настройки ТИК'!$D$17),0,IF(AM29="К",AG29,0)))</f>
        <v>#VALUE!</v>
      </c>
      <c r="AJ29" s="277">
        <f t="shared" ref="AJ29:AJ92" si="9">IF(AM29="Д",AG29,0)</f>
        <v>0</v>
      </c>
      <c r="AK29" s="277">
        <f t="shared" ref="AK29:AK92" si="10">IF(AM29="Д",IF($B29="С",AG29-AL29,IF($B29="В",AG29-AL29,IF($B29="П",AG29-AL29,0))),0)</f>
        <v>0</v>
      </c>
      <c r="AL29" s="303">
        <f>'в ФОВ'!AI5</f>
        <v>0</v>
      </c>
      <c r="AM29" s="380" t="str">
        <f t="shared" ref="AM29:AM92" si="11">IF(AND(AC29&lt;&gt;"",AD29&lt;&gt;""),IF(AND(AC$26&gt;0,$B29&lt;&gt;"П",$B29&lt;&gt;"С",$B29&lt;&gt;"В",((IF(AD29=0,2400,AD29)/100)-(IF(AC29=0,0,AC29)/100))=8),"К","Д"),"")</f>
        <v/>
      </c>
      <c r="AN29" s="274" t="str">
        <f>AN$20</f>
        <v>${id_fio4}</v>
      </c>
      <c r="AO29" s="181"/>
      <c r="AP29" s="181"/>
      <c r="AQ29" s="275" t="str">
        <f>INT(AO29/100)&amp;":"&amp;RIGHT(AO29,2)</f>
        <v>0:</v>
      </c>
      <c r="AR29" s="275" t="str">
        <f>INT(AP29/100)&amp;":"&amp;RIGHT(AP29,2)</f>
        <v>0:</v>
      </c>
      <c r="AS29" s="276">
        <f t="shared" ref="AS29:AS92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77" t="e">
        <f>IF(MONTH('Настройки ТИК'!$C$17)=MONTH('Настройки ТИК'!$D$17),IF(AY29="К",AS29,0),IF(MONTH($A29)&lt;MONTH('Настройки ТИК'!$D$17),IF(AY29="К",AS29,0),0))</f>
        <v>#VALUE!</v>
      </c>
      <c r="AU29" s="277" t="e">
        <f>IF(MONTH('Настройки ТИК'!$C$17)=MONTH('Настройки ТИК'!$D$17),0,IF(MONTH($A29)&lt;MONTH('Настройки ТИК'!$D$17),0,IF(AY29="К",AS29,0)))</f>
        <v>#VALUE!</v>
      </c>
      <c r="AV29" s="277">
        <f t="shared" ref="AV29:AV92" si="13">IF(AY29="Д",AS29,0)</f>
        <v>0</v>
      </c>
      <c r="AW29" s="277">
        <f t="shared" ref="AW29:AW92" si="14">IF(AY29="Д",IF($B29="С",AS29-AX29,IF($B29="В",AS29-AX29,IF($B29="П",AS29-AX29,0))),0)</f>
        <v>0</v>
      </c>
      <c r="AX29" s="303">
        <f>'в ФОВ'!AU5</f>
        <v>0</v>
      </c>
      <c r="AY29" s="380" t="str">
        <f t="shared" ref="AY29:AY92" si="15">IF(AND(AO29&lt;&gt;"",AP29&lt;&gt;""),IF(AND(AO$26&gt;0,$B29&lt;&gt;"П",$B29&lt;&gt;"С",$B29&lt;&gt;"В",((IF(AP29=0,2400,AP29)/100)-(IF(AO29=0,0,AO29)/100))=8),"К","Д"),"")</f>
        <v/>
      </c>
      <c r="AZ29" s="274" t="str">
        <f>AZ$20</f>
        <v>${id_fio5}</v>
      </c>
      <c r="BA29" s="181"/>
      <c r="BB29" s="181"/>
      <c r="BC29" s="275" t="str">
        <f>INT(BA29/100)&amp;":"&amp;RIGHT(BA29,2)</f>
        <v>0:</v>
      </c>
      <c r="BD29" s="275" t="str">
        <f>INT(BB29/100)&amp;":"&amp;RIGHT(BB29,2)</f>
        <v>0:</v>
      </c>
      <c r="BE29" s="276">
        <f t="shared" ref="BE29:BE92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77" t="e">
        <f>IF(MONTH('Настройки ТИК'!$C$17)=MONTH('Настройки ТИК'!$D$17),IF(BK29="К",BE29,0),IF(MONTH($A29)&lt;MONTH('Настройки ТИК'!$D$17),IF(BK29="К",BE29,0),0))</f>
        <v>#VALUE!</v>
      </c>
      <c r="BG29" s="277" t="e">
        <f>IF(MONTH('Настройки ТИК'!$C$17)=MONTH('Настройки ТИК'!$D$17),0,IF(MONTH($A29)&lt;MONTH('Настройки ТИК'!$D$17),0,IF(BK29="К",BE29,0)))</f>
        <v>#VALUE!</v>
      </c>
      <c r="BH29" s="277">
        <f t="shared" ref="BH29:BH92" si="17">IF(BK29="Д",BE29,0)</f>
        <v>0</v>
      </c>
      <c r="BI29" s="277">
        <f t="shared" ref="BI29:BI92" si="18">IF(BK29="Д",IF($B29="С",BE29-BJ29,IF($B29="В",BE29-BJ29,IF($B29="П",BE29-BJ29,0))),0)</f>
        <v>0</v>
      </c>
      <c r="BJ29" s="303">
        <f>'в ФОВ'!BG5</f>
        <v>0</v>
      </c>
      <c r="BK29" s="380" t="str">
        <f t="shared" ref="BK29:BK92" si="19">IF(AND(BA29&lt;&gt;"",BB29&lt;&gt;""),IF(AND(BA$26&gt;0,$B29&lt;&gt;"П",$B29&lt;&gt;"С",$B29&lt;&gt;"В",((IF(BB29=0,2400,BB29)/100)-(IF(BA29=0,0,BA29)/100))=8),"К","Д"),"")</f>
        <v/>
      </c>
      <c r="BL29" s="274" t="str">
        <f>BL$20</f>
        <v>${id_fio6}</v>
      </c>
      <c r="BM29" s="181"/>
      <c r="BN29" s="181"/>
      <c r="BO29" s="275" t="str">
        <f>INT(BM29/100)&amp;":"&amp;RIGHT(BM29,2)</f>
        <v>0:</v>
      </c>
      <c r="BP29" s="275" t="str">
        <f>INT(BN29/100)&amp;":"&amp;RIGHT(BN29,2)</f>
        <v>0:</v>
      </c>
      <c r="BQ29" s="276">
        <f t="shared" ref="BQ29:BQ92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77" t="e">
        <f>IF(MONTH('Настройки ТИК'!$C$17)=MONTH('Настройки ТИК'!$D$17),IF(BW29="К",BQ29,0),IF(MONTH($A29)&lt;MONTH('Настройки ТИК'!$D$17),IF(BW29="К",BQ29,0),0))</f>
        <v>#VALUE!</v>
      </c>
      <c r="BS29" s="277" t="e">
        <f>IF(MONTH('Настройки ТИК'!$C$17)=MONTH('Настройки ТИК'!$D$17),0,IF(MONTH($A29)&lt;MONTH('Настройки ТИК'!$D$17),0,IF(BW29="К",BQ29,0)))</f>
        <v>#VALUE!</v>
      </c>
      <c r="BT29" s="277">
        <f t="shared" ref="BT29:BT92" si="21">IF(BW29="Д",BQ29,0)</f>
        <v>0</v>
      </c>
      <c r="BU29" s="277">
        <f t="shared" ref="BU29:BU92" si="22">IF(BW29="Д",IF($B29="С",BQ29-BV29,IF($B29="В",BQ29-BV29,IF($B29="П",BQ29-BV29,0))),0)</f>
        <v>0</v>
      </c>
      <c r="BV29" s="303">
        <f>'в ФОВ'!BS5</f>
        <v>0</v>
      </c>
      <c r="BW29" s="380" t="str">
        <f t="shared" ref="BW29:BW92" si="23">IF(AND(BM29&lt;&gt;"",BN29&lt;&gt;""),IF(AND(BM$26&gt;0,$B29&lt;&gt;"П",$B29&lt;&gt;"С",$B29&lt;&gt;"В",((IF(BN29=0,2400,BN29)/100)-(IF(BM29=0,0,BM29)/100))=8),"К","Д"),"")</f>
        <v/>
      </c>
      <c r="BX29" s="274" t="str">
        <f>BX$20</f>
        <v>${id_fio7}</v>
      </c>
      <c r="BY29" s="181"/>
      <c r="BZ29" s="181"/>
      <c r="CA29" s="275" t="str">
        <f>INT(BY29/100)&amp;":"&amp;RIGHT(BY29,2)</f>
        <v>0:</v>
      </c>
      <c r="CB29" s="275" t="str">
        <f>INT(BZ29/100)&amp;":"&amp;RIGHT(BZ29,2)</f>
        <v>0:</v>
      </c>
      <c r="CC29" s="276">
        <f t="shared" ref="CC29:CC92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77" t="e">
        <f>IF(MONTH('Настройки ТИК'!$C$17)=MONTH('Настройки ТИК'!$D$17),IF(CI29="К",CC29,0),IF(MONTH($A29)&lt;MONTH('Настройки ТИК'!$D$17),IF(CI29="К",CC29,0),0))</f>
        <v>#VALUE!</v>
      </c>
      <c r="CE29" s="277" t="e">
        <f>IF(MONTH('Настройки ТИК'!$C$17)=MONTH('Настройки ТИК'!$D$17),0,IF(MONTH($A29)&lt;MONTH('Настройки ТИК'!$D$17),0,IF(CI29="К",CC29,0)))</f>
        <v>#VALUE!</v>
      </c>
      <c r="CF29" s="277">
        <f t="shared" ref="CF29:CF92" si="25">IF(CI29="Д",CC29,0)</f>
        <v>0</v>
      </c>
      <c r="CG29" s="277">
        <f t="shared" ref="CG29:CG92" si="26">IF(CI29="Д",IF($B29="С",CC29-CH29,IF($B29="В",CC29-CH29,IF($B29="П",CC29-CH29,0))),0)</f>
        <v>0</v>
      </c>
      <c r="CH29" s="303">
        <f>'в ФОВ'!CE5</f>
        <v>0</v>
      </c>
      <c r="CI29" s="380" t="str">
        <f t="shared" ref="CI29:CI92" si="27">IF(AND(BY29&lt;&gt;"",BZ29&lt;&gt;""),IF(AND(BY$26&gt;0,$B29&lt;&gt;"П",$B29&lt;&gt;"С",$B29&lt;&gt;"В",((IF(BZ29=0,2400,BZ29)/100)-(IF(BY29=0,0,BY29)/100))=8),"К","Д"),"")</f>
        <v/>
      </c>
      <c r="CJ29" s="274" t="str">
        <f>CJ$20</f>
        <v>${id_fio8}</v>
      </c>
      <c r="CK29" s="181"/>
      <c r="CL29" s="181"/>
      <c r="CM29" s="275" t="str">
        <f>INT(CK29/100)&amp;":"&amp;RIGHT(CK29,2)</f>
        <v>0:</v>
      </c>
      <c r="CN29" s="275" t="str">
        <f>INT(CL29/100)&amp;":"&amp;RIGHT(CL29,2)</f>
        <v>0:</v>
      </c>
      <c r="CO29" s="276">
        <f t="shared" ref="CO29:CO92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77" t="e">
        <f>IF(MONTH('Настройки ТИК'!$C$17)=MONTH('Настройки ТИК'!$D$17),IF(CU29="К",CO29,0),IF(MONTH($A29)&lt;MONTH('Настройки ТИК'!$D$17),IF(CU29="К",CO29,0),0))</f>
        <v>#VALUE!</v>
      </c>
      <c r="CQ29" s="277" t="e">
        <f>IF(MONTH('Настройки ТИК'!$C$17)=MONTH('Настройки ТИК'!$D$17),0,IF(MONTH($A29)&lt;MONTH('Настройки ТИК'!$D$17),0,IF(CU29="К",CO29,0)))</f>
        <v>#VALUE!</v>
      </c>
      <c r="CR29" s="277">
        <f t="shared" ref="CR29:CR92" si="29">IF(CU29="Д",CO29,0)</f>
        <v>0</v>
      </c>
      <c r="CS29" s="277">
        <f t="shared" ref="CS29:CS92" si="30">IF(CU29="Д",IF($B29="С",CO29-CT29,IF($B29="В",CO29-CT29,IF($B29="П",CO29-CT29,0))),0)</f>
        <v>0</v>
      </c>
      <c r="CT29" s="303">
        <f>'в ФОВ'!CQ5</f>
        <v>0</v>
      </c>
      <c r="CU29" s="380" t="str">
        <f t="shared" ref="CU29:CU92" si="31">IF(AND(CK29&lt;&gt;"",CL29&lt;&gt;""),IF(AND(CK$26&gt;0,$B29&lt;&gt;"П",$B29&lt;&gt;"С",$B29&lt;&gt;"В",((IF(CL29=0,2400,CL29)/100)-(IF(CK29=0,0,CK29)/100))=8),"К","Д"),"")</f>
        <v/>
      </c>
      <c r="CV29" s="274" t="str">
        <f>CV$20</f>
        <v>${id_fio9}</v>
      </c>
      <c r="CW29" s="181"/>
      <c r="CX29" s="181"/>
      <c r="CY29" s="275" t="str">
        <f>INT(CW29/100)&amp;":"&amp;RIGHT(CW29,2)</f>
        <v>0:</v>
      </c>
      <c r="CZ29" s="275" t="str">
        <f>INT(CX29/100)&amp;":"&amp;RIGHT(CX29,2)</f>
        <v>0:</v>
      </c>
      <c r="DA29" s="276">
        <f t="shared" ref="DA29:DA92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77" t="e">
        <f>IF(MONTH('Настройки ТИК'!$C$17)=MONTH('Настройки ТИК'!$D$17),IF(DG29="К",DA29,0),IF(MONTH($A29)&lt;MONTH('Настройки ТИК'!$D$17),IF(DG29="К",DA29,0),0))</f>
        <v>#VALUE!</v>
      </c>
      <c r="DC29" s="277" t="e">
        <f>IF(MONTH('Настройки ТИК'!$C$17)=MONTH('Настройки ТИК'!$D$17),0,IF(MONTH($A29)&lt;MONTH('Настройки ТИК'!$D$17),0,IF(DG29="К",DA29,0)))</f>
        <v>#VALUE!</v>
      </c>
      <c r="DD29" s="277">
        <f t="shared" ref="DD29:DD92" si="33">IF(DG29="Д",DA29,0)</f>
        <v>0</v>
      </c>
      <c r="DE29" s="277">
        <f t="shared" ref="DE29:DE92" si="34">IF(DG29="Д",IF($B29="С",DA29-DF29,IF($B29="В",DA29-DF29,IF($B29="П",DA29-DF29,0))),0)</f>
        <v>0</v>
      </c>
      <c r="DF29" s="303">
        <f>'в ФОВ'!DC5</f>
        <v>0</v>
      </c>
      <c r="DG29" s="380" t="str">
        <f t="shared" ref="DG29:DG92" si="35">IF(AND(CW29&lt;&gt;"",CX29&lt;&gt;""),IF(AND(CW$26&gt;0,$B29&lt;&gt;"П",$B29&lt;&gt;"С",$B29&lt;&gt;"В",((IF(CX29=0,2400,CX29)/100)-(IF(CW29=0,0,CW29)/100))=8),"К","Д"),"")</f>
        <v/>
      </c>
      <c r="DH29" s="274" t="str">
        <f>DH$20</f>
        <v>${id_fio10}</v>
      </c>
      <c r="DI29" s="181"/>
      <c r="DJ29" s="181"/>
      <c r="DK29" s="275" t="str">
        <f>INT(DI29/100)&amp;":"&amp;RIGHT(DI29,2)</f>
        <v>0:</v>
      </c>
      <c r="DL29" s="275" t="str">
        <f>INT(DJ29/100)&amp;":"&amp;RIGHT(DJ29,2)</f>
        <v>0:</v>
      </c>
      <c r="DM29" s="276">
        <f t="shared" ref="DM29:DM92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77" t="e">
        <f>IF(MONTH('Настройки ТИК'!$C$17)=MONTH('Настройки ТИК'!$D$17),IF(DS29="К",DM29,0),IF(MONTH($A29)&lt;MONTH('Настройки ТИК'!$D$17),IF(DS29="К",DM29,0),0))</f>
        <v>#VALUE!</v>
      </c>
      <c r="DO29" s="277" t="e">
        <f>IF(MONTH('Настройки ТИК'!$C$17)=MONTH('Настройки ТИК'!$D$17),0,IF(MONTH($A29)&lt;MONTH('Настройки ТИК'!$D$17),0,IF(DS29="К",DM29,0)))</f>
        <v>#VALUE!</v>
      </c>
      <c r="DP29" s="277">
        <f t="shared" ref="DP29:DP92" si="37">IF(DS29="Д",DM29,0)</f>
        <v>0</v>
      </c>
      <c r="DQ29" s="277">
        <f t="shared" ref="DQ29:DQ92" si="38">IF(DS29="Д",IF($B29="С",DM29-DR29,IF($B29="В",DM29-DR29,IF($B29="П",DM29-DR29,0))),0)</f>
        <v>0</v>
      </c>
      <c r="DR29" s="303">
        <f>'в ФОВ'!DO5</f>
        <v>0</v>
      </c>
      <c r="DS29" s="380" t="str">
        <f t="shared" ref="DS29:DS92" si="39">IF(AND(DI29&lt;&gt;"",DJ29&lt;&gt;""),IF(AND(DI$26&gt;0,$B29&lt;&gt;"П",$B29&lt;&gt;"С",$B29&lt;&gt;"В",((IF(DJ29=0,2400,DJ29)/100)-(IF(DI29=0,0,DI29)/100))=8),"К","Д"),"")</f>
        <v/>
      </c>
      <c r="DT29" s="274" t="str">
        <f>DT$20</f>
        <v>${id_fio11}</v>
      </c>
      <c r="DU29" s="181"/>
      <c r="DV29" s="181"/>
      <c r="DW29" s="275" t="str">
        <f>INT(DU29/100)&amp;":"&amp;RIGHT(DU29,2)</f>
        <v>0:</v>
      </c>
      <c r="DX29" s="275" t="str">
        <f>INT(DV29/100)&amp;":"&amp;RIGHT(DV29,2)</f>
        <v>0:</v>
      </c>
      <c r="DY29" s="276">
        <f t="shared" ref="DY29:DY92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77" t="e">
        <f>IF(MONTH('Настройки ТИК'!$C$17)=MONTH('Настройки ТИК'!$D$17),IF(EE29="К",DY29,0),IF(MONTH($A29)&lt;MONTH('Настройки ТИК'!$D$17),IF(EE29="К",DY29,0),0))</f>
        <v>#VALUE!</v>
      </c>
      <c r="EA29" s="277" t="e">
        <f>IF(MONTH('Настройки ТИК'!$C$17)=MONTH('Настройки ТИК'!$D$17),0,IF(MONTH($A29)&lt;MONTH('Настройки ТИК'!$D$17),0,IF(EE29="К",DY29,0)))</f>
        <v>#VALUE!</v>
      </c>
      <c r="EB29" s="277">
        <f t="shared" ref="EB29:EB92" si="41">IF(EE29="Д",DY29,0)</f>
        <v>0</v>
      </c>
      <c r="EC29" s="277">
        <f t="shared" ref="EC29:EC92" si="42">IF(EE29="Д",IF($B29="С",DY29-ED29,IF($B29="В",DY29-ED29,IF($B29="П",DY29-ED29,0))),0)</f>
        <v>0</v>
      </c>
      <c r="ED29" s="303">
        <f>'в ФОВ'!EA5</f>
        <v>0</v>
      </c>
      <c r="EE29" s="380" t="str">
        <f t="shared" ref="EE29:EE92" si="43">IF(AND(DU29&lt;&gt;"",DV29&lt;&gt;""),IF(AND(DU$26&gt;0,$B29&lt;&gt;"П",$B29&lt;&gt;"С",$B29&lt;&gt;"В",((IF(DV29=0,2400,DV29)/100)-(IF(DU29=0,0,DU29)/100))=8),"К","Д"),"")</f>
        <v/>
      </c>
      <c r="EF29" s="274" t="str">
        <f>EF$20</f>
        <v>${id_fio12}</v>
      </c>
      <c r="EG29" s="181"/>
      <c r="EH29" s="181"/>
      <c r="EI29" s="275" t="str">
        <f>INT(EG29/100)&amp;":"&amp;RIGHT(EG29,2)</f>
        <v>0:</v>
      </c>
      <c r="EJ29" s="275" t="str">
        <f>INT(EH29/100)&amp;":"&amp;RIGHT(EH29,2)</f>
        <v>0:</v>
      </c>
      <c r="EK29" s="276">
        <f t="shared" ref="EK29:EK92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77" t="e">
        <f>IF(MONTH('Настройки ТИК'!$C$17)=MONTH('Настройки ТИК'!$D$17),IF(EQ29="К",EK29,0),IF(MONTH($A29)&lt;MONTH('Настройки ТИК'!$D$17),IF(EQ29="К",EK29,0),0))</f>
        <v>#VALUE!</v>
      </c>
      <c r="EM29" s="277" t="e">
        <f>IF(MONTH('Настройки ТИК'!$C$17)=MONTH('Настройки ТИК'!$D$17),0,IF(MONTH($A29)&lt;MONTH('Настройки ТИК'!$D$17),0,IF(EQ29="К",EK29,0)))</f>
        <v>#VALUE!</v>
      </c>
      <c r="EN29" s="277">
        <f t="shared" ref="EN29:EN92" si="45">IF(EQ29="Д",EK29,0)</f>
        <v>0</v>
      </c>
      <c r="EO29" s="277">
        <f t="shared" ref="EO29:EO92" si="46">IF(EQ29="Д",IF($B29="С",EK29-EP29,IF($B29="В",EK29-EP29,IF($B29="П",EK29-EP29,0))),0)</f>
        <v>0</v>
      </c>
      <c r="EP29" s="303">
        <f>'в ФОВ'!EM5</f>
        <v>0</v>
      </c>
      <c r="EQ29" s="380" t="str">
        <f t="shared" ref="EQ29:EQ92" si="47">IF(AND(EG29&lt;&gt;"",EH29&lt;&gt;""),IF(AND(EG$26&gt;0,$B29&lt;&gt;"П",$B29&lt;&gt;"С",$B29&lt;&gt;"В",((IF(EH29=0,2400,EH29)/100)-(IF(EG29=0,0,EG29)/100))=8),"К","Д"),"")</f>
        <v/>
      </c>
      <c r="ER29" s="274" t="str">
        <f>ER$20</f>
        <v>${id_fio13}</v>
      </c>
      <c r="ES29" s="181"/>
      <c r="ET29" s="181"/>
      <c r="EU29" s="275" t="str">
        <f>INT(ES29/100)&amp;":"&amp;RIGHT(ES29,2)</f>
        <v>0:</v>
      </c>
      <c r="EV29" s="275" t="str">
        <f>INT(ET29/100)&amp;":"&amp;RIGHT(ET29,2)</f>
        <v>0:</v>
      </c>
      <c r="EW29" s="276">
        <f t="shared" ref="EW29:EW92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77" t="e">
        <f>IF(MONTH('Настройки ТИК'!$C$17)=MONTH('Настройки ТИК'!$D$17),IF(FC29="К",EW29,0),IF(MONTH($A29)&lt;MONTH('Настройки ТИК'!$D$17),IF(FC29="К",EW29,0),0))</f>
        <v>#VALUE!</v>
      </c>
      <c r="EY29" s="277" t="e">
        <f>IF(MONTH('Настройки ТИК'!$C$17)=MONTH('Настройки ТИК'!$D$17),0,IF(MONTH($A29)&lt;MONTH('Настройки ТИК'!$D$17),0,IF(FC29="К",EW29,0)))</f>
        <v>#VALUE!</v>
      </c>
      <c r="EZ29" s="277">
        <f t="shared" ref="EZ29:EZ92" si="49">IF(FC29="Д",EW29,0)</f>
        <v>0</v>
      </c>
      <c r="FA29" s="277">
        <f t="shared" ref="FA29:FA92" si="50">IF(FC29="Д",IF($B29="С",EW29-FB29,IF($B29="В",EW29-FB29,IF($B29="П",EW29-FB29,0))),0)</f>
        <v>0</v>
      </c>
      <c r="FB29" s="303">
        <f>'в ФОВ'!EY5</f>
        <v>0</v>
      </c>
      <c r="FC29" s="380" t="str">
        <f t="shared" ref="FC29:FC92" si="51">IF(AND(ES29&lt;&gt;"",ET29&lt;&gt;""),IF(AND(ES$26&gt;0,$B29&lt;&gt;"П",$B29&lt;&gt;"С",$B29&lt;&gt;"В",((IF(ET29=0,2400,ET29)/100)-(IF(ES29=0,0,ES29)/100))=8),"К","Д"),"")</f>
        <v/>
      </c>
      <c r="FD29" s="274" t="str">
        <f>FD$20</f>
        <v>${id_fio14}</v>
      </c>
      <c r="FE29" s="181"/>
      <c r="FF29" s="181"/>
      <c r="FG29" s="275" t="str">
        <f>INT(FE29/100)&amp;":"&amp;RIGHT(FE29,2)</f>
        <v>0:</v>
      </c>
      <c r="FH29" s="275" t="str">
        <f>INT(FF29/100)&amp;":"&amp;RIGHT(FF29,2)</f>
        <v>0:</v>
      </c>
      <c r="FI29" s="276">
        <f t="shared" ref="FI29:FI92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77" t="e">
        <f>IF(MONTH('Настройки ТИК'!$C$17)=MONTH('Настройки ТИК'!$D$17),IF(FO29="К",FI29,0),IF(MONTH($A29)&lt;MONTH('Настройки ТИК'!$D$17),IF(FO29="К",FI29,0),0))</f>
        <v>#VALUE!</v>
      </c>
      <c r="FK29" s="277" t="e">
        <f>IF(MONTH('Настройки ТИК'!$C$17)=MONTH('Настройки ТИК'!$D$17),0,IF(MONTH($A29)&lt;MONTH('Настройки ТИК'!$D$17),0,IF(FO29="К",FI29,0)))</f>
        <v>#VALUE!</v>
      </c>
      <c r="FL29" s="277">
        <f t="shared" ref="FL29:FL92" si="53">IF(FO29="Д",FI29,0)</f>
        <v>0</v>
      </c>
      <c r="FM29" s="277">
        <f t="shared" ref="FM29:FM92" si="54">IF(FO29="Д",IF($B29="С",FI29-FN29,IF($B29="В",FI29-FN29,IF($B29="П",FI29-FN29,0))),0)</f>
        <v>0</v>
      </c>
      <c r="FN29" s="303">
        <f>'в ФОВ'!FK5</f>
        <v>0</v>
      </c>
      <c r="FO29" s="380" t="str">
        <f t="shared" ref="FO29:FO92" si="55">IF(AND(FE29&lt;&gt;"",FF29&lt;&gt;""),IF(AND(FE$26&gt;0,$B29&lt;&gt;"П",$B29&lt;&gt;"С",$B29&lt;&gt;"В",((IF(FF29=0,2400,FF29)/100)-(IF(FE29=0,0,FE29)/100))=8),"К","Д"),"")</f>
        <v/>
      </c>
      <c r="FP29" s="274" t="str">
        <f>FP$20</f>
        <v>${id_fio15}</v>
      </c>
      <c r="FQ29" s="181"/>
      <c r="FR29" s="181"/>
      <c r="FS29" s="275" t="str">
        <f>INT(FQ29/100)&amp;":"&amp;RIGHT(FQ29,2)</f>
        <v>0:</v>
      </c>
      <c r="FT29" s="275" t="str">
        <f>INT(FR29/100)&amp;":"&amp;RIGHT(FR29,2)</f>
        <v>0:</v>
      </c>
      <c r="FU29" s="276">
        <f t="shared" ref="FU29:FU92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77" t="e">
        <f>IF(MONTH('Настройки ТИК'!$C$17)=MONTH('Настройки ТИК'!$D$17),IF(GA29="К",FU29,0),IF(MONTH($A29)&lt;MONTH('Настройки ТИК'!$D$17),IF(GA29="К",FU29,0),0))</f>
        <v>#VALUE!</v>
      </c>
      <c r="FW29" s="277" t="e">
        <f>IF(MONTH('Настройки ТИК'!$C$17)=MONTH('Настройки ТИК'!$D$17),0,IF(MONTH($A29)&lt;MONTH('Настройки ТИК'!$D$17),0,IF(GA29="К",FU29,0)))</f>
        <v>#VALUE!</v>
      </c>
      <c r="FX29" s="277">
        <f t="shared" ref="FX29:FX92" si="57">IF(GA29="Д",FU29,0)</f>
        <v>0</v>
      </c>
      <c r="FY29" s="277">
        <f t="shared" ref="FY29:FY92" si="58">IF(GA29="Д",IF($B29="С",FU29-FZ29,IF($B29="В",FU29-FZ29,IF($B29="П",FU29-FZ29,0))),0)</f>
        <v>0</v>
      </c>
      <c r="FZ29" s="303">
        <f>'в ФОВ'!FW5</f>
        <v>0</v>
      </c>
      <c r="GA29" s="380" t="str">
        <f t="shared" ref="GA29:GA92" si="59">IF(AND(FQ29&lt;&gt;"",FR29&lt;&gt;""),IF(AND(FQ$26&gt;0,$B29&lt;&gt;"П",$B29&lt;&gt;"С",$B29&lt;&gt;"В",((IF(FR29=0,2400,FR29)/100)-(IF(FQ29=0,0,FQ29)/100))=8),"К","Д"),"")</f>
        <v/>
      </c>
      <c r="GB29" s="274" t="str">
        <f>GB$20</f>
        <v>${id_fio16}</v>
      </c>
      <c r="GC29" s="181"/>
      <c r="GD29" s="181"/>
      <c r="GE29" s="275" t="str">
        <f>INT(GC29/100)&amp;":"&amp;RIGHT(GC29,2)</f>
        <v>0:</v>
      </c>
      <c r="GF29" s="275" t="str">
        <f>INT(GD29/100)&amp;":"&amp;RIGHT(GD29,2)</f>
        <v>0:</v>
      </c>
      <c r="GG29" s="276">
        <f t="shared" ref="GG29:GG92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77" t="e">
        <f>IF(MONTH('Настройки ТИК'!$C$17)=MONTH('Настройки ТИК'!$D$17),IF(GM29="К",GG29,0),IF(MONTH($A29)&lt;MONTH('Настройки ТИК'!$D$17),IF(GM29="К",GG29,0),0))</f>
        <v>#VALUE!</v>
      </c>
      <c r="GI29" s="277" t="e">
        <f>IF(MONTH('Настройки ТИК'!$C$17)=MONTH('Настройки ТИК'!$D$17),0,IF(MONTH($A29)&lt;MONTH('Настройки ТИК'!$D$17),0,IF(GM29="К",GG29,0)))</f>
        <v>#VALUE!</v>
      </c>
      <c r="GJ29" s="277">
        <f t="shared" ref="GJ29:GJ92" si="61">IF(GM29="Д",GG29,0)</f>
        <v>0</v>
      </c>
      <c r="GK29" s="277">
        <f t="shared" ref="GK29:GK92" si="62">IF(GM29="Д",IF($B29="С",GG29-GL29,IF($B29="В",GG29-GL29,IF($B29="П",GG29-GL29,0))),0)</f>
        <v>0</v>
      </c>
      <c r="GL29" s="303">
        <f>'в ФОВ'!GI5</f>
        <v>0</v>
      </c>
      <c r="GM29" s="380" t="str">
        <f t="shared" ref="GM29:GM92" si="63">IF(AND(GC29&lt;&gt;"",GD29&lt;&gt;""),IF(AND(GC$26&gt;0,$B29&lt;&gt;"П",$B29&lt;&gt;"С",$B29&lt;&gt;"В",((IF(GD29=0,2400,GD29)/100)-(IF(GC29=0,0,GC29)/100))=8),"К","Д"),"")</f>
        <v/>
      </c>
      <c r="GN29" s="274" t="str">
        <f>GN$20</f>
        <v>${id_fio17}</v>
      </c>
      <c r="GO29" s="181"/>
      <c r="GP29" s="181"/>
      <c r="GQ29" s="275" t="str">
        <f>INT(GO29/100)&amp;":"&amp;RIGHT(GO29,2)</f>
        <v>0:</v>
      </c>
      <c r="GR29" s="275" t="str">
        <f>INT(GP29/100)&amp;":"&amp;RIGHT(GP29,2)</f>
        <v>0:</v>
      </c>
      <c r="GS29" s="276">
        <f t="shared" ref="GS29:GS92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77" t="e">
        <f>IF(MONTH('Настройки ТИК'!$C$17)=MONTH('Настройки ТИК'!$D$17),IF(GY29="К",GS29,0),IF(MONTH($A29)&lt;MONTH('Настройки ТИК'!$D$17),IF(GY29="К",GS29,0),0))</f>
        <v>#VALUE!</v>
      </c>
      <c r="GU29" s="277" t="e">
        <f>IF(MONTH('Настройки ТИК'!$C$17)=MONTH('Настройки ТИК'!$D$17),0,IF(MONTH($A29)&lt;MONTH('Настройки ТИК'!$D$17),0,IF(GY29="К",GS29,0)))</f>
        <v>#VALUE!</v>
      </c>
      <c r="GV29" s="277">
        <f t="shared" ref="GV29:GV92" si="65">IF(GY29="Д",GS29,0)</f>
        <v>0</v>
      </c>
      <c r="GW29" s="277">
        <f t="shared" ref="GW29:GW92" si="66">IF(GY29="Д",IF($B29="С",GS29-GX29,IF($B29="В",GS29-GX29,IF($B29="П",GS29-GX29,0))),0)</f>
        <v>0</v>
      </c>
      <c r="GX29" s="303">
        <f>'в ФОВ'!GU5</f>
        <v>0</v>
      </c>
      <c r="GY29" s="380" t="str">
        <f t="shared" ref="GY29:GY92" si="67">IF(AND(GO29&lt;&gt;"",GP29&lt;&gt;""),IF(AND(GO$26&gt;0,$B29&lt;&gt;"П",$B29&lt;&gt;"С",$B29&lt;&gt;"В",((IF(GP29=0,2400,GP29)/100)-(IF(GO29=0,0,GO29)/100))=8),"К","Д"),"")</f>
        <v/>
      </c>
      <c r="GZ29" s="274" t="str">
        <f>GZ$20</f>
        <v>${id_fio18}</v>
      </c>
      <c r="HA29" s="181"/>
      <c r="HB29" s="181"/>
      <c r="HC29" s="275" t="str">
        <f>INT(HA29/100)&amp;":"&amp;RIGHT(HA29,2)</f>
        <v>0:</v>
      </c>
      <c r="HD29" s="275" t="str">
        <f>INT(HB29/100)&amp;":"&amp;RIGHT(HB29,2)</f>
        <v>0:</v>
      </c>
      <c r="HE29" s="276">
        <f t="shared" ref="HE29:HE92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77" t="e">
        <f>IF(MONTH('Настройки ТИК'!$C$17)=MONTH('Настройки ТИК'!$D$17),IF(HK29="К",HE29,0),IF(MONTH($A29)&lt;MONTH('Настройки ТИК'!$D$17),IF(HK29="К",HE29,0),0))</f>
        <v>#VALUE!</v>
      </c>
      <c r="HG29" s="277" t="e">
        <f>IF(MONTH('Настройки ТИК'!$C$17)=MONTH('Настройки ТИК'!$D$17),0,IF(MONTH($A29)&lt;MONTH('Настройки ТИК'!$D$17),0,IF(HK29="К",HE29,0)))</f>
        <v>#VALUE!</v>
      </c>
      <c r="HH29" s="277">
        <f t="shared" ref="HH29:HH92" si="69">IF(HK29="Д",HE29,0)</f>
        <v>0</v>
      </c>
      <c r="HI29" s="277">
        <f t="shared" ref="HI29:HI92" si="70">IF(HK29="Д",IF($B29="С",HE29-HJ29,IF($B29="В",HE29-HJ29,IF($B29="П",HE29-HJ29,0))),0)</f>
        <v>0</v>
      </c>
      <c r="HJ29" s="303">
        <f>'в ФОВ'!HG5</f>
        <v>0</v>
      </c>
      <c r="HK29" s="380" t="str">
        <f t="shared" ref="HK29:HK92" si="71">IF(AND(HA29&lt;&gt;"",HB29&lt;&gt;""),IF(AND(HA$26&gt;0,$B29&lt;&gt;"П",$B29&lt;&gt;"С",$B29&lt;&gt;"В",((IF(HB29=0,2400,HB29)/100)-(IF(HA29=0,0,HA29)/100))=8),"К","Д"),"")</f>
        <v/>
      </c>
      <c r="HO29" s="408" t="str">
        <f>'Настройки ТИК'!$C$55</f>
        <v>${code_doc}</v>
      </c>
    </row>
    <row r="30" spans="1:223">
      <c r="A30" s="419" t="s">
        <v>1040</v>
      </c>
      <c r="B30" s="420" t="s">
        <v>1041</v>
      </c>
      <c r="C30" s="497" t="s">
        <v>1091</v>
      </c>
      <c r="D30" s="274" t="str">
        <f>D$20</f>
        <v>${id_fio1}</v>
      </c>
      <c r="E30" s="181"/>
      <c r="F30" s="181"/>
      <c r="G30" s="275" t="str">
        <f t="shared" ref="G30:H93" si="72">INT(E30/100)&amp;":"&amp;RIGHT(E30,2)</f>
        <v>0:</v>
      </c>
      <c r="H30" s="275" t="str">
        <f t="shared" si="72"/>
        <v>0:</v>
      </c>
      <c r="I30" s="276">
        <f t="shared" si="0"/>
        <v>0</v>
      </c>
      <c r="J30" s="277" t="e">
        <f>IF(MONTH('Настройки ТИК'!$C$17)=MONTH('Настройки ТИК'!$D$17),IF(O30="К",I30,0),IF(MONTH($A30)&lt;MONTH('Настройки ТИК'!$D$17),IF(O30="К",I30,0),0))</f>
        <v>#VALUE!</v>
      </c>
      <c r="K30" s="277" t="e">
        <f>IF(MONTH('Настройки ТИК'!$C$17)=MONTH('Настройки ТИК'!$D$17),0,IF(MONTH($A30)&lt;MONTH('Настройки ТИК'!$D$17),0,IF(O30="К",I30,0)))</f>
        <v>#VALUE!</v>
      </c>
      <c r="L30" s="277">
        <f t="shared" si="1"/>
        <v>0</v>
      </c>
      <c r="M30" s="277">
        <f t="shared" si="2"/>
        <v>0</v>
      </c>
      <c r="N30" s="303">
        <f>'в ФОВ'!K6</f>
        <v>0</v>
      </c>
      <c r="O30" s="380" t="str">
        <f t="shared" si="3"/>
        <v/>
      </c>
      <c r="P30" s="274" t="str">
        <f t="shared" ref="P30:P69" si="73">P$20</f>
        <v>${id_fio2}</v>
      </c>
      <c r="Q30" s="181"/>
      <c r="R30" s="181"/>
      <c r="S30" s="275" t="str">
        <f t="shared" ref="S30:T93" si="74">INT(Q30/100)&amp;":"&amp;RIGHT(Q30,2)</f>
        <v>0:</v>
      </c>
      <c r="T30" s="275" t="str">
        <f t="shared" si="74"/>
        <v>0:</v>
      </c>
      <c r="U30" s="276">
        <f t="shared" si="4"/>
        <v>0</v>
      </c>
      <c r="V30" s="277" t="e">
        <f>IF(MONTH('Настройки ТИК'!$C$17)=MONTH('Настройки ТИК'!$D$17),IF(AA30="К",U30,0),IF(MONTH($A30)&lt;MONTH('Настройки ТИК'!$D$17),IF(AA30="К",U30,0),0))</f>
        <v>#VALUE!</v>
      </c>
      <c r="W30" s="277" t="e">
        <f>IF(MONTH('Настройки ТИК'!$C$17)=MONTH('Настройки ТИК'!$D$17),0,IF(MONTH($A30)&lt;MONTH('Настройки ТИК'!$D$17),0,IF(AA30="К",U30,0)))</f>
        <v>#VALUE!</v>
      </c>
      <c r="X30" s="277">
        <f t="shared" si="5"/>
        <v>0</v>
      </c>
      <c r="Y30" s="277">
        <f t="shared" si="6"/>
        <v>0</v>
      </c>
      <c r="Z30" s="303">
        <f>'в ФОВ'!W6</f>
        <v>0</v>
      </c>
      <c r="AA30" s="380" t="str">
        <f t="shared" si="7"/>
        <v/>
      </c>
      <c r="AB30" s="274" t="str">
        <f t="shared" ref="AB30:AB69" si="75">AB$20</f>
        <v>${id_fio3}</v>
      </c>
      <c r="AC30" s="181"/>
      <c r="AD30" s="181"/>
      <c r="AE30" s="275" t="str">
        <f t="shared" ref="AE30:AF93" si="76">INT(AC30/100)&amp;":"&amp;RIGHT(AC30,2)</f>
        <v>0:</v>
      </c>
      <c r="AF30" s="275" t="str">
        <f t="shared" si="76"/>
        <v>0:</v>
      </c>
      <c r="AG30" s="276">
        <f t="shared" si="8"/>
        <v>0</v>
      </c>
      <c r="AH30" s="277" t="e">
        <f>IF(MONTH('Настройки ТИК'!$C$17)=MONTH('Настройки ТИК'!$D$17),IF(AM30="К",AG30,0),IF(MONTH($A30)&lt;MONTH('Настройки ТИК'!$D$17),IF(AM30="К",AG30,0),0))</f>
        <v>#VALUE!</v>
      </c>
      <c r="AI30" s="277" t="e">
        <f>IF(MONTH('Настройки ТИК'!$C$17)=MONTH('Настройки ТИК'!$D$17),0,IF(MONTH($A30)&lt;MONTH('Настройки ТИК'!$D$17),0,IF(AM30="К",AG30,0)))</f>
        <v>#VALUE!</v>
      </c>
      <c r="AJ30" s="277">
        <f t="shared" si="9"/>
        <v>0</v>
      </c>
      <c r="AK30" s="277">
        <f t="shared" si="10"/>
        <v>0</v>
      </c>
      <c r="AL30" s="303">
        <f>'в ФОВ'!AI6</f>
        <v>0</v>
      </c>
      <c r="AM30" s="380" t="str">
        <f t="shared" si="11"/>
        <v/>
      </c>
      <c r="AN30" s="274" t="str">
        <f t="shared" ref="AN30:AN69" si="77">AN$20</f>
        <v>${id_fio4}</v>
      </c>
      <c r="AO30" s="181"/>
      <c r="AP30" s="181"/>
      <c r="AQ30" s="275" t="str">
        <f t="shared" ref="AQ30:AR93" si="78">INT(AO30/100)&amp;":"&amp;RIGHT(AO30,2)</f>
        <v>0:</v>
      </c>
      <c r="AR30" s="275" t="str">
        <f t="shared" si="78"/>
        <v>0:</v>
      </c>
      <c r="AS30" s="276">
        <f t="shared" si="12"/>
        <v>0</v>
      </c>
      <c r="AT30" s="277" t="e">
        <f>IF(MONTH('Настройки ТИК'!$C$17)=MONTH('Настройки ТИК'!$D$17),IF(AY30="К",AS30,0),IF(MONTH($A30)&lt;MONTH('Настройки ТИК'!$D$17),IF(AY30="К",AS30,0),0))</f>
        <v>#VALUE!</v>
      </c>
      <c r="AU30" s="277" t="e">
        <f>IF(MONTH('Настройки ТИК'!$C$17)=MONTH('Настройки ТИК'!$D$17),0,IF(MONTH($A30)&lt;MONTH('Настройки ТИК'!$D$17),0,IF(AY30="К",AS30,0)))</f>
        <v>#VALUE!</v>
      </c>
      <c r="AV30" s="277">
        <f t="shared" si="13"/>
        <v>0</v>
      </c>
      <c r="AW30" s="277">
        <f t="shared" si="14"/>
        <v>0</v>
      </c>
      <c r="AX30" s="303">
        <f>'в ФОВ'!AU6</f>
        <v>0</v>
      </c>
      <c r="AY30" s="380" t="str">
        <f t="shared" si="15"/>
        <v/>
      </c>
      <c r="AZ30" s="274" t="str">
        <f t="shared" ref="AZ30:AZ69" si="79">AZ$20</f>
        <v>${id_fio5}</v>
      </c>
      <c r="BA30" s="181"/>
      <c r="BB30" s="181"/>
      <c r="BC30" s="275" t="str">
        <f t="shared" ref="BC30:BD93" si="80">INT(BA30/100)&amp;":"&amp;RIGHT(BA30,2)</f>
        <v>0:</v>
      </c>
      <c r="BD30" s="275" t="str">
        <f t="shared" si="80"/>
        <v>0:</v>
      </c>
      <c r="BE30" s="276">
        <f t="shared" si="16"/>
        <v>0</v>
      </c>
      <c r="BF30" s="277" t="e">
        <f>IF(MONTH('Настройки ТИК'!$C$17)=MONTH('Настройки ТИК'!$D$17),IF(BK30="К",BE30,0),IF(MONTH($A30)&lt;MONTH('Настройки ТИК'!$D$17),IF(BK30="К",BE30,0),0))</f>
        <v>#VALUE!</v>
      </c>
      <c r="BG30" s="277" t="e">
        <f>IF(MONTH('Настройки ТИК'!$C$17)=MONTH('Настройки ТИК'!$D$17),0,IF(MONTH($A30)&lt;MONTH('Настройки ТИК'!$D$17),0,IF(BK30="К",BE30,0)))</f>
        <v>#VALUE!</v>
      </c>
      <c r="BH30" s="277">
        <f t="shared" si="17"/>
        <v>0</v>
      </c>
      <c r="BI30" s="277">
        <f t="shared" si="18"/>
        <v>0</v>
      </c>
      <c r="BJ30" s="303">
        <f>'в ФОВ'!BG6</f>
        <v>0</v>
      </c>
      <c r="BK30" s="380" t="str">
        <f t="shared" si="19"/>
        <v/>
      </c>
      <c r="BL30" s="274" t="str">
        <f t="shared" ref="BL30:BL69" si="81">BL$20</f>
        <v>${id_fio6}</v>
      </c>
      <c r="BM30" s="181"/>
      <c r="BN30" s="181"/>
      <c r="BO30" s="275" t="str">
        <f t="shared" ref="BO30:BP93" si="82">INT(BM30/100)&amp;":"&amp;RIGHT(BM30,2)</f>
        <v>0:</v>
      </c>
      <c r="BP30" s="275" t="str">
        <f t="shared" si="82"/>
        <v>0:</v>
      </c>
      <c r="BQ30" s="276">
        <f t="shared" si="20"/>
        <v>0</v>
      </c>
      <c r="BR30" s="277" t="e">
        <f>IF(MONTH('Настройки ТИК'!$C$17)=MONTH('Настройки ТИК'!$D$17),IF(BW30="К",BQ30,0),IF(MONTH($A30)&lt;MONTH('Настройки ТИК'!$D$17),IF(BW30="К",BQ30,0),0))</f>
        <v>#VALUE!</v>
      </c>
      <c r="BS30" s="277" t="e">
        <f>IF(MONTH('Настройки ТИК'!$C$17)=MONTH('Настройки ТИК'!$D$17),0,IF(MONTH($A30)&lt;MONTH('Настройки ТИК'!$D$17),0,IF(BW30="К",BQ30,0)))</f>
        <v>#VALUE!</v>
      </c>
      <c r="BT30" s="277">
        <f t="shared" si="21"/>
        <v>0</v>
      </c>
      <c r="BU30" s="277">
        <f t="shared" si="22"/>
        <v>0</v>
      </c>
      <c r="BV30" s="303">
        <f>'в ФОВ'!BS6</f>
        <v>0</v>
      </c>
      <c r="BW30" s="380" t="str">
        <f t="shared" si="23"/>
        <v/>
      </c>
      <c r="BX30" s="274" t="str">
        <f t="shared" ref="BX30:BX69" si="83">BX$20</f>
        <v>${id_fio7}</v>
      </c>
      <c r="BY30" s="181"/>
      <c r="BZ30" s="181"/>
      <c r="CA30" s="275" t="str">
        <f t="shared" ref="CA30:CB93" si="84">INT(BY30/100)&amp;":"&amp;RIGHT(BY30,2)</f>
        <v>0:</v>
      </c>
      <c r="CB30" s="275" t="str">
        <f t="shared" si="84"/>
        <v>0:</v>
      </c>
      <c r="CC30" s="276">
        <f t="shared" si="24"/>
        <v>0</v>
      </c>
      <c r="CD30" s="277" t="e">
        <f>IF(MONTH('Настройки ТИК'!$C$17)=MONTH('Настройки ТИК'!$D$17),IF(CI30="К",CC30,0),IF(MONTH($A30)&lt;MONTH('Настройки ТИК'!$D$17),IF(CI30="К",CC30,0),0))</f>
        <v>#VALUE!</v>
      </c>
      <c r="CE30" s="277" t="e">
        <f>IF(MONTH('Настройки ТИК'!$C$17)=MONTH('Настройки ТИК'!$D$17),0,IF(MONTH($A30)&lt;MONTH('Настройки ТИК'!$D$17),0,IF(CI30="К",CC30,0)))</f>
        <v>#VALUE!</v>
      </c>
      <c r="CF30" s="277">
        <f t="shared" si="25"/>
        <v>0</v>
      </c>
      <c r="CG30" s="277">
        <f t="shared" si="26"/>
        <v>0</v>
      </c>
      <c r="CH30" s="303">
        <f>'в ФОВ'!CE6</f>
        <v>0</v>
      </c>
      <c r="CI30" s="380" t="str">
        <f t="shared" si="27"/>
        <v/>
      </c>
      <c r="CJ30" s="274" t="str">
        <f t="shared" ref="CJ30:CJ69" si="85">CJ$20</f>
        <v>${id_fio8}</v>
      </c>
      <c r="CK30" s="181"/>
      <c r="CL30" s="181"/>
      <c r="CM30" s="275" t="str">
        <f t="shared" ref="CM30:CN93" si="86">INT(CK30/100)&amp;":"&amp;RIGHT(CK30,2)</f>
        <v>0:</v>
      </c>
      <c r="CN30" s="275" t="str">
        <f t="shared" si="86"/>
        <v>0:</v>
      </c>
      <c r="CO30" s="276">
        <f t="shared" si="28"/>
        <v>0</v>
      </c>
      <c r="CP30" s="277" t="e">
        <f>IF(MONTH('Настройки ТИК'!$C$17)=MONTH('Настройки ТИК'!$D$17),IF(CU30="К",CO30,0),IF(MONTH($A30)&lt;MONTH('Настройки ТИК'!$D$17),IF(CU30="К",CO30,0),0))</f>
        <v>#VALUE!</v>
      </c>
      <c r="CQ30" s="277" t="e">
        <f>IF(MONTH('Настройки ТИК'!$C$17)=MONTH('Настройки ТИК'!$D$17),0,IF(MONTH($A30)&lt;MONTH('Настройки ТИК'!$D$17),0,IF(CU30="К",CO30,0)))</f>
        <v>#VALUE!</v>
      </c>
      <c r="CR30" s="277">
        <f t="shared" si="29"/>
        <v>0</v>
      </c>
      <c r="CS30" s="277">
        <f t="shared" si="30"/>
        <v>0</v>
      </c>
      <c r="CT30" s="303">
        <f>'в ФОВ'!CQ6</f>
        <v>0</v>
      </c>
      <c r="CU30" s="380" t="str">
        <f t="shared" si="31"/>
        <v/>
      </c>
      <c r="CV30" s="274" t="str">
        <f t="shared" ref="CV30:CV69" si="87">CV$20</f>
        <v>${id_fio9}</v>
      </c>
      <c r="CW30" s="181"/>
      <c r="CX30" s="181"/>
      <c r="CY30" s="275" t="str">
        <f t="shared" ref="CY30:CZ93" si="88">INT(CW30/100)&amp;":"&amp;RIGHT(CW30,2)</f>
        <v>0:</v>
      </c>
      <c r="CZ30" s="275" t="str">
        <f t="shared" si="88"/>
        <v>0:</v>
      </c>
      <c r="DA30" s="276">
        <f t="shared" si="32"/>
        <v>0</v>
      </c>
      <c r="DB30" s="277" t="e">
        <f>IF(MONTH('Настройки ТИК'!$C$17)=MONTH('Настройки ТИК'!$D$17),IF(DG30="К",DA30,0),IF(MONTH($A30)&lt;MONTH('Настройки ТИК'!$D$17),IF(DG30="К",DA30,0),0))</f>
        <v>#VALUE!</v>
      </c>
      <c r="DC30" s="277" t="e">
        <f>IF(MONTH('Настройки ТИК'!$C$17)=MONTH('Настройки ТИК'!$D$17),0,IF(MONTH($A30)&lt;MONTH('Настройки ТИК'!$D$17),0,IF(DG30="К",DA30,0)))</f>
        <v>#VALUE!</v>
      </c>
      <c r="DD30" s="277">
        <f t="shared" si="33"/>
        <v>0</v>
      </c>
      <c r="DE30" s="277">
        <f t="shared" si="34"/>
        <v>0</v>
      </c>
      <c r="DF30" s="303">
        <f>'в ФОВ'!DC6</f>
        <v>0</v>
      </c>
      <c r="DG30" s="380" t="str">
        <f t="shared" si="35"/>
        <v/>
      </c>
      <c r="DH30" s="274" t="str">
        <f t="shared" ref="DH30:DH69" si="89">DH$20</f>
        <v>${id_fio10}</v>
      </c>
      <c r="DI30" s="181"/>
      <c r="DJ30" s="181"/>
      <c r="DK30" s="275" t="str">
        <f t="shared" ref="DK30:DL93" si="90">INT(DI30/100)&amp;":"&amp;RIGHT(DI30,2)</f>
        <v>0:</v>
      </c>
      <c r="DL30" s="275" t="str">
        <f t="shared" si="90"/>
        <v>0:</v>
      </c>
      <c r="DM30" s="276">
        <f t="shared" si="36"/>
        <v>0</v>
      </c>
      <c r="DN30" s="277" t="e">
        <f>IF(MONTH('Настройки ТИК'!$C$17)=MONTH('Настройки ТИК'!$D$17),IF(DS30="К",DM30,0),IF(MONTH($A30)&lt;MONTH('Настройки ТИК'!$D$17),IF(DS30="К",DM30,0),0))</f>
        <v>#VALUE!</v>
      </c>
      <c r="DO30" s="277" t="e">
        <f>IF(MONTH('Настройки ТИК'!$C$17)=MONTH('Настройки ТИК'!$D$17),0,IF(MONTH($A30)&lt;MONTH('Настройки ТИК'!$D$17),0,IF(DS30="К",DM30,0)))</f>
        <v>#VALUE!</v>
      </c>
      <c r="DP30" s="277">
        <f t="shared" si="37"/>
        <v>0</v>
      </c>
      <c r="DQ30" s="277">
        <f t="shared" si="38"/>
        <v>0</v>
      </c>
      <c r="DR30" s="303">
        <f>'в ФОВ'!DO6</f>
        <v>0</v>
      </c>
      <c r="DS30" s="380" t="str">
        <f t="shared" si="39"/>
        <v/>
      </c>
      <c r="DT30" s="274" t="str">
        <f t="shared" ref="DT30:DT69" si="91">DT$20</f>
        <v>${id_fio11}</v>
      </c>
      <c r="DU30" s="181"/>
      <c r="DV30" s="181"/>
      <c r="DW30" s="275" t="str">
        <f t="shared" ref="DW30:DX93" si="92">INT(DU30/100)&amp;":"&amp;RIGHT(DU30,2)</f>
        <v>0:</v>
      </c>
      <c r="DX30" s="275" t="str">
        <f t="shared" si="92"/>
        <v>0:</v>
      </c>
      <c r="DY30" s="276">
        <f t="shared" si="40"/>
        <v>0</v>
      </c>
      <c r="DZ30" s="277" t="e">
        <f>IF(MONTH('Настройки ТИК'!$C$17)=MONTH('Настройки ТИК'!$D$17),IF(EE30="К",DY30,0),IF(MONTH($A30)&lt;MONTH('Настройки ТИК'!$D$17),IF(EE30="К",DY30,0),0))</f>
        <v>#VALUE!</v>
      </c>
      <c r="EA30" s="277" t="e">
        <f>IF(MONTH('Настройки ТИК'!$C$17)=MONTH('Настройки ТИК'!$D$17),0,IF(MONTH($A30)&lt;MONTH('Настройки ТИК'!$D$17),0,IF(EE30="К",DY30,0)))</f>
        <v>#VALUE!</v>
      </c>
      <c r="EB30" s="277">
        <f t="shared" si="41"/>
        <v>0</v>
      </c>
      <c r="EC30" s="277">
        <f t="shared" si="42"/>
        <v>0</v>
      </c>
      <c r="ED30" s="303">
        <f>'в ФОВ'!EA6</f>
        <v>0</v>
      </c>
      <c r="EE30" s="380" t="str">
        <f t="shared" si="43"/>
        <v/>
      </c>
      <c r="EF30" s="274" t="str">
        <f t="shared" ref="EF30:EF69" si="93">EF$20</f>
        <v>${id_fio12}</v>
      </c>
      <c r="EG30" s="181"/>
      <c r="EH30" s="181"/>
      <c r="EI30" s="275" t="str">
        <f t="shared" ref="EI30:EJ93" si="94">INT(EG30/100)&amp;":"&amp;RIGHT(EG30,2)</f>
        <v>0:</v>
      </c>
      <c r="EJ30" s="275" t="str">
        <f t="shared" si="94"/>
        <v>0:</v>
      </c>
      <c r="EK30" s="276">
        <f t="shared" si="44"/>
        <v>0</v>
      </c>
      <c r="EL30" s="277" t="e">
        <f>IF(MONTH('Настройки ТИК'!$C$17)=MONTH('Настройки ТИК'!$D$17),IF(EQ30="К",EK30,0),IF(MONTH($A30)&lt;MONTH('Настройки ТИК'!$D$17),IF(EQ30="К",EK30,0),0))</f>
        <v>#VALUE!</v>
      </c>
      <c r="EM30" s="277" t="e">
        <f>IF(MONTH('Настройки ТИК'!$C$17)=MONTH('Настройки ТИК'!$D$17),0,IF(MONTH($A30)&lt;MONTH('Настройки ТИК'!$D$17),0,IF(EQ30="К",EK30,0)))</f>
        <v>#VALUE!</v>
      </c>
      <c r="EN30" s="277">
        <f t="shared" si="45"/>
        <v>0</v>
      </c>
      <c r="EO30" s="277">
        <f t="shared" si="46"/>
        <v>0</v>
      </c>
      <c r="EP30" s="303">
        <f>'в ФОВ'!EM6</f>
        <v>0</v>
      </c>
      <c r="EQ30" s="380" t="str">
        <f t="shared" si="47"/>
        <v/>
      </c>
      <c r="ER30" s="274" t="str">
        <f t="shared" ref="ER30:ER69" si="95">ER$20</f>
        <v>${id_fio13}</v>
      </c>
      <c r="ES30" s="181"/>
      <c r="ET30" s="181"/>
      <c r="EU30" s="275" t="str">
        <f t="shared" ref="EU30:EV93" si="96">INT(ES30/100)&amp;":"&amp;RIGHT(ES30,2)</f>
        <v>0:</v>
      </c>
      <c r="EV30" s="275" t="str">
        <f t="shared" si="96"/>
        <v>0:</v>
      </c>
      <c r="EW30" s="276">
        <f t="shared" si="48"/>
        <v>0</v>
      </c>
      <c r="EX30" s="277" t="e">
        <f>IF(MONTH('Настройки ТИК'!$C$17)=MONTH('Настройки ТИК'!$D$17),IF(FC30="К",EW30,0),IF(MONTH($A30)&lt;MONTH('Настройки ТИК'!$D$17),IF(FC30="К",EW30,0),0))</f>
        <v>#VALUE!</v>
      </c>
      <c r="EY30" s="277" t="e">
        <f>IF(MONTH('Настройки ТИК'!$C$17)=MONTH('Настройки ТИК'!$D$17),0,IF(MONTH($A30)&lt;MONTH('Настройки ТИК'!$D$17),0,IF(FC30="К",EW30,0)))</f>
        <v>#VALUE!</v>
      </c>
      <c r="EZ30" s="277">
        <f t="shared" si="49"/>
        <v>0</v>
      </c>
      <c r="FA30" s="277">
        <f t="shared" si="50"/>
        <v>0</v>
      </c>
      <c r="FB30" s="303">
        <f>'в ФОВ'!EY6</f>
        <v>0</v>
      </c>
      <c r="FC30" s="380" t="str">
        <f t="shared" si="51"/>
        <v/>
      </c>
      <c r="FD30" s="274" t="str">
        <f t="shared" ref="FD30:FD69" si="97">FD$20</f>
        <v>${id_fio14}</v>
      </c>
      <c r="FE30" s="181"/>
      <c r="FF30" s="181"/>
      <c r="FG30" s="275" t="str">
        <f t="shared" ref="FG30:FH93" si="98">INT(FE30/100)&amp;":"&amp;RIGHT(FE30,2)</f>
        <v>0:</v>
      </c>
      <c r="FH30" s="275" t="str">
        <f t="shared" si="98"/>
        <v>0:</v>
      </c>
      <c r="FI30" s="276">
        <f t="shared" si="52"/>
        <v>0</v>
      </c>
      <c r="FJ30" s="277" t="e">
        <f>IF(MONTH('Настройки ТИК'!$C$17)=MONTH('Настройки ТИК'!$D$17),IF(FO30="К",FI30,0),IF(MONTH($A30)&lt;MONTH('Настройки ТИК'!$D$17),IF(FO30="К",FI30,0),0))</f>
        <v>#VALUE!</v>
      </c>
      <c r="FK30" s="277" t="e">
        <f>IF(MONTH('Настройки ТИК'!$C$17)=MONTH('Настройки ТИК'!$D$17),0,IF(MONTH($A30)&lt;MONTH('Настройки ТИК'!$D$17),0,IF(FO30="К",FI30,0)))</f>
        <v>#VALUE!</v>
      </c>
      <c r="FL30" s="277">
        <f t="shared" si="53"/>
        <v>0</v>
      </c>
      <c r="FM30" s="277">
        <f t="shared" si="54"/>
        <v>0</v>
      </c>
      <c r="FN30" s="303">
        <f>'в ФОВ'!FK6</f>
        <v>0</v>
      </c>
      <c r="FO30" s="380" t="str">
        <f t="shared" si="55"/>
        <v/>
      </c>
      <c r="FP30" s="274" t="str">
        <f t="shared" ref="FP30:FP69" si="99">FP$20</f>
        <v>${id_fio15}</v>
      </c>
      <c r="FQ30" s="181"/>
      <c r="FR30" s="181"/>
      <c r="FS30" s="275" t="str">
        <f t="shared" ref="FS30:FT93" si="100">INT(FQ30/100)&amp;":"&amp;RIGHT(FQ30,2)</f>
        <v>0:</v>
      </c>
      <c r="FT30" s="275" t="str">
        <f t="shared" si="100"/>
        <v>0:</v>
      </c>
      <c r="FU30" s="276">
        <f t="shared" si="56"/>
        <v>0</v>
      </c>
      <c r="FV30" s="277" t="e">
        <f>IF(MONTH('Настройки ТИК'!$C$17)=MONTH('Настройки ТИК'!$D$17),IF(GA30="К",FU30,0),IF(MONTH($A30)&lt;MONTH('Настройки ТИК'!$D$17),IF(GA30="К",FU30,0),0))</f>
        <v>#VALUE!</v>
      </c>
      <c r="FW30" s="277" t="e">
        <f>IF(MONTH('Настройки ТИК'!$C$17)=MONTH('Настройки ТИК'!$D$17),0,IF(MONTH($A30)&lt;MONTH('Настройки ТИК'!$D$17),0,IF(GA30="К",FU30,0)))</f>
        <v>#VALUE!</v>
      </c>
      <c r="FX30" s="277">
        <f t="shared" si="57"/>
        <v>0</v>
      </c>
      <c r="FY30" s="277">
        <f t="shared" si="58"/>
        <v>0</v>
      </c>
      <c r="FZ30" s="303">
        <f>'в ФОВ'!FW6</f>
        <v>0</v>
      </c>
      <c r="GA30" s="380" t="str">
        <f t="shared" si="59"/>
        <v/>
      </c>
      <c r="GB30" s="274" t="str">
        <f t="shared" ref="GB30:GB69" si="101">GB$20</f>
        <v>${id_fio16}</v>
      </c>
      <c r="GC30" s="181"/>
      <c r="GD30" s="181"/>
      <c r="GE30" s="275" t="str">
        <f t="shared" ref="GE30:GF93" si="102">INT(GC30/100)&amp;":"&amp;RIGHT(GC30,2)</f>
        <v>0:</v>
      </c>
      <c r="GF30" s="275" t="str">
        <f t="shared" si="102"/>
        <v>0:</v>
      </c>
      <c r="GG30" s="276">
        <f t="shared" si="60"/>
        <v>0</v>
      </c>
      <c r="GH30" s="277" t="e">
        <f>IF(MONTH('Настройки ТИК'!$C$17)=MONTH('Настройки ТИК'!$D$17),IF(GM30="К",GG30,0),IF(MONTH($A30)&lt;MONTH('Настройки ТИК'!$D$17),IF(GM30="К",GG30,0),0))</f>
        <v>#VALUE!</v>
      </c>
      <c r="GI30" s="277" t="e">
        <f>IF(MONTH('Настройки ТИК'!$C$17)=MONTH('Настройки ТИК'!$D$17),0,IF(MONTH($A30)&lt;MONTH('Настройки ТИК'!$D$17),0,IF(GM30="К",GG30,0)))</f>
        <v>#VALUE!</v>
      </c>
      <c r="GJ30" s="277">
        <f t="shared" si="61"/>
        <v>0</v>
      </c>
      <c r="GK30" s="277">
        <f t="shared" si="62"/>
        <v>0</v>
      </c>
      <c r="GL30" s="303">
        <f>'в ФОВ'!GI6</f>
        <v>0</v>
      </c>
      <c r="GM30" s="380" t="str">
        <f t="shared" si="63"/>
        <v/>
      </c>
      <c r="GN30" s="274" t="str">
        <f t="shared" ref="GN30:GN69" si="103">GN$20</f>
        <v>${id_fio17}</v>
      </c>
      <c r="GO30" s="181"/>
      <c r="GP30" s="181"/>
      <c r="GQ30" s="275" t="str">
        <f t="shared" ref="GQ30:GR93" si="104">INT(GO30/100)&amp;":"&amp;RIGHT(GO30,2)</f>
        <v>0:</v>
      </c>
      <c r="GR30" s="275" t="str">
        <f t="shared" si="104"/>
        <v>0:</v>
      </c>
      <c r="GS30" s="276">
        <f t="shared" si="64"/>
        <v>0</v>
      </c>
      <c r="GT30" s="277" t="e">
        <f>IF(MONTH('Настройки ТИК'!$C$17)=MONTH('Настройки ТИК'!$D$17),IF(GY30="К",GS30,0),IF(MONTH($A30)&lt;MONTH('Настройки ТИК'!$D$17),IF(GY30="К",GS30,0),0))</f>
        <v>#VALUE!</v>
      </c>
      <c r="GU30" s="277" t="e">
        <f>IF(MONTH('Настройки ТИК'!$C$17)=MONTH('Настройки ТИК'!$D$17),0,IF(MONTH($A30)&lt;MONTH('Настройки ТИК'!$D$17),0,IF(GY30="К",GS30,0)))</f>
        <v>#VALUE!</v>
      </c>
      <c r="GV30" s="277">
        <f t="shared" si="65"/>
        <v>0</v>
      </c>
      <c r="GW30" s="277">
        <f t="shared" si="66"/>
        <v>0</v>
      </c>
      <c r="GX30" s="303">
        <f>'в ФОВ'!GU6</f>
        <v>0</v>
      </c>
      <c r="GY30" s="380" t="str">
        <f t="shared" si="67"/>
        <v/>
      </c>
      <c r="GZ30" s="274" t="str">
        <f t="shared" ref="GZ30:GZ69" si="105">GZ$20</f>
        <v>${id_fio18}</v>
      </c>
      <c r="HA30" s="181"/>
      <c r="HB30" s="181"/>
      <c r="HC30" s="275" t="str">
        <f t="shared" ref="HC30:HD93" si="106">INT(HA30/100)&amp;":"&amp;RIGHT(HA30,2)</f>
        <v>0:</v>
      </c>
      <c r="HD30" s="275" t="str">
        <f t="shared" si="106"/>
        <v>0:</v>
      </c>
      <c r="HE30" s="276">
        <f t="shared" si="68"/>
        <v>0</v>
      </c>
      <c r="HF30" s="277" t="e">
        <f>IF(MONTH('Настройки ТИК'!$C$17)=MONTH('Настройки ТИК'!$D$17),IF(HK30="К",HE30,0),IF(MONTH($A30)&lt;MONTH('Настройки ТИК'!$D$17),IF(HK30="К",HE30,0),0))</f>
        <v>#VALUE!</v>
      </c>
      <c r="HG30" s="277" t="e">
        <f>IF(MONTH('Настройки ТИК'!$C$17)=MONTH('Настройки ТИК'!$D$17),0,IF(MONTH($A30)&lt;MONTH('Настройки ТИК'!$D$17),0,IF(HK30="К",HE30,0)))</f>
        <v>#VALUE!</v>
      </c>
      <c r="HH30" s="277">
        <f t="shared" si="69"/>
        <v>0</v>
      </c>
      <c r="HI30" s="277">
        <f t="shared" si="70"/>
        <v>0</v>
      </c>
      <c r="HJ30" s="303">
        <f>'в ФОВ'!HG6</f>
        <v>0</v>
      </c>
      <c r="HK30" s="380" t="str">
        <f t="shared" si="71"/>
        <v/>
      </c>
      <c r="HO30" s="408" t="str">
        <f>'Настройки ТИК'!$C$55</f>
        <v>${code_doc}</v>
      </c>
    </row>
    <row r="31" spans="1:223">
      <c r="A31" s="419" t="s">
        <v>1040</v>
      </c>
      <c r="B31" s="420" t="s">
        <v>1041</v>
      </c>
      <c r="C31" s="497" t="s">
        <v>1091</v>
      </c>
      <c r="D31" s="274" t="str">
        <f t="shared" ref="D31:D110" si="107">D$20</f>
        <v>${id_fio1}</v>
      </c>
      <c r="E31" s="181"/>
      <c r="F31" s="181"/>
      <c r="G31" s="275" t="str">
        <f t="shared" si="72"/>
        <v>0:</v>
      </c>
      <c r="H31" s="275" t="str">
        <f t="shared" si="72"/>
        <v>0:</v>
      </c>
      <c r="I31" s="276">
        <f t="shared" si="0"/>
        <v>0</v>
      </c>
      <c r="J31" s="277" t="e">
        <f>IF(MONTH('Настройки ТИК'!$C$17)=MONTH('Настройки ТИК'!$D$17),IF(O31="К",I31,0),IF(MONTH($A31)&lt;MONTH('Настройки ТИК'!$D$17),IF(O31="К",I31,0),0))</f>
        <v>#VALUE!</v>
      </c>
      <c r="K31" s="277" t="e">
        <f>IF(MONTH('Настройки ТИК'!$C$17)=MONTH('Настройки ТИК'!$D$17),0,IF(MONTH($A31)&lt;MONTH('Настройки ТИК'!$D$17),0,IF(O31="К",I31,0)))</f>
        <v>#VALUE!</v>
      </c>
      <c r="L31" s="277">
        <f t="shared" si="1"/>
        <v>0</v>
      </c>
      <c r="M31" s="277">
        <f t="shared" si="2"/>
        <v>0</v>
      </c>
      <c r="N31" s="303">
        <f>'в ФОВ'!K7</f>
        <v>0</v>
      </c>
      <c r="O31" s="380" t="str">
        <f t="shared" si="3"/>
        <v/>
      </c>
      <c r="P31" s="274" t="str">
        <f t="shared" si="73"/>
        <v>${id_fio2}</v>
      </c>
      <c r="Q31" s="181"/>
      <c r="R31" s="181"/>
      <c r="S31" s="275" t="str">
        <f t="shared" si="74"/>
        <v>0:</v>
      </c>
      <c r="T31" s="275" t="str">
        <f t="shared" si="74"/>
        <v>0:</v>
      </c>
      <c r="U31" s="276">
        <f t="shared" si="4"/>
        <v>0</v>
      </c>
      <c r="V31" s="277" t="e">
        <f>IF(MONTH('Настройки ТИК'!$C$17)=MONTH('Настройки ТИК'!$D$17),IF(AA31="К",U31,0),IF(MONTH($A31)&lt;MONTH('Настройки ТИК'!$D$17),IF(AA31="К",U31,0),0))</f>
        <v>#VALUE!</v>
      </c>
      <c r="W31" s="277" t="e">
        <f>IF(MONTH('Настройки ТИК'!$C$17)=MONTH('Настройки ТИК'!$D$17),0,IF(MONTH($A31)&lt;MONTH('Настройки ТИК'!$D$17),0,IF(AA31="К",U31,0)))</f>
        <v>#VALUE!</v>
      </c>
      <c r="X31" s="277">
        <f t="shared" si="5"/>
        <v>0</v>
      </c>
      <c r="Y31" s="277">
        <f t="shared" si="6"/>
        <v>0</v>
      </c>
      <c r="Z31" s="303">
        <f>'в ФОВ'!W7</f>
        <v>0</v>
      </c>
      <c r="AA31" s="380" t="str">
        <f t="shared" si="7"/>
        <v/>
      </c>
      <c r="AB31" s="274" t="str">
        <f t="shared" si="75"/>
        <v>${id_fio3}</v>
      </c>
      <c r="AC31" s="181"/>
      <c r="AD31" s="181"/>
      <c r="AE31" s="275" t="str">
        <f t="shared" si="76"/>
        <v>0:</v>
      </c>
      <c r="AF31" s="275" t="str">
        <f t="shared" si="76"/>
        <v>0:</v>
      </c>
      <c r="AG31" s="276">
        <f t="shared" si="8"/>
        <v>0</v>
      </c>
      <c r="AH31" s="277" t="e">
        <f>IF(MONTH('Настройки ТИК'!$C$17)=MONTH('Настройки ТИК'!$D$17),IF(AM31="К",AG31,0),IF(MONTH($A31)&lt;MONTH('Настройки ТИК'!$D$17),IF(AM31="К",AG31,0),0))</f>
        <v>#VALUE!</v>
      </c>
      <c r="AI31" s="277" t="e">
        <f>IF(MONTH('Настройки ТИК'!$C$17)=MONTH('Настройки ТИК'!$D$17),0,IF(MONTH($A31)&lt;MONTH('Настройки ТИК'!$D$17),0,IF(AM31="К",AG31,0)))</f>
        <v>#VALUE!</v>
      </c>
      <c r="AJ31" s="277">
        <f t="shared" si="9"/>
        <v>0</v>
      </c>
      <c r="AK31" s="277">
        <f t="shared" si="10"/>
        <v>0</v>
      </c>
      <c r="AL31" s="303">
        <f>'в ФОВ'!AI7</f>
        <v>0</v>
      </c>
      <c r="AM31" s="380" t="str">
        <f t="shared" si="11"/>
        <v/>
      </c>
      <c r="AN31" s="274" t="str">
        <f t="shared" si="77"/>
        <v>${id_fio4}</v>
      </c>
      <c r="AO31" s="181"/>
      <c r="AP31" s="181"/>
      <c r="AQ31" s="275" t="str">
        <f t="shared" si="78"/>
        <v>0:</v>
      </c>
      <c r="AR31" s="275" t="str">
        <f t="shared" si="78"/>
        <v>0:</v>
      </c>
      <c r="AS31" s="276">
        <f t="shared" si="12"/>
        <v>0</v>
      </c>
      <c r="AT31" s="277" t="e">
        <f>IF(MONTH('Настройки ТИК'!$C$17)=MONTH('Настройки ТИК'!$D$17),IF(AY31="К",AS31,0),IF(MONTH($A31)&lt;MONTH('Настройки ТИК'!$D$17),IF(AY31="К",AS31,0),0))</f>
        <v>#VALUE!</v>
      </c>
      <c r="AU31" s="277" t="e">
        <f>IF(MONTH('Настройки ТИК'!$C$17)=MONTH('Настройки ТИК'!$D$17),0,IF(MONTH($A31)&lt;MONTH('Настройки ТИК'!$D$17),0,IF(AY31="К",AS31,0)))</f>
        <v>#VALUE!</v>
      </c>
      <c r="AV31" s="277">
        <f t="shared" si="13"/>
        <v>0</v>
      </c>
      <c r="AW31" s="277">
        <f t="shared" si="14"/>
        <v>0</v>
      </c>
      <c r="AX31" s="303">
        <f>'в ФОВ'!AU7</f>
        <v>0</v>
      </c>
      <c r="AY31" s="380" t="str">
        <f t="shared" si="15"/>
        <v/>
      </c>
      <c r="AZ31" s="274" t="str">
        <f t="shared" si="79"/>
        <v>${id_fio5}</v>
      </c>
      <c r="BA31" s="181"/>
      <c r="BB31" s="181"/>
      <c r="BC31" s="275" t="str">
        <f t="shared" si="80"/>
        <v>0:</v>
      </c>
      <c r="BD31" s="275" t="str">
        <f t="shared" si="80"/>
        <v>0:</v>
      </c>
      <c r="BE31" s="276">
        <f t="shared" si="16"/>
        <v>0</v>
      </c>
      <c r="BF31" s="277" t="e">
        <f>IF(MONTH('Настройки ТИК'!$C$17)=MONTH('Настройки ТИК'!$D$17),IF(BK31="К",BE31,0),IF(MONTH($A31)&lt;MONTH('Настройки ТИК'!$D$17),IF(BK31="К",BE31,0),0))</f>
        <v>#VALUE!</v>
      </c>
      <c r="BG31" s="277" t="e">
        <f>IF(MONTH('Настройки ТИК'!$C$17)=MONTH('Настройки ТИК'!$D$17),0,IF(MONTH($A31)&lt;MONTH('Настройки ТИК'!$D$17),0,IF(BK31="К",BE31,0)))</f>
        <v>#VALUE!</v>
      </c>
      <c r="BH31" s="277">
        <f t="shared" si="17"/>
        <v>0</v>
      </c>
      <c r="BI31" s="277">
        <f t="shared" si="18"/>
        <v>0</v>
      </c>
      <c r="BJ31" s="303">
        <f>'в ФОВ'!BG7</f>
        <v>0</v>
      </c>
      <c r="BK31" s="380" t="str">
        <f t="shared" si="19"/>
        <v/>
      </c>
      <c r="BL31" s="274" t="str">
        <f t="shared" si="81"/>
        <v>${id_fio6}</v>
      </c>
      <c r="BM31" s="181"/>
      <c r="BN31" s="181"/>
      <c r="BO31" s="275" t="str">
        <f t="shared" si="82"/>
        <v>0:</v>
      </c>
      <c r="BP31" s="275" t="str">
        <f t="shared" si="82"/>
        <v>0:</v>
      </c>
      <c r="BQ31" s="276">
        <f t="shared" si="20"/>
        <v>0</v>
      </c>
      <c r="BR31" s="277" t="e">
        <f>IF(MONTH('Настройки ТИК'!$C$17)=MONTH('Настройки ТИК'!$D$17),IF(BW31="К",BQ31,0),IF(MONTH($A31)&lt;MONTH('Настройки ТИК'!$D$17),IF(BW31="К",BQ31,0),0))</f>
        <v>#VALUE!</v>
      </c>
      <c r="BS31" s="277" t="e">
        <f>IF(MONTH('Настройки ТИК'!$C$17)=MONTH('Настройки ТИК'!$D$17),0,IF(MONTH($A31)&lt;MONTH('Настройки ТИК'!$D$17),0,IF(BW31="К",BQ31,0)))</f>
        <v>#VALUE!</v>
      </c>
      <c r="BT31" s="277">
        <f t="shared" si="21"/>
        <v>0</v>
      </c>
      <c r="BU31" s="277">
        <f t="shared" si="22"/>
        <v>0</v>
      </c>
      <c r="BV31" s="303">
        <f>'в ФОВ'!BS7</f>
        <v>0</v>
      </c>
      <c r="BW31" s="380" t="str">
        <f t="shared" si="23"/>
        <v/>
      </c>
      <c r="BX31" s="274" t="str">
        <f t="shared" si="83"/>
        <v>${id_fio7}</v>
      </c>
      <c r="BY31" s="181"/>
      <c r="BZ31" s="181"/>
      <c r="CA31" s="275" t="str">
        <f t="shared" si="84"/>
        <v>0:</v>
      </c>
      <c r="CB31" s="275" t="str">
        <f t="shared" si="84"/>
        <v>0:</v>
      </c>
      <c r="CC31" s="276">
        <f t="shared" si="24"/>
        <v>0</v>
      </c>
      <c r="CD31" s="277" t="e">
        <f>IF(MONTH('Настройки ТИК'!$C$17)=MONTH('Настройки ТИК'!$D$17),IF(CI31="К",CC31,0),IF(MONTH($A31)&lt;MONTH('Настройки ТИК'!$D$17),IF(CI31="К",CC31,0),0))</f>
        <v>#VALUE!</v>
      </c>
      <c r="CE31" s="277" t="e">
        <f>IF(MONTH('Настройки ТИК'!$C$17)=MONTH('Настройки ТИК'!$D$17),0,IF(MONTH($A31)&lt;MONTH('Настройки ТИК'!$D$17),0,IF(CI31="К",CC31,0)))</f>
        <v>#VALUE!</v>
      </c>
      <c r="CF31" s="277">
        <f t="shared" si="25"/>
        <v>0</v>
      </c>
      <c r="CG31" s="277">
        <f t="shared" si="26"/>
        <v>0</v>
      </c>
      <c r="CH31" s="303">
        <f>'в ФОВ'!CE7</f>
        <v>0</v>
      </c>
      <c r="CI31" s="380" t="str">
        <f t="shared" si="27"/>
        <v/>
      </c>
      <c r="CJ31" s="274" t="str">
        <f t="shared" si="85"/>
        <v>${id_fio8}</v>
      </c>
      <c r="CK31" s="181"/>
      <c r="CL31" s="181"/>
      <c r="CM31" s="275" t="str">
        <f t="shared" si="86"/>
        <v>0:</v>
      </c>
      <c r="CN31" s="275" t="str">
        <f t="shared" si="86"/>
        <v>0:</v>
      </c>
      <c r="CO31" s="276">
        <f t="shared" si="28"/>
        <v>0</v>
      </c>
      <c r="CP31" s="277" t="e">
        <f>IF(MONTH('Настройки ТИК'!$C$17)=MONTH('Настройки ТИК'!$D$17),IF(CU31="К",CO31,0),IF(MONTH($A31)&lt;MONTH('Настройки ТИК'!$D$17),IF(CU31="К",CO31,0),0))</f>
        <v>#VALUE!</v>
      </c>
      <c r="CQ31" s="277" t="e">
        <f>IF(MONTH('Настройки ТИК'!$C$17)=MONTH('Настройки ТИК'!$D$17),0,IF(MONTH($A31)&lt;MONTH('Настройки ТИК'!$D$17),0,IF(CU31="К",CO31,0)))</f>
        <v>#VALUE!</v>
      </c>
      <c r="CR31" s="277">
        <f t="shared" si="29"/>
        <v>0</v>
      </c>
      <c r="CS31" s="277">
        <f t="shared" si="30"/>
        <v>0</v>
      </c>
      <c r="CT31" s="303">
        <f>'в ФОВ'!CQ7</f>
        <v>0</v>
      </c>
      <c r="CU31" s="380" t="str">
        <f t="shared" si="31"/>
        <v/>
      </c>
      <c r="CV31" s="274" t="str">
        <f t="shared" si="87"/>
        <v>${id_fio9}</v>
      </c>
      <c r="CW31" s="181"/>
      <c r="CX31" s="181"/>
      <c r="CY31" s="275" t="str">
        <f t="shared" si="88"/>
        <v>0:</v>
      </c>
      <c r="CZ31" s="275" t="str">
        <f t="shared" si="88"/>
        <v>0:</v>
      </c>
      <c r="DA31" s="276">
        <f t="shared" si="32"/>
        <v>0</v>
      </c>
      <c r="DB31" s="277" t="e">
        <f>IF(MONTH('Настройки ТИК'!$C$17)=MONTH('Настройки ТИК'!$D$17),IF(DG31="К",DA31,0),IF(MONTH($A31)&lt;MONTH('Настройки ТИК'!$D$17),IF(DG31="К",DA31,0),0))</f>
        <v>#VALUE!</v>
      </c>
      <c r="DC31" s="277" t="e">
        <f>IF(MONTH('Настройки ТИК'!$C$17)=MONTH('Настройки ТИК'!$D$17),0,IF(MONTH($A31)&lt;MONTH('Настройки ТИК'!$D$17),0,IF(DG31="К",DA31,0)))</f>
        <v>#VALUE!</v>
      </c>
      <c r="DD31" s="277">
        <f t="shared" si="33"/>
        <v>0</v>
      </c>
      <c r="DE31" s="277">
        <f t="shared" si="34"/>
        <v>0</v>
      </c>
      <c r="DF31" s="303">
        <f>'в ФОВ'!DC7</f>
        <v>0</v>
      </c>
      <c r="DG31" s="380" t="str">
        <f t="shared" si="35"/>
        <v/>
      </c>
      <c r="DH31" s="274" t="str">
        <f t="shared" si="89"/>
        <v>${id_fio10}</v>
      </c>
      <c r="DI31" s="181"/>
      <c r="DJ31" s="181"/>
      <c r="DK31" s="275" t="str">
        <f t="shared" si="90"/>
        <v>0:</v>
      </c>
      <c r="DL31" s="275" t="str">
        <f t="shared" si="90"/>
        <v>0:</v>
      </c>
      <c r="DM31" s="276">
        <f t="shared" si="36"/>
        <v>0</v>
      </c>
      <c r="DN31" s="277" t="e">
        <f>IF(MONTH('Настройки ТИК'!$C$17)=MONTH('Настройки ТИК'!$D$17),IF(DS31="К",DM31,0),IF(MONTH($A31)&lt;MONTH('Настройки ТИК'!$D$17),IF(DS31="К",DM31,0),0))</f>
        <v>#VALUE!</v>
      </c>
      <c r="DO31" s="277" t="e">
        <f>IF(MONTH('Настройки ТИК'!$C$17)=MONTH('Настройки ТИК'!$D$17),0,IF(MONTH($A31)&lt;MONTH('Настройки ТИК'!$D$17),0,IF(DS31="К",DM31,0)))</f>
        <v>#VALUE!</v>
      </c>
      <c r="DP31" s="277">
        <f t="shared" si="37"/>
        <v>0</v>
      </c>
      <c r="DQ31" s="277">
        <f t="shared" si="38"/>
        <v>0</v>
      </c>
      <c r="DR31" s="303">
        <f>'в ФОВ'!DO7</f>
        <v>0</v>
      </c>
      <c r="DS31" s="380" t="str">
        <f t="shared" si="39"/>
        <v/>
      </c>
      <c r="DT31" s="274" t="str">
        <f t="shared" si="91"/>
        <v>${id_fio11}</v>
      </c>
      <c r="DU31" s="181"/>
      <c r="DV31" s="181"/>
      <c r="DW31" s="275" t="str">
        <f t="shared" si="92"/>
        <v>0:</v>
      </c>
      <c r="DX31" s="275" t="str">
        <f t="shared" si="92"/>
        <v>0:</v>
      </c>
      <c r="DY31" s="276">
        <f t="shared" si="40"/>
        <v>0</v>
      </c>
      <c r="DZ31" s="277" t="e">
        <f>IF(MONTH('Настройки ТИК'!$C$17)=MONTH('Настройки ТИК'!$D$17),IF(EE31="К",DY31,0),IF(MONTH($A31)&lt;MONTH('Настройки ТИК'!$D$17),IF(EE31="К",DY31,0),0))</f>
        <v>#VALUE!</v>
      </c>
      <c r="EA31" s="277" t="e">
        <f>IF(MONTH('Настройки ТИК'!$C$17)=MONTH('Настройки ТИК'!$D$17),0,IF(MONTH($A31)&lt;MONTH('Настройки ТИК'!$D$17),0,IF(EE31="К",DY31,0)))</f>
        <v>#VALUE!</v>
      </c>
      <c r="EB31" s="277">
        <f t="shared" si="41"/>
        <v>0</v>
      </c>
      <c r="EC31" s="277">
        <f t="shared" si="42"/>
        <v>0</v>
      </c>
      <c r="ED31" s="303">
        <f>'в ФОВ'!EA7</f>
        <v>0</v>
      </c>
      <c r="EE31" s="380" t="str">
        <f t="shared" si="43"/>
        <v/>
      </c>
      <c r="EF31" s="274" t="str">
        <f t="shared" si="93"/>
        <v>${id_fio12}</v>
      </c>
      <c r="EG31" s="181"/>
      <c r="EH31" s="181"/>
      <c r="EI31" s="275" t="str">
        <f t="shared" si="94"/>
        <v>0:</v>
      </c>
      <c r="EJ31" s="275" t="str">
        <f t="shared" si="94"/>
        <v>0:</v>
      </c>
      <c r="EK31" s="276">
        <f t="shared" si="44"/>
        <v>0</v>
      </c>
      <c r="EL31" s="277" t="e">
        <f>IF(MONTH('Настройки ТИК'!$C$17)=MONTH('Настройки ТИК'!$D$17),IF(EQ31="К",EK31,0),IF(MONTH($A31)&lt;MONTH('Настройки ТИК'!$D$17),IF(EQ31="К",EK31,0),0))</f>
        <v>#VALUE!</v>
      </c>
      <c r="EM31" s="277" t="e">
        <f>IF(MONTH('Настройки ТИК'!$C$17)=MONTH('Настройки ТИК'!$D$17),0,IF(MONTH($A31)&lt;MONTH('Настройки ТИК'!$D$17),0,IF(EQ31="К",EK31,0)))</f>
        <v>#VALUE!</v>
      </c>
      <c r="EN31" s="277">
        <f t="shared" si="45"/>
        <v>0</v>
      </c>
      <c r="EO31" s="277">
        <f t="shared" si="46"/>
        <v>0</v>
      </c>
      <c r="EP31" s="303">
        <f>'в ФОВ'!EM7</f>
        <v>0</v>
      </c>
      <c r="EQ31" s="380" t="str">
        <f t="shared" si="47"/>
        <v/>
      </c>
      <c r="ER31" s="274" t="str">
        <f t="shared" si="95"/>
        <v>${id_fio13}</v>
      </c>
      <c r="ES31" s="181"/>
      <c r="ET31" s="181"/>
      <c r="EU31" s="275" t="str">
        <f t="shared" si="96"/>
        <v>0:</v>
      </c>
      <c r="EV31" s="275" t="str">
        <f t="shared" si="96"/>
        <v>0:</v>
      </c>
      <c r="EW31" s="276">
        <f t="shared" si="48"/>
        <v>0</v>
      </c>
      <c r="EX31" s="277" t="e">
        <f>IF(MONTH('Настройки ТИК'!$C$17)=MONTH('Настройки ТИК'!$D$17),IF(FC31="К",EW31,0),IF(MONTH($A31)&lt;MONTH('Настройки ТИК'!$D$17),IF(FC31="К",EW31,0),0))</f>
        <v>#VALUE!</v>
      </c>
      <c r="EY31" s="277" t="e">
        <f>IF(MONTH('Настройки ТИК'!$C$17)=MONTH('Настройки ТИК'!$D$17),0,IF(MONTH($A31)&lt;MONTH('Настройки ТИК'!$D$17),0,IF(FC31="К",EW31,0)))</f>
        <v>#VALUE!</v>
      </c>
      <c r="EZ31" s="277">
        <f t="shared" si="49"/>
        <v>0</v>
      </c>
      <c r="FA31" s="277">
        <f t="shared" si="50"/>
        <v>0</v>
      </c>
      <c r="FB31" s="303">
        <f>'в ФОВ'!EY7</f>
        <v>0</v>
      </c>
      <c r="FC31" s="380" t="str">
        <f t="shared" si="51"/>
        <v/>
      </c>
      <c r="FD31" s="274" t="str">
        <f t="shared" si="97"/>
        <v>${id_fio14}</v>
      </c>
      <c r="FE31" s="181"/>
      <c r="FF31" s="181"/>
      <c r="FG31" s="275" t="str">
        <f t="shared" si="98"/>
        <v>0:</v>
      </c>
      <c r="FH31" s="275" t="str">
        <f t="shared" si="98"/>
        <v>0:</v>
      </c>
      <c r="FI31" s="276">
        <f t="shared" si="52"/>
        <v>0</v>
      </c>
      <c r="FJ31" s="277" t="e">
        <f>IF(MONTH('Настройки ТИК'!$C$17)=MONTH('Настройки ТИК'!$D$17),IF(FO31="К",FI31,0),IF(MONTH($A31)&lt;MONTH('Настройки ТИК'!$D$17),IF(FO31="К",FI31,0),0))</f>
        <v>#VALUE!</v>
      </c>
      <c r="FK31" s="277" t="e">
        <f>IF(MONTH('Настройки ТИК'!$C$17)=MONTH('Настройки ТИК'!$D$17),0,IF(MONTH($A31)&lt;MONTH('Настройки ТИК'!$D$17),0,IF(FO31="К",FI31,0)))</f>
        <v>#VALUE!</v>
      </c>
      <c r="FL31" s="277">
        <f t="shared" si="53"/>
        <v>0</v>
      </c>
      <c r="FM31" s="277">
        <f t="shared" si="54"/>
        <v>0</v>
      </c>
      <c r="FN31" s="303">
        <f>'в ФОВ'!FK7</f>
        <v>0</v>
      </c>
      <c r="FO31" s="380" t="str">
        <f t="shared" si="55"/>
        <v/>
      </c>
      <c r="FP31" s="274" t="str">
        <f t="shared" si="99"/>
        <v>${id_fio15}</v>
      </c>
      <c r="FQ31" s="181"/>
      <c r="FR31" s="181"/>
      <c r="FS31" s="275" t="str">
        <f t="shared" si="100"/>
        <v>0:</v>
      </c>
      <c r="FT31" s="275" t="str">
        <f t="shared" si="100"/>
        <v>0:</v>
      </c>
      <c r="FU31" s="276">
        <f t="shared" si="56"/>
        <v>0</v>
      </c>
      <c r="FV31" s="277" t="e">
        <f>IF(MONTH('Настройки ТИК'!$C$17)=MONTH('Настройки ТИК'!$D$17),IF(GA31="К",FU31,0),IF(MONTH($A31)&lt;MONTH('Настройки ТИК'!$D$17),IF(GA31="К",FU31,0),0))</f>
        <v>#VALUE!</v>
      </c>
      <c r="FW31" s="277" t="e">
        <f>IF(MONTH('Настройки ТИК'!$C$17)=MONTH('Настройки ТИК'!$D$17),0,IF(MONTH($A31)&lt;MONTH('Настройки ТИК'!$D$17),0,IF(GA31="К",FU31,0)))</f>
        <v>#VALUE!</v>
      </c>
      <c r="FX31" s="277">
        <f t="shared" si="57"/>
        <v>0</v>
      </c>
      <c r="FY31" s="277">
        <f t="shared" si="58"/>
        <v>0</v>
      </c>
      <c r="FZ31" s="303">
        <f>'в ФОВ'!FW7</f>
        <v>0</v>
      </c>
      <c r="GA31" s="380" t="str">
        <f t="shared" si="59"/>
        <v/>
      </c>
      <c r="GB31" s="274" t="str">
        <f t="shared" si="101"/>
        <v>${id_fio16}</v>
      </c>
      <c r="GC31" s="181"/>
      <c r="GD31" s="181"/>
      <c r="GE31" s="275" t="str">
        <f t="shared" si="102"/>
        <v>0:</v>
      </c>
      <c r="GF31" s="275" t="str">
        <f t="shared" si="102"/>
        <v>0:</v>
      </c>
      <c r="GG31" s="276">
        <f t="shared" si="60"/>
        <v>0</v>
      </c>
      <c r="GH31" s="277" t="e">
        <f>IF(MONTH('Настройки ТИК'!$C$17)=MONTH('Настройки ТИК'!$D$17),IF(GM31="К",GG31,0),IF(MONTH($A31)&lt;MONTH('Настройки ТИК'!$D$17),IF(GM31="К",GG31,0),0))</f>
        <v>#VALUE!</v>
      </c>
      <c r="GI31" s="277" t="e">
        <f>IF(MONTH('Настройки ТИК'!$C$17)=MONTH('Настройки ТИК'!$D$17),0,IF(MONTH($A31)&lt;MONTH('Настройки ТИК'!$D$17),0,IF(GM31="К",GG31,0)))</f>
        <v>#VALUE!</v>
      </c>
      <c r="GJ31" s="277">
        <f t="shared" si="61"/>
        <v>0</v>
      </c>
      <c r="GK31" s="277">
        <f t="shared" si="62"/>
        <v>0</v>
      </c>
      <c r="GL31" s="303">
        <f>'в ФОВ'!GI7</f>
        <v>0</v>
      </c>
      <c r="GM31" s="380" t="str">
        <f t="shared" si="63"/>
        <v/>
      </c>
      <c r="GN31" s="274" t="str">
        <f t="shared" si="103"/>
        <v>${id_fio17}</v>
      </c>
      <c r="GO31" s="181"/>
      <c r="GP31" s="181"/>
      <c r="GQ31" s="275" t="str">
        <f t="shared" si="104"/>
        <v>0:</v>
      </c>
      <c r="GR31" s="275" t="str">
        <f t="shared" si="104"/>
        <v>0:</v>
      </c>
      <c r="GS31" s="276">
        <f t="shared" si="64"/>
        <v>0</v>
      </c>
      <c r="GT31" s="277" t="e">
        <f>IF(MONTH('Настройки ТИК'!$C$17)=MONTH('Настройки ТИК'!$D$17),IF(GY31="К",GS31,0),IF(MONTH($A31)&lt;MONTH('Настройки ТИК'!$D$17),IF(GY31="К",GS31,0),0))</f>
        <v>#VALUE!</v>
      </c>
      <c r="GU31" s="277" t="e">
        <f>IF(MONTH('Настройки ТИК'!$C$17)=MONTH('Настройки ТИК'!$D$17),0,IF(MONTH($A31)&lt;MONTH('Настройки ТИК'!$D$17),0,IF(GY31="К",GS31,0)))</f>
        <v>#VALUE!</v>
      </c>
      <c r="GV31" s="277">
        <f t="shared" si="65"/>
        <v>0</v>
      </c>
      <c r="GW31" s="277">
        <f t="shared" si="66"/>
        <v>0</v>
      </c>
      <c r="GX31" s="303">
        <f>'в ФОВ'!GU7</f>
        <v>0</v>
      </c>
      <c r="GY31" s="380" t="str">
        <f t="shared" si="67"/>
        <v/>
      </c>
      <c r="GZ31" s="274" t="str">
        <f t="shared" si="105"/>
        <v>${id_fio18}</v>
      </c>
      <c r="HA31" s="181"/>
      <c r="HB31" s="181"/>
      <c r="HC31" s="275" t="str">
        <f t="shared" si="106"/>
        <v>0:</v>
      </c>
      <c r="HD31" s="275" t="str">
        <f t="shared" si="106"/>
        <v>0:</v>
      </c>
      <c r="HE31" s="276">
        <f t="shared" si="68"/>
        <v>0</v>
      </c>
      <c r="HF31" s="277" t="e">
        <f>IF(MONTH('Настройки ТИК'!$C$17)=MONTH('Настройки ТИК'!$D$17),IF(HK31="К",HE31,0),IF(MONTH($A31)&lt;MONTH('Настройки ТИК'!$D$17),IF(HK31="К",HE31,0),0))</f>
        <v>#VALUE!</v>
      </c>
      <c r="HG31" s="277" t="e">
        <f>IF(MONTH('Настройки ТИК'!$C$17)=MONTH('Настройки ТИК'!$D$17),0,IF(MONTH($A31)&lt;MONTH('Настройки ТИК'!$D$17),0,IF(HK31="К",HE31,0)))</f>
        <v>#VALUE!</v>
      </c>
      <c r="HH31" s="277">
        <f t="shared" si="69"/>
        <v>0</v>
      </c>
      <c r="HI31" s="277">
        <f t="shared" si="70"/>
        <v>0</v>
      </c>
      <c r="HJ31" s="303">
        <f>'в ФОВ'!HG7</f>
        <v>0</v>
      </c>
      <c r="HK31" s="380" t="str">
        <f t="shared" si="71"/>
        <v/>
      </c>
      <c r="HO31" s="408" t="str">
        <f>'Настройки ТИК'!$C$55</f>
        <v>${code_doc}</v>
      </c>
    </row>
    <row r="32" spans="1:223">
      <c r="A32" s="419" t="s">
        <v>1040</v>
      </c>
      <c r="B32" s="420" t="s">
        <v>1041</v>
      </c>
      <c r="C32" s="497" t="s">
        <v>1091</v>
      </c>
      <c r="D32" s="274" t="str">
        <f t="shared" si="107"/>
        <v>${id_fio1}</v>
      </c>
      <c r="E32" s="181"/>
      <c r="F32" s="181"/>
      <c r="G32" s="275" t="str">
        <f t="shared" si="72"/>
        <v>0:</v>
      </c>
      <c r="H32" s="275" t="str">
        <f t="shared" si="72"/>
        <v>0:</v>
      </c>
      <c r="I32" s="276">
        <f t="shared" si="0"/>
        <v>0</v>
      </c>
      <c r="J32" s="277" t="e">
        <f>IF(MONTH('Настройки ТИК'!$C$17)=MONTH('Настройки ТИК'!$D$17),IF(O32="К",I32,0),IF(MONTH($A32)&lt;MONTH('Настройки ТИК'!$D$17),IF(O32="К",I32,0),0))</f>
        <v>#VALUE!</v>
      </c>
      <c r="K32" s="277" t="e">
        <f>IF(MONTH('Настройки ТИК'!$C$17)=MONTH('Настройки ТИК'!$D$17),0,IF(MONTH($A32)&lt;MONTH('Настройки ТИК'!$D$17),0,IF(O32="К",I32,0)))</f>
        <v>#VALUE!</v>
      </c>
      <c r="L32" s="277">
        <f t="shared" si="1"/>
        <v>0</v>
      </c>
      <c r="M32" s="277">
        <f t="shared" si="2"/>
        <v>0</v>
      </c>
      <c r="N32" s="303">
        <f>'в ФОВ'!K8</f>
        <v>0</v>
      </c>
      <c r="O32" s="380" t="str">
        <f t="shared" si="3"/>
        <v/>
      </c>
      <c r="P32" s="274" t="str">
        <f t="shared" si="73"/>
        <v>${id_fio2}</v>
      </c>
      <c r="Q32" s="181"/>
      <c r="R32" s="181"/>
      <c r="S32" s="275" t="str">
        <f t="shared" si="74"/>
        <v>0:</v>
      </c>
      <c r="T32" s="275" t="str">
        <f t="shared" si="74"/>
        <v>0:</v>
      </c>
      <c r="U32" s="276">
        <f t="shared" si="4"/>
        <v>0</v>
      </c>
      <c r="V32" s="277" t="e">
        <f>IF(MONTH('Настройки ТИК'!$C$17)=MONTH('Настройки ТИК'!$D$17),IF(AA32="К",U32,0),IF(MONTH($A32)&lt;MONTH('Настройки ТИК'!$D$17),IF(AA32="К",U32,0),0))</f>
        <v>#VALUE!</v>
      </c>
      <c r="W32" s="277" t="e">
        <f>IF(MONTH('Настройки ТИК'!$C$17)=MONTH('Настройки ТИК'!$D$17),0,IF(MONTH($A32)&lt;MONTH('Настройки ТИК'!$D$17),0,IF(AA32="К",U32,0)))</f>
        <v>#VALUE!</v>
      </c>
      <c r="X32" s="277">
        <f t="shared" si="5"/>
        <v>0</v>
      </c>
      <c r="Y32" s="277">
        <f t="shared" si="6"/>
        <v>0</v>
      </c>
      <c r="Z32" s="303">
        <f>'в ФОВ'!W8</f>
        <v>0</v>
      </c>
      <c r="AA32" s="380" t="str">
        <f t="shared" si="7"/>
        <v/>
      </c>
      <c r="AB32" s="274" t="str">
        <f t="shared" si="75"/>
        <v>${id_fio3}</v>
      </c>
      <c r="AC32" s="181"/>
      <c r="AD32" s="181"/>
      <c r="AE32" s="275" t="str">
        <f t="shared" si="76"/>
        <v>0:</v>
      </c>
      <c r="AF32" s="275" t="str">
        <f t="shared" si="76"/>
        <v>0:</v>
      </c>
      <c r="AG32" s="276">
        <f t="shared" si="8"/>
        <v>0</v>
      </c>
      <c r="AH32" s="277" t="e">
        <f>IF(MONTH('Настройки ТИК'!$C$17)=MONTH('Настройки ТИК'!$D$17),IF(AM32="К",AG32,0),IF(MONTH($A32)&lt;MONTH('Настройки ТИК'!$D$17),IF(AM32="К",AG32,0),0))</f>
        <v>#VALUE!</v>
      </c>
      <c r="AI32" s="277" t="e">
        <f>IF(MONTH('Настройки ТИК'!$C$17)=MONTH('Настройки ТИК'!$D$17),0,IF(MONTH($A32)&lt;MONTH('Настройки ТИК'!$D$17),0,IF(AM32="К",AG32,0)))</f>
        <v>#VALUE!</v>
      </c>
      <c r="AJ32" s="277">
        <f t="shared" si="9"/>
        <v>0</v>
      </c>
      <c r="AK32" s="277">
        <f t="shared" si="10"/>
        <v>0</v>
      </c>
      <c r="AL32" s="303">
        <f>'в ФОВ'!AI8</f>
        <v>0</v>
      </c>
      <c r="AM32" s="380" t="str">
        <f t="shared" si="11"/>
        <v/>
      </c>
      <c r="AN32" s="274" t="str">
        <f t="shared" si="77"/>
        <v>${id_fio4}</v>
      </c>
      <c r="AO32" s="181"/>
      <c r="AP32" s="181"/>
      <c r="AQ32" s="275" t="str">
        <f t="shared" si="78"/>
        <v>0:</v>
      </c>
      <c r="AR32" s="275" t="str">
        <f t="shared" si="78"/>
        <v>0:</v>
      </c>
      <c r="AS32" s="276">
        <f t="shared" si="12"/>
        <v>0</v>
      </c>
      <c r="AT32" s="277" t="e">
        <f>IF(MONTH('Настройки ТИК'!$C$17)=MONTH('Настройки ТИК'!$D$17),IF(AY32="К",AS32,0),IF(MONTH($A32)&lt;MONTH('Настройки ТИК'!$D$17),IF(AY32="К",AS32,0),0))</f>
        <v>#VALUE!</v>
      </c>
      <c r="AU32" s="277" t="e">
        <f>IF(MONTH('Настройки ТИК'!$C$17)=MONTH('Настройки ТИК'!$D$17),0,IF(MONTH($A32)&lt;MONTH('Настройки ТИК'!$D$17),0,IF(AY32="К",AS32,0)))</f>
        <v>#VALUE!</v>
      </c>
      <c r="AV32" s="277">
        <f t="shared" si="13"/>
        <v>0</v>
      </c>
      <c r="AW32" s="277">
        <f t="shared" si="14"/>
        <v>0</v>
      </c>
      <c r="AX32" s="303">
        <f>'в ФОВ'!AU8</f>
        <v>0</v>
      </c>
      <c r="AY32" s="380" t="str">
        <f t="shared" si="15"/>
        <v/>
      </c>
      <c r="AZ32" s="274" t="str">
        <f t="shared" si="79"/>
        <v>${id_fio5}</v>
      </c>
      <c r="BA32" s="181"/>
      <c r="BB32" s="181"/>
      <c r="BC32" s="275" t="str">
        <f t="shared" si="80"/>
        <v>0:</v>
      </c>
      <c r="BD32" s="275" t="str">
        <f t="shared" si="80"/>
        <v>0:</v>
      </c>
      <c r="BE32" s="276">
        <f t="shared" si="16"/>
        <v>0</v>
      </c>
      <c r="BF32" s="277" t="e">
        <f>IF(MONTH('Настройки ТИК'!$C$17)=MONTH('Настройки ТИК'!$D$17),IF(BK32="К",BE32,0),IF(MONTH($A32)&lt;MONTH('Настройки ТИК'!$D$17),IF(BK32="К",BE32,0),0))</f>
        <v>#VALUE!</v>
      </c>
      <c r="BG32" s="277" t="e">
        <f>IF(MONTH('Настройки ТИК'!$C$17)=MONTH('Настройки ТИК'!$D$17),0,IF(MONTH($A32)&lt;MONTH('Настройки ТИК'!$D$17),0,IF(BK32="К",BE32,0)))</f>
        <v>#VALUE!</v>
      </c>
      <c r="BH32" s="277">
        <f t="shared" si="17"/>
        <v>0</v>
      </c>
      <c r="BI32" s="277">
        <f t="shared" si="18"/>
        <v>0</v>
      </c>
      <c r="BJ32" s="303">
        <f>'в ФОВ'!BG8</f>
        <v>0</v>
      </c>
      <c r="BK32" s="380" t="str">
        <f t="shared" si="19"/>
        <v/>
      </c>
      <c r="BL32" s="274" t="str">
        <f t="shared" si="81"/>
        <v>${id_fio6}</v>
      </c>
      <c r="BM32" s="181"/>
      <c r="BN32" s="181"/>
      <c r="BO32" s="275" t="str">
        <f t="shared" si="82"/>
        <v>0:</v>
      </c>
      <c r="BP32" s="275" t="str">
        <f t="shared" si="82"/>
        <v>0:</v>
      </c>
      <c r="BQ32" s="276">
        <f t="shared" si="20"/>
        <v>0</v>
      </c>
      <c r="BR32" s="277" t="e">
        <f>IF(MONTH('Настройки ТИК'!$C$17)=MONTH('Настройки ТИК'!$D$17),IF(BW32="К",BQ32,0),IF(MONTH($A32)&lt;MONTH('Настройки ТИК'!$D$17),IF(BW32="К",BQ32,0),0))</f>
        <v>#VALUE!</v>
      </c>
      <c r="BS32" s="277" t="e">
        <f>IF(MONTH('Настройки ТИК'!$C$17)=MONTH('Настройки ТИК'!$D$17),0,IF(MONTH($A32)&lt;MONTH('Настройки ТИК'!$D$17),0,IF(BW32="К",BQ32,0)))</f>
        <v>#VALUE!</v>
      </c>
      <c r="BT32" s="277">
        <f t="shared" si="21"/>
        <v>0</v>
      </c>
      <c r="BU32" s="277">
        <f t="shared" si="22"/>
        <v>0</v>
      </c>
      <c r="BV32" s="303">
        <f>'в ФОВ'!BS8</f>
        <v>0</v>
      </c>
      <c r="BW32" s="380" t="str">
        <f t="shared" si="23"/>
        <v/>
      </c>
      <c r="BX32" s="274" t="str">
        <f t="shared" si="83"/>
        <v>${id_fio7}</v>
      </c>
      <c r="BY32" s="181"/>
      <c r="BZ32" s="181"/>
      <c r="CA32" s="275" t="str">
        <f t="shared" si="84"/>
        <v>0:</v>
      </c>
      <c r="CB32" s="275" t="str">
        <f t="shared" si="84"/>
        <v>0:</v>
      </c>
      <c r="CC32" s="276">
        <f t="shared" si="24"/>
        <v>0</v>
      </c>
      <c r="CD32" s="277" t="e">
        <f>IF(MONTH('Настройки ТИК'!$C$17)=MONTH('Настройки ТИК'!$D$17),IF(CI32="К",CC32,0),IF(MONTH($A32)&lt;MONTH('Настройки ТИК'!$D$17),IF(CI32="К",CC32,0),0))</f>
        <v>#VALUE!</v>
      </c>
      <c r="CE32" s="277" t="e">
        <f>IF(MONTH('Настройки ТИК'!$C$17)=MONTH('Настройки ТИК'!$D$17),0,IF(MONTH($A32)&lt;MONTH('Настройки ТИК'!$D$17),0,IF(CI32="К",CC32,0)))</f>
        <v>#VALUE!</v>
      </c>
      <c r="CF32" s="277">
        <f t="shared" si="25"/>
        <v>0</v>
      </c>
      <c r="CG32" s="277">
        <f t="shared" si="26"/>
        <v>0</v>
      </c>
      <c r="CH32" s="303">
        <f>'в ФОВ'!CE8</f>
        <v>0</v>
      </c>
      <c r="CI32" s="380" t="str">
        <f t="shared" si="27"/>
        <v/>
      </c>
      <c r="CJ32" s="274" t="str">
        <f t="shared" si="85"/>
        <v>${id_fio8}</v>
      </c>
      <c r="CK32" s="181"/>
      <c r="CL32" s="181"/>
      <c r="CM32" s="275" t="str">
        <f t="shared" si="86"/>
        <v>0:</v>
      </c>
      <c r="CN32" s="275" t="str">
        <f t="shared" si="86"/>
        <v>0:</v>
      </c>
      <c r="CO32" s="276">
        <f t="shared" si="28"/>
        <v>0</v>
      </c>
      <c r="CP32" s="277" t="e">
        <f>IF(MONTH('Настройки ТИК'!$C$17)=MONTH('Настройки ТИК'!$D$17),IF(CU32="К",CO32,0),IF(MONTH($A32)&lt;MONTH('Настройки ТИК'!$D$17),IF(CU32="К",CO32,0),0))</f>
        <v>#VALUE!</v>
      </c>
      <c r="CQ32" s="277" t="e">
        <f>IF(MONTH('Настройки ТИК'!$C$17)=MONTH('Настройки ТИК'!$D$17),0,IF(MONTH($A32)&lt;MONTH('Настройки ТИК'!$D$17),0,IF(CU32="К",CO32,0)))</f>
        <v>#VALUE!</v>
      </c>
      <c r="CR32" s="277">
        <f t="shared" si="29"/>
        <v>0</v>
      </c>
      <c r="CS32" s="277">
        <f t="shared" si="30"/>
        <v>0</v>
      </c>
      <c r="CT32" s="303">
        <f>'в ФОВ'!CQ8</f>
        <v>0</v>
      </c>
      <c r="CU32" s="380" t="str">
        <f t="shared" si="31"/>
        <v/>
      </c>
      <c r="CV32" s="274" t="str">
        <f t="shared" si="87"/>
        <v>${id_fio9}</v>
      </c>
      <c r="CW32" s="181"/>
      <c r="CX32" s="181"/>
      <c r="CY32" s="275" t="str">
        <f t="shared" si="88"/>
        <v>0:</v>
      </c>
      <c r="CZ32" s="275" t="str">
        <f t="shared" si="88"/>
        <v>0:</v>
      </c>
      <c r="DA32" s="276">
        <f t="shared" si="32"/>
        <v>0</v>
      </c>
      <c r="DB32" s="277" t="e">
        <f>IF(MONTH('Настройки ТИК'!$C$17)=MONTH('Настройки ТИК'!$D$17),IF(DG32="К",DA32,0),IF(MONTH($A32)&lt;MONTH('Настройки ТИК'!$D$17),IF(DG32="К",DA32,0),0))</f>
        <v>#VALUE!</v>
      </c>
      <c r="DC32" s="277" t="e">
        <f>IF(MONTH('Настройки ТИК'!$C$17)=MONTH('Настройки ТИК'!$D$17),0,IF(MONTH($A32)&lt;MONTH('Настройки ТИК'!$D$17),0,IF(DG32="К",DA32,0)))</f>
        <v>#VALUE!</v>
      </c>
      <c r="DD32" s="277">
        <f t="shared" si="33"/>
        <v>0</v>
      </c>
      <c r="DE32" s="277">
        <f t="shared" si="34"/>
        <v>0</v>
      </c>
      <c r="DF32" s="303">
        <f>'в ФОВ'!DC8</f>
        <v>0</v>
      </c>
      <c r="DG32" s="380" t="str">
        <f t="shared" si="35"/>
        <v/>
      </c>
      <c r="DH32" s="274" t="str">
        <f t="shared" si="89"/>
        <v>${id_fio10}</v>
      </c>
      <c r="DI32" s="181"/>
      <c r="DJ32" s="181"/>
      <c r="DK32" s="275" t="str">
        <f t="shared" si="90"/>
        <v>0:</v>
      </c>
      <c r="DL32" s="275" t="str">
        <f t="shared" si="90"/>
        <v>0:</v>
      </c>
      <c r="DM32" s="276">
        <f t="shared" si="36"/>
        <v>0</v>
      </c>
      <c r="DN32" s="277" t="e">
        <f>IF(MONTH('Настройки ТИК'!$C$17)=MONTH('Настройки ТИК'!$D$17),IF(DS32="К",DM32,0),IF(MONTH($A32)&lt;MONTH('Настройки ТИК'!$D$17),IF(DS32="К",DM32,0),0))</f>
        <v>#VALUE!</v>
      </c>
      <c r="DO32" s="277" t="e">
        <f>IF(MONTH('Настройки ТИК'!$C$17)=MONTH('Настройки ТИК'!$D$17),0,IF(MONTH($A32)&lt;MONTH('Настройки ТИК'!$D$17),0,IF(DS32="К",DM32,0)))</f>
        <v>#VALUE!</v>
      </c>
      <c r="DP32" s="277">
        <f t="shared" si="37"/>
        <v>0</v>
      </c>
      <c r="DQ32" s="277">
        <f t="shared" si="38"/>
        <v>0</v>
      </c>
      <c r="DR32" s="303">
        <f>'в ФОВ'!DO8</f>
        <v>0</v>
      </c>
      <c r="DS32" s="380" t="str">
        <f t="shared" si="39"/>
        <v/>
      </c>
      <c r="DT32" s="274" t="str">
        <f t="shared" si="91"/>
        <v>${id_fio11}</v>
      </c>
      <c r="DU32" s="181"/>
      <c r="DV32" s="181"/>
      <c r="DW32" s="275" t="str">
        <f t="shared" si="92"/>
        <v>0:</v>
      </c>
      <c r="DX32" s="275" t="str">
        <f t="shared" si="92"/>
        <v>0:</v>
      </c>
      <c r="DY32" s="276">
        <f t="shared" si="40"/>
        <v>0</v>
      </c>
      <c r="DZ32" s="277" t="e">
        <f>IF(MONTH('Настройки ТИК'!$C$17)=MONTH('Настройки ТИК'!$D$17),IF(EE32="К",DY32,0),IF(MONTH($A32)&lt;MONTH('Настройки ТИК'!$D$17),IF(EE32="К",DY32,0),0))</f>
        <v>#VALUE!</v>
      </c>
      <c r="EA32" s="277" t="e">
        <f>IF(MONTH('Настройки ТИК'!$C$17)=MONTH('Настройки ТИК'!$D$17),0,IF(MONTH($A32)&lt;MONTH('Настройки ТИК'!$D$17),0,IF(EE32="К",DY32,0)))</f>
        <v>#VALUE!</v>
      </c>
      <c r="EB32" s="277">
        <f t="shared" si="41"/>
        <v>0</v>
      </c>
      <c r="EC32" s="277">
        <f t="shared" si="42"/>
        <v>0</v>
      </c>
      <c r="ED32" s="303">
        <f>'в ФОВ'!EA8</f>
        <v>0</v>
      </c>
      <c r="EE32" s="380" t="str">
        <f t="shared" si="43"/>
        <v/>
      </c>
      <c r="EF32" s="274" t="str">
        <f t="shared" si="93"/>
        <v>${id_fio12}</v>
      </c>
      <c r="EG32" s="181"/>
      <c r="EH32" s="181"/>
      <c r="EI32" s="275" t="str">
        <f t="shared" si="94"/>
        <v>0:</v>
      </c>
      <c r="EJ32" s="275" t="str">
        <f t="shared" si="94"/>
        <v>0:</v>
      </c>
      <c r="EK32" s="276">
        <f t="shared" si="44"/>
        <v>0</v>
      </c>
      <c r="EL32" s="277" t="e">
        <f>IF(MONTH('Настройки ТИК'!$C$17)=MONTH('Настройки ТИК'!$D$17),IF(EQ32="К",EK32,0),IF(MONTH($A32)&lt;MONTH('Настройки ТИК'!$D$17),IF(EQ32="К",EK32,0),0))</f>
        <v>#VALUE!</v>
      </c>
      <c r="EM32" s="277" t="e">
        <f>IF(MONTH('Настройки ТИК'!$C$17)=MONTH('Настройки ТИК'!$D$17),0,IF(MONTH($A32)&lt;MONTH('Настройки ТИК'!$D$17),0,IF(EQ32="К",EK32,0)))</f>
        <v>#VALUE!</v>
      </c>
      <c r="EN32" s="277">
        <f t="shared" si="45"/>
        <v>0</v>
      </c>
      <c r="EO32" s="277">
        <f t="shared" si="46"/>
        <v>0</v>
      </c>
      <c r="EP32" s="303">
        <f>'в ФОВ'!EM8</f>
        <v>0</v>
      </c>
      <c r="EQ32" s="380" t="str">
        <f t="shared" si="47"/>
        <v/>
      </c>
      <c r="ER32" s="274" t="str">
        <f t="shared" si="95"/>
        <v>${id_fio13}</v>
      </c>
      <c r="ES32" s="181"/>
      <c r="ET32" s="181"/>
      <c r="EU32" s="275" t="str">
        <f t="shared" si="96"/>
        <v>0:</v>
      </c>
      <c r="EV32" s="275" t="str">
        <f t="shared" si="96"/>
        <v>0:</v>
      </c>
      <c r="EW32" s="276">
        <f t="shared" si="48"/>
        <v>0</v>
      </c>
      <c r="EX32" s="277" t="e">
        <f>IF(MONTH('Настройки ТИК'!$C$17)=MONTH('Настройки ТИК'!$D$17),IF(FC32="К",EW32,0),IF(MONTH($A32)&lt;MONTH('Настройки ТИК'!$D$17),IF(FC32="К",EW32,0),0))</f>
        <v>#VALUE!</v>
      </c>
      <c r="EY32" s="277" t="e">
        <f>IF(MONTH('Настройки ТИК'!$C$17)=MONTH('Настройки ТИК'!$D$17),0,IF(MONTH($A32)&lt;MONTH('Настройки ТИК'!$D$17),0,IF(FC32="К",EW32,0)))</f>
        <v>#VALUE!</v>
      </c>
      <c r="EZ32" s="277">
        <f t="shared" si="49"/>
        <v>0</v>
      </c>
      <c r="FA32" s="277">
        <f t="shared" si="50"/>
        <v>0</v>
      </c>
      <c r="FB32" s="303">
        <f>'в ФОВ'!EY8</f>
        <v>0</v>
      </c>
      <c r="FC32" s="380" t="str">
        <f t="shared" si="51"/>
        <v/>
      </c>
      <c r="FD32" s="274" t="str">
        <f t="shared" si="97"/>
        <v>${id_fio14}</v>
      </c>
      <c r="FE32" s="181"/>
      <c r="FF32" s="181"/>
      <c r="FG32" s="275" t="str">
        <f t="shared" si="98"/>
        <v>0:</v>
      </c>
      <c r="FH32" s="275" t="str">
        <f t="shared" si="98"/>
        <v>0:</v>
      </c>
      <c r="FI32" s="276">
        <f t="shared" si="52"/>
        <v>0</v>
      </c>
      <c r="FJ32" s="277" t="e">
        <f>IF(MONTH('Настройки ТИК'!$C$17)=MONTH('Настройки ТИК'!$D$17),IF(FO32="К",FI32,0),IF(MONTH($A32)&lt;MONTH('Настройки ТИК'!$D$17),IF(FO32="К",FI32,0),0))</f>
        <v>#VALUE!</v>
      </c>
      <c r="FK32" s="277" t="e">
        <f>IF(MONTH('Настройки ТИК'!$C$17)=MONTH('Настройки ТИК'!$D$17),0,IF(MONTH($A32)&lt;MONTH('Настройки ТИК'!$D$17),0,IF(FO32="К",FI32,0)))</f>
        <v>#VALUE!</v>
      </c>
      <c r="FL32" s="277">
        <f t="shared" si="53"/>
        <v>0</v>
      </c>
      <c r="FM32" s="277">
        <f t="shared" si="54"/>
        <v>0</v>
      </c>
      <c r="FN32" s="303">
        <f>'в ФОВ'!FK8</f>
        <v>0</v>
      </c>
      <c r="FO32" s="380" t="str">
        <f t="shared" si="55"/>
        <v/>
      </c>
      <c r="FP32" s="274" t="str">
        <f t="shared" si="99"/>
        <v>${id_fio15}</v>
      </c>
      <c r="FQ32" s="181"/>
      <c r="FR32" s="181"/>
      <c r="FS32" s="275" t="str">
        <f t="shared" si="100"/>
        <v>0:</v>
      </c>
      <c r="FT32" s="275" t="str">
        <f t="shared" si="100"/>
        <v>0:</v>
      </c>
      <c r="FU32" s="276">
        <f t="shared" si="56"/>
        <v>0</v>
      </c>
      <c r="FV32" s="277" t="e">
        <f>IF(MONTH('Настройки ТИК'!$C$17)=MONTH('Настройки ТИК'!$D$17),IF(GA32="К",FU32,0),IF(MONTH($A32)&lt;MONTH('Настройки ТИК'!$D$17),IF(GA32="К",FU32,0),0))</f>
        <v>#VALUE!</v>
      </c>
      <c r="FW32" s="277" t="e">
        <f>IF(MONTH('Настройки ТИК'!$C$17)=MONTH('Настройки ТИК'!$D$17),0,IF(MONTH($A32)&lt;MONTH('Настройки ТИК'!$D$17),0,IF(GA32="К",FU32,0)))</f>
        <v>#VALUE!</v>
      </c>
      <c r="FX32" s="277">
        <f t="shared" si="57"/>
        <v>0</v>
      </c>
      <c r="FY32" s="277">
        <f t="shared" si="58"/>
        <v>0</v>
      </c>
      <c r="FZ32" s="303">
        <f>'в ФОВ'!FW8</f>
        <v>0</v>
      </c>
      <c r="GA32" s="380" t="str">
        <f t="shared" si="59"/>
        <v/>
      </c>
      <c r="GB32" s="274" t="str">
        <f t="shared" si="101"/>
        <v>${id_fio16}</v>
      </c>
      <c r="GC32" s="181"/>
      <c r="GD32" s="181"/>
      <c r="GE32" s="275" t="str">
        <f t="shared" si="102"/>
        <v>0:</v>
      </c>
      <c r="GF32" s="275" t="str">
        <f t="shared" si="102"/>
        <v>0:</v>
      </c>
      <c r="GG32" s="276">
        <f t="shared" si="60"/>
        <v>0</v>
      </c>
      <c r="GH32" s="277" t="e">
        <f>IF(MONTH('Настройки ТИК'!$C$17)=MONTH('Настройки ТИК'!$D$17),IF(GM32="К",GG32,0),IF(MONTH($A32)&lt;MONTH('Настройки ТИК'!$D$17),IF(GM32="К",GG32,0),0))</f>
        <v>#VALUE!</v>
      </c>
      <c r="GI32" s="277" t="e">
        <f>IF(MONTH('Настройки ТИК'!$C$17)=MONTH('Настройки ТИК'!$D$17),0,IF(MONTH($A32)&lt;MONTH('Настройки ТИК'!$D$17),0,IF(GM32="К",GG32,0)))</f>
        <v>#VALUE!</v>
      </c>
      <c r="GJ32" s="277">
        <f t="shared" si="61"/>
        <v>0</v>
      </c>
      <c r="GK32" s="277">
        <f t="shared" si="62"/>
        <v>0</v>
      </c>
      <c r="GL32" s="303">
        <f>'в ФОВ'!GI8</f>
        <v>0</v>
      </c>
      <c r="GM32" s="380" t="str">
        <f t="shared" si="63"/>
        <v/>
      </c>
      <c r="GN32" s="274" t="str">
        <f t="shared" si="103"/>
        <v>${id_fio17}</v>
      </c>
      <c r="GO32" s="181"/>
      <c r="GP32" s="181"/>
      <c r="GQ32" s="275" t="str">
        <f t="shared" si="104"/>
        <v>0:</v>
      </c>
      <c r="GR32" s="275" t="str">
        <f t="shared" si="104"/>
        <v>0:</v>
      </c>
      <c r="GS32" s="276">
        <f t="shared" si="64"/>
        <v>0</v>
      </c>
      <c r="GT32" s="277" t="e">
        <f>IF(MONTH('Настройки ТИК'!$C$17)=MONTH('Настройки ТИК'!$D$17),IF(GY32="К",GS32,0),IF(MONTH($A32)&lt;MONTH('Настройки ТИК'!$D$17),IF(GY32="К",GS32,0),0))</f>
        <v>#VALUE!</v>
      </c>
      <c r="GU32" s="277" t="e">
        <f>IF(MONTH('Настройки ТИК'!$C$17)=MONTH('Настройки ТИК'!$D$17),0,IF(MONTH($A32)&lt;MONTH('Настройки ТИК'!$D$17),0,IF(GY32="К",GS32,0)))</f>
        <v>#VALUE!</v>
      </c>
      <c r="GV32" s="277">
        <f t="shared" si="65"/>
        <v>0</v>
      </c>
      <c r="GW32" s="277">
        <f t="shared" si="66"/>
        <v>0</v>
      </c>
      <c r="GX32" s="303">
        <f>'в ФОВ'!GU8</f>
        <v>0</v>
      </c>
      <c r="GY32" s="380" t="str">
        <f t="shared" si="67"/>
        <v/>
      </c>
      <c r="GZ32" s="274" t="str">
        <f t="shared" si="105"/>
        <v>${id_fio18}</v>
      </c>
      <c r="HA32" s="181"/>
      <c r="HB32" s="181"/>
      <c r="HC32" s="275" t="str">
        <f t="shared" si="106"/>
        <v>0:</v>
      </c>
      <c r="HD32" s="275" t="str">
        <f t="shared" si="106"/>
        <v>0:</v>
      </c>
      <c r="HE32" s="276">
        <f t="shared" si="68"/>
        <v>0</v>
      </c>
      <c r="HF32" s="277" t="e">
        <f>IF(MONTH('Настройки ТИК'!$C$17)=MONTH('Настройки ТИК'!$D$17),IF(HK32="К",HE32,0),IF(MONTH($A32)&lt;MONTH('Настройки ТИК'!$D$17),IF(HK32="К",HE32,0),0))</f>
        <v>#VALUE!</v>
      </c>
      <c r="HG32" s="277" t="e">
        <f>IF(MONTH('Настройки ТИК'!$C$17)=MONTH('Настройки ТИК'!$D$17),0,IF(MONTH($A32)&lt;MONTH('Настройки ТИК'!$D$17),0,IF(HK32="К",HE32,0)))</f>
        <v>#VALUE!</v>
      </c>
      <c r="HH32" s="277">
        <f t="shared" si="69"/>
        <v>0</v>
      </c>
      <c r="HI32" s="277">
        <f t="shared" si="70"/>
        <v>0</v>
      </c>
      <c r="HJ32" s="303">
        <f>'в ФОВ'!HG8</f>
        <v>0</v>
      </c>
      <c r="HK32" s="380" t="str">
        <f t="shared" si="71"/>
        <v/>
      </c>
      <c r="HO32" s="408" t="str">
        <f>'Настройки ТИК'!$C$55</f>
        <v>${code_doc}</v>
      </c>
    </row>
    <row r="33" spans="1:223">
      <c r="A33" s="419" t="s">
        <v>1040</v>
      </c>
      <c r="B33" s="420" t="s">
        <v>1041</v>
      </c>
      <c r="C33" s="497" t="s">
        <v>1091</v>
      </c>
      <c r="D33" s="274" t="str">
        <f t="shared" si="107"/>
        <v>${id_fio1}</v>
      </c>
      <c r="E33" s="181"/>
      <c r="F33" s="181"/>
      <c r="G33" s="275" t="str">
        <f t="shared" si="72"/>
        <v>0:</v>
      </c>
      <c r="H33" s="275" t="str">
        <f t="shared" si="72"/>
        <v>0:</v>
      </c>
      <c r="I33" s="276">
        <f t="shared" si="0"/>
        <v>0</v>
      </c>
      <c r="J33" s="277" t="e">
        <f>IF(MONTH('Настройки ТИК'!$C$17)=MONTH('Настройки ТИК'!$D$17),IF(O33="К",I33,0),IF(MONTH($A33)&lt;MONTH('Настройки ТИК'!$D$17),IF(O33="К",I33,0),0))</f>
        <v>#VALUE!</v>
      </c>
      <c r="K33" s="277" t="e">
        <f>IF(MONTH('Настройки ТИК'!$C$17)=MONTH('Настройки ТИК'!$D$17),0,IF(MONTH($A33)&lt;MONTH('Настройки ТИК'!$D$17),0,IF(O33="К",I33,0)))</f>
        <v>#VALUE!</v>
      </c>
      <c r="L33" s="277">
        <f t="shared" si="1"/>
        <v>0</v>
      </c>
      <c r="M33" s="277">
        <f t="shared" si="2"/>
        <v>0</v>
      </c>
      <c r="N33" s="303">
        <f>'в ФОВ'!K9</f>
        <v>0</v>
      </c>
      <c r="O33" s="380" t="str">
        <f t="shared" si="3"/>
        <v/>
      </c>
      <c r="P33" s="274" t="str">
        <f t="shared" si="73"/>
        <v>${id_fio2}</v>
      </c>
      <c r="Q33" s="181"/>
      <c r="R33" s="181"/>
      <c r="S33" s="275" t="str">
        <f t="shared" si="74"/>
        <v>0:</v>
      </c>
      <c r="T33" s="275" t="str">
        <f t="shared" si="74"/>
        <v>0:</v>
      </c>
      <c r="U33" s="276">
        <f t="shared" si="4"/>
        <v>0</v>
      </c>
      <c r="V33" s="277" t="e">
        <f>IF(MONTH('Настройки ТИК'!$C$17)=MONTH('Настройки ТИК'!$D$17),IF(AA33="К",U33,0),IF(MONTH($A33)&lt;MONTH('Настройки ТИК'!$D$17),IF(AA33="К",U33,0),0))</f>
        <v>#VALUE!</v>
      </c>
      <c r="W33" s="277" t="e">
        <f>IF(MONTH('Настройки ТИК'!$C$17)=MONTH('Настройки ТИК'!$D$17),0,IF(MONTH($A33)&lt;MONTH('Настройки ТИК'!$D$17),0,IF(AA33="К",U33,0)))</f>
        <v>#VALUE!</v>
      </c>
      <c r="X33" s="277">
        <f t="shared" si="5"/>
        <v>0</v>
      </c>
      <c r="Y33" s="277">
        <f t="shared" si="6"/>
        <v>0</v>
      </c>
      <c r="Z33" s="303">
        <f>'в ФОВ'!W9</f>
        <v>0</v>
      </c>
      <c r="AA33" s="380" t="str">
        <f t="shared" si="7"/>
        <v/>
      </c>
      <c r="AB33" s="274" t="str">
        <f t="shared" si="75"/>
        <v>${id_fio3}</v>
      </c>
      <c r="AC33" s="181"/>
      <c r="AD33" s="181"/>
      <c r="AE33" s="275" t="str">
        <f t="shared" si="76"/>
        <v>0:</v>
      </c>
      <c r="AF33" s="275" t="str">
        <f t="shared" si="76"/>
        <v>0:</v>
      </c>
      <c r="AG33" s="276">
        <f t="shared" si="8"/>
        <v>0</v>
      </c>
      <c r="AH33" s="277" t="e">
        <f>IF(MONTH('Настройки ТИК'!$C$17)=MONTH('Настройки ТИК'!$D$17),IF(AM33="К",AG33,0),IF(MONTH($A33)&lt;MONTH('Настройки ТИК'!$D$17),IF(AM33="К",AG33,0),0))</f>
        <v>#VALUE!</v>
      </c>
      <c r="AI33" s="277" t="e">
        <f>IF(MONTH('Настройки ТИК'!$C$17)=MONTH('Настройки ТИК'!$D$17),0,IF(MONTH($A33)&lt;MONTH('Настройки ТИК'!$D$17),0,IF(AM33="К",AG33,0)))</f>
        <v>#VALUE!</v>
      </c>
      <c r="AJ33" s="277">
        <f t="shared" si="9"/>
        <v>0</v>
      </c>
      <c r="AK33" s="277">
        <f t="shared" si="10"/>
        <v>0</v>
      </c>
      <c r="AL33" s="303">
        <f>'в ФОВ'!AI9</f>
        <v>0</v>
      </c>
      <c r="AM33" s="380" t="str">
        <f t="shared" si="11"/>
        <v/>
      </c>
      <c r="AN33" s="274" t="str">
        <f t="shared" si="77"/>
        <v>${id_fio4}</v>
      </c>
      <c r="AO33" s="181"/>
      <c r="AP33" s="181"/>
      <c r="AQ33" s="275" t="str">
        <f t="shared" si="78"/>
        <v>0:</v>
      </c>
      <c r="AR33" s="275" t="str">
        <f t="shared" si="78"/>
        <v>0:</v>
      </c>
      <c r="AS33" s="276">
        <f t="shared" si="12"/>
        <v>0</v>
      </c>
      <c r="AT33" s="277" t="e">
        <f>IF(MONTH('Настройки ТИК'!$C$17)=MONTH('Настройки ТИК'!$D$17),IF(AY33="К",AS33,0),IF(MONTH($A33)&lt;MONTH('Настройки ТИК'!$D$17),IF(AY33="К",AS33,0),0))</f>
        <v>#VALUE!</v>
      </c>
      <c r="AU33" s="277" t="e">
        <f>IF(MONTH('Настройки ТИК'!$C$17)=MONTH('Настройки ТИК'!$D$17),0,IF(MONTH($A33)&lt;MONTH('Настройки ТИК'!$D$17),0,IF(AY33="К",AS33,0)))</f>
        <v>#VALUE!</v>
      </c>
      <c r="AV33" s="277">
        <f t="shared" si="13"/>
        <v>0</v>
      </c>
      <c r="AW33" s="277">
        <f t="shared" si="14"/>
        <v>0</v>
      </c>
      <c r="AX33" s="303">
        <f>'в ФОВ'!AU9</f>
        <v>0</v>
      </c>
      <c r="AY33" s="380" t="str">
        <f t="shared" si="15"/>
        <v/>
      </c>
      <c r="AZ33" s="274" t="str">
        <f t="shared" si="79"/>
        <v>${id_fio5}</v>
      </c>
      <c r="BA33" s="181"/>
      <c r="BB33" s="181"/>
      <c r="BC33" s="275" t="str">
        <f t="shared" si="80"/>
        <v>0:</v>
      </c>
      <c r="BD33" s="275" t="str">
        <f t="shared" si="80"/>
        <v>0:</v>
      </c>
      <c r="BE33" s="276">
        <f t="shared" si="16"/>
        <v>0</v>
      </c>
      <c r="BF33" s="277" t="e">
        <f>IF(MONTH('Настройки ТИК'!$C$17)=MONTH('Настройки ТИК'!$D$17),IF(BK33="К",BE33,0),IF(MONTH($A33)&lt;MONTH('Настройки ТИК'!$D$17),IF(BK33="К",BE33,0),0))</f>
        <v>#VALUE!</v>
      </c>
      <c r="BG33" s="277" t="e">
        <f>IF(MONTH('Настройки ТИК'!$C$17)=MONTH('Настройки ТИК'!$D$17),0,IF(MONTH($A33)&lt;MONTH('Настройки ТИК'!$D$17),0,IF(BK33="К",BE33,0)))</f>
        <v>#VALUE!</v>
      </c>
      <c r="BH33" s="277">
        <f t="shared" si="17"/>
        <v>0</v>
      </c>
      <c r="BI33" s="277">
        <f t="shared" si="18"/>
        <v>0</v>
      </c>
      <c r="BJ33" s="303">
        <f>'в ФОВ'!BG9</f>
        <v>0</v>
      </c>
      <c r="BK33" s="380" t="str">
        <f t="shared" si="19"/>
        <v/>
      </c>
      <c r="BL33" s="274" t="str">
        <f t="shared" si="81"/>
        <v>${id_fio6}</v>
      </c>
      <c r="BM33" s="181"/>
      <c r="BN33" s="181"/>
      <c r="BO33" s="275" t="str">
        <f t="shared" si="82"/>
        <v>0:</v>
      </c>
      <c r="BP33" s="275" t="str">
        <f t="shared" si="82"/>
        <v>0:</v>
      </c>
      <c r="BQ33" s="276">
        <f t="shared" si="20"/>
        <v>0</v>
      </c>
      <c r="BR33" s="277" t="e">
        <f>IF(MONTH('Настройки ТИК'!$C$17)=MONTH('Настройки ТИК'!$D$17),IF(BW33="К",BQ33,0),IF(MONTH($A33)&lt;MONTH('Настройки ТИК'!$D$17),IF(BW33="К",BQ33,0),0))</f>
        <v>#VALUE!</v>
      </c>
      <c r="BS33" s="277" t="e">
        <f>IF(MONTH('Настройки ТИК'!$C$17)=MONTH('Настройки ТИК'!$D$17),0,IF(MONTH($A33)&lt;MONTH('Настройки ТИК'!$D$17),0,IF(BW33="К",BQ33,0)))</f>
        <v>#VALUE!</v>
      </c>
      <c r="BT33" s="277">
        <f t="shared" si="21"/>
        <v>0</v>
      </c>
      <c r="BU33" s="277">
        <f t="shared" si="22"/>
        <v>0</v>
      </c>
      <c r="BV33" s="303">
        <f>'в ФОВ'!BS9</f>
        <v>0</v>
      </c>
      <c r="BW33" s="380" t="str">
        <f t="shared" si="23"/>
        <v/>
      </c>
      <c r="BX33" s="274" t="str">
        <f t="shared" si="83"/>
        <v>${id_fio7}</v>
      </c>
      <c r="BY33" s="181"/>
      <c r="BZ33" s="181"/>
      <c r="CA33" s="275" t="str">
        <f t="shared" si="84"/>
        <v>0:</v>
      </c>
      <c r="CB33" s="275" t="str">
        <f t="shared" si="84"/>
        <v>0:</v>
      </c>
      <c r="CC33" s="276">
        <f t="shared" si="24"/>
        <v>0</v>
      </c>
      <c r="CD33" s="277" t="e">
        <f>IF(MONTH('Настройки ТИК'!$C$17)=MONTH('Настройки ТИК'!$D$17),IF(CI33="К",CC33,0),IF(MONTH($A33)&lt;MONTH('Настройки ТИК'!$D$17),IF(CI33="К",CC33,0),0))</f>
        <v>#VALUE!</v>
      </c>
      <c r="CE33" s="277" t="e">
        <f>IF(MONTH('Настройки ТИК'!$C$17)=MONTH('Настройки ТИК'!$D$17),0,IF(MONTH($A33)&lt;MONTH('Настройки ТИК'!$D$17),0,IF(CI33="К",CC33,0)))</f>
        <v>#VALUE!</v>
      </c>
      <c r="CF33" s="277">
        <f t="shared" si="25"/>
        <v>0</v>
      </c>
      <c r="CG33" s="277">
        <f t="shared" si="26"/>
        <v>0</v>
      </c>
      <c r="CH33" s="303">
        <f>'в ФОВ'!CE9</f>
        <v>0</v>
      </c>
      <c r="CI33" s="380" t="str">
        <f t="shared" si="27"/>
        <v/>
      </c>
      <c r="CJ33" s="274" t="str">
        <f t="shared" si="85"/>
        <v>${id_fio8}</v>
      </c>
      <c r="CK33" s="181"/>
      <c r="CL33" s="181"/>
      <c r="CM33" s="275" t="str">
        <f t="shared" si="86"/>
        <v>0:</v>
      </c>
      <c r="CN33" s="275" t="str">
        <f t="shared" si="86"/>
        <v>0:</v>
      </c>
      <c r="CO33" s="276">
        <f t="shared" si="28"/>
        <v>0</v>
      </c>
      <c r="CP33" s="277" t="e">
        <f>IF(MONTH('Настройки ТИК'!$C$17)=MONTH('Настройки ТИК'!$D$17),IF(CU33="К",CO33,0),IF(MONTH($A33)&lt;MONTH('Настройки ТИК'!$D$17),IF(CU33="К",CO33,0),0))</f>
        <v>#VALUE!</v>
      </c>
      <c r="CQ33" s="277" t="e">
        <f>IF(MONTH('Настройки ТИК'!$C$17)=MONTH('Настройки ТИК'!$D$17),0,IF(MONTH($A33)&lt;MONTH('Настройки ТИК'!$D$17),0,IF(CU33="К",CO33,0)))</f>
        <v>#VALUE!</v>
      </c>
      <c r="CR33" s="277">
        <f t="shared" si="29"/>
        <v>0</v>
      </c>
      <c r="CS33" s="277">
        <f t="shared" si="30"/>
        <v>0</v>
      </c>
      <c r="CT33" s="303">
        <f>'в ФОВ'!CQ9</f>
        <v>0</v>
      </c>
      <c r="CU33" s="380" t="str">
        <f t="shared" si="31"/>
        <v/>
      </c>
      <c r="CV33" s="274" t="str">
        <f t="shared" si="87"/>
        <v>${id_fio9}</v>
      </c>
      <c r="CW33" s="181"/>
      <c r="CX33" s="181"/>
      <c r="CY33" s="275" t="str">
        <f t="shared" si="88"/>
        <v>0:</v>
      </c>
      <c r="CZ33" s="275" t="str">
        <f t="shared" si="88"/>
        <v>0:</v>
      </c>
      <c r="DA33" s="276">
        <f t="shared" si="32"/>
        <v>0</v>
      </c>
      <c r="DB33" s="277" t="e">
        <f>IF(MONTH('Настройки ТИК'!$C$17)=MONTH('Настройки ТИК'!$D$17),IF(DG33="К",DA33,0),IF(MONTH($A33)&lt;MONTH('Настройки ТИК'!$D$17),IF(DG33="К",DA33,0),0))</f>
        <v>#VALUE!</v>
      </c>
      <c r="DC33" s="277" t="e">
        <f>IF(MONTH('Настройки ТИК'!$C$17)=MONTH('Настройки ТИК'!$D$17),0,IF(MONTH($A33)&lt;MONTH('Настройки ТИК'!$D$17),0,IF(DG33="К",DA33,0)))</f>
        <v>#VALUE!</v>
      </c>
      <c r="DD33" s="277">
        <f t="shared" si="33"/>
        <v>0</v>
      </c>
      <c r="DE33" s="277">
        <f t="shared" si="34"/>
        <v>0</v>
      </c>
      <c r="DF33" s="303">
        <f>'в ФОВ'!DC9</f>
        <v>0</v>
      </c>
      <c r="DG33" s="380" t="str">
        <f t="shared" si="35"/>
        <v/>
      </c>
      <c r="DH33" s="274" t="str">
        <f t="shared" si="89"/>
        <v>${id_fio10}</v>
      </c>
      <c r="DI33" s="181"/>
      <c r="DJ33" s="181"/>
      <c r="DK33" s="275" t="str">
        <f t="shared" si="90"/>
        <v>0:</v>
      </c>
      <c r="DL33" s="275" t="str">
        <f t="shared" si="90"/>
        <v>0:</v>
      </c>
      <c r="DM33" s="276">
        <f t="shared" si="36"/>
        <v>0</v>
      </c>
      <c r="DN33" s="277" t="e">
        <f>IF(MONTH('Настройки ТИК'!$C$17)=MONTH('Настройки ТИК'!$D$17),IF(DS33="К",DM33,0),IF(MONTH($A33)&lt;MONTH('Настройки ТИК'!$D$17),IF(DS33="К",DM33,0),0))</f>
        <v>#VALUE!</v>
      </c>
      <c r="DO33" s="277" t="e">
        <f>IF(MONTH('Настройки ТИК'!$C$17)=MONTH('Настройки ТИК'!$D$17),0,IF(MONTH($A33)&lt;MONTH('Настройки ТИК'!$D$17),0,IF(DS33="К",DM33,0)))</f>
        <v>#VALUE!</v>
      </c>
      <c r="DP33" s="277">
        <f t="shared" si="37"/>
        <v>0</v>
      </c>
      <c r="DQ33" s="277">
        <f t="shared" si="38"/>
        <v>0</v>
      </c>
      <c r="DR33" s="303">
        <f>'в ФОВ'!DO9</f>
        <v>0</v>
      </c>
      <c r="DS33" s="380" t="str">
        <f t="shared" si="39"/>
        <v/>
      </c>
      <c r="DT33" s="274" t="str">
        <f t="shared" si="91"/>
        <v>${id_fio11}</v>
      </c>
      <c r="DU33" s="181"/>
      <c r="DV33" s="181"/>
      <c r="DW33" s="275" t="str">
        <f t="shared" si="92"/>
        <v>0:</v>
      </c>
      <c r="DX33" s="275" t="str">
        <f t="shared" si="92"/>
        <v>0:</v>
      </c>
      <c r="DY33" s="276">
        <f t="shared" si="40"/>
        <v>0</v>
      </c>
      <c r="DZ33" s="277" t="e">
        <f>IF(MONTH('Настройки ТИК'!$C$17)=MONTH('Настройки ТИК'!$D$17),IF(EE33="К",DY33,0),IF(MONTH($A33)&lt;MONTH('Настройки ТИК'!$D$17),IF(EE33="К",DY33,0),0))</f>
        <v>#VALUE!</v>
      </c>
      <c r="EA33" s="277" t="e">
        <f>IF(MONTH('Настройки ТИК'!$C$17)=MONTH('Настройки ТИК'!$D$17),0,IF(MONTH($A33)&lt;MONTH('Настройки ТИК'!$D$17),0,IF(EE33="К",DY33,0)))</f>
        <v>#VALUE!</v>
      </c>
      <c r="EB33" s="277">
        <f t="shared" si="41"/>
        <v>0</v>
      </c>
      <c r="EC33" s="277">
        <f t="shared" si="42"/>
        <v>0</v>
      </c>
      <c r="ED33" s="303">
        <f>'в ФОВ'!EA9</f>
        <v>0</v>
      </c>
      <c r="EE33" s="380" t="str">
        <f t="shared" si="43"/>
        <v/>
      </c>
      <c r="EF33" s="274" t="str">
        <f t="shared" si="93"/>
        <v>${id_fio12}</v>
      </c>
      <c r="EG33" s="181"/>
      <c r="EH33" s="181"/>
      <c r="EI33" s="275" t="str">
        <f t="shared" si="94"/>
        <v>0:</v>
      </c>
      <c r="EJ33" s="275" t="str">
        <f t="shared" si="94"/>
        <v>0:</v>
      </c>
      <c r="EK33" s="276">
        <f t="shared" si="44"/>
        <v>0</v>
      </c>
      <c r="EL33" s="277" t="e">
        <f>IF(MONTH('Настройки ТИК'!$C$17)=MONTH('Настройки ТИК'!$D$17),IF(EQ33="К",EK33,0),IF(MONTH($A33)&lt;MONTH('Настройки ТИК'!$D$17),IF(EQ33="К",EK33,0),0))</f>
        <v>#VALUE!</v>
      </c>
      <c r="EM33" s="277" t="e">
        <f>IF(MONTH('Настройки ТИК'!$C$17)=MONTH('Настройки ТИК'!$D$17),0,IF(MONTH($A33)&lt;MONTH('Настройки ТИК'!$D$17),0,IF(EQ33="К",EK33,0)))</f>
        <v>#VALUE!</v>
      </c>
      <c r="EN33" s="277">
        <f t="shared" si="45"/>
        <v>0</v>
      </c>
      <c r="EO33" s="277">
        <f t="shared" si="46"/>
        <v>0</v>
      </c>
      <c r="EP33" s="303">
        <f>'в ФОВ'!EM9</f>
        <v>0</v>
      </c>
      <c r="EQ33" s="380" t="str">
        <f t="shared" si="47"/>
        <v/>
      </c>
      <c r="ER33" s="274" t="str">
        <f t="shared" si="95"/>
        <v>${id_fio13}</v>
      </c>
      <c r="ES33" s="181"/>
      <c r="ET33" s="181"/>
      <c r="EU33" s="275" t="str">
        <f t="shared" si="96"/>
        <v>0:</v>
      </c>
      <c r="EV33" s="275" t="str">
        <f t="shared" si="96"/>
        <v>0:</v>
      </c>
      <c r="EW33" s="276">
        <f t="shared" si="48"/>
        <v>0</v>
      </c>
      <c r="EX33" s="277" t="e">
        <f>IF(MONTH('Настройки ТИК'!$C$17)=MONTH('Настройки ТИК'!$D$17),IF(FC33="К",EW33,0),IF(MONTH($A33)&lt;MONTH('Настройки ТИК'!$D$17),IF(FC33="К",EW33,0),0))</f>
        <v>#VALUE!</v>
      </c>
      <c r="EY33" s="277" t="e">
        <f>IF(MONTH('Настройки ТИК'!$C$17)=MONTH('Настройки ТИК'!$D$17),0,IF(MONTH($A33)&lt;MONTH('Настройки ТИК'!$D$17),0,IF(FC33="К",EW33,0)))</f>
        <v>#VALUE!</v>
      </c>
      <c r="EZ33" s="277">
        <f t="shared" si="49"/>
        <v>0</v>
      </c>
      <c r="FA33" s="277">
        <f t="shared" si="50"/>
        <v>0</v>
      </c>
      <c r="FB33" s="303">
        <f>'в ФОВ'!EY9</f>
        <v>0</v>
      </c>
      <c r="FC33" s="380" t="str">
        <f t="shared" si="51"/>
        <v/>
      </c>
      <c r="FD33" s="274" t="str">
        <f t="shared" si="97"/>
        <v>${id_fio14}</v>
      </c>
      <c r="FE33" s="181"/>
      <c r="FF33" s="181"/>
      <c r="FG33" s="275" t="str">
        <f t="shared" si="98"/>
        <v>0:</v>
      </c>
      <c r="FH33" s="275" t="str">
        <f t="shared" si="98"/>
        <v>0:</v>
      </c>
      <c r="FI33" s="276">
        <f t="shared" si="52"/>
        <v>0</v>
      </c>
      <c r="FJ33" s="277" t="e">
        <f>IF(MONTH('Настройки ТИК'!$C$17)=MONTH('Настройки ТИК'!$D$17),IF(FO33="К",FI33,0),IF(MONTH($A33)&lt;MONTH('Настройки ТИК'!$D$17),IF(FO33="К",FI33,0),0))</f>
        <v>#VALUE!</v>
      </c>
      <c r="FK33" s="277" t="e">
        <f>IF(MONTH('Настройки ТИК'!$C$17)=MONTH('Настройки ТИК'!$D$17),0,IF(MONTH($A33)&lt;MONTH('Настройки ТИК'!$D$17),0,IF(FO33="К",FI33,0)))</f>
        <v>#VALUE!</v>
      </c>
      <c r="FL33" s="277">
        <f t="shared" si="53"/>
        <v>0</v>
      </c>
      <c r="FM33" s="277">
        <f t="shared" si="54"/>
        <v>0</v>
      </c>
      <c r="FN33" s="303">
        <f>'в ФОВ'!FK9</f>
        <v>0</v>
      </c>
      <c r="FO33" s="380" t="str">
        <f t="shared" si="55"/>
        <v/>
      </c>
      <c r="FP33" s="274" t="str">
        <f t="shared" si="99"/>
        <v>${id_fio15}</v>
      </c>
      <c r="FQ33" s="181"/>
      <c r="FR33" s="181"/>
      <c r="FS33" s="275" t="str">
        <f t="shared" si="100"/>
        <v>0:</v>
      </c>
      <c r="FT33" s="275" t="str">
        <f t="shared" si="100"/>
        <v>0:</v>
      </c>
      <c r="FU33" s="276">
        <f t="shared" si="56"/>
        <v>0</v>
      </c>
      <c r="FV33" s="277" t="e">
        <f>IF(MONTH('Настройки ТИК'!$C$17)=MONTH('Настройки ТИК'!$D$17),IF(GA33="К",FU33,0),IF(MONTH($A33)&lt;MONTH('Настройки ТИК'!$D$17),IF(GA33="К",FU33,0),0))</f>
        <v>#VALUE!</v>
      </c>
      <c r="FW33" s="277" t="e">
        <f>IF(MONTH('Настройки ТИК'!$C$17)=MONTH('Настройки ТИК'!$D$17),0,IF(MONTH($A33)&lt;MONTH('Настройки ТИК'!$D$17),0,IF(GA33="К",FU33,0)))</f>
        <v>#VALUE!</v>
      </c>
      <c r="FX33" s="277">
        <f t="shared" si="57"/>
        <v>0</v>
      </c>
      <c r="FY33" s="277">
        <f t="shared" si="58"/>
        <v>0</v>
      </c>
      <c r="FZ33" s="303">
        <f>'в ФОВ'!FW9</f>
        <v>0</v>
      </c>
      <c r="GA33" s="380" t="str">
        <f t="shared" si="59"/>
        <v/>
      </c>
      <c r="GB33" s="274" t="str">
        <f t="shared" si="101"/>
        <v>${id_fio16}</v>
      </c>
      <c r="GC33" s="181"/>
      <c r="GD33" s="181"/>
      <c r="GE33" s="275" t="str">
        <f t="shared" si="102"/>
        <v>0:</v>
      </c>
      <c r="GF33" s="275" t="str">
        <f t="shared" si="102"/>
        <v>0:</v>
      </c>
      <c r="GG33" s="276">
        <f t="shared" si="60"/>
        <v>0</v>
      </c>
      <c r="GH33" s="277" t="e">
        <f>IF(MONTH('Настройки ТИК'!$C$17)=MONTH('Настройки ТИК'!$D$17),IF(GM33="К",GG33,0),IF(MONTH($A33)&lt;MONTH('Настройки ТИК'!$D$17),IF(GM33="К",GG33,0),0))</f>
        <v>#VALUE!</v>
      </c>
      <c r="GI33" s="277" t="e">
        <f>IF(MONTH('Настройки ТИК'!$C$17)=MONTH('Настройки ТИК'!$D$17),0,IF(MONTH($A33)&lt;MONTH('Настройки ТИК'!$D$17),0,IF(GM33="К",GG33,0)))</f>
        <v>#VALUE!</v>
      </c>
      <c r="GJ33" s="277">
        <f t="shared" si="61"/>
        <v>0</v>
      </c>
      <c r="GK33" s="277">
        <f t="shared" si="62"/>
        <v>0</v>
      </c>
      <c r="GL33" s="303">
        <f>'в ФОВ'!GI9</f>
        <v>0</v>
      </c>
      <c r="GM33" s="380" t="str">
        <f t="shared" si="63"/>
        <v/>
      </c>
      <c r="GN33" s="274" t="str">
        <f t="shared" si="103"/>
        <v>${id_fio17}</v>
      </c>
      <c r="GO33" s="181"/>
      <c r="GP33" s="181"/>
      <c r="GQ33" s="275" t="str">
        <f t="shared" si="104"/>
        <v>0:</v>
      </c>
      <c r="GR33" s="275" t="str">
        <f t="shared" si="104"/>
        <v>0:</v>
      </c>
      <c r="GS33" s="276">
        <f t="shared" si="64"/>
        <v>0</v>
      </c>
      <c r="GT33" s="277" t="e">
        <f>IF(MONTH('Настройки ТИК'!$C$17)=MONTH('Настройки ТИК'!$D$17),IF(GY33="К",GS33,0),IF(MONTH($A33)&lt;MONTH('Настройки ТИК'!$D$17),IF(GY33="К",GS33,0),0))</f>
        <v>#VALUE!</v>
      </c>
      <c r="GU33" s="277" t="e">
        <f>IF(MONTH('Настройки ТИК'!$C$17)=MONTH('Настройки ТИК'!$D$17),0,IF(MONTH($A33)&lt;MONTH('Настройки ТИК'!$D$17),0,IF(GY33="К",GS33,0)))</f>
        <v>#VALUE!</v>
      </c>
      <c r="GV33" s="277">
        <f t="shared" si="65"/>
        <v>0</v>
      </c>
      <c r="GW33" s="277">
        <f t="shared" si="66"/>
        <v>0</v>
      </c>
      <c r="GX33" s="303">
        <f>'в ФОВ'!GU9</f>
        <v>0</v>
      </c>
      <c r="GY33" s="380" t="str">
        <f t="shared" si="67"/>
        <v/>
      </c>
      <c r="GZ33" s="274" t="str">
        <f t="shared" si="105"/>
        <v>${id_fio18}</v>
      </c>
      <c r="HA33" s="181"/>
      <c r="HB33" s="181"/>
      <c r="HC33" s="275" t="str">
        <f t="shared" si="106"/>
        <v>0:</v>
      </c>
      <c r="HD33" s="275" t="str">
        <f t="shared" si="106"/>
        <v>0:</v>
      </c>
      <c r="HE33" s="276">
        <f t="shared" si="68"/>
        <v>0</v>
      </c>
      <c r="HF33" s="277" t="e">
        <f>IF(MONTH('Настройки ТИК'!$C$17)=MONTH('Настройки ТИК'!$D$17),IF(HK33="К",HE33,0),IF(MONTH($A33)&lt;MONTH('Настройки ТИК'!$D$17),IF(HK33="К",HE33,0),0))</f>
        <v>#VALUE!</v>
      </c>
      <c r="HG33" s="277" t="e">
        <f>IF(MONTH('Настройки ТИК'!$C$17)=MONTH('Настройки ТИК'!$D$17),0,IF(MONTH($A33)&lt;MONTH('Настройки ТИК'!$D$17),0,IF(HK33="К",HE33,0)))</f>
        <v>#VALUE!</v>
      </c>
      <c r="HH33" s="277">
        <f t="shared" si="69"/>
        <v>0</v>
      </c>
      <c r="HI33" s="277">
        <f t="shared" si="70"/>
        <v>0</v>
      </c>
      <c r="HJ33" s="303">
        <f>'в ФОВ'!HG9</f>
        <v>0</v>
      </c>
      <c r="HK33" s="380" t="str">
        <f t="shared" si="71"/>
        <v/>
      </c>
      <c r="HO33" s="408" t="str">
        <f>'Настройки ТИК'!$C$55</f>
        <v>${code_doc}</v>
      </c>
    </row>
    <row r="34" spans="1:223">
      <c r="A34" s="419" t="s">
        <v>1040</v>
      </c>
      <c r="B34" s="420" t="s">
        <v>1041</v>
      </c>
      <c r="C34" s="497" t="s">
        <v>1091</v>
      </c>
      <c r="D34" s="274" t="str">
        <f t="shared" si="107"/>
        <v>${id_fio1}</v>
      </c>
      <c r="E34" s="181"/>
      <c r="F34" s="181"/>
      <c r="G34" s="275" t="str">
        <f t="shared" si="72"/>
        <v>0:</v>
      </c>
      <c r="H34" s="275" t="str">
        <f t="shared" si="72"/>
        <v>0:</v>
      </c>
      <c r="I34" s="276">
        <f t="shared" si="0"/>
        <v>0</v>
      </c>
      <c r="J34" s="277" t="e">
        <f>IF(MONTH('Настройки ТИК'!$C$17)=MONTH('Настройки ТИК'!$D$17),IF(O34="К",I34,0),IF(MONTH($A34)&lt;MONTH('Настройки ТИК'!$D$17),IF(O34="К",I34,0),0))</f>
        <v>#VALUE!</v>
      </c>
      <c r="K34" s="277" t="e">
        <f>IF(MONTH('Настройки ТИК'!$C$17)=MONTH('Настройки ТИК'!$D$17),0,IF(MONTH($A34)&lt;MONTH('Настройки ТИК'!$D$17),0,IF(O34="К",I34,0)))</f>
        <v>#VALUE!</v>
      </c>
      <c r="L34" s="277">
        <f t="shared" si="1"/>
        <v>0</v>
      </c>
      <c r="M34" s="277">
        <f t="shared" si="2"/>
        <v>0</v>
      </c>
      <c r="N34" s="303">
        <f>'в ФОВ'!K10</f>
        <v>0</v>
      </c>
      <c r="O34" s="380" t="str">
        <f t="shared" si="3"/>
        <v/>
      </c>
      <c r="P34" s="274" t="str">
        <f t="shared" si="73"/>
        <v>${id_fio2}</v>
      </c>
      <c r="Q34" s="181"/>
      <c r="R34" s="181"/>
      <c r="S34" s="275" t="str">
        <f t="shared" si="74"/>
        <v>0:</v>
      </c>
      <c r="T34" s="275" t="str">
        <f t="shared" si="74"/>
        <v>0:</v>
      </c>
      <c r="U34" s="276">
        <f t="shared" si="4"/>
        <v>0</v>
      </c>
      <c r="V34" s="277" t="e">
        <f>IF(MONTH('Настройки ТИК'!$C$17)=MONTH('Настройки ТИК'!$D$17),IF(AA34="К",U34,0),IF(MONTH($A34)&lt;MONTH('Настройки ТИК'!$D$17),IF(AA34="К",U34,0),0))</f>
        <v>#VALUE!</v>
      </c>
      <c r="W34" s="277" t="e">
        <f>IF(MONTH('Настройки ТИК'!$C$17)=MONTH('Настройки ТИК'!$D$17),0,IF(MONTH($A34)&lt;MONTH('Настройки ТИК'!$D$17),0,IF(AA34="К",U34,0)))</f>
        <v>#VALUE!</v>
      </c>
      <c r="X34" s="277">
        <f t="shared" si="5"/>
        <v>0</v>
      </c>
      <c r="Y34" s="277">
        <f t="shared" si="6"/>
        <v>0</v>
      </c>
      <c r="Z34" s="303">
        <f>'в ФОВ'!W10</f>
        <v>0</v>
      </c>
      <c r="AA34" s="380" t="str">
        <f t="shared" si="7"/>
        <v/>
      </c>
      <c r="AB34" s="274" t="str">
        <f t="shared" si="75"/>
        <v>${id_fio3}</v>
      </c>
      <c r="AC34" s="181"/>
      <c r="AD34" s="181"/>
      <c r="AE34" s="275" t="str">
        <f t="shared" si="76"/>
        <v>0:</v>
      </c>
      <c r="AF34" s="275" t="str">
        <f t="shared" si="76"/>
        <v>0:</v>
      </c>
      <c r="AG34" s="276">
        <f t="shared" si="8"/>
        <v>0</v>
      </c>
      <c r="AH34" s="277" t="e">
        <f>IF(MONTH('Настройки ТИК'!$C$17)=MONTH('Настройки ТИК'!$D$17),IF(AM34="К",AG34,0),IF(MONTH($A34)&lt;MONTH('Настройки ТИК'!$D$17),IF(AM34="К",AG34,0),0))</f>
        <v>#VALUE!</v>
      </c>
      <c r="AI34" s="277" t="e">
        <f>IF(MONTH('Настройки ТИК'!$C$17)=MONTH('Настройки ТИК'!$D$17),0,IF(MONTH($A34)&lt;MONTH('Настройки ТИК'!$D$17),0,IF(AM34="К",AG34,0)))</f>
        <v>#VALUE!</v>
      </c>
      <c r="AJ34" s="277">
        <f t="shared" si="9"/>
        <v>0</v>
      </c>
      <c r="AK34" s="277">
        <f t="shared" si="10"/>
        <v>0</v>
      </c>
      <c r="AL34" s="303">
        <f>'в ФОВ'!AI10</f>
        <v>0</v>
      </c>
      <c r="AM34" s="380" t="str">
        <f t="shared" si="11"/>
        <v/>
      </c>
      <c r="AN34" s="274" t="str">
        <f t="shared" si="77"/>
        <v>${id_fio4}</v>
      </c>
      <c r="AO34" s="181"/>
      <c r="AP34" s="181"/>
      <c r="AQ34" s="275" t="str">
        <f t="shared" si="78"/>
        <v>0:</v>
      </c>
      <c r="AR34" s="275" t="str">
        <f t="shared" si="78"/>
        <v>0:</v>
      </c>
      <c r="AS34" s="276">
        <f t="shared" si="12"/>
        <v>0</v>
      </c>
      <c r="AT34" s="277" t="e">
        <f>IF(MONTH('Настройки ТИК'!$C$17)=MONTH('Настройки ТИК'!$D$17),IF(AY34="К",AS34,0),IF(MONTH($A34)&lt;MONTH('Настройки ТИК'!$D$17),IF(AY34="К",AS34,0),0))</f>
        <v>#VALUE!</v>
      </c>
      <c r="AU34" s="277" t="e">
        <f>IF(MONTH('Настройки ТИК'!$C$17)=MONTH('Настройки ТИК'!$D$17),0,IF(MONTH($A34)&lt;MONTH('Настройки ТИК'!$D$17),0,IF(AY34="К",AS34,0)))</f>
        <v>#VALUE!</v>
      </c>
      <c r="AV34" s="277">
        <f t="shared" si="13"/>
        <v>0</v>
      </c>
      <c r="AW34" s="277">
        <f t="shared" si="14"/>
        <v>0</v>
      </c>
      <c r="AX34" s="303">
        <f>'в ФОВ'!AU10</f>
        <v>0</v>
      </c>
      <c r="AY34" s="380" t="str">
        <f t="shared" si="15"/>
        <v/>
      </c>
      <c r="AZ34" s="274" t="str">
        <f t="shared" si="79"/>
        <v>${id_fio5}</v>
      </c>
      <c r="BA34" s="181"/>
      <c r="BB34" s="181"/>
      <c r="BC34" s="275" t="str">
        <f t="shared" si="80"/>
        <v>0:</v>
      </c>
      <c r="BD34" s="275" t="str">
        <f t="shared" si="80"/>
        <v>0:</v>
      </c>
      <c r="BE34" s="276">
        <f t="shared" si="16"/>
        <v>0</v>
      </c>
      <c r="BF34" s="277" t="e">
        <f>IF(MONTH('Настройки ТИК'!$C$17)=MONTH('Настройки ТИК'!$D$17),IF(BK34="К",BE34,0),IF(MONTH($A34)&lt;MONTH('Настройки ТИК'!$D$17),IF(BK34="К",BE34,0),0))</f>
        <v>#VALUE!</v>
      </c>
      <c r="BG34" s="277" t="e">
        <f>IF(MONTH('Настройки ТИК'!$C$17)=MONTH('Настройки ТИК'!$D$17),0,IF(MONTH($A34)&lt;MONTH('Настройки ТИК'!$D$17),0,IF(BK34="К",BE34,0)))</f>
        <v>#VALUE!</v>
      </c>
      <c r="BH34" s="277">
        <f t="shared" si="17"/>
        <v>0</v>
      </c>
      <c r="BI34" s="277">
        <f t="shared" si="18"/>
        <v>0</v>
      </c>
      <c r="BJ34" s="303">
        <f>'в ФОВ'!BG10</f>
        <v>0</v>
      </c>
      <c r="BK34" s="380" t="str">
        <f t="shared" si="19"/>
        <v/>
      </c>
      <c r="BL34" s="274" t="str">
        <f t="shared" si="81"/>
        <v>${id_fio6}</v>
      </c>
      <c r="BM34" s="181"/>
      <c r="BN34" s="181"/>
      <c r="BO34" s="275" t="str">
        <f t="shared" si="82"/>
        <v>0:</v>
      </c>
      <c r="BP34" s="275" t="str">
        <f t="shared" si="82"/>
        <v>0:</v>
      </c>
      <c r="BQ34" s="276">
        <f t="shared" si="20"/>
        <v>0</v>
      </c>
      <c r="BR34" s="277" t="e">
        <f>IF(MONTH('Настройки ТИК'!$C$17)=MONTH('Настройки ТИК'!$D$17),IF(BW34="К",BQ34,0),IF(MONTH($A34)&lt;MONTH('Настройки ТИК'!$D$17),IF(BW34="К",BQ34,0),0))</f>
        <v>#VALUE!</v>
      </c>
      <c r="BS34" s="277" t="e">
        <f>IF(MONTH('Настройки ТИК'!$C$17)=MONTH('Настройки ТИК'!$D$17),0,IF(MONTH($A34)&lt;MONTH('Настройки ТИК'!$D$17),0,IF(BW34="К",BQ34,0)))</f>
        <v>#VALUE!</v>
      </c>
      <c r="BT34" s="277">
        <f t="shared" si="21"/>
        <v>0</v>
      </c>
      <c r="BU34" s="277">
        <f t="shared" si="22"/>
        <v>0</v>
      </c>
      <c r="BV34" s="303">
        <f>'в ФОВ'!BS10</f>
        <v>0</v>
      </c>
      <c r="BW34" s="380" t="str">
        <f t="shared" si="23"/>
        <v/>
      </c>
      <c r="BX34" s="274" t="str">
        <f t="shared" si="83"/>
        <v>${id_fio7}</v>
      </c>
      <c r="BY34" s="181"/>
      <c r="BZ34" s="181"/>
      <c r="CA34" s="275" t="str">
        <f t="shared" si="84"/>
        <v>0:</v>
      </c>
      <c r="CB34" s="275" t="str">
        <f t="shared" si="84"/>
        <v>0:</v>
      </c>
      <c r="CC34" s="276">
        <f t="shared" si="24"/>
        <v>0</v>
      </c>
      <c r="CD34" s="277" t="e">
        <f>IF(MONTH('Настройки ТИК'!$C$17)=MONTH('Настройки ТИК'!$D$17),IF(CI34="К",CC34,0),IF(MONTH($A34)&lt;MONTH('Настройки ТИК'!$D$17),IF(CI34="К",CC34,0),0))</f>
        <v>#VALUE!</v>
      </c>
      <c r="CE34" s="277" t="e">
        <f>IF(MONTH('Настройки ТИК'!$C$17)=MONTH('Настройки ТИК'!$D$17),0,IF(MONTH($A34)&lt;MONTH('Настройки ТИК'!$D$17),0,IF(CI34="К",CC34,0)))</f>
        <v>#VALUE!</v>
      </c>
      <c r="CF34" s="277">
        <f t="shared" si="25"/>
        <v>0</v>
      </c>
      <c r="CG34" s="277">
        <f t="shared" si="26"/>
        <v>0</v>
      </c>
      <c r="CH34" s="303">
        <f>'в ФОВ'!CE10</f>
        <v>0</v>
      </c>
      <c r="CI34" s="380" t="str">
        <f t="shared" si="27"/>
        <v/>
      </c>
      <c r="CJ34" s="274" t="str">
        <f t="shared" si="85"/>
        <v>${id_fio8}</v>
      </c>
      <c r="CK34" s="181"/>
      <c r="CL34" s="181"/>
      <c r="CM34" s="275" t="str">
        <f t="shared" si="86"/>
        <v>0:</v>
      </c>
      <c r="CN34" s="275" t="str">
        <f t="shared" si="86"/>
        <v>0:</v>
      </c>
      <c r="CO34" s="276">
        <f t="shared" si="28"/>
        <v>0</v>
      </c>
      <c r="CP34" s="277" t="e">
        <f>IF(MONTH('Настройки ТИК'!$C$17)=MONTH('Настройки ТИК'!$D$17),IF(CU34="К",CO34,0),IF(MONTH($A34)&lt;MONTH('Настройки ТИК'!$D$17),IF(CU34="К",CO34,0),0))</f>
        <v>#VALUE!</v>
      </c>
      <c r="CQ34" s="277" t="e">
        <f>IF(MONTH('Настройки ТИК'!$C$17)=MONTH('Настройки ТИК'!$D$17),0,IF(MONTH($A34)&lt;MONTH('Настройки ТИК'!$D$17),0,IF(CU34="К",CO34,0)))</f>
        <v>#VALUE!</v>
      </c>
      <c r="CR34" s="277">
        <f t="shared" si="29"/>
        <v>0</v>
      </c>
      <c r="CS34" s="277">
        <f t="shared" si="30"/>
        <v>0</v>
      </c>
      <c r="CT34" s="303">
        <f>'в ФОВ'!CQ10</f>
        <v>0</v>
      </c>
      <c r="CU34" s="380" t="str">
        <f t="shared" si="31"/>
        <v/>
      </c>
      <c r="CV34" s="274" t="str">
        <f t="shared" si="87"/>
        <v>${id_fio9}</v>
      </c>
      <c r="CW34" s="181"/>
      <c r="CX34" s="181"/>
      <c r="CY34" s="275" t="str">
        <f t="shared" si="88"/>
        <v>0:</v>
      </c>
      <c r="CZ34" s="275" t="str">
        <f t="shared" si="88"/>
        <v>0:</v>
      </c>
      <c r="DA34" s="276">
        <f t="shared" si="32"/>
        <v>0</v>
      </c>
      <c r="DB34" s="277" t="e">
        <f>IF(MONTH('Настройки ТИК'!$C$17)=MONTH('Настройки ТИК'!$D$17),IF(DG34="К",DA34,0),IF(MONTH($A34)&lt;MONTH('Настройки ТИК'!$D$17),IF(DG34="К",DA34,0),0))</f>
        <v>#VALUE!</v>
      </c>
      <c r="DC34" s="277" t="e">
        <f>IF(MONTH('Настройки ТИК'!$C$17)=MONTH('Настройки ТИК'!$D$17),0,IF(MONTH($A34)&lt;MONTH('Настройки ТИК'!$D$17),0,IF(DG34="К",DA34,0)))</f>
        <v>#VALUE!</v>
      </c>
      <c r="DD34" s="277">
        <f t="shared" si="33"/>
        <v>0</v>
      </c>
      <c r="DE34" s="277">
        <f t="shared" si="34"/>
        <v>0</v>
      </c>
      <c r="DF34" s="303">
        <f>'в ФОВ'!DC10</f>
        <v>0</v>
      </c>
      <c r="DG34" s="380" t="str">
        <f t="shared" si="35"/>
        <v/>
      </c>
      <c r="DH34" s="274" t="str">
        <f t="shared" si="89"/>
        <v>${id_fio10}</v>
      </c>
      <c r="DI34" s="181"/>
      <c r="DJ34" s="181"/>
      <c r="DK34" s="275" t="str">
        <f t="shared" si="90"/>
        <v>0:</v>
      </c>
      <c r="DL34" s="275" t="str">
        <f t="shared" si="90"/>
        <v>0:</v>
      </c>
      <c r="DM34" s="276">
        <f t="shared" si="36"/>
        <v>0</v>
      </c>
      <c r="DN34" s="277" t="e">
        <f>IF(MONTH('Настройки ТИК'!$C$17)=MONTH('Настройки ТИК'!$D$17),IF(DS34="К",DM34,0),IF(MONTH($A34)&lt;MONTH('Настройки ТИК'!$D$17),IF(DS34="К",DM34,0),0))</f>
        <v>#VALUE!</v>
      </c>
      <c r="DO34" s="277" t="e">
        <f>IF(MONTH('Настройки ТИК'!$C$17)=MONTH('Настройки ТИК'!$D$17),0,IF(MONTH($A34)&lt;MONTH('Настройки ТИК'!$D$17),0,IF(DS34="К",DM34,0)))</f>
        <v>#VALUE!</v>
      </c>
      <c r="DP34" s="277">
        <f t="shared" si="37"/>
        <v>0</v>
      </c>
      <c r="DQ34" s="277">
        <f t="shared" si="38"/>
        <v>0</v>
      </c>
      <c r="DR34" s="303">
        <f>'в ФОВ'!DO10</f>
        <v>0</v>
      </c>
      <c r="DS34" s="380" t="str">
        <f t="shared" si="39"/>
        <v/>
      </c>
      <c r="DT34" s="274" t="str">
        <f t="shared" si="91"/>
        <v>${id_fio11}</v>
      </c>
      <c r="DU34" s="181"/>
      <c r="DV34" s="181"/>
      <c r="DW34" s="275" t="str">
        <f t="shared" si="92"/>
        <v>0:</v>
      </c>
      <c r="DX34" s="275" t="str">
        <f t="shared" si="92"/>
        <v>0:</v>
      </c>
      <c r="DY34" s="276">
        <f t="shared" si="40"/>
        <v>0</v>
      </c>
      <c r="DZ34" s="277" t="e">
        <f>IF(MONTH('Настройки ТИК'!$C$17)=MONTH('Настройки ТИК'!$D$17),IF(EE34="К",DY34,0),IF(MONTH($A34)&lt;MONTH('Настройки ТИК'!$D$17),IF(EE34="К",DY34,0),0))</f>
        <v>#VALUE!</v>
      </c>
      <c r="EA34" s="277" t="e">
        <f>IF(MONTH('Настройки ТИК'!$C$17)=MONTH('Настройки ТИК'!$D$17),0,IF(MONTH($A34)&lt;MONTH('Настройки ТИК'!$D$17),0,IF(EE34="К",DY34,0)))</f>
        <v>#VALUE!</v>
      </c>
      <c r="EB34" s="277">
        <f t="shared" si="41"/>
        <v>0</v>
      </c>
      <c r="EC34" s="277">
        <f t="shared" si="42"/>
        <v>0</v>
      </c>
      <c r="ED34" s="303">
        <f>'в ФОВ'!EA10</f>
        <v>0</v>
      </c>
      <c r="EE34" s="380" t="str">
        <f t="shared" si="43"/>
        <v/>
      </c>
      <c r="EF34" s="274" t="str">
        <f t="shared" si="93"/>
        <v>${id_fio12}</v>
      </c>
      <c r="EG34" s="181"/>
      <c r="EH34" s="181"/>
      <c r="EI34" s="275" t="str">
        <f t="shared" si="94"/>
        <v>0:</v>
      </c>
      <c r="EJ34" s="275" t="str">
        <f t="shared" si="94"/>
        <v>0:</v>
      </c>
      <c r="EK34" s="276">
        <f t="shared" si="44"/>
        <v>0</v>
      </c>
      <c r="EL34" s="277" t="e">
        <f>IF(MONTH('Настройки ТИК'!$C$17)=MONTH('Настройки ТИК'!$D$17),IF(EQ34="К",EK34,0),IF(MONTH($A34)&lt;MONTH('Настройки ТИК'!$D$17),IF(EQ34="К",EK34,0),0))</f>
        <v>#VALUE!</v>
      </c>
      <c r="EM34" s="277" t="e">
        <f>IF(MONTH('Настройки ТИК'!$C$17)=MONTH('Настройки ТИК'!$D$17),0,IF(MONTH($A34)&lt;MONTH('Настройки ТИК'!$D$17),0,IF(EQ34="К",EK34,0)))</f>
        <v>#VALUE!</v>
      </c>
      <c r="EN34" s="277">
        <f t="shared" si="45"/>
        <v>0</v>
      </c>
      <c r="EO34" s="277">
        <f t="shared" si="46"/>
        <v>0</v>
      </c>
      <c r="EP34" s="303">
        <f>'в ФОВ'!EM10</f>
        <v>0</v>
      </c>
      <c r="EQ34" s="380" t="str">
        <f t="shared" si="47"/>
        <v/>
      </c>
      <c r="ER34" s="274" t="str">
        <f t="shared" si="95"/>
        <v>${id_fio13}</v>
      </c>
      <c r="ES34" s="181"/>
      <c r="ET34" s="181"/>
      <c r="EU34" s="275" t="str">
        <f t="shared" si="96"/>
        <v>0:</v>
      </c>
      <c r="EV34" s="275" t="str">
        <f t="shared" si="96"/>
        <v>0:</v>
      </c>
      <c r="EW34" s="276">
        <f t="shared" si="48"/>
        <v>0</v>
      </c>
      <c r="EX34" s="277" t="e">
        <f>IF(MONTH('Настройки ТИК'!$C$17)=MONTH('Настройки ТИК'!$D$17),IF(FC34="К",EW34,0),IF(MONTH($A34)&lt;MONTH('Настройки ТИК'!$D$17),IF(FC34="К",EW34,0),0))</f>
        <v>#VALUE!</v>
      </c>
      <c r="EY34" s="277" t="e">
        <f>IF(MONTH('Настройки ТИК'!$C$17)=MONTH('Настройки ТИК'!$D$17),0,IF(MONTH($A34)&lt;MONTH('Настройки ТИК'!$D$17),0,IF(FC34="К",EW34,0)))</f>
        <v>#VALUE!</v>
      </c>
      <c r="EZ34" s="277">
        <f t="shared" si="49"/>
        <v>0</v>
      </c>
      <c r="FA34" s="277">
        <f t="shared" si="50"/>
        <v>0</v>
      </c>
      <c r="FB34" s="303">
        <f>'в ФОВ'!EY10</f>
        <v>0</v>
      </c>
      <c r="FC34" s="380" t="str">
        <f t="shared" si="51"/>
        <v/>
      </c>
      <c r="FD34" s="274" t="str">
        <f t="shared" si="97"/>
        <v>${id_fio14}</v>
      </c>
      <c r="FE34" s="181"/>
      <c r="FF34" s="181"/>
      <c r="FG34" s="275" t="str">
        <f t="shared" si="98"/>
        <v>0:</v>
      </c>
      <c r="FH34" s="275" t="str">
        <f t="shared" si="98"/>
        <v>0:</v>
      </c>
      <c r="FI34" s="276">
        <f t="shared" si="52"/>
        <v>0</v>
      </c>
      <c r="FJ34" s="277" t="e">
        <f>IF(MONTH('Настройки ТИК'!$C$17)=MONTH('Настройки ТИК'!$D$17),IF(FO34="К",FI34,0),IF(MONTH($A34)&lt;MONTH('Настройки ТИК'!$D$17),IF(FO34="К",FI34,0),0))</f>
        <v>#VALUE!</v>
      </c>
      <c r="FK34" s="277" t="e">
        <f>IF(MONTH('Настройки ТИК'!$C$17)=MONTH('Настройки ТИК'!$D$17),0,IF(MONTH($A34)&lt;MONTH('Настройки ТИК'!$D$17),0,IF(FO34="К",FI34,0)))</f>
        <v>#VALUE!</v>
      </c>
      <c r="FL34" s="277">
        <f t="shared" si="53"/>
        <v>0</v>
      </c>
      <c r="FM34" s="277">
        <f t="shared" si="54"/>
        <v>0</v>
      </c>
      <c r="FN34" s="303">
        <f>'в ФОВ'!FK10</f>
        <v>0</v>
      </c>
      <c r="FO34" s="380" t="str">
        <f t="shared" si="55"/>
        <v/>
      </c>
      <c r="FP34" s="274" t="str">
        <f t="shared" si="99"/>
        <v>${id_fio15}</v>
      </c>
      <c r="FQ34" s="181"/>
      <c r="FR34" s="181"/>
      <c r="FS34" s="275" t="str">
        <f t="shared" si="100"/>
        <v>0:</v>
      </c>
      <c r="FT34" s="275" t="str">
        <f t="shared" si="100"/>
        <v>0:</v>
      </c>
      <c r="FU34" s="276">
        <f t="shared" si="56"/>
        <v>0</v>
      </c>
      <c r="FV34" s="277" t="e">
        <f>IF(MONTH('Настройки ТИК'!$C$17)=MONTH('Настройки ТИК'!$D$17),IF(GA34="К",FU34,0),IF(MONTH($A34)&lt;MONTH('Настройки ТИК'!$D$17),IF(GA34="К",FU34,0),0))</f>
        <v>#VALUE!</v>
      </c>
      <c r="FW34" s="277" t="e">
        <f>IF(MONTH('Настройки ТИК'!$C$17)=MONTH('Настройки ТИК'!$D$17),0,IF(MONTH($A34)&lt;MONTH('Настройки ТИК'!$D$17),0,IF(GA34="К",FU34,0)))</f>
        <v>#VALUE!</v>
      </c>
      <c r="FX34" s="277">
        <f t="shared" si="57"/>
        <v>0</v>
      </c>
      <c r="FY34" s="277">
        <f t="shared" si="58"/>
        <v>0</v>
      </c>
      <c r="FZ34" s="303">
        <f>'в ФОВ'!FW10</f>
        <v>0</v>
      </c>
      <c r="GA34" s="380" t="str">
        <f t="shared" si="59"/>
        <v/>
      </c>
      <c r="GB34" s="274" t="str">
        <f t="shared" si="101"/>
        <v>${id_fio16}</v>
      </c>
      <c r="GC34" s="181"/>
      <c r="GD34" s="181"/>
      <c r="GE34" s="275" t="str">
        <f t="shared" si="102"/>
        <v>0:</v>
      </c>
      <c r="GF34" s="275" t="str">
        <f t="shared" si="102"/>
        <v>0:</v>
      </c>
      <c r="GG34" s="276">
        <f t="shared" si="60"/>
        <v>0</v>
      </c>
      <c r="GH34" s="277" t="e">
        <f>IF(MONTH('Настройки ТИК'!$C$17)=MONTH('Настройки ТИК'!$D$17),IF(GM34="К",GG34,0),IF(MONTH($A34)&lt;MONTH('Настройки ТИК'!$D$17),IF(GM34="К",GG34,0),0))</f>
        <v>#VALUE!</v>
      </c>
      <c r="GI34" s="277" t="e">
        <f>IF(MONTH('Настройки ТИК'!$C$17)=MONTH('Настройки ТИК'!$D$17),0,IF(MONTH($A34)&lt;MONTH('Настройки ТИК'!$D$17),0,IF(GM34="К",GG34,0)))</f>
        <v>#VALUE!</v>
      </c>
      <c r="GJ34" s="277">
        <f t="shared" si="61"/>
        <v>0</v>
      </c>
      <c r="GK34" s="277">
        <f t="shared" si="62"/>
        <v>0</v>
      </c>
      <c r="GL34" s="303">
        <f>'в ФОВ'!GI10</f>
        <v>0</v>
      </c>
      <c r="GM34" s="380" t="str">
        <f t="shared" si="63"/>
        <v/>
      </c>
      <c r="GN34" s="274" t="str">
        <f t="shared" si="103"/>
        <v>${id_fio17}</v>
      </c>
      <c r="GO34" s="181"/>
      <c r="GP34" s="181"/>
      <c r="GQ34" s="275" t="str">
        <f t="shared" si="104"/>
        <v>0:</v>
      </c>
      <c r="GR34" s="275" t="str">
        <f t="shared" si="104"/>
        <v>0:</v>
      </c>
      <c r="GS34" s="276">
        <f t="shared" si="64"/>
        <v>0</v>
      </c>
      <c r="GT34" s="277" t="e">
        <f>IF(MONTH('Настройки ТИК'!$C$17)=MONTH('Настройки ТИК'!$D$17),IF(GY34="К",GS34,0),IF(MONTH($A34)&lt;MONTH('Настройки ТИК'!$D$17),IF(GY34="К",GS34,0),0))</f>
        <v>#VALUE!</v>
      </c>
      <c r="GU34" s="277" t="e">
        <f>IF(MONTH('Настройки ТИК'!$C$17)=MONTH('Настройки ТИК'!$D$17),0,IF(MONTH($A34)&lt;MONTH('Настройки ТИК'!$D$17),0,IF(GY34="К",GS34,0)))</f>
        <v>#VALUE!</v>
      </c>
      <c r="GV34" s="277">
        <f t="shared" si="65"/>
        <v>0</v>
      </c>
      <c r="GW34" s="277">
        <f t="shared" si="66"/>
        <v>0</v>
      </c>
      <c r="GX34" s="303">
        <f>'в ФОВ'!GU10</f>
        <v>0</v>
      </c>
      <c r="GY34" s="380" t="str">
        <f t="shared" si="67"/>
        <v/>
      </c>
      <c r="GZ34" s="274" t="str">
        <f t="shared" si="105"/>
        <v>${id_fio18}</v>
      </c>
      <c r="HA34" s="181"/>
      <c r="HB34" s="181"/>
      <c r="HC34" s="275" t="str">
        <f t="shared" si="106"/>
        <v>0:</v>
      </c>
      <c r="HD34" s="275" t="str">
        <f t="shared" si="106"/>
        <v>0:</v>
      </c>
      <c r="HE34" s="276">
        <f t="shared" si="68"/>
        <v>0</v>
      </c>
      <c r="HF34" s="277" t="e">
        <f>IF(MONTH('Настройки ТИК'!$C$17)=MONTH('Настройки ТИК'!$D$17),IF(HK34="К",HE34,0),IF(MONTH($A34)&lt;MONTH('Настройки ТИК'!$D$17),IF(HK34="К",HE34,0),0))</f>
        <v>#VALUE!</v>
      </c>
      <c r="HG34" s="277" t="e">
        <f>IF(MONTH('Настройки ТИК'!$C$17)=MONTH('Настройки ТИК'!$D$17),0,IF(MONTH($A34)&lt;MONTH('Настройки ТИК'!$D$17),0,IF(HK34="К",HE34,0)))</f>
        <v>#VALUE!</v>
      </c>
      <c r="HH34" s="277">
        <f t="shared" si="69"/>
        <v>0</v>
      </c>
      <c r="HI34" s="277">
        <f t="shared" si="70"/>
        <v>0</v>
      </c>
      <c r="HJ34" s="303">
        <f>'в ФОВ'!HG10</f>
        <v>0</v>
      </c>
      <c r="HK34" s="380" t="str">
        <f t="shared" si="71"/>
        <v/>
      </c>
      <c r="HO34" s="408" t="str">
        <f>'Настройки ТИК'!$C$55</f>
        <v>${code_doc}</v>
      </c>
    </row>
    <row r="35" spans="1:223">
      <c r="A35" s="419" t="s">
        <v>1040</v>
      </c>
      <c r="B35" s="420" t="s">
        <v>1041</v>
      </c>
      <c r="C35" s="497" t="s">
        <v>1091</v>
      </c>
      <c r="D35" s="274" t="str">
        <f t="shared" si="107"/>
        <v>${id_fio1}</v>
      </c>
      <c r="E35" s="181"/>
      <c r="F35" s="181"/>
      <c r="G35" s="275" t="str">
        <f t="shared" si="72"/>
        <v>0:</v>
      </c>
      <c r="H35" s="275" t="str">
        <f t="shared" si="72"/>
        <v>0:</v>
      </c>
      <c r="I35" s="276">
        <f t="shared" si="0"/>
        <v>0</v>
      </c>
      <c r="J35" s="277" t="e">
        <f>IF(MONTH('Настройки ТИК'!$C$17)=MONTH('Настройки ТИК'!$D$17),IF(O35="К",I35,0),IF(MONTH($A35)&lt;MONTH('Настройки ТИК'!$D$17),IF(O35="К",I35,0),0))</f>
        <v>#VALUE!</v>
      </c>
      <c r="K35" s="277" t="e">
        <f>IF(MONTH('Настройки ТИК'!$C$17)=MONTH('Настройки ТИК'!$D$17),0,IF(MONTH($A35)&lt;MONTH('Настройки ТИК'!$D$17),0,IF(O35="К",I35,0)))</f>
        <v>#VALUE!</v>
      </c>
      <c r="L35" s="277">
        <f t="shared" si="1"/>
        <v>0</v>
      </c>
      <c r="M35" s="277">
        <f t="shared" si="2"/>
        <v>0</v>
      </c>
      <c r="N35" s="303">
        <f>'в ФОВ'!K11</f>
        <v>0</v>
      </c>
      <c r="O35" s="380" t="str">
        <f t="shared" si="3"/>
        <v/>
      </c>
      <c r="P35" s="274" t="str">
        <f t="shared" si="73"/>
        <v>${id_fio2}</v>
      </c>
      <c r="Q35" s="181"/>
      <c r="R35" s="181"/>
      <c r="S35" s="275" t="str">
        <f t="shared" si="74"/>
        <v>0:</v>
      </c>
      <c r="T35" s="275" t="str">
        <f t="shared" si="74"/>
        <v>0:</v>
      </c>
      <c r="U35" s="276">
        <f t="shared" si="4"/>
        <v>0</v>
      </c>
      <c r="V35" s="277" t="e">
        <f>IF(MONTH('Настройки ТИК'!$C$17)=MONTH('Настройки ТИК'!$D$17),IF(AA35="К",U35,0),IF(MONTH($A35)&lt;MONTH('Настройки ТИК'!$D$17),IF(AA35="К",U35,0),0))</f>
        <v>#VALUE!</v>
      </c>
      <c r="W35" s="277" t="e">
        <f>IF(MONTH('Настройки ТИК'!$C$17)=MONTH('Настройки ТИК'!$D$17),0,IF(MONTH($A35)&lt;MONTH('Настройки ТИК'!$D$17),0,IF(AA35="К",U35,0)))</f>
        <v>#VALUE!</v>
      </c>
      <c r="X35" s="277">
        <f t="shared" si="5"/>
        <v>0</v>
      </c>
      <c r="Y35" s="277">
        <f t="shared" si="6"/>
        <v>0</v>
      </c>
      <c r="Z35" s="303">
        <f>'в ФОВ'!W11</f>
        <v>0</v>
      </c>
      <c r="AA35" s="380" t="str">
        <f t="shared" si="7"/>
        <v/>
      </c>
      <c r="AB35" s="274" t="str">
        <f t="shared" si="75"/>
        <v>${id_fio3}</v>
      </c>
      <c r="AC35" s="181"/>
      <c r="AD35" s="181"/>
      <c r="AE35" s="275" t="str">
        <f t="shared" si="76"/>
        <v>0:</v>
      </c>
      <c r="AF35" s="275" t="str">
        <f t="shared" si="76"/>
        <v>0:</v>
      </c>
      <c r="AG35" s="276">
        <f t="shared" si="8"/>
        <v>0</v>
      </c>
      <c r="AH35" s="277" t="e">
        <f>IF(MONTH('Настройки ТИК'!$C$17)=MONTH('Настройки ТИК'!$D$17),IF(AM35="К",AG35,0),IF(MONTH($A35)&lt;MONTH('Настройки ТИК'!$D$17),IF(AM35="К",AG35,0),0))</f>
        <v>#VALUE!</v>
      </c>
      <c r="AI35" s="277" t="e">
        <f>IF(MONTH('Настройки ТИК'!$C$17)=MONTH('Настройки ТИК'!$D$17),0,IF(MONTH($A35)&lt;MONTH('Настройки ТИК'!$D$17),0,IF(AM35="К",AG35,0)))</f>
        <v>#VALUE!</v>
      </c>
      <c r="AJ35" s="277">
        <f t="shared" si="9"/>
        <v>0</v>
      </c>
      <c r="AK35" s="277">
        <f t="shared" si="10"/>
        <v>0</v>
      </c>
      <c r="AL35" s="303">
        <f>'в ФОВ'!AI11</f>
        <v>0</v>
      </c>
      <c r="AM35" s="380" t="str">
        <f t="shared" si="11"/>
        <v/>
      </c>
      <c r="AN35" s="274" t="str">
        <f t="shared" si="77"/>
        <v>${id_fio4}</v>
      </c>
      <c r="AO35" s="181"/>
      <c r="AP35" s="181"/>
      <c r="AQ35" s="275" t="str">
        <f t="shared" si="78"/>
        <v>0:</v>
      </c>
      <c r="AR35" s="275" t="str">
        <f t="shared" si="78"/>
        <v>0:</v>
      </c>
      <c r="AS35" s="276">
        <f t="shared" si="12"/>
        <v>0</v>
      </c>
      <c r="AT35" s="277" t="e">
        <f>IF(MONTH('Настройки ТИК'!$C$17)=MONTH('Настройки ТИК'!$D$17),IF(AY35="К",AS35,0),IF(MONTH($A35)&lt;MONTH('Настройки ТИК'!$D$17),IF(AY35="К",AS35,0),0))</f>
        <v>#VALUE!</v>
      </c>
      <c r="AU35" s="277" t="e">
        <f>IF(MONTH('Настройки ТИК'!$C$17)=MONTH('Настройки ТИК'!$D$17),0,IF(MONTH($A35)&lt;MONTH('Настройки ТИК'!$D$17),0,IF(AY35="К",AS35,0)))</f>
        <v>#VALUE!</v>
      </c>
      <c r="AV35" s="277">
        <f t="shared" si="13"/>
        <v>0</v>
      </c>
      <c r="AW35" s="277">
        <f t="shared" si="14"/>
        <v>0</v>
      </c>
      <c r="AX35" s="303">
        <f>'в ФОВ'!AU11</f>
        <v>0</v>
      </c>
      <c r="AY35" s="380" t="str">
        <f t="shared" si="15"/>
        <v/>
      </c>
      <c r="AZ35" s="274" t="str">
        <f t="shared" si="79"/>
        <v>${id_fio5}</v>
      </c>
      <c r="BA35" s="181"/>
      <c r="BB35" s="181"/>
      <c r="BC35" s="275" t="str">
        <f t="shared" si="80"/>
        <v>0:</v>
      </c>
      <c r="BD35" s="275" t="str">
        <f t="shared" si="80"/>
        <v>0:</v>
      </c>
      <c r="BE35" s="276">
        <f t="shared" si="16"/>
        <v>0</v>
      </c>
      <c r="BF35" s="277" t="e">
        <f>IF(MONTH('Настройки ТИК'!$C$17)=MONTH('Настройки ТИК'!$D$17),IF(BK35="К",BE35,0),IF(MONTH($A35)&lt;MONTH('Настройки ТИК'!$D$17),IF(BK35="К",BE35,0),0))</f>
        <v>#VALUE!</v>
      </c>
      <c r="BG35" s="277" t="e">
        <f>IF(MONTH('Настройки ТИК'!$C$17)=MONTH('Настройки ТИК'!$D$17),0,IF(MONTH($A35)&lt;MONTH('Настройки ТИК'!$D$17),0,IF(BK35="К",BE35,0)))</f>
        <v>#VALUE!</v>
      </c>
      <c r="BH35" s="277">
        <f t="shared" si="17"/>
        <v>0</v>
      </c>
      <c r="BI35" s="277">
        <f t="shared" si="18"/>
        <v>0</v>
      </c>
      <c r="BJ35" s="303">
        <f>'в ФОВ'!BG11</f>
        <v>0</v>
      </c>
      <c r="BK35" s="380" t="str">
        <f t="shared" si="19"/>
        <v/>
      </c>
      <c r="BL35" s="274" t="str">
        <f t="shared" si="81"/>
        <v>${id_fio6}</v>
      </c>
      <c r="BM35" s="181"/>
      <c r="BN35" s="181"/>
      <c r="BO35" s="275" t="str">
        <f t="shared" si="82"/>
        <v>0:</v>
      </c>
      <c r="BP35" s="275" t="str">
        <f t="shared" si="82"/>
        <v>0:</v>
      </c>
      <c r="BQ35" s="276">
        <f t="shared" si="20"/>
        <v>0</v>
      </c>
      <c r="BR35" s="277" t="e">
        <f>IF(MONTH('Настройки ТИК'!$C$17)=MONTH('Настройки ТИК'!$D$17),IF(BW35="К",BQ35,0),IF(MONTH($A35)&lt;MONTH('Настройки ТИК'!$D$17),IF(BW35="К",BQ35,0),0))</f>
        <v>#VALUE!</v>
      </c>
      <c r="BS35" s="277" t="e">
        <f>IF(MONTH('Настройки ТИК'!$C$17)=MONTH('Настройки ТИК'!$D$17),0,IF(MONTH($A35)&lt;MONTH('Настройки ТИК'!$D$17),0,IF(BW35="К",BQ35,0)))</f>
        <v>#VALUE!</v>
      </c>
      <c r="BT35" s="277">
        <f t="shared" si="21"/>
        <v>0</v>
      </c>
      <c r="BU35" s="277">
        <f t="shared" si="22"/>
        <v>0</v>
      </c>
      <c r="BV35" s="303">
        <f>'в ФОВ'!BS11</f>
        <v>0</v>
      </c>
      <c r="BW35" s="380" t="str">
        <f t="shared" si="23"/>
        <v/>
      </c>
      <c r="BX35" s="274" t="str">
        <f t="shared" si="83"/>
        <v>${id_fio7}</v>
      </c>
      <c r="BY35" s="181"/>
      <c r="BZ35" s="181"/>
      <c r="CA35" s="275" t="str">
        <f t="shared" si="84"/>
        <v>0:</v>
      </c>
      <c r="CB35" s="275" t="str">
        <f t="shared" si="84"/>
        <v>0:</v>
      </c>
      <c r="CC35" s="276">
        <f t="shared" si="24"/>
        <v>0</v>
      </c>
      <c r="CD35" s="277" t="e">
        <f>IF(MONTH('Настройки ТИК'!$C$17)=MONTH('Настройки ТИК'!$D$17),IF(CI35="К",CC35,0),IF(MONTH($A35)&lt;MONTH('Настройки ТИК'!$D$17),IF(CI35="К",CC35,0),0))</f>
        <v>#VALUE!</v>
      </c>
      <c r="CE35" s="277" t="e">
        <f>IF(MONTH('Настройки ТИК'!$C$17)=MONTH('Настройки ТИК'!$D$17),0,IF(MONTH($A35)&lt;MONTH('Настройки ТИК'!$D$17),0,IF(CI35="К",CC35,0)))</f>
        <v>#VALUE!</v>
      </c>
      <c r="CF35" s="277">
        <f t="shared" si="25"/>
        <v>0</v>
      </c>
      <c r="CG35" s="277">
        <f t="shared" si="26"/>
        <v>0</v>
      </c>
      <c r="CH35" s="303">
        <f>'в ФОВ'!CE11</f>
        <v>0</v>
      </c>
      <c r="CI35" s="380" t="str">
        <f t="shared" si="27"/>
        <v/>
      </c>
      <c r="CJ35" s="274" t="str">
        <f t="shared" si="85"/>
        <v>${id_fio8}</v>
      </c>
      <c r="CK35" s="181"/>
      <c r="CL35" s="181"/>
      <c r="CM35" s="275" t="str">
        <f t="shared" si="86"/>
        <v>0:</v>
      </c>
      <c r="CN35" s="275" t="str">
        <f t="shared" si="86"/>
        <v>0:</v>
      </c>
      <c r="CO35" s="276">
        <f t="shared" si="28"/>
        <v>0</v>
      </c>
      <c r="CP35" s="277" t="e">
        <f>IF(MONTH('Настройки ТИК'!$C$17)=MONTH('Настройки ТИК'!$D$17),IF(CU35="К",CO35,0),IF(MONTH($A35)&lt;MONTH('Настройки ТИК'!$D$17),IF(CU35="К",CO35,0),0))</f>
        <v>#VALUE!</v>
      </c>
      <c r="CQ35" s="277" t="e">
        <f>IF(MONTH('Настройки ТИК'!$C$17)=MONTH('Настройки ТИК'!$D$17),0,IF(MONTH($A35)&lt;MONTH('Настройки ТИК'!$D$17),0,IF(CU35="К",CO35,0)))</f>
        <v>#VALUE!</v>
      </c>
      <c r="CR35" s="277">
        <f t="shared" si="29"/>
        <v>0</v>
      </c>
      <c r="CS35" s="277">
        <f t="shared" si="30"/>
        <v>0</v>
      </c>
      <c r="CT35" s="303">
        <f>'в ФОВ'!CQ11</f>
        <v>0</v>
      </c>
      <c r="CU35" s="380" t="str">
        <f t="shared" si="31"/>
        <v/>
      </c>
      <c r="CV35" s="274" t="str">
        <f t="shared" si="87"/>
        <v>${id_fio9}</v>
      </c>
      <c r="CW35" s="181"/>
      <c r="CX35" s="181"/>
      <c r="CY35" s="275" t="str">
        <f t="shared" si="88"/>
        <v>0:</v>
      </c>
      <c r="CZ35" s="275" t="str">
        <f t="shared" si="88"/>
        <v>0:</v>
      </c>
      <c r="DA35" s="276">
        <f t="shared" si="32"/>
        <v>0</v>
      </c>
      <c r="DB35" s="277" t="e">
        <f>IF(MONTH('Настройки ТИК'!$C$17)=MONTH('Настройки ТИК'!$D$17),IF(DG35="К",DA35,0),IF(MONTH($A35)&lt;MONTH('Настройки ТИК'!$D$17),IF(DG35="К",DA35,0),0))</f>
        <v>#VALUE!</v>
      </c>
      <c r="DC35" s="277" t="e">
        <f>IF(MONTH('Настройки ТИК'!$C$17)=MONTH('Настройки ТИК'!$D$17),0,IF(MONTH($A35)&lt;MONTH('Настройки ТИК'!$D$17),0,IF(DG35="К",DA35,0)))</f>
        <v>#VALUE!</v>
      </c>
      <c r="DD35" s="277">
        <f t="shared" si="33"/>
        <v>0</v>
      </c>
      <c r="DE35" s="277">
        <f t="shared" si="34"/>
        <v>0</v>
      </c>
      <c r="DF35" s="303">
        <f>'в ФОВ'!DC11</f>
        <v>0</v>
      </c>
      <c r="DG35" s="380" t="str">
        <f t="shared" si="35"/>
        <v/>
      </c>
      <c r="DH35" s="274" t="str">
        <f t="shared" si="89"/>
        <v>${id_fio10}</v>
      </c>
      <c r="DI35" s="181"/>
      <c r="DJ35" s="181"/>
      <c r="DK35" s="275" t="str">
        <f t="shared" si="90"/>
        <v>0:</v>
      </c>
      <c r="DL35" s="275" t="str">
        <f t="shared" si="90"/>
        <v>0:</v>
      </c>
      <c r="DM35" s="276">
        <f t="shared" si="36"/>
        <v>0</v>
      </c>
      <c r="DN35" s="277" t="e">
        <f>IF(MONTH('Настройки ТИК'!$C$17)=MONTH('Настройки ТИК'!$D$17),IF(DS35="К",DM35,0),IF(MONTH($A35)&lt;MONTH('Настройки ТИК'!$D$17),IF(DS35="К",DM35,0),0))</f>
        <v>#VALUE!</v>
      </c>
      <c r="DO35" s="277" t="e">
        <f>IF(MONTH('Настройки ТИК'!$C$17)=MONTH('Настройки ТИК'!$D$17),0,IF(MONTH($A35)&lt;MONTH('Настройки ТИК'!$D$17),0,IF(DS35="К",DM35,0)))</f>
        <v>#VALUE!</v>
      </c>
      <c r="DP35" s="277">
        <f t="shared" si="37"/>
        <v>0</v>
      </c>
      <c r="DQ35" s="277">
        <f t="shared" si="38"/>
        <v>0</v>
      </c>
      <c r="DR35" s="303">
        <f>'в ФОВ'!DO11</f>
        <v>0</v>
      </c>
      <c r="DS35" s="380" t="str">
        <f t="shared" si="39"/>
        <v/>
      </c>
      <c r="DT35" s="274" t="str">
        <f t="shared" si="91"/>
        <v>${id_fio11}</v>
      </c>
      <c r="DU35" s="181"/>
      <c r="DV35" s="181"/>
      <c r="DW35" s="275" t="str">
        <f t="shared" si="92"/>
        <v>0:</v>
      </c>
      <c r="DX35" s="275" t="str">
        <f t="shared" si="92"/>
        <v>0:</v>
      </c>
      <c r="DY35" s="276">
        <f t="shared" si="40"/>
        <v>0</v>
      </c>
      <c r="DZ35" s="277" t="e">
        <f>IF(MONTH('Настройки ТИК'!$C$17)=MONTH('Настройки ТИК'!$D$17),IF(EE35="К",DY35,0),IF(MONTH($A35)&lt;MONTH('Настройки ТИК'!$D$17),IF(EE35="К",DY35,0),0))</f>
        <v>#VALUE!</v>
      </c>
      <c r="EA35" s="277" t="e">
        <f>IF(MONTH('Настройки ТИК'!$C$17)=MONTH('Настройки ТИК'!$D$17),0,IF(MONTH($A35)&lt;MONTH('Настройки ТИК'!$D$17),0,IF(EE35="К",DY35,0)))</f>
        <v>#VALUE!</v>
      </c>
      <c r="EB35" s="277">
        <f t="shared" si="41"/>
        <v>0</v>
      </c>
      <c r="EC35" s="277">
        <f t="shared" si="42"/>
        <v>0</v>
      </c>
      <c r="ED35" s="303">
        <f>'в ФОВ'!EA11</f>
        <v>0</v>
      </c>
      <c r="EE35" s="380" t="str">
        <f t="shared" si="43"/>
        <v/>
      </c>
      <c r="EF35" s="274" t="str">
        <f t="shared" si="93"/>
        <v>${id_fio12}</v>
      </c>
      <c r="EG35" s="181"/>
      <c r="EH35" s="181"/>
      <c r="EI35" s="275" t="str">
        <f t="shared" si="94"/>
        <v>0:</v>
      </c>
      <c r="EJ35" s="275" t="str">
        <f t="shared" si="94"/>
        <v>0:</v>
      </c>
      <c r="EK35" s="276">
        <f t="shared" si="44"/>
        <v>0</v>
      </c>
      <c r="EL35" s="277" t="e">
        <f>IF(MONTH('Настройки ТИК'!$C$17)=MONTH('Настройки ТИК'!$D$17),IF(EQ35="К",EK35,0),IF(MONTH($A35)&lt;MONTH('Настройки ТИК'!$D$17),IF(EQ35="К",EK35,0),0))</f>
        <v>#VALUE!</v>
      </c>
      <c r="EM35" s="277" t="e">
        <f>IF(MONTH('Настройки ТИК'!$C$17)=MONTH('Настройки ТИК'!$D$17),0,IF(MONTH($A35)&lt;MONTH('Настройки ТИК'!$D$17),0,IF(EQ35="К",EK35,0)))</f>
        <v>#VALUE!</v>
      </c>
      <c r="EN35" s="277">
        <f t="shared" si="45"/>
        <v>0</v>
      </c>
      <c r="EO35" s="277">
        <f t="shared" si="46"/>
        <v>0</v>
      </c>
      <c r="EP35" s="303">
        <f>'в ФОВ'!EM11</f>
        <v>0</v>
      </c>
      <c r="EQ35" s="380" t="str">
        <f t="shared" si="47"/>
        <v/>
      </c>
      <c r="ER35" s="274" t="str">
        <f t="shared" si="95"/>
        <v>${id_fio13}</v>
      </c>
      <c r="ES35" s="181"/>
      <c r="ET35" s="181"/>
      <c r="EU35" s="275" t="str">
        <f t="shared" si="96"/>
        <v>0:</v>
      </c>
      <c r="EV35" s="275" t="str">
        <f t="shared" si="96"/>
        <v>0:</v>
      </c>
      <c r="EW35" s="276">
        <f t="shared" si="48"/>
        <v>0</v>
      </c>
      <c r="EX35" s="277" t="e">
        <f>IF(MONTH('Настройки ТИК'!$C$17)=MONTH('Настройки ТИК'!$D$17),IF(FC35="К",EW35,0),IF(MONTH($A35)&lt;MONTH('Настройки ТИК'!$D$17),IF(FC35="К",EW35,0),0))</f>
        <v>#VALUE!</v>
      </c>
      <c r="EY35" s="277" t="e">
        <f>IF(MONTH('Настройки ТИК'!$C$17)=MONTH('Настройки ТИК'!$D$17),0,IF(MONTH($A35)&lt;MONTH('Настройки ТИК'!$D$17),0,IF(FC35="К",EW35,0)))</f>
        <v>#VALUE!</v>
      </c>
      <c r="EZ35" s="277">
        <f t="shared" si="49"/>
        <v>0</v>
      </c>
      <c r="FA35" s="277">
        <f t="shared" si="50"/>
        <v>0</v>
      </c>
      <c r="FB35" s="303">
        <f>'в ФОВ'!EY11</f>
        <v>0</v>
      </c>
      <c r="FC35" s="380" t="str">
        <f t="shared" si="51"/>
        <v/>
      </c>
      <c r="FD35" s="274" t="str">
        <f t="shared" si="97"/>
        <v>${id_fio14}</v>
      </c>
      <c r="FE35" s="181"/>
      <c r="FF35" s="181"/>
      <c r="FG35" s="275" t="str">
        <f t="shared" si="98"/>
        <v>0:</v>
      </c>
      <c r="FH35" s="275" t="str">
        <f t="shared" si="98"/>
        <v>0:</v>
      </c>
      <c r="FI35" s="276">
        <f t="shared" si="52"/>
        <v>0</v>
      </c>
      <c r="FJ35" s="277" t="e">
        <f>IF(MONTH('Настройки ТИК'!$C$17)=MONTH('Настройки ТИК'!$D$17),IF(FO35="К",FI35,0),IF(MONTH($A35)&lt;MONTH('Настройки ТИК'!$D$17),IF(FO35="К",FI35,0),0))</f>
        <v>#VALUE!</v>
      </c>
      <c r="FK35" s="277" t="e">
        <f>IF(MONTH('Настройки ТИК'!$C$17)=MONTH('Настройки ТИК'!$D$17),0,IF(MONTH($A35)&lt;MONTH('Настройки ТИК'!$D$17),0,IF(FO35="К",FI35,0)))</f>
        <v>#VALUE!</v>
      </c>
      <c r="FL35" s="277">
        <f t="shared" si="53"/>
        <v>0</v>
      </c>
      <c r="FM35" s="277">
        <f t="shared" si="54"/>
        <v>0</v>
      </c>
      <c r="FN35" s="303">
        <f>'в ФОВ'!FK11</f>
        <v>0</v>
      </c>
      <c r="FO35" s="380" t="str">
        <f t="shared" si="55"/>
        <v/>
      </c>
      <c r="FP35" s="274" t="str">
        <f t="shared" si="99"/>
        <v>${id_fio15}</v>
      </c>
      <c r="FQ35" s="181"/>
      <c r="FR35" s="181"/>
      <c r="FS35" s="275" t="str">
        <f t="shared" si="100"/>
        <v>0:</v>
      </c>
      <c r="FT35" s="275" t="str">
        <f t="shared" si="100"/>
        <v>0:</v>
      </c>
      <c r="FU35" s="276">
        <f t="shared" si="56"/>
        <v>0</v>
      </c>
      <c r="FV35" s="277" t="e">
        <f>IF(MONTH('Настройки ТИК'!$C$17)=MONTH('Настройки ТИК'!$D$17),IF(GA35="К",FU35,0),IF(MONTH($A35)&lt;MONTH('Настройки ТИК'!$D$17),IF(GA35="К",FU35,0),0))</f>
        <v>#VALUE!</v>
      </c>
      <c r="FW35" s="277" t="e">
        <f>IF(MONTH('Настройки ТИК'!$C$17)=MONTH('Настройки ТИК'!$D$17),0,IF(MONTH($A35)&lt;MONTH('Настройки ТИК'!$D$17),0,IF(GA35="К",FU35,0)))</f>
        <v>#VALUE!</v>
      </c>
      <c r="FX35" s="277">
        <f t="shared" si="57"/>
        <v>0</v>
      </c>
      <c r="FY35" s="277">
        <f t="shared" si="58"/>
        <v>0</v>
      </c>
      <c r="FZ35" s="303">
        <f>'в ФОВ'!FW11</f>
        <v>0</v>
      </c>
      <c r="GA35" s="380" t="str">
        <f t="shared" si="59"/>
        <v/>
      </c>
      <c r="GB35" s="274" t="str">
        <f t="shared" si="101"/>
        <v>${id_fio16}</v>
      </c>
      <c r="GC35" s="181"/>
      <c r="GD35" s="181"/>
      <c r="GE35" s="275" t="str">
        <f t="shared" si="102"/>
        <v>0:</v>
      </c>
      <c r="GF35" s="275" t="str">
        <f t="shared" si="102"/>
        <v>0:</v>
      </c>
      <c r="GG35" s="276">
        <f t="shared" si="60"/>
        <v>0</v>
      </c>
      <c r="GH35" s="277" t="e">
        <f>IF(MONTH('Настройки ТИК'!$C$17)=MONTH('Настройки ТИК'!$D$17),IF(GM35="К",GG35,0),IF(MONTH($A35)&lt;MONTH('Настройки ТИК'!$D$17),IF(GM35="К",GG35,0),0))</f>
        <v>#VALUE!</v>
      </c>
      <c r="GI35" s="277" t="e">
        <f>IF(MONTH('Настройки ТИК'!$C$17)=MONTH('Настройки ТИК'!$D$17),0,IF(MONTH($A35)&lt;MONTH('Настройки ТИК'!$D$17),0,IF(GM35="К",GG35,0)))</f>
        <v>#VALUE!</v>
      </c>
      <c r="GJ35" s="277">
        <f t="shared" si="61"/>
        <v>0</v>
      </c>
      <c r="GK35" s="277">
        <f t="shared" si="62"/>
        <v>0</v>
      </c>
      <c r="GL35" s="303">
        <f>'в ФОВ'!GI11</f>
        <v>0</v>
      </c>
      <c r="GM35" s="380" t="str">
        <f t="shared" si="63"/>
        <v/>
      </c>
      <c r="GN35" s="274" t="str">
        <f t="shared" si="103"/>
        <v>${id_fio17}</v>
      </c>
      <c r="GO35" s="181"/>
      <c r="GP35" s="181"/>
      <c r="GQ35" s="275" t="str">
        <f t="shared" si="104"/>
        <v>0:</v>
      </c>
      <c r="GR35" s="275" t="str">
        <f t="shared" si="104"/>
        <v>0:</v>
      </c>
      <c r="GS35" s="276">
        <f t="shared" si="64"/>
        <v>0</v>
      </c>
      <c r="GT35" s="277" t="e">
        <f>IF(MONTH('Настройки ТИК'!$C$17)=MONTH('Настройки ТИК'!$D$17),IF(GY35="К",GS35,0),IF(MONTH($A35)&lt;MONTH('Настройки ТИК'!$D$17),IF(GY35="К",GS35,0),0))</f>
        <v>#VALUE!</v>
      </c>
      <c r="GU35" s="277" t="e">
        <f>IF(MONTH('Настройки ТИК'!$C$17)=MONTH('Настройки ТИК'!$D$17),0,IF(MONTH($A35)&lt;MONTH('Настройки ТИК'!$D$17),0,IF(GY35="К",GS35,0)))</f>
        <v>#VALUE!</v>
      </c>
      <c r="GV35" s="277">
        <f t="shared" si="65"/>
        <v>0</v>
      </c>
      <c r="GW35" s="277">
        <f t="shared" si="66"/>
        <v>0</v>
      </c>
      <c r="GX35" s="303">
        <f>'в ФОВ'!GU11</f>
        <v>0</v>
      </c>
      <c r="GY35" s="380" t="str">
        <f t="shared" si="67"/>
        <v/>
      </c>
      <c r="GZ35" s="274" t="str">
        <f t="shared" si="105"/>
        <v>${id_fio18}</v>
      </c>
      <c r="HA35" s="181"/>
      <c r="HB35" s="181"/>
      <c r="HC35" s="275" t="str">
        <f t="shared" si="106"/>
        <v>0:</v>
      </c>
      <c r="HD35" s="275" t="str">
        <f t="shared" si="106"/>
        <v>0:</v>
      </c>
      <c r="HE35" s="276">
        <f t="shared" si="68"/>
        <v>0</v>
      </c>
      <c r="HF35" s="277" t="e">
        <f>IF(MONTH('Настройки ТИК'!$C$17)=MONTH('Настройки ТИК'!$D$17),IF(HK35="К",HE35,0),IF(MONTH($A35)&lt;MONTH('Настройки ТИК'!$D$17),IF(HK35="К",HE35,0),0))</f>
        <v>#VALUE!</v>
      </c>
      <c r="HG35" s="277" t="e">
        <f>IF(MONTH('Настройки ТИК'!$C$17)=MONTH('Настройки ТИК'!$D$17),0,IF(MONTH($A35)&lt;MONTH('Настройки ТИК'!$D$17),0,IF(HK35="К",HE35,0)))</f>
        <v>#VALUE!</v>
      </c>
      <c r="HH35" s="277">
        <f t="shared" si="69"/>
        <v>0</v>
      </c>
      <c r="HI35" s="277">
        <f t="shared" si="70"/>
        <v>0</v>
      </c>
      <c r="HJ35" s="303">
        <f>'в ФОВ'!HG11</f>
        <v>0</v>
      </c>
      <c r="HK35" s="380" t="str">
        <f t="shared" si="71"/>
        <v/>
      </c>
      <c r="HO35" s="408" t="str">
        <f>'Настройки ТИК'!$C$55</f>
        <v>${code_doc}</v>
      </c>
    </row>
    <row r="36" spans="1:223">
      <c r="A36" s="419" t="s">
        <v>1040</v>
      </c>
      <c r="B36" s="420" t="s">
        <v>1041</v>
      </c>
      <c r="C36" s="497" t="s">
        <v>1091</v>
      </c>
      <c r="D36" s="274" t="str">
        <f t="shared" si="107"/>
        <v>${id_fio1}</v>
      </c>
      <c r="E36" s="181"/>
      <c r="F36" s="181"/>
      <c r="G36" s="275" t="str">
        <f t="shared" si="72"/>
        <v>0:</v>
      </c>
      <c r="H36" s="275" t="str">
        <f t="shared" si="72"/>
        <v>0:</v>
      </c>
      <c r="I36" s="276">
        <f t="shared" si="0"/>
        <v>0</v>
      </c>
      <c r="J36" s="277" t="e">
        <f>IF(MONTH('Настройки ТИК'!$C$17)=MONTH('Настройки ТИК'!$D$17),IF(O36="К",I36,0),IF(MONTH($A36)&lt;MONTH('Настройки ТИК'!$D$17),IF(O36="К",I36,0),0))</f>
        <v>#VALUE!</v>
      </c>
      <c r="K36" s="277" t="e">
        <f>IF(MONTH('Настройки ТИК'!$C$17)=MONTH('Настройки ТИК'!$D$17),0,IF(MONTH($A36)&lt;MONTH('Настройки ТИК'!$D$17),0,IF(O36="К",I36,0)))</f>
        <v>#VALUE!</v>
      </c>
      <c r="L36" s="277">
        <f t="shared" si="1"/>
        <v>0</v>
      </c>
      <c r="M36" s="277">
        <f t="shared" si="2"/>
        <v>0</v>
      </c>
      <c r="N36" s="303">
        <f>'в ФОВ'!K12</f>
        <v>0</v>
      </c>
      <c r="O36" s="380" t="str">
        <f t="shared" si="3"/>
        <v/>
      </c>
      <c r="P36" s="274" t="str">
        <f t="shared" si="73"/>
        <v>${id_fio2}</v>
      </c>
      <c r="Q36" s="181"/>
      <c r="R36" s="181"/>
      <c r="S36" s="275" t="str">
        <f t="shared" si="74"/>
        <v>0:</v>
      </c>
      <c r="T36" s="275" t="str">
        <f t="shared" si="74"/>
        <v>0:</v>
      </c>
      <c r="U36" s="276">
        <f t="shared" si="4"/>
        <v>0</v>
      </c>
      <c r="V36" s="277" t="e">
        <f>IF(MONTH('Настройки ТИК'!$C$17)=MONTH('Настройки ТИК'!$D$17),IF(AA36="К",U36,0),IF(MONTH($A36)&lt;MONTH('Настройки ТИК'!$D$17),IF(AA36="К",U36,0),0))</f>
        <v>#VALUE!</v>
      </c>
      <c r="W36" s="277" t="e">
        <f>IF(MONTH('Настройки ТИК'!$C$17)=MONTH('Настройки ТИК'!$D$17),0,IF(MONTH($A36)&lt;MONTH('Настройки ТИК'!$D$17),0,IF(AA36="К",U36,0)))</f>
        <v>#VALUE!</v>
      </c>
      <c r="X36" s="277">
        <f t="shared" si="5"/>
        <v>0</v>
      </c>
      <c r="Y36" s="277">
        <f t="shared" si="6"/>
        <v>0</v>
      </c>
      <c r="Z36" s="303">
        <f>'в ФОВ'!W12</f>
        <v>0</v>
      </c>
      <c r="AA36" s="380" t="str">
        <f t="shared" si="7"/>
        <v/>
      </c>
      <c r="AB36" s="274" t="str">
        <f t="shared" si="75"/>
        <v>${id_fio3}</v>
      </c>
      <c r="AC36" s="181"/>
      <c r="AD36" s="181"/>
      <c r="AE36" s="275" t="str">
        <f t="shared" si="76"/>
        <v>0:</v>
      </c>
      <c r="AF36" s="275" t="str">
        <f t="shared" si="76"/>
        <v>0:</v>
      </c>
      <c r="AG36" s="276">
        <f t="shared" si="8"/>
        <v>0</v>
      </c>
      <c r="AH36" s="277" t="e">
        <f>IF(MONTH('Настройки ТИК'!$C$17)=MONTH('Настройки ТИК'!$D$17),IF(AM36="К",AG36,0),IF(MONTH($A36)&lt;MONTH('Настройки ТИК'!$D$17),IF(AM36="К",AG36,0),0))</f>
        <v>#VALUE!</v>
      </c>
      <c r="AI36" s="277" t="e">
        <f>IF(MONTH('Настройки ТИК'!$C$17)=MONTH('Настройки ТИК'!$D$17),0,IF(MONTH($A36)&lt;MONTH('Настройки ТИК'!$D$17),0,IF(AM36="К",AG36,0)))</f>
        <v>#VALUE!</v>
      </c>
      <c r="AJ36" s="277">
        <f t="shared" si="9"/>
        <v>0</v>
      </c>
      <c r="AK36" s="277">
        <f t="shared" si="10"/>
        <v>0</v>
      </c>
      <c r="AL36" s="303">
        <f>'в ФОВ'!AI12</f>
        <v>0</v>
      </c>
      <c r="AM36" s="380" t="str">
        <f t="shared" si="11"/>
        <v/>
      </c>
      <c r="AN36" s="274" t="str">
        <f t="shared" si="77"/>
        <v>${id_fio4}</v>
      </c>
      <c r="AO36" s="181"/>
      <c r="AP36" s="181"/>
      <c r="AQ36" s="275" t="str">
        <f t="shared" si="78"/>
        <v>0:</v>
      </c>
      <c r="AR36" s="275" t="str">
        <f t="shared" si="78"/>
        <v>0:</v>
      </c>
      <c r="AS36" s="276">
        <f t="shared" si="12"/>
        <v>0</v>
      </c>
      <c r="AT36" s="277" t="e">
        <f>IF(MONTH('Настройки ТИК'!$C$17)=MONTH('Настройки ТИК'!$D$17),IF(AY36="К",AS36,0),IF(MONTH($A36)&lt;MONTH('Настройки ТИК'!$D$17),IF(AY36="К",AS36,0),0))</f>
        <v>#VALUE!</v>
      </c>
      <c r="AU36" s="277" t="e">
        <f>IF(MONTH('Настройки ТИК'!$C$17)=MONTH('Настройки ТИК'!$D$17),0,IF(MONTH($A36)&lt;MONTH('Настройки ТИК'!$D$17),0,IF(AY36="К",AS36,0)))</f>
        <v>#VALUE!</v>
      </c>
      <c r="AV36" s="277">
        <f t="shared" si="13"/>
        <v>0</v>
      </c>
      <c r="AW36" s="277">
        <f t="shared" si="14"/>
        <v>0</v>
      </c>
      <c r="AX36" s="303">
        <f>'в ФОВ'!AU12</f>
        <v>0</v>
      </c>
      <c r="AY36" s="380" t="str">
        <f t="shared" si="15"/>
        <v/>
      </c>
      <c r="AZ36" s="274" t="str">
        <f t="shared" si="79"/>
        <v>${id_fio5}</v>
      </c>
      <c r="BA36" s="181"/>
      <c r="BB36" s="181"/>
      <c r="BC36" s="275" t="str">
        <f t="shared" si="80"/>
        <v>0:</v>
      </c>
      <c r="BD36" s="275" t="str">
        <f t="shared" si="80"/>
        <v>0:</v>
      </c>
      <c r="BE36" s="276">
        <f t="shared" si="16"/>
        <v>0</v>
      </c>
      <c r="BF36" s="277" t="e">
        <f>IF(MONTH('Настройки ТИК'!$C$17)=MONTH('Настройки ТИК'!$D$17),IF(BK36="К",BE36,0),IF(MONTH($A36)&lt;MONTH('Настройки ТИК'!$D$17),IF(BK36="К",BE36,0),0))</f>
        <v>#VALUE!</v>
      </c>
      <c r="BG36" s="277" t="e">
        <f>IF(MONTH('Настройки ТИК'!$C$17)=MONTH('Настройки ТИК'!$D$17),0,IF(MONTH($A36)&lt;MONTH('Настройки ТИК'!$D$17),0,IF(BK36="К",BE36,0)))</f>
        <v>#VALUE!</v>
      </c>
      <c r="BH36" s="277">
        <f t="shared" si="17"/>
        <v>0</v>
      </c>
      <c r="BI36" s="277">
        <f t="shared" si="18"/>
        <v>0</v>
      </c>
      <c r="BJ36" s="303">
        <f>'в ФОВ'!BG12</f>
        <v>0</v>
      </c>
      <c r="BK36" s="380" t="str">
        <f t="shared" si="19"/>
        <v/>
      </c>
      <c r="BL36" s="274" t="str">
        <f t="shared" si="81"/>
        <v>${id_fio6}</v>
      </c>
      <c r="BM36" s="181"/>
      <c r="BN36" s="181"/>
      <c r="BO36" s="275" t="str">
        <f t="shared" si="82"/>
        <v>0:</v>
      </c>
      <c r="BP36" s="275" t="str">
        <f t="shared" si="82"/>
        <v>0:</v>
      </c>
      <c r="BQ36" s="276">
        <f t="shared" si="20"/>
        <v>0</v>
      </c>
      <c r="BR36" s="277" t="e">
        <f>IF(MONTH('Настройки ТИК'!$C$17)=MONTH('Настройки ТИК'!$D$17),IF(BW36="К",BQ36,0),IF(MONTH($A36)&lt;MONTH('Настройки ТИК'!$D$17),IF(BW36="К",BQ36,0),0))</f>
        <v>#VALUE!</v>
      </c>
      <c r="BS36" s="277" t="e">
        <f>IF(MONTH('Настройки ТИК'!$C$17)=MONTH('Настройки ТИК'!$D$17),0,IF(MONTH($A36)&lt;MONTH('Настройки ТИК'!$D$17),0,IF(BW36="К",BQ36,0)))</f>
        <v>#VALUE!</v>
      </c>
      <c r="BT36" s="277">
        <f t="shared" si="21"/>
        <v>0</v>
      </c>
      <c r="BU36" s="277">
        <f t="shared" si="22"/>
        <v>0</v>
      </c>
      <c r="BV36" s="303">
        <f>'в ФОВ'!BS12</f>
        <v>0</v>
      </c>
      <c r="BW36" s="380" t="str">
        <f t="shared" si="23"/>
        <v/>
      </c>
      <c r="BX36" s="274" t="str">
        <f t="shared" si="83"/>
        <v>${id_fio7}</v>
      </c>
      <c r="BY36" s="181"/>
      <c r="BZ36" s="181"/>
      <c r="CA36" s="275" t="str">
        <f t="shared" si="84"/>
        <v>0:</v>
      </c>
      <c r="CB36" s="275" t="str">
        <f t="shared" si="84"/>
        <v>0:</v>
      </c>
      <c r="CC36" s="276">
        <f t="shared" si="24"/>
        <v>0</v>
      </c>
      <c r="CD36" s="277" t="e">
        <f>IF(MONTH('Настройки ТИК'!$C$17)=MONTH('Настройки ТИК'!$D$17),IF(CI36="К",CC36,0),IF(MONTH($A36)&lt;MONTH('Настройки ТИК'!$D$17),IF(CI36="К",CC36,0),0))</f>
        <v>#VALUE!</v>
      </c>
      <c r="CE36" s="277" t="e">
        <f>IF(MONTH('Настройки ТИК'!$C$17)=MONTH('Настройки ТИК'!$D$17),0,IF(MONTH($A36)&lt;MONTH('Настройки ТИК'!$D$17),0,IF(CI36="К",CC36,0)))</f>
        <v>#VALUE!</v>
      </c>
      <c r="CF36" s="277">
        <f t="shared" si="25"/>
        <v>0</v>
      </c>
      <c r="CG36" s="277">
        <f t="shared" si="26"/>
        <v>0</v>
      </c>
      <c r="CH36" s="303">
        <f>'в ФОВ'!CE12</f>
        <v>0</v>
      </c>
      <c r="CI36" s="380" t="str">
        <f t="shared" si="27"/>
        <v/>
      </c>
      <c r="CJ36" s="274" t="str">
        <f t="shared" si="85"/>
        <v>${id_fio8}</v>
      </c>
      <c r="CK36" s="181"/>
      <c r="CL36" s="181"/>
      <c r="CM36" s="275" t="str">
        <f t="shared" si="86"/>
        <v>0:</v>
      </c>
      <c r="CN36" s="275" t="str">
        <f t="shared" si="86"/>
        <v>0:</v>
      </c>
      <c r="CO36" s="276">
        <f t="shared" si="28"/>
        <v>0</v>
      </c>
      <c r="CP36" s="277" t="e">
        <f>IF(MONTH('Настройки ТИК'!$C$17)=MONTH('Настройки ТИК'!$D$17),IF(CU36="К",CO36,0),IF(MONTH($A36)&lt;MONTH('Настройки ТИК'!$D$17),IF(CU36="К",CO36,0),0))</f>
        <v>#VALUE!</v>
      </c>
      <c r="CQ36" s="277" t="e">
        <f>IF(MONTH('Настройки ТИК'!$C$17)=MONTH('Настройки ТИК'!$D$17),0,IF(MONTH($A36)&lt;MONTH('Настройки ТИК'!$D$17),0,IF(CU36="К",CO36,0)))</f>
        <v>#VALUE!</v>
      </c>
      <c r="CR36" s="277">
        <f t="shared" si="29"/>
        <v>0</v>
      </c>
      <c r="CS36" s="277">
        <f t="shared" si="30"/>
        <v>0</v>
      </c>
      <c r="CT36" s="303">
        <f>'в ФОВ'!CQ12</f>
        <v>0</v>
      </c>
      <c r="CU36" s="380" t="str">
        <f t="shared" si="31"/>
        <v/>
      </c>
      <c r="CV36" s="274" t="str">
        <f t="shared" si="87"/>
        <v>${id_fio9}</v>
      </c>
      <c r="CW36" s="181"/>
      <c r="CX36" s="181"/>
      <c r="CY36" s="275" t="str">
        <f t="shared" si="88"/>
        <v>0:</v>
      </c>
      <c r="CZ36" s="275" t="str">
        <f t="shared" si="88"/>
        <v>0:</v>
      </c>
      <c r="DA36" s="276">
        <f t="shared" si="32"/>
        <v>0</v>
      </c>
      <c r="DB36" s="277" t="e">
        <f>IF(MONTH('Настройки ТИК'!$C$17)=MONTH('Настройки ТИК'!$D$17),IF(DG36="К",DA36,0),IF(MONTH($A36)&lt;MONTH('Настройки ТИК'!$D$17),IF(DG36="К",DA36,0),0))</f>
        <v>#VALUE!</v>
      </c>
      <c r="DC36" s="277" t="e">
        <f>IF(MONTH('Настройки ТИК'!$C$17)=MONTH('Настройки ТИК'!$D$17),0,IF(MONTH($A36)&lt;MONTH('Настройки ТИК'!$D$17),0,IF(DG36="К",DA36,0)))</f>
        <v>#VALUE!</v>
      </c>
      <c r="DD36" s="277">
        <f t="shared" si="33"/>
        <v>0</v>
      </c>
      <c r="DE36" s="277">
        <f t="shared" si="34"/>
        <v>0</v>
      </c>
      <c r="DF36" s="303">
        <f>'в ФОВ'!DC12</f>
        <v>0</v>
      </c>
      <c r="DG36" s="380" t="str">
        <f t="shared" si="35"/>
        <v/>
      </c>
      <c r="DH36" s="274" t="str">
        <f t="shared" si="89"/>
        <v>${id_fio10}</v>
      </c>
      <c r="DI36" s="181"/>
      <c r="DJ36" s="181"/>
      <c r="DK36" s="275" t="str">
        <f t="shared" si="90"/>
        <v>0:</v>
      </c>
      <c r="DL36" s="275" t="str">
        <f t="shared" si="90"/>
        <v>0:</v>
      </c>
      <c r="DM36" s="276">
        <f t="shared" si="36"/>
        <v>0</v>
      </c>
      <c r="DN36" s="277" t="e">
        <f>IF(MONTH('Настройки ТИК'!$C$17)=MONTH('Настройки ТИК'!$D$17),IF(DS36="К",DM36,0),IF(MONTH($A36)&lt;MONTH('Настройки ТИК'!$D$17),IF(DS36="К",DM36,0),0))</f>
        <v>#VALUE!</v>
      </c>
      <c r="DO36" s="277" t="e">
        <f>IF(MONTH('Настройки ТИК'!$C$17)=MONTH('Настройки ТИК'!$D$17),0,IF(MONTH($A36)&lt;MONTH('Настройки ТИК'!$D$17),0,IF(DS36="К",DM36,0)))</f>
        <v>#VALUE!</v>
      </c>
      <c r="DP36" s="277">
        <f t="shared" si="37"/>
        <v>0</v>
      </c>
      <c r="DQ36" s="277">
        <f t="shared" si="38"/>
        <v>0</v>
      </c>
      <c r="DR36" s="303">
        <f>'в ФОВ'!DO12</f>
        <v>0</v>
      </c>
      <c r="DS36" s="380" t="str">
        <f t="shared" si="39"/>
        <v/>
      </c>
      <c r="DT36" s="274" t="str">
        <f t="shared" si="91"/>
        <v>${id_fio11}</v>
      </c>
      <c r="DU36" s="181"/>
      <c r="DV36" s="181"/>
      <c r="DW36" s="275" t="str">
        <f t="shared" si="92"/>
        <v>0:</v>
      </c>
      <c r="DX36" s="275" t="str">
        <f t="shared" si="92"/>
        <v>0:</v>
      </c>
      <c r="DY36" s="276">
        <f t="shared" si="40"/>
        <v>0</v>
      </c>
      <c r="DZ36" s="277" t="e">
        <f>IF(MONTH('Настройки ТИК'!$C$17)=MONTH('Настройки ТИК'!$D$17),IF(EE36="К",DY36,0),IF(MONTH($A36)&lt;MONTH('Настройки ТИК'!$D$17),IF(EE36="К",DY36,0),0))</f>
        <v>#VALUE!</v>
      </c>
      <c r="EA36" s="277" t="e">
        <f>IF(MONTH('Настройки ТИК'!$C$17)=MONTH('Настройки ТИК'!$D$17),0,IF(MONTH($A36)&lt;MONTH('Настройки ТИК'!$D$17),0,IF(EE36="К",DY36,0)))</f>
        <v>#VALUE!</v>
      </c>
      <c r="EB36" s="277">
        <f t="shared" si="41"/>
        <v>0</v>
      </c>
      <c r="EC36" s="277">
        <f t="shared" si="42"/>
        <v>0</v>
      </c>
      <c r="ED36" s="303">
        <f>'в ФОВ'!EA12</f>
        <v>0</v>
      </c>
      <c r="EE36" s="380" t="str">
        <f t="shared" si="43"/>
        <v/>
      </c>
      <c r="EF36" s="274" t="str">
        <f t="shared" si="93"/>
        <v>${id_fio12}</v>
      </c>
      <c r="EG36" s="181"/>
      <c r="EH36" s="181"/>
      <c r="EI36" s="275" t="str">
        <f t="shared" si="94"/>
        <v>0:</v>
      </c>
      <c r="EJ36" s="275" t="str">
        <f t="shared" si="94"/>
        <v>0:</v>
      </c>
      <c r="EK36" s="276">
        <f t="shared" si="44"/>
        <v>0</v>
      </c>
      <c r="EL36" s="277" t="e">
        <f>IF(MONTH('Настройки ТИК'!$C$17)=MONTH('Настройки ТИК'!$D$17),IF(EQ36="К",EK36,0),IF(MONTH($A36)&lt;MONTH('Настройки ТИК'!$D$17),IF(EQ36="К",EK36,0),0))</f>
        <v>#VALUE!</v>
      </c>
      <c r="EM36" s="277" t="e">
        <f>IF(MONTH('Настройки ТИК'!$C$17)=MONTH('Настройки ТИК'!$D$17),0,IF(MONTH($A36)&lt;MONTH('Настройки ТИК'!$D$17),0,IF(EQ36="К",EK36,0)))</f>
        <v>#VALUE!</v>
      </c>
      <c r="EN36" s="277">
        <f t="shared" si="45"/>
        <v>0</v>
      </c>
      <c r="EO36" s="277">
        <f t="shared" si="46"/>
        <v>0</v>
      </c>
      <c r="EP36" s="303">
        <f>'в ФОВ'!EM12</f>
        <v>0</v>
      </c>
      <c r="EQ36" s="380" t="str">
        <f t="shared" si="47"/>
        <v/>
      </c>
      <c r="ER36" s="274" t="str">
        <f t="shared" si="95"/>
        <v>${id_fio13}</v>
      </c>
      <c r="ES36" s="181"/>
      <c r="ET36" s="181"/>
      <c r="EU36" s="275" t="str">
        <f t="shared" si="96"/>
        <v>0:</v>
      </c>
      <c r="EV36" s="275" t="str">
        <f t="shared" si="96"/>
        <v>0:</v>
      </c>
      <c r="EW36" s="276">
        <f t="shared" si="48"/>
        <v>0</v>
      </c>
      <c r="EX36" s="277" t="e">
        <f>IF(MONTH('Настройки ТИК'!$C$17)=MONTH('Настройки ТИК'!$D$17),IF(FC36="К",EW36,0),IF(MONTH($A36)&lt;MONTH('Настройки ТИК'!$D$17),IF(FC36="К",EW36,0),0))</f>
        <v>#VALUE!</v>
      </c>
      <c r="EY36" s="277" t="e">
        <f>IF(MONTH('Настройки ТИК'!$C$17)=MONTH('Настройки ТИК'!$D$17),0,IF(MONTH($A36)&lt;MONTH('Настройки ТИК'!$D$17),0,IF(FC36="К",EW36,0)))</f>
        <v>#VALUE!</v>
      </c>
      <c r="EZ36" s="277">
        <f t="shared" si="49"/>
        <v>0</v>
      </c>
      <c r="FA36" s="277">
        <f t="shared" si="50"/>
        <v>0</v>
      </c>
      <c r="FB36" s="303">
        <f>'в ФОВ'!EY12</f>
        <v>0</v>
      </c>
      <c r="FC36" s="380" t="str">
        <f t="shared" si="51"/>
        <v/>
      </c>
      <c r="FD36" s="274" t="str">
        <f t="shared" si="97"/>
        <v>${id_fio14}</v>
      </c>
      <c r="FE36" s="181"/>
      <c r="FF36" s="181"/>
      <c r="FG36" s="275" t="str">
        <f t="shared" si="98"/>
        <v>0:</v>
      </c>
      <c r="FH36" s="275" t="str">
        <f t="shared" si="98"/>
        <v>0:</v>
      </c>
      <c r="FI36" s="276">
        <f t="shared" si="52"/>
        <v>0</v>
      </c>
      <c r="FJ36" s="277" t="e">
        <f>IF(MONTH('Настройки ТИК'!$C$17)=MONTH('Настройки ТИК'!$D$17),IF(FO36="К",FI36,0),IF(MONTH($A36)&lt;MONTH('Настройки ТИК'!$D$17),IF(FO36="К",FI36,0),0))</f>
        <v>#VALUE!</v>
      </c>
      <c r="FK36" s="277" t="e">
        <f>IF(MONTH('Настройки ТИК'!$C$17)=MONTH('Настройки ТИК'!$D$17),0,IF(MONTH($A36)&lt;MONTH('Настройки ТИК'!$D$17),0,IF(FO36="К",FI36,0)))</f>
        <v>#VALUE!</v>
      </c>
      <c r="FL36" s="277">
        <f t="shared" si="53"/>
        <v>0</v>
      </c>
      <c r="FM36" s="277">
        <f t="shared" si="54"/>
        <v>0</v>
      </c>
      <c r="FN36" s="303">
        <f>'в ФОВ'!FK12</f>
        <v>0</v>
      </c>
      <c r="FO36" s="380" t="str">
        <f t="shared" si="55"/>
        <v/>
      </c>
      <c r="FP36" s="274" t="str">
        <f t="shared" si="99"/>
        <v>${id_fio15}</v>
      </c>
      <c r="FQ36" s="181"/>
      <c r="FR36" s="181"/>
      <c r="FS36" s="275" t="str">
        <f t="shared" si="100"/>
        <v>0:</v>
      </c>
      <c r="FT36" s="275" t="str">
        <f t="shared" si="100"/>
        <v>0:</v>
      </c>
      <c r="FU36" s="276">
        <f t="shared" si="56"/>
        <v>0</v>
      </c>
      <c r="FV36" s="277" t="e">
        <f>IF(MONTH('Настройки ТИК'!$C$17)=MONTH('Настройки ТИК'!$D$17),IF(GA36="К",FU36,0),IF(MONTH($A36)&lt;MONTH('Настройки ТИК'!$D$17),IF(GA36="К",FU36,0),0))</f>
        <v>#VALUE!</v>
      </c>
      <c r="FW36" s="277" t="e">
        <f>IF(MONTH('Настройки ТИК'!$C$17)=MONTH('Настройки ТИК'!$D$17),0,IF(MONTH($A36)&lt;MONTH('Настройки ТИК'!$D$17),0,IF(GA36="К",FU36,0)))</f>
        <v>#VALUE!</v>
      </c>
      <c r="FX36" s="277">
        <f t="shared" si="57"/>
        <v>0</v>
      </c>
      <c r="FY36" s="277">
        <f t="shared" si="58"/>
        <v>0</v>
      </c>
      <c r="FZ36" s="303">
        <f>'в ФОВ'!FW12</f>
        <v>0</v>
      </c>
      <c r="GA36" s="380" t="str">
        <f t="shared" si="59"/>
        <v/>
      </c>
      <c r="GB36" s="274" t="str">
        <f t="shared" si="101"/>
        <v>${id_fio16}</v>
      </c>
      <c r="GC36" s="181"/>
      <c r="GD36" s="181"/>
      <c r="GE36" s="275" t="str">
        <f t="shared" si="102"/>
        <v>0:</v>
      </c>
      <c r="GF36" s="275" t="str">
        <f t="shared" si="102"/>
        <v>0:</v>
      </c>
      <c r="GG36" s="276">
        <f t="shared" si="60"/>
        <v>0</v>
      </c>
      <c r="GH36" s="277" t="e">
        <f>IF(MONTH('Настройки ТИК'!$C$17)=MONTH('Настройки ТИК'!$D$17),IF(GM36="К",GG36,0),IF(MONTH($A36)&lt;MONTH('Настройки ТИК'!$D$17),IF(GM36="К",GG36,0),0))</f>
        <v>#VALUE!</v>
      </c>
      <c r="GI36" s="277" t="e">
        <f>IF(MONTH('Настройки ТИК'!$C$17)=MONTH('Настройки ТИК'!$D$17),0,IF(MONTH($A36)&lt;MONTH('Настройки ТИК'!$D$17),0,IF(GM36="К",GG36,0)))</f>
        <v>#VALUE!</v>
      </c>
      <c r="GJ36" s="277">
        <f t="shared" si="61"/>
        <v>0</v>
      </c>
      <c r="GK36" s="277">
        <f t="shared" si="62"/>
        <v>0</v>
      </c>
      <c r="GL36" s="303">
        <f>'в ФОВ'!GI12</f>
        <v>0</v>
      </c>
      <c r="GM36" s="380" t="str">
        <f t="shared" si="63"/>
        <v/>
      </c>
      <c r="GN36" s="274" t="str">
        <f t="shared" si="103"/>
        <v>${id_fio17}</v>
      </c>
      <c r="GO36" s="181"/>
      <c r="GP36" s="181"/>
      <c r="GQ36" s="275" t="str">
        <f t="shared" si="104"/>
        <v>0:</v>
      </c>
      <c r="GR36" s="275" t="str">
        <f t="shared" si="104"/>
        <v>0:</v>
      </c>
      <c r="GS36" s="276">
        <f t="shared" si="64"/>
        <v>0</v>
      </c>
      <c r="GT36" s="277" t="e">
        <f>IF(MONTH('Настройки ТИК'!$C$17)=MONTH('Настройки ТИК'!$D$17),IF(GY36="К",GS36,0),IF(MONTH($A36)&lt;MONTH('Настройки ТИК'!$D$17),IF(GY36="К",GS36,0),0))</f>
        <v>#VALUE!</v>
      </c>
      <c r="GU36" s="277" t="e">
        <f>IF(MONTH('Настройки ТИК'!$C$17)=MONTH('Настройки ТИК'!$D$17),0,IF(MONTH($A36)&lt;MONTH('Настройки ТИК'!$D$17),0,IF(GY36="К",GS36,0)))</f>
        <v>#VALUE!</v>
      </c>
      <c r="GV36" s="277">
        <f t="shared" si="65"/>
        <v>0</v>
      </c>
      <c r="GW36" s="277">
        <f t="shared" si="66"/>
        <v>0</v>
      </c>
      <c r="GX36" s="303">
        <f>'в ФОВ'!GU12</f>
        <v>0</v>
      </c>
      <c r="GY36" s="380" t="str">
        <f t="shared" si="67"/>
        <v/>
      </c>
      <c r="GZ36" s="274" t="str">
        <f t="shared" si="105"/>
        <v>${id_fio18}</v>
      </c>
      <c r="HA36" s="181"/>
      <c r="HB36" s="181"/>
      <c r="HC36" s="275" t="str">
        <f t="shared" si="106"/>
        <v>0:</v>
      </c>
      <c r="HD36" s="275" t="str">
        <f t="shared" si="106"/>
        <v>0:</v>
      </c>
      <c r="HE36" s="276">
        <f t="shared" si="68"/>
        <v>0</v>
      </c>
      <c r="HF36" s="277" t="e">
        <f>IF(MONTH('Настройки ТИК'!$C$17)=MONTH('Настройки ТИК'!$D$17),IF(HK36="К",HE36,0),IF(MONTH($A36)&lt;MONTH('Настройки ТИК'!$D$17),IF(HK36="К",HE36,0),0))</f>
        <v>#VALUE!</v>
      </c>
      <c r="HG36" s="277" t="e">
        <f>IF(MONTH('Настройки ТИК'!$C$17)=MONTH('Настройки ТИК'!$D$17),0,IF(MONTH($A36)&lt;MONTH('Настройки ТИК'!$D$17),0,IF(HK36="К",HE36,0)))</f>
        <v>#VALUE!</v>
      </c>
      <c r="HH36" s="277">
        <f t="shared" si="69"/>
        <v>0</v>
      </c>
      <c r="HI36" s="277">
        <f t="shared" si="70"/>
        <v>0</v>
      </c>
      <c r="HJ36" s="303">
        <f>'в ФОВ'!HG12</f>
        <v>0</v>
      </c>
      <c r="HK36" s="380" t="str">
        <f t="shared" si="71"/>
        <v/>
      </c>
      <c r="HO36" s="408" t="str">
        <f>'Настройки ТИК'!$C$55</f>
        <v>${code_doc}</v>
      </c>
    </row>
    <row r="37" spans="1:223">
      <c r="A37" s="419" t="s">
        <v>1040</v>
      </c>
      <c r="B37" s="420" t="s">
        <v>1041</v>
      </c>
      <c r="C37" s="497" t="s">
        <v>1091</v>
      </c>
      <c r="D37" s="274" t="str">
        <f t="shared" si="107"/>
        <v>${id_fio1}</v>
      </c>
      <c r="E37" s="181"/>
      <c r="F37" s="181"/>
      <c r="G37" s="275" t="str">
        <f t="shared" si="72"/>
        <v>0:</v>
      </c>
      <c r="H37" s="275" t="str">
        <f t="shared" si="72"/>
        <v>0:</v>
      </c>
      <c r="I37" s="276">
        <f t="shared" si="0"/>
        <v>0</v>
      </c>
      <c r="J37" s="277" t="e">
        <f>IF(MONTH('Настройки ТИК'!$C$17)=MONTH('Настройки ТИК'!$D$17),IF(O37="К",I37,0),IF(MONTH($A37)&lt;MONTH('Настройки ТИК'!$D$17),IF(O37="К",I37,0),0))</f>
        <v>#VALUE!</v>
      </c>
      <c r="K37" s="277" t="e">
        <f>IF(MONTH('Настройки ТИК'!$C$17)=MONTH('Настройки ТИК'!$D$17),0,IF(MONTH($A37)&lt;MONTH('Настройки ТИК'!$D$17),0,IF(O37="К",I37,0)))</f>
        <v>#VALUE!</v>
      </c>
      <c r="L37" s="277">
        <f t="shared" si="1"/>
        <v>0</v>
      </c>
      <c r="M37" s="277">
        <f t="shared" si="2"/>
        <v>0</v>
      </c>
      <c r="N37" s="303">
        <f>'в ФОВ'!K13</f>
        <v>0</v>
      </c>
      <c r="O37" s="380" t="str">
        <f t="shared" si="3"/>
        <v/>
      </c>
      <c r="P37" s="274" t="str">
        <f t="shared" si="73"/>
        <v>${id_fio2}</v>
      </c>
      <c r="Q37" s="181"/>
      <c r="R37" s="181"/>
      <c r="S37" s="275" t="str">
        <f t="shared" si="74"/>
        <v>0:</v>
      </c>
      <c r="T37" s="275" t="str">
        <f t="shared" si="74"/>
        <v>0:</v>
      </c>
      <c r="U37" s="276">
        <f t="shared" si="4"/>
        <v>0</v>
      </c>
      <c r="V37" s="277" t="e">
        <f>IF(MONTH('Настройки ТИК'!$C$17)=MONTH('Настройки ТИК'!$D$17),IF(AA37="К",U37,0),IF(MONTH($A37)&lt;MONTH('Настройки ТИК'!$D$17),IF(AA37="К",U37,0),0))</f>
        <v>#VALUE!</v>
      </c>
      <c r="W37" s="277" t="e">
        <f>IF(MONTH('Настройки ТИК'!$C$17)=MONTH('Настройки ТИК'!$D$17),0,IF(MONTH($A37)&lt;MONTH('Настройки ТИК'!$D$17),0,IF(AA37="К",U37,0)))</f>
        <v>#VALUE!</v>
      </c>
      <c r="X37" s="277">
        <f t="shared" si="5"/>
        <v>0</v>
      </c>
      <c r="Y37" s="277">
        <f t="shared" si="6"/>
        <v>0</v>
      </c>
      <c r="Z37" s="303">
        <f>'в ФОВ'!W13</f>
        <v>0</v>
      </c>
      <c r="AA37" s="380" t="str">
        <f t="shared" si="7"/>
        <v/>
      </c>
      <c r="AB37" s="274" t="str">
        <f t="shared" si="75"/>
        <v>${id_fio3}</v>
      </c>
      <c r="AC37" s="181"/>
      <c r="AD37" s="181"/>
      <c r="AE37" s="275" t="str">
        <f t="shared" si="76"/>
        <v>0:</v>
      </c>
      <c r="AF37" s="275" t="str">
        <f t="shared" si="76"/>
        <v>0:</v>
      </c>
      <c r="AG37" s="276">
        <f t="shared" si="8"/>
        <v>0</v>
      </c>
      <c r="AH37" s="277" t="e">
        <f>IF(MONTH('Настройки ТИК'!$C$17)=MONTH('Настройки ТИК'!$D$17),IF(AM37="К",AG37,0),IF(MONTH($A37)&lt;MONTH('Настройки ТИК'!$D$17),IF(AM37="К",AG37,0),0))</f>
        <v>#VALUE!</v>
      </c>
      <c r="AI37" s="277" t="e">
        <f>IF(MONTH('Настройки ТИК'!$C$17)=MONTH('Настройки ТИК'!$D$17),0,IF(MONTH($A37)&lt;MONTH('Настройки ТИК'!$D$17),0,IF(AM37="К",AG37,0)))</f>
        <v>#VALUE!</v>
      </c>
      <c r="AJ37" s="277">
        <f t="shared" si="9"/>
        <v>0</v>
      </c>
      <c r="AK37" s="277">
        <f t="shared" si="10"/>
        <v>0</v>
      </c>
      <c r="AL37" s="303">
        <f>'в ФОВ'!AI13</f>
        <v>0</v>
      </c>
      <c r="AM37" s="380" t="str">
        <f t="shared" si="11"/>
        <v/>
      </c>
      <c r="AN37" s="274" t="str">
        <f t="shared" si="77"/>
        <v>${id_fio4}</v>
      </c>
      <c r="AO37" s="181"/>
      <c r="AP37" s="181"/>
      <c r="AQ37" s="275" t="str">
        <f t="shared" si="78"/>
        <v>0:</v>
      </c>
      <c r="AR37" s="275" t="str">
        <f t="shared" si="78"/>
        <v>0:</v>
      </c>
      <c r="AS37" s="276">
        <f t="shared" si="12"/>
        <v>0</v>
      </c>
      <c r="AT37" s="277" t="e">
        <f>IF(MONTH('Настройки ТИК'!$C$17)=MONTH('Настройки ТИК'!$D$17),IF(AY37="К",AS37,0),IF(MONTH($A37)&lt;MONTH('Настройки ТИК'!$D$17),IF(AY37="К",AS37,0),0))</f>
        <v>#VALUE!</v>
      </c>
      <c r="AU37" s="277" t="e">
        <f>IF(MONTH('Настройки ТИК'!$C$17)=MONTH('Настройки ТИК'!$D$17),0,IF(MONTH($A37)&lt;MONTH('Настройки ТИК'!$D$17),0,IF(AY37="К",AS37,0)))</f>
        <v>#VALUE!</v>
      </c>
      <c r="AV37" s="277">
        <f t="shared" si="13"/>
        <v>0</v>
      </c>
      <c r="AW37" s="277">
        <f t="shared" si="14"/>
        <v>0</v>
      </c>
      <c r="AX37" s="303">
        <f>'в ФОВ'!AU13</f>
        <v>0</v>
      </c>
      <c r="AY37" s="380" t="str">
        <f t="shared" si="15"/>
        <v/>
      </c>
      <c r="AZ37" s="274" t="str">
        <f t="shared" si="79"/>
        <v>${id_fio5}</v>
      </c>
      <c r="BA37" s="181"/>
      <c r="BB37" s="181"/>
      <c r="BC37" s="275" t="str">
        <f t="shared" si="80"/>
        <v>0:</v>
      </c>
      <c r="BD37" s="275" t="str">
        <f t="shared" si="80"/>
        <v>0:</v>
      </c>
      <c r="BE37" s="276">
        <f t="shared" si="16"/>
        <v>0</v>
      </c>
      <c r="BF37" s="277" t="e">
        <f>IF(MONTH('Настройки ТИК'!$C$17)=MONTH('Настройки ТИК'!$D$17),IF(BK37="К",BE37,0),IF(MONTH($A37)&lt;MONTH('Настройки ТИК'!$D$17),IF(BK37="К",BE37,0),0))</f>
        <v>#VALUE!</v>
      </c>
      <c r="BG37" s="277" t="e">
        <f>IF(MONTH('Настройки ТИК'!$C$17)=MONTH('Настройки ТИК'!$D$17),0,IF(MONTH($A37)&lt;MONTH('Настройки ТИК'!$D$17),0,IF(BK37="К",BE37,0)))</f>
        <v>#VALUE!</v>
      </c>
      <c r="BH37" s="277">
        <f t="shared" si="17"/>
        <v>0</v>
      </c>
      <c r="BI37" s="277">
        <f t="shared" si="18"/>
        <v>0</v>
      </c>
      <c r="BJ37" s="303">
        <f>'в ФОВ'!BG13</f>
        <v>0</v>
      </c>
      <c r="BK37" s="380" t="str">
        <f t="shared" si="19"/>
        <v/>
      </c>
      <c r="BL37" s="274" t="str">
        <f t="shared" si="81"/>
        <v>${id_fio6}</v>
      </c>
      <c r="BM37" s="181"/>
      <c r="BN37" s="181"/>
      <c r="BO37" s="275" t="str">
        <f t="shared" si="82"/>
        <v>0:</v>
      </c>
      <c r="BP37" s="275" t="str">
        <f t="shared" si="82"/>
        <v>0:</v>
      </c>
      <c r="BQ37" s="276">
        <f t="shared" si="20"/>
        <v>0</v>
      </c>
      <c r="BR37" s="277" t="e">
        <f>IF(MONTH('Настройки ТИК'!$C$17)=MONTH('Настройки ТИК'!$D$17),IF(BW37="К",BQ37,0),IF(MONTH($A37)&lt;MONTH('Настройки ТИК'!$D$17),IF(BW37="К",BQ37,0),0))</f>
        <v>#VALUE!</v>
      </c>
      <c r="BS37" s="277" t="e">
        <f>IF(MONTH('Настройки ТИК'!$C$17)=MONTH('Настройки ТИК'!$D$17),0,IF(MONTH($A37)&lt;MONTH('Настройки ТИК'!$D$17),0,IF(BW37="К",BQ37,0)))</f>
        <v>#VALUE!</v>
      </c>
      <c r="BT37" s="277">
        <f t="shared" si="21"/>
        <v>0</v>
      </c>
      <c r="BU37" s="277">
        <f t="shared" si="22"/>
        <v>0</v>
      </c>
      <c r="BV37" s="303">
        <f>'в ФОВ'!BS13</f>
        <v>0</v>
      </c>
      <c r="BW37" s="380" t="str">
        <f t="shared" si="23"/>
        <v/>
      </c>
      <c r="BX37" s="274" t="str">
        <f t="shared" si="83"/>
        <v>${id_fio7}</v>
      </c>
      <c r="BY37" s="181"/>
      <c r="BZ37" s="181"/>
      <c r="CA37" s="275" t="str">
        <f t="shared" si="84"/>
        <v>0:</v>
      </c>
      <c r="CB37" s="275" t="str">
        <f t="shared" si="84"/>
        <v>0:</v>
      </c>
      <c r="CC37" s="276">
        <f t="shared" si="24"/>
        <v>0</v>
      </c>
      <c r="CD37" s="277" t="e">
        <f>IF(MONTH('Настройки ТИК'!$C$17)=MONTH('Настройки ТИК'!$D$17),IF(CI37="К",CC37,0),IF(MONTH($A37)&lt;MONTH('Настройки ТИК'!$D$17),IF(CI37="К",CC37,0),0))</f>
        <v>#VALUE!</v>
      </c>
      <c r="CE37" s="277" t="e">
        <f>IF(MONTH('Настройки ТИК'!$C$17)=MONTH('Настройки ТИК'!$D$17),0,IF(MONTH($A37)&lt;MONTH('Настройки ТИК'!$D$17),0,IF(CI37="К",CC37,0)))</f>
        <v>#VALUE!</v>
      </c>
      <c r="CF37" s="277">
        <f t="shared" si="25"/>
        <v>0</v>
      </c>
      <c r="CG37" s="277">
        <f t="shared" si="26"/>
        <v>0</v>
      </c>
      <c r="CH37" s="303">
        <f>'в ФОВ'!CE13</f>
        <v>0</v>
      </c>
      <c r="CI37" s="380" t="str">
        <f t="shared" si="27"/>
        <v/>
      </c>
      <c r="CJ37" s="274" t="str">
        <f t="shared" si="85"/>
        <v>${id_fio8}</v>
      </c>
      <c r="CK37" s="181"/>
      <c r="CL37" s="181"/>
      <c r="CM37" s="275" t="str">
        <f t="shared" si="86"/>
        <v>0:</v>
      </c>
      <c r="CN37" s="275" t="str">
        <f t="shared" si="86"/>
        <v>0:</v>
      </c>
      <c r="CO37" s="276">
        <f t="shared" si="28"/>
        <v>0</v>
      </c>
      <c r="CP37" s="277" t="e">
        <f>IF(MONTH('Настройки ТИК'!$C$17)=MONTH('Настройки ТИК'!$D$17),IF(CU37="К",CO37,0),IF(MONTH($A37)&lt;MONTH('Настройки ТИК'!$D$17),IF(CU37="К",CO37,0),0))</f>
        <v>#VALUE!</v>
      </c>
      <c r="CQ37" s="277" t="e">
        <f>IF(MONTH('Настройки ТИК'!$C$17)=MONTH('Настройки ТИК'!$D$17),0,IF(MONTH($A37)&lt;MONTH('Настройки ТИК'!$D$17),0,IF(CU37="К",CO37,0)))</f>
        <v>#VALUE!</v>
      </c>
      <c r="CR37" s="277">
        <f t="shared" si="29"/>
        <v>0</v>
      </c>
      <c r="CS37" s="277">
        <f t="shared" si="30"/>
        <v>0</v>
      </c>
      <c r="CT37" s="303">
        <f>'в ФОВ'!CQ13</f>
        <v>0</v>
      </c>
      <c r="CU37" s="380" t="str">
        <f t="shared" si="31"/>
        <v/>
      </c>
      <c r="CV37" s="274" t="str">
        <f t="shared" si="87"/>
        <v>${id_fio9}</v>
      </c>
      <c r="CW37" s="181"/>
      <c r="CX37" s="181"/>
      <c r="CY37" s="275" t="str">
        <f t="shared" si="88"/>
        <v>0:</v>
      </c>
      <c r="CZ37" s="275" t="str">
        <f t="shared" si="88"/>
        <v>0:</v>
      </c>
      <c r="DA37" s="276">
        <f t="shared" si="32"/>
        <v>0</v>
      </c>
      <c r="DB37" s="277" t="e">
        <f>IF(MONTH('Настройки ТИК'!$C$17)=MONTH('Настройки ТИК'!$D$17),IF(DG37="К",DA37,0),IF(MONTH($A37)&lt;MONTH('Настройки ТИК'!$D$17),IF(DG37="К",DA37,0),0))</f>
        <v>#VALUE!</v>
      </c>
      <c r="DC37" s="277" t="e">
        <f>IF(MONTH('Настройки ТИК'!$C$17)=MONTH('Настройки ТИК'!$D$17),0,IF(MONTH($A37)&lt;MONTH('Настройки ТИК'!$D$17),0,IF(DG37="К",DA37,0)))</f>
        <v>#VALUE!</v>
      </c>
      <c r="DD37" s="277">
        <f t="shared" si="33"/>
        <v>0</v>
      </c>
      <c r="DE37" s="277">
        <f t="shared" si="34"/>
        <v>0</v>
      </c>
      <c r="DF37" s="303">
        <f>'в ФОВ'!DC13</f>
        <v>0</v>
      </c>
      <c r="DG37" s="380" t="str">
        <f t="shared" si="35"/>
        <v/>
      </c>
      <c r="DH37" s="274" t="str">
        <f t="shared" si="89"/>
        <v>${id_fio10}</v>
      </c>
      <c r="DI37" s="181"/>
      <c r="DJ37" s="181"/>
      <c r="DK37" s="275" t="str">
        <f t="shared" si="90"/>
        <v>0:</v>
      </c>
      <c r="DL37" s="275" t="str">
        <f t="shared" si="90"/>
        <v>0:</v>
      </c>
      <c r="DM37" s="276">
        <f t="shared" si="36"/>
        <v>0</v>
      </c>
      <c r="DN37" s="277" t="e">
        <f>IF(MONTH('Настройки ТИК'!$C$17)=MONTH('Настройки ТИК'!$D$17),IF(DS37="К",DM37,0),IF(MONTH($A37)&lt;MONTH('Настройки ТИК'!$D$17),IF(DS37="К",DM37,0),0))</f>
        <v>#VALUE!</v>
      </c>
      <c r="DO37" s="277" t="e">
        <f>IF(MONTH('Настройки ТИК'!$C$17)=MONTH('Настройки ТИК'!$D$17),0,IF(MONTH($A37)&lt;MONTH('Настройки ТИК'!$D$17),0,IF(DS37="К",DM37,0)))</f>
        <v>#VALUE!</v>
      </c>
      <c r="DP37" s="277">
        <f t="shared" si="37"/>
        <v>0</v>
      </c>
      <c r="DQ37" s="277">
        <f t="shared" si="38"/>
        <v>0</v>
      </c>
      <c r="DR37" s="303">
        <f>'в ФОВ'!DO13</f>
        <v>0</v>
      </c>
      <c r="DS37" s="380" t="str">
        <f t="shared" si="39"/>
        <v/>
      </c>
      <c r="DT37" s="274" t="str">
        <f t="shared" si="91"/>
        <v>${id_fio11}</v>
      </c>
      <c r="DU37" s="181"/>
      <c r="DV37" s="181"/>
      <c r="DW37" s="275" t="str">
        <f t="shared" si="92"/>
        <v>0:</v>
      </c>
      <c r="DX37" s="275" t="str">
        <f t="shared" si="92"/>
        <v>0:</v>
      </c>
      <c r="DY37" s="276">
        <f t="shared" si="40"/>
        <v>0</v>
      </c>
      <c r="DZ37" s="277" t="e">
        <f>IF(MONTH('Настройки ТИК'!$C$17)=MONTH('Настройки ТИК'!$D$17),IF(EE37="К",DY37,0),IF(MONTH($A37)&lt;MONTH('Настройки ТИК'!$D$17),IF(EE37="К",DY37,0),0))</f>
        <v>#VALUE!</v>
      </c>
      <c r="EA37" s="277" t="e">
        <f>IF(MONTH('Настройки ТИК'!$C$17)=MONTH('Настройки ТИК'!$D$17),0,IF(MONTH($A37)&lt;MONTH('Настройки ТИК'!$D$17),0,IF(EE37="К",DY37,0)))</f>
        <v>#VALUE!</v>
      </c>
      <c r="EB37" s="277">
        <f t="shared" si="41"/>
        <v>0</v>
      </c>
      <c r="EC37" s="277">
        <f t="shared" si="42"/>
        <v>0</v>
      </c>
      <c r="ED37" s="303">
        <f>'в ФОВ'!EA13</f>
        <v>0</v>
      </c>
      <c r="EE37" s="380" t="str">
        <f t="shared" si="43"/>
        <v/>
      </c>
      <c r="EF37" s="274" t="str">
        <f t="shared" si="93"/>
        <v>${id_fio12}</v>
      </c>
      <c r="EG37" s="181"/>
      <c r="EH37" s="181"/>
      <c r="EI37" s="275" t="str">
        <f t="shared" si="94"/>
        <v>0:</v>
      </c>
      <c r="EJ37" s="275" t="str">
        <f t="shared" si="94"/>
        <v>0:</v>
      </c>
      <c r="EK37" s="276">
        <f t="shared" si="44"/>
        <v>0</v>
      </c>
      <c r="EL37" s="277" t="e">
        <f>IF(MONTH('Настройки ТИК'!$C$17)=MONTH('Настройки ТИК'!$D$17),IF(EQ37="К",EK37,0),IF(MONTH($A37)&lt;MONTH('Настройки ТИК'!$D$17),IF(EQ37="К",EK37,0),0))</f>
        <v>#VALUE!</v>
      </c>
      <c r="EM37" s="277" t="e">
        <f>IF(MONTH('Настройки ТИК'!$C$17)=MONTH('Настройки ТИК'!$D$17),0,IF(MONTH($A37)&lt;MONTH('Настройки ТИК'!$D$17),0,IF(EQ37="К",EK37,0)))</f>
        <v>#VALUE!</v>
      </c>
      <c r="EN37" s="277">
        <f t="shared" si="45"/>
        <v>0</v>
      </c>
      <c r="EO37" s="277">
        <f t="shared" si="46"/>
        <v>0</v>
      </c>
      <c r="EP37" s="303">
        <f>'в ФОВ'!EM13</f>
        <v>0</v>
      </c>
      <c r="EQ37" s="380" t="str">
        <f t="shared" si="47"/>
        <v/>
      </c>
      <c r="ER37" s="274" t="str">
        <f t="shared" si="95"/>
        <v>${id_fio13}</v>
      </c>
      <c r="ES37" s="181"/>
      <c r="ET37" s="181"/>
      <c r="EU37" s="275" t="str">
        <f t="shared" si="96"/>
        <v>0:</v>
      </c>
      <c r="EV37" s="275" t="str">
        <f t="shared" si="96"/>
        <v>0:</v>
      </c>
      <c r="EW37" s="276">
        <f t="shared" si="48"/>
        <v>0</v>
      </c>
      <c r="EX37" s="277" t="e">
        <f>IF(MONTH('Настройки ТИК'!$C$17)=MONTH('Настройки ТИК'!$D$17),IF(FC37="К",EW37,0),IF(MONTH($A37)&lt;MONTH('Настройки ТИК'!$D$17),IF(FC37="К",EW37,0),0))</f>
        <v>#VALUE!</v>
      </c>
      <c r="EY37" s="277" t="e">
        <f>IF(MONTH('Настройки ТИК'!$C$17)=MONTH('Настройки ТИК'!$D$17),0,IF(MONTH($A37)&lt;MONTH('Настройки ТИК'!$D$17),0,IF(FC37="К",EW37,0)))</f>
        <v>#VALUE!</v>
      </c>
      <c r="EZ37" s="277">
        <f t="shared" si="49"/>
        <v>0</v>
      </c>
      <c r="FA37" s="277">
        <f t="shared" si="50"/>
        <v>0</v>
      </c>
      <c r="FB37" s="303">
        <f>'в ФОВ'!EY13</f>
        <v>0</v>
      </c>
      <c r="FC37" s="380" t="str">
        <f t="shared" si="51"/>
        <v/>
      </c>
      <c r="FD37" s="274" t="str">
        <f t="shared" si="97"/>
        <v>${id_fio14}</v>
      </c>
      <c r="FE37" s="181"/>
      <c r="FF37" s="181"/>
      <c r="FG37" s="275" t="str">
        <f t="shared" si="98"/>
        <v>0:</v>
      </c>
      <c r="FH37" s="275" t="str">
        <f t="shared" si="98"/>
        <v>0:</v>
      </c>
      <c r="FI37" s="276">
        <f t="shared" si="52"/>
        <v>0</v>
      </c>
      <c r="FJ37" s="277" t="e">
        <f>IF(MONTH('Настройки ТИК'!$C$17)=MONTH('Настройки ТИК'!$D$17),IF(FO37="К",FI37,0),IF(MONTH($A37)&lt;MONTH('Настройки ТИК'!$D$17),IF(FO37="К",FI37,0),0))</f>
        <v>#VALUE!</v>
      </c>
      <c r="FK37" s="277" t="e">
        <f>IF(MONTH('Настройки ТИК'!$C$17)=MONTH('Настройки ТИК'!$D$17),0,IF(MONTH($A37)&lt;MONTH('Настройки ТИК'!$D$17),0,IF(FO37="К",FI37,0)))</f>
        <v>#VALUE!</v>
      </c>
      <c r="FL37" s="277">
        <f t="shared" si="53"/>
        <v>0</v>
      </c>
      <c r="FM37" s="277">
        <f t="shared" si="54"/>
        <v>0</v>
      </c>
      <c r="FN37" s="303">
        <f>'в ФОВ'!FK13</f>
        <v>0</v>
      </c>
      <c r="FO37" s="380" t="str">
        <f t="shared" si="55"/>
        <v/>
      </c>
      <c r="FP37" s="274" t="str">
        <f t="shared" si="99"/>
        <v>${id_fio15}</v>
      </c>
      <c r="FQ37" s="181"/>
      <c r="FR37" s="181"/>
      <c r="FS37" s="275" t="str">
        <f t="shared" si="100"/>
        <v>0:</v>
      </c>
      <c r="FT37" s="275" t="str">
        <f t="shared" si="100"/>
        <v>0:</v>
      </c>
      <c r="FU37" s="276">
        <f t="shared" si="56"/>
        <v>0</v>
      </c>
      <c r="FV37" s="277" t="e">
        <f>IF(MONTH('Настройки ТИК'!$C$17)=MONTH('Настройки ТИК'!$D$17),IF(GA37="К",FU37,0),IF(MONTH($A37)&lt;MONTH('Настройки ТИК'!$D$17),IF(GA37="К",FU37,0),0))</f>
        <v>#VALUE!</v>
      </c>
      <c r="FW37" s="277" t="e">
        <f>IF(MONTH('Настройки ТИК'!$C$17)=MONTH('Настройки ТИК'!$D$17),0,IF(MONTH($A37)&lt;MONTH('Настройки ТИК'!$D$17),0,IF(GA37="К",FU37,0)))</f>
        <v>#VALUE!</v>
      </c>
      <c r="FX37" s="277">
        <f t="shared" si="57"/>
        <v>0</v>
      </c>
      <c r="FY37" s="277">
        <f t="shared" si="58"/>
        <v>0</v>
      </c>
      <c r="FZ37" s="303">
        <f>'в ФОВ'!FW13</f>
        <v>0</v>
      </c>
      <c r="GA37" s="380" t="str">
        <f t="shared" si="59"/>
        <v/>
      </c>
      <c r="GB37" s="274" t="str">
        <f t="shared" si="101"/>
        <v>${id_fio16}</v>
      </c>
      <c r="GC37" s="181"/>
      <c r="GD37" s="181"/>
      <c r="GE37" s="275" t="str">
        <f t="shared" si="102"/>
        <v>0:</v>
      </c>
      <c r="GF37" s="275" t="str">
        <f t="shared" si="102"/>
        <v>0:</v>
      </c>
      <c r="GG37" s="276">
        <f t="shared" si="60"/>
        <v>0</v>
      </c>
      <c r="GH37" s="277" t="e">
        <f>IF(MONTH('Настройки ТИК'!$C$17)=MONTH('Настройки ТИК'!$D$17),IF(GM37="К",GG37,0),IF(MONTH($A37)&lt;MONTH('Настройки ТИК'!$D$17),IF(GM37="К",GG37,0),0))</f>
        <v>#VALUE!</v>
      </c>
      <c r="GI37" s="277" t="e">
        <f>IF(MONTH('Настройки ТИК'!$C$17)=MONTH('Настройки ТИК'!$D$17),0,IF(MONTH($A37)&lt;MONTH('Настройки ТИК'!$D$17),0,IF(GM37="К",GG37,0)))</f>
        <v>#VALUE!</v>
      </c>
      <c r="GJ37" s="277">
        <f t="shared" si="61"/>
        <v>0</v>
      </c>
      <c r="GK37" s="277">
        <f t="shared" si="62"/>
        <v>0</v>
      </c>
      <c r="GL37" s="303">
        <f>'в ФОВ'!GI13</f>
        <v>0</v>
      </c>
      <c r="GM37" s="380" t="str">
        <f t="shared" si="63"/>
        <v/>
      </c>
      <c r="GN37" s="274" t="str">
        <f t="shared" si="103"/>
        <v>${id_fio17}</v>
      </c>
      <c r="GO37" s="181"/>
      <c r="GP37" s="181"/>
      <c r="GQ37" s="275" t="str">
        <f t="shared" si="104"/>
        <v>0:</v>
      </c>
      <c r="GR37" s="275" t="str">
        <f t="shared" si="104"/>
        <v>0:</v>
      </c>
      <c r="GS37" s="276">
        <f t="shared" si="64"/>
        <v>0</v>
      </c>
      <c r="GT37" s="277" t="e">
        <f>IF(MONTH('Настройки ТИК'!$C$17)=MONTH('Настройки ТИК'!$D$17),IF(GY37="К",GS37,0),IF(MONTH($A37)&lt;MONTH('Настройки ТИК'!$D$17),IF(GY37="К",GS37,0),0))</f>
        <v>#VALUE!</v>
      </c>
      <c r="GU37" s="277" t="e">
        <f>IF(MONTH('Настройки ТИК'!$C$17)=MONTH('Настройки ТИК'!$D$17),0,IF(MONTH($A37)&lt;MONTH('Настройки ТИК'!$D$17),0,IF(GY37="К",GS37,0)))</f>
        <v>#VALUE!</v>
      </c>
      <c r="GV37" s="277">
        <f t="shared" si="65"/>
        <v>0</v>
      </c>
      <c r="GW37" s="277">
        <f t="shared" si="66"/>
        <v>0</v>
      </c>
      <c r="GX37" s="303">
        <f>'в ФОВ'!GU13</f>
        <v>0</v>
      </c>
      <c r="GY37" s="380" t="str">
        <f t="shared" si="67"/>
        <v/>
      </c>
      <c r="GZ37" s="274" t="str">
        <f t="shared" si="105"/>
        <v>${id_fio18}</v>
      </c>
      <c r="HA37" s="181"/>
      <c r="HB37" s="181"/>
      <c r="HC37" s="275" t="str">
        <f t="shared" si="106"/>
        <v>0:</v>
      </c>
      <c r="HD37" s="275" t="str">
        <f t="shared" si="106"/>
        <v>0:</v>
      </c>
      <c r="HE37" s="276">
        <f t="shared" si="68"/>
        <v>0</v>
      </c>
      <c r="HF37" s="277" t="e">
        <f>IF(MONTH('Настройки ТИК'!$C$17)=MONTH('Настройки ТИК'!$D$17),IF(HK37="К",HE37,0),IF(MONTH($A37)&lt;MONTH('Настройки ТИК'!$D$17),IF(HK37="К",HE37,0),0))</f>
        <v>#VALUE!</v>
      </c>
      <c r="HG37" s="277" t="e">
        <f>IF(MONTH('Настройки ТИК'!$C$17)=MONTH('Настройки ТИК'!$D$17),0,IF(MONTH($A37)&lt;MONTH('Настройки ТИК'!$D$17),0,IF(HK37="К",HE37,0)))</f>
        <v>#VALUE!</v>
      </c>
      <c r="HH37" s="277">
        <f t="shared" si="69"/>
        <v>0</v>
      </c>
      <c r="HI37" s="277">
        <f t="shared" si="70"/>
        <v>0</v>
      </c>
      <c r="HJ37" s="303">
        <f>'в ФОВ'!HG13</f>
        <v>0</v>
      </c>
      <c r="HK37" s="380" t="str">
        <f t="shared" si="71"/>
        <v/>
      </c>
      <c r="HO37" s="408" t="str">
        <f>'Настройки ТИК'!$C$55</f>
        <v>${code_doc}</v>
      </c>
    </row>
    <row r="38" spans="1:223">
      <c r="A38" s="419" t="s">
        <v>1040</v>
      </c>
      <c r="B38" s="420" t="s">
        <v>1041</v>
      </c>
      <c r="C38" s="497" t="s">
        <v>1091</v>
      </c>
      <c r="D38" s="274" t="str">
        <f t="shared" si="107"/>
        <v>${id_fio1}</v>
      </c>
      <c r="E38" s="181"/>
      <c r="F38" s="181"/>
      <c r="G38" s="275" t="str">
        <f t="shared" si="72"/>
        <v>0:</v>
      </c>
      <c r="H38" s="275" t="str">
        <f t="shared" si="72"/>
        <v>0:</v>
      </c>
      <c r="I38" s="276">
        <f t="shared" si="0"/>
        <v>0</v>
      </c>
      <c r="J38" s="277" t="e">
        <f>IF(MONTH('Настройки ТИК'!$C$17)=MONTH('Настройки ТИК'!$D$17),IF(O38="К",I38,0),IF(MONTH($A38)&lt;MONTH('Настройки ТИК'!$D$17),IF(O38="К",I38,0),0))</f>
        <v>#VALUE!</v>
      </c>
      <c r="K38" s="277" t="e">
        <f>IF(MONTH('Настройки ТИК'!$C$17)=MONTH('Настройки ТИК'!$D$17),0,IF(MONTH($A38)&lt;MONTH('Настройки ТИК'!$D$17),0,IF(O38="К",I38,0)))</f>
        <v>#VALUE!</v>
      </c>
      <c r="L38" s="277">
        <f t="shared" si="1"/>
        <v>0</v>
      </c>
      <c r="M38" s="277">
        <f t="shared" si="2"/>
        <v>0</v>
      </c>
      <c r="N38" s="303">
        <f>'в ФОВ'!K14</f>
        <v>0</v>
      </c>
      <c r="O38" s="380" t="str">
        <f t="shared" si="3"/>
        <v/>
      </c>
      <c r="P38" s="274" t="str">
        <f t="shared" si="73"/>
        <v>${id_fio2}</v>
      </c>
      <c r="Q38" s="181"/>
      <c r="R38" s="181"/>
      <c r="S38" s="275" t="str">
        <f t="shared" si="74"/>
        <v>0:</v>
      </c>
      <c r="T38" s="275" t="str">
        <f t="shared" si="74"/>
        <v>0:</v>
      </c>
      <c r="U38" s="276">
        <f t="shared" si="4"/>
        <v>0</v>
      </c>
      <c r="V38" s="277" t="e">
        <f>IF(MONTH('Настройки ТИК'!$C$17)=MONTH('Настройки ТИК'!$D$17),IF(AA38="К",U38,0),IF(MONTH($A38)&lt;MONTH('Настройки ТИК'!$D$17),IF(AA38="К",U38,0),0))</f>
        <v>#VALUE!</v>
      </c>
      <c r="W38" s="277" t="e">
        <f>IF(MONTH('Настройки ТИК'!$C$17)=MONTH('Настройки ТИК'!$D$17),0,IF(MONTH($A38)&lt;MONTH('Настройки ТИК'!$D$17),0,IF(AA38="К",U38,0)))</f>
        <v>#VALUE!</v>
      </c>
      <c r="X38" s="277">
        <f t="shared" si="5"/>
        <v>0</v>
      </c>
      <c r="Y38" s="277">
        <f t="shared" si="6"/>
        <v>0</v>
      </c>
      <c r="Z38" s="303">
        <f>'в ФОВ'!W14</f>
        <v>0</v>
      </c>
      <c r="AA38" s="380" t="str">
        <f t="shared" si="7"/>
        <v/>
      </c>
      <c r="AB38" s="274" t="str">
        <f t="shared" si="75"/>
        <v>${id_fio3}</v>
      </c>
      <c r="AC38" s="181"/>
      <c r="AD38" s="181"/>
      <c r="AE38" s="275" t="str">
        <f t="shared" si="76"/>
        <v>0:</v>
      </c>
      <c r="AF38" s="275" t="str">
        <f t="shared" si="76"/>
        <v>0:</v>
      </c>
      <c r="AG38" s="276">
        <f t="shared" si="8"/>
        <v>0</v>
      </c>
      <c r="AH38" s="277" t="e">
        <f>IF(MONTH('Настройки ТИК'!$C$17)=MONTH('Настройки ТИК'!$D$17),IF(AM38="К",AG38,0),IF(MONTH($A38)&lt;MONTH('Настройки ТИК'!$D$17),IF(AM38="К",AG38,0),0))</f>
        <v>#VALUE!</v>
      </c>
      <c r="AI38" s="277" t="e">
        <f>IF(MONTH('Настройки ТИК'!$C$17)=MONTH('Настройки ТИК'!$D$17),0,IF(MONTH($A38)&lt;MONTH('Настройки ТИК'!$D$17),0,IF(AM38="К",AG38,0)))</f>
        <v>#VALUE!</v>
      </c>
      <c r="AJ38" s="277">
        <f t="shared" si="9"/>
        <v>0</v>
      </c>
      <c r="AK38" s="277">
        <f t="shared" si="10"/>
        <v>0</v>
      </c>
      <c r="AL38" s="303">
        <f>'в ФОВ'!AI14</f>
        <v>0</v>
      </c>
      <c r="AM38" s="380" t="str">
        <f t="shared" si="11"/>
        <v/>
      </c>
      <c r="AN38" s="274" t="str">
        <f t="shared" si="77"/>
        <v>${id_fio4}</v>
      </c>
      <c r="AO38" s="181"/>
      <c r="AP38" s="181"/>
      <c r="AQ38" s="275" t="str">
        <f t="shared" si="78"/>
        <v>0:</v>
      </c>
      <c r="AR38" s="275" t="str">
        <f t="shared" si="78"/>
        <v>0:</v>
      </c>
      <c r="AS38" s="276">
        <f t="shared" si="12"/>
        <v>0</v>
      </c>
      <c r="AT38" s="277" t="e">
        <f>IF(MONTH('Настройки ТИК'!$C$17)=MONTH('Настройки ТИК'!$D$17),IF(AY38="К",AS38,0),IF(MONTH($A38)&lt;MONTH('Настройки ТИК'!$D$17),IF(AY38="К",AS38,0),0))</f>
        <v>#VALUE!</v>
      </c>
      <c r="AU38" s="277" t="e">
        <f>IF(MONTH('Настройки ТИК'!$C$17)=MONTH('Настройки ТИК'!$D$17),0,IF(MONTH($A38)&lt;MONTH('Настройки ТИК'!$D$17),0,IF(AY38="К",AS38,0)))</f>
        <v>#VALUE!</v>
      </c>
      <c r="AV38" s="277">
        <f t="shared" si="13"/>
        <v>0</v>
      </c>
      <c r="AW38" s="277">
        <f t="shared" si="14"/>
        <v>0</v>
      </c>
      <c r="AX38" s="303">
        <f>'в ФОВ'!AU14</f>
        <v>0</v>
      </c>
      <c r="AY38" s="380" t="str">
        <f t="shared" si="15"/>
        <v/>
      </c>
      <c r="AZ38" s="274" t="str">
        <f t="shared" si="79"/>
        <v>${id_fio5}</v>
      </c>
      <c r="BA38" s="181"/>
      <c r="BB38" s="181"/>
      <c r="BC38" s="275" t="str">
        <f t="shared" si="80"/>
        <v>0:</v>
      </c>
      <c r="BD38" s="275" t="str">
        <f t="shared" si="80"/>
        <v>0:</v>
      </c>
      <c r="BE38" s="276">
        <f t="shared" si="16"/>
        <v>0</v>
      </c>
      <c r="BF38" s="277" t="e">
        <f>IF(MONTH('Настройки ТИК'!$C$17)=MONTH('Настройки ТИК'!$D$17),IF(BK38="К",BE38,0),IF(MONTH($A38)&lt;MONTH('Настройки ТИК'!$D$17),IF(BK38="К",BE38,0),0))</f>
        <v>#VALUE!</v>
      </c>
      <c r="BG38" s="277" t="e">
        <f>IF(MONTH('Настройки ТИК'!$C$17)=MONTH('Настройки ТИК'!$D$17),0,IF(MONTH($A38)&lt;MONTH('Настройки ТИК'!$D$17),0,IF(BK38="К",BE38,0)))</f>
        <v>#VALUE!</v>
      </c>
      <c r="BH38" s="277">
        <f t="shared" si="17"/>
        <v>0</v>
      </c>
      <c r="BI38" s="277">
        <f t="shared" si="18"/>
        <v>0</v>
      </c>
      <c r="BJ38" s="303">
        <f>'в ФОВ'!BG14</f>
        <v>0</v>
      </c>
      <c r="BK38" s="380" t="str">
        <f t="shared" si="19"/>
        <v/>
      </c>
      <c r="BL38" s="274" t="str">
        <f t="shared" si="81"/>
        <v>${id_fio6}</v>
      </c>
      <c r="BM38" s="181"/>
      <c r="BN38" s="181"/>
      <c r="BO38" s="275" t="str">
        <f t="shared" si="82"/>
        <v>0:</v>
      </c>
      <c r="BP38" s="275" t="str">
        <f t="shared" si="82"/>
        <v>0:</v>
      </c>
      <c r="BQ38" s="276">
        <f t="shared" si="20"/>
        <v>0</v>
      </c>
      <c r="BR38" s="277" t="e">
        <f>IF(MONTH('Настройки ТИК'!$C$17)=MONTH('Настройки ТИК'!$D$17),IF(BW38="К",BQ38,0),IF(MONTH($A38)&lt;MONTH('Настройки ТИК'!$D$17),IF(BW38="К",BQ38,0),0))</f>
        <v>#VALUE!</v>
      </c>
      <c r="BS38" s="277" t="e">
        <f>IF(MONTH('Настройки ТИК'!$C$17)=MONTH('Настройки ТИК'!$D$17),0,IF(MONTH($A38)&lt;MONTH('Настройки ТИК'!$D$17),0,IF(BW38="К",BQ38,0)))</f>
        <v>#VALUE!</v>
      </c>
      <c r="BT38" s="277">
        <f t="shared" si="21"/>
        <v>0</v>
      </c>
      <c r="BU38" s="277">
        <f t="shared" si="22"/>
        <v>0</v>
      </c>
      <c r="BV38" s="303">
        <f>'в ФОВ'!BS14</f>
        <v>0</v>
      </c>
      <c r="BW38" s="380" t="str">
        <f t="shared" si="23"/>
        <v/>
      </c>
      <c r="BX38" s="274" t="str">
        <f t="shared" si="83"/>
        <v>${id_fio7}</v>
      </c>
      <c r="BY38" s="181"/>
      <c r="BZ38" s="181"/>
      <c r="CA38" s="275" t="str">
        <f t="shared" si="84"/>
        <v>0:</v>
      </c>
      <c r="CB38" s="275" t="str">
        <f t="shared" si="84"/>
        <v>0:</v>
      </c>
      <c r="CC38" s="276">
        <f t="shared" si="24"/>
        <v>0</v>
      </c>
      <c r="CD38" s="277" t="e">
        <f>IF(MONTH('Настройки ТИК'!$C$17)=MONTH('Настройки ТИК'!$D$17),IF(CI38="К",CC38,0),IF(MONTH($A38)&lt;MONTH('Настройки ТИК'!$D$17),IF(CI38="К",CC38,0),0))</f>
        <v>#VALUE!</v>
      </c>
      <c r="CE38" s="277" t="e">
        <f>IF(MONTH('Настройки ТИК'!$C$17)=MONTH('Настройки ТИК'!$D$17),0,IF(MONTH($A38)&lt;MONTH('Настройки ТИК'!$D$17),0,IF(CI38="К",CC38,0)))</f>
        <v>#VALUE!</v>
      </c>
      <c r="CF38" s="277">
        <f t="shared" si="25"/>
        <v>0</v>
      </c>
      <c r="CG38" s="277">
        <f t="shared" si="26"/>
        <v>0</v>
      </c>
      <c r="CH38" s="303">
        <f>'в ФОВ'!CE14</f>
        <v>0</v>
      </c>
      <c r="CI38" s="380" t="str">
        <f t="shared" si="27"/>
        <v/>
      </c>
      <c r="CJ38" s="274" t="str">
        <f t="shared" si="85"/>
        <v>${id_fio8}</v>
      </c>
      <c r="CK38" s="181"/>
      <c r="CL38" s="181"/>
      <c r="CM38" s="275" t="str">
        <f t="shared" si="86"/>
        <v>0:</v>
      </c>
      <c r="CN38" s="275" t="str">
        <f t="shared" si="86"/>
        <v>0:</v>
      </c>
      <c r="CO38" s="276">
        <f t="shared" si="28"/>
        <v>0</v>
      </c>
      <c r="CP38" s="277" t="e">
        <f>IF(MONTH('Настройки ТИК'!$C$17)=MONTH('Настройки ТИК'!$D$17),IF(CU38="К",CO38,0),IF(MONTH($A38)&lt;MONTH('Настройки ТИК'!$D$17),IF(CU38="К",CO38,0),0))</f>
        <v>#VALUE!</v>
      </c>
      <c r="CQ38" s="277" t="e">
        <f>IF(MONTH('Настройки ТИК'!$C$17)=MONTH('Настройки ТИК'!$D$17),0,IF(MONTH($A38)&lt;MONTH('Настройки ТИК'!$D$17),0,IF(CU38="К",CO38,0)))</f>
        <v>#VALUE!</v>
      </c>
      <c r="CR38" s="277">
        <f t="shared" si="29"/>
        <v>0</v>
      </c>
      <c r="CS38" s="277">
        <f t="shared" si="30"/>
        <v>0</v>
      </c>
      <c r="CT38" s="303">
        <f>'в ФОВ'!CQ14</f>
        <v>0</v>
      </c>
      <c r="CU38" s="380" t="str">
        <f t="shared" si="31"/>
        <v/>
      </c>
      <c r="CV38" s="274" t="str">
        <f t="shared" si="87"/>
        <v>${id_fio9}</v>
      </c>
      <c r="CW38" s="181"/>
      <c r="CX38" s="181"/>
      <c r="CY38" s="275" t="str">
        <f t="shared" si="88"/>
        <v>0:</v>
      </c>
      <c r="CZ38" s="275" t="str">
        <f t="shared" si="88"/>
        <v>0:</v>
      </c>
      <c r="DA38" s="276">
        <f t="shared" si="32"/>
        <v>0</v>
      </c>
      <c r="DB38" s="277" t="e">
        <f>IF(MONTH('Настройки ТИК'!$C$17)=MONTH('Настройки ТИК'!$D$17),IF(DG38="К",DA38,0),IF(MONTH($A38)&lt;MONTH('Настройки ТИК'!$D$17),IF(DG38="К",DA38,0),0))</f>
        <v>#VALUE!</v>
      </c>
      <c r="DC38" s="277" t="e">
        <f>IF(MONTH('Настройки ТИК'!$C$17)=MONTH('Настройки ТИК'!$D$17),0,IF(MONTH($A38)&lt;MONTH('Настройки ТИК'!$D$17),0,IF(DG38="К",DA38,0)))</f>
        <v>#VALUE!</v>
      </c>
      <c r="DD38" s="277">
        <f t="shared" si="33"/>
        <v>0</v>
      </c>
      <c r="DE38" s="277">
        <f t="shared" si="34"/>
        <v>0</v>
      </c>
      <c r="DF38" s="303">
        <f>'в ФОВ'!DC14</f>
        <v>0</v>
      </c>
      <c r="DG38" s="380" t="str">
        <f t="shared" si="35"/>
        <v/>
      </c>
      <c r="DH38" s="274" t="str">
        <f t="shared" si="89"/>
        <v>${id_fio10}</v>
      </c>
      <c r="DI38" s="181"/>
      <c r="DJ38" s="181"/>
      <c r="DK38" s="275" t="str">
        <f t="shared" si="90"/>
        <v>0:</v>
      </c>
      <c r="DL38" s="275" t="str">
        <f t="shared" si="90"/>
        <v>0:</v>
      </c>
      <c r="DM38" s="276">
        <f t="shared" si="36"/>
        <v>0</v>
      </c>
      <c r="DN38" s="277" t="e">
        <f>IF(MONTH('Настройки ТИК'!$C$17)=MONTH('Настройки ТИК'!$D$17),IF(DS38="К",DM38,0),IF(MONTH($A38)&lt;MONTH('Настройки ТИК'!$D$17),IF(DS38="К",DM38,0),0))</f>
        <v>#VALUE!</v>
      </c>
      <c r="DO38" s="277" t="e">
        <f>IF(MONTH('Настройки ТИК'!$C$17)=MONTH('Настройки ТИК'!$D$17),0,IF(MONTH($A38)&lt;MONTH('Настройки ТИК'!$D$17),0,IF(DS38="К",DM38,0)))</f>
        <v>#VALUE!</v>
      </c>
      <c r="DP38" s="277">
        <f t="shared" si="37"/>
        <v>0</v>
      </c>
      <c r="DQ38" s="277">
        <f t="shared" si="38"/>
        <v>0</v>
      </c>
      <c r="DR38" s="303">
        <f>'в ФОВ'!DO14</f>
        <v>0</v>
      </c>
      <c r="DS38" s="380" t="str">
        <f t="shared" si="39"/>
        <v/>
      </c>
      <c r="DT38" s="274" t="str">
        <f t="shared" si="91"/>
        <v>${id_fio11}</v>
      </c>
      <c r="DU38" s="181"/>
      <c r="DV38" s="181"/>
      <c r="DW38" s="275" t="str">
        <f t="shared" si="92"/>
        <v>0:</v>
      </c>
      <c r="DX38" s="275" t="str">
        <f t="shared" si="92"/>
        <v>0:</v>
      </c>
      <c r="DY38" s="276">
        <f t="shared" si="40"/>
        <v>0</v>
      </c>
      <c r="DZ38" s="277" t="e">
        <f>IF(MONTH('Настройки ТИК'!$C$17)=MONTH('Настройки ТИК'!$D$17),IF(EE38="К",DY38,0),IF(MONTH($A38)&lt;MONTH('Настройки ТИК'!$D$17),IF(EE38="К",DY38,0),0))</f>
        <v>#VALUE!</v>
      </c>
      <c r="EA38" s="277" t="e">
        <f>IF(MONTH('Настройки ТИК'!$C$17)=MONTH('Настройки ТИК'!$D$17),0,IF(MONTH($A38)&lt;MONTH('Настройки ТИК'!$D$17),0,IF(EE38="К",DY38,0)))</f>
        <v>#VALUE!</v>
      </c>
      <c r="EB38" s="277">
        <f t="shared" si="41"/>
        <v>0</v>
      </c>
      <c r="EC38" s="277">
        <f t="shared" si="42"/>
        <v>0</v>
      </c>
      <c r="ED38" s="303">
        <f>'в ФОВ'!EA14</f>
        <v>0</v>
      </c>
      <c r="EE38" s="380" t="str">
        <f t="shared" si="43"/>
        <v/>
      </c>
      <c r="EF38" s="274" t="str">
        <f t="shared" si="93"/>
        <v>${id_fio12}</v>
      </c>
      <c r="EG38" s="181"/>
      <c r="EH38" s="181"/>
      <c r="EI38" s="275" t="str">
        <f t="shared" si="94"/>
        <v>0:</v>
      </c>
      <c r="EJ38" s="275" t="str">
        <f t="shared" si="94"/>
        <v>0:</v>
      </c>
      <c r="EK38" s="276">
        <f t="shared" si="44"/>
        <v>0</v>
      </c>
      <c r="EL38" s="277" t="e">
        <f>IF(MONTH('Настройки ТИК'!$C$17)=MONTH('Настройки ТИК'!$D$17),IF(EQ38="К",EK38,0),IF(MONTH($A38)&lt;MONTH('Настройки ТИК'!$D$17),IF(EQ38="К",EK38,0),0))</f>
        <v>#VALUE!</v>
      </c>
      <c r="EM38" s="277" t="e">
        <f>IF(MONTH('Настройки ТИК'!$C$17)=MONTH('Настройки ТИК'!$D$17),0,IF(MONTH($A38)&lt;MONTH('Настройки ТИК'!$D$17),0,IF(EQ38="К",EK38,0)))</f>
        <v>#VALUE!</v>
      </c>
      <c r="EN38" s="277">
        <f t="shared" si="45"/>
        <v>0</v>
      </c>
      <c r="EO38" s="277">
        <f t="shared" si="46"/>
        <v>0</v>
      </c>
      <c r="EP38" s="303">
        <f>'в ФОВ'!EM14</f>
        <v>0</v>
      </c>
      <c r="EQ38" s="380" t="str">
        <f t="shared" si="47"/>
        <v/>
      </c>
      <c r="ER38" s="274" t="str">
        <f t="shared" si="95"/>
        <v>${id_fio13}</v>
      </c>
      <c r="ES38" s="181"/>
      <c r="ET38" s="181"/>
      <c r="EU38" s="275" t="str">
        <f t="shared" si="96"/>
        <v>0:</v>
      </c>
      <c r="EV38" s="275" t="str">
        <f t="shared" si="96"/>
        <v>0:</v>
      </c>
      <c r="EW38" s="276">
        <f t="shared" si="48"/>
        <v>0</v>
      </c>
      <c r="EX38" s="277" t="e">
        <f>IF(MONTH('Настройки ТИК'!$C$17)=MONTH('Настройки ТИК'!$D$17),IF(FC38="К",EW38,0),IF(MONTH($A38)&lt;MONTH('Настройки ТИК'!$D$17),IF(FC38="К",EW38,0),0))</f>
        <v>#VALUE!</v>
      </c>
      <c r="EY38" s="277" t="e">
        <f>IF(MONTH('Настройки ТИК'!$C$17)=MONTH('Настройки ТИК'!$D$17),0,IF(MONTH($A38)&lt;MONTH('Настройки ТИК'!$D$17),0,IF(FC38="К",EW38,0)))</f>
        <v>#VALUE!</v>
      </c>
      <c r="EZ38" s="277">
        <f t="shared" si="49"/>
        <v>0</v>
      </c>
      <c r="FA38" s="277">
        <f t="shared" si="50"/>
        <v>0</v>
      </c>
      <c r="FB38" s="303">
        <f>'в ФОВ'!EY14</f>
        <v>0</v>
      </c>
      <c r="FC38" s="380" t="str">
        <f t="shared" si="51"/>
        <v/>
      </c>
      <c r="FD38" s="274" t="str">
        <f t="shared" si="97"/>
        <v>${id_fio14}</v>
      </c>
      <c r="FE38" s="181"/>
      <c r="FF38" s="181"/>
      <c r="FG38" s="275" t="str">
        <f t="shared" si="98"/>
        <v>0:</v>
      </c>
      <c r="FH38" s="275" t="str">
        <f t="shared" si="98"/>
        <v>0:</v>
      </c>
      <c r="FI38" s="276">
        <f t="shared" si="52"/>
        <v>0</v>
      </c>
      <c r="FJ38" s="277" t="e">
        <f>IF(MONTH('Настройки ТИК'!$C$17)=MONTH('Настройки ТИК'!$D$17),IF(FO38="К",FI38,0),IF(MONTH($A38)&lt;MONTH('Настройки ТИК'!$D$17),IF(FO38="К",FI38,0),0))</f>
        <v>#VALUE!</v>
      </c>
      <c r="FK38" s="277" t="e">
        <f>IF(MONTH('Настройки ТИК'!$C$17)=MONTH('Настройки ТИК'!$D$17),0,IF(MONTH($A38)&lt;MONTH('Настройки ТИК'!$D$17),0,IF(FO38="К",FI38,0)))</f>
        <v>#VALUE!</v>
      </c>
      <c r="FL38" s="277">
        <f t="shared" si="53"/>
        <v>0</v>
      </c>
      <c r="FM38" s="277">
        <f t="shared" si="54"/>
        <v>0</v>
      </c>
      <c r="FN38" s="303">
        <f>'в ФОВ'!FK14</f>
        <v>0</v>
      </c>
      <c r="FO38" s="380" t="str">
        <f t="shared" si="55"/>
        <v/>
      </c>
      <c r="FP38" s="274" t="str">
        <f t="shared" si="99"/>
        <v>${id_fio15}</v>
      </c>
      <c r="FQ38" s="181"/>
      <c r="FR38" s="181"/>
      <c r="FS38" s="275" t="str">
        <f t="shared" si="100"/>
        <v>0:</v>
      </c>
      <c r="FT38" s="275" t="str">
        <f t="shared" si="100"/>
        <v>0:</v>
      </c>
      <c r="FU38" s="276">
        <f t="shared" si="56"/>
        <v>0</v>
      </c>
      <c r="FV38" s="277" t="e">
        <f>IF(MONTH('Настройки ТИК'!$C$17)=MONTH('Настройки ТИК'!$D$17),IF(GA38="К",FU38,0),IF(MONTH($A38)&lt;MONTH('Настройки ТИК'!$D$17),IF(GA38="К",FU38,0),0))</f>
        <v>#VALUE!</v>
      </c>
      <c r="FW38" s="277" t="e">
        <f>IF(MONTH('Настройки ТИК'!$C$17)=MONTH('Настройки ТИК'!$D$17),0,IF(MONTH($A38)&lt;MONTH('Настройки ТИК'!$D$17),0,IF(GA38="К",FU38,0)))</f>
        <v>#VALUE!</v>
      </c>
      <c r="FX38" s="277">
        <f t="shared" si="57"/>
        <v>0</v>
      </c>
      <c r="FY38" s="277">
        <f t="shared" si="58"/>
        <v>0</v>
      </c>
      <c r="FZ38" s="303">
        <f>'в ФОВ'!FW14</f>
        <v>0</v>
      </c>
      <c r="GA38" s="380" t="str">
        <f t="shared" si="59"/>
        <v/>
      </c>
      <c r="GB38" s="274" t="str">
        <f t="shared" si="101"/>
        <v>${id_fio16}</v>
      </c>
      <c r="GC38" s="181"/>
      <c r="GD38" s="181"/>
      <c r="GE38" s="275" t="str">
        <f t="shared" si="102"/>
        <v>0:</v>
      </c>
      <c r="GF38" s="275" t="str">
        <f t="shared" si="102"/>
        <v>0:</v>
      </c>
      <c r="GG38" s="276">
        <f t="shared" si="60"/>
        <v>0</v>
      </c>
      <c r="GH38" s="277" t="e">
        <f>IF(MONTH('Настройки ТИК'!$C$17)=MONTH('Настройки ТИК'!$D$17),IF(GM38="К",GG38,0),IF(MONTH($A38)&lt;MONTH('Настройки ТИК'!$D$17),IF(GM38="К",GG38,0),0))</f>
        <v>#VALUE!</v>
      </c>
      <c r="GI38" s="277" t="e">
        <f>IF(MONTH('Настройки ТИК'!$C$17)=MONTH('Настройки ТИК'!$D$17),0,IF(MONTH($A38)&lt;MONTH('Настройки ТИК'!$D$17),0,IF(GM38="К",GG38,0)))</f>
        <v>#VALUE!</v>
      </c>
      <c r="GJ38" s="277">
        <f t="shared" si="61"/>
        <v>0</v>
      </c>
      <c r="GK38" s="277">
        <f t="shared" si="62"/>
        <v>0</v>
      </c>
      <c r="GL38" s="303">
        <f>'в ФОВ'!GI14</f>
        <v>0</v>
      </c>
      <c r="GM38" s="380" t="str">
        <f t="shared" si="63"/>
        <v/>
      </c>
      <c r="GN38" s="274" t="str">
        <f t="shared" si="103"/>
        <v>${id_fio17}</v>
      </c>
      <c r="GO38" s="181"/>
      <c r="GP38" s="181"/>
      <c r="GQ38" s="275" t="str">
        <f t="shared" si="104"/>
        <v>0:</v>
      </c>
      <c r="GR38" s="275" t="str">
        <f t="shared" si="104"/>
        <v>0:</v>
      </c>
      <c r="GS38" s="276">
        <f t="shared" si="64"/>
        <v>0</v>
      </c>
      <c r="GT38" s="277" t="e">
        <f>IF(MONTH('Настройки ТИК'!$C$17)=MONTH('Настройки ТИК'!$D$17),IF(GY38="К",GS38,0),IF(MONTH($A38)&lt;MONTH('Настройки ТИК'!$D$17),IF(GY38="К",GS38,0),0))</f>
        <v>#VALUE!</v>
      </c>
      <c r="GU38" s="277" t="e">
        <f>IF(MONTH('Настройки ТИК'!$C$17)=MONTH('Настройки ТИК'!$D$17),0,IF(MONTH($A38)&lt;MONTH('Настройки ТИК'!$D$17),0,IF(GY38="К",GS38,0)))</f>
        <v>#VALUE!</v>
      </c>
      <c r="GV38" s="277">
        <f t="shared" si="65"/>
        <v>0</v>
      </c>
      <c r="GW38" s="277">
        <f t="shared" si="66"/>
        <v>0</v>
      </c>
      <c r="GX38" s="303">
        <f>'в ФОВ'!GU14</f>
        <v>0</v>
      </c>
      <c r="GY38" s="380" t="str">
        <f t="shared" si="67"/>
        <v/>
      </c>
      <c r="GZ38" s="274" t="str">
        <f t="shared" si="105"/>
        <v>${id_fio18}</v>
      </c>
      <c r="HA38" s="181"/>
      <c r="HB38" s="181"/>
      <c r="HC38" s="275" t="str">
        <f t="shared" si="106"/>
        <v>0:</v>
      </c>
      <c r="HD38" s="275" t="str">
        <f t="shared" si="106"/>
        <v>0:</v>
      </c>
      <c r="HE38" s="276">
        <f t="shared" si="68"/>
        <v>0</v>
      </c>
      <c r="HF38" s="277" t="e">
        <f>IF(MONTH('Настройки ТИК'!$C$17)=MONTH('Настройки ТИК'!$D$17),IF(HK38="К",HE38,0),IF(MONTH($A38)&lt;MONTH('Настройки ТИК'!$D$17),IF(HK38="К",HE38,0),0))</f>
        <v>#VALUE!</v>
      </c>
      <c r="HG38" s="277" t="e">
        <f>IF(MONTH('Настройки ТИК'!$C$17)=MONTH('Настройки ТИК'!$D$17),0,IF(MONTH($A38)&lt;MONTH('Настройки ТИК'!$D$17),0,IF(HK38="К",HE38,0)))</f>
        <v>#VALUE!</v>
      </c>
      <c r="HH38" s="277">
        <f t="shared" si="69"/>
        <v>0</v>
      </c>
      <c r="HI38" s="277">
        <f t="shared" si="70"/>
        <v>0</v>
      </c>
      <c r="HJ38" s="303">
        <f>'в ФОВ'!HG14</f>
        <v>0</v>
      </c>
      <c r="HK38" s="380" t="str">
        <f t="shared" si="71"/>
        <v/>
      </c>
      <c r="HO38" s="408" t="str">
        <f>'Настройки ТИК'!$C$55</f>
        <v>${code_doc}</v>
      </c>
    </row>
    <row r="39" spans="1:223">
      <c r="A39" s="419" t="s">
        <v>1040</v>
      </c>
      <c r="B39" s="420" t="s">
        <v>1041</v>
      </c>
      <c r="C39" s="497" t="s">
        <v>1091</v>
      </c>
      <c r="D39" s="274" t="str">
        <f t="shared" si="107"/>
        <v>${id_fio1}</v>
      </c>
      <c r="E39" s="181"/>
      <c r="F39" s="181"/>
      <c r="G39" s="275" t="str">
        <f t="shared" si="72"/>
        <v>0:</v>
      </c>
      <c r="H39" s="275" t="str">
        <f t="shared" si="72"/>
        <v>0:</v>
      </c>
      <c r="I39" s="276">
        <f t="shared" si="0"/>
        <v>0</v>
      </c>
      <c r="J39" s="277" t="e">
        <f>IF(MONTH('Настройки ТИК'!$C$17)=MONTH('Настройки ТИК'!$D$17),IF(O39="К",I39,0),IF(MONTH($A39)&lt;MONTH('Настройки ТИК'!$D$17),IF(O39="К",I39,0),0))</f>
        <v>#VALUE!</v>
      </c>
      <c r="K39" s="277" t="e">
        <f>IF(MONTH('Настройки ТИК'!$C$17)=MONTH('Настройки ТИК'!$D$17),0,IF(MONTH($A39)&lt;MONTH('Настройки ТИК'!$D$17),0,IF(O39="К",I39,0)))</f>
        <v>#VALUE!</v>
      </c>
      <c r="L39" s="277">
        <f t="shared" si="1"/>
        <v>0</v>
      </c>
      <c r="M39" s="277">
        <f t="shared" si="2"/>
        <v>0</v>
      </c>
      <c r="N39" s="303">
        <f>'в ФОВ'!K15</f>
        <v>0</v>
      </c>
      <c r="O39" s="380" t="str">
        <f t="shared" si="3"/>
        <v/>
      </c>
      <c r="P39" s="274" t="str">
        <f t="shared" si="73"/>
        <v>${id_fio2}</v>
      </c>
      <c r="Q39" s="181"/>
      <c r="R39" s="181"/>
      <c r="S39" s="275" t="str">
        <f t="shared" si="74"/>
        <v>0:</v>
      </c>
      <c r="T39" s="275" t="str">
        <f t="shared" si="74"/>
        <v>0:</v>
      </c>
      <c r="U39" s="276">
        <f t="shared" si="4"/>
        <v>0</v>
      </c>
      <c r="V39" s="277" t="e">
        <f>IF(MONTH('Настройки ТИК'!$C$17)=MONTH('Настройки ТИК'!$D$17),IF(AA39="К",U39,0),IF(MONTH($A39)&lt;MONTH('Настройки ТИК'!$D$17),IF(AA39="К",U39,0),0))</f>
        <v>#VALUE!</v>
      </c>
      <c r="W39" s="277" t="e">
        <f>IF(MONTH('Настройки ТИК'!$C$17)=MONTH('Настройки ТИК'!$D$17),0,IF(MONTH($A39)&lt;MONTH('Настройки ТИК'!$D$17),0,IF(AA39="К",U39,0)))</f>
        <v>#VALUE!</v>
      </c>
      <c r="X39" s="277">
        <f t="shared" si="5"/>
        <v>0</v>
      </c>
      <c r="Y39" s="277">
        <f t="shared" si="6"/>
        <v>0</v>
      </c>
      <c r="Z39" s="303">
        <f>'в ФОВ'!W15</f>
        <v>0</v>
      </c>
      <c r="AA39" s="380" t="str">
        <f t="shared" si="7"/>
        <v/>
      </c>
      <c r="AB39" s="274" t="str">
        <f t="shared" si="75"/>
        <v>${id_fio3}</v>
      </c>
      <c r="AC39" s="181"/>
      <c r="AD39" s="181"/>
      <c r="AE39" s="275" t="str">
        <f t="shared" si="76"/>
        <v>0:</v>
      </c>
      <c r="AF39" s="275" t="str">
        <f t="shared" si="76"/>
        <v>0:</v>
      </c>
      <c r="AG39" s="276">
        <f t="shared" si="8"/>
        <v>0</v>
      </c>
      <c r="AH39" s="277" t="e">
        <f>IF(MONTH('Настройки ТИК'!$C$17)=MONTH('Настройки ТИК'!$D$17),IF(AM39="К",AG39,0),IF(MONTH($A39)&lt;MONTH('Настройки ТИК'!$D$17),IF(AM39="К",AG39,0),0))</f>
        <v>#VALUE!</v>
      </c>
      <c r="AI39" s="277" t="e">
        <f>IF(MONTH('Настройки ТИК'!$C$17)=MONTH('Настройки ТИК'!$D$17),0,IF(MONTH($A39)&lt;MONTH('Настройки ТИК'!$D$17),0,IF(AM39="К",AG39,0)))</f>
        <v>#VALUE!</v>
      </c>
      <c r="AJ39" s="277">
        <f t="shared" si="9"/>
        <v>0</v>
      </c>
      <c r="AK39" s="277">
        <f t="shared" si="10"/>
        <v>0</v>
      </c>
      <c r="AL39" s="303">
        <f>'в ФОВ'!AI15</f>
        <v>0</v>
      </c>
      <c r="AM39" s="380" t="str">
        <f t="shared" si="11"/>
        <v/>
      </c>
      <c r="AN39" s="274" t="str">
        <f t="shared" si="77"/>
        <v>${id_fio4}</v>
      </c>
      <c r="AO39" s="181"/>
      <c r="AP39" s="181"/>
      <c r="AQ39" s="275" t="str">
        <f t="shared" si="78"/>
        <v>0:</v>
      </c>
      <c r="AR39" s="275" t="str">
        <f t="shared" si="78"/>
        <v>0:</v>
      </c>
      <c r="AS39" s="276">
        <f t="shared" si="12"/>
        <v>0</v>
      </c>
      <c r="AT39" s="277" t="e">
        <f>IF(MONTH('Настройки ТИК'!$C$17)=MONTH('Настройки ТИК'!$D$17),IF(AY39="К",AS39,0),IF(MONTH($A39)&lt;MONTH('Настройки ТИК'!$D$17),IF(AY39="К",AS39,0),0))</f>
        <v>#VALUE!</v>
      </c>
      <c r="AU39" s="277" t="e">
        <f>IF(MONTH('Настройки ТИК'!$C$17)=MONTH('Настройки ТИК'!$D$17),0,IF(MONTH($A39)&lt;MONTH('Настройки ТИК'!$D$17),0,IF(AY39="К",AS39,0)))</f>
        <v>#VALUE!</v>
      </c>
      <c r="AV39" s="277">
        <f t="shared" si="13"/>
        <v>0</v>
      </c>
      <c r="AW39" s="277">
        <f t="shared" si="14"/>
        <v>0</v>
      </c>
      <c r="AX39" s="303">
        <f>'в ФОВ'!AU15</f>
        <v>0</v>
      </c>
      <c r="AY39" s="380" t="str">
        <f t="shared" si="15"/>
        <v/>
      </c>
      <c r="AZ39" s="274" t="str">
        <f t="shared" si="79"/>
        <v>${id_fio5}</v>
      </c>
      <c r="BA39" s="181"/>
      <c r="BB39" s="181"/>
      <c r="BC39" s="275" t="str">
        <f t="shared" si="80"/>
        <v>0:</v>
      </c>
      <c r="BD39" s="275" t="str">
        <f t="shared" si="80"/>
        <v>0:</v>
      </c>
      <c r="BE39" s="276">
        <f t="shared" si="16"/>
        <v>0</v>
      </c>
      <c r="BF39" s="277" t="e">
        <f>IF(MONTH('Настройки ТИК'!$C$17)=MONTH('Настройки ТИК'!$D$17),IF(BK39="К",BE39,0),IF(MONTH($A39)&lt;MONTH('Настройки ТИК'!$D$17),IF(BK39="К",BE39,0),0))</f>
        <v>#VALUE!</v>
      </c>
      <c r="BG39" s="277" t="e">
        <f>IF(MONTH('Настройки ТИК'!$C$17)=MONTH('Настройки ТИК'!$D$17),0,IF(MONTH($A39)&lt;MONTH('Настройки ТИК'!$D$17),0,IF(BK39="К",BE39,0)))</f>
        <v>#VALUE!</v>
      </c>
      <c r="BH39" s="277">
        <f t="shared" si="17"/>
        <v>0</v>
      </c>
      <c r="BI39" s="277">
        <f t="shared" si="18"/>
        <v>0</v>
      </c>
      <c r="BJ39" s="303">
        <f>'в ФОВ'!BG15</f>
        <v>0</v>
      </c>
      <c r="BK39" s="380" t="str">
        <f t="shared" si="19"/>
        <v/>
      </c>
      <c r="BL39" s="274" t="str">
        <f t="shared" si="81"/>
        <v>${id_fio6}</v>
      </c>
      <c r="BM39" s="181"/>
      <c r="BN39" s="181"/>
      <c r="BO39" s="275" t="str">
        <f t="shared" si="82"/>
        <v>0:</v>
      </c>
      <c r="BP39" s="275" t="str">
        <f t="shared" si="82"/>
        <v>0:</v>
      </c>
      <c r="BQ39" s="276">
        <f t="shared" si="20"/>
        <v>0</v>
      </c>
      <c r="BR39" s="277" t="e">
        <f>IF(MONTH('Настройки ТИК'!$C$17)=MONTH('Настройки ТИК'!$D$17),IF(BW39="К",BQ39,0),IF(MONTH($A39)&lt;MONTH('Настройки ТИК'!$D$17),IF(BW39="К",BQ39,0),0))</f>
        <v>#VALUE!</v>
      </c>
      <c r="BS39" s="277" t="e">
        <f>IF(MONTH('Настройки ТИК'!$C$17)=MONTH('Настройки ТИК'!$D$17),0,IF(MONTH($A39)&lt;MONTH('Настройки ТИК'!$D$17),0,IF(BW39="К",BQ39,0)))</f>
        <v>#VALUE!</v>
      </c>
      <c r="BT39" s="277">
        <f t="shared" si="21"/>
        <v>0</v>
      </c>
      <c r="BU39" s="277">
        <f t="shared" si="22"/>
        <v>0</v>
      </c>
      <c r="BV39" s="303">
        <f>'в ФОВ'!BS15</f>
        <v>0</v>
      </c>
      <c r="BW39" s="380" t="str">
        <f t="shared" si="23"/>
        <v/>
      </c>
      <c r="BX39" s="274" t="str">
        <f t="shared" si="83"/>
        <v>${id_fio7}</v>
      </c>
      <c r="BY39" s="181"/>
      <c r="BZ39" s="181"/>
      <c r="CA39" s="275" t="str">
        <f t="shared" si="84"/>
        <v>0:</v>
      </c>
      <c r="CB39" s="275" t="str">
        <f t="shared" si="84"/>
        <v>0:</v>
      </c>
      <c r="CC39" s="276">
        <f t="shared" si="24"/>
        <v>0</v>
      </c>
      <c r="CD39" s="277" t="e">
        <f>IF(MONTH('Настройки ТИК'!$C$17)=MONTH('Настройки ТИК'!$D$17),IF(CI39="К",CC39,0),IF(MONTH($A39)&lt;MONTH('Настройки ТИК'!$D$17),IF(CI39="К",CC39,0),0))</f>
        <v>#VALUE!</v>
      </c>
      <c r="CE39" s="277" t="e">
        <f>IF(MONTH('Настройки ТИК'!$C$17)=MONTH('Настройки ТИК'!$D$17),0,IF(MONTH($A39)&lt;MONTH('Настройки ТИК'!$D$17),0,IF(CI39="К",CC39,0)))</f>
        <v>#VALUE!</v>
      </c>
      <c r="CF39" s="277">
        <f t="shared" si="25"/>
        <v>0</v>
      </c>
      <c r="CG39" s="277">
        <f t="shared" si="26"/>
        <v>0</v>
      </c>
      <c r="CH39" s="303">
        <f>'в ФОВ'!CE15</f>
        <v>0</v>
      </c>
      <c r="CI39" s="380" t="str">
        <f t="shared" si="27"/>
        <v/>
      </c>
      <c r="CJ39" s="274" t="str">
        <f t="shared" si="85"/>
        <v>${id_fio8}</v>
      </c>
      <c r="CK39" s="181"/>
      <c r="CL39" s="181"/>
      <c r="CM39" s="275" t="str">
        <f t="shared" si="86"/>
        <v>0:</v>
      </c>
      <c r="CN39" s="275" t="str">
        <f t="shared" si="86"/>
        <v>0:</v>
      </c>
      <c r="CO39" s="276">
        <f t="shared" si="28"/>
        <v>0</v>
      </c>
      <c r="CP39" s="277" t="e">
        <f>IF(MONTH('Настройки ТИК'!$C$17)=MONTH('Настройки ТИК'!$D$17),IF(CU39="К",CO39,0),IF(MONTH($A39)&lt;MONTH('Настройки ТИК'!$D$17),IF(CU39="К",CO39,0),0))</f>
        <v>#VALUE!</v>
      </c>
      <c r="CQ39" s="277" t="e">
        <f>IF(MONTH('Настройки ТИК'!$C$17)=MONTH('Настройки ТИК'!$D$17),0,IF(MONTH($A39)&lt;MONTH('Настройки ТИК'!$D$17),0,IF(CU39="К",CO39,0)))</f>
        <v>#VALUE!</v>
      </c>
      <c r="CR39" s="277">
        <f t="shared" si="29"/>
        <v>0</v>
      </c>
      <c r="CS39" s="277">
        <f t="shared" si="30"/>
        <v>0</v>
      </c>
      <c r="CT39" s="303">
        <f>'в ФОВ'!CQ15</f>
        <v>0</v>
      </c>
      <c r="CU39" s="380" t="str">
        <f t="shared" si="31"/>
        <v/>
      </c>
      <c r="CV39" s="274" t="str">
        <f t="shared" si="87"/>
        <v>${id_fio9}</v>
      </c>
      <c r="CW39" s="181"/>
      <c r="CX39" s="181"/>
      <c r="CY39" s="275" t="str">
        <f t="shared" si="88"/>
        <v>0:</v>
      </c>
      <c r="CZ39" s="275" t="str">
        <f t="shared" si="88"/>
        <v>0:</v>
      </c>
      <c r="DA39" s="276">
        <f t="shared" si="32"/>
        <v>0</v>
      </c>
      <c r="DB39" s="277" t="e">
        <f>IF(MONTH('Настройки ТИК'!$C$17)=MONTH('Настройки ТИК'!$D$17),IF(DG39="К",DA39,0),IF(MONTH($A39)&lt;MONTH('Настройки ТИК'!$D$17),IF(DG39="К",DA39,0),0))</f>
        <v>#VALUE!</v>
      </c>
      <c r="DC39" s="277" t="e">
        <f>IF(MONTH('Настройки ТИК'!$C$17)=MONTH('Настройки ТИК'!$D$17),0,IF(MONTH($A39)&lt;MONTH('Настройки ТИК'!$D$17),0,IF(DG39="К",DA39,0)))</f>
        <v>#VALUE!</v>
      </c>
      <c r="DD39" s="277">
        <f t="shared" si="33"/>
        <v>0</v>
      </c>
      <c r="DE39" s="277">
        <f t="shared" si="34"/>
        <v>0</v>
      </c>
      <c r="DF39" s="303">
        <f>'в ФОВ'!DC15</f>
        <v>0</v>
      </c>
      <c r="DG39" s="380" t="str">
        <f t="shared" si="35"/>
        <v/>
      </c>
      <c r="DH39" s="274" t="str">
        <f t="shared" si="89"/>
        <v>${id_fio10}</v>
      </c>
      <c r="DI39" s="181"/>
      <c r="DJ39" s="181"/>
      <c r="DK39" s="275" t="str">
        <f t="shared" si="90"/>
        <v>0:</v>
      </c>
      <c r="DL39" s="275" t="str">
        <f t="shared" si="90"/>
        <v>0:</v>
      </c>
      <c r="DM39" s="276">
        <f t="shared" si="36"/>
        <v>0</v>
      </c>
      <c r="DN39" s="277" t="e">
        <f>IF(MONTH('Настройки ТИК'!$C$17)=MONTH('Настройки ТИК'!$D$17),IF(DS39="К",DM39,0),IF(MONTH($A39)&lt;MONTH('Настройки ТИК'!$D$17),IF(DS39="К",DM39,0),0))</f>
        <v>#VALUE!</v>
      </c>
      <c r="DO39" s="277" t="e">
        <f>IF(MONTH('Настройки ТИК'!$C$17)=MONTH('Настройки ТИК'!$D$17),0,IF(MONTH($A39)&lt;MONTH('Настройки ТИК'!$D$17),0,IF(DS39="К",DM39,0)))</f>
        <v>#VALUE!</v>
      </c>
      <c r="DP39" s="277">
        <f t="shared" si="37"/>
        <v>0</v>
      </c>
      <c r="DQ39" s="277">
        <f t="shared" si="38"/>
        <v>0</v>
      </c>
      <c r="DR39" s="303">
        <f>'в ФОВ'!DO15</f>
        <v>0</v>
      </c>
      <c r="DS39" s="380" t="str">
        <f t="shared" si="39"/>
        <v/>
      </c>
      <c r="DT39" s="274" t="str">
        <f t="shared" si="91"/>
        <v>${id_fio11}</v>
      </c>
      <c r="DU39" s="181"/>
      <c r="DV39" s="181"/>
      <c r="DW39" s="275" t="str">
        <f t="shared" si="92"/>
        <v>0:</v>
      </c>
      <c r="DX39" s="275" t="str">
        <f t="shared" si="92"/>
        <v>0:</v>
      </c>
      <c r="DY39" s="276">
        <f t="shared" si="40"/>
        <v>0</v>
      </c>
      <c r="DZ39" s="277" t="e">
        <f>IF(MONTH('Настройки ТИК'!$C$17)=MONTH('Настройки ТИК'!$D$17),IF(EE39="К",DY39,0),IF(MONTH($A39)&lt;MONTH('Настройки ТИК'!$D$17),IF(EE39="К",DY39,0),0))</f>
        <v>#VALUE!</v>
      </c>
      <c r="EA39" s="277" t="e">
        <f>IF(MONTH('Настройки ТИК'!$C$17)=MONTH('Настройки ТИК'!$D$17),0,IF(MONTH($A39)&lt;MONTH('Настройки ТИК'!$D$17),0,IF(EE39="К",DY39,0)))</f>
        <v>#VALUE!</v>
      </c>
      <c r="EB39" s="277">
        <f t="shared" si="41"/>
        <v>0</v>
      </c>
      <c r="EC39" s="277">
        <f t="shared" si="42"/>
        <v>0</v>
      </c>
      <c r="ED39" s="303">
        <f>'в ФОВ'!EA15</f>
        <v>0</v>
      </c>
      <c r="EE39" s="380" t="str">
        <f t="shared" si="43"/>
        <v/>
      </c>
      <c r="EF39" s="274" t="str">
        <f t="shared" si="93"/>
        <v>${id_fio12}</v>
      </c>
      <c r="EG39" s="181"/>
      <c r="EH39" s="181"/>
      <c r="EI39" s="275" t="str">
        <f t="shared" si="94"/>
        <v>0:</v>
      </c>
      <c r="EJ39" s="275" t="str">
        <f t="shared" si="94"/>
        <v>0:</v>
      </c>
      <c r="EK39" s="276">
        <f t="shared" si="44"/>
        <v>0</v>
      </c>
      <c r="EL39" s="277" t="e">
        <f>IF(MONTH('Настройки ТИК'!$C$17)=MONTH('Настройки ТИК'!$D$17),IF(EQ39="К",EK39,0),IF(MONTH($A39)&lt;MONTH('Настройки ТИК'!$D$17),IF(EQ39="К",EK39,0),0))</f>
        <v>#VALUE!</v>
      </c>
      <c r="EM39" s="277" t="e">
        <f>IF(MONTH('Настройки ТИК'!$C$17)=MONTH('Настройки ТИК'!$D$17),0,IF(MONTH($A39)&lt;MONTH('Настройки ТИК'!$D$17),0,IF(EQ39="К",EK39,0)))</f>
        <v>#VALUE!</v>
      </c>
      <c r="EN39" s="277">
        <f t="shared" si="45"/>
        <v>0</v>
      </c>
      <c r="EO39" s="277">
        <f t="shared" si="46"/>
        <v>0</v>
      </c>
      <c r="EP39" s="303">
        <f>'в ФОВ'!EM15</f>
        <v>0</v>
      </c>
      <c r="EQ39" s="380" t="str">
        <f t="shared" si="47"/>
        <v/>
      </c>
      <c r="ER39" s="274" t="str">
        <f t="shared" si="95"/>
        <v>${id_fio13}</v>
      </c>
      <c r="ES39" s="181"/>
      <c r="ET39" s="181"/>
      <c r="EU39" s="275" t="str">
        <f t="shared" si="96"/>
        <v>0:</v>
      </c>
      <c r="EV39" s="275" t="str">
        <f t="shared" si="96"/>
        <v>0:</v>
      </c>
      <c r="EW39" s="276">
        <f t="shared" si="48"/>
        <v>0</v>
      </c>
      <c r="EX39" s="277" t="e">
        <f>IF(MONTH('Настройки ТИК'!$C$17)=MONTH('Настройки ТИК'!$D$17),IF(FC39="К",EW39,0),IF(MONTH($A39)&lt;MONTH('Настройки ТИК'!$D$17),IF(FC39="К",EW39,0),0))</f>
        <v>#VALUE!</v>
      </c>
      <c r="EY39" s="277" t="e">
        <f>IF(MONTH('Настройки ТИК'!$C$17)=MONTH('Настройки ТИК'!$D$17),0,IF(MONTH($A39)&lt;MONTH('Настройки ТИК'!$D$17),0,IF(FC39="К",EW39,0)))</f>
        <v>#VALUE!</v>
      </c>
      <c r="EZ39" s="277">
        <f t="shared" si="49"/>
        <v>0</v>
      </c>
      <c r="FA39" s="277">
        <f t="shared" si="50"/>
        <v>0</v>
      </c>
      <c r="FB39" s="303">
        <f>'в ФОВ'!EY15</f>
        <v>0</v>
      </c>
      <c r="FC39" s="380" t="str">
        <f t="shared" si="51"/>
        <v/>
      </c>
      <c r="FD39" s="274" t="str">
        <f t="shared" si="97"/>
        <v>${id_fio14}</v>
      </c>
      <c r="FE39" s="181"/>
      <c r="FF39" s="181"/>
      <c r="FG39" s="275" t="str">
        <f t="shared" si="98"/>
        <v>0:</v>
      </c>
      <c r="FH39" s="275" t="str">
        <f t="shared" si="98"/>
        <v>0:</v>
      </c>
      <c r="FI39" s="276">
        <f t="shared" si="52"/>
        <v>0</v>
      </c>
      <c r="FJ39" s="277" t="e">
        <f>IF(MONTH('Настройки ТИК'!$C$17)=MONTH('Настройки ТИК'!$D$17),IF(FO39="К",FI39,0),IF(MONTH($A39)&lt;MONTH('Настройки ТИК'!$D$17),IF(FO39="К",FI39,0),0))</f>
        <v>#VALUE!</v>
      </c>
      <c r="FK39" s="277" t="e">
        <f>IF(MONTH('Настройки ТИК'!$C$17)=MONTH('Настройки ТИК'!$D$17),0,IF(MONTH($A39)&lt;MONTH('Настройки ТИК'!$D$17),0,IF(FO39="К",FI39,0)))</f>
        <v>#VALUE!</v>
      </c>
      <c r="FL39" s="277">
        <f t="shared" si="53"/>
        <v>0</v>
      </c>
      <c r="FM39" s="277">
        <f t="shared" si="54"/>
        <v>0</v>
      </c>
      <c r="FN39" s="303">
        <f>'в ФОВ'!FK15</f>
        <v>0</v>
      </c>
      <c r="FO39" s="380" t="str">
        <f t="shared" si="55"/>
        <v/>
      </c>
      <c r="FP39" s="274" t="str">
        <f t="shared" si="99"/>
        <v>${id_fio15}</v>
      </c>
      <c r="FQ39" s="181"/>
      <c r="FR39" s="181"/>
      <c r="FS39" s="275" t="str">
        <f t="shared" si="100"/>
        <v>0:</v>
      </c>
      <c r="FT39" s="275" t="str">
        <f t="shared" si="100"/>
        <v>0:</v>
      </c>
      <c r="FU39" s="276">
        <f t="shared" si="56"/>
        <v>0</v>
      </c>
      <c r="FV39" s="277" t="e">
        <f>IF(MONTH('Настройки ТИК'!$C$17)=MONTH('Настройки ТИК'!$D$17),IF(GA39="К",FU39,0),IF(MONTH($A39)&lt;MONTH('Настройки ТИК'!$D$17),IF(GA39="К",FU39,0),0))</f>
        <v>#VALUE!</v>
      </c>
      <c r="FW39" s="277" t="e">
        <f>IF(MONTH('Настройки ТИК'!$C$17)=MONTH('Настройки ТИК'!$D$17),0,IF(MONTH($A39)&lt;MONTH('Настройки ТИК'!$D$17),0,IF(GA39="К",FU39,0)))</f>
        <v>#VALUE!</v>
      </c>
      <c r="FX39" s="277">
        <f t="shared" si="57"/>
        <v>0</v>
      </c>
      <c r="FY39" s="277">
        <f t="shared" si="58"/>
        <v>0</v>
      </c>
      <c r="FZ39" s="303">
        <f>'в ФОВ'!FW15</f>
        <v>0</v>
      </c>
      <c r="GA39" s="380" t="str">
        <f t="shared" si="59"/>
        <v/>
      </c>
      <c r="GB39" s="274" t="str">
        <f t="shared" si="101"/>
        <v>${id_fio16}</v>
      </c>
      <c r="GC39" s="181"/>
      <c r="GD39" s="181"/>
      <c r="GE39" s="275" t="str">
        <f t="shared" si="102"/>
        <v>0:</v>
      </c>
      <c r="GF39" s="275" t="str">
        <f t="shared" si="102"/>
        <v>0:</v>
      </c>
      <c r="GG39" s="276">
        <f t="shared" si="60"/>
        <v>0</v>
      </c>
      <c r="GH39" s="277" t="e">
        <f>IF(MONTH('Настройки ТИК'!$C$17)=MONTH('Настройки ТИК'!$D$17),IF(GM39="К",GG39,0),IF(MONTH($A39)&lt;MONTH('Настройки ТИК'!$D$17),IF(GM39="К",GG39,0),0))</f>
        <v>#VALUE!</v>
      </c>
      <c r="GI39" s="277" t="e">
        <f>IF(MONTH('Настройки ТИК'!$C$17)=MONTH('Настройки ТИК'!$D$17),0,IF(MONTH($A39)&lt;MONTH('Настройки ТИК'!$D$17),0,IF(GM39="К",GG39,0)))</f>
        <v>#VALUE!</v>
      </c>
      <c r="GJ39" s="277">
        <f t="shared" si="61"/>
        <v>0</v>
      </c>
      <c r="GK39" s="277">
        <f t="shared" si="62"/>
        <v>0</v>
      </c>
      <c r="GL39" s="303">
        <f>'в ФОВ'!GI15</f>
        <v>0</v>
      </c>
      <c r="GM39" s="380" t="str">
        <f t="shared" si="63"/>
        <v/>
      </c>
      <c r="GN39" s="274" t="str">
        <f t="shared" si="103"/>
        <v>${id_fio17}</v>
      </c>
      <c r="GO39" s="181"/>
      <c r="GP39" s="181"/>
      <c r="GQ39" s="275" t="str">
        <f t="shared" si="104"/>
        <v>0:</v>
      </c>
      <c r="GR39" s="275" t="str">
        <f t="shared" si="104"/>
        <v>0:</v>
      </c>
      <c r="GS39" s="276">
        <f t="shared" si="64"/>
        <v>0</v>
      </c>
      <c r="GT39" s="277" t="e">
        <f>IF(MONTH('Настройки ТИК'!$C$17)=MONTH('Настройки ТИК'!$D$17),IF(GY39="К",GS39,0),IF(MONTH($A39)&lt;MONTH('Настройки ТИК'!$D$17),IF(GY39="К",GS39,0),0))</f>
        <v>#VALUE!</v>
      </c>
      <c r="GU39" s="277" t="e">
        <f>IF(MONTH('Настройки ТИК'!$C$17)=MONTH('Настройки ТИК'!$D$17),0,IF(MONTH($A39)&lt;MONTH('Настройки ТИК'!$D$17),0,IF(GY39="К",GS39,0)))</f>
        <v>#VALUE!</v>
      </c>
      <c r="GV39" s="277">
        <f t="shared" si="65"/>
        <v>0</v>
      </c>
      <c r="GW39" s="277">
        <f t="shared" si="66"/>
        <v>0</v>
      </c>
      <c r="GX39" s="303">
        <f>'в ФОВ'!GU15</f>
        <v>0</v>
      </c>
      <c r="GY39" s="380" t="str">
        <f t="shared" si="67"/>
        <v/>
      </c>
      <c r="GZ39" s="274" t="str">
        <f t="shared" si="105"/>
        <v>${id_fio18}</v>
      </c>
      <c r="HA39" s="181"/>
      <c r="HB39" s="181"/>
      <c r="HC39" s="275" t="str">
        <f t="shared" si="106"/>
        <v>0:</v>
      </c>
      <c r="HD39" s="275" t="str">
        <f t="shared" si="106"/>
        <v>0:</v>
      </c>
      <c r="HE39" s="276">
        <f t="shared" si="68"/>
        <v>0</v>
      </c>
      <c r="HF39" s="277" t="e">
        <f>IF(MONTH('Настройки ТИК'!$C$17)=MONTH('Настройки ТИК'!$D$17),IF(HK39="К",HE39,0),IF(MONTH($A39)&lt;MONTH('Настройки ТИК'!$D$17),IF(HK39="К",HE39,0),0))</f>
        <v>#VALUE!</v>
      </c>
      <c r="HG39" s="277" t="e">
        <f>IF(MONTH('Настройки ТИК'!$C$17)=MONTH('Настройки ТИК'!$D$17),0,IF(MONTH($A39)&lt;MONTH('Настройки ТИК'!$D$17),0,IF(HK39="К",HE39,0)))</f>
        <v>#VALUE!</v>
      </c>
      <c r="HH39" s="277">
        <f t="shared" si="69"/>
        <v>0</v>
      </c>
      <c r="HI39" s="277">
        <f t="shared" si="70"/>
        <v>0</v>
      </c>
      <c r="HJ39" s="303">
        <f>'в ФОВ'!HG15</f>
        <v>0</v>
      </c>
      <c r="HK39" s="380" t="str">
        <f t="shared" si="71"/>
        <v/>
      </c>
      <c r="HO39" s="408" t="str">
        <f>'Настройки ТИК'!$C$55</f>
        <v>${code_doc}</v>
      </c>
    </row>
    <row r="40" spans="1:223">
      <c r="A40" s="419" t="s">
        <v>1040</v>
      </c>
      <c r="B40" s="420" t="s">
        <v>1041</v>
      </c>
      <c r="C40" s="497" t="s">
        <v>1091</v>
      </c>
      <c r="D40" s="274" t="str">
        <f t="shared" si="107"/>
        <v>${id_fio1}</v>
      </c>
      <c r="E40" s="181"/>
      <c r="F40" s="181"/>
      <c r="G40" s="275" t="str">
        <f t="shared" si="72"/>
        <v>0:</v>
      </c>
      <c r="H40" s="275" t="str">
        <f t="shared" si="72"/>
        <v>0:</v>
      </c>
      <c r="I40" s="276">
        <f t="shared" si="0"/>
        <v>0</v>
      </c>
      <c r="J40" s="277" t="e">
        <f>IF(MONTH('Настройки ТИК'!$C$17)=MONTH('Настройки ТИК'!$D$17),IF(O40="К",I40,0),IF(MONTH($A40)&lt;MONTH('Настройки ТИК'!$D$17),IF(O40="К",I40,0),0))</f>
        <v>#VALUE!</v>
      </c>
      <c r="K40" s="277" t="e">
        <f>IF(MONTH('Настройки ТИК'!$C$17)=MONTH('Настройки ТИК'!$D$17),0,IF(MONTH($A40)&lt;MONTH('Настройки ТИК'!$D$17),0,IF(O40="К",I40,0)))</f>
        <v>#VALUE!</v>
      </c>
      <c r="L40" s="277">
        <f t="shared" si="1"/>
        <v>0</v>
      </c>
      <c r="M40" s="277">
        <f t="shared" si="2"/>
        <v>0</v>
      </c>
      <c r="N40" s="303">
        <f>'в ФОВ'!K16</f>
        <v>0</v>
      </c>
      <c r="O40" s="380" t="str">
        <f t="shared" si="3"/>
        <v/>
      </c>
      <c r="P40" s="274" t="str">
        <f t="shared" si="73"/>
        <v>${id_fio2}</v>
      </c>
      <c r="Q40" s="181"/>
      <c r="R40" s="181"/>
      <c r="S40" s="275" t="str">
        <f t="shared" si="74"/>
        <v>0:</v>
      </c>
      <c r="T40" s="275" t="str">
        <f t="shared" si="74"/>
        <v>0:</v>
      </c>
      <c r="U40" s="276">
        <f t="shared" si="4"/>
        <v>0</v>
      </c>
      <c r="V40" s="277" t="e">
        <f>IF(MONTH('Настройки ТИК'!$C$17)=MONTH('Настройки ТИК'!$D$17),IF(AA40="К",U40,0),IF(MONTH($A40)&lt;MONTH('Настройки ТИК'!$D$17),IF(AA40="К",U40,0),0))</f>
        <v>#VALUE!</v>
      </c>
      <c r="W40" s="277" t="e">
        <f>IF(MONTH('Настройки ТИК'!$C$17)=MONTH('Настройки ТИК'!$D$17),0,IF(MONTH($A40)&lt;MONTH('Настройки ТИК'!$D$17),0,IF(AA40="К",U40,0)))</f>
        <v>#VALUE!</v>
      </c>
      <c r="X40" s="277">
        <f t="shared" si="5"/>
        <v>0</v>
      </c>
      <c r="Y40" s="277">
        <f t="shared" si="6"/>
        <v>0</v>
      </c>
      <c r="Z40" s="303">
        <f>'в ФОВ'!W16</f>
        <v>0</v>
      </c>
      <c r="AA40" s="380" t="str">
        <f t="shared" si="7"/>
        <v/>
      </c>
      <c r="AB40" s="274" t="str">
        <f t="shared" si="75"/>
        <v>${id_fio3}</v>
      </c>
      <c r="AC40" s="181"/>
      <c r="AD40" s="181"/>
      <c r="AE40" s="275" t="str">
        <f t="shared" si="76"/>
        <v>0:</v>
      </c>
      <c r="AF40" s="275" t="str">
        <f t="shared" si="76"/>
        <v>0:</v>
      </c>
      <c r="AG40" s="276">
        <f t="shared" si="8"/>
        <v>0</v>
      </c>
      <c r="AH40" s="277" t="e">
        <f>IF(MONTH('Настройки ТИК'!$C$17)=MONTH('Настройки ТИК'!$D$17),IF(AM40="К",AG40,0),IF(MONTH($A40)&lt;MONTH('Настройки ТИК'!$D$17),IF(AM40="К",AG40,0),0))</f>
        <v>#VALUE!</v>
      </c>
      <c r="AI40" s="277" t="e">
        <f>IF(MONTH('Настройки ТИК'!$C$17)=MONTH('Настройки ТИК'!$D$17),0,IF(MONTH($A40)&lt;MONTH('Настройки ТИК'!$D$17),0,IF(AM40="К",AG40,0)))</f>
        <v>#VALUE!</v>
      </c>
      <c r="AJ40" s="277">
        <f t="shared" si="9"/>
        <v>0</v>
      </c>
      <c r="AK40" s="277">
        <f t="shared" si="10"/>
        <v>0</v>
      </c>
      <c r="AL40" s="303">
        <f>'в ФОВ'!AI16</f>
        <v>0</v>
      </c>
      <c r="AM40" s="380" t="str">
        <f t="shared" si="11"/>
        <v/>
      </c>
      <c r="AN40" s="274" t="str">
        <f t="shared" si="77"/>
        <v>${id_fio4}</v>
      </c>
      <c r="AO40" s="181"/>
      <c r="AP40" s="181"/>
      <c r="AQ40" s="275" t="str">
        <f t="shared" si="78"/>
        <v>0:</v>
      </c>
      <c r="AR40" s="275" t="str">
        <f t="shared" si="78"/>
        <v>0:</v>
      </c>
      <c r="AS40" s="276">
        <f t="shared" si="12"/>
        <v>0</v>
      </c>
      <c r="AT40" s="277" t="e">
        <f>IF(MONTH('Настройки ТИК'!$C$17)=MONTH('Настройки ТИК'!$D$17),IF(AY40="К",AS40,0),IF(MONTH($A40)&lt;MONTH('Настройки ТИК'!$D$17),IF(AY40="К",AS40,0),0))</f>
        <v>#VALUE!</v>
      </c>
      <c r="AU40" s="277" t="e">
        <f>IF(MONTH('Настройки ТИК'!$C$17)=MONTH('Настройки ТИК'!$D$17),0,IF(MONTH($A40)&lt;MONTH('Настройки ТИК'!$D$17),0,IF(AY40="К",AS40,0)))</f>
        <v>#VALUE!</v>
      </c>
      <c r="AV40" s="277">
        <f t="shared" si="13"/>
        <v>0</v>
      </c>
      <c r="AW40" s="277">
        <f t="shared" si="14"/>
        <v>0</v>
      </c>
      <c r="AX40" s="303">
        <f>'в ФОВ'!AU16</f>
        <v>0</v>
      </c>
      <c r="AY40" s="380" t="str">
        <f t="shared" si="15"/>
        <v/>
      </c>
      <c r="AZ40" s="274" t="str">
        <f t="shared" si="79"/>
        <v>${id_fio5}</v>
      </c>
      <c r="BA40" s="181"/>
      <c r="BB40" s="181"/>
      <c r="BC40" s="275" t="str">
        <f t="shared" si="80"/>
        <v>0:</v>
      </c>
      <c r="BD40" s="275" t="str">
        <f t="shared" si="80"/>
        <v>0:</v>
      </c>
      <c r="BE40" s="276">
        <f t="shared" si="16"/>
        <v>0</v>
      </c>
      <c r="BF40" s="277" t="e">
        <f>IF(MONTH('Настройки ТИК'!$C$17)=MONTH('Настройки ТИК'!$D$17),IF(BK40="К",BE40,0),IF(MONTH($A40)&lt;MONTH('Настройки ТИК'!$D$17),IF(BK40="К",BE40,0),0))</f>
        <v>#VALUE!</v>
      </c>
      <c r="BG40" s="277" t="e">
        <f>IF(MONTH('Настройки ТИК'!$C$17)=MONTH('Настройки ТИК'!$D$17),0,IF(MONTH($A40)&lt;MONTH('Настройки ТИК'!$D$17),0,IF(BK40="К",BE40,0)))</f>
        <v>#VALUE!</v>
      </c>
      <c r="BH40" s="277">
        <f t="shared" si="17"/>
        <v>0</v>
      </c>
      <c r="BI40" s="277">
        <f t="shared" si="18"/>
        <v>0</v>
      </c>
      <c r="BJ40" s="303">
        <f>'в ФОВ'!BG16</f>
        <v>0</v>
      </c>
      <c r="BK40" s="380" t="str">
        <f t="shared" si="19"/>
        <v/>
      </c>
      <c r="BL40" s="274" t="str">
        <f t="shared" si="81"/>
        <v>${id_fio6}</v>
      </c>
      <c r="BM40" s="181"/>
      <c r="BN40" s="181"/>
      <c r="BO40" s="275" t="str">
        <f t="shared" si="82"/>
        <v>0:</v>
      </c>
      <c r="BP40" s="275" t="str">
        <f t="shared" si="82"/>
        <v>0:</v>
      </c>
      <c r="BQ40" s="276">
        <f t="shared" si="20"/>
        <v>0</v>
      </c>
      <c r="BR40" s="277" t="e">
        <f>IF(MONTH('Настройки ТИК'!$C$17)=MONTH('Настройки ТИК'!$D$17),IF(BW40="К",BQ40,0),IF(MONTH($A40)&lt;MONTH('Настройки ТИК'!$D$17),IF(BW40="К",BQ40,0),0))</f>
        <v>#VALUE!</v>
      </c>
      <c r="BS40" s="277" t="e">
        <f>IF(MONTH('Настройки ТИК'!$C$17)=MONTH('Настройки ТИК'!$D$17),0,IF(MONTH($A40)&lt;MONTH('Настройки ТИК'!$D$17),0,IF(BW40="К",BQ40,0)))</f>
        <v>#VALUE!</v>
      </c>
      <c r="BT40" s="277">
        <f t="shared" si="21"/>
        <v>0</v>
      </c>
      <c r="BU40" s="277">
        <f t="shared" si="22"/>
        <v>0</v>
      </c>
      <c r="BV40" s="303">
        <f>'в ФОВ'!BS16</f>
        <v>0</v>
      </c>
      <c r="BW40" s="380" t="str">
        <f t="shared" si="23"/>
        <v/>
      </c>
      <c r="BX40" s="274" t="str">
        <f t="shared" si="83"/>
        <v>${id_fio7}</v>
      </c>
      <c r="BY40" s="181"/>
      <c r="BZ40" s="181"/>
      <c r="CA40" s="275" t="str">
        <f t="shared" si="84"/>
        <v>0:</v>
      </c>
      <c r="CB40" s="275" t="str">
        <f t="shared" si="84"/>
        <v>0:</v>
      </c>
      <c r="CC40" s="276">
        <f t="shared" si="24"/>
        <v>0</v>
      </c>
      <c r="CD40" s="277" t="e">
        <f>IF(MONTH('Настройки ТИК'!$C$17)=MONTH('Настройки ТИК'!$D$17),IF(CI40="К",CC40,0),IF(MONTH($A40)&lt;MONTH('Настройки ТИК'!$D$17),IF(CI40="К",CC40,0),0))</f>
        <v>#VALUE!</v>
      </c>
      <c r="CE40" s="277" t="e">
        <f>IF(MONTH('Настройки ТИК'!$C$17)=MONTH('Настройки ТИК'!$D$17),0,IF(MONTH($A40)&lt;MONTH('Настройки ТИК'!$D$17),0,IF(CI40="К",CC40,0)))</f>
        <v>#VALUE!</v>
      </c>
      <c r="CF40" s="277">
        <f t="shared" si="25"/>
        <v>0</v>
      </c>
      <c r="CG40" s="277">
        <f t="shared" si="26"/>
        <v>0</v>
      </c>
      <c r="CH40" s="303">
        <f>'в ФОВ'!CE16</f>
        <v>0</v>
      </c>
      <c r="CI40" s="380" t="str">
        <f t="shared" si="27"/>
        <v/>
      </c>
      <c r="CJ40" s="274" t="str">
        <f t="shared" si="85"/>
        <v>${id_fio8}</v>
      </c>
      <c r="CK40" s="181"/>
      <c r="CL40" s="181"/>
      <c r="CM40" s="275" t="str">
        <f t="shared" si="86"/>
        <v>0:</v>
      </c>
      <c r="CN40" s="275" t="str">
        <f t="shared" si="86"/>
        <v>0:</v>
      </c>
      <c r="CO40" s="276">
        <f t="shared" si="28"/>
        <v>0</v>
      </c>
      <c r="CP40" s="277" t="e">
        <f>IF(MONTH('Настройки ТИК'!$C$17)=MONTH('Настройки ТИК'!$D$17),IF(CU40="К",CO40,0),IF(MONTH($A40)&lt;MONTH('Настройки ТИК'!$D$17),IF(CU40="К",CO40,0),0))</f>
        <v>#VALUE!</v>
      </c>
      <c r="CQ40" s="277" t="e">
        <f>IF(MONTH('Настройки ТИК'!$C$17)=MONTH('Настройки ТИК'!$D$17),0,IF(MONTH($A40)&lt;MONTH('Настройки ТИК'!$D$17),0,IF(CU40="К",CO40,0)))</f>
        <v>#VALUE!</v>
      </c>
      <c r="CR40" s="277">
        <f t="shared" si="29"/>
        <v>0</v>
      </c>
      <c r="CS40" s="277">
        <f t="shared" si="30"/>
        <v>0</v>
      </c>
      <c r="CT40" s="303">
        <f>'в ФОВ'!CQ16</f>
        <v>0</v>
      </c>
      <c r="CU40" s="380" t="str">
        <f t="shared" si="31"/>
        <v/>
      </c>
      <c r="CV40" s="274" t="str">
        <f t="shared" si="87"/>
        <v>${id_fio9}</v>
      </c>
      <c r="CW40" s="181"/>
      <c r="CX40" s="181"/>
      <c r="CY40" s="275" t="str">
        <f t="shared" si="88"/>
        <v>0:</v>
      </c>
      <c r="CZ40" s="275" t="str">
        <f t="shared" si="88"/>
        <v>0:</v>
      </c>
      <c r="DA40" s="276">
        <f t="shared" si="32"/>
        <v>0</v>
      </c>
      <c r="DB40" s="277" t="e">
        <f>IF(MONTH('Настройки ТИК'!$C$17)=MONTH('Настройки ТИК'!$D$17),IF(DG40="К",DA40,0),IF(MONTH($A40)&lt;MONTH('Настройки ТИК'!$D$17),IF(DG40="К",DA40,0),0))</f>
        <v>#VALUE!</v>
      </c>
      <c r="DC40" s="277" t="e">
        <f>IF(MONTH('Настройки ТИК'!$C$17)=MONTH('Настройки ТИК'!$D$17),0,IF(MONTH($A40)&lt;MONTH('Настройки ТИК'!$D$17),0,IF(DG40="К",DA40,0)))</f>
        <v>#VALUE!</v>
      </c>
      <c r="DD40" s="277">
        <f t="shared" si="33"/>
        <v>0</v>
      </c>
      <c r="DE40" s="277">
        <f t="shared" si="34"/>
        <v>0</v>
      </c>
      <c r="DF40" s="303">
        <f>'в ФОВ'!DC16</f>
        <v>0</v>
      </c>
      <c r="DG40" s="380" t="str">
        <f t="shared" si="35"/>
        <v/>
      </c>
      <c r="DH40" s="274" t="str">
        <f t="shared" si="89"/>
        <v>${id_fio10}</v>
      </c>
      <c r="DI40" s="181"/>
      <c r="DJ40" s="181"/>
      <c r="DK40" s="275" t="str">
        <f t="shared" si="90"/>
        <v>0:</v>
      </c>
      <c r="DL40" s="275" t="str">
        <f t="shared" si="90"/>
        <v>0:</v>
      </c>
      <c r="DM40" s="276">
        <f t="shared" si="36"/>
        <v>0</v>
      </c>
      <c r="DN40" s="277" t="e">
        <f>IF(MONTH('Настройки ТИК'!$C$17)=MONTH('Настройки ТИК'!$D$17),IF(DS40="К",DM40,0),IF(MONTH($A40)&lt;MONTH('Настройки ТИК'!$D$17),IF(DS40="К",DM40,0),0))</f>
        <v>#VALUE!</v>
      </c>
      <c r="DO40" s="277" t="e">
        <f>IF(MONTH('Настройки ТИК'!$C$17)=MONTH('Настройки ТИК'!$D$17),0,IF(MONTH($A40)&lt;MONTH('Настройки ТИК'!$D$17),0,IF(DS40="К",DM40,0)))</f>
        <v>#VALUE!</v>
      </c>
      <c r="DP40" s="277">
        <f t="shared" si="37"/>
        <v>0</v>
      </c>
      <c r="DQ40" s="277">
        <f t="shared" si="38"/>
        <v>0</v>
      </c>
      <c r="DR40" s="303">
        <f>'в ФОВ'!DO16</f>
        <v>0</v>
      </c>
      <c r="DS40" s="380" t="str">
        <f t="shared" si="39"/>
        <v/>
      </c>
      <c r="DT40" s="274" t="str">
        <f t="shared" si="91"/>
        <v>${id_fio11}</v>
      </c>
      <c r="DU40" s="181"/>
      <c r="DV40" s="181"/>
      <c r="DW40" s="275" t="str">
        <f t="shared" si="92"/>
        <v>0:</v>
      </c>
      <c r="DX40" s="275" t="str">
        <f t="shared" si="92"/>
        <v>0:</v>
      </c>
      <c r="DY40" s="276">
        <f t="shared" si="40"/>
        <v>0</v>
      </c>
      <c r="DZ40" s="277" t="e">
        <f>IF(MONTH('Настройки ТИК'!$C$17)=MONTH('Настройки ТИК'!$D$17),IF(EE40="К",DY40,0),IF(MONTH($A40)&lt;MONTH('Настройки ТИК'!$D$17),IF(EE40="К",DY40,0),0))</f>
        <v>#VALUE!</v>
      </c>
      <c r="EA40" s="277" t="e">
        <f>IF(MONTH('Настройки ТИК'!$C$17)=MONTH('Настройки ТИК'!$D$17),0,IF(MONTH($A40)&lt;MONTH('Настройки ТИК'!$D$17),0,IF(EE40="К",DY40,0)))</f>
        <v>#VALUE!</v>
      </c>
      <c r="EB40" s="277">
        <f t="shared" si="41"/>
        <v>0</v>
      </c>
      <c r="EC40" s="277">
        <f t="shared" si="42"/>
        <v>0</v>
      </c>
      <c r="ED40" s="303">
        <f>'в ФОВ'!EA16</f>
        <v>0</v>
      </c>
      <c r="EE40" s="380" t="str">
        <f t="shared" si="43"/>
        <v/>
      </c>
      <c r="EF40" s="274" t="str">
        <f t="shared" si="93"/>
        <v>${id_fio12}</v>
      </c>
      <c r="EG40" s="181"/>
      <c r="EH40" s="181"/>
      <c r="EI40" s="275" t="str">
        <f t="shared" si="94"/>
        <v>0:</v>
      </c>
      <c r="EJ40" s="275" t="str">
        <f t="shared" si="94"/>
        <v>0:</v>
      </c>
      <c r="EK40" s="276">
        <f t="shared" si="44"/>
        <v>0</v>
      </c>
      <c r="EL40" s="277" t="e">
        <f>IF(MONTH('Настройки ТИК'!$C$17)=MONTH('Настройки ТИК'!$D$17),IF(EQ40="К",EK40,0),IF(MONTH($A40)&lt;MONTH('Настройки ТИК'!$D$17),IF(EQ40="К",EK40,0),0))</f>
        <v>#VALUE!</v>
      </c>
      <c r="EM40" s="277" t="e">
        <f>IF(MONTH('Настройки ТИК'!$C$17)=MONTH('Настройки ТИК'!$D$17),0,IF(MONTH($A40)&lt;MONTH('Настройки ТИК'!$D$17),0,IF(EQ40="К",EK40,0)))</f>
        <v>#VALUE!</v>
      </c>
      <c r="EN40" s="277">
        <f t="shared" si="45"/>
        <v>0</v>
      </c>
      <c r="EO40" s="277">
        <f t="shared" si="46"/>
        <v>0</v>
      </c>
      <c r="EP40" s="303">
        <f>'в ФОВ'!EM16</f>
        <v>0</v>
      </c>
      <c r="EQ40" s="380" t="str">
        <f t="shared" si="47"/>
        <v/>
      </c>
      <c r="ER40" s="274" t="str">
        <f t="shared" si="95"/>
        <v>${id_fio13}</v>
      </c>
      <c r="ES40" s="181"/>
      <c r="ET40" s="181"/>
      <c r="EU40" s="275" t="str">
        <f t="shared" si="96"/>
        <v>0:</v>
      </c>
      <c r="EV40" s="275" t="str">
        <f t="shared" si="96"/>
        <v>0:</v>
      </c>
      <c r="EW40" s="276">
        <f t="shared" si="48"/>
        <v>0</v>
      </c>
      <c r="EX40" s="277" t="e">
        <f>IF(MONTH('Настройки ТИК'!$C$17)=MONTH('Настройки ТИК'!$D$17),IF(FC40="К",EW40,0),IF(MONTH($A40)&lt;MONTH('Настройки ТИК'!$D$17),IF(FC40="К",EW40,0),0))</f>
        <v>#VALUE!</v>
      </c>
      <c r="EY40" s="277" t="e">
        <f>IF(MONTH('Настройки ТИК'!$C$17)=MONTH('Настройки ТИК'!$D$17),0,IF(MONTH($A40)&lt;MONTH('Настройки ТИК'!$D$17),0,IF(FC40="К",EW40,0)))</f>
        <v>#VALUE!</v>
      </c>
      <c r="EZ40" s="277">
        <f t="shared" si="49"/>
        <v>0</v>
      </c>
      <c r="FA40" s="277">
        <f t="shared" si="50"/>
        <v>0</v>
      </c>
      <c r="FB40" s="303">
        <f>'в ФОВ'!EY16</f>
        <v>0</v>
      </c>
      <c r="FC40" s="380" t="str">
        <f t="shared" si="51"/>
        <v/>
      </c>
      <c r="FD40" s="274" t="str">
        <f t="shared" si="97"/>
        <v>${id_fio14}</v>
      </c>
      <c r="FE40" s="181"/>
      <c r="FF40" s="181"/>
      <c r="FG40" s="275" t="str">
        <f t="shared" si="98"/>
        <v>0:</v>
      </c>
      <c r="FH40" s="275" t="str">
        <f t="shared" si="98"/>
        <v>0:</v>
      </c>
      <c r="FI40" s="276">
        <f t="shared" si="52"/>
        <v>0</v>
      </c>
      <c r="FJ40" s="277" t="e">
        <f>IF(MONTH('Настройки ТИК'!$C$17)=MONTH('Настройки ТИК'!$D$17),IF(FO40="К",FI40,0),IF(MONTH($A40)&lt;MONTH('Настройки ТИК'!$D$17),IF(FO40="К",FI40,0),0))</f>
        <v>#VALUE!</v>
      </c>
      <c r="FK40" s="277" t="e">
        <f>IF(MONTH('Настройки ТИК'!$C$17)=MONTH('Настройки ТИК'!$D$17),0,IF(MONTH($A40)&lt;MONTH('Настройки ТИК'!$D$17),0,IF(FO40="К",FI40,0)))</f>
        <v>#VALUE!</v>
      </c>
      <c r="FL40" s="277">
        <f t="shared" si="53"/>
        <v>0</v>
      </c>
      <c r="FM40" s="277">
        <f t="shared" si="54"/>
        <v>0</v>
      </c>
      <c r="FN40" s="303">
        <f>'в ФОВ'!FK16</f>
        <v>0</v>
      </c>
      <c r="FO40" s="380" t="str">
        <f t="shared" si="55"/>
        <v/>
      </c>
      <c r="FP40" s="274" t="str">
        <f t="shared" si="99"/>
        <v>${id_fio15}</v>
      </c>
      <c r="FQ40" s="181"/>
      <c r="FR40" s="181"/>
      <c r="FS40" s="275" t="str">
        <f t="shared" si="100"/>
        <v>0:</v>
      </c>
      <c r="FT40" s="275" t="str">
        <f t="shared" si="100"/>
        <v>0:</v>
      </c>
      <c r="FU40" s="276">
        <f t="shared" si="56"/>
        <v>0</v>
      </c>
      <c r="FV40" s="277" t="e">
        <f>IF(MONTH('Настройки ТИК'!$C$17)=MONTH('Настройки ТИК'!$D$17),IF(GA40="К",FU40,0),IF(MONTH($A40)&lt;MONTH('Настройки ТИК'!$D$17),IF(GA40="К",FU40,0),0))</f>
        <v>#VALUE!</v>
      </c>
      <c r="FW40" s="277" t="e">
        <f>IF(MONTH('Настройки ТИК'!$C$17)=MONTH('Настройки ТИК'!$D$17),0,IF(MONTH($A40)&lt;MONTH('Настройки ТИК'!$D$17),0,IF(GA40="К",FU40,0)))</f>
        <v>#VALUE!</v>
      </c>
      <c r="FX40" s="277">
        <f t="shared" si="57"/>
        <v>0</v>
      </c>
      <c r="FY40" s="277">
        <f t="shared" si="58"/>
        <v>0</v>
      </c>
      <c r="FZ40" s="303">
        <f>'в ФОВ'!FW16</f>
        <v>0</v>
      </c>
      <c r="GA40" s="380" t="str">
        <f t="shared" si="59"/>
        <v/>
      </c>
      <c r="GB40" s="274" t="str">
        <f t="shared" si="101"/>
        <v>${id_fio16}</v>
      </c>
      <c r="GC40" s="181"/>
      <c r="GD40" s="181"/>
      <c r="GE40" s="275" t="str">
        <f t="shared" si="102"/>
        <v>0:</v>
      </c>
      <c r="GF40" s="275" t="str">
        <f t="shared" si="102"/>
        <v>0:</v>
      </c>
      <c r="GG40" s="276">
        <f t="shared" si="60"/>
        <v>0</v>
      </c>
      <c r="GH40" s="277" t="e">
        <f>IF(MONTH('Настройки ТИК'!$C$17)=MONTH('Настройки ТИК'!$D$17),IF(GM40="К",GG40,0),IF(MONTH($A40)&lt;MONTH('Настройки ТИК'!$D$17),IF(GM40="К",GG40,0),0))</f>
        <v>#VALUE!</v>
      </c>
      <c r="GI40" s="277" t="e">
        <f>IF(MONTH('Настройки ТИК'!$C$17)=MONTH('Настройки ТИК'!$D$17),0,IF(MONTH($A40)&lt;MONTH('Настройки ТИК'!$D$17),0,IF(GM40="К",GG40,0)))</f>
        <v>#VALUE!</v>
      </c>
      <c r="GJ40" s="277">
        <f t="shared" si="61"/>
        <v>0</v>
      </c>
      <c r="GK40" s="277">
        <f t="shared" si="62"/>
        <v>0</v>
      </c>
      <c r="GL40" s="303">
        <f>'в ФОВ'!GI16</f>
        <v>0</v>
      </c>
      <c r="GM40" s="380" t="str">
        <f t="shared" si="63"/>
        <v/>
      </c>
      <c r="GN40" s="274" t="str">
        <f t="shared" si="103"/>
        <v>${id_fio17}</v>
      </c>
      <c r="GO40" s="181"/>
      <c r="GP40" s="181"/>
      <c r="GQ40" s="275" t="str">
        <f t="shared" si="104"/>
        <v>0:</v>
      </c>
      <c r="GR40" s="275" t="str">
        <f t="shared" si="104"/>
        <v>0:</v>
      </c>
      <c r="GS40" s="276">
        <f t="shared" si="64"/>
        <v>0</v>
      </c>
      <c r="GT40" s="277" t="e">
        <f>IF(MONTH('Настройки ТИК'!$C$17)=MONTH('Настройки ТИК'!$D$17),IF(GY40="К",GS40,0),IF(MONTH($A40)&lt;MONTH('Настройки ТИК'!$D$17),IF(GY40="К",GS40,0),0))</f>
        <v>#VALUE!</v>
      </c>
      <c r="GU40" s="277" t="e">
        <f>IF(MONTH('Настройки ТИК'!$C$17)=MONTH('Настройки ТИК'!$D$17),0,IF(MONTH($A40)&lt;MONTH('Настройки ТИК'!$D$17),0,IF(GY40="К",GS40,0)))</f>
        <v>#VALUE!</v>
      </c>
      <c r="GV40" s="277">
        <f t="shared" si="65"/>
        <v>0</v>
      </c>
      <c r="GW40" s="277">
        <f t="shared" si="66"/>
        <v>0</v>
      </c>
      <c r="GX40" s="303">
        <f>'в ФОВ'!GU16</f>
        <v>0</v>
      </c>
      <c r="GY40" s="380" t="str">
        <f t="shared" si="67"/>
        <v/>
      </c>
      <c r="GZ40" s="274" t="str">
        <f t="shared" si="105"/>
        <v>${id_fio18}</v>
      </c>
      <c r="HA40" s="181"/>
      <c r="HB40" s="181"/>
      <c r="HC40" s="275" t="str">
        <f t="shared" si="106"/>
        <v>0:</v>
      </c>
      <c r="HD40" s="275" t="str">
        <f t="shared" si="106"/>
        <v>0:</v>
      </c>
      <c r="HE40" s="276">
        <f t="shared" si="68"/>
        <v>0</v>
      </c>
      <c r="HF40" s="277" t="e">
        <f>IF(MONTH('Настройки ТИК'!$C$17)=MONTH('Настройки ТИК'!$D$17),IF(HK40="К",HE40,0),IF(MONTH($A40)&lt;MONTH('Настройки ТИК'!$D$17),IF(HK40="К",HE40,0),0))</f>
        <v>#VALUE!</v>
      </c>
      <c r="HG40" s="277" t="e">
        <f>IF(MONTH('Настройки ТИК'!$C$17)=MONTH('Настройки ТИК'!$D$17),0,IF(MONTH($A40)&lt;MONTH('Настройки ТИК'!$D$17),0,IF(HK40="К",HE40,0)))</f>
        <v>#VALUE!</v>
      </c>
      <c r="HH40" s="277">
        <f t="shared" si="69"/>
        <v>0</v>
      </c>
      <c r="HI40" s="277">
        <f t="shared" si="70"/>
        <v>0</v>
      </c>
      <c r="HJ40" s="303">
        <f>'в ФОВ'!HG16</f>
        <v>0</v>
      </c>
      <c r="HK40" s="380" t="str">
        <f t="shared" si="71"/>
        <v/>
      </c>
      <c r="HO40" s="408" t="str">
        <f>'Настройки ТИК'!$C$55</f>
        <v>${code_doc}</v>
      </c>
    </row>
    <row r="41" spans="1:223">
      <c r="A41" s="419" t="s">
        <v>1040</v>
      </c>
      <c r="B41" s="420" t="s">
        <v>1041</v>
      </c>
      <c r="C41" s="497" t="s">
        <v>1091</v>
      </c>
      <c r="D41" s="274" t="str">
        <f t="shared" si="107"/>
        <v>${id_fio1}</v>
      </c>
      <c r="E41" s="181"/>
      <c r="F41" s="181"/>
      <c r="G41" s="275" t="str">
        <f t="shared" si="72"/>
        <v>0:</v>
      </c>
      <c r="H41" s="275" t="str">
        <f t="shared" si="72"/>
        <v>0:</v>
      </c>
      <c r="I41" s="276">
        <f t="shared" si="0"/>
        <v>0</v>
      </c>
      <c r="J41" s="277" t="e">
        <f>IF(MONTH('Настройки ТИК'!$C$17)=MONTH('Настройки ТИК'!$D$17),IF(O41="К",I41,0),IF(MONTH($A41)&lt;MONTH('Настройки ТИК'!$D$17),IF(O41="К",I41,0),0))</f>
        <v>#VALUE!</v>
      </c>
      <c r="K41" s="277" t="e">
        <f>IF(MONTH('Настройки ТИК'!$C$17)=MONTH('Настройки ТИК'!$D$17),0,IF(MONTH($A41)&lt;MONTH('Настройки ТИК'!$D$17),0,IF(O41="К",I41,0)))</f>
        <v>#VALUE!</v>
      </c>
      <c r="L41" s="277">
        <f t="shared" si="1"/>
        <v>0</v>
      </c>
      <c r="M41" s="277">
        <f t="shared" si="2"/>
        <v>0</v>
      </c>
      <c r="N41" s="303">
        <f>'в ФОВ'!K17</f>
        <v>0</v>
      </c>
      <c r="O41" s="380" t="str">
        <f t="shared" si="3"/>
        <v/>
      </c>
      <c r="P41" s="274" t="str">
        <f t="shared" si="73"/>
        <v>${id_fio2}</v>
      </c>
      <c r="Q41" s="181"/>
      <c r="R41" s="181"/>
      <c r="S41" s="275" t="str">
        <f t="shared" si="74"/>
        <v>0:</v>
      </c>
      <c r="T41" s="275" t="str">
        <f t="shared" si="74"/>
        <v>0:</v>
      </c>
      <c r="U41" s="276">
        <f t="shared" si="4"/>
        <v>0</v>
      </c>
      <c r="V41" s="277" t="e">
        <f>IF(MONTH('Настройки ТИК'!$C$17)=MONTH('Настройки ТИК'!$D$17),IF(AA41="К",U41,0),IF(MONTH($A41)&lt;MONTH('Настройки ТИК'!$D$17),IF(AA41="К",U41,0),0))</f>
        <v>#VALUE!</v>
      </c>
      <c r="W41" s="277" t="e">
        <f>IF(MONTH('Настройки ТИК'!$C$17)=MONTH('Настройки ТИК'!$D$17),0,IF(MONTH($A41)&lt;MONTH('Настройки ТИК'!$D$17),0,IF(AA41="К",U41,0)))</f>
        <v>#VALUE!</v>
      </c>
      <c r="X41" s="277">
        <f t="shared" si="5"/>
        <v>0</v>
      </c>
      <c r="Y41" s="277">
        <f t="shared" si="6"/>
        <v>0</v>
      </c>
      <c r="Z41" s="303">
        <f>'в ФОВ'!W17</f>
        <v>0</v>
      </c>
      <c r="AA41" s="380" t="str">
        <f t="shared" si="7"/>
        <v/>
      </c>
      <c r="AB41" s="274" t="str">
        <f t="shared" si="75"/>
        <v>${id_fio3}</v>
      </c>
      <c r="AC41" s="181"/>
      <c r="AD41" s="181"/>
      <c r="AE41" s="275" t="str">
        <f t="shared" si="76"/>
        <v>0:</v>
      </c>
      <c r="AF41" s="275" t="str">
        <f t="shared" si="76"/>
        <v>0:</v>
      </c>
      <c r="AG41" s="276">
        <f t="shared" si="8"/>
        <v>0</v>
      </c>
      <c r="AH41" s="277" t="e">
        <f>IF(MONTH('Настройки ТИК'!$C$17)=MONTH('Настройки ТИК'!$D$17),IF(AM41="К",AG41,0),IF(MONTH($A41)&lt;MONTH('Настройки ТИК'!$D$17),IF(AM41="К",AG41,0),0))</f>
        <v>#VALUE!</v>
      </c>
      <c r="AI41" s="277" t="e">
        <f>IF(MONTH('Настройки ТИК'!$C$17)=MONTH('Настройки ТИК'!$D$17),0,IF(MONTH($A41)&lt;MONTH('Настройки ТИК'!$D$17),0,IF(AM41="К",AG41,0)))</f>
        <v>#VALUE!</v>
      </c>
      <c r="AJ41" s="277">
        <f t="shared" si="9"/>
        <v>0</v>
      </c>
      <c r="AK41" s="277">
        <f t="shared" si="10"/>
        <v>0</v>
      </c>
      <c r="AL41" s="303">
        <f>'в ФОВ'!AI17</f>
        <v>0</v>
      </c>
      <c r="AM41" s="380" t="str">
        <f t="shared" si="11"/>
        <v/>
      </c>
      <c r="AN41" s="274" t="str">
        <f t="shared" si="77"/>
        <v>${id_fio4}</v>
      </c>
      <c r="AO41" s="181"/>
      <c r="AP41" s="181"/>
      <c r="AQ41" s="275" t="str">
        <f t="shared" si="78"/>
        <v>0:</v>
      </c>
      <c r="AR41" s="275" t="str">
        <f t="shared" si="78"/>
        <v>0:</v>
      </c>
      <c r="AS41" s="276">
        <f t="shared" si="12"/>
        <v>0</v>
      </c>
      <c r="AT41" s="277" t="e">
        <f>IF(MONTH('Настройки ТИК'!$C$17)=MONTH('Настройки ТИК'!$D$17),IF(AY41="К",AS41,0),IF(MONTH($A41)&lt;MONTH('Настройки ТИК'!$D$17),IF(AY41="К",AS41,0),0))</f>
        <v>#VALUE!</v>
      </c>
      <c r="AU41" s="277" t="e">
        <f>IF(MONTH('Настройки ТИК'!$C$17)=MONTH('Настройки ТИК'!$D$17),0,IF(MONTH($A41)&lt;MONTH('Настройки ТИК'!$D$17),0,IF(AY41="К",AS41,0)))</f>
        <v>#VALUE!</v>
      </c>
      <c r="AV41" s="277">
        <f t="shared" si="13"/>
        <v>0</v>
      </c>
      <c r="AW41" s="277">
        <f t="shared" si="14"/>
        <v>0</v>
      </c>
      <c r="AX41" s="303">
        <f>'в ФОВ'!AU17</f>
        <v>0</v>
      </c>
      <c r="AY41" s="380" t="str">
        <f t="shared" si="15"/>
        <v/>
      </c>
      <c r="AZ41" s="274" t="str">
        <f t="shared" si="79"/>
        <v>${id_fio5}</v>
      </c>
      <c r="BA41" s="181"/>
      <c r="BB41" s="181"/>
      <c r="BC41" s="275" t="str">
        <f t="shared" si="80"/>
        <v>0:</v>
      </c>
      <c r="BD41" s="275" t="str">
        <f t="shared" si="80"/>
        <v>0:</v>
      </c>
      <c r="BE41" s="276">
        <f t="shared" si="16"/>
        <v>0</v>
      </c>
      <c r="BF41" s="277" t="e">
        <f>IF(MONTH('Настройки ТИК'!$C$17)=MONTH('Настройки ТИК'!$D$17),IF(BK41="К",BE41,0),IF(MONTH($A41)&lt;MONTH('Настройки ТИК'!$D$17),IF(BK41="К",BE41,0),0))</f>
        <v>#VALUE!</v>
      </c>
      <c r="BG41" s="277" t="e">
        <f>IF(MONTH('Настройки ТИК'!$C$17)=MONTH('Настройки ТИК'!$D$17),0,IF(MONTH($A41)&lt;MONTH('Настройки ТИК'!$D$17),0,IF(BK41="К",BE41,0)))</f>
        <v>#VALUE!</v>
      </c>
      <c r="BH41" s="277">
        <f t="shared" si="17"/>
        <v>0</v>
      </c>
      <c r="BI41" s="277">
        <f t="shared" si="18"/>
        <v>0</v>
      </c>
      <c r="BJ41" s="303">
        <f>'в ФОВ'!BG17</f>
        <v>0</v>
      </c>
      <c r="BK41" s="380" t="str">
        <f t="shared" si="19"/>
        <v/>
      </c>
      <c r="BL41" s="274" t="str">
        <f t="shared" si="81"/>
        <v>${id_fio6}</v>
      </c>
      <c r="BM41" s="181"/>
      <c r="BN41" s="181"/>
      <c r="BO41" s="275" t="str">
        <f t="shared" si="82"/>
        <v>0:</v>
      </c>
      <c r="BP41" s="275" t="str">
        <f t="shared" si="82"/>
        <v>0:</v>
      </c>
      <c r="BQ41" s="276">
        <f t="shared" si="20"/>
        <v>0</v>
      </c>
      <c r="BR41" s="277" t="e">
        <f>IF(MONTH('Настройки ТИК'!$C$17)=MONTH('Настройки ТИК'!$D$17),IF(BW41="К",BQ41,0),IF(MONTH($A41)&lt;MONTH('Настройки ТИК'!$D$17),IF(BW41="К",BQ41,0),0))</f>
        <v>#VALUE!</v>
      </c>
      <c r="BS41" s="277" t="e">
        <f>IF(MONTH('Настройки ТИК'!$C$17)=MONTH('Настройки ТИК'!$D$17),0,IF(MONTH($A41)&lt;MONTH('Настройки ТИК'!$D$17),0,IF(BW41="К",BQ41,0)))</f>
        <v>#VALUE!</v>
      </c>
      <c r="BT41" s="277">
        <f t="shared" si="21"/>
        <v>0</v>
      </c>
      <c r="BU41" s="277">
        <f t="shared" si="22"/>
        <v>0</v>
      </c>
      <c r="BV41" s="303">
        <f>'в ФОВ'!BS17</f>
        <v>0</v>
      </c>
      <c r="BW41" s="380" t="str">
        <f t="shared" si="23"/>
        <v/>
      </c>
      <c r="BX41" s="274" t="str">
        <f t="shared" si="83"/>
        <v>${id_fio7}</v>
      </c>
      <c r="BY41" s="181"/>
      <c r="BZ41" s="181"/>
      <c r="CA41" s="275" t="str">
        <f t="shared" si="84"/>
        <v>0:</v>
      </c>
      <c r="CB41" s="275" t="str">
        <f t="shared" si="84"/>
        <v>0:</v>
      </c>
      <c r="CC41" s="276">
        <f t="shared" si="24"/>
        <v>0</v>
      </c>
      <c r="CD41" s="277" t="e">
        <f>IF(MONTH('Настройки ТИК'!$C$17)=MONTH('Настройки ТИК'!$D$17),IF(CI41="К",CC41,0),IF(MONTH($A41)&lt;MONTH('Настройки ТИК'!$D$17),IF(CI41="К",CC41,0),0))</f>
        <v>#VALUE!</v>
      </c>
      <c r="CE41" s="277" t="e">
        <f>IF(MONTH('Настройки ТИК'!$C$17)=MONTH('Настройки ТИК'!$D$17),0,IF(MONTH($A41)&lt;MONTH('Настройки ТИК'!$D$17),0,IF(CI41="К",CC41,0)))</f>
        <v>#VALUE!</v>
      </c>
      <c r="CF41" s="277">
        <f t="shared" si="25"/>
        <v>0</v>
      </c>
      <c r="CG41" s="277">
        <f t="shared" si="26"/>
        <v>0</v>
      </c>
      <c r="CH41" s="303">
        <f>'в ФОВ'!CE17</f>
        <v>0</v>
      </c>
      <c r="CI41" s="380" t="str">
        <f t="shared" si="27"/>
        <v/>
      </c>
      <c r="CJ41" s="274" t="str">
        <f t="shared" si="85"/>
        <v>${id_fio8}</v>
      </c>
      <c r="CK41" s="181"/>
      <c r="CL41" s="181"/>
      <c r="CM41" s="275" t="str">
        <f t="shared" si="86"/>
        <v>0:</v>
      </c>
      <c r="CN41" s="275" t="str">
        <f t="shared" si="86"/>
        <v>0:</v>
      </c>
      <c r="CO41" s="276">
        <f t="shared" si="28"/>
        <v>0</v>
      </c>
      <c r="CP41" s="277" t="e">
        <f>IF(MONTH('Настройки ТИК'!$C$17)=MONTH('Настройки ТИК'!$D$17),IF(CU41="К",CO41,0),IF(MONTH($A41)&lt;MONTH('Настройки ТИК'!$D$17),IF(CU41="К",CO41,0),0))</f>
        <v>#VALUE!</v>
      </c>
      <c r="CQ41" s="277" t="e">
        <f>IF(MONTH('Настройки ТИК'!$C$17)=MONTH('Настройки ТИК'!$D$17),0,IF(MONTH($A41)&lt;MONTH('Настройки ТИК'!$D$17),0,IF(CU41="К",CO41,0)))</f>
        <v>#VALUE!</v>
      </c>
      <c r="CR41" s="277">
        <f t="shared" si="29"/>
        <v>0</v>
      </c>
      <c r="CS41" s="277">
        <f t="shared" si="30"/>
        <v>0</v>
      </c>
      <c r="CT41" s="303">
        <f>'в ФОВ'!CQ17</f>
        <v>0</v>
      </c>
      <c r="CU41" s="380" t="str">
        <f t="shared" si="31"/>
        <v/>
      </c>
      <c r="CV41" s="274" t="str">
        <f t="shared" si="87"/>
        <v>${id_fio9}</v>
      </c>
      <c r="CW41" s="181"/>
      <c r="CX41" s="181"/>
      <c r="CY41" s="275" t="str">
        <f t="shared" si="88"/>
        <v>0:</v>
      </c>
      <c r="CZ41" s="275" t="str">
        <f t="shared" si="88"/>
        <v>0:</v>
      </c>
      <c r="DA41" s="276">
        <f t="shared" si="32"/>
        <v>0</v>
      </c>
      <c r="DB41" s="277" t="e">
        <f>IF(MONTH('Настройки ТИК'!$C$17)=MONTH('Настройки ТИК'!$D$17),IF(DG41="К",DA41,0),IF(MONTH($A41)&lt;MONTH('Настройки ТИК'!$D$17),IF(DG41="К",DA41,0),0))</f>
        <v>#VALUE!</v>
      </c>
      <c r="DC41" s="277" t="e">
        <f>IF(MONTH('Настройки ТИК'!$C$17)=MONTH('Настройки ТИК'!$D$17),0,IF(MONTH($A41)&lt;MONTH('Настройки ТИК'!$D$17),0,IF(DG41="К",DA41,0)))</f>
        <v>#VALUE!</v>
      </c>
      <c r="DD41" s="277">
        <f t="shared" si="33"/>
        <v>0</v>
      </c>
      <c r="DE41" s="277">
        <f t="shared" si="34"/>
        <v>0</v>
      </c>
      <c r="DF41" s="303">
        <f>'в ФОВ'!DC17</f>
        <v>0</v>
      </c>
      <c r="DG41" s="380" t="str">
        <f t="shared" si="35"/>
        <v/>
      </c>
      <c r="DH41" s="274" t="str">
        <f t="shared" si="89"/>
        <v>${id_fio10}</v>
      </c>
      <c r="DI41" s="181"/>
      <c r="DJ41" s="181"/>
      <c r="DK41" s="275" t="str">
        <f t="shared" si="90"/>
        <v>0:</v>
      </c>
      <c r="DL41" s="275" t="str">
        <f t="shared" si="90"/>
        <v>0:</v>
      </c>
      <c r="DM41" s="276">
        <f t="shared" si="36"/>
        <v>0</v>
      </c>
      <c r="DN41" s="277" t="e">
        <f>IF(MONTH('Настройки ТИК'!$C$17)=MONTH('Настройки ТИК'!$D$17),IF(DS41="К",DM41,0),IF(MONTH($A41)&lt;MONTH('Настройки ТИК'!$D$17),IF(DS41="К",DM41,0),0))</f>
        <v>#VALUE!</v>
      </c>
      <c r="DO41" s="277" t="e">
        <f>IF(MONTH('Настройки ТИК'!$C$17)=MONTH('Настройки ТИК'!$D$17),0,IF(MONTH($A41)&lt;MONTH('Настройки ТИК'!$D$17),0,IF(DS41="К",DM41,0)))</f>
        <v>#VALUE!</v>
      </c>
      <c r="DP41" s="277">
        <f t="shared" si="37"/>
        <v>0</v>
      </c>
      <c r="DQ41" s="277">
        <f t="shared" si="38"/>
        <v>0</v>
      </c>
      <c r="DR41" s="303">
        <f>'в ФОВ'!DO17</f>
        <v>0</v>
      </c>
      <c r="DS41" s="380" t="str">
        <f t="shared" si="39"/>
        <v/>
      </c>
      <c r="DT41" s="274" t="str">
        <f t="shared" si="91"/>
        <v>${id_fio11}</v>
      </c>
      <c r="DU41" s="181"/>
      <c r="DV41" s="181"/>
      <c r="DW41" s="275" t="str">
        <f t="shared" si="92"/>
        <v>0:</v>
      </c>
      <c r="DX41" s="275" t="str">
        <f t="shared" si="92"/>
        <v>0:</v>
      </c>
      <c r="DY41" s="276">
        <f t="shared" si="40"/>
        <v>0</v>
      </c>
      <c r="DZ41" s="277" t="e">
        <f>IF(MONTH('Настройки ТИК'!$C$17)=MONTH('Настройки ТИК'!$D$17),IF(EE41="К",DY41,0),IF(MONTH($A41)&lt;MONTH('Настройки ТИК'!$D$17),IF(EE41="К",DY41,0),0))</f>
        <v>#VALUE!</v>
      </c>
      <c r="EA41" s="277" t="e">
        <f>IF(MONTH('Настройки ТИК'!$C$17)=MONTH('Настройки ТИК'!$D$17),0,IF(MONTH($A41)&lt;MONTH('Настройки ТИК'!$D$17),0,IF(EE41="К",DY41,0)))</f>
        <v>#VALUE!</v>
      </c>
      <c r="EB41" s="277">
        <f t="shared" si="41"/>
        <v>0</v>
      </c>
      <c r="EC41" s="277">
        <f t="shared" si="42"/>
        <v>0</v>
      </c>
      <c r="ED41" s="303">
        <f>'в ФОВ'!EA17</f>
        <v>0</v>
      </c>
      <c r="EE41" s="380" t="str">
        <f t="shared" si="43"/>
        <v/>
      </c>
      <c r="EF41" s="274" t="str">
        <f t="shared" si="93"/>
        <v>${id_fio12}</v>
      </c>
      <c r="EG41" s="181"/>
      <c r="EH41" s="181"/>
      <c r="EI41" s="275" t="str">
        <f t="shared" si="94"/>
        <v>0:</v>
      </c>
      <c r="EJ41" s="275" t="str">
        <f t="shared" si="94"/>
        <v>0:</v>
      </c>
      <c r="EK41" s="276">
        <f t="shared" si="44"/>
        <v>0</v>
      </c>
      <c r="EL41" s="277" t="e">
        <f>IF(MONTH('Настройки ТИК'!$C$17)=MONTH('Настройки ТИК'!$D$17),IF(EQ41="К",EK41,0),IF(MONTH($A41)&lt;MONTH('Настройки ТИК'!$D$17),IF(EQ41="К",EK41,0),0))</f>
        <v>#VALUE!</v>
      </c>
      <c r="EM41" s="277" t="e">
        <f>IF(MONTH('Настройки ТИК'!$C$17)=MONTH('Настройки ТИК'!$D$17),0,IF(MONTH($A41)&lt;MONTH('Настройки ТИК'!$D$17),0,IF(EQ41="К",EK41,0)))</f>
        <v>#VALUE!</v>
      </c>
      <c r="EN41" s="277">
        <f t="shared" si="45"/>
        <v>0</v>
      </c>
      <c r="EO41" s="277">
        <f t="shared" si="46"/>
        <v>0</v>
      </c>
      <c r="EP41" s="303">
        <f>'в ФОВ'!EM17</f>
        <v>0</v>
      </c>
      <c r="EQ41" s="380" t="str">
        <f t="shared" si="47"/>
        <v/>
      </c>
      <c r="ER41" s="274" t="str">
        <f t="shared" si="95"/>
        <v>${id_fio13}</v>
      </c>
      <c r="ES41" s="181"/>
      <c r="ET41" s="181"/>
      <c r="EU41" s="275" t="str">
        <f t="shared" si="96"/>
        <v>0:</v>
      </c>
      <c r="EV41" s="275" t="str">
        <f t="shared" si="96"/>
        <v>0:</v>
      </c>
      <c r="EW41" s="276">
        <f t="shared" si="48"/>
        <v>0</v>
      </c>
      <c r="EX41" s="277" t="e">
        <f>IF(MONTH('Настройки ТИК'!$C$17)=MONTH('Настройки ТИК'!$D$17),IF(FC41="К",EW41,0),IF(MONTH($A41)&lt;MONTH('Настройки ТИК'!$D$17),IF(FC41="К",EW41,0),0))</f>
        <v>#VALUE!</v>
      </c>
      <c r="EY41" s="277" t="e">
        <f>IF(MONTH('Настройки ТИК'!$C$17)=MONTH('Настройки ТИК'!$D$17),0,IF(MONTH($A41)&lt;MONTH('Настройки ТИК'!$D$17),0,IF(FC41="К",EW41,0)))</f>
        <v>#VALUE!</v>
      </c>
      <c r="EZ41" s="277">
        <f t="shared" si="49"/>
        <v>0</v>
      </c>
      <c r="FA41" s="277">
        <f t="shared" si="50"/>
        <v>0</v>
      </c>
      <c r="FB41" s="303">
        <f>'в ФОВ'!EY17</f>
        <v>0</v>
      </c>
      <c r="FC41" s="380" t="str">
        <f t="shared" si="51"/>
        <v/>
      </c>
      <c r="FD41" s="274" t="str">
        <f t="shared" si="97"/>
        <v>${id_fio14}</v>
      </c>
      <c r="FE41" s="181"/>
      <c r="FF41" s="181"/>
      <c r="FG41" s="275" t="str">
        <f t="shared" si="98"/>
        <v>0:</v>
      </c>
      <c r="FH41" s="275" t="str">
        <f t="shared" si="98"/>
        <v>0:</v>
      </c>
      <c r="FI41" s="276">
        <f t="shared" si="52"/>
        <v>0</v>
      </c>
      <c r="FJ41" s="277" t="e">
        <f>IF(MONTH('Настройки ТИК'!$C$17)=MONTH('Настройки ТИК'!$D$17),IF(FO41="К",FI41,0),IF(MONTH($A41)&lt;MONTH('Настройки ТИК'!$D$17),IF(FO41="К",FI41,0),0))</f>
        <v>#VALUE!</v>
      </c>
      <c r="FK41" s="277" t="e">
        <f>IF(MONTH('Настройки ТИК'!$C$17)=MONTH('Настройки ТИК'!$D$17),0,IF(MONTH($A41)&lt;MONTH('Настройки ТИК'!$D$17),0,IF(FO41="К",FI41,0)))</f>
        <v>#VALUE!</v>
      </c>
      <c r="FL41" s="277">
        <f t="shared" si="53"/>
        <v>0</v>
      </c>
      <c r="FM41" s="277">
        <f t="shared" si="54"/>
        <v>0</v>
      </c>
      <c r="FN41" s="303">
        <f>'в ФОВ'!FK17</f>
        <v>0</v>
      </c>
      <c r="FO41" s="380" t="str">
        <f t="shared" si="55"/>
        <v/>
      </c>
      <c r="FP41" s="274" t="str">
        <f t="shared" si="99"/>
        <v>${id_fio15}</v>
      </c>
      <c r="FQ41" s="181"/>
      <c r="FR41" s="181"/>
      <c r="FS41" s="275" t="str">
        <f t="shared" si="100"/>
        <v>0:</v>
      </c>
      <c r="FT41" s="275" t="str">
        <f t="shared" si="100"/>
        <v>0:</v>
      </c>
      <c r="FU41" s="276">
        <f t="shared" si="56"/>
        <v>0</v>
      </c>
      <c r="FV41" s="277" t="e">
        <f>IF(MONTH('Настройки ТИК'!$C$17)=MONTH('Настройки ТИК'!$D$17),IF(GA41="К",FU41,0),IF(MONTH($A41)&lt;MONTH('Настройки ТИК'!$D$17),IF(GA41="К",FU41,0),0))</f>
        <v>#VALUE!</v>
      </c>
      <c r="FW41" s="277" t="e">
        <f>IF(MONTH('Настройки ТИК'!$C$17)=MONTH('Настройки ТИК'!$D$17),0,IF(MONTH($A41)&lt;MONTH('Настройки ТИК'!$D$17),0,IF(GA41="К",FU41,0)))</f>
        <v>#VALUE!</v>
      </c>
      <c r="FX41" s="277">
        <f t="shared" si="57"/>
        <v>0</v>
      </c>
      <c r="FY41" s="277">
        <f t="shared" si="58"/>
        <v>0</v>
      </c>
      <c r="FZ41" s="303">
        <f>'в ФОВ'!FW17</f>
        <v>0</v>
      </c>
      <c r="GA41" s="380" t="str">
        <f t="shared" si="59"/>
        <v/>
      </c>
      <c r="GB41" s="274" t="str">
        <f t="shared" si="101"/>
        <v>${id_fio16}</v>
      </c>
      <c r="GC41" s="181"/>
      <c r="GD41" s="181"/>
      <c r="GE41" s="275" t="str">
        <f t="shared" si="102"/>
        <v>0:</v>
      </c>
      <c r="GF41" s="275" t="str">
        <f t="shared" si="102"/>
        <v>0:</v>
      </c>
      <c r="GG41" s="276">
        <f t="shared" si="60"/>
        <v>0</v>
      </c>
      <c r="GH41" s="277" t="e">
        <f>IF(MONTH('Настройки ТИК'!$C$17)=MONTH('Настройки ТИК'!$D$17),IF(GM41="К",GG41,0),IF(MONTH($A41)&lt;MONTH('Настройки ТИК'!$D$17),IF(GM41="К",GG41,0),0))</f>
        <v>#VALUE!</v>
      </c>
      <c r="GI41" s="277" t="e">
        <f>IF(MONTH('Настройки ТИК'!$C$17)=MONTH('Настройки ТИК'!$D$17),0,IF(MONTH($A41)&lt;MONTH('Настройки ТИК'!$D$17),0,IF(GM41="К",GG41,0)))</f>
        <v>#VALUE!</v>
      </c>
      <c r="GJ41" s="277">
        <f t="shared" si="61"/>
        <v>0</v>
      </c>
      <c r="GK41" s="277">
        <f t="shared" si="62"/>
        <v>0</v>
      </c>
      <c r="GL41" s="303">
        <f>'в ФОВ'!GI17</f>
        <v>0</v>
      </c>
      <c r="GM41" s="380" t="str">
        <f t="shared" si="63"/>
        <v/>
      </c>
      <c r="GN41" s="274" t="str">
        <f t="shared" si="103"/>
        <v>${id_fio17}</v>
      </c>
      <c r="GO41" s="181"/>
      <c r="GP41" s="181"/>
      <c r="GQ41" s="275" t="str">
        <f t="shared" si="104"/>
        <v>0:</v>
      </c>
      <c r="GR41" s="275" t="str">
        <f t="shared" si="104"/>
        <v>0:</v>
      </c>
      <c r="GS41" s="276">
        <f t="shared" si="64"/>
        <v>0</v>
      </c>
      <c r="GT41" s="277" t="e">
        <f>IF(MONTH('Настройки ТИК'!$C$17)=MONTH('Настройки ТИК'!$D$17),IF(GY41="К",GS41,0),IF(MONTH($A41)&lt;MONTH('Настройки ТИК'!$D$17),IF(GY41="К",GS41,0),0))</f>
        <v>#VALUE!</v>
      </c>
      <c r="GU41" s="277" t="e">
        <f>IF(MONTH('Настройки ТИК'!$C$17)=MONTH('Настройки ТИК'!$D$17),0,IF(MONTH($A41)&lt;MONTH('Настройки ТИК'!$D$17),0,IF(GY41="К",GS41,0)))</f>
        <v>#VALUE!</v>
      </c>
      <c r="GV41" s="277">
        <f t="shared" si="65"/>
        <v>0</v>
      </c>
      <c r="GW41" s="277">
        <f t="shared" si="66"/>
        <v>0</v>
      </c>
      <c r="GX41" s="303">
        <f>'в ФОВ'!GU17</f>
        <v>0</v>
      </c>
      <c r="GY41" s="380" t="str">
        <f t="shared" si="67"/>
        <v/>
      </c>
      <c r="GZ41" s="274" t="str">
        <f t="shared" si="105"/>
        <v>${id_fio18}</v>
      </c>
      <c r="HA41" s="181"/>
      <c r="HB41" s="181"/>
      <c r="HC41" s="275" t="str">
        <f t="shared" si="106"/>
        <v>0:</v>
      </c>
      <c r="HD41" s="275" t="str">
        <f t="shared" si="106"/>
        <v>0:</v>
      </c>
      <c r="HE41" s="276">
        <f t="shared" si="68"/>
        <v>0</v>
      </c>
      <c r="HF41" s="277" t="e">
        <f>IF(MONTH('Настройки ТИК'!$C$17)=MONTH('Настройки ТИК'!$D$17),IF(HK41="К",HE41,0),IF(MONTH($A41)&lt;MONTH('Настройки ТИК'!$D$17),IF(HK41="К",HE41,0),0))</f>
        <v>#VALUE!</v>
      </c>
      <c r="HG41" s="277" t="e">
        <f>IF(MONTH('Настройки ТИК'!$C$17)=MONTH('Настройки ТИК'!$D$17),0,IF(MONTH($A41)&lt;MONTH('Настройки ТИК'!$D$17),0,IF(HK41="К",HE41,0)))</f>
        <v>#VALUE!</v>
      </c>
      <c r="HH41" s="277">
        <f t="shared" si="69"/>
        <v>0</v>
      </c>
      <c r="HI41" s="277">
        <f t="shared" si="70"/>
        <v>0</v>
      </c>
      <c r="HJ41" s="303">
        <f>'в ФОВ'!HG17</f>
        <v>0</v>
      </c>
      <c r="HK41" s="380" t="str">
        <f t="shared" si="71"/>
        <v/>
      </c>
      <c r="HO41" s="408" t="str">
        <f>'Настройки ТИК'!$C$55</f>
        <v>${code_doc}</v>
      </c>
    </row>
    <row r="42" spans="1:223">
      <c r="A42" s="419" t="s">
        <v>1040</v>
      </c>
      <c r="B42" s="420" t="s">
        <v>1041</v>
      </c>
      <c r="C42" s="497" t="s">
        <v>1091</v>
      </c>
      <c r="D42" s="274" t="str">
        <f t="shared" si="107"/>
        <v>${id_fio1}</v>
      </c>
      <c r="E42" s="181"/>
      <c r="F42" s="181"/>
      <c r="G42" s="275" t="str">
        <f t="shared" si="72"/>
        <v>0:</v>
      </c>
      <c r="H42" s="275" t="str">
        <f t="shared" si="72"/>
        <v>0:</v>
      </c>
      <c r="I42" s="276">
        <f t="shared" si="0"/>
        <v>0</v>
      </c>
      <c r="J42" s="277" t="e">
        <f>IF(MONTH('Настройки ТИК'!$C$17)=MONTH('Настройки ТИК'!$D$17),IF(O42="К",I42,0),IF(MONTH($A42)&lt;MONTH('Настройки ТИК'!$D$17),IF(O42="К",I42,0),0))</f>
        <v>#VALUE!</v>
      </c>
      <c r="K42" s="277" t="e">
        <f>IF(MONTH('Настройки ТИК'!$C$17)=MONTH('Настройки ТИК'!$D$17),0,IF(MONTH($A42)&lt;MONTH('Настройки ТИК'!$D$17),0,IF(O42="К",I42,0)))</f>
        <v>#VALUE!</v>
      </c>
      <c r="L42" s="277">
        <f t="shared" si="1"/>
        <v>0</v>
      </c>
      <c r="M42" s="277">
        <f t="shared" si="2"/>
        <v>0</v>
      </c>
      <c r="N42" s="303">
        <f>'в ФОВ'!K18</f>
        <v>0</v>
      </c>
      <c r="O42" s="380" t="str">
        <f t="shared" si="3"/>
        <v/>
      </c>
      <c r="P42" s="274" t="str">
        <f t="shared" si="73"/>
        <v>${id_fio2}</v>
      </c>
      <c r="Q42" s="181"/>
      <c r="R42" s="181"/>
      <c r="S42" s="275" t="str">
        <f t="shared" si="74"/>
        <v>0:</v>
      </c>
      <c r="T42" s="275" t="str">
        <f t="shared" si="74"/>
        <v>0:</v>
      </c>
      <c r="U42" s="276">
        <f t="shared" si="4"/>
        <v>0</v>
      </c>
      <c r="V42" s="277" t="e">
        <f>IF(MONTH('Настройки ТИК'!$C$17)=MONTH('Настройки ТИК'!$D$17),IF(AA42="К",U42,0),IF(MONTH($A42)&lt;MONTH('Настройки ТИК'!$D$17),IF(AA42="К",U42,0),0))</f>
        <v>#VALUE!</v>
      </c>
      <c r="W42" s="277" t="e">
        <f>IF(MONTH('Настройки ТИК'!$C$17)=MONTH('Настройки ТИК'!$D$17),0,IF(MONTH($A42)&lt;MONTH('Настройки ТИК'!$D$17),0,IF(AA42="К",U42,0)))</f>
        <v>#VALUE!</v>
      </c>
      <c r="X42" s="277">
        <f t="shared" si="5"/>
        <v>0</v>
      </c>
      <c r="Y42" s="277">
        <f t="shared" si="6"/>
        <v>0</v>
      </c>
      <c r="Z42" s="303">
        <f>'в ФОВ'!W18</f>
        <v>0</v>
      </c>
      <c r="AA42" s="380" t="str">
        <f t="shared" si="7"/>
        <v/>
      </c>
      <c r="AB42" s="274" t="str">
        <f t="shared" si="75"/>
        <v>${id_fio3}</v>
      </c>
      <c r="AC42" s="181"/>
      <c r="AD42" s="181"/>
      <c r="AE42" s="275" t="str">
        <f t="shared" si="76"/>
        <v>0:</v>
      </c>
      <c r="AF42" s="275" t="str">
        <f t="shared" si="76"/>
        <v>0:</v>
      </c>
      <c r="AG42" s="276">
        <f t="shared" si="8"/>
        <v>0</v>
      </c>
      <c r="AH42" s="277" t="e">
        <f>IF(MONTH('Настройки ТИК'!$C$17)=MONTH('Настройки ТИК'!$D$17),IF(AM42="К",AG42,0),IF(MONTH($A42)&lt;MONTH('Настройки ТИК'!$D$17),IF(AM42="К",AG42,0),0))</f>
        <v>#VALUE!</v>
      </c>
      <c r="AI42" s="277" t="e">
        <f>IF(MONTH('Настройки ТИК'!$C$17)=MONTH('Настройки ТИК'!$D$17),0,IF(MONTH($A42)&lt;MONTH('Настройки ТИК'!$D$17),0,IF(AM42="К",AG42,0)))</f>
        <v>#VALUE!</v>
      </c>
      <c r="AJ42" s="277">
        <f t="shared" si="9"/>
        <v>0</v>
      </c>
      <c r="AK42" s="277">
        <f t="shared" si="10"/>
        <v>0</v>
      </c>
      <c r="AL42" s="303">
        <f>'в ФОВ'!AI18</f>
        <v>0</v>
      </c>
      <c r="AM42" s="380" t="str">
        <f t="shared" si="11"/>
        <v/>
      </c>
      <c r="AN42" s="274" t="str">
        <f t="shared" si="77"/>
        <v>${id_fio4}</v>
      </c>
      <c r="AO42" s="181"/>
      <c r="AP42" s="181"/>
      <c r="AQ42" s="275" t="str">
        <f t="shared" si="78"/>
        <v>0:</v>
      </c>
      <c r="AR42" s="275" t="str">
        <f t="shared" si="78"/>
        <v>0:</v>
      </c>
      <c r="AS42" s="276">
        <f t="shared" si="12"/>
        <v>0</v>
      </c>
      <c r="AT42" s="277" t="e">
        <f>IF(MONTH('Настройки ТИК'!$C$17)=MONTH('Настройки ТИК'!$D$17),IF(AY42="К",AS42,0),IF(MONTH($A42)&lt;MONTH('Настройки ТИК'!$D$17),IF(AY42="К",AS42,0),0))</f>
        <v>#VALUE!</v>
      </c>
      <c r="AU42" s="277" t="e">
        <f>IF(MONTH('Настройки ТИК'!$C$17)=MONTH('Настройки ТИК'!$D$17),0,IF(MONTH($A42)&lt;MONTH('Настройки ТИК'!$D$17),0,IF(AY42="К",AS42,0)))</f>
        <v>#VALUE!</v>
      </c>
      <c r="AV42" s="277">
        <f t="shared" si="13"/>
        <v>0</v>
      </c>
      <c r="AW42" s="277">
        <f t="shared" si="14"/>
        <v>0</v>
      </c>
      <c r="AX42" s="303">
        <f>'в ФОВ'!AU18</f>
        <v>0</v>
      </c>
      <c r="AY42" s="380" t="str">
        <f t="shared" si="15"/>
        <v/>
      </c>
      <c r="AZ42" s="274" t="str">
        <f t="shared" si="79"/>
        <v>${id_fio5}</v>
      </c>
      <c r="BA42" s="181"/>
      <c r="BB42" s="181"/>
      <c r="BC42" s="275" t="str">
        <f t="shared" si="80"/>
        <v>0:</v>
      </c>
      <c r="BD42" s="275" t="str">
        <f t="shared" si="80"/>
        <v>0:</v>
      </c>
      <c r="BE42" s="276">
        <f t="shared" si="16"/>
        <v>0</v>
      </c>
      <c r="BF42" s="277" t="e">
        <f>IF(MONTH('Настройки ТИК'!$C$17)=MONTH('Настройки ТИК'!$D$17),IF(BK42="К",BE42,0),IF(MONTH($A42)&lt;MONTH('Настройки ТИК'!$D$17),IF(BK42="К",BE42,0),0))</f>
        <v>#VALUE!</v>
      </c>
      <c r="BG42" s="277" t="e">
        <f>IF(MONTH('Настройки ТИК'!$C$17)=MONTH('Настройки ТИК'!$D$17),0,IF(MONTH($A42)&lt;MONTH('Настройки ТИК'!$D$17),0,IF(BK42="К",BE42,0)))</f>
        <v>#VALUE!</v>
      </c>
      <c r="BH42" s="277">
        <f t="shared" si="17"/>
        <v>0</v>
      </c>
      <c r="BI42" s="277">
        <f t="shared" si="18"/>
        <v>0</v>
      </c>
      <c r="BJ42" s="303">
        <f>'в ФОВ'!BG18</f>
        <v>0</v>
      </c>
      <c r="BK42" s="380" t="str">
        <f t="shared" si="19"/>
        <v/>
      </c>
      <c r="BL42" s="274" t="str">
        <f t="shared" si="81"/>
        <v>${id_fio6}</v>
      </c>
      <c r="BM42" s="181"/>
      <c r="BN42" s="181"/>
      <c r="BO42" s="275" t="str">
        <f t="shared" si="82"/>
        <v>0:</v>
      </c>
      <c r="BP42" s="275" t="str">
        <f t="shared" si="82"/>
        <v>0:</v>
      </c>
      <c r="BQ42" s="276">
        <f t="shared" si="20"/>
        <v>0</v>
      </c>
      <c r="BR42" s="277" t="e">
        <f>IF(MONTH('Настройки ТИК'!$C$17)=MONTH('Настройки ТИК'!$D$17),IF(BW42="К",BQ42,0),IF(MONTH($A42)&lt;MONTH('Настройки ТИК'!$D$17),IF(BW42="К",BQ42,0),0))</f>
        <v>#VALUE!</v>
      </c>
      <c r="BS42" s="277" t="e">
        <f>IF(MONTH('Настройки ТИК'!$C$17)=MONTH('Настройки ТИК'!$D$17),0,IF(MONTH($A42)&lt;MONTH('Настройки ТИК'!$D$17),0,IF(BW42="К",BQ42,0)))</f>
        <v>#VALUE!</v>
      </c>
      <c r="BT42" s="277">
        <f t="shared" si="21"/>
        <v>0</v>
      </c>
      <c r="BU42" s="277">
        <f t="shared" si="22"/>
        <v>0</v>
      </c>
      <c r="BV42" s="303">
        <f>'в ФОВ'!BS18</f>
        <v>0</v>
      </c>
      <c r="BW42" s="380" t="str">
        <f t="shared" si="23"/>
        <v/>
      </c>
      <c r="BX42" s="274" t="str">
        <f t="shared" si="83"/>
        <v>${id_fio7}</v>
      </c>
      <c r="BY42" s="181"/>
      <c r="BZ42" s="181"/>
      <c r="CA42" s="275" t="str">
        <f t="shared" si="84"/>
        <v>0:</v>
      </c>
      <c r="CB42" s="275" t="str">
        <f t="shared" si="84"/>
        <v>0:</v>
      </c>
      <c r="CC42" s="276">
        <f t="shared" si="24"/>
        <v>0</v>
      </c>
      <c r="CD42" s="277" t="e">
        <f>IF(MONTH('Настройки ТИК'!$C$17)=MONTH('Настройки ТИК'!$D$17),IF(CI42="К",CC42,0),IF(MONTH($A42)&lt;MONTH('Настройки ТИК'!$D$17),IF(CI42="К",CC42,0),0))</f>
        <v>#VALUE!</v>
      </c>
      <c r="CE42" s="277" t="e">
        <f>IF(MONTH('Настройки ТИК'!$C$17)=MONTH('Настройки ТИК'!$D$17),0,IF(MONTH($A42)&lt;MONTH('Настройки ТИК'!$D$17),0,IF(CI42="К",CC42,0)))</f>
        <v>#VALUE!</v>
      </c>
      <c r="CF42" s="277">
        <f t="shared" si="25"/>
        <v>0</v>
      </c>
      <c r="CG42" s="277">
        <f t="shared" si="26"/>
        <v>0</v>
      </c>
      <c r="CH42" s="303">
        <f>'в ФОВ'!CE18</f>
        <v>0</v>
      </c>
      <c r="CI42" s="380" t="str">
        <f t="shared" si="27"/>
        <v/>
      </c>
      <c r="CJ42" s="274" t="str">
        <f t="shared" si="85"/>
        <v>${id_fio8}</v>
      </c>
      <c r="CK42" s="181"/>
      <c r="CL42" s="181"/>
      <c r="CM42" s="275" t="str">
        <f t="shared" si="86"/>
        <v>0:</v>
      </c>
      <c r="CN42" s="275" t="str">
        <f t="shared" si="86"/>
        <v>0:</v>
      </c>
      <c r="CO42" s="276">
        <f t="shared" si="28"/>
        <v>0</v>
      </c>
      <c r="CP42" s="277" t="e">
        <f>IF(MONTH('Настройки ТИК'!$C$17)=MONTH('Настройки ТИК'!$D$17),IF(CU42="К",CO42,0),IF(MONTH($A42)&lt;MONTH('Настройки ТИК'!$D$17),IF(CU42="К",CO42,0),0))</f>
        <v>#VALUE!</v>
      </c>
      <c r="CQ42" s="277" t="e">
        <f>IF(MONTH('Настройки ТИК'!$C$17)=MONTH('Настройки ТИК'!$D$17),0,IF(MONTH($A42)&lt;MONTH('Настройки ТИК'!$D$17),0,IF(CU42="К",CO42,0)))</f>
        <v>#VALUE!</v>
      </c>
      <c r="CR42" s="277">
        <f t="shared" si="29"/>
        <v>0</v>
      </c>
      <c r="CS42" s="277">
        <f t="shared" si="30"/>
        <v>0</v>
      </c>
      <c r="CT42" s="303">
        <f>'в ФОВ'!CQ18</f>
        <v>0</v>
      </c>
      <c r="CU42" s="380" t="str">
        <f t="shared" si="31"/>
        <v/>
      </c>
      <c r="CV42" s="274" t="str">
        <f t="shared" si="87"/>
        <v>${id_fio9}</v>
      </c>
      <c r="CW42" s="181"/>
      <c r="CX42" s="181"/>
      <c r="CY42" s="275" t="str">
        <f t="shared" si="88"/>
        <v>0:</v>
      </c>
      <c r="CZ42" s="275" t="str">
        <f t="shared" si="88"/>
        <v>0:</v>
      </c>
      <c r="DA42" s="276">
        <f t="shared" si="32"/>
        <v>0</v>
      </c>
      <c r="DB42" s="277" t="e">
        <f>IF(MONTH('Настройки ТИК'!$C$17)=MONTH('Настройки ТИК'!$D$17),IF(DG42="К",DA42,0),IF(MONTH($A42)&lt;MONTH('Настройки ТИК'!$D$17),IF(DG42="К",DA42,0),0))</f>
        <v>#VALUE!</v>
      </c>
      <c r="DC42" s="277" t="e">
        <f>IF(MONTH('Настройки ТИК'!$C$17)=MONTH('Настройки ТИК'!$D$17),0,IF(MONTH($A42)&lt;MONTH('Настройки ТИК'!$D$17),0,IF(DG42="К",DA42,0)))</f>
        <v>#VALUE!</v>
      </c>
      <c r="DD42" s="277">
        <f t="shared" si="33"/>
        <v>0</v>
      </c>
      <c r="DE42" s="277">
        <f t="shared" si="34"/>
        <v>0</v>
      </c>
      <c r="DF42" s="303">
        <f>'в ФОВ'!DC18</f>
        <v>0</v>
      </c>
      <c r="DG42" s="380" t="str">
        <f t="shared" si="35"/>
        <v/>
      </c>
      <c r="DH42" s="274" t="str">
        <f t="shared" si="89"/>
        <v>${id_fio10}</v>
      </c>
      <c r="DI42" s="181"/>
      <c r="DJ42" s="181"/>
      <c r="DK42" s="275" t="str">
        <f t="shared" si="90"/>
        <v>0:</v>
      </c>
      <c r="DL42" s="275" t="str">
        <f t="shared" si="90"/>
        <v>0:</v>
      </c>
      <c r="DM42" s="276">
        <f t="shared" si="36"/>
        <v>0</v>
      </c>
      <c r="DN42" s="277" t="e">
        <f>IF(MONTH('Настройки ТИК'!$C$17)=MONTH('Настройки ТИК'!$D$17),IF(DS42="К",DM42,0),IF(MONTH($A42)&lt;MONTH('Настройки ТИК'!$D$17),IF(DS42="К",DM42,0),0))</f>
        <v>#VALUE!</v>
      </c>
      <c r="DO42" s="277" t="e">
        <f>IF(MONTH('Настройки ТИК'!$C$17)=MONTH('Настройки ТИК'!$D$17),0,IF(MONTH($A42)&lt;MONTH('Настройки ТИК'!$D$17),0,IF(DS42="К",DM42,0)))</f>
        <v>#VALUE!</v>
      </c>
      <c r="DP42" s="277">
        <f t="shared" si="37"/>
        <v>0</v>
      </c>
      <c r="DQ42" s="277">
        <f t="shared" si="38"/>
        <v>0</v>
      </c>
      <c r="DR42" s="303">
        <f>'в ФОВ'!DO18</f>
        <v>0</v>
      </c>
      <c r="DS42" s="380" t="str">
        <f t="shared" si="39"/>
        <v/>
      </c>
      <c r="DT42" s="274" t="str">
        <f t="shared" si="91"/>
        <v>${id_fio11}</v>
      </c>
      <c r="DU42" s="181"/>
      <c r="DV42" s="181"/>
      <c r="DW42" s="275" t="str">
        <f t="shared" si="92"/>
        <v>0:</v>
      </c>
      <c r="DX42" s="275" t="str">
        <f t="shared" si="92"/>
        <v>0:</v>
      </c>
      <c r="DY42" s="276">
        <f t="shared" si="40"/>
        <v>0</v>
      </c>
      <c r="DZ42" s="277" t="e">
        <f>IF(MONTH('Настройки ТИК'!$C$17)=MONTH('Настройки ТИК'!$D$17),IF(EE42="К",DY42,0),IF(MONTH($A42)&lt;MONTH('Настройки ТИК'!$D$17),IF(EE42="К",DY42,0),0))</f>
        <v>#VALUE!</v>
      </c>
      <c r="EA42" s="277" t="e">
        <f>IF(MONTH('Настройки ТИК'!$C$17)=MONTH('Настройки ТИК'!$D$17),0,IF(MONTH($A42)&lt;MONTH('Настройки ТИК'!$D$17),0,IF(EE42="К",DY42,0)))</f>
        <v>#VALUE!</v>
      </c>
      <c r="EB42" s="277">
        <f t="shared" si="41"/>
        <v>0</v>
      </c>
      <c r="EC42" s="277">
        <f t="shared" si="42"/>
        <v>0</v>
      </c>
      <c r="ED42" s="303">
        <f>'в ФОВ'!EA18</f>
        <v>0</v>
      </c>
      <c r="EE42" s="380" t="str">
        <f t="shared" si="43"/>
        <v/>
      </c>
      <c r="EF42" s="274" t="str">
        <f t="shared" si="93"/>
        <v>${id_fio12}</v>
      </c>
      <c r="EG42" s="181"/>
      <c r="EH42" s="181"/>
      <c r="EI42" s="275" t="str">
        <f t="shared" si="94"/>
        <v>0:</v>
      </c>
      <c r="EJ42" s="275" t="str">
        <f t="shared" si="94"/>
        <v>0:</v>
      </c>
      <c r="EK42" s="276">
        <f t="shared" si="44"/>
        <v>0</v>
      </c>
      <c r="EL42" s="277" t="e">
        <f>IF(MONTH('Настройки ТИК'!$C$17)=MONTH('Настройки ТИК'!$D$17),IF(EQ42="К",EK42,0),IF(MONTH($A42)&lt;MONTH('Настройки ТИК'!$D$17),IF(EQ42="К",EK42,0),0))</f>
        <v>#VALUE!</v>
      </c>
      <c r="EM42" s="277" t="e">
        <f>IF(MONTH('Настройки ТИК'!$C$17)=MONTH('Настройки ТИК'!$D$17),0,IF(MONTH($A42)&lt;MONTH('Настройки ТИК'!$D$17),0,IF(EQ42="К",EK42,0)))</f>
        <v>#VALUE!</v>
      </c>
      <c r="EN42" s="277">
        <f t="shared" si="45"/>
        <v>0</v>
      </c>
      <c r="EO42" s="277">
        <f t="shared" si="46"/>
        <v>0</v>
      </c>
      <c r="EP42" s="303">
        <f>'в ФОВ'!EM18</f>
        <v>0</v>
      </c>
      <c r="EQ42" s="380" t="str">
        <f t="shared" si="47"/>
        <v/>
      </c>
      <c r="ER42" s="274" t="str">
        <f t="shared" si="95"/>
        <v>${id_fio13}</v>
      </c>
      <c r="ES42" s="181"/>
      <c r="ET42" s="181"/>
      <c r="EU42" s="275" t="str">
        <f t="shared" si="96"/>
        <v>0:</v>
      </c>
      <c r="EV42" s="275" t="str">
        <f t="shared" si="96"/>
        <v>0:</v>
      </c>
      <c r="EW42" s="276">
        <f t="shared" si="48"/>
        <v>0</v>
      </c>
      <c r="EX42" s="277" t="e">
        <f>IF(MONTH('Настройки ТИК'!$C$17)=MONTH('Настройки ТИК'!$D$17),IF(FC42="К",EW42,0),IF(MONTH($A42)&lt;MONTH('Настройки ТИК'!$D$17),IF(FC42="К",EW42,0),0))</f>
        <v>#VALUE!</v>
      </c>
      <c r="EY42" s="277" t="e">
        <f>IF(MONTH('Настройки ТИК'!$C$17)=MONTH('Настройки ТИК'!$D$17),0,IF(MONTH($A42)&lt;MONTH('Настройки ТИК'!$D$17),0,IF(FC42="К",EW42,0)))</f>
        <v>#VALUE!</v>
      </c>
      <c r="EZ42" s="277">
        <f t="shared" si="49"/>
        <v>0</v>
      </c>
      <c r="FA42" s="277">
        <f t="shared" si="50"/>
        <v>0</v>
      </c>
      <c r="FB42" s="303">
        <f>'в ФОВ'!EY18</f>
        <v>0</v>
      </c>
      <c r="FC42" s="380" t="str">
        <f t="shared" si="51"/>
        <v/>
      </c>
      <c r="FD42" s="274" t="str">
        <f t="shared" si="97"/>
        <v>${id_fio14}</v>
      </c>
      <c r="FE42" s="181"/>
      <c r="FF42" s="181"/>
      <c r="FG42" s="275" t="str">
        <f t="shared" si="98"/>
        <v>0:</v>
      </c>
      <c r="FH42" s="275" t="str">
        <f t="shared" si="98"/>
        <v>0:</v>
      </c>
      <c r="FI42" s="276">
        <f t="shared" si="52"/>
        <v>0</v>
      </c>
      <c r="FJ42" s="277" t="e">
        <f>IF(MONTH('Настройки ТИК'!$C$17)=MONTH('Настройки ТИК'!$D$17),IF(FO42="К",FI42,0),IF(MONTH($A42)&lt;MONTH('Настройки ТИК'!$D$17),IF(FO42="К",FI42,0),0))</f>
        <v>#VALUE!</v>
      </c>
      <c r="FK42" s="277" t="e">
        <f>IF(MONTH('Настройки ТИК'!$C$17)=MONTH('Настройки ТИК'!$D$17),0,IF(MONTH($A42)&lt;MONTH('Настройки ТИК'!$D$17),0,IF(FO42="К",FI42,0)))</f>
        <v>#VALUE!</v>
      </c>
      <c r="FL42" s="277">
        <f t="shared" si="53"/>
        <v>0</v>
      </c>
      <c r="FM42" s="277">
        <f t="shared" si="54"/>
        <v>0</v>
      </c>
      <c r="FN42" s="303">
        <f>'в ФОВ'!FK18</f>
        <v>0</v>
      </c>
      <c r="FO42" s="380" t="str">
        <f t="shared" si="55"/>
        <v/>
      </c>
      <c r="FP42" s="274" t="str">
        <f t="shared" si="99"/>
        <v>${id_fio15}</v>
      </c>
      <c r="FQ42" s="181"/>
      <c r="FR42" s="181"/>
      <c r="FS42" s="275" t="str">
        <f t="shared" si="100"/>
        <v>0:</v>
      </c>
      <c r="FT42" s="275" t="str">
        <f t="shared" si="100"/>
        <v>0:</v>
      </c>
      <c r="FU42" s="276">
        <f t="shared" si="56"/>
        <v>0</v>
      </c>
      <c r="FV42" s="277" t="e">
        <f>IF(MONTH('Настройки ТИК'!$C$17)=MONTH('Настройки ТИК'!$D$17),IF(GA42="К",FU42,0),IF(MONTH($A42)&lt;MONTH('Настройки ТИК'!$D$17),IF(GA42="К",FU42,0),0))</f>
        <v>#VALUE!</v>
      </c>
      <c r="FW42" s="277" t="e">
        <f>IF(MONTH('Настройки ТИК'!$C$17)=MONTH('Настройки ТИК'!$D$17),0,IF(MONTH($A42)&lt;MONTH('Настройки ТИК'!$D$17),0,IF(GA42="К",FU42,0)))</f>
        <v>#VALUE!</v>
      </c>
      <c r="FX42" s="277">
        <f t="shared" si="57"/>
        <v>0</v>
      </c>
      <c r="FY42" s="277">
        <f t="shared" si="58"/>
        <v>0</v>
      </c>
      <c r="FZ42" s="303">
        <f>'в ФОВ'!FW18</f>
        <v>0</v>
      </c>
      <c r="GA42" s="380" t="str">
        <f t="shared" si="59"/>
        <v/>
      </c>
      <c r="GB42" s="274" t="str">
        <f t="shared" si="101"/>
        <v>${id_fio16}</v>
      </c>
      <c r="GC42" s="181"/>
      <c r="GD42" s="181"/>
      <c r="GE42" s="275" t="str">
        <f t="shared" si="102"/>
        <v>0:</v>
      </c>
      <c r="GF42" s="275" t="str">
        <f t="shared" si="102"/>
        <v>0:</v>
      </c>
      <c r="GG42" s="276">
        <f t="shared" si="60"/>
        <v>0</v>
      </c>
      <c r="GH42" s="277" t="e">
        <f>IF(MONTH('Настройки ТИК'!$C$17)=MONTH('Настройки ТИК'!$D$17),IF(GM42="К",GG42,0),IF(MONTH($A42)&lt;MONTH('Настройки ТИК'!$D$17),IF(GM42="К",GG42,0),0))</f>
        <v>#VALUE!</v>
      </c>
      <c r="GI42" s="277" t="e">
        <f>IF(MONTH('Настройки ТИК'!$C$17)=MONTH('Настройки ТИК'!$D$17),0,IF(MONTH($A42)&lt;MONTH('Настройки ТИК'!$D$17),0,IF(GM42="К",GG42,0)))</f>
        <v>#VALUE!</v>
      </c>
      <c r="GJ42" s="277">
        <f t="shared" si="61"/>
        <v>0</v>
      </c>
      <c r="GK42" s="277">
        <f t="shared" si="62"/>
        <v>0</v>
      </c>
      <c r="GL42" s="303">
        <f>'в ФОВ'!GI18</f>
        <v>0</v>
      </c>
      <c r="GM42" s="380" t="str">
        <f t="shared" si="63"/>
        <v/>
      </c>
      <c r="GN42" s="274" t="str">
        <f t="shared" si="103"/>
        <v>${id_fio17}</v>
      </c>
      <c r="GO42" s="181"/>
      <c r="GP42" s="181"/>
      <c r="GQ42" s="275" t="str">
        <f t="shared" si="104"/>
        <v>0:</v>
      </c>
      <c r="GR42" s="275" t="str">
        <f t="shared" si="104"/>
        <v>0:</v>
      </c>
      <c r="GS42" s="276">
        <f t="shared" si="64"/>
        <v>0</v>
      </c>
      <c r="GT42" s="277" t="e">
        <f>IF(MONTH('Настройки ТИК'!$C$17)=MONTH('Настройки ТИК'!$D$17),IF(GY42="К",GS42,0),IF(MONTH($A42)&lt;MONTH('Настройки ТИК'!$D$17),IF(GY42="К",GS42,0),0))</f>
        <v>#VALUE!</v>
      </c>
      <c r="GU42" s="277" t="e">
        <f>IF(MONTH('Настройки ТИК'!$C$17)=MONTH('Настройки ТИК'!$D$17),0,IF(MONTH($A42)&lt;MONTH('Настройки ТИК'!$D$17),0,IF(GY42="К",GS42,0)))</f>
        <v>#VALUE!</v>
      </c>
      <c r="GV42" s="277">
        <f t="shared" si="65"/>
        <v>0</v>
      </c>
      <c r="GW42" s="277">
        <f t="shared" si="66"/>
        <v>0</v>
      </c>
      <c r="GX42" s="303">
        <f>'в ФОВ'!GU18</f>
        <v>0</v>
      </c>
      <c r="GY42" s="380" t="str">
        <f t="shared" si="67"/>
        <v/>
      </c>
      <c r="GZ42" s="274" t="str">
        <f t="shared" si="105"/>
        <v>${id_fio18}</v>
      </c>
      <c r="HA42" s="181"/>
      <c r="HB42" s="181"/>
      <c r="HC42" s="275" t="str">
        <f t="shared" si="106"/>
        <v>0:</v>
      </c>
      <c r="HD42" s="275" t="str">
        <f t="shared" si="106"/>
        <v>0:</v>
      </c>
      <c r="HE42" s="276">
        <f t="shared" si="68"/>
        <v>0</v>
      </c>
      <c r="HF42" s="277" t="e">
        <f>IF(MONTH('Настройки ТИК'!$C$17)=MONTH('Настройки ТИК'!$D$17),IF(HK42="К",HE42,0),IF(MONTH($A42)&lt;MONTH('Настройки ТИК'!$D$17),IF(HK42="К",HE42,0),0))</f>
        <v>#VALUE!</v>
      </c>
      <c r="HG42" s="277" t="e">
        <f>IF(MONTH('Настройки ТИК'!$C$17)=MONTH('Настройки ТИК'!$D$17),0,IF(MONTH($A42)&lt;MONTH('Настройки ТИК'!$D$17),0,IF(HK42="К",HE42,0)))</f>
        <v>#VALUE!</v>
      </c>
      <c r="HH42" s="277">
        <f t="shared" si="69"/>
        <v>0</v>
      </c>
      <c r="HI42" s="277">
        <f t="shared" si="70"/>
        <v>0</v>
      </c>
      <c r="HJ42" s="303">
        <f>'в ФОВ'!HG18</f>
        <v>0</v>
      </c>
      <c r="HK42" s="380" t="str">
        <f t="shared" si="71"/>
        <v/>
      </c>
      <c r="HO42" s="408" t="str">
        <f>'Настройки ТИК'!$C$55</f>
        <v>${code_doc}</v>
      </c>
    </row>
    <row r="43" spans="1:223">
      <c r="A43" s="419" t="s">
        <v>1040</v>
      </c>
      <c r="B43" s="420" t="s">
        <v>1041</v>
      </c>
      <c r="C43" s="497" t="s">
        <v>1091</v>
      </c>
      <c r="D43" s="274" t="str">
        <f t="shared" si="107"/>
        <v>${id_fio1}</v>
      </c>
      <c r="E43" s="181"/>
      <c r="F43" s="181"/>
      <c r="G43" s="275" t="str">
        <f t="shared" si="72"/>
        <v>0:</v>
      </c>
      <c r="H43" s="275" t="str">
        <f t="shared" si="72"/>
        <v>0:</v>
      </c>
      <c r="I43" s="276">
        <f t="shared" si="0"/>
        <v>0</v>
      </c>
      <c r="J43" s="277" t="e">
        <f>IF(MONTH('Настройки ТИК'!$C$17)=MONTH('Настройки ТИК'!$D$17),IF(O43="К",I43,0),IF(MONTH($A43)&lt;MONTH('Настройки ТИК'!$D$17),IF(O43="К",I43,0),0))</f>
        <v>#VALUE!</v>
      </c>
      <c r="K43" s="277" t="e">
        <f>IF(MONTH('Настройки ТИК'!$C$17)=MONTH('Настройки ТИК'!$D$17),0,IF(MONTH($A43)&lt;MONTH('Настройки ТИК'!$D$17),0,IF(O43="К",I43,0)))</f>
        <v>#VALUE!</v>
      </c>
      <c r="L43" s="277">
        <f t="shared" si="1"/>
        <v>0</v>
      </c>
      <c r="M43" s="277">
        <f t="shared" si="2"/>
        <v>0</v>
      </c>
      <c r="N43" s="303">
        <f>'в ФОВ'!K19</f>
        <v>0</v>
      </c>
      <c r="O43" s="380" t="str">
        <f t="shared" si="3"/>
        <v/>
      </c>
      <c r="P43" s="274" t="str">
        <f t="shared" si="73"/>
        <v>${id_fio2}</v>
      </c>
      <c r="Q43" s="181"/>
      <c r="R43" s="181"/>
      <c r="S43" s="275" t="str">
        <f t="shared" si="74"/>
        <v>0:</v>
      </c>
      <c r="T43" s="275" t="str">
        <f t="shared" si="74"/>
        <v>0:</v>
      </c>
      <c r="U43" s="276">
        <f t="shared" si="4"/>
        <v>0</v>
      </c>
      <c r="V43" s="277" t="e">
        <f>IF(MONTH('Настройки ТИК'!$C$17)=MONTH('Настройки ТИК'!$D$17),IF(AA43="К",U43,0),IF(MONTH($A43)&lt;MONTH('Настройки ТИК'!$D$17),IF(AA43="К",U43,0),0))</f>
        <v>#VALUE!</v>
      </c>
      <c r="W43" s="277" t="e">
        <f>IF(MONTH('Настройки ТИК'!$C$17)=MONTH('Настройки ТИК'!$D$17),0,IF(MONTH($A43)&lt;MONTH('Настройки ТИК'!$D$17),0,IF(AA43="К",U43,0)))</f>
        <v>#VALUE!</v>
      </c>
      <c r="X43" s="277">
        <f t="shared" si="5"/>
        <v>0</v>
      </c>
      <c r="Y43" s="277">
        <f t="shared" si="6"/>
        <v>0</v>
      </c>
      <c r="Z43" s="303">
        <f>'в ФОВ'!W19</f>
        <v>0</v>
      </c>
      <c r="AA43" s="380" t="str">
        <f t="shared" si="7"/>
        <v/>
      </c>
      <c r="AB43" s="274" t="str">
        <f t="shared" si="75"/>
        <v>${id_fio3}</v>
      </c>
      <c r="AC43" s="181"/>
      <c r="AD43" s="181"/>
      <c r="AE43" s="275" t="str">
        <f t="shared" si="76"/>
        <v>0:</v>
      </c>
      <c r="AF43" s="275" t="str">
        <f t="shared" si="76"/>
        <v>0:</v>
      </c>
      <c r="AG43" s="276">
        <f t="shared" si="8"/>
        <v>0</v>
      </c>
      <c r="AH43" s="277" t="e">
        <f>IF(MONTH('Настройки ТИК'!$C$17)=MONTH('Настройки ТИК'!$D$17),IF(AM43="К",AG43,0),IF(MONTH($A43)&lt;MONTH('Настройки ТИК'!$D$17),IF(AM43="К",AG43,0),0))</f>
        <v>#VALUE!</v>
      </c>
      <c r="AI43" s="277" t="e">
        <f>IF(MONTH('Настройки ТИК'!$C$17)=MONTH('Настройки ТИК'!$D$17),0,IF(MONTH($A43)&lt;MONTH('Настройки ТИК'!$D$17),0,IF(AM43="К",AG43,0)))</f>
        <v>#VALUE!</v>
      </c>
      <c r="AJ43" s="277">
        <f t="shared" si="9"/>
        <v>0</v>
      </c>
      <c r="AK43" s="277">
        <f t="shared" si="10"/>
        <v>0</v>
      </c>
      <c r="AL43" s="303">
        <f>'в ФОВ'!AI19</f>
        <v>0</v>
      </c>
      <c r="AM43" s="380" t="str">
        <f t="shared" si="11"/>
        <v/>
      </c>
      <c r="AN43" s="274" t="str">
        <f t="shared" si="77"/>
        <v>${id_fio4}</v>
      </c>
      <c r="AO43" s="181"/>
      <c r="AP43" s="181"/>
      <c r="AQ43" s="275" t="str">
        <f t="shared" si="78"/>
        <v>0:</v>
      </c>
      <c r="AR43" s="275" t="str">
        <f t="shared" si="78"/>
        <v>0:</v>
      </c>
      <c r="AS43" s="276">
        <f t="shared" si="12"/>
        <v>0</v>
      </c>
      <c r="AT43" s="277" t="e">
        <f>IF(MONTH('Настройки ТИК'!$C$17)=MONTH('Настройки ТИК'!$D$17),IF(AY43="К",AS43,0),IF(MONTH($A43)&lt;MONTH('Настройки ТИК'!$D$17),IF(AY43="К",AS43,0),0))</f>
        <v>#VALUE!</v>
      </c>
      <c r="AU43" s="277" t="e">
        <f>IF(MONTH('Настройки ТИК'!$C$17)=MONTH('Настройки ТИК'!$D$17),0,IF(MONTH($A43)&lt;MONTH('Настройки ТИК'!$D$17),0,IF(AY43="К",AS43,0)))</f>
        <v>#VALUE!</v>
      </c>
      <c r="AV43" s="277">
        <f t="shared" si="13"/>
        <v>0</v>
      </c>
      <c r="AW43" s="277">
        <f t="shared" si="14"/>
        <v>0</v>
      </c>
      <c r="AX43" s="303">
        <f>'в ФОВ'!AU19</f>
        <v>0</v>
      </c>
      <c r="AY43" s="380" t="str">
        <f t="shared" si="15"/>
        <v/>
      </c>
      <c r="AZ43" s="274" t="str">
        <f t="shared" si="79"/>
        <v>${id_fio5}</v>
      </c>
      <c r="BA43" s="181"/>
      <c r="BB43" s="181"/>
      <c r="BC43" s="275" t="str">
        <f t="shared" si="80"/>
        <v>0:</v>
      </c>
      <c r="BD43" s="275" t="str">
        <f t="shared" si="80"/>
        <v>0:</v>
      </c>
      <c r="BE43" s="276">
        <f t="shared" si="16"/>
        <v>0</v>
      </c>
      <c r="BF43" s="277" t="e">
        <f>IF(MONTH('Настройки ТИК'!$C$17)=MONTH('Настройки ТИК'!$D$17),IF(BK43="К",BE43,0),IF(MONTH($A43)&lt;MONTH('Настройки ТИК'!$D$17),IF(BK43="К",BE43,0),0))</f>
        <v>#VALUE!</v>
      </c>
      <c r="BG43" s="277" t="e">
        <f>IF(MONTH('Настройки ТИК'!$C$17)=MONTH('Настройки ТИК'!$D$17),0,IF(MONTH($A43)&lt;MONTH('Настройки ТИК'!$D$17),0,IF(BK43="К",BE43,0)))</f>
        <v>#VALUE!</v>
      </c>
      <c r="BH43" s="277">
        <f t="shared" si="17"/>
        <v>0</v>
      </c>
      <c r="BI43" s="277">
        <f t="shared" si="18"/>
        <v>0</v>
      </c>
      <c r="BJ43" s="303">
        <f>'в ФОВ'!BG19</f>
        <v>0</v>
      </c>
      <c r="BK43" s="380" t="str">
        <f t="shared" si="19"/>
        <v/>
      </c>
      <c r="BL43" s="274" t="str">
        <f t="shared" si="81"/>
        <v>${id_fio6}</v>
      </c>
      <c r="BM43" s="181"/>
      <c r="BN43" s="181"/>
      <c r="BO43" s="275" t="str">
        <f t="shared" si="82"/>
        <v>0:</v>
      </c>
      <c r="BP43" s="275" t="str">
        <f t="shared" si="82"/>
        <v>0:</v>
      </c>
      <c r="BQ43" s="276">
        <f t="shared" si="20"/>
        <v>0</v>
      </c>
      <c r="BR43" s="277" t="e">
        <f>IF(MONTH('Настройки ТИК'!$C$17)=MONTH('Настройки ТИК'!$D$17),IF(BW43="К",BQ43,0),IF(MONTH($A43)&lt;MONTH('Настройки ТИК'!$D$17),IF(BW43="К",BQ43,0),0))</f>
        <v>#VALUE!</v>
      </c>
      <c r="BS43" s="277" t="e">
        <f>IF(MONTH('Настройки ТИК'!$C$17)=MONTH('Настройки ТИК'!$D$17),0,IF(MONTH($A43)&lt;MONTH('Настройки ТИК'!$D$17),0,IF(BW43="К",BQ43,0)))</f>
        <v>#VALUE!</v>
      </c>
      <c r="BT43" s="277">
        <f t="shared" si="21"/>
        <v>0</v>
      </c>
      <c r="BU43" s="277">
        <f t="shared" si="22"/>
        <v>0</v>
      </c>
      <c r="BV43" s="303">
        <f>'в ФОВ'!BS19</f>
        <v>0</v>
      </c>
      <c r="BW43" s="380" t="str">
        <f t="shared" si="23"/>
        <v/>
      </c>
      <c r="BX43" s="274" t="str">
        <f t="shared" si="83"/>
        <v>${id_fio7}</v>
      </c>
      <c r="BY43" s="181"/>
      <c r="BZ43" s="181"/>
      <c r="CA43" s="275" t="str">
        <f t="shared" si="84"/>
        <v>0:</v>
      </c>
      <c r="CB43" s="275" t="str">
        <f t="shared" si="84"/>
        <v>0:</v>
      </c>
      <c r="CC43" s="276">
        <f t="shared" si="24"/>
        <v>0</v>
      </c>
      <c r="CD43" s="277" t="e">
        <f>IF(MONTH('Настройки ТИК'!$C$17)=MONTH('Настройки ТИК'!$D$17),IF(CI43="К",CC43,0),IF(MONTH($A43)&lt;MONTH('Настройки ТИК'!$D$17),IF(CI43="К",CC43,0),0))</f>
        <v>#VALUE!</v>
      </c>
      <c r="CE43" s="277" t="e">
        <f>IF(MONTH('Настройки ТИК'!$C$17)=MONTH('Настройки ТИК'!$D$17),0,IF(MONTH($A43)&lt;MONTH('Настройки ТИК'!$D$17),0,IF(CI43="К",CC43,0)))</f>
        <v>#VALUE!</v>
      </c>
      <c r="CF43" s="277">
        <f t="shared" si="25"/>
        <v>0</v>
      </c>
      <c r="CG43" s="277">
        <f t="shared" si="26"/>
        <v>0</v>
      </c>
      <c r="CH43" s="303">
        <f>'в ФОВ'!CE19</f>
        <v>0</v>
      </c>
      <c r="CI43" s="380" t="str">
        <f t="shared" si="27"/>
        <v/>
      </c>
      <c r="CJ43" s="274" t="str">
        <f t="shared" si="85"/>
        <v>${id_fio8}</v>
      </c>
      <c r="CK43" s="181"/>
      <c r="CL43" s="181"/>
      <c r="CM43" s="275" t="str">
        <f t="shared" si="86"/>
        <v>0:</v>
      </c>
      <c r="CN43" s="275" t="str">
        <f t="shared" si="86"/>
        <v>0:</v>
      </c>
      <c r="CO43" s="276">
        <f t="shared" si="28"/>
        <v>0</v>
      </c>
      <c r="CP43" s="277" t="e">
        <f>IF(MONTH('Настройки ТИК'!$C$17)=MONTH('Настройки ТИК'!$D$17),IF(CU43="К",CO43,0),IF(MONTH($A43)&lt;MONTH('Настройки ТИК'!$D$17),IF(CU43="К",CO43,0),0))</f>
        <v>#VALUE!</v>
      </c>
      <c r="CQ43" s="277" t="e">
        <f>IF(MONTH('Настройки ТИК'!$C$17)=MONTH('Настройки ТИК'!$D$17),0,IF(MONTH($A43)&lt;MONTH('Настройки ТИК'!$D$17),0,IF(CU43="К",CO43,0)))</f>
        <v>#VALUE!</v>
      </c>
      <c r="CR43" s="277">
        <f t="shared" si="29"/>
        <v>0</v>
      </c>
      <c r="CS43" s="277">
        <f t="shared" si="30"/>
        <v>0</v>
      </c>
      <c r="CT43" s="303">
        <f>'в ФОВ'!CQ19</f>
        <v>0</v>
      </c>
      <c r="CU43" s="380" t="str">
        <f t="shared" si="31"/>
        <v/>
      </c>
      <c r="CV43" s="274" t="str">
        <f t="shared" si="87"/>
        <v>${id_fio9}</v>
      </c>
      <c r="CW43" s="181"/>
      <c r="CX43" s="181"/>
      <c r="CY43" s="275" t="str">
        <f t="shared" si="88"/>
        <v>0:</v>
      </c>
      <c r="CZ43" s="275" t="str">
        <f t="shared" si="88"/>
        <v>0:</v>
      </c>
      <c r="DA43" s="276">
        <f t="shared" si="32"/>
        <v>0</v>
      </c>
      <c r="DB43" s="277" t="e">
        <f>IF(MONTH('Настройки ТИК'!$C$17)=MONTH('Настройки ТИК'!$D$17),IF(DG43="К",DA43,0),IF(MONTH($A43)&lt;MONTH('Настройки ТИК'!$D$17),IF(DG43="К",DA43,0),0))</f>
        <v>#VALUE!</v>
      </c>
      <c r="DC43" s="277" t="e">
        <f>IF(MONTH('Настройки ТИК'!$C$17)=MONTH('Настройки ТИК'!$D$17),0,IF(MONTH($A43)&lt;MONTH('Настройки ТИК'!$D$17),0,IF(DG43="К",DA43,0)))</f>
        <v>#VALUE!</v>
      </c>
      <c r="DD43" s="277">
        <f t="shared" si="33"/>
        <v>0</v>
      </c>
      <c r="DE43" s="277">
        <f t="shared" si="34"/>
        <v>0</v>
      </c>
      <c r="DF43" s="303">
        <f>'в ФОВ'!DC19</f>
        <v>0</v>
      </c>
      <c r="DG43" s="380" t="str">
        <f t="shared" si="35"/>
        <v/>
      </c>
      <c r="DH43" s="274" t="str">
        <f t="shared" si="89"/>
        <v>${id_fio10}</v>
      </c>
      <c r="DI43" s="181"/>
      <c r="DJ43" s="181"/>
      <c r="DK43" s="275" t="str">
        <f t="shared" si="90"/>
        <v>0:</v>
      </c>
      <c r="DL43" s="275" t="str">
        <f t="shared" si="90"/>
        <v>0:</v>
      </c>
      <c r="DM43" s="276">
        <f t="shared" si="36"/>
        <v>0</v>
      </c>
      <c r="DN43" s="277" t="e">
        <f>IF(MONTH('Настройки ТИК'!$C$17)=MONTH('Настройки ТИК'!$D$17),IF(DS43="К",DM43,0),IF(MONTH($A43)&lt;MONTH('Настройки ТИК'!$D$17),IF(DS43="К",DM43,0),0))</f>
        <v>#VALUE!</v>
      </c>
      <c r="DO43" s="277" t="e">
        <f>IF(MONTH('Настройки ТИК'!$C$17)=MONTH('Настройки ТИК'!$D$17),0,IF(MONTH($A43)&lt;MONTH('Настройки ТИК'!$D$17),0,IF(DS43="К",DM43,0)))</f>
        <v>#VALUE!</v>
      </c>
      <c r="DP43" s="277">
        <f t="shared" si="37"/>
        <v>0</v>
      </c>
      <c r="DQ43" s="277">
        <f t="shared" si="38"/>
        <v>0</v>
      </c>
      <c r="DR43" s="303">
        <f>'в ФОВ'!DO19</f>
        <v>0</v>
      </c>
      <c r="DS43" s="380" t="str">
        <f t="shared" si="39"/>
        <v/>
      </c>
      <c r="DT43" s="274" t="str">
        <f t="shared" si="91"/>
        <v>${id_fio11}</v>
      </c>
      <c r="DU43" s="181"/>
      <c r="DV43" s="181"/>
      <c r="DW43" s="275" t="str">
        <f t="shared" si="92"/>
        <v>0:</v>
      </c>
      <c r="DX43" s="275" t="str">
        <f t="shared" si="92"/>
        <v>0:</v>
      </c>
      <c r="DY43" s="276">
        <f t="shared" si="40"/>
        <v>0</v>
      </c>
      <c r="DZ43" s="277" t="e">
        <f>IF(MONTH('Настройки ТИК'!$C$17)=MONTH('Настройки ТИК'!$D$17),IF(EE43="К",DY43,0),IF(MONTH($A43)&lt;MONTH('Настройки ТИК'!$D$17),IF(EE43="К",DY43,0),0))</f>
        <v>#VALUE!</v>
      </c>
      <c r="EA43" s="277" t="e">
        <f>IF(MONTH('Настройки ТИК'!$C$17)=MONTH('Настройки ТИК'!$D$17),0,IF(MONTH($A43)&lt;MONTH('Настройки ТИК'!$D$17),0,IF(EE43="К",DY43,0)))</f>
        <v>#VALUE!</v>
      </c>
      <c r="EB43" s="277">
        <f t="shared" si="41"/>
        <v>0</v>
      </c>
      <c r="EC43" s="277">
        <f t="shared" si="42"/>
        <v>0</v>
      </c>
      <c r="ED43" s="303">
        <f>'в ФОВ'!EA19</f>
        <v>0</v>
      </c>
      <c r="EE43" s="380" t="str">
        <f t="shared" si="43"/>
        <v/>
      </c>
      <c r="EF43" s="274" t="str">
        <f t="shared" si="93"/>
        <v>${id_fio12}</v>
      </c>
      <c r="EG43" s="181"/>
      <c r="EH43" s="181"/>
      <c r="EI43" s="275" t="str">
        <f t="shared" si="94"/>
        <v>0:</v>
      </c>
      <c r="EJ43" s="275" t="str">
        <f t="shared" si="94"/>
        <v>0:</v>
      </c>
      <c r="EK43" s="276">
        <f t="shared" si="44"/>
        <v>0</v>
      </c>
      <c r="EL43" s="277" t="e">
        <f>IF(MONTH('Настройки ТИК'!$C$17)=MONTH('Настройки ТИК'!$D$17),IF(EQ43="К",EK43,0),IF(MONTH($A43)&lt;MONTH('Настройки ТИК'!$D$17),IF(EQ43="К",EK43,0),0))</f>
        <v>#VALUE!</v>
      </c>
      <c r="EM43" s="277" t="e">
        <f>IF(MONTH('Настройки ТИК'!$C$17)=MONTH('Настройки ТИК'!$D$17),0,IF(MONTH($A43)&lt;MONTH('Настройки ТИК'!$D$17),0,IF(EQ43="К",EK43,0)))</f>
        <v>#VALUE!</v>
      </c>
      <c r="EN43" s="277">
        <f t="shared" si="45"/>
        <v>0</v>
      </c>
      <c r="EO43" s="277">
        <f t="shared" si="46"/>
        <v>0</v>
      </c>
      <c r="EP43" s="303">
        <f>'в ФОВ'!EM19</f>
        <v>0</v>
      </c>
      <c r="EQ43" s="380" t="str">
        <f t="shared" si="47"/>
        <v/>
      </c>
      <c r="ER43" s="274" t="str">
        <f t="shared" si="95"/>
        <v>${id_fio13}</v>
      </c>
      <c r="ES43" s="181"/>
      <c r="ET43" s="181"/>
      <c r="EU43" s="275" t="str">
        <f t="shared" si="96"/>
        <v>0:</v>
      </c>
      <c r="EV43" s="275" t="str">
        <f t="shared" si="96"/>
        <v>0:</v>
      </c>
      <c r="EW43" s="276">
        <f t="shared" si="48"/>
        <v>0</v>
      </c>
      <c r="EX43" s="277" t="e">
        <f>IF(MONTH('Настройки ТИК'!$C$17)=MONTH('Настройки ТИК'!$D$17),IF(FC43="К",EW43,0),IF(MONTH($A43)&lt;MONTH('Настройки ТИК'!$D$17),IF(FC43="К",EW43,0),0))</f>
        <v>#VALUE!</v>
      </c>
      <c r="EY43" s="277" t="e">
        <f>IF(MONTH('Настройки ТИК'!$C$17)=MONTH('Настройки ТИК'!$D$17),0,IF(MONTH($A43)&lt;MONTH('Настройки ТИК'!$D$17),0,IF(FC43="К",EW43,0)))</f>
        <v>#VALUE!</v>
      </c>
      <c r="EZ43" s="277">
        <f t="shared" si="49"/>
        <v>0</v>
      </c>
      <c r="FA43" s="277">
        <f t="shared" si="50"/>
        <v>0</v>
      </c>
      <c r="FB43" s="303">
        <f>'в ФОВ'!EY19</f>
        <v>0</v>
      </c>
      <c r="FC43" s="380" t="str">
        <f t="shared" si="51"/>
        <v/>
      </c>
      <c r="FD43" s="274" t="str">
        <f t="shared" si="97"/>
        <v>${id_fio14}</v>
      </c>
      <c r="FE43" s="181"/>
      <c r="FF43" s="181"/>
      <c r="FG43" s="275" t="str">
        <f t="shared" si="98"/>
        <v>0:</v>
      </c>
      <c r="FH43" s="275" t="str">
        <f t="shared" si="98"/>
        <v>0:</v>
      </c>
      <c r="FI43" s="276">
        <f t="shared" si="52"/>
        <v>0</v>
      </c>
      <c r="FJ43" s="277" t="e">
        <f>IF(MONTH('Настройки ТИК'!$C$17)=MONTH('Настройки ТИК'!$D$17),IF(FO43="К",FI43,0),IF(MONTH($A43)&lt;MONTH('Настройки ТИК'!$D$17),IF(FO43="К",FI43,0),0))</f>
        <v>#VALUE!</v>
      </c>
      <c r="FK43" s="277" t="e">
        <f>IF(MONTH('Настройки ТИК'!$C$17)=MONTH('Настройки ТИК'!$D$17),0,IF(MONTH($A43)&lt;MONTH('Настройки ТИК'!$D$17),0,IF(FO43="К",FI43,0)))</f>
        <v>#VALUE!</v>
      </c>
      <c r="FL43" s="277">
        <f t="shared" si="53"/>
        <v>0</v>
      </c>
      <c r="FM43" s="277">
        <f t="shared" si="54"/>
        <v>0</v>
      </c>
      <c r="FN43" s="303">
        <f>'в ФОВ'!FK19</f>
        <v>0</v>
      </c>
      <c r="FO43" s="380" t="str">
        <f t="shared" si="55"/>
        <v/>
      </c>
      <c r="FP43" s="274" t="str">
        <f t="shared" si="99"/>
        <v>${id_fio15}</v>
      </c>
      <c r="FQ43" s="181"/>
      <c r="FR43" s="181"/>
      <c r="FS43" s="275" t="str">
        <f t="shared" si="100"/>
        <v>0:</v>
      </c>
      <c r="FT43" s="275" t="str">
        <f t="shared" si="100"/>
        <v>0:</v>
      </c>
      <c r="FU43" s="276">
        <f t="shared" si="56"/>
        <v>0</v>
      </c>
      <c r="FV43" s="277" t="e">
        <f>IF(MONTH('Настройки ТИК'!$C$17)=MONTH('Настройки ТИК'!$D$17),IF(GA43="К",FU43,0),IF(MONTH($A43)&lt;MONTH('Настройки ТИК'!$D$17),IF(GA43="К",FU43,0),0))</f>
        <v>#VALUE!</v>
      </c>
      <c r="FW43" s="277" t="e">
        <f>IF(MONTH('Настройки ТИК'!$C$17)=MONTH('Настройки ТИК'!$D$17),0,IF(MONTH($A43)&lt;MONTH('Настройки ТИК'!$D$17),0,IF(GA43="К",FU43,0)))</f>
        <v>#VALUE!</v>
      </c>
      <c r="FX43" s="277">
        <f t="shared" si="57"/>
        <v>0</v>
      </c>
      <c r="FY43" s="277">
        <f t="shared" si="58"/>
        <v>0</v>
      </c>
      <c r="FZ43" s="303">
        <f>'в ФОВ'!FW19</f>
        <v>0</v>
      </c>
      <c r="GA43" s="380" t="str">
        <f t="shared" si="59"/>
        <v/>
      </c>
      <c r="GB43" s="274" t="str">
        <f t="shared" si="101"/>
        <v>${id_fio16}</v>
      </c>
      <c r="GC43" s="181"/>
      <c r="GD43" s="181"/>
      <c r="GE43" s="275" t="str">
        <f t="shared" si="102"/>
        <v>0:</v>
      </c>
      <c r="GF43" s="275" t="str">
        <f t="shared" si="102"/>
        <v>0:</v>
      </c>
      <c r="GG43" s="276">
        <f t="shared" si="60"/>
        <v>0</v>
      </c>
      <c r="GH43" s="277" t="e">
        <f>IF(MONTH('Настройки ТИК'!$C$17)=MONTH('Настройки ТИК'!$D$17),IF(GM43="К",GG43,0),IF(MONTH($A43)&lt;MONTH('Настройки ТИК'!$D$17),IF(GM43="К",GG43,0),0))</f>
        <v>#VALUE!</v>
      </c>
      <c r="GI43" s="277" t="e">
        <f>IF(MONTH('Настройки ТИК'!$C$17)=MONTH('Настройки ТИК'!$D$17),0,IF(MONTH($A43)&lt;MONTH('Настройки ТИК'!$D$17),0,IF(GM43="К",GG43,0)))</f>
        <v>#VALUE!</v>
      </c>
      <c r="GJ43" s="277">
        <f t="shared" si="61"/>
        <v>0</v>
      </c>
      <c r="GK43" s="277">
        <f t="shared" si="62"/>
        <v>0</v>
      </c>
      <c r="GL43" s="303">
        <f>'в ФОВ'!GI19</f>
        <v>0</v>
      </c>
      <c r="GM43" s="380" t="str">
        <f t="shared" si="63"/>
        <v/>
      </c>
      <c r="GN43" s="274" t="str">
        <f t="shared" si="103"/>
        <v>${id_fio17}</v>
      </c>
      <c r="GO43" s="181"/>
      <c r="GP43" s="181"/>
      <c r="GQ43" s="275" t="str">
        <f t="shared" si="104"/>
        <v>0:</v>
      </c>
      <c r="GR43" s="275" t="str">
        <f t="shared" si="104"/>
        <v>0:</v>
      </c>
      <c r="GS43" s="276">
        <f t="shared" si="64"/>
        <v>0</v>
      </c>
      <c r="GT43" s="277" t="e">
        <f>IF(MONTH('Настройки ТИК'!$C$17)=MONTH('Настройки ТИК'!$D$17),IF(GY43="К",GS43,0),IF(MONTH($A43)&lt;MONTH('Настройки ТИК'!$D$17),IF(GY43="К",GS43,0),0))</f>
        <v>#VALUE!</v>
      </c>
      <c r="GU43" s="277" t="e">
        <f>IF(MONTH('Настройки ТИК'!$C$17)=MONTH('Настройки ТИК'!$D$17),0,IF(MONTH($A43)&lt;MONTH('Настройки ТИК'!$D$17),0,IF(GY43="К",GS43,0)))</f>
        <v>#VALUE!</v>
      </c>
      <c r="GV43" s="277">
        <f t="shared" si="65"/>
        <v>0</v>
      </c>
      <c r="GW43" s="277">
        <f t="shared" si="66"/>
        <v>0</v>
      </c>
      <c r="GX43" s="303">
        <f>'в ФОВ'!GU19</f>
        <v>0</v>
      </c>
      <c r="GY43" s="380" t="str">
        <f t="shared" si="67"/>
        <v/>
      </c>
      <c r="GZ43" s="274" t="str">
        <f t="shared" si="105"/>
        <v>${id_fio18}</v>
      </c>
      <c r="HA43" s="181"/>
      <c r="HB43" s="181"/>
      <c r="HC43" s="275" t="str">
        <f t="shared" si="106"/>
        <v>0:</v>
      </c>
      <c r="HD43" s="275" t="str">
        <f t="shared" si="106"/>
        <v>0:</v>
      </c>
      <c r="HE43" s="276">
        <f t="shared" si="68"/>
        <v>0</v>
      </c>
      <c r="HF43" s="277" t="e">
        <f>IF(MONTH('Настройки ТИК'!$C$17)=MONTH('Настройки ТИК'!$D$17),IF(HK43="К",HE43,0),IF(MONTH($A43)&lt;MONTH('Настройки ТИК'!$D$17),IF(HK43="К",HE43,0),0))</f>
        <v>#VALUE!</v>
      </c>
      <c r="HG43" s="277" t="e">
        <f>IF(MONTH('Настройки ТИК'!$C$17)=MONTH('Настройки ТИК'!$D$17),0,IF(MONTH($A43)&lt;MONTH('Настройки ТИК'!$D$17),0,IF(HK43="К",HE43,0)))</f>
        <v>#VALUE!</v>
      </c>
      <c r="HH43" s="277">
        <f t="shared" si="69"/>
        <v>0</v>
      </c>
      <c r="HI43" s="277">
        <f t="shared" si="70"/>
        <v>0</v>
      </c>
      <c r="HJ43" s="303">
        <f>'в ФОВ'!HG19</f>
        <v>0</v>
      </c>
      <c r="HK43" s="380" t="str">
        <f t="shared" si="71"/>
        <v/>
      </c>
      <c r="HO43" s="408" t="str">
        <f>'Настройки ТИК'!$C$55</f>
        <v>${code_doc}</v>
      </c>
    </row>
    <row r="44" spans="1:223">
      <c r="A44" s="419" t="s">
        <v>1040</v>
      </c>
      <c r="B44" s="420" t="s">
        <v>1041</v>
      </c>
      <c r="C44" s="497" t="s">
        <v>1091</v>
      </c>
      <c r="D44" s="274" t="str">
        <f t="shared" si="107"/>
        <v>${id_fio1}</v>
      </c>
      <c r="E44" s="181"/>
      <c r="F44" s="181"/>
      <c r="G44" s="275" t="str">
        <f t="shared" si="72"/>
        <v>0:</v>
      </c>
      <c r="H44" s="275" t="str">
        <f t="shared" si="72"/>
        <v>0:</v>
      </c>
      <c r="I44" s="276">
        <f t="shared" si="0"/>
        <v>0</v>
      </c>
      <c r="J44" s="277" t="e">
        <f>IF(MONTH('Настройки ТИК'!$C$17)=MONTH('Настройки ТИК'!$D$17),IF(O44="К",I44,0),IF(MONTH($A44)&lt;MONTH('Настройки ТИК'!$D$17),IF(O44="К",I44,0),0))</f>
        <v>#VALUE!</v>
      </c>
      <c r="K44" s="277" t="e">
        <f>IF(MONTH('Настройки ТИК'!$C$17)=MONTH('Настройки ТИК'!$D$17),0,IF(MONTH($A44)&lt;MONTH('Настройки ТИК'!$D$17),0,IF(O44="К",I44,0)))</f>
        <v>#VALUE!</v>
      </c>
      <c r="L44" s="277">
        <f t="shared" si="1"/>
        <v>0</v>
      </c>
      <c r="M44" s="277">
        <f t="shared" si="2"/>
        <v>0</v>
      </c>
      <c r="N44" s="303">
        <f>'в ФОВ'!K20</f>
        <v>0</v>
      </c>
      <c r="O44" s="380" t="str">
        <f t="shared" si="3"/>
        <v/>
      </c>
      <c r="P44" s="274" t="str">
        <f t="shared" si="73"/>
        <v>${id_fio2}</v>
      </c>
      <c r="Q44" s="181"/>
      <c r="R44" s="181"/>
      <c r="S44" s="275" t="str">
        <f t="shared" si="74"/>
        <v>0:</v>
      </c>
      <c r="T44" s="275" t="str">
        <f t="shared" si="74"/>
        <v>0:</v>
      </c>
      <c r="U44" s="276">
        <f t="shared" si="4"/>
        <v>0</v>
      </c>
      <c r="V44" s="277" t="e">
        <f>IF(MONTH('Настройки ТИК'!$C$17)=MONTH('Настройки ТИК'!$D$17),IF(AA44="К",U44,0),IF(MONTH($A44)&lt;MONTH('Настройки ТИК'!$D$17),IF(AA44="К",U44,0),0))</f>
        <v>#VALUE!</v>
      </c>
      <c r="W44" s="277" t="e">
        <f>IF(MONTH('Настройки ТИК'!$C$17)=MONTH('Настройки ТИК'!$D$17),0,IF(MONTH($A44)&lt;MONTH('Настройки ТИК'!$D$17),0,IF(AA44="К",U44,0)))</f>
        <v>#VALUE!</v>
      </c>
      <c r="X44" s="277">
        <f t="shared" si="5"/>
        <v>0</v>
      </c>
      <c r="Y44" s="277">
        <f t="shared" si="6"/>
        <v>0</v>
      </c>
      <c r="Z44" s="303">
        <f>'в ФОВ'!W20</f>
        <v>0</v>
      </c>
      <c r="AA44" s="380" t="str">
        <f t="shared" si="7"/>
        <v/>
      </c>
      <c r="AB44" s="274" t="str">
        <f t="shared" si="75"/>
        <v>${id_fio3}</v>
      </c>
      <c r="AC44" s="181"/>
      <c r="AD44" s="181"/>
      <c r="AE44" s="275" t="str">
        <f t="shared" si="76"/>
        <v>0:</v>
      </c>
      <c r="AF44" s="275" t="str">
        <f t="shared" si="76"/>
        <v>0:</v>
      </c>
      <c r="AG44" s="276">
        <f t="shared" si="8"/>
        <v>0</v>
      </c>
      <c r="AH44" s="277" t="e">
        <f>IF(MONTH('Настройки ТИК'!$C$17)=MONTH('Настройки ТИК'!$D$17),IF(AM44="К",AG44,0),IF(MONTH($A44)&lt;MONTH('Настройки ТИК'!$D$17),IF(AM44="К",AG44,0),0))</f>
        <v>#VALUE!</v>
      </c>
      <c r="AI44" s="277" t="e">
        <f>IF(MONTH('Настройки ТИК'!$C$17)=MONTH('Настройки ТИК'!$D$17),0,IF(MONTH($A44)&lt;MONTH('Настройки ТИК'!$D$17),0,IF(AM44="К",AG44,0)))</f>
        <v>#VALUE!</v>
      </c>
      <c r="AJ44" s="277">
        <f t="shared" si="9"/>
        <v>0</v>
      </c>
      <c r="AK44" s="277">
        <f t="shared" si="10"/>
        <v>0</v>
      </c>
      <c r="AL44" s="303">
        <f>'в ФОВ'!AI20</f>
        <v>0</v>
      </c>
      <c r="AM44" s="380" t="str">
        <f t="shared" si="11"/>
        <v/>
      </c>
      <c r="AN44" s="274" t="str">
        <f t="shared" si="77"/>
        <v>${id_fio4}</v>
      </c>
      <c r="AO44" s="181"/>
      <c r="AP44" s="181"/>
      <c r="AQ44" s="275" t="str">
        <f t="shared" si="78"/>
        <v>0:</v>
      </c>
      <c r="AR44" s="275" t="str">
        <f t="shared" si="78"/>
        <v>0:</v>
      </c>
      <c r="AS44" s="276">
        <f t="shared" si="12"/>
        <v>0</v>
      </c>
      <c r="AT44" s="277" t="e">
        <f>IF(MONTH('Настройки ТИК'!$C$17)=MONTH('Настройки ТИК'!$D$17),IF(AY44="К",AS44,0),IF(MONTH($A44)&lt;MONTH('Настройки ТИК'!$D$17),IF(AY44="К",AS44,0),0))</f>
        <v>#VALUE!</v>
      </c>
      <c r="AU44" s="277" t="e">
        <f>IF(MONTH('Настройки ТИК'!$C$17)=MONTH('Настройки ТИК'!$D$17),0,IF(MONTH($A44)&lt;MONTH('Настройки ТИК'!$D$17),0,IF(AY44="К",AS44,0)))</f>
        <v>#VALUE!</v>
      </c>
      <c r="AV44" s="277">
        <f t="shared" si="13"/>
        <v>0</v>
      </c>
      <c r="AW44" s="277">
        <f t="shared" si="14"/>
        <v>0</v>
      </c>
      <c r="AX44" s="303">
        <f>'в ФОВ'!AU20</f>
        <v>0</v>
      </c>
      <c r="AY44" s="380" t="str">
        <f t="shared" si="15"/>
        <v/>
      </c>
      <c r="AZ44" s="274" t="str">
        <f t="shared" si="79"/>
        <v>${id_fio5}</v>
      </c>
      <c r="BA44" s="181"/>
      <c r="BB44" s="181"/>
      <c r="BC44" s="275" t="str">
        <f t="shared" si="80"/>
        <v>0:</v>
      </c>
      <c r="BD44" s="275" t="str">
        <f t="shared" si="80"/>
        <v>0:</v>
      </c>
      <c r="BE44" s="276">
        <f t="shared" si="16"/>
        <v>0</v>
      </c>
      <c r="BF44" s="277" t="e">
        <f>IF(MONTH('Настройки ТИК'!$C$17)=MONTH('Настройки ТИК'!$D$17),IF(BK44="К",BE44,0),IF(MONTH($A44)&lt;MONTH('Настройки ТИК'!$D$17),IF(BK44="К",BE44,0),0))</f>
        <v>#VALUE!</v>
      </c>
      <c r="BG44" s="277" t="e">
        <f>IF(MONTH('Настройки ТИК'!$C$17)=MONTH('Настройки ТИК'!$D$17),0,IF(MONTH($A44)&lt;MONTH('Настройки ТИК'!$D$17),0,IF(BK44="К",BE44,0)))</f>
        <v>#VALUE!</v>
      </c>
      <c r="BH44" s="277">
        <f t="shared" si="17"/>
        <v>0</v>
      </c>
      <c r="BI44" s="277">
        <f t="shared" si="18"/>
        <v>0</v>
      </c>
      <c r="BJ44" s="303">
        <f>'в ФОВ'!BG20</f>
        <v>0</v>
      </c>
      <c r="BK44" s="380" t="str">
        <f t="shared" si="19"/>
        <v/>
      </c>
      <c r="BL44" s="274" t="str">
        <f t="shared" si="81"/>
        <v>${id_fio6}</v>
      </c>
      <c r="BM44" s="181"/>
      <c r="BN44" s="181"/>
      <c r="BO44" s="275" t="str">
        <f t="shared" si="82"/>
        <v>0:</v>
      </c>
      <c r="BP44" s="275" t="str">
        <f t="shared" si="82"/>
        <v>0:</v>
      </c>
      <c r="BQ44" s="276">
        <f t="shared" si="20"/>
        <v>0</v>
      </c>
      <c r="BR44" s="277" t="e">
        <f>IF(MONTH('Настройки ТИК'!$C$17)=MONTH('Настройки ТИК'!$D$17),IF(BW44="К",BQ44,0),IF(MONTH($A44)&lt;MONTH('Настройки ТИК'!$D$17),IF(BW44="К",BQ44,0),0))</f>
        <v>#VALUE!</v>
      </c>
      <c r="BS44" s="277" t="e">
        <f>IF(MONTH('Настройки ТИК'!$C$17)=MONTH('Настройки ТИК'!$D$17),0,IF(MONTH($A44)&lt;MONTH('Настройки ТИК'!$D$17),0,IF(BW44="К",BQ44,0)))</f>
        <v>#VALUE!</v>
      </c>
      <c r="BT44" s="277">
        <f t="shared" si="21"/>
        <v>0</v>
      </c>
      <c r="BU44" s="277">
        <f t="shared" si="22"/>
        <v>0</v>
      </c>
      <c r="BV44" s="303">
        <f>'в ФОВ'!BS20</f>
        <v>0</v>
      </c>
      <c r="BW44" s="380" t="str">
        <f t="shared" si="23"/>
        <v/>
      </c>
      <c r="BX44" s="274" t="str">
        <f t="shared" si="83"/>
        <v>${id_fio7}</v>
      </c>
      <c r="BY44" s="181"/>
      <c r="BZ44" s="181"/>
      <c r="CA44" s="275" t="str">
        <f t="shared" si="84"/>
        <v>0:</v>
      </c>
      <c r="CB44" s="275" t="str">
        <f t="shared" si="84"/>
        <v>0:</v>
      </c>
      <c r="CC44" s="276">
        <f t="shared" si="24"/>
        <v>0</v>
      </c>
      <c r="CD44" s="277" t="e">
        <f>IF(MONTH('Настройки ТИК'!$C$17)=MONTH('Настройки ТИК'!$D$17),IF(CI44="К",CC44,0),IF(MONTH($A44)&lt;MONTH('Настройки ТИК'!$D$17),IF(CI44="К",CC44,0),0))</f>
        <v>#VALUE!</v>
      </c>
      <c r="CE44" s="277" t="e">
        <f>IF(MONTH('Настройки ТИК'!$C$17)=MONTH('Настройки ТИК'!$D$17),0,IF(MONTH($A44)&lt;MONTH('Настройки ТИК'!$D$17),0,IF(CI44="К",CC44,0)))</f>
        <v>#VALUE!</v>
      </c>
      <c r="CF44" s="277">
        <f t="shared" si="25"/>
        <v>0</v>
      </c>
      <c r="CG44" s="277">
        <f t="shared" si="26"/>
        <v>0</v>
      </c>
      <c r="CH44" s="303">
        <f>'в ФОВ'!CE20</f>
        <v>0</v>
      </c>
      <c r="CI44" s="380" t="str">
        <f t="shared" si="27"/>
        <v/>
      </c>
      <c r="CJ44" s="274" t="str">
        <f t="shared" si="85"/>
        <v>${id_fio8}</v>
      </c>
      <c r="CK44" s="181"/>
      <c r="CL44" s="181"/>
      <c r="CM44" s="275" t="str">
        <f t="shared" si="86"/>
        <v>0:</v>
      </c>
      <c r="CN44" s="275" t="str">
        <f t="shared" si="86"/>
        <v>0:</v>
      </c>
      <c r="CO44" s="276">
        <f t="shared" si="28"/>
        <v>0</v>
      </c>
      <c r="CP44" s="277" t="e">
        <f>IF(MONTH('Настройки ТИК'!$C$17)=MONTH('Настройки ТИК'!$D$17),IF(CU44="К",CO44,0),IF(MONTH($A44)&lt;MONTH('Настройки ТИК'!$D$17),IF(CU44="К",CO44,0),0))</f>
        <v>#VALUE!</v>
      </c>
      <c r="CQ44" s="277" t="e">
        <f>IF(MONTH('Настройки ТИК'!$C$17)=MONTH('Настройки ТИК'!$D$17),0,IF(MONTH($A44)&lt;MONTH('Настройки ТИК'!$D$17),0,IF(CU44="К",CO44,0)))</f>
        <v>#VALUE!</v>
      </c>
      <c r="CR44" s="277">
        <f t="shared" si="29"/>
        <v>0</v>
      </c>
      <c r="CS44" s="277">
        <f t="shared" si="30"/>
        <v>0</v>
      </c>
      <c r="CT44" s="303">
        <f>'в ФОВ'!CQ20</f>
        <v>0</v>
      </c>
      <c r="CU44" s="380" t="str">
        <f t="shared" si="31"/>
        <v/>
      </c>
      <c r="CV44" s="274" t="str">
        <f t="shared" si="87"/>
        <v>${id_fio9}</v>
      </c>
      <c r="CW44" s="181"/>
      <c r="CX44" s="181"/>
      <c r="CY44" s="275" t="str">
        <f t="shared" si="88"/>
        <v>0:</v>
      </c>
      <c r="CZ44" s="275" t="str">
        <f t="shared" si="88"/>
        <v>0:</v>
      </c>
      <c r="DA44" s="276">
        <f t="shared" si="32"/>
        <v>0</v>
      </c>
      <c r="DB44" s="277" t="e">
        <f>IF(MONTH('Настройки ТИК'!$C$17)=MONTH('Настройки ТИК'!$D$17),IF(DG44="К",DA44,0),IF(MONTH($A44)&lt;MONTH('Настройки ТИК'!$D$17),IF(DG44="К",DA44,0),0))</f>
        <v>#VALUE!</v>
      </c>
      <c r="DC44" s="277" t="e">
        <f>IF(MONTH('Настройки ТИК'!$C$17)=MONTH('Настройки ТИК'!$D$17),0,IF(MONTH($A44)&lt;MONTH('Настройки ТИК'!$D$17),0,IF(DG44="К",DA44,0)))</f>
        <v>#VALUE!</v>
      </c>
      <c r="DD44" s="277">
        <f t="shared" si="33"/>
        <v>0</v>
      </c>
      <c r="DE44" s="277">
        <f t="shared" si="34"/>
        <v>0</v>
      </c>
      <c r="DF44" s="303">
        <f>'в ФОВ'!DC20</f>
        <v>0</v>
      </c>
      <c r="DG44" s="380" t="str">
        <f t="shared" si="35"/>
        <v/>
      </c>
      <c r="DH44" s="274" t="str">
        <f t="shared" si="89"/>
        <v>${id_fio10}</v>
      </c>
      <c r="DI44" s="181"/>
      <c r="DJ44" s="181"/>
      <c r="DK44" s="275" t="str">
        <f t="shared" si="90"/>
        <v>0:</v>
      </c>
      <c r="DL44" s="275" t="str">
        <f t="shared" si="90"/>
        <v>0:</v>
      </c>
      <c r="DM44" s="276">
        <f t="shared" si="36"/>
        <v>0</v>
      </c>
      <c r="DN44" s="277" t="e">
        <f>IF(MONTH('Настройки ТИК'!$C$17)=MONTH('Настройки ТИК'!$D$17),IF(DS44="К",DM44,0),IF(MONTH($A44)&lt;MONTH('Настройки ТИК'!$D$17),IF(DS44="К",DM44,0),0))</f>
        <v>#VALUE!</v>
      </c>
      <c r="DO44" s="277" t="e">
        <f>IF(MONTH('Настройки ТИК'!$C$17)=MONTH('Настройки ТИК'!$D$17),0,IF(MONTH($A44)&lt;MONTH('Настройки ТИК'!$D$17),0,IF(DS44="К",DM44,0)))</f>
        <v>#VALUE!</v>
      </c>
      <c r="DP44" s="277">
        <f t="shared" si="37"/>
        <v>0</v>
      </c>
      <c r="DQ44" s="277">
        <f t="shared" si="38"/>
        <v>0</v>
      </c>
      <c r="DR44" s="303">
        <f>'в ФОВ'!DO20</f>
        <v>0</v>
      </c>
      <c r="DS44" s="380" t="str">
        <f t="shared" si="39"/>
        <v/>
      </c>
      <c r="DT44" s="274" t="str">
        <f t="shared" si="91"/>
        <v>${id_fio11}</v>
      </c>
      <c r="DU44" s="181"/>
      <c r="DV44" s="181"/>
      <c r="DW44" s="275" t="str">
        <f t="shared" si="92"/>
        <v>0:</v>
      </c>
      <c r="DX44" s="275" t="str">
        <f t="shared" si="92"/>
        <v>0:</v>
      </c>
      <c r="DY44" s="276">
        <f t="shared" si="40"/>
        <v>0</v>
      </c>
      <c r="DZ44" s="277" t="e">
        <f>IF(MONTH('Настройки ТИК'!$C$17)=MONTH('Настройки ТИК'!$D$17),IF(EE44="К",DY44,0),IF(MONTH($A44)&lt;MONTH('Настройки ТИК'!$D$17),IF(EE44="К",DY44,0),0))</f>
        <v>#VALUE!</v>
      </c>
      <c r="EA44" s="277" t="e">
        <f>IF(MONTH('Настройки ТИК'!$C$17)=MONTH('Настройки ТИК'!$D$17),0,IF(MONTH($A44)&lt;MONTH('Настройки ТИК'!$D$17),0,IF(EE44="К",DY44,0)))</f>
        <v>#VALUE!</v>
      </c>
      <c r="EB44" s="277">
        <f t="shared" si="41"/>
        <v>0</v>
      </c>
      <c r="EC44" s="277">
        <f t="shared" si="42"/>
        <v>0</v>
      </c>
      <c r="ED44" s="303">
        <f>'в ФОВ'!EA20</f>
        <v>0</v>
      </c>
      <c r="EE44" s="380" t="str">
        <f t="shared" si="43"/>
        <v/>
      </c>
      <c r="EF44" s="274" t="str">
        <f t="shared" si="93"/>
        <v>${id_fio12}</v>
      </c>
      <c r="EG44" s="181"/>
      <c r="EH44" s="181"/>
      <c r="EI44" s="275" t="str">
        <f t="shared" si="94"/>
        <v>0:</v>
      </c>
      <c r="EJ44" s="275" t="str">
        <f t="shared" si="94"/>
        <v>0:</v>
      </c>
      <c r="EK44" s="276">
        <f t="shared" si="44"/>
        <v>0</v>
      </c>
      <c r="EL44" s="277" t="e">
        <f>IF(MONTH('Настройки ТИК'!$C$17)=MONTH('Настройки ТИК'!$D$17),IF(EQ44="К",EK44,0),IF(MONTH($A44)&lt;MONTH('Настройки ТИК'!$D$17),IF(EQ44="К",EK44,0),0))</f>
        <v>#VALUE!</v>
      </c>
      <c r="EM44" s="277" t="e">
        <f>IF(MONTH('Настройки ТИК'!$C$17)=MONTH('Настройки ТИК'!$D$17),0,IF(MONTH($A44)&lt;MONTH('Настройки ТИК'!$D$17),0,IF(EQ44="К",EK44,0)))</f>
        <v>#VALUE!</v>
      </c>
      <c r="EN44" s="277">
        <f t="shared" si="45"/>
        <v>0</v>
      </c>
      <c r="EO44" s="277">
        <f t="shared" si="46"/>
        <v>0</v>
      </c>
      <c r="EP44" s="303">
        <f>'в ФОВ'!EM20</f>
        <v>0</v>
      </c>
      <c r="EQ44" s="380" t="str">
        <f t="shared" si="47"/>
        <v/>
      </c>
      <c r="ER44" s="274" t="str">
        <f t="shared" si="95"/>
        <v>${id_fio13}</v>
      </c>
      <c r="ES44" s="181"/>
      <c r="ET44" s="181"/>
      <c r="EU44" s="275" t="str">
        <f t="shared" si="96"/>
        <v>0:</v>
      </c>
      <c r="EV44" s="275" t="str">
        <f t="shared" si="96"/>
        <v>0:</v>
      </c>
      <c r="EW44" s="276">
        <f t="shared" si="48"/>
        <v>0</v>
      </c>
      <c r="EX44" s="277" t="e">
        <f>IF(MONTH('Настройки ТИК'!$C$17)=MONTH('Настройки ТИК'!$D$17),IF(FC44="К",EW44,0),IF(MONTH($A44)&lt;MONTH('Настройки ТИК'!$D$17),IF(FC44="К",EW44,0),0))</f>
        <v>#VALUE!</v>
      </c>
      <c r="EY44" s="277" t="e">
        <f>IF(MONTH('Настройки ТИК'!$C$17)=MONTH('Настройки ТИК'!$D$17),0,IF(MONTH($A44)&lt;MONTH('Настройки ТИК'!$D$17),0,IF(FC44="К",EW44,0)))</f>
        <v>#VALUE!</v>
      </c>
      <c r="EZ44" s="277">
        <f t="shared" si="49"/>
        <v>0</v>
      </c>
      <c r="FA44" s="277">
        <f t="shared" si="50"/>
        <v>0</v>
      </c>
      <c r="FB44" s="303">
        <f>'в ФОВ'!EY20</f>
        <v>0</v>
      </c>
      <c r="FC44" s="380" t="str">
        <f t="shared" si="51"/>
        <v/>
      </c>
      <c r="FD44" s="274" t="str">
        <f t="shared" si="97"/>
        <v>${id_fio14}</v>
      </c>
      <c r="FE44" s="181"/>
      <c r="FF44" s="181"/>
      <c r="FG44" s="275" t="str">
        <f t="shared" si="98"/>
        <v>0:</v>
      </c>
      <c r="FH44" s="275" t="str">
        <f t="shared" si="98"/>
        <v>0:</v>
      </c>
      <c r="FI44" s="276">
        <f t="shared" si="52"/>
        <v>0</v>
      </c>
      <c r="FJ44" s="277" t="e">
        <f>IF(MONTH('Настройки ТИК'!$C$17)=MONTH('Настройки ТИК'!$D$17),IF(FO44="К",FI44,0),IF(MONTH($A44)&lt;MONTH('Настройки ТИК'!$D$17),IF(FO44="К",FI44,0),0))</f>
        <v>#VALUE!</v>
      </c>
      <c r="FK44" s="277" t="e">
        <f>IF(MONTH('Настройки ТИК'!$C$17)=MONTH('Настройки ТИК'!$D$17),0,IF(MONTH($A44)&lt;MONTH('Настройки ТИК'!$D$17),0,IF(FO44="К",FI44,0)))</f>
        <v>#VALUE!</v>
      </c>
      <c r="FL44" s="277">
        <f t="shared" si="53"/>
        <v>0</v>
      </c>
      <c r="FM44" s="277">
        <f t="shared" si="54"/>
        <v>0</v>
      </c>
      <c r="FN44" s="303">
        <f>'в ФОВ'!FK20</f>
        <v>0</v>
      </c>
      <c r="FO44" s="380" t="str">
        <f t="shared" si="55"/>
        <v/>
      </c>
      <c r="FP44" s="274" t="str">
        <f t="shared" si="99"/>
        <v>${id_fio15}</v>
      </c>
      <c r="FQ44" s="181"/>
      <c r="FR44" s="181"/>
      <c r="FS44" s="275" t="str">
        <f t="shared" si="100"/>
        <v>0:</v>
      </c>
      <c r="FT44" s="275" t="str">
        <f t="shared" si="100"/>
        <v>0:</v>
      </c>
      <c r="FU44" s="276">
        <f t="shared" si="56"/>
        <v>0</v>
      </c>
      <c r="FV44" s="277" t="e">
        <f>IF(MONTH('Настройки ТИК'!$C$17)=MONTH('Настройки ТИК'!$D$17),IF(GA44="К",FU44,0),IF(MONTH($A44)&lt;MONTH('Настройки ТИК'!$D$17),IF(GA44="К",FU44,0),0))</f>
        <v>#VALUE!</v>
      </c>
      <c r="FW44" s="277" t="e">
        <f>IF(MONTH('Настройки ТИК'!$C$17)=MONTH('Настройки ТИК'!$D$17),0,IF(MONTH($A44)&lt;MONTH('Настройки ТИК'!$D$17),0,IF(GA44="К",FU44,0)))</f>
        <v>#VALUE!</v>
      </c>
      <c r="FX44" s="277">
        <f t="shared" si="57"/>
        <v>0</v>
      </c>
      <c r="FY44" s="277">
        <f t="shared" si="58"/>
        <v>0</v>
      </c>
      <c r="FZ44" s="303">
        <f>'в ФОВ'!FW20</f>
        <v>0</v>
      </c>
      <c r="GA44" s="380" t="str">
        <f t="shared" si="59"/>
        <v/>
      </c>
      <c r="GB44" s="274" t="str">
        <f t="shared" si="101"/>
        <v>${id_fio16}</v>
      </c>
      <c r="GC44" s="181"/>
      <c r="GD44" s="181"/>
      <c r="GE44" s="275" t="str">
        <f t="shared" si="102"/>
        <v>0:</v>
      </c>
      <c r="GF44" s="275" t="str">
        <f t="shared" si="102"/>
        <v>0:</v>
      </c>
      <c r="GG44" s="276">
        <f t="shared" si="60"/>
        <v>0</v>
      </c>
      <c r="GH44" s="277" t="e">
        <f>IF(MONTH('Настройки ТИК'!$C$17)=MONTH('Настройки ТИК'!$D$17),IF(GM44="К",GG44,0),IF(MONTH($A44)&lt;MONTH('Настройки ТИК'!$D$17),IF(GM44="К",GG44,0),0))</f>
        <v>#VALUE!</v>
      </c>
      <c r="GI44" s="277" t="e">
        <f>IF(MONTH('Настройки ТИК'!$C$17)=MONTH('Настройки ТИК'!$D$17),0,IF(MONTH($A44)&lt;MONTH('Настройки ТИК'!$D$17),0,IF(GM44="К",GG44,0)))</f>
        <v>#VALUE!</v>
      </c>
      <c r="GJ44" s="277">
        <f t="shared" si="61"/>
        <v>0</v>
      </c>
      <c r="GK44" s="277">
        <f t="shared" si="62"/>
        <v>0</v>
      </c>
      <c r="GL44" s="303">
        <f>'в ФОВ'!GI20</f>
        <v>0</v>
      </c>
      <c r="GM44" s="380" t="str">
        <f t="shared" si="63"/>
        <v/>
      </c>
      <c r="GN44" s="274" t="str">
        <f t="shared" si="103"/>
        <v>${id_fio17}</v>
      </c>
      <c r="GO44" s="181"/>
      <c r="GP44" s="181"/>
      <c r="GQ44" s="275" t="str">
        <f t="shared" si="104"/>
        <v>0:</v>
      </c>
      <c r="GR44" s="275" t="str">
        <f t="shared" si="104"/>
        <v>0:</v>
      </c>
      <c r="GS44" s="276">
        <f t="shared" si="64"/>
        <v>0</v>
      </c>
      <c r="GT44" s="277" t="e">
        <f>IF(MONTH('Настройки ТИК'!$C$17)=MONTH('Настройки ТИК'!$D$17),IF(GY44="К",GS44,0),IF(MONTH($A44)&lt;MONTH('Настройки ТИК'!$D$17),IF(GY44="К",GS44,0),0))</f>
        <v>#VALUE!</v>
      </c>
      <c r="GU44" s="277" t="e">
        <f>IF(MONTH('Настройки ТИК'!$C$17)=MONTH('Настройки ТИК'!$D$17),0,IF(MONTH($A44)&lt;MONTH('Настройки ТИК'!$D$17),0,IF(GY44="К",GS44,0)))</f>
        <v>#VALUE!</v>
      </c>
      <c r="GV44" s="277">
        <f t="shared" si="65"/>
        <v>0</v>
      </c>
      <c r="GW44" s="277">
        <f t="shared" si="66"/>
        <v>0</v>
      </c>
      <c r="GX44" s="303">
        <f>'в ФОВ'!GU20</f>
        <v>0</v>
      </c>
      <c r="GY44" s="380" t="str">
        <f t="shared" si="67"/>
        <v/>
      </c>
      <c r="GZ44" s="274" t="str">
        <f t="shared" si="105"/>
        <v>${id_fio18}</v>
      </c>
      <c r="HA44" s="181"/>
      <c r="HB44" s="181"/>
      <c r="HC44" s="275" t="str">
        <f t="shared" si="106"/>
        <v>0:</v>
      </c>
      <c r="HD44" s="275" t="str">
        <f t="shared" si="106"/>
        <v>0:</v>
      </c>
      <c r="HE44" s="276">
        <f t="shared" si="68"/>
        <v>0</v>
      </c>
      <c r="HF44" s="277" t="e">
        <f>IF(MONTH('Настройки ТИК'!$C$17)=MONTH('Настройки ТИК'!$D$17),IF(HK44="К",HE44,0),IF(MONTH($A44)&lt;MONTH('Настройки ТИК'!$D$17),IF(HK44="К",HE44,0),0))</f>
        <v>#VALUE!</v>
      </c>
      <c r="HG44" s="277" t="e">
        <f>IF(MONTH('Настройки ТИК'!$C$17)=MONTH('Настройки ТИК'!$D$17),0,IF(MONTH($A44)&lt;MONTH('Настройки ТИК'!$D$17),0,IF(HK44="К",HE44,0)))</f>
        <v>#VALUE!</v>
      </c>
      <c r="HH44" s="277">
        <f t="shared" si="69"/>
        <v>0</v>
      </c>
      <c r="HI44" s="277">
        <f t="shared" si="70"/>
        <v>0</v>
      </c>
      <c r="HJ44" s="303">
        <f>'в ФОВ'!HG20</f>
        <v>0</v>
      </c>
      <c r="HK44" s="380" t="str">
        <f t="shared" si="71"/>
        <v/>
      </c>
      <c r="HO44" s="408" t="str">
        <f>'Настройки ТИК'!$C$55</f>
        <v>${code_doc}</v>
      </c>
    </row>
    <row r="45" spans="1:223">
      <c r="A45" s="419" t="s">
        <v>1040</v>
      </c>
      <c r="B45" s="420" t="s">
        <v>1041</v>
      </c>
      <c r="C45" s="497" t="s">
        <v>1091</v>
      </c>
      <c r="D45" s="274" t="str">
        <f t="shared" si="107"/>
        <v>${id_fio1}</v>
      </c>
      <c r="E45" s="181"/>
      <c r="F45" s="181"/>
      <c r="G45" s="275" t="str">
        <f t="shared" si="72"/>
        <v>0:</v>
      </c>
      <c r="H45" s="275" t="str">
        <f t="shared" si="72"/>
        <v>0:</v>
      </c>
      <c r="I45" s="276">
        <f t="shared" si="0"/>
        <v>0</v>
      </c>
      <c r="J45" s="277" t="e">
        <f>IF(MONTH('Настройки ТИК'!$C$17)=MONTH('Настройки ТИК'!$D$17),IF(O45="К",I45,0),IF(MONTH($A45)&lt;MONTH('Настройки ТИК'!$D$17),IF(O45="К",I45,0),0))</f>
        <v>#VALUE!</v>
      </c>
      <c r="K45" s="277" t="e">
        <f>IF(MONTH('Настройки ТИК'!$C$17)=MONTH('Настройки ТИК'!$D$17),0,IF(MONTH($A45)&lt;MONTH('Настройки ТИК'!$D$17),0,IF(O45="К",I45,0)))</f>
        <v>#VALUE!</v>
      </c>
      <c r="L45" s="277">
        <f t="shared" si="1"/>
        <v>0</v>
      </c>
      <c r="M45" s="277">
        <f t="shared" si="2"/>
        <v>0</v>
      </c>
      <c r="N45" s="303">
        <f>'в ФОВ'!K21</f>
        <v>0</v>
      </c>
      <c r="O45" s="380" t="str">
        <f t="shared" si="3"/>
        <v/>
      </c>
      <c r="P45" s="274" t="str">
        <f t="shared" si="73"/>
        <v>${id_fio2}</v>
      </c>
      <c r="Q45" s="181"/>
      <c r="R45" s="181"/>
      <c r="S45" s="275" t="str">
        <f t="shared" si="74"/>
        <v>0:</v>
      </c>
      <c r="T45" s="275" t="str">
        <f t="shared" si="74"/>
        <v>0:</v>
      </c>
      <c r="U45" s="276">
        <f t="shared" si="4"/>
        <v>0</v>
      </c>
      <c r="V45" s="277" t="e">
        <f>IF(MONTH('Настройки ТИК'!$C$17)=MONTH('Настройки ТИК'!$D$17),IF(AA45="К",U45,0),IF(MONTH($A45)&lt;MONTH('Настройки ТИК'!$D$17),IF(AA45="К",U45,0),0))</f>
        <v>#VALUE!</v>
      </c>
      <c r="W45" s="277" t="e">
        <f>IF(MONTH('Настройки ТИК'!$C$17)=MONTH('Настройки ТИК'!$D$17),0,IF(MONTH($A45)&lt;MONTH('Настройки ТИК'!$D$17),0,IF(AA45="К",U45,0)))</f>
        <v>#VALUE!</v>
      </c>
      <c r="X45" s="277">
        <f t="shared" si="5"/>
        <v>0</v>
      </c>
      <c r="Y45" s="277">
        <f t="shared" si="6"/>
        <v>0</v>
      </c>
      <c r="Z45" s="303">
        <f>'в ФОВ'!W21</f>
        <v>0</v>
      </c>
      <c r="AA45" s="380" t="str">
        <f t="shared" si="7"/>
        <v/>
      </c>
      <c r="AB45" s="274" t="str">
        <f t="shared" si="75"/>
        <v>${id_fio3}</v>
      </c>
      <c r="AC45" s="181"/>
      <c r="AD45" s="181"/>
      <c r="AE45" s="275" t="str">
        <f t="shared" si="76"/>
        <v>0:</v>
      </c>
      <c r="AF45" s="275" t="str">
        <f t="shared" si="76"/>
        <v>0:</v>
      </c>
      <c r="AG45" s="276">
        <f t="shared" si="8"/>
        <v>0</v>
      </c>
      <c r="AH45" s="277" t="e">
        <f>IF(MONTH('Настройки ТИК'!$C$17)=MONTH('Настройки ТИК'!$D$17),IF(AM45="К",AG45,0),IF(MONTH($A45)&lt;MONTH('Настройки ТИК'!$D$17),IF(AM45="К",AG45,0),0))</f>
        <v>#VALUE!</v>
      </c>
      <c r="AI45" s="277" t="e">
        <f>IF(MONTH('Настройки ТИК'!$C$17)=MONTH('Настройки ТИК'!$D$17),0,IF(MONTH($A45)&lt;MONTH('Настройки ТИК'!$D$17),0,IF(AM45="К",AG45,0)))</f>
        <v>#VALUE!</v>
      </c>
      <c r="AJ45" s="277">
        <f t="shared" si="9"/>
        <v>0</v>
      </c>
      <c r="AK45" s="277">
        <f t="shared" si="10"/>
        <v>0</v>
      </c>
      <c r="AL45" s="303">
        <f>'в ФОВ'!AI21</f>
        <v>0</v>
      </c>
      <c r="AM45" s="380" t="str">
        <f t="shared" si="11"/>
        <v/>
      </c>
      <c r="AN45" s="274" t="str">
        <f t="shared" si="77"/>
        <v>${id_fio4}</v>
      </c>
      <c r="AO45" s="181"/>
      <c r="AP45" s="181"/>
      <c r="AQ45" s="275" t="str">
        <f t="shared" si="78"/>
        <v>0:</v>
      </c>
      <c r="AR45" s="275" t="str">
        <f t="shared" si="78"/>
        <v>0:</v>
      </c>
      <c r="AS45" s="276">
        <f t="shared" si="12"/>
        <v>0</v>
      </c>
      <c r="AT45" s="277" t="e">
        <f>IF(MONTH('Настройки ТИК'!$C$17)=MONTH('Настройки ТИК'!$D$17),IF(AY45="К",AS45,0),IF(MONTH($A45)&lt;MONTH('Настройки ТИК'!$D$17),IF(AY45="К",AS45,0),0))</f>
        <v>#VALUE!</v>
      </c>
      <c r="AU45" s="277" t="e">
        <f>IF(MONTH('Настройки ТИК'!$C$17)=MONTH('Настройки ТИК'!$D$17),0,IF(MONTH($A45)&lt;MONTH('Настройки ТИК'!$D$17),0,IF(AY45="К",AS45,0)))</f>
        <v>#VALUE!</v>
      </c>
      <c r="AV45" s="277">
        <f t="shared" si="13"/>
        <v>0</v>
      </c>
      <c r="AW45" s="277">
        <f t="shared" si="14"/>
        <v>0</v>
      </c>
      <c r="AX45" s="303">
        <f>'в ФОВ'!AU21</f>
        <v>0</v>
      </c>
      <c r="AY45" s="380" t="str">
        <f t="shared" si="15"/>
        <v/>
      </c>
      <c r="AZ45" s="274" t="str">
        <f t="shared" si="79"/>
        <v>${id_fio5}</v>
      </c>
      <c r="BA45" s="181"/>
      <c r="BB45" s="181"/>
      <c r="BC45" s="275" t="str">
        <f t="shared" si="80"/>
        <v>0:</v>
      </c>
      <c r="BD45" s="275" t="str">
        <f t="shared" si="80"/>
        <v>0:</v>
      </c>
      <c r="BE45" s="276">
        <f t="shared" si="16"/>
        <v>0</v>
      </c>
      <c r="BF45" s="277" t="e">
        <f>IF(MONTH('Настройки ТИК'!$C$17)=MONTH('Настройки ТИК'!$D$17),IF(BK45="К",BE45,0),IF(MONTH($A45)&lt;MONTH('Настройки ТИК'!$D$17),IF(BK45="К",BE45,0),0))</f>
        <v>#VALUE!</v>
      </c>
      <c r="BG45" s="277" t="e">
        <f>IF(MONTH('Настройки ТИК'!$C$17)=MONTH('Настройки ТИК'!$D$17),0,IF(MONTH($A45)&lt;MONTH('Настройки ТИК'!$D$17),0,IF(BK45="К",BE45,0)))</f>
        <v>#VALUE!</v>
      </c>
      <c r="BH45" s="277">
        <f t="shared" si="17"/>
        <v>0</v>
      </c>
      <c r="BI45" s="277">
        <f t="shared" si="18"/>
        <v>0</v>
      </c>
      <c r="BJ45" s="303">
        <f>'в ФОВ'!BG21</f>
        <v>0</v>
      </c>
      <c r="BK45" s="380" t="str">
        <f t="shared" si="19"/>
        <v/>
      </c>
      <c r="BL45" s="274" t="str">
        <f t="shared" si="81"/>
        <v>${id_fio6}</v>
      </c>
      <c r="BM45" s="181"/>
      <c r="BN45" s="181"/>
      <c r="BO45" s="275" t="str">
        <f t="shared" si="82"/>
        <v>0:</v>
      </c>
      <c r="BP45" s="275" t="str">
        <f t="shared" si="82"/>
        <v>0:</v>
      </c>
      <c r="BQ45" s="276">
        <f t="shared" si="20"/>
        <v>0</v>
      </c>
      <c r="BR45" s="277" t="e">
        <f>IF(MONTH('Настройки ТИК'!$C$17)=MONTH('Настройки ТИК'!$D$17),IF(BW45="К",BQ45,0),IF(MONTH($A45)&lt;MONTH('Настройки ТИК'!$D$17),IF(BW45="К",BQ45,0),0))</f>
        <v>#VALUE!</v>
      </c>
      <c r="BS45" s="277" t="e">
        <f>IF(MONTH('Настройки ТИК'!$C$17)=MONTH('Настройки ТИК'!$D$17),0,IF(MONTH($A45)&lt;MONTH('Настройки ТИК'!$D$17),0,IF(BW45="К",BQ45,0)))</f>
        <v>#VALUE!</v>
      </c>
      <c r="BT45" s="277">
        <f t="shared" si="21"/>
        <v>0</v>
      </c>
      <c r="BU45" s="277">
        <f t="shared" si="22"/>
        <v>0</v>
      </c>
      <c r="BV45" s="303">
        <f>'в ФОВ'!BS21</f>
        <v>0</v>
      </c>
      <c r="BW45" s="380" t="str">
        <f t="shared" si="23"/>
        <v/>
      </c>
      <c r="BX45" s="274" t="str">
        <f t="shared" si="83"/>
        <v>${id_fio7}</v>
      </c>
      <c r="BY45" s="181"/>
      <c r="BZ45" s="181"/>
      <c r="CA45" s="275" t="str">
        <f t="shared" si="84"/>
        <v>0:</v>
      </c>
      <c r="CB45" s="275" t="str">
        <f t="shared" si="84"/>
        <v>0:</v>
      </c>
      <c r="CC45" s="276">
        <f t="shared" si="24"/>
        <v>0</v>
      </c>
      <c r="CD45" s="277" t="e">
        <f>IF(MONTH('Настройки ТИК'!$C$17)=MONTH('Настройки ТИК'!$D$17),IF(CI45="К",CC45,0),IF(MONTH($A45)&lt;MONTH('Настройки ТИК'!$D$17),IF(CI45="К",CC45,0),0))</f>
        <v>#VALUE!</v>
      </c>
      <c r="CE45" s="277" t="e">
        <f>IF(MONTH('Настройки ТИК'!$C$17)=MONTH('Настройки ТИК'!$D$17),0,IF(MONTH($A45)&lt;MONTH('Настройки ТИК'!$D$17),0,IF(CI45="К",CC45,0)))</f>
        <v>#VALUE!</v>
      </c>
      <c r="CF45" s="277">
        <f t="shared" si="25"/>
        <v>0</v>
      </c>
      <c r="CG45" s="277">
        <f t="shared" si="26"/>
        <v>0</v>
      </c>
      <c r="CH45" s="303">
        <f>'в ФОВ'!CE21</f>
        <v>0</v>
      </c>
      <c r="CI45" s="380" t="str">
        <f t="shared" si="27"/>
        <v/>
      </c>
      <c r="CJ45" s="274" t="str">
        <f t="shared" si="85"/>
        <v>${id_fio8}</v>
      </c>
      <c r="CK45" s="181"/>
      <c r="CL45" s="181"/>
      <c r="CM45" s="275" t="str">
        <f t="shared" si="86"/>
        <v>0:</v>
      </c>
      <c r="CN45" s="275" t="str">
        <f t="shared" si="86"/>
        <v>0:</v>
      </c>
      <c r="CO45" s="276">
        <f t="shared" si="28"/>
        <v>0</v>
      </c>
      <c r="CP45" s="277" t="e">
        <f>IF(MONTH('Настройки ТИК'!$C$17)=MONTH('Настройки ТИК'!$D$17),IF(CU45="К",CO45,0),IF(MONTH($A45)&lt;MONTH('Настройки ТИК'!$D$17),IF(CU45="К",CO45,0),0))</f>
        <v>#VALUE!</v>
      </c>
      <c r="CQ45" s="277" t="e">
        <f>IF(MONTH('Настройки ТИК'!$C$17)=MONTH('Настройки ТИК'!$D$17),0,IF(MONTH($A45)&lt;MONTH('Настройки ТИК'!$D$17),0,IF(CU45="К",CO45,0)))</f>
        <v>#VALUE!</v>
      </c>
      <c r="CR45" s="277">
        <f t="shared" si="29"/>
        <v>0</v>
      </c>
      <c r="CS45" s="277">
        <f t="shared" si="30"/>
        <v>0</v>
      </c>
      <c r="CT45" s="303">
        <f>'в ФОВ'!CQ21</f>
        <v>0</v>
      </c>
      <c r="CU45" s="380" t="str">
        <f t="shared" si="31"/>
        <v/>
      </c>
      <c r="CV45" s="274" t="str">
        <f t="shared" si="87"/>
        <v>${id_fio9}</v>
      </c>
      <c r="CW45" s="181"/>
      <c r="CX45" s="181"/>
      <c r="CY45" s="275" t="str">
        <f t="shared" si="88"/>
        <v>0:</v>
      </c>
      <c r="CZ45" s="275" t="str">
        <f t="shared" si="88"/>
        <v>0:</v>
      </c>
      <c r="DA45" s="276">
        <f t="shared" si="32"/>
        <v>0</v>
      </c>
      <c r="DB45" s="277" t="e">
        <f>IF(MONTH('Настройки ТИК'!$C$17)=MONTH('Настройки ТИК'!$D$17),IF(DG45="К",DA45,0),IF(MONTH($A45)&lt;MONTH('Настройки ТИК'!$D$17),IF(DG45="К",DA45,0),0))</f>
        <v>#VALUE!</v>
      </c>
      <c r="DC45" s="277" t="e">
        <f>IF(MONTH('Настройки ТИК'!$C$17)=MONTH('Настройки ТИК'!$D$17),0,IF(MONTH($A45)&lt;MONTH('Настройки ТИК'!$D$17),0,IF(DG45="К",DA45,0)))</f>
        <v>#VALUE!</v>
      </c>
      <c r="DD45" s="277">
        <f t="shared" si="33"/>
        <v>0</v>
      </c>
      <c r="DE45" s="277">
        <f t="shared" si="34"/>
        <v>0</v>
      </c>
      <c r="DF45" s="303">
        <f>'в ФОВ'!DC21</f>
        <v>0</v>
      </c>
      <c r="DG45" s="380" t="str">
        <f t="shared" si="35"/>
        <v/>
      </c>
      <c r="DH45" s="274" t="str">
        <f t="shared" si="89"/>
        <v>${id_fio10}</v>
      </c>
      <c r="DI45" s="181"/>
      <c r="DJ45" s="181"/>
      <c r="DK45" s="275" t="str">
        <f t="shared" si="90"/>
        <v>0:</v>
      </c>
      <c r="DL45" s="275" t="str">
        <f t="shared" si="90"/>
        <v>0:</v>
      </c>
      <c r="DM45" s="276">
        <f t="shared" si="36"/>
        <v>0</v>
      </c>
      <c r="DN45" s="277" t="e">
        <f>IF(MONTH('Настройки ТИК'!$C$17)=MONTH('Настройки ТИК'!$D$17),IF(DS45="К",DM45,0),IF(MONTH($A45)&lt;MONTH('Настройки ТИК'!$D$17),IF(DS45="К",DM45,0),0))</f>
        <v>#VALUE!</v>
      </c>
      <c r="DO45" s="277" t="e">
        <f>IF(MONTH('Настройки ТИК'!$C$17)=MONTH('Настройки ТИК'!$D$17),0,IF(MONTH($A45)&lt;MONTH('Настройки ТИК'!$D$17),0,IF(DS45="К",DM45,0)))</f>
        <v>#VALUE!</v>
      </c>
      <c r="DP45" s="277">
        <f t="shared" si="37"/>
        <v>0</v>
      </c>
      <c r="DQ45" s="277">
        <f t="shared" si="38"/>
        <v>0</v>
      </c>
      <c r="DR45" s="303">
        <f>'в ФОВ'!DO21</f>
        <v>0</v>
      </c>
      <c r="DS45" s="380" t="str">
        <f t="shared" si="39"/>
        <v/>
      </c>
      <c r="DT45" s="274" t="str">
        <f t="shared" si="91"/>
        <v>${id_fio11}</v>
      </c>
      <c r="DU45" s="181"/>
      <c r="DV45" s="181"/>
      <c r="DW45" s="275" t="str">
        <f t="shared" si="92"/>
        <v>0:</v>
      </c>
      <c r="DX45" s="275" t="str">
        <f t="shared" si="92"/>
        <v>0:</v>
      </c>
      <c r="DY45" s="276">
        <f t="shared" si="40"/>
        <v>0</v>
      </c>
      <c r="DZ45" s="277" t="e">
        <f>IF(MONTH('Настройки ТИК'!$C$17)=MONTH('Настройки ТИК'!$D$17),IF(EE45="К",DY45,0),IF(MONTH($A45)&lt;MONTH('Настройки ТИК'!$D$17),IF(EE45="К",DY45,0),0))</f>
        <v>#VALUE!</v>
      </c>
      <c r="EA45" s="277" t="e">
        <f>IF(MONTH('Настройки ТИК'!$C$17)=MONTH('Настройки ТИК'!$D$17),0,IF(MONTH($A45)&lt;MONTH('Настройки ТИК'!$D$17),0,IF(EE45="К",DY45,0)))</f>
        <v>#VALUE!</v>
      </c>
      <c r="EB45" s="277">
        <f t="shared" si="41"/>
        <v>0</v>
      </c>
      <c r="EC45" s="277">
        <f t="shared" si="42"/>
        <v>0</v>
      </c>
      <c r="ED45" s="303">
        <f>'в ФОВ'!EA21</f>
        <v>0</v>
      </c>
      <c r="EE45" s="380" t="str">
        <f t="shared" si="43"/>
        <v/>
      </c>
      <c r="EF45" s="274" t="str">
        <f t="shared" si="93"/>
        <v>${id_fio12}</v>
      </c>
      <c r="EG45" s="181"/>
      <c r="EH45" s="181"/>
      <c r="EI45" s="275" t="str">
        <f t="shared" si="94"/>
        <v>0:</v>
      </c>
      <c r="EJ45" s="275" t="str">
        <f t="shared" si="94"/>
        <v>0:</v>
      </c>
      <c r="EK45" s="276">
        <f t="shared" si="44"/>
        <v>0</v>
      </c>
      <c r="EL45" s="277" t="e">
        <f>IF(MONTH('Настройки ТИК'!$C$17)=MONTH('Настройки ТИК'!$D$17),IF(EQ45="К",EK45,0),IF(MONTH($A45)&lt;MONTH('Настройки ТИК'!$D$17),IF(EQ45="К",EK45,0),0))</f>
        <v>#VALUE!</v>
      </c>
      <c r="EM45" s="277" t="e">
        <f>IF(MONTH('Настройки ТИК'!$C$17)=MONTH('Настройки ТИК'!$D$17),0,IF(MONTH($A45)&lt;MONTH('Настройки ТИК'!$D$17),0,IF(EQ45="К",EK45,0)))</f>
        <v>#VALUE!</v>
      </c>
      <c r="EN45" s="277">
        <f t="shared" si="45"/>
        <v>0</v>
      </c>
      <c r="EO45" s="277">
        <f t="shared" si="46"/>
        <v>0</v>
      </c>
      <c r="EP45" s="303">
        <f>'в ФОВ'!EM21</f>
        <v>0</v>
      </c>
      <c r="EQ45" s="380" t="str">
        <f t="shared" si="47"/>
        <v/>
      </c>
      <c r="ER45" s="274" t="str">
        <f t="shared" si="95"/>
        <v>${id_fio13}</v>
      </c>
      <c r="ES45" s="181"/>
      <c r="ET45" s="181"/>
      <c r="EU45" s="275" t="str">
        <f t="shared" si="96"/>
        <v>0:</v>
      </c>
      <c r="EV45" s="275" t="str">
        <f t="shared" si="96"/>
        <v>0:</v>
      </c>
      <c r="EW45" s="276">
        <f t="shared" si="48"/>
        <v>0</v>
      </c>
      <c r="EX45" s="277" t="e">
        <f>IF(MONTH('Настройки ТИК'!$C$17)=MONTH('Настройки ТИК'!$D$17),IF(FC45="К",EW45,0),IF(MONTH($A45)&lt;MONTH('Настройки ТИК'!$D$17),IF(FC45="К",EW45,0),0))</f>
        <v>#VALUE!</v>
      </c>
      <c r="EY45" s="277" t="e">
        <f>IF(MONTH('Настройки ТИК'!$C$17)=MONTH('Настройки ТИК'!$D$17),0,IF(MONTH($A45)&lt;MONTH('Настройки ТИК'!$D$17),0,IF(FC45="К",EW45,0)))</f>
        <v>#VALUE!</v>
      </c>
      <c r="EZ45" s="277">
        <f t="shared" si="49"/>
        <v>0</v>
      </c>
      <c r="FA45" s="277">
        <f t="shared" si="50"/>
        <v>0</v>
      </c>
      <c r="FB45" s="303">
        <f>'в ФОВ'!EY21</f>
        <v>0</v>
      </c>
      <c r="FC45" s="380" t="str">
        <f t="shared" si="51"/>
        <v/>
      </c>
      <c r="FD45" s="274" t="str">
        <f t="shared" si="97"/>
        <v>${id_fio14}</v>
      </c>
      <c r="FE45" s="181"/>
      <c r="FF45" s="181"/>
      <c r="FG45" s="275" t="str">
        <f t="shared" si="98"/>
        <v>0:</v>
      </c>
      <c r="FH45" s="275" t="str">
        <f t="shared" si="98"/>
        <v>0:</v>
      </c>
      <c r="FI45" s="276">
        <f t="shared" si="52"/>
        <v>0</v>
      </c>
      <c r="FJ45" s="277" t="e">
        <f>IF(MONTH('Настройки ТИК'!$C$17)=MONTH('Настройки ТИК'!$D$17),IF(FO45="К",FI45,0),IF(MONTH($A45)&lt;MONTH('Настройки ТИК'!$D$17),IF(FO45="К",FI45,0),0))</f>
        <v>#VALUE!</v>
      </c>
      <c r="FK45" s="277" t="e">
        <f>IF(MONTH('Настройки ТИК'!$C$17)=MONTH('Настройки ТИК'!$D$17),0,IF(MONTH($A45)&lt;MONTH('Настройки ТИК'!$D$17),0,IF(FO45="К",FI45,0)))</f>
        <v>#VALUE!</v>
      </c>
      <c r="FL45" s="277">
        <f t="shared" si="53"/>
        <v>0</v>
      </c>
      <c r="FM45" s="277">
        <f t="shared" si="54"/>
        <v>0</v>
      </c>
      <c r="FN45" s="303">
        <f>'в ФОВ'!FK21</f>
        <v>0</v>
      </c>
      <c r="FO45" s="380" t="str">
        <f t="shared" si="55"/>
        <v/>
      </c>
      <c r="FP45" s="274" t="str">
        <f t="shared" si="99"/>
        <v>${id_fio15}</v>
      </c>
      <c r="FQ45" s="181"/>
      <c r="FR45" s="181"/>
      <c r="FS45" s="275" t="str">
        <f t="shared" si="100"/>
        <v>0:</v>
      </c>
      <c r="FT45" s="275" t="str">
        <f t="shared" si="100"/>
        <v>0:</v>
      </c>
      <c r="FU45" s="276">
        <f t="shared" si="56"/>
        <v>0</v>
      </c>
      <c r="FV45" s="277" t="e">
        <f>IF(MONTH('Настройки ТИК'!$C$17)=MONTH('Настройки ТИК'!$D$17),IF(GA45="К",FU45,0),IF(MONTH($A45)&lt;MONTH('Настройки ТИК'!$D$17),IF(GA45="К",FU45,0),0))</f>
        <v>#VALUE!</v>
      </c>
      <c r="FW45" s="277" t="e">
        <f>IF(MONTH('Настройки ТИК'!$C$17)=MONTH('Настройки ТИК'!$D$17),0,IF(MONTH($A45)&lt;MONTH('Настройки ТИК'!$D$17),0,IF(GA45="К",FU45,0)))</f>
        <v>#VALUE!</v>
      </c>
      <c r="FX45" s="277">
        <f t="shared" si="57"/>
        <v>0</v>
      </c>
      <c r="FY45" s="277">
        <f t="shared" si="58"/>
        <v>0</v>
      </c>
      <c r="FZ45" s="303">
        <f>'в ФОВ'!FW21</f>
        <v>0</v>
      </c>
      <c r="GA45" s="380" t="str">
        <f t="shared" si="59"/>
        <v/>
      </c>
      <c r="GB45" s="274" t="str">
        <f t="shared" si="101"/>
        <v>${id_fio16}</v>
      </c>
      <c r="GC45" s="181"/>
      <c r="GD45" s="181"/>
      <c r="GE45" s="275" t="str">
        <f t="shared" si="102"/>
        <v>0:</v>
      </c>
      <c r="GF45" s="275" t="str">
        <f t="shared" si="102"/>
        <v>0:</v>
      </c>
      <c r="GG45" s="276">
        <f t="shared" si="60"/>
        <v>0</v>
      </c>
      <c r="GH45" s="277" t="e">
        <f>IF(MONTH('Настройки ТИК'!$C$17)=MONTH('Настройки ТИК'!$D$17),IF(GM45="К",GG45,0),IF(MONTH($A45)&lt;MONTH('Настройки ТИК'!$D$17),IF(GM45="К",GG45,0),0))</f>
        <v>#VALUE!</v>
      </c>
      <c r="GI45" s="277" t="e">
        <f>IF(MONTH('Настройки ТИК'!$C$17)=MONTH('Настройки ТИК'!$D$17),0,IF(MONTH($A45)&lt;MONTH('Настройки ТИК'!$D$17),0,IF(GM45="К",GG45,0)))</f>
        <v>#VALUE!</v>
      </c>
      <c r="GJ45" s="277">
        <f t="shared" si="61"/>
        <v>0</v>
      </c>
      <c r="GK45" s="277">
        <f t="shared" si="62"/>
        <v>0</v>
      </c>
      <c r="GL45" s="303">
        <f>'в ФОВ'!GI21</f>
        <v>0</v>
      </c>
      <c r="GM45" s="380" t="str">
        <f t="shared" si="63"/>
        <v/>
      </c>
      <c r="GN45" s="274" t="str">
        <f t="shared" si="103"/>
        <v>${id_fio17}</v>
      </c>
      <c r="GO45" s="181"/>
      <c r="GP45" s="181"/>
      <c r="GQ45" s="275" t="str">
        <f t="shared" si="104"/>
        <v>0:</v>
      </c>
      <c r="GR45" s="275" t="str">
        <f t="shared" si="104"/>
        <v>0:</v>
      </c>
      <c r="GS45" s="276">
        <f t="shared" si="64"/>
        <v>0</v>
      </c>
      <c r="GT45" s="277" t="e">
        <f>IF(MONTH('Настройки ТИК'!$C$17)=MONTH('Настройки ТИК'!$D$17),IF(GY45="К",GS45,0),IF(MONTH($A45)&lt;MONTH('Настройки ТИК'!$D$17),IF(GY45="К",GS45,0),0))</f>
        <v>#VALUE!</v>
      </c>
      <c r="GU45" s="277" t="e">
        <f>IF(MONTH('Настройки ТИК'!$C$17)=MONTH('Настройки ТИК'!$D$17),0,IF(MONTH($A45)&lt;MONTH('Настройки ТИК'!$D$17),0,IF(GY45="К",GS45,0)))</f>
        <v>#VALUE!</v>
      </c>
      <c r="GV45" s="277">
        <f t="shared" si="65"/>
        <v>0</v>
      </c>
      <c r="GW45" s="277">
        <f t="shared" si="66"/>
        <v>0</v>
      </c>
      <c r="GX45" s="303">
        <f>'в ФОВ'!GU21</f>
        <v>0</v>
      </c>
      <c r="GY45" s="380" t="str">
        <f t="shared" si="67"/>
        <v/>
      </c>
      <c r="GZ45" s="274" t="str">
        <f t="shared" si="105"/>
        <v>${id_fio18}</v>
      </c>
      <c r="HA45" s="181"/>
      <c r="HB45" s="181"/>
      <c r="HC45" s="275" t="str">
        <f t="shared" si="106"/>
        <v>0:</v>
      </c>
      <c r="HD45" s="275" t="str">
        <f t="shared" si="106"/>
        <v>0:</v>
      </c>
      <c r="HE45" s="276">
        <f t="shared" si="68"/>
        <v>0</v>
      </c>
      <c r="HF45" s="277" t="e">
        <f>IF(MONTH('Настройки ТИК'!$C$17)=MONTH('Настройки ТИК'!$D$17),IF(HK45="К",HE45,0),IF(MONTH($A45)&lt;MONTH('Настройки ТИК'!$D$17),IF(HK45="К",HE45,0),0))</f>
        <v>#VALUE!</v>
      </c>
      <c r="HG45" s="277" t="e">
        <f>IF(MONTH('Настройки ТИК'!$C$17)=MONTH('Настройки ТИК'!$D$17),0,IF(MONTH($A45)&lt;MONTH('Настройки ТИК'!$D$17),0,IF(HK45="К",HE45,0)))</f>
        <v>#VALUE!</v>
      </c>
      <c r="HH45" s="277">
        <f t="shared" si="69"/>
        <v>0</v>
      </c>
      <c r="HI45" s="277">
        <f t="shared" si="70"/>
        <v>0</v>
      </c>
      <c r="HJ45" s="303">
        <f>'в ФОВ'!HG21</f>
        <v>0</v>
      </c>
      <c r="HK45" s="380" t="str">
        <f t="shared" si="71"/>
        <v/>
      </c>
      <c r="HO45" s="408" t="str">
        <f>'Настройки ТИК'!$C$55</f>
        <v>${code_doc}</v>
      </c>
    </row>
    <row r="46" spans="1:223">
      <c r="A46" s="419" t="s">
        <v>1040</v>
      </c>
      <c r="B46" s="420" t="s">
        <v>1041</v>
      </c>
      <c r="C46" s="497" t="s">
        <v>1091</v>
      </c>
      <c r="D46" s="274" t="str">
        <f t="shared" si="107"/>
        <v>${id_fio1}</v>
      </c>
      <c r="E46" s="181"/>
      <c r="F46" s="181"/>
      <c r="G46" s="275" t="str">
        <f t="shared" si="72"/>
        <v>0:</v>
      </c>
      <c r="H46" s="275" t="str">
        <f t="shared" si="72"/>
        <v>0:</v>
      </c>
      <c r="I46" s="276">
        <f t="shared" si="0"/>
        <v>0</v>
      </c>
      <c r="J46" s="277" t="e">
        <f>IF(MONTH('Настройки ТИК'!$C$17)=MONTH('Настройки ТИК'!$D$17),IF(O46="К",I46,0),IF(MONTH($A46)&lt;MONTH('Настройки ТИК'!$D$17),IF(O46="К",I46,0),0))</f>
        <v>#VALUE!</v>
      </c>
      <c r="K46" s="277" t="e">
        <f>IF(MONTH('Настройки ТИК'!$C$17)=MONTH('Настройки ТИК'!$D$17),0,IF(MONTH($A46)&lt;MONTH('Настройки ТИК'!$D$17),0,IF(O46="К",I46,0)))</f>
        <v>#VALUE!</v>
      </c>
      <c r="L46" s="277">
        <f t="shared" si="1"/>
        <v>0</v>
      </c>
      <c r="M46" s="277">
        <f t="shared" si="2"/>
        <v>0</v>
      </c>
      <c r="N46" s="303">
        <f>'в ФОВ'!K22</f>
        <v>0</v>
      </c>
      <c r="O46" s="380" t="str">
        <f t="shared" si="3"/>
        <v/>
      </c>
      <c r="P46" s="274" t="str">
        <f t="shared" si="73"/>
        <v>${id_fio2}</v>
      </c>
      <c r="Q46" s="181"/>
      <c r="R46" s="181"/>
      <c r="S46" s="275" t="str">
        <f t="shared" si="74"/>
        <v>0:</v>
      </c>
      <c r="T46" s="275" t="str">
        <f t="shared" si="74"/>
        <v>0:</v>
      </c>
      <c r="U46" s="276">
        <f t="shared" si="4"/>
        <v>0</v>
      </c>
      <c r="V46" s="277" t="e">
        <f>IF(MONTH('Настройки ТИК'!$C$17)=MONTH('Настройки ТИК'!$D$17),IF(AA46="К",U46,0),IF(MONTH($A46)&lt;MONTH('Настройки ТИК'!$D$17),IF(AA46="К",U46,0),0))</f>
        <v>#VALUE!</v>
      </c>
      <c r="W46" s="277" t="e">
        <f>IF(MONTH('Настройки ТИК'!$C$17)=MONTH('Настройки ТИК'!$D$17),0,IF(MONTH($A46)&lt;MONTH('Настройки ТИК'!$D$17),0,IF(AA46="К",U46,0)))</f>
        <v>#VALUE!</v>
      </c>
      <c r="X46" s="277">
        <f t="shared" si="5"/>
        <v>0</v>
      </c>
      <c r="Y46" s="277">
        <f t="shared" si="6"/>
        <v>0</v>
      </c>
      <c r="Z46" s="303">
        <f>'в ФОВ'!W22</f>
        <v>0</v>
      </c>
      <c r="AA46" s="380" t="str">
        <f t="shared" si="7"/>
        <v/>
      </c>
      <c r="AB46" s="274" t="str">
        <f t="shared" si="75"/>
        <v>${id_fio3}</v>
      </c>
      <c r="AC46" s="181"/>
      <c r="AD46" s="181"/>
      <c r="AE46" s="275" t="str">
        <f t="shared" si="76"/>
        <v>0:</v>
      </c>
      <c r="AF46" s="275" t="str">
        <f t="shared" si="76"/>
        <v>0:</v>
      </c>
      <c r="AG46" s="276">
        <f t="shared" si="8"/>
        <v>0</v>
      </c>
      <c r="AH46" s="277" t="e">
        <f>IF(MONTH('Настройки ТИК'!$C$17)=MONTH('Настройки ТИК'!$D$17),IF(AM46="К",AG46,0),IF(MONTH($A46)&lt;MONTH('Настройки ТИК'!$D$17),IF(AM46="К",AG46,0),0))</f>
        <v>#VALUE!</v>
      </c>
      <c r="AI46" s="277" t="e">
        <f>IF(MONTH('Настройки ТИК'!$C$17)=MONTH('Настройки ТИК'!$D$17),0,IF(MONTH($A46)&lt;MONTH('Настройки ТИК'!$D$17),0,IF(AM46="К",AG46,0)))</f>
        <v>#VALUE!</v>
      </c>
      <c r="AJ46" s="277">
        <f t="shared" si="9"/>
        <v>0</v>
      </c>
      <c r="AK46" s="277">
        <f t="shared" si="10"/>
        <v>0</v>
      </c>
      <c r="AL46" s="303">
        <f>'в ФОВ'!AI22</f>
        <v>0</v>
      </c>
      <c r="AM46" s="380" t="str">
        <f t="shared" si="11"/>
        <v/>
      </c>
      <c r="AN46" s="274" t="str">
        <f t="shared" si="77"/>
        <v>${id_fio4}</v>
      </c>
      <c r="AO46" s="181"/>
      <c r="AP46" s="181"/>
      <c r="AQ46" s="275" t="str">
        <f t="shared" si="78"/>
        <v>0:</v>
      </c>
      <c r="AR46" s="275" t="str">
        <f t="shared" si="78"/>
        <v>0:</v>
      </c>
      <c r="AS46" s="276">
        <f t="shared" si="12"/>
        <v>0</v>
      </c>
      <c r="AT46" s="277" t="e">
        <f>IF(MONTH('Настройки ТИК'!$C$17)=MONTH('Настройки ТИК'!$D$17),IF(AY46="К",AS46,0),IF(MONTH($A46)&lt;MONTH('Настройки ТИК'!$D$17),IF(AY46="К",AS46,0),0))</f>
        <v>#VALUE!</v>
      </c>
      <c r="AU46" s="277" t="e">
        <f>IF(MONTH('Настройки ТИК'!$C$17)=MONTH('Настройки ТИК'!$D$17),0,IF(MONTH($A46)&lt;MONTH('Настройки ТИК'!$D$17),0,IF(AY46="К",AS46,0)))</f>
        <v>#VALUE!</v>
      </c>
      <c r="AV46" s="277">
        <f t="shared" si="13"/>
        <v>0</v>
      </c>
      <c r="AW46" s="277">
        <f t="shared" si="14"/>
        <v>0</v>
      </c>
      <c r="AX46" s="303">
        <f>'в ФОВ'!AU22</f>
        <v>0</v>
      </c>
      <c r="AY46" s="380" t="str">
        <f t="shared" si="15"/>
        <v/>
      </c>
      <c r="AZ46" s="274" t="str">
        <f t="shared" si="79"/>
        <v>${id_fio5}</v>
      </c>
      <c r="BA46" s="181"/>
      <c r="BB46" s="181"/>
      <c r="BC46" s="275" t="str">
        <f t="shared" si="80"/>
        <v>0:</v>
      </c>
      <c r="BD46" s="275" t="str">
        <f t="shared" si="80"/>
        <v>0:</v>
      </c>
      <c r="BE46" s="276">
        <f t="shared" si="16"/>
        <v>0</v>
      </c>
      <c r="BF46" s="277" t="e">
        <f>IF(MONTH('Настройки ТИК'!$C$17)=MONTH('Настройки ТИК'!$D$17),IF(BK46="К",BE46,0),IF(MONTH($A46)&lt;MONTH('Настройки ТИК'!$D$17),IF(BK46="К",BE46,0),0))</f>
        <v>#VALUE!</v>
      </c>
      <c r="BG46" s="277" t="e">
        <f>IF(MONTH('Настройки ТИК'!$C$17)=MONTH('Настройки ТИК'!$D$17),0,IF(MONTH($A46)&lt;MONTH('Настройки ТИК'!$D$17),0,IF(BK46="К",BE46,0)))</f>
        <v>#VALUE!</v>
      </c>
      <c r="BH46" s="277">
        <f t="shared" si="17"/>
        <v>0</v>
      </c>
      <c r="BI46" s="277">
        <f t="shared" si="18"/>
        <v>0</v>
      </c>
      <c r="BJ46" s="303">
        <f>'в ФОВ'!BG22</f>
        <v>0</v>
      </c>
      <c r="BK46" s="380" t="str">
        <f t="shared" si="19"/>
        <v/>
      </c>
      <c r="BL46" s="274" t="str">
        <f t="shared" si="81"/>
        <v>${id_fio6}</v>
      </c>
      <c r="BM46" s="181"/>
      <c r="BN46" s="181"/>
      <c r="BO46" s="275" t="str">
        <f t="shared" si="82"/>
        <v>0:</v>
      </c>
      <c r="BP46" s="275" t="str">
        <f t="shared" si="82"/>
        <v>0:</v>
      </c>
      <c r="BQ46" s="276">
        <f t="shared" si="20"/>
        <v>0</v>
      </c>
      <c r="BR46" s="277" t="e">
        <f>IF(MONTH('Настройки ТИК'!$C$17)=MONTH('Настройки ТИК'!$D$17),IF(BW46="К",BQ46,0),IF(MONTH($A46)&lt;MONTH('Настройки ТИК'!$D$17),IF(BW46="К",BQ46,0),0))</f>
        <v>#VALUE!</v>
      </c>
      <c r="BS46" s="277" t="e">
        <f>IF(MONTH('Настройки ТИК'!$C$17)=MONTH('Настройки ТИК'!$D$17),0,IF(MONTH($A46)&lt;MONTH('Настройки ТИК'!$D$17),0,IF(BW46="К",BQ46,0)))</f>
        <v>#VALUE!</v>
      </c>
      <c r="BT46" s="277">
        <f t="shared" si="21"/>
        <v>0</v>
      </c>
      <c r="BU46" s="277">
        <f t="shared" si="22"/>
        <v>0</v>
      </c>
      <c r="BV46" s="303">
        <f>'в ФОВ'!BS22</f>
        <v>0</v>
      </c>
      <c r="BW46" s="380" t="str">
        <f t="shared" si="23"/>
        <v/>
      </c>
      <c r="BX46" s="274" t="str">
        <f t="shared" si="83"/>
        <v>${id_fio7}</v>
      </c>
      <c r="BY46" s="181"/>
      <c r="BZ46" s="181"/>
      <c r="CA46" s="275" t="str">
        <f t="shared" si="84"/>
        <v>0:</v>
      </c>
      <c r="CB46" s="275" t="str">
        <f t="shared" si="84"/>
        <v>0:</v>
      </c>
      <c r="CC46" s="276">
        <f t="shared" si="24"/>
        <v>0</v>
      </c>
      <c r="CD46" s="277" t="e">
        <f>IF(MONTH('Настройки ТИК'!$C$17)=MONTH('Настройки ТИК'!$D$17),IF(CI46="К",CC46,0),IF(MONTH($A46)&lt;MONTH('Настройки ТИК'!$D$17),IF(CI46="К",CC46,0),0))</f>
        <v>#VALUE!</v>
      </c>
      <c r="CE46" s="277" t="e">
        <f>IF(MONTH('Настройки ТИК'!$C$17)=MONTH('Настройки ТИК'!$D$17),0,IF(MONTH($A46)&lt;MONTH('Настройки ТИК'!$D$17),0,IF(CI46="К",CC46,0)))</f>
        <v>#VALUE!</v>
      </c>
      <c r="CF46" s="277">
        <f t="shared" si="25"/>
        <v>0</v>
      </c>
      <c r="CG46" s="277">
        <f t="shared" si="26"/>
        <v>0</v>
      </c>
      <c r="CH46" s="303">
        <f>'в ФОВ'!CE22</f>
        <v>0</v>
      </c>
      <c r="CI46" s="380" t="str">
        <f t="shared" si="27"/>
        <v/>
      </c>
      <c r="CJ46" s="274" t="str">
        <f t="shared" si="85"/>
        <v>${id_fio8}</v>
      </c>
      <c r="CK46" s="181"/>
      <c r="CL46" s="181"/>
      <c r="CM46" s="275" t="str">
        <f t="shared" si="86"/>
        <v>0:</v>
      </c>
      <c r="CN46" s="275" t="str">
        <f t="shared" si="86"/>
        <v>0:</v>
      </c>
      <c r="CO46" s="276">
        <f t="shared" si="28"/>
        <v>0</v>
      </c>
      <c r="CP46" s="277" t="e">
        <f>IF(MONTH('Настройки ТИК'!$C$17)=MONTH('Настройки ТИК'!$D$17),IF(CU46="К",CO46,0),IF(MONTH($A46)&lt;MONTH('Настройки ТИК'!$D$17),IF(CU46="К",CO46,0),0))</f>
        <v>#VALUE!</v>
      </c>
      <c r="CQ46" s="277" t="e">
        <f>IF(MONTH('Настройки ТИК'!$C$17)=MONTH('Настройки ТИК'!$D$17),0,IF(MONTH($A46)&lt;MONTH('Настройки ТИК'!$D$17),0,IF(CU46="К",CO46,0)))</f>
        <v>#VALUE!</v>
      </c>
      <c r="CR46" s="277">
        <f t="shared" si="29"/>
        <v>0</v>
      </c>
      <c r="CS46" s="277">
        <f t="shared" si="30"/>
        <v>0</v>
      </c>
      <c r="CT46" s="303">
        <f>'в ФОВ'!CQ22</f>
        <v>0</v>
      </c>
      <c r="CU46" s="380" t="str">
        <f t="shared" si="31"/>
        <v/>
      </c>
      <c r="CV46" s="274" t="str">
        <f t="shared" si="87"/>
        <v>${id_fio9}</v>
      </c>
      <c r="CW46" s="181"/>
      <c r="CX46" s="181"/>
      <c r="CY46" s="275" t="str">
        <f t="shared" si="88"/>
        <v>0:</v>
      </c>
      <c r="CZ46" s="275" t="str">
        <f t="shared" si="88"/>
        <v>0:</v>
      </c>
      <c r="DA46" s="276">
        <f t="shared" si="32"/>
        <v>0</v>
      </c>
      <c r="DB46" s="277" t="e">
        <f>IF(MONTH('Настройки ТИК'!$C$17)=MONTH('Настройки ТИК'!$D$17),IF(DG46="К",DA46,0),IF(MONTH($A46)&lt;MONTH('Настройки ТИК'!$D$17),IF(DG46="К",DA46,0),0))</f>
        <v>#VALUE!</v>
      </c>
      <c r="DC46" s="277" t="e">
        <f>IF(MONTH('Настройки ТИК'!$C$17)=MONTH('Настройки ТИК'!$D$17),0,IF(MONTH($A46)&lt;MONTH('Настройки ТИК'!$D$17),0,IF(DG46="К",DA46,0)))</f>
        <v>#VALUE!</v>
      </c>
      <c r="DD46" s="277">
        <f t="shared" si="33"/>
        <v>0</v>
      </c>
      <c r="DE46" s="277">
        <f t="shared" si="34"/>
        <v>0</v>
      </c>
      <c r="DF46" s="303">
        <f>'в ФОВ'!DC22</f>
        <v>0</v>
      </c>
      <c r="DG46" s="380" t="str">
        <f t="shared" si="35"/>
        <v/>
      </c>
      <c r="DH46" s="274" t="str">
        <f t="shared" si="89"/>
        <v>${id_fio10}</v>
      </c>
      <c r="DI46" s="181"/>
      <c r="DJ46" s="181"/>
      <c r="DK46" s="275" t="str">
        <f t="shared" si="90"/>
        <v>0:</v>
      </c>
      <c r="DL46" s="275" t="str">
        <f t="shared" si="90"/>
        <v>0:</v>
      </c>
      <c r="DM46" s="276">
        <f t="shared" si="36"/>
        <v>0</v>
      </c>
      <c r="DN46" s="277" t="e">
        <f>IF(MONTH('Настройки ТИК'!$C$17)=MONTH('Настройки ТИК'!$D$17),IF(DS46="К",DM46,0),IF(MONTH($A46)&lt;MONTH('Настройки ТИК'!$D$17),IF(DS46="К",DM46,0),0))</f>
        <v>#VALUE!</v>
      </c>
      <c r="DO46" s="277" t="e">
        <f>IF(MONTH('Настройки ТИК'!$C$17)=MONTH('Настройки ТИК'!$D$17),0,IF(MONTH($A46)&lt;MONTH('Настройки ТИК'!$D$17),0,IF(DS46="К",DM46,0)))</f>
        <v>#VALUE!</v>
      </c>
      <c r="DP46" s="277">
        <f t="shared" si="37"/>
        <v>0</v>
      </c>
      <c r="DQ46" s="277">
        <f t="shared" si="38"/>
        <v>0</v>
      </c>
      <c r="DR46" s="303">
        <f>'в ФОВ'!DO22</f>
        <v>0</v>
      </c>
      <c r="DS46" s="380" t="str">
        <f t="shared" si="39"/>
        <v/>
      </c>
      <c r="DT46" s="274" t="str">
        <f t="shared" si="91"/>
        <v>${id_fio11}</v>
      </c>
      <c r="DU46" s="181"/>
      <c r="DV46" s="181"/>
      <c r="DW46" s="275" t="str">
        <f t="shared" si="92"/>
        <v>0:</v>
      </c>
      <c r="DX46" s="275" t="str">
        <f t="shared" si="92"/>
        <v>0:</v>
      </c>
      <c r="DY46" s="276">
        <f t="shared" si="40"/>
        <v>0</v>
      </c>
      <c r="DZ46" s="277" t="e">
        <f>IF(MONTH('Настройки ТИК'!$C$17)=MONTH('Настройки ТИК'!$D$17),IF(EE46="К",DY46,0),IF(MONTH($A46)&lt;MONTH('Настройки ТИК'!$D$17),IF(EE46="К",DY46,0),0))</f>
        <v>#VALUE!</v>
      </c>
      <c r="EA46" s="277" t="e">
        <f>IF(MONTH('Настройки ТИК'!$C$17)=MONTH('Настройки ТИК'!$D$17),0,IF(MONTH($A46)&lt;MONTH('Настройки ТИК'!$D$17),0,IF(EE46="К",DY46,0)))</f>
        <v>#VALUE!</v>
      </c>
      <c r="EB46" s="277">
        <f t="shared" si="41"/>
        <v>0</v>
      </c>
      <c r="EC46" s="277">
        <f t="shared" si="42"/>
        <v>0</v>
      </c>
      <c r="ED46" s="303">
        <f>'в ФОВ'!EA22</f>
        <v>0</v>
      </c>
      <c r="EE46" s="380" t="str">
        <f t="shared" si="43"/>
        <v/>
      </c>
      <c r="EF46" s="274" t="str">
        <f t="shared" si="93"/>
        <v>${id_fio12}</v>
      </c>
      <c r="EG46" s="181"/>
      <c r="EH46" s="181"/>
      <c r="EI46" s="275" t="str">
        <f t="shared" si="94"/>
        <v>0:</v>
      </c>
      <c r="EJ46" s="275" t="str">
        <f t="shared" si="94"/>
        <v>0:</v>
      </c>
      <c r="EK46" s="276">
        <f t="shared" si="44"/>
        <v>0</v>
      </c>
      <c r="EL46" s="277" t="e">
        <f>IF(MONTH('Настройки ТИК'!$C$17)=MONTH('Настройки ТИК'!$D$17),IF(EQ46="К",EK46,0),IF(MONTH($A46)&lt;MONTH('Настройки ТИК'!$D$17),IF(EQ46="К",EK46,0),0))</f>
        <v>#VALUE!</v>
      </c>
      <c r="EM46" s="277" t="e">
        <f>IF(MONTH('Настройки ТИК'!$C$17)=MONTH('Настройки ТИК'!$D$17),0,IF(MONTH($A46)&lt;MONTH('Настройки ТИК'!$D$17),0,IF(EQ46="К",EK46,0)))</f>
        <v>#VALUE!</v>
      </c>
      <c r="EN46" s="277">
        <f t="shared" si="45"/>
        <v>0</v>
      </c>
      <c r="EO46" s="277">
        <f t="shared" si="46"/>
        <v>0</v>
      </c>
      <c r="EP46" s="303">
        <f>'в ФОВ'!EM22</f>
        <v>0</v>
      </c>
      <c r="EQ46" s="380" t="str">
        <f t="shared" si="47"/>
        <v/>
      </c>
      <c r="ER46" s="274" t="str">
        <f t="shared" si="95"/>
        <v>${id_fio13}</v>
      </c>
      <c r="ES46" s="181"/>
      <c r="ET46" s="181"/>
      <c r="EU46" s="275" t="str">
        <f t="shared" si="96"/>
        <v>0:</v>
      </c>
      <c r="EV46" s="275" t="str">
        <f t="shared" si="96"/>
        <v>0:</v>
      </c>
      <c r="EW46" s="276">
        <f t="shared" si="48"/>
        <v>0</v>
      </c>
      <c r="EX46" s="277" t="e">
        <f>IF(MONTH('Настройки ТИК'!$C$17)=MONTH('Настройки ТИК'!$D$17),IF(FC46="К",EW46,0),IF(MONTH($A46)&lt;MONTH('Настройки ТИК'!$D$17),IF(FC46="К",EW46,0),0))</f>
        <v>#VALUE!</v>
      </c>
      <c r="EY46" s="277" t="e">
        <f>IF(MONTH('Настройки ТИК'!$C$17)=MONTH('Настройки ТИК'!$D$17),0,IF(MONTH($A46)&lt;MONTH('Настройки ТИК'!$D$17),0,IF(FC46="К",EW46,0)))</f>
        <v>#VALUE!</v>
      </c>
      <c r="EZ46" s="277">
        <f t="shared" si="49"/>
        <v>0</v>
      </c>
      <c r="FA46" s="277">
        <f t="shared" si="50"/>
        <v>0</v>
      </c>
      <c r="FB46" s="303">
        <f>'в ФОВ'!EY22</f>
        <v>0</v>
      </c>
      <c r="FC46" s="380" t="str">
        <f t="shared" si="51"/>
        <v/>
      </c>
      <c r="FD46" s="274" t="str">
        <f t="shared" si="97"/>
        <v>${id_fio14}</v>
      </c>
      <c r="FE46" s="181"/>
      <c r="FF46" s="181"/>
      <c r="FG46" s="275" t="str">
        <f t="shared" si="98"/>
        <v>0:</v>
      </c>
      <c r="FH46" s="275" t="str">
        <f t="shared" si="98"/>
        <v>0:</v>
      </c>
      <c r="FI46" s="276">
        <f t="shared" si="52"/>
        <v>0</v>
      </c>
      <c r="FJ46" s="277" t="e">
        <f>IF(MONTH('Настройки ТИК'!$C$17)=MONTH('Настройки ТИК'!$D$17),IF(FO46="К",FI46,0),IF(MONTH($A46)&lt;MONTH('Настройки ТИК'!$D$17),IF(FO46="К",FI46,0),0))</f>
        <v>#VALUE!</v>
      </c>
      <c r="FK46" s="277" t="e">
        <f>IF(MONTH('Настройки ТИК'!$C$17)=MONTH('Настройки ТИК'!$D$17),0,IF(MONTH($A46)&lt;MONTH('Настройки ТИК'!$D$17),0,IF(FO46="К",FI46,0)))</f>
        <v>#VALUE!</v>
      </c>
      <c r="FL46" s="277">
        <f t="shared" si="53"/>
        <v>0</v>
      </c>
      <c r="FM46" s="277">
        <f t="shared" si="54"/>
        <v>0</v>
      </c>
      <c r="FN46" s="303">
        <f>'в ФОВ'!FK22</f>
        <v>0</v>
      </c>
      <c r="FO46" s="380" t="str">
        <f t="shared" si="55"/>
        <v/>
      </c>
      <c r="FP46" s="274" t="str">
        <f t="shared" si="99"/>
        <v>${id_fio15}</v>
      </c>
      <c r="FQ46" s="181"/>
      <c r="FR46" s="181"/>
      <c r="FS46" s="275" t="str">
        <f t="shared" si="100"/>
        <v>0:</v>
      </c>
      <c r="FT46" s="275" t="str">
        <f t="shared" si="100"/>
        <v>0:</v>
      </c>
      <c r="FU46" s="276">
        <f t="shared" si="56"/>
        <v>0</v>
      </c>
      <c r="FV46" s="277" t="e">
        <f>IF(MONTH('Настройки ТИК'!$C$17)=MONTH('Настройки ТИК'!$D$17),IF(GA46="К",FU46,0),IF(MONTH($A46)&lt;MONTH('Настройки ТИК'!$D$17),IF(GA46="К",FU46,0),0))</f>
        <v>#VALUE!</v>
      </c>
      <c r="FW46" s="277" t="e">
        <f>IF(MONTH('Настройки ТИК'!$C$17)=MONTH('Настройки ТИК'!$D$17),0,IF(MONTH($A46)&lt;MONTH('Настройки ТИК'!$D$17),0,IF(GA46="К",FU46,0)))</f>
        <v>#VALUE!</v>
      </c>
      <c r="FX46" s="277">
        <f t="shared" si="57"/>
        <v>0</v>
      </c>
      <c r="FY46" s="277">
        <f t="shared" si="58"/>
        <v>0</v>
      </c>
      <c r="FZ46" s="303">
        <f>'в ФОВ'!FW22</f>
        <v>0</v>
      </c>
      <c r="GA46" s="380" t="str">
        <f t="shared" si="59"/>
        <v/>
      </c>
      <c r="GB46" s="274" t="str">
        <f t="shared" si="101"/>
        <v>${id_fio16}</v>
      </c>
      <c r="GC46" s="181"/>
      <c r="GD46" s="181"/>
      <c r="GE46" s="275" t="str">
        <f t="shared" si="102"/>
        <v>0:</v>
      </c>
      <c r="GF46" s="275" t="str">
        <f t="shared" si="102"/>
        <v>0:</v>
      </c>
      <c r="GG46" s="276">
        <f t="shared" si="60"/>
        <v>0</v>
      </c>
      <c r="GH46" s="277" t="e">
        <f>IF(MONTH('Настройки ТИК'!$C$17)=MONTH('Настройки ТИК'!$D$17),IF(GM46="К",GG46,0),IF(MONTH($A46)&lt;MONTH('Настройки ТИК'!$D$17),IF(GM46="К",GG46,0),0))</f>
        <v>#VALUE!</v>
      </c>
      <c r="GI46" s="277" t="e">
        <f>IF(MONTH('Настройки ТИК'!$C$17)=MONTH('Настройки ТИК'!$D$17),0,IF(MONTH($A46)&lt;MONTH('Настройки ТИК'!$D$17),0,IF(GM46="К",GG46,0)))</f>
        <v>#VALUE!</v>
      </c>
      <c r="GJ46" s="277">
        <f t="shared" si="61"/>
        <v>0</v>
      </c>
      <c r="GK46" s="277">
        <f t="shared" si="62"/>
        <v>0</v>
      </c>
      <c r="GL46" s="303">
        <f>'в ФОВ'!GI22</f>
        <v>0</v>
      </c>
      <c r="GM46" s="380" t="str">
        <f t="shared" si="63"/>
        <v/>
      </c>
      <c r="GN46" s="274" t="str">
        <f t="shared" si="103"/>
        <v>${id_fio17}</v>
      </c>
      <c r="GO46" s="181"/>
      <c r="GP46" s="181"/>
      <c r="GQ46" s="275" t="str">
        <f t="shared" si="104"/>
        <v>0:</v>
      </c>
      <c r="GR46" s="275" t="str">
        <f t="shared" si="104"/>
        <v>0:</v>
      </c>
      <c r="GS46" s="276">
        <f t="shared" si="64"/>
        <v>0</v>
      </c>
      <c r="GT46" s="277" t="e">
        <f>IF(MONTH('Настройки ТИК'!$C$17)=MONTH('Настройки ТИК'!$D$17),IF(GY46="К",GS46,0),IF(MONTH($A46)&lt;MONTH('Настройки ТИК'!$D$17),IF(GY46="К",GS46,0),0))</f>
        <v>#VALUE!</v>
      </c>
      <c r="GU46" s="277" t="e">
        <f>IF(MONTH('Настройки ТИК'!$C$17)=MONTH('Настройки ТИК'!$D$17),0,IF(MONTH($A46)&lt;MONTH('Настройки ТИК'!$D$17),0,IF(GY46="К",GS46,0)))</f>
        <v>#VALUE!</v>
      </c>
      <c r="GV46" s="277">
        <f t="shared" si="65"/>
        <v>0</v>
      </c>
      <c r="GW46" s="277">
        <f t="shared" si="66"/>
        <v>0</v>
      </c>
      <c r="GX46" s="303">
        <f>'в ФОВ'!GU22</f>
        <v>0</v>
      </c>
      <c r="GY46" s="380" t="str">
        <f t="shared" si="67"/>
        <v/>
      </c>
      <c r="GZ46" s="274" t="str">
        <f t="shared" si="105"/>
        <v>${id_fio18}</v>
      </c>
      <c r="HA46" s="181"/>
      <c r="HB46" s="181"/>
      <c r="HC46" s="275" t="str">
        <f t="shared" si="106"/>
        <v>0:</v>
      </c>
      <c r="HD46" s="275" t="str">
        <f t="shared" si="106"/>
        <v>0:</v>
      </c>
      <c r="HE46" s="276">
        <f t="shared" si="68"/>
        <v>0</v>
      </c>
      <c r="HF46" s="277" t="e">
        <f>IF(MONTH('Настройки ТИК'!$C$17)=MONTH('Настройки ТИК'!$D$17),IF(HK46="К",HE46,0),IF(MONTH($A46)&lt;MONTH('Настройки ТИК'!$D$17),IF(HK46="К",HE46,0),0))</f>
        <v>#VALUE!</v>
      </c>
      <c r="HG46" s="277" t="e">
        <f>IF(MONTH('Настройки ТИК'!$C$17)=MONTH('Настройки ТИК'!$D$17),0,IF(MONTH($A46)&lt;MONTH('Настройки ТИК'!$D$17),0,IF(HK46="К",HE46,0)))</f>
        <v>#VALUE!</v>
      </c>
      <c r="HH46" s="277">
        <f t="shared" si="69"/>
        <v>0</v>
      </c>
      <c r="HI46" s="277">
        <f t="shared" si="70"/>
        <v>0</v>
      </c>
      <c r="HJ46" s="303">
        <f>'в ФОВ'!HG22</f>
        <v>0</v>
      </c>
      <c r="HK46" s="380" t="str">
        <f t="shared" si="71"/>
        <v/>
      </c>
      <c r="HO46" s="408" t="str">
        <f>'Настройки ТИК'!$C$55</f>
        <v>${code_doc}</v>
      </c>
    </row>
    <row r="47" spans="1:223">
      <c r="A47" s="419" t="s">
        <v>1040</v>
      </c>
      <c r="B47" s="420" t="s">
        <v>1041</v>
      </c>
      <c r="C47" s="497" t="s">
        <v>1091</v>
      </c>
      <c r="D47" s="274" t="str">
        <f t="shared" si="107"/>
        <v>${id_fio1}</v>
      </c>
      <c r="E47" s="181"/>
      <c r="F47" s="181"/>
      <c r="G47" s="275" t="str">
        <f t="shared" si="72"/>
        <v>0:</v>
      </c>
      <c r="H47" s="275" t="str">
        <f t="shared" si="72"/>
        <v>0:</v>
      </c>
      <c r="I47" s="276">
        <f t="shared" si="0"/>
        <v>0</v>
      </c>
      <c r="J47" s="277" t="e">
        <f>IF(MONTH('Настройки ТИК'!$C$17)=MONTH('Настройки ТИК'!$D$17),IF(O47="К",I47,0),IF(MONTH($A47)&lt;MONTH('Настройки ТИК'!$D$17),IF(O47="К",I47,0),0))</f>
        <v>#VALUE!</v>
      </c>
      <c r="K47" s="277" t="e">
        <f>IF(MONTH('Настройки ТИК'!$C$17)=MONTH('Настройки ТИК'!$D$17),0,IF(MONTH($A47)&lt;MONTH('Настройки ТИК'!$D$17),0,IF(O47="К",I47,0)))</f>
        <v>#VALUE!</v>
      </c>
      <c r="L47" s="277">
        <f t="shared" si="1"/>
        <v>0</v>
      </c>
      <c r="M47" s="277">
        <f t="shared" si="2"/>
        <v>0</v>
      </c>
      <c r="N47" s="303">
        <f>'в ФОВ'!K23</f>
        <v>0</v>
      </c>
      <c r="O47" s="380" t="str">
        <f t="shared" si="3"/>
        <v/>
      </c>
      <c r="P47" s="274" t="str">
        <f t="shared" si="73"/>
        <v>${id_fio2}</v>
      </c>
      <c r="Q47" s="181"/>
      <c r="R47" s="181"/>
      <c r="S47" s="275" t="str">
        <f t="shared" si="74"/>
        <v>0:</v>
      </c>
      <c r="T47" s="275" t="str">
        <f t="shared" si="74"/>
        <v>0:</v>
      </c>
      <c r="U47" s="276">
        <f t="shared" si="4"/>
        <v>0</v>
      </c>
      <c r="V47" s="277" t="e">
        <f>IF(MONTH('Настройки ТИК'!$C$17)=MONTH('Настройки ТИК'!$D$17),IF(AA47="К",U47,0),IF(MONTH($A47)&lt;MONTH('Настройки ТИК'!$D$17),IF(AA47="К",U47,0),0))</f>
        <v>#VALUE!</v>
      </c>
      <c r="W47" s="277" t="e">
        <f>IF(MONTH('Настройки ТИК'!$C$17)=MONTH('Настройки ТИК'!$D$17),0,IF(MONTH($A47)&lt;MONTH('Настройки ТИК'!$D$17),0,IF(AA47="К",U47,0)))</f>
        <v>#VALUE!</v>
      </c>
      <c r="X47" s="277">
        <f t="shared" si="5"/>
        <v>0</v>
      </c>
      <c r="Y47" s="277">
        <f t="shared" si="6"/>
        <v>0</v>
      </c>
      <c r="Z47" s="303">
        <f>'в ФОВ'!W23</f>
        <v>0</v>
      </c>
      <c r="AA47" s="380" t="str">
        <f t="shared" si="7"/>
        <v/>
      </c>
      <c r="AB47" s="274" t="str">
        <f t="shared" si="75"/>
        <v>${id_fio3}</v>
      </c>
      <c r="AC47" s="181"/>
      <c r="AD47" s="181"/>
      <c r="AE47" s="275" t="str">
        <f t="shared" si="76"/>
        <v>0:</v>
      </c>
      <c r="AF47" s="275" t="str">
        <f t="shared" si="76"/>
        <v>0:</v>
      </c>
      <c r="AG47" s="276">
        <f t="shared" si="8"/>
        <v>0</v>
      </c>
      <c r="AH47" s="277" t="e">
        <f>IF(MONTH('Настройки ТИК'!$C$17)=MONTH('Настройки ТИК'!$D$17),IF(AM47="К",AG47,0),IF(MONTH($A47)&lt;MONTH('Настройки ТИК'!$D$17),IF(AM47="К",AG47,0),0))</f>
        <v>#VALUE!</v>
      </c>
      <c r="AI47" s="277" t="e">
        <f>IF(MONTH('Настройки ТИК'!$C$17)=MONTH('Настройки ТИК'!$D$17),0,IF(MONTH($A47)&lt;MONTH('Настройки ТИК'!$D$17),0,IF(AM47="К",AG47,0)))</f>
        <v>#VALUE!</v>
      </c>
      <c r="AJ47" s="277">
        <f t="shared" si="9"/>
        <v>0</v>
      </c>
      <c r="AK47" s="277">
        <f t="shared" si="10"/>
        <v>0</v>
      </c>
      <c r="AL47" s="303">
        <f>'в ФОВ'!AI23</f>
        <v>0</v>
      </c>
      <c r="AM47" s="380" t="str">
        <f t="shared" si="11"/>
        <v/>
      </c>
      <c r="AN47" s="274" t="str">
        <f t="shared" si="77"/>
        <v>${id_fio4}</v>
      </c>
      <c r="AO47" s="181"/>
      <c r="AP47" s="181"/>
      <c r="AQ47" s="275" t="str">
        <f t="shared" si="78"/>
        <v>0:</v>
      </c>
      <c r="AR47" s="275" t="str">
        <f t="shared" si="78"/>
        <v>0:</v>
      </c>
      <c r="AS47" s="276">
        <f t="shared" si="12"/>
        <v>0</v>
      </c>
      <c r="AT47" s="277" t="e">
        <f>IF(MONTH('Настройки ТИК'!$C$17)=MONTH('Настройки ТИК'!$D$17),IF(AY47="К",AS47,0),IF(MONTH($A47)&lt;MONTH('Настройки ТИК'!$D$17),IF(AY47="К",AS47,0),0))</f>
        <v>#VALUE!</v>
      </c>
      <c r="AU47" s="277" t="e">
        <f>IF(MONTH('Настройки ТИК'!$C$17)=MONTH('Настройки ТИК'!$D$17),0,IF(MONTH($A47)&lt;MONTH('Настройки ТИК'!$D$17),0,IF(AY47="К",AS47,0)))</f>
        <v>#VALUE!</v>
      </c>
      <c r="AV47" s="277">
        <f t="shared" si="13"/>
        <v>0</v>
      </c>
      <c r="AW47" s="277">
        <f t="shared" si="14"/>
        <v>0</v>
      </c>
      <c r="AX47" s="303">
        <f>'в ФОВ'!AU23</f>
        <v>0</v>
      </c>
      <c r="AY47" s="380" t="str">
        <f t="shared" si="15"/>
        <v/>
      </c>
      <c r="AZ47" s="274" t="str">
        <f t="shared" si="79"/>
        <v>${id_fio5}</v>
      </c>
      <c r="BA47" s="181"/>
      <c r="BB47" s="181"/>
      <c r="BC47" s="275" t="str">
        <f t="shared" si="80"/>
        <v>0:</v>
      </c>
      <c r="BD47" s="275" t="str">
        <f t="shared" si="80"/>
        <v>0:</v>
      </c>
      <c r="BE47" s="276">
        <f t="shared" si="16"/>
        <v>0</v>
      </c>
      <c r="BF47" s="277" t="e">
        <f>IF(MONTH('Настройки ТИК'!$C$17)=MONTH('Настройки ТИК'!$D$17),IF(BK47="К",BE47,0),IF(MONTH($A47)&lt;MONTH('Настройки ТИК'!$D$17),IF(BK47="К",BE47,0),0))</f>
        <v>#VALUE!</v>
      </c>
      <c r="BG47" s="277" t="e">
        <f>IF(MONTH('Настройки ТИК'!$C$17)=MONTH('Настройки ТИК'!$D$17),0,IF(MONTH($A47)&lt;MONTH('Настройки ТИК'!$D$17),0,IF(BK47="К",BE47,0)))</f>
        <v>#VALUE!</v>
      </c>
      <c r="BH47" s="277">
        <f t="shared" si="17"/>
        <v>0</v>
      </c>
      <c r="BI47" s="277">
        <f t="shared" si="18"/>
        <v>0</v>
      </c>
      <c r="BJ47" s="303">
        <f>'в ФОВ'!BG23</f>
        <v>0</v>
      </c>
      <c r="BK47" s="380" t="str">
        <f t="shared" si="19"/>
        <v/>
      </c>
      <c r="BL47" s="274" t="str">
        <f t="shared" si="81"/>
        <v>${id_fio6}</v>
      </c>
      <c r="BM47" s="181"/>
      <c r="BN47" s="181"/>
      <c r="BO47" s="275" t="str">
        <f t="shared" si="82"/>
        <v>0:</v>
      </c>
      <c r="BP47" s="275" t="str">
        <f t="shared" si="82"/>
        <v>0:</v>
      </c>
      <c r="BQ47" s="276">
        <f t="shared" si="20"/>
        <v>0</v>
      </c>
      <c r="BR47" s="277" t="e">
        <f>IF(MONTH('Настройки ТИК'!$C$17)=MONTH('Настройки ТИК'!$D$17),IF(BW47="К",BQ47,0),IF(MONTH($A47)&lt;MONTH('Настройки ТИК'!$D$17),IF(BW47="К",BQ47,0),0))</f>
        <v>#VALUE!</v>
      </c>
      <c r="BS47" s="277" t="e">
        <f>IF(MONTH('Настройки ТИК'!$C$17)=MONTH('Настройки ТИК'!$D$17),0,IF(MONTH($A47)&lt;MONTH('Настройки ТИК'!$D$17),0,IF(BW47="К",BQ47,0)))</f>
        <v>#VALUE!</v>
      </c>
      <c r="BT47" s="277">
        <f t="shared" si="21"/>
        <v>0</v>
      </c>
      <c r="BU47" s="277">
        <f t="shared" si="22"/>
        <v>0</v>
      </c>
      <c r="BV47" s="303">
        <f>'в ФОВ'!BS23</f>
        <v>0</v>
      </c>
      <c r="BW47" s="380" t="str">
        <f t="shared" si="23"/>
        <v/>
      </c>
      <c r="BX47" s="274" t="str">
        <f t="shared" si="83"/>
        <v>${id_fio7}</v>
      </c>
      <c r="BY47" s="181"/>
      <c r="BZ47" s="181"/>
      <c r="CA47" s="275" t="str">
        <f t="shared" si="84"/>
        <v>0:</v>
      </c>
      <c r="CB47" s="275" t="str">
        <f t="shared" si="84"/>
        <v>0:</v>
      </c>
      <c r="CC47" s="276">
        <f t="shared" si="24"/>
        <v>0</v>
      </c>
      <c r="CD47" s="277" t="e">
        <f>IF(MONTH('Настройки ТИК'!$C$17)=MONTH('Настройки ТИК'!$D$17),IF(CI47="К",CC47,0),IF(MONTH($A47)&lt;MONTH('Настройки ТИК'!$D$17),IF(CI47="К",CC47,0),0))</f>
        <v>#VALUE!</v>
      </c>
      <c r="CE47" s="277" t="e">
        <f>IF(MONTH('Настройки ТИК'!$C$17)=MONTH('Настройки ТИК'!$D$17),0,IF(MONTH($A47)&lt;MONTH('Настройки ТИК'!$D$17),0,IF(CI47="К",CC47,0)))</f>
        <v>#VALUE!</v>
      </c>
      <c r="CF47" s="277">
        <f t="shared" si="25"/>
        <v>0</v>
      </c>
      <c r="CG47" s="277">
        <f t="shared" si="26"/>
        <v>0</v>
      </c>
      <c r="CH47" s="303">
        <f>'в ФОВ'!CE23</f>
        <v>0</v>
      </c>
      <c r="CI47" s="380" t="str">
        <f t="shared" si="27"/>
        <v/>
      </c>
      <c r="CJ47" s="274" t="str">
        <f t="shared" si="85"/>
        <v>${id_fio8}</v>
      </c>
      <c r="CK47" s="181"/>
      <c r="CL47" s="181"/>
      <c r="CM47" s="275" t="str">
        <f t="shared" si="86"/>
        <v>0:</v>
      </c>
      <c r="CN47" s="275" t="str">
        <f t="shared" si="86"/>
        <v>0:</v>
      </c>
      <c r="CO47" s="276">
        <f t="shared" si="28"/>
        <v>0</v>
      </c>
      <c r="CP47" s="277" t="e">
        <f>IF(MONTH('Настройки ТИК'!$C$17)=MONTH('Настройки ТИК'!$D$17),IF(CU47="К",CO47,0),IF(MONTH($A47)&lt;MONTH('Настройки ТИК'!$D$17),IF(CU47="К",CO47,0),0))</f>
        <v>#VALUE!</v>
      </c>
      <c r="CQ47" s="277" t="e">
        <f>IF(MONTH('Настройки ТИК'!$C$17)=MONTH('Настройки ТИК'!$D$17),0,IF(MONTH($A47)&lt;MONTH('Настройки ТИК'!$D$17),0,IF(CU47="К",CO47,0)))</f>
        <v>#VALUE!</v>
      </c>
      <c r="CR47" s="277">
        <f t="shared" si="29"/>
        <v>0</v>
      </c>
      <c r="CS47" s="277">
        <f t="shared" si="30"/>
        <v>0</v>
      </c>
      <c r="CT47" s="303">
        <f>'в ФОВ'!CQ23</f>
        <v>0</v>
      </c>
      <c r="CU47" s="380" t="str">
        <f t="shared" si="31"/>
        <v/>
      </c>
      <c r="CV47" s="274" t="str">
        <f t="shared" si="87"/>
        <v>${id_fio9}</v>
      </c>
      <c r="CW47" s="181"/>
      <c r="CX47" s="181"/>
      <c r="CY47" s="275" t="str">
        <f t="shared" si="88"/>
        <v>0:</v>
      </c>
      <c r="CZ47" s="275" t="str">
        <f t="shared" si="88"/>
        <v>0:</v>
      </c>
      <c r="DA47" s="276">
        <f t="shared" si="32"/>
        <v>0</v>
      </c>
      <c r="DB47" s="277" t="e">
        <f>IF(MONTH('Настройки ТИК'!$C$17)=MONTH('Настройки ТИК'!$D$17),IF(DG47="К",DA47,0),IF(MONTH($A47)&lt;MONTH('Настройки ТИК'!$D$17),IF(DG47="К",DA47,0),0))</f>
        <v>#VALUE!</v>
      </c>
      <c r="DC47" s="277" t="e">
        <f>IF(MONTH('Настройки ТИК'!$C$17)=MONTH('Настройки ТИК'!$D$17),0,IF(MONTH($A47)&lt;MONTH('Настройки ТИК'!$D$17),0,IF(DG47="К",DA47,0)))</f>
        <v>#VALUE!</v>
      </c>
      <c r="DD47" s="277">
        <f t="shared" si="33"/>
        <v>0</v>
      </c>
      <c r="DE47" s="277">
        <f t="shared" si="34"/>
        <v>0</v>
      </c>
      <c r="DF47" s="303">
        <f>'в ФОВ'!DC23</f>
        <v>0</v>
      </c>
      <c r="DG47" s="380" t="str">
        <f t="shared" si="35"/>
        <v/>
      </c>
      <c r="DH47" s="274" t="str">
        <f t="shared" si="89"/>
        <v>${id_fio10}</v>
      </c>
      <c r="DI47" s="181"/>
      <c r="DJ47" s="181"/>
      <c r="DK47" s="275" t="str">
        <f t="shared" si="90"/>
        <v>0:</v>
      </c>
      <c r="DL47" s="275" t="str">
        <f t="shared" si="90"/>
        <v>0:</v>
      </c>
      <c r="DM47" s="276">
        <f t="shared" si="36"/>
        <v>0</v>
      </c>
      <c r="DN47" s="277" t="e">
        <f>IF(MONTH('Настройки ТИК'!$C$17)=MONTH('Настройки ТИК'!$D$17),IF(DS47="К",DM47,0),IF(MONTH($A47)&lt;MONTH('Настройки ТИК'!$D$17),IF(DS47="К",DM47,0),0))</f>
        <v>#VALUE!</v>
      </c>
      <c r="DO47" s="277" t="e">
        <f>IF(MONTH('Настройки ТИК'!$C$17)=MONTH('Настройки ТИК'!$D$17),0,IF(MONTH($A47)&lt;MONTH('Настройки ТИК'!$D$17),0,IF(DS47="К",DM47,0)))</f>
        <v>#VALUE!</v>
      </c>
      <c r="DP47" s="277">
        <f t="shared" si="37"/>
        <v>0</v>
      </c>
      <c r="DQ47" s="277">
        <f t="shared" si="38"/>
        <v>0</v>
      </c>
      <c r="DR47" s="303">
        <f>'в ФОВ'!DO23</f>
        <v>0</v>
      </c>
      <c r="DS47" s="380" t="str">
        <f t="shared" si="39"/>
        <v/>
      </c>
      <c r="DT47" s="274" t="str">
        <f t="shared" si="91"/>
        <v>${id_fio11}</v>
      </c>
      <c r="DU47" s="181"/>
      <c r="DV47" s="181"/>
      <c r="DW47" s="275" t="str">
        <f t="shared" si="92"/>
        <v>0:</v>
      </c>
      <c r="DX47" s="275" t="str">
        <f t="shared" si="92"/>
        <v>0:</v>
      </c>
      <c r="DY47" s="276">
        <f t="shared" si="40"/>
        <v>0</v>
      </c>
      <c r="DZ47" s="277" t="e">
        <f>IF(MONTH('Настройки ТИК'!$C$17)=MONTH('Настройки ТИК'!$D$17),IF(EE47="К",DY47,0),IF(MONTH($A47)&lt;MONTH('Настройки ТИК'!$D$17),IF(EE47="К",DY47,0),0))</f>
        <v>#VALUE!</v>
      </c>
      <c r="EA47" s="277" t="e">
        <f>IF(MONTH('Настройки ТИК'!$C$17)=MONTH('Настройки ТИК'!$D$17),0,IF(MONTH($A47)&lt;MONTH('Настройки ТИК'!$D$17),0,IF(EE47="К",DY47,0)))</f>
        <v>#VALUE!</v>
      </c>
      <c r="EB47" s="277">
        <f t="shared" si="41"/>
        <v>0</v>
      </c>
      <c r="EC47" s="277">
        <f t="shared" si="42"/>
        <v>0</v>
      </c>
      <c r="ED47" s="303">
        <f>'в ФОВ'!EA23</f>
        <v>0</v>
      </c>
      <c r="EE47" s="380" t="str">
        <f t="shared" si="43"/>
        <v/>
      </c>
      <c r="EF47" s="274" t="str">
        <f t="shared" si="93"/>
        <v>${id_fio12}</v>
      </c>
      <c r="EG47" s="181"/>
      <c r="EH47" s="181"/>
      <c r="EI47" s="275" t="str">
        <f t="shared" si="94"/>
        <v>0:</v>
      </c>
      <c r="EJ47" s="275" t="str">
        <f t="shared" si="94"/>
        <v>0:</v>
      </c>
      <c r="EK47" s="276">
        <f t="shared" si="44"/>
        <v>0</v>
      </c>
      <c r="EL47" s="277" t="e">
        <f>IF(MONTH('Настройки ТИК'!$C$17)=MONTH('Настройки ТИК'!$D$17),IF(EQ47="К",EK47,0),IF(MONTH($A47)&lt;MONTH('Настройки ТИК'!$D$17),IF(EQ47="К",EK47,0),0))</f>
        <v>#VALUE!</v>
      </c>
      <c r="EM47" s="277" t="e">
        <f>IF(MONTH('Настройки ТИК'!$C$17)=MONTH('Настройки ТИК'!$D$17),0,IF(MONTH($A47)&lt;MONTH('Настройки ТИК'!$D$17),0,IF(EQ47="К",EK47,0)))</f>
        <v>#VALUE!</v>
      </c>
      <c r="EN47" s="277">
        <f t="shared" si="45"/>
        <v>0</v>
      </c>
      <c r="EO47" s="277">
        <f t="shared" si="46"/>
        <v>0</v>
      </c>
      <c r="EP47" s="303">
        <f>'в ФОВ'!EM23</f>
        <v>0</v>
      </c>
      <c r="EQ47" s="380" t="str">
        <f t="shared" si="47"/>
        <v/>
      </c>
      <c r="ER47" s="274" t="str">
        <f t="shared" si="95"/>
        <v>${id_fio13}</v>
      </c>
      <c r="ES47" s="181"/>
      <c r="ET47" s="181"/>
      <c r="EU47" s="275" t="str">
        <f t="shared" si="96"/>
        <v>0:</v>
      </c>
      <c r="EV47" s="275" t="str">
        <f t="shared" si="96"/>
        <v>0:</v>
      </c>
      <c r="EW47" s="276">
        <f t="shared" si="48"/>
        <v>0</v>
      </c>
      <c r="EX47" s="277" t="e">
        <f>IF(MONTH('Настройки ТИК'!$C$17)=MONTH('Настройки ТИК'!$D$17),IF(FC47="К",EW47,0),IF(MONTH($A47)&lt;MONTH('Настройки ТИК'!$D$17),IF(FC47="К",EW47,0),0))</f>
        <v>#VALUE!</v>
      </c>
      <c r="EY47" s="277" t="e">
        <f>IF(MONTH('Настройки ТИК'!$C$17)=MONTH('Настройки ТИК'!$D$17),0,IF(MONTH($A47)&lt;MONTH('Настройки ТИК'!$D$17),0,IF(FC47="К",EW47,0)))</f>
        <v>#VALUE!</v>
      </c>
      <c r="EZ47" s="277">
        <f t="shared" si="49"/>
        <v>0</v>
      </c>
      <c r="FA47" s="277">
        <f t="shared" si="50"/>
        <v>0</v>
      </c>
      <c r="FB47" s="303">
        <f>'в ФОВ'!EY23</f>
        <v>0</v>
      </c>
      <c r="FC47" s="380" t="str">
        <f t="shared" si="51"/>
        <v/>
      </c>
      <c r="FD47" s="274" t="str">
        <f t="shared" si="97"/>
        <v>${id_fio14}</v>
      </c>
      <c r="FE47" s="181"/>
      <c r="FF47" s="181"/>
      <c r="FG47" s="275" t="str">
        <f t="shared" si="98"/>
        <v>0:</v>
      </c>
      <c r="FH47" s="275" t="str">
        <f t="shared" si="98"/>
        <v>0:</v>
      </c>
      <c r="FI47" s="276">
        <f t="shared" si="52"/>
        <v>0</v>
      </c>
      <c r="FJ47" s="277" t="e">
        <f>IF(MONTH('Настройки ТИК'!$C$17)=MONTH('Настройки ТИК'!$D$17),IF(FO47="К",FI47,0),IF(MONTH($A47)&lt;MONTH('Настройки ТИК'!$D$17),IF(FO47="К",FI47,0),0))</f>
        <v>#VALUE!</v>
      </c>
      <c r="FK47" s="277" t="e">
        <f>IF(MONTH('Настройки ТИК'!$C$17)=MONTH('Настройки ТИК'!$D$17),0,IF(MONTH($A47)&lt;MONTH('Настройки ТИК'!$D$17),0,IF(FO47="К",FI47,0)))</f>
        <v>#VALUE!</v>
      </c>
      <c r="FL47" s="277">
        <f t="shared" si="53"/>
        <v>0</v>
      </c>
      <c r="FM47" s="277">
        <f t="shared" si="54"/>
        <v>0</v>
      </c>
      <c r="FN47" s="303">
        <f>'в ФОВ'!FK23</f>
        <v>0</v>
      </c>
      <c r="FO47" s="380" t="str">
        <f t="shared" si="55"/>
        <v/>
      </c>
      <c r="FP47" s="274" t="str">
        <f t="shared" si="99"/>
        <v>${id_fio15}</v>
      </c>
      <c r="FQ47" s="181"/>
      <c r="FR47" s="181"/>
      <c r="FS47" s="275" t="str">
        <f t="shared" si="100"/>
        <v>0:</v>
      </c>
      <c r="FT47" s="275" t="str">
        <f t="shared" si="100"/>
        <v>0:</v>
      </c>
      <c r="FU47" s="276">
        <f t="shared" si="56"/>
        <v>0</v>
      </c>
      <c r="FV47" s="277" t="e">
        <f>IF(MONTH('Настройки ТИК'!$C$17)=MONTH('Настройки ТИК'!$D$17),IF(GA47="К",FU47,0),IF(MONTH($A47)&lt;MONTH('Настройки ТИК'!$D$17),IF(GA47="К",FU47,0),0))</f>
        <v>#VALUE!</v>
      </c>
      <c r="FW47" s="277" t="e">
        <f>IF(MONTH('Настройки ТИК'!$C$17)=MONTH('Настройки ТИК'!$D$17),0,IF(MONTH($A47)&lt;MONTH('Настройки ТИК'!$D$17),0,IF(GA47="К",FU47,0)))</f>
        <v>#VALUE!</v>
      </c>
      <c r="FX47" s="277">
        <f t="shared" si="57"/>
        <v>0</v>
      </c>
      <c r="FY47" s="277">
        <f t="shared" si="58"/>
        <v>0</v>
      </c>
      <c r="FZ47" s="303">
        <f>'в ФОВ'!FW23</f>
        <v>0</v>
      </c>
      <c r="GA47" s="380" t="str">
        <f t="shared" si="59"/>
        <v/>
      </c>
      <c r="GB47" s="274" t="str">
        <f t="shared" si="101"/>
        <v>${id_fio16}</v>
      </c>
      <c r="GC47" s="181"/>
      <c r="GD47" s="181"/>
      <c r="GE47" s="275" t="str">
        <f t="shared" si="102"/>
        <v>0:</v>
      </c>
      <c r="GF47" s="275" t="str">
        <f t="shared" si="102"/>
        <v>0:</v>
      </c>
      <c r="GG47" s="276">
        <f t="shared" si="60"/>
        <v>0</v>
      </c>
      <c r="GH47" s="277" t="e">
        <f>IF(MONTH('Настройки ТИК'!$C$17)=MONTH('Настройки ТИК'!$D$17),IF(GM47="К",GG47,0),IF(MONTH($A47)&lt;MONTH('Настройки ТИК'!$D$17),IF(GM47="К",GG47,0),0))</f>
        <v>#VALUE!</v>
      </c>
      <c r="GI47" s="277" t="e">
        <f>IF(MONTH('Настройки ТИК'!$C$17)=MONTH('Настройки ТИК'!$D$17),0,IF(MONTH($A47)&lt;MONTH('Настройки ТИК'!$D$17),0,IF(GM47="К",GG47,0)))</f>
        <v>#VALUE!</v>
      </c>
      <c r="GJ47" s="277">
        <f t="shared" si="61"/>
        <v>0</v>
      </c>
      <c r="GK47" s="277">
        <f t="shared" si="62"/>
        <v>0</v>
      </c>
      <c r="GL47" s="303">
        <f>'в ФОВ'!GI23</f>
        <v>0</v>
      </c>
      <c r="GM47" s="380" t="str">
        <f t="shared" si="63"/>
        <v/>
      </c>
      <c r="GN47" s="274" t="str">
        <f t="shared" si="103"/>
        <v>${id_fio17}</v>
      </c>
      <c r="GO47" s="181"/>
      <c r="GP47" s="181"/>
      <c r="GQ47" s="275" t="str">
        <f t="shared" si="104"/>
        <v>0:</v>
      </c>
      <c r="GR47" s="275" t="str">
        <f t="shared" si="104"/>
        <v>0:</v>
      </c>
      <c r="GS47" s="276">
        <f t="shared" si="64"/>
        <v>0</v>
      </c>
      <c r="GT47" s="277" t="e">
        <f>IF(MONTH('Настройки ТИК'!$C$17)=MONTH('Настройки ТИК'!$D$17),IF(GY47="К",GS47,0),IF(MONTH($A47)&lt;MONTH('Настройки ТИК'!$D$17),IF(GY47="К",GS47,0),0))</f>
        <v>#VALUE!</v>
      </c>
      <c r="GU47" s="277" t="e">
        <f>IF(MONTH('Настройки ТИК'!$C$17)=MONTH('Настройки ТИК'!$D$17),0,IF(MONTH($A47)&lt;MONTH('Настройки ТИК'!$D$17),0,IF(GY47="К",GS47,0)))</f>
        <v>#VALUE!</v>
      </c>
      <c r="GV47" s="277">
        <f t="shared" si="65"/>
        <v>0</v>
      </c>
      <c r="GW47" s="277">
        <f t="shared" si="66"/>
        <v>0</v>
      </c>
      <c r="GX47" s="303">
        <f>'в ФОВ'!GU23</f>
        <v>0</v>
      </c>
      <c r="GY47" s="380" t="str">
        <f t="shared" si="67"/>
        <v/>
      </c>
      <c r="GZ47" s="274" t="str">
        <f t="shared" si="105"/>
        <v>${id_fio18}</v>
      </c>
      <c r="HA47" s="181"/>
      <c r="HB47" s="181"/>
      <c r="HC47" s="275" t="str">
        <f t="shared" si="106"/>
        <v>0:</v>
      </c>
      <c r="HD47" s="275" t="str">
        <f t="shared" si="106"/>
        <v>0:</v>
      </c>
      <c r="HE47" s="276">
        <f t="shared" si="68"/>
        <v>0</v>
      </c>
      <c r="HF47" s="277" t="e">
        <f>IF(MONTH('Настройки ТИК'!$C$17)=MONTH('Настройки ТИК'!$D$17),IF(HK47="К",HE47,0),IF(MONTH($A47)&lt;MONTH('Настройки ТИК'!$D$17),IF(HK47="К",HE47,0),0))</f>
        <v>#VALUE!</v>
      </c>
      <c r="HG47" s="277" t="e">
        <f>IF(MONTH('Настройки ТИК'!$C$17)=MONTH('Настройки ТИК'!$D$17),0,IF(MONTH($A47)&lt;MONTH('Настройки ТИК'!$D$17),0,IF(HK47="К",HE47,0)))</f>
        <v>#VALUE!</v>
      </c>
      <c r="HH47" s="277">
        <f t="shared" si="69"/>
        <v>0</v>
      </c>
      <c r="HI47" s="277">
        <f t="shared" si="70"/>
        <v>0</v>
      </c>
      <c r="HJ47" s="303">
        <f>'в ФОВ'!HG23</f>
        <v>0</v>
      </c>
      <c r="HK47" s="380" t="str">
        <f t="shared" si="71"/>
        <v/>
      </c>
      <c r="HO47" s="408" t="str">
        <f>'Настройки ТИК'!$C$55</f>
        <v>${code_doc}</v>
      </c>
    </row>
    <row r="48" spans="1:223">
      <c r="A48" s="419" t="s">
        <v>1040</v>
      </c>
      <c r="B48" s="420" t="s">
        <v>1041</v>
      </c>
      <c r="C48" s="497" t="s">
        <v>1091</v>
      </c>
      <c r="D48" s="274" t="str">
        <f t="shared" si="107"/>
        <v>${id_fio1}</v>
      </c>
      <c r="E48" s="181"/>
      <c r="F48" s="181"/>
      <c r="G48" s="275" t="str">
        <f t="shared" si="72"/>
        <v>0:</v>
      </c>
      <c r="H48" s="275" t="str">
        <f t="shared" si="72"/>
        <v>0:</v>
      </c>
      <c r="I48" s="276">
        <f t="shared" si="0"/>
        <v>0</v>
      </c>
      <c r="J48" s="277" t="e">
        <f>IF(MONTH('Настройки ТИК'!$C$17)=MONTH('Настройки ТИК'!$D$17),IF(O48="К",I48,0),IF(MONTH($A48)&lt;MONTH('Настройки ТИК'!$D$17),IF(O48="К",I48,0),0))</f>
        <v>#VALUE!</v>
      </c>
      <c r="K48" s="277" t="e">
        <f>IF(MONTH('Настройки ТИК'!$C$17)=MONTH('Настройки ТИК'!$D$17),0,IF(MONTH($A48)&lt;MONTH('Настройки ТИК'!$D$17),0,IF(O48="К",I48,0)))</f>
        <v>#VALUE!</v>
      </c>
      <c r="L48" s="277">
        <f t="shared" si="1"/>
        <v>0</v>
      </c>
      <c r="M48" s="277">
        <f t="shared" si="2"/>
        <v>0</v>
      </c>
      <c r="N48" s="303">
        <f>'в ФОВ'!K24</f>
        <v>0</v>
      </c>
      <c r="O48" s="380" t="str">
        <f t="shared" si="3"/>
        <v/>
      </c>
      <c r="P48" s="274" t="str">
        <f t="shared" si="73"/>
        <v>${id_fio2}</v>
      </c>
      <c r="Q48" s="181"/>
      <c r="R48" s="181"/>
      <c r="S48" s="275" t="str">
        <f t="shared" si="74"/>
        <v>0:</v>
      </c>
      <c r="T48" s="275" t="str">
        <f t="shared" si="74"/>
        <v>0:</v>
      </c>
      <c r="U48" s="276">
        <f t="shared" si="4"/>
        <v>0</v>
      </c>
      <c r="V48" s="277" t="e">
        <f>IF(MONTH('Настройки ТИК'!$C$17)=MONTH('Настройки ТИК'!$D$17),IF(AA48="К",U48,0),IF(MONTH($A48)&lt;MONTH('Настройки ТИК'!$D$17),IF(AA48="К",U48,0),0))</f>
        <v>#VALUE!</v>
      </c>
      <c r="W48" s="277" t="e">
        <f>IF(MONTH('Настройки ТИК'!$C$17)=MONTH('Настройки ТИК'!$D$17),0,IF(MONTH($A48)&lt;MONTH('Настройки ТИК'!$D$17),0,IF(AA48="К",U48,0)))</f>
        <v>#VALUE!</v>
      </c>
      <c r="X48" s="277">
        <f t="shared" si="5"/>
        <v>0</v>
      </c>
      <c r="Y48" s="277">
        <f t="shared" si="6"/>
        <v>0</v>
      </c>
      <c r="Z48" s="303">
        <f>'в ФОВ'!W24</f>
        <v>0</v>
      </c>
      <c r="AA48" s="380" t="str">
        <f t="shared" si="7"/>
        <v/>
      </c>
      <c r="AB48" s="274" t="str">
        <f t="shared" si="75"/>
        <v>${id_fio3}</v>
      </c>
      <c r="AC48" s="181"/>
      <c r="AD48" s="181"/>
      <c r="AE48" s="275" t="str">
        <f t="shared" si="76"/>
        <v>0:</v>
      </c>
      <c r="AF48" s="275" t="str">
        <f t="shared" si="76"/>
        <v>0:</v>
      </c>
      <c r="AG48" s="276">
        <f t="shared" si="8"/>
        <v>0</v>
      </c>
      <c r="AH48" s="277" t="e">
        <f>IF(MONTH('Настройки ТИК'!$C$17)=MONTH('Настройки ТИК'!$D$17),IF(AM48="К",AG48,0),IF(MONTH($A48)&lt;MONTH('Настройки ТИК'!$D$17),IF(AM48="К",AG48,0),0))</f>
        <v>#VALUE!</v>
      </c>
      <c r="AI48" s="277" t="e">
        <f>IF(MONTH('Настройки ТИК'!$C$17)=MONTH('Настройки ТИК'!$D$17),0,IF(MONTH($A48)&lt;MONTH('Настройки ТИК'!$D$17),0,IF(AM48="К",AG48,0)))</f>
        <v>#VALUE!</v>
      </c>
      <c r="AJ48" s="277">
        <f t="shared" si="9"/>
        <v>0</v>
      </c>
      <c r="AK48" s="277">
        <f t="shared" si="10"/>
        <v>0</v>
      </c>
      <c r="AL48" s="303">
        <f>'в ФОВ'!AI24</f>
        <v>0</v>
      </c>
      <c r="AM48" s="380" t="str">
        <f t="shared" si="11"/>
        <v/>
      </c>
      <c r="AN48" s="274" t="str">
        <f t="shared" si="77"/>
        <v>${id_fio4}</v>
      </c>
      <c r="AO48" s="181"/>
      <c r="AP48" s="181"/>
      <c r="AQ48" s="275" t="str">
        <f t="shared" si="78"/>
        <v>0:</v>
      </c>
      <c r="AR48" s="275" t="str">
        <f t="shared" si="78"/>
        <v>0:</v>
      </c>
      <c r="AS48" s="276">
        <f t="shared" si="12"/>
        <v>0</v>
      </c>
      <c r="AT48" s="277" t="e">
        <f>IF(MONTH('Настройки ТИК'!$C$17)=MONTH('Настройки ТИК'!$D$17),IF(AY48="К",AS48,0),IF(MONTH($A48)&lt;MONTH('Настройки ТИК'!$D$17),IF(AY48="К",AS48,0),0))</f>
        <v>#VALUE!</v>
      </c>
      <c r="AU48" s="277" t="e">
        <f>IF(MONTH('Настройки ТИК'!$C$17)=MONTH('Настройки ТИК'!$D$17),0,IF(MONTH($A48)&lt;MONTH('Настройки ТИК'!$D$17),0,IF(AY48="К",AS48,0)))</f>
        <v>#VALUE!</v>
      </c>
      <c r="AV48" s="277">
        <f t="shared" si="13"/>
        <v>0</v>
      </c>
      <c r="AW48" s="277">
        <f t="shared" si="14"/>
        <v>0</v>
      </c>
      <c r="AX48" s="303">
        <f>'в ФОВ'!AU24</f>
        <v>0</v>
      </c>
      <c r="AY48" s="380" t="str">
        <f t="shared" si="15"/>
        <v/>
      </c>
      <c r="AZ48" s="274" t="str">
        <f t="shared" si="79"/>
        <v>${id_fio5}</v>
      </c>
      <c r="BA48" s="181"/>
      <c r="BB48" s="181"/>
      <c r="BC48" s="275" t="str">
        <f t="shared" si="80"/>
        <v>0:</v>
      </c>
      <c r="BD48" s="275" t="str">
        <f t="shared" si="80"/>
        <v>0:</v>
      </c>
      <c r="BE48" s="276">
        <f t="shared" si="16"/>
        <v>0</v>
      </c>
      <c r="BF48" s="277" t="e">
        <f>IF(MONTH('Настройки ТИК'!$C$17)=MONTH('Настройки ТИК'!$D$17),IF(BK48="К",BE48,0),IF(MONTH($A48)&lt;MONTH('Настройки ТИК'!$D$17),IF(BK48="К",BE48,0),0))</f>
        <v>#VALUE!</v>
      </c>
      <c r="BG48" s="277" t="e">
        <f>IF(MONTH('Настройки ТИК'!$C$17)=MONTH('Настройки ТИК'!$D$17),0,IF(MONTH($A48)&lt;MONTH('Настройки ТИК'!$D$17),0,IF(BK48="К",BE48,0)))</f>
        <v>#VALUE!</v>
      </c>
      <c r="BH48" s="277">
        <f t="shared" si="17"/>
        <v>0</v>
      </c>
      <c r="BI48" s="277">
        <f t="shared" si="18"/>
        <v>0</v>
      </c>
      <c r="BJ48" s="303">
        <f>'в ФОВ'!BG24</f>
        <v>0</v>
      </c>
      <c r="BK48" s="380" t="str">
        <f t="shared" si="19"/>
        <v/>
      </c>
      <c r="BL48" s="274" t="str">
        <f t="shared" si="81"/>
        <v>${id_fio6}</v>
      </c>
      <c r="BM48" s="181"/>
      <c r="BN48" s="181"/>
      <c r="BO48" s="275" t="str">
        <f t="shared" si="82"/>
        <v>0:</v>
      </c>
      <c r="BP48" s="275" t="str">
        <f t="shared" si="82"/>
        <v>0:</v>
      </c>
      <c r="BQ48" s="276">
        <f t="shared" si="20"/>
        <v>0</v>
      </c>
      <c r="BR48" s="277" t="e">
        <f>IF(MONTH('Настройки ТИК'!$C$17)=MONTH('Настройки ТИК'!$D$17),IF(BW48="К",BQ48,0),IF(MONTH($A48)&lt;MONTH('Настройки ТИК'!$D$17),IF(BW48="К",BQ48,0),0))</f>
        <v>#VALUE!</v>
      </c>
      <c r="BS48" s="277" t="e">
        <f>IF(MONTH('Настройки ТИК'!$C$17)=MONTH('Настройки ТИК'!$D$17),0,IF(MONTH($A48)&lt;MONTH('Настройки ТИК'!$D$17),0,IF(BW48="К",BQ48,0)))</f>
        <v>#VALUE!</v>
      </c>
      <c r="BT48" s="277">
        <f t="shared" si="21"/>
        <v>0</v>
      </c>
      <c r="BU48" s="277">
        <f t="shared" si="22"/>
        <v>0</v>
      </c>
      <c r="BV48" s="303">
        <f>'в ФОВ'!BS24</f>
        <v>0</v>
      </c>
      <c r="BW48" s="380" t="str">
        <f t="shared" si="23"/>
        <v/>
      </c>
      <c r="BX48" s="274" t="str">
        <f t="shared" si="83"/>
        <v>${id_fio7}</v>
      </c>
      <c r="BY48" s="181"/>
      <c r="BZ48" s="181"/>
      <c r="CA48" s="275" t="str">
        <f t="shared" si="84"/>
        <v>0:</v>
      </c>
      <c r="CB48" s="275" t="str">
        <f t="shared" si="84"/>
        <v>0:</v>
      </c>
      <c r="CC48" s="276">
        <f t="shared" si="24"/>
        <v>0</v>
      </c>
      <c r="CD48" s="277" t="e">
        <f>IF(MONTH('Настройки ТИК'!$C$17)=MONTH('Настройки ТИК'!$D$17),IF(CI48="К",CC48,0),IF(MONTH($A48)&lt;MONTH('Настройки ТИК'!$D$17),IF(CI48="К",CC48,0),0))</f>
        <v>#VALUE!</v>
      </c>
      <c r="CE48" s="277" t="e">
        <f>IF(MONTH('Настройки ТИК'!$C$17)=MONTH('Настройки ТИК'!$D$17),0,IF(MONTH($A48)&lt;MONTH('Настройки ТИК'!$D$17),0,IF(CI48="К",CC48,0)))</f>
        <v>#VALUE!</v>
      </c>
      <c r="CF48" s="277">
        <f t="shared" si="25"/>
        <v>0</v>
      </c>
      <c r="CG48" s="277">
        <f t="shared" si="26"/>
        <v>0</v>
      </c>
      <c r="CH48" s="303">
        <f>'в ФОВ'!CE24</f>
        <v>0</v>
      </c>
      <c r="CI48" s="380" t="str">
        <f t="shared" si="27"/>
        <v/>
      </c>
      <c r="CJ48" s="274" t="str">
        <f t="shared" si="85"/>
        <v>${id_fio8}</v>
      </c>
      <c r="CK48" s="181"/>
      <c r="CL48" s="181"/>
      <c r="CM48" s="275" t="str">
        <f t="shared" si="86"/>
        <v>0:</v>
      </c>
      <c r="CN48" s="275" t="str">
        <f t="shared" si="86"/>
        <v>0:</v>
      </c>
      <c r="CO48" s="276">
        <f t="shared" si="28"/>
        <v>0</v>
      </c>
      <c r="CP48" s="277" t="e">
        <f>IF(MONTH('Настройки ТИК'!$C$17)=MONTH('Настройки ТИК'!$D$17),IF(CU48="К",CO48,0),IF(MONTH($A48)&lt;MONTH('Настройки ТИК'!$D$17),IF(CU48="К",CO48,0),0))</f>
        <v>#VALUE!</v>
      </c>
      <c r="CQ48" s="277" t="e">
        <f>IF(MONTH('Настройки ТИК'!$C$17)=MONTH('Настройки ТИК'!$D$17),0,IF(MONTH($A48)&lt;MONTH('Настройки ТИК'!$D$17),0,IF(CU48="К",CO48,0)))</f>
        <v>#VALUE!</v>
      </c>
      <c r="CR48" s="277">
        <f t="shared" si="29"/>
        <v>0</v>
      </c>
      <c r="CS48" s="277">
        <f t="shared" si="30"/>
        <v>0</v>
      </c>
      <c r="CT48" s="303">
        <f>'в ФОВ'!CQ24</f>
        <v>0</v>
      </c>
      <c r="CU48" s="380" t="str">
        <f t="shared" si="31"/>
        <v/>
      </c>
      <c r="CV48" s="274" t="str">
        <f t="shared" si="87"/>
        <v>${id_fio9}</v>
      </c>
      <c r="CW48" s="181"/>
      <c r="CX48" s="181"/>
      <c r="CY48" s="275" t="str">
        <f t="shared" si="88"/>
        <v>0:</v>
      </c>
      <c r="CZ48" s="275" t="str">
        <f t="shared" si="88"/>
        <v>0:</v>
      </c>
      <c r="DA48" s="276">
        <f t="shared" si="32"/>
        <v>0</v>
      </c>
      <c r="DB48" s="277" t="e">
        <f>IF(MONTH('Настройки ТИК'!$C$17)=MONTH('Настройки ТИК'!$D$17),IF(DG48="К",DA48,0),IF(MONTH($A48)&lt;MONTH('Настройки ТИК'!$D$17),IF(DG48="К",DA48,0),0))</f>
        <v>#VALUE!</v>
      </c>
      <c r="DC48" s="277" t="e">
        <f>IF(MONTH('Настройки ТИК'!$C$17)=MONTH('Настройки ТИК'!$D$17),0,IF(MONTH($A48)&lt;MONTH('Настройки ТИК'!$D$17),0,IF(DG48="К",DA48,0)))</f>
        <v>#VALUE!</v>
      </c>
      <c r="DD48" s="277">
        <f t="shared" si="33"/>
        <v>0</v>
      </c>
      <c r="DE48" s="277">
        <f t="shared" si="34"/>
        <v>0</v>
      </c>
      <c r="DF48" s="303">
        <f>'в ФОВ'!DC24</f>
        <v>0</v>
      </c>
      <c r="DG48" s="380" t="str">
        <f t="shared" si="35"/>
        <v/>
      </c>
      <c r="DH48" s="274" t="str">
        <f t="shared" si="89"/>
        <v>${id_fio10}</v>
      </c>
      <c r="DI48" s="181"/>
      <c r="DJ48" s="181"/>
      <c r="DK48" s="275" t="str">
        <f t="shared" si="90"/>
        <v>0:</v>
      </c>
      <c r="DL48" s="275" t="str">
        <f t="shared" si="90"/>
        <v>0:</v>
      </c>
      <c r="DM48" s="276">
        <f t="shared" si="36"/>
        <v>0</v>
      </c>
      <c r="DN48" s="277" t="e">
        <f>IF(MONTH('Настройки ТИК'!$C$17)=MONTH('Настройки ТИК'!$D$17),IF(DS48="К",DM48,0),IF(MONTH($A48)&lt;MONTH('Настройки ТИК'!$D$17),IF(DS48="К",DM48,0),0))</f>
        <v>#VALUE!</v>
      </c>
      <c r="DO48" s="277" t="e">
        <f>IF(MONTH('Настройки ТИК'!$C$17)=MONTH('Настройки ТИК'!$D$17),0,IF(MONTH($A48)&lt;MONTH('Настройки ТИК'!$D$17),0,IF(DS48="К",DM48,0)))</f>
        <v>#VALUE!</v>
      </c>
      <c r="DP48" s="277">
        <f t="shared" si="37"/>
        <v>0</v>
      </c>
      <c r="DQ48" s="277">
        <f t="shared" si="38"/>
        <v>0</v>
      </c>
      <c r="DR48" s="303">
        <f>'в ФОВ'!DO24</f>
        <v>0</v>
      </c>
      <c r="DS48" s="380" t="str">
        <f t="shared" si="39"/>
        <v/>
      </c>
      <c r="DT48" s="274" t="str">
        <f t="shared" si="91"/>
        <v>${id_fio11}</v>
      </c>
      <c r="DU48" s="181"/>
      <c r="DV48" s="181"/>
      <c r="DW48" s="275" t="str">
        <f t="shared" si="92"/>
        <v>0:</v>
      </c>
      <c r="DX48" s="275" t="str">
        <f t="shared" si="92"/>
        <v>0:</v>
      </c>
      <c r="DY48" s="276">
        <f t="shared" si="40"/>
        <v>0</v>
      </c>
      <c r="DZ48" s="277" t="e">
        <f>IF(MONTH('Настройки ТИК'!$C$17)=MONTH('Настройки ТИК'!$D$17),IF(EE48="К",DY48,0),IF(MONTH($A48)&lt;MONTH('Настройки ТИК'!$D$17),IF(EE48="К",DY48,0),0))</f>
        <v>#VALUE!</v>
      </c>
      <c r="EA48" s="277" t="e">
        <f>IF(MONTH('Настройки ТИК'!$C$17)=MONTH('Настройки ТИК'!$D$17),0,IF(MONTH($A48)&lt;MONTH('Настройки ТИК'!$D$17),0,IF(EE48="К",DY48,0)))</f>
        <v>#VALUE!</v>
      </c>
      <c r="EB48" s="277">
        <f t="shared" si="41"/>
        <v>0</v>
      </c>
      <c r="EC48" s="277">
        <f t="shared" si="42"/>
        <v>0</v>
      </c>
      <c r="ED48" s="303">
        <f>'в ФОВ'!EA24</f>
        <v>0</v>
      </c>
      <c r="EE48" s="380" t="str">
        <f t="shared" si="43"/>
        <v/>
      </c>
      <c r="EF48" s="274" t="str">
        <f t="shared" si="93"/>
        <v>${id_fio12}</v>
      </c>
      <c r="EG48" s="181"/>
      <c r="EH48" s="181"/>
      <c r="EI48" s="275" t="str">
        <f t="shared" si="94"/>
        <v>0:</v>
      </c>
      <c r="EJ48" s="275" t="str">
        <f t="shared" si="94"/>
        <v>0:</v>
      </c>
      <c r="EK48" s="276">
        <f t="shared" si="44"/>
        <v>0</v>
      </c>
      <c r="EL48" s="277" t="e">
        <f>IF(MONTH('Настройки ТИК'!$C$17)=MONTH('Настройки ТИК'!$D$17),IF(EQ48="К",EK48,0),IF(MONTH($A48)&lt;MONTH('Настройки ТИК'!$D$17),IF(EQ48="К",EK48,0),0))</f>
        <v>#VALUE!</v>
      </c>
      <c r="EM48" s="277" t="e">
        <f>IF(MONTH('Настройки ТИК'!$C$17)=MONTH('Настройки ТИК'!$D$17),0,IF(MONTH($A48)&lt;MONTH('Настройки ТИК'!$D$17),0,IF(EQ48="К",EK48,0)))</f>
        <v>#VALUE!</v>
      </c>
      <c r="EN48" s="277">
        <f t="shared" si="45"/>
        <v>0</v>
      </c>
      <c r="EO48" s="277">
        <f t="shared" si="46"/>
        <v>0</v>
      </c>
      <c r="EP48" s="303">
        <f>'в ФОВ'!EM24</f>
        <v>0</v>
      </c>
      <c r="EQ48" s="380" t="str">
        <f t="shared" si="47"/>
        <v/>
      </c>
      <c r="ER48" s="274" t="str">
        <f t="shared" si="95"/>
        <v>${id_fio13}</v>
      </c>
      <c r="ES48" s="181"/>
      <c r="ET48" s="181"/>
      <c r="EU48" s="275" t="str">
        <f t="shared" si="96"/>
        <v>0:</v>
      </c>
      <c r="EV48" s="275" t="str">
        <f t="shared" si="96"/>
        <v>0:</v>
      </c>
      <c r="EW48" s="276">
        <f t="shared" si="48"/>
        <v>0</v>
      </c>
      <c r="EX48" s="277" t="e">
        <f>IF(MONTH('Настройки ТИК'!$C$17)=MONTH('Настройки ТИК'!$D$17),IF(FC48="К",EW48,0),IF(MONTH($A48)&lt;MONTH('Настройки ТИК'!$D$17),IF(FC48="К",EW48,0),0))</f>
        <v>#VALUE!</v>
      </c>
      <c r="EY48" s="277" t="e">
        <f>IF(MONTH('Настройки ТИК'!$C$17)=MONTH('Настройки ТИК'!$D$17),0,IF(MONTH($A48)&lt;MONTH('Настройки ТИК'!$D$17),0,IF(FC48="К",EW48,0)))</f>
        <v>#VALUE!</v>
      </c>
      <c r="EZ48" s="277">
        <f t="shared" si="49"/>
        <v>0</v>
      </c>
      <c r="FA48" s="277">
        <f t="shared" si="50"/>
        <v>0</v>
      </c>
      <c r="FB48" s="303">
        <f>'в ФОВ'!EY24</f>
        <v>0</v>
      </c>
      <c r="FC48" s="380" t="str">
        <f t="shared" si="51"/>
        <v/>
      </c>
      <c r="FD48" s="274" t="str">
        <f t="shared" si="97"/>
        <v>${id_fio14}</v>
      </c>
      <c r="FE48" s="181"/>
      <c r="FF48" s="181"/>
      <c r="FG48" s="275" t="str">
        <f t="shared" si="98"/>
        <v>0:</v>
      </c>
      <c r="FH48" s="275" t="str">
        <f t="shared" si="98"/>
        <v>0:</v>
      </c>
      <c r="FI48" s="276">
        <f t="shared" si="52"/>
        <v>0</v>
      </c>
      <c r="FJ48" s="277" t="e">
        <f>IF(MONTH('Настройки ТИК'!$C$17)=MONTH('Настройки ТИК'!$D$17),IF(FO48="К",FI48,0),IF(MONTH($A48)&lt;MONTH('Настройки ТИК'!$D$17),IF(FO48="К",FI48,0),0))</f>
        <v>#VALUE!</v>
      </c>
      <c r="FK48" s="277" t="e">
        <f>IF(MONTH('Настройки ТИК'!$C$17)=MONTH('Настройки ТИК'!$D$17),0,IF(MONTH($A48)&lt;MONTH('Настройки ТИК'!$D$17),0,IF(FO48="К",FI48,0)))</f>
        <v>#VALUE!</v>
      </c>
      <c r="FL48" s="277">
        <f t="shared" si="53"/>
        <v>0</v>
      </c>
      <c r="FM48" s="277">
        <f t="shared" si="54"/>
        <v>0</v>
      </c>
      <c r="FN48" s="303">
        <f>'в ФОВ'!FK24</f>
        <v>0</v>
      </c>
      <c r="FO48" s="380" t="str">
        <f t="shared" si="55"/>
        <v/>
      </c>
      <c r="FP48" s="274" t="str">
        <f t="shared" si="99"/>
        <v>${id_fio15}</v>
      </c>
      <c r="FQ48" s="181"/>
      <c r="FR48" s="181"/>
      <c r="FS48" s="275" t="str">
        <f t="shared" si="100"/>
        <v>0:</v>
      </c>
      <c r="FT48" s="275" t="str">
        <f t="shared" si="100"/>
        <v>0:</v>
      </c>
      <c r="FU48" s="276">
        <f t="shared" si="56"/>
        <v>0</v>
      </c>
      <c r="FV48" s="277" t="e">
        <f>IF(MONTH('Настройки ТИК'!$C$17)=MONTH('Настройки ТИК'!$D$17),IF(GA48="К",FU48,0),IF(MONTH($A48)&lt;MONTH('Настройки ТИК'!$D$17),IF(GA48="К",FU48,0),0))</f>
        <v>#VALUE!</v>
      </c>
      <c r="FW48" s="277" t="e">
        <f>IF(MONTH('Настройки ТИК'!$C$17)=MONTH('Настройки ТИК'!$D$17),0,IF(MONTH($A48)&lt;MONTH('Настройки ТИК'!$D$17),0,IF(GA48="К",FU48,0)))</f>
        <v>#VALUE!</v>
      </c>
      <c r="FX48" s="277">
        <f t="shared" si="57"/>
        <v>0</v>
      </c>
      <c r="FY48" s="277">
        <f t="shared" si="58"/>
        <v>0</v>
      </c>
      <c r="FZ48" s="303">
        <f>'в ФОВ'!FW24</f>
        <v>0</v>
      </c>
      <c r="GA48" s="380" t="str">
        <f t="shared" si="59"/>
        <v/>
      </c>
      <c r="GB48" s="274" t="str">
        <f t="shared" si="101"/>
        <v>${id_fio16}</v>
      </c>
      <c r="GC48" s="181"/>
      <c r="GD48" s="181"/>
      <c r="GE48" s="275" t="str">
        <f t="shared" si="102"/>
        <v>0:</v>
      </c>
      <c r="GF48" s="275" t="str">
        <f t="shared" si="102"/>
        <v>0:</v>
      </c>
      <c r="GG48" s="276">
        <f t="shared" si="60"/>
        <v>0</v>
      </c>
      <c r="GH48" s="277" t="e">
        <f>IF(MONTH('Настройки ТИК'!$C$17)=MONTH('Настройки ТИК'!$D$17),IF(GM48="К",GG48,0),IF(MONTH($A48)&lt;MONTH('Настройки ТИК'!$D$17),IF(GM48="К",GG48,0),0))</f>
        <v>#VALUE!</v>
      </c>
      <c r="GI48" s="277" t="e">
        <f>IF(MONTH('Настройки ТИК'!$C$17)=MONTH('Настройки ТИК'!$D$17),0,IF(MONTH($A48)&lt;MONTH('Настройки ТИК'!$D$17),0,IF(GM48="К",GG48,0)))</f>
        <v>#VALUE!</v>
      </c>
      <c r="GJ48" s="277">
        <f t="shared" si="61"/>
        <v>0</v>
      </c>
      <c r="GK48" s="277">
        <f t="shared" si="62"/>
        <v>0</v>
      </c>
      <c r="GL48" s="303">
        <f>'в ФОВ'!GI24</f>
        <v>0</v>
      </c>
      <c r="GM48" s="380" t="str">
        <f t="shared" si="63"/>
        <v/>
      </c>
      <c r="GN48" s="274" t="str">
        <f t="shared" si="103"/>
        <v>${id_fio17}</v>
      </c>
      <c r="GO48" s="181"/>
      <c r="GP48" s="181"/>
      <c r="GQ48" s="275" t="str">
        <f t="shared" si="104"/>
        <v>0:</v>
      </c>
      <c r="GR48" s="275" t="str">
        <f t="shared" si="104"/>
        <v>0:</v>
      </c>
      <c r="GS48" s="276">
        <f t="shared" si="64"/>
        <v>0</v>
      </c>
      <c r="GT48" s="277" t="e">
        <f>IF(MONTH('Настройки ТИК'!$C$17)=MONTH('Настройки ТИК'!$D$17),IF(GY48="К",GS48,0),IF(MONTH($A48)&lt;MONTH('Настройки ТИК'!$D$17),IF(GY48="К",GS48,0),0))</f>
        <v>#VALUE!</v>
      </c>
      <c r="GU48" s="277" t="e">
        <f>IF(MONTH('Настройки ТИК'!$C$17)=MONTH('Настройки ТИК'!$D$17),0,IF(MONTH($A48)&lt;MONTH('Настройки ТИК'!$D$17),0,IF(GY48="К",GS48,0)))</f>
        <v>#VALUE!</v>
      </c>
      <c r="GV48" s="277">
        <f t="shared" si="65"/>
        <v>0</v>
      </c>
      <c r="GW48" s="277">
        <f t="shared" si="66"/>
        <v>0</v>
      </c>
      <c r="GX48" s="303">
        <f>'в ФОВ'!GU24</f>
        <v>0</v>
      </c>
      <c r="GY48" s="380" t="str">
        <f t="shared" si="67"/>
        <v/>
      </c>
      <c r="GZ48" s="274" t="str">
        <f t="shared" si="105"/>
        <v>${id_fio18}</v>
      </c>
      <c r="HA48" s="181"/>
      <c r="HB48" s="181"/>
      <c r="HC48" s="275" t="str">
        <f t="shared" si="106"/>
        <v>0:</v>
      </c>
      <c r="HD48" s="275" t="str">
        <f t="shared" si="106"/>
        <v>0:</v>
      </c>
      <c r="HE48" s="276">
        <f t="shared" si="68"/>
        <v>0</v>
      </c>
      <c r="HF48" s="277" t="e">
        <f>IF(MONTH('Настройки ТИК'!$C$17)=MONTH('Настройки ТИК'!$D$17),IF(HK48="К",HE48,0),IF(MONTH($A48)&lt;MONTH('Настройки ТИК'!$D$17),IF(HK48="К",HE48,0),0))</f>
        <v>#VALUE!</v>
      </c>
      <c r="HG48" s="277" t="e">
        <f>IF(MONTH('Настройки ТИК'!$C$17)=MONTH('Настройки ТИК'!$D$17),0,IF(MONTH($A48)&lt;MONTH('Настройки ТИК'!$D$17),0,IF(HK48="К",HE48,0)))</f>
        <v>#VALUE!</v>
      </c>
      <c r="HH48" s="277">
        <f t="shared" si="69"/>
        <v>0</v>
      </c>
      <c r="HI48" s="277">
        <f t="shared" si="70"/>
        <v>0</v>
      </c>
      <c r="HJ48" s="303">
        <f>'в ФОВ'!HG24</f>
        <v>0</v>
      </c>
      <c r="HK48" s="380" t="str">
        <f t="shared" si="71"/>
        <v/>
      </c>
      <c r="HO48" s="408" t="str">
        <f>'Настройки ТИК'!$C$55</f>
        <v>${code_doc}</v>
      </c>
    </row>
    <row r="49" spans="1:223">
      <c r="A49" s="419" t="s">
        <v>1040</v>
      </c>
      <c r="B49" s="420" t="s">
        <v>1041</v>
      </c>
      <c r="C49" s="497" t="s">
        <v>1091</v>
      </c>
      <c r="D49" s="274" t="str">
        <f t="shared" si="107"/>
        <v>${id_fio1}</v>
      </c>
      <c r="E49" s="181"/>
      <c r="F49" s="181"/>
      <c r="G49" s="275" t="str">
        <f t="shared" si="72"/>
        <v>0:</v>
      </c>
      <c r="H49" s="275" t="str">
        <f t="shared" si="72"/>
        <v>0:</v>
      </c>
      <c r="I49" s="276">
        <f t="shared" si="0"/>
        <v>0</v>
      </c>
      <c r="J49" s="277" t="e">
        <f>IF(MONTH('Настройки ТИК'!$C$17)=MONTH('Настройки ТИК'!$D$17),IF(O49="К",I49,0),IF(MONTH($A49)&lt;MONTH('Настройки ТИК'!$D$17),IF(O49="К",I49,0),0))</f>
        <v>#VALUE!</v>
      </c>
      <c r="K49" s="277" t="e">
        <f>IF(MONTH('Настройки ТИК'!$C$17)=MONTH('Настройки ТИК'!$D$17),0,IF(MONTH($A49)&lt;MONTH('Настройки ТИК'!$D$17),0,IF(O49="К",I49,0)))</f>
        <v>#VALUE!</v>
      </c>
      <c r="L49" s="277">
        <f t="shared" si="1"/>
        <v>0</v>
      </c>
      <c r="M49" s="277">
        <f t="shared" si="2"/>
        <v>0</v>
      </c>
      <c r="N49" s="303">
        <f>'в ФОВ'!K25</f>
        <v>0</v>
      </c>
      <c r="O49" s="380" t="str">
        <f t="shared" si="3"/>
        <v/>
      </c>
      <c r="P49" s="274" t="str">
        <f t="shared" si="73"/>
        <v>${id_fio2}</v>
      </c>
      <c r="Q49" s="181"/>
      <c r="R49" s="181"/>
      <c r="S49" s="275" t="str">
        <f t="shared" si="74"/>
        <v>0:</v>
      </c>
      <c r="T49" s="275" t="str">
        <f t="shared" si="74"/>
        <v>0:</v>
      </c>
      <c r="U49" s="276">
        <f t="shared" si="4"/>
        <v>0</v>
      </c>
      <c r="V49" s="277" t="e">
        <f>IF(MONTH('Настройки ТИК'!$C$17)=MONTH('Настройки ТИК'!$D$17),IF(AA49="К",U49,0),IF(MONTH($A49)&lt;MONTH('Настройки ТИК'!$D$17),IF(AA49="К",U49,0),0))</f>
        <v>#VALUE!</v>
      </c>
      <c r="W49" s="277" t="e">
        <f>IF(MONTH('Настройки ТИК'!$C$17)=MONTH('Настройки ТИК'!$D$17),0,IF(MONTH($A49)&lt;MONTH('Настройки ТИК'!$D$17),0,IF(AA49="К",U49,0)))</f>
        <v>#VALUE!</v>
      </c>
      <c r="X49" s="277">
        <f t="shared" si="5"/>
        <v>0</v>
      </c>
      <c r="Y49" s="277">
        <f t="shared" si="6"/>
        <v>0</v>
      </c>
      <c r="Z49" s="303">
        <f>'в ФОВ'!W25</f>
        <v>0</v>
      </c>
      <c r="AA49" s="380" t="str">
        <f t="shared" si="7"/>
        <v/>
      </c>
      <c r="AB49" s="274" t="str">
        <f t="shared" si="75"/>
        <v>${id_fio3}</v>
      </c>
      <c r="AC49" s="181"/>
      <c r="AD49" s="181"/>
      <c r="AE49" s="275" t="str">
        <f t="shared" si="76"/>
        <v>0:</v>
      </c>
      <c r="AF49" s="275" t="str">
        <f t="shared" si="76"/>
        <v>0:</v>
      </c>
      <c r="AG49" s="276">
        <f t="shared" si="8"/>
        <v>0</v>
      </c>
      <c r="AH49" s="277" t="e">
        <f>IF(MONTH('Настройки ТИК'!$C$17)=MONTH('Настройки ТИК'!$D$17),IF(AM49="К",AG49,0),IF(MONTH($A49)&lt;MONTH('Настройки ТИК'!$D$17),IF(AM49="К",AG49,0),0))</f>
        <v>#VALUE!</v>
      </c>
      <c r="AI49" s="277" t="e">
        <f>IF(MONTH('Настройки ТИК'!$C$17)=MONTH('Настройки ТИК'!$D$17),0,IF(MONTH($A49)&lt;MONTH('Настройки ТИК'!$D$17),0,IF(AM49="К",AG49,0)))</f>
        <v>#VALUE!</v>
      </c>
      <c r="AJ49" s="277">
        <f t="shared" si="9"/>
        <v>0</v>
      </c>
      <c r="AK49" s="277">
        <f t="shared" si="10"/>
        <v>0</v>
      </c>
      <c r="AL49" s="303">
        <f>'в ФОВ'!AI25</f>
        <v>0</v>
      </c>
      <c r="AM49" s="380" t="str">
        <f t="shared" si="11"/>
        <v/>
      </c>
      <c r="AN49" s="274" t="str">
        <f t="shared" si="77"/>
        <v>${id_fio4}</v>
      </c>
      <c r="AO49" s="181"/>
      <c r="AP49" s="181"/>
      <c r="AQ49" s="275" t="str">
        <f t="shared" si="78"/>
        <v>0:</v>
      </c>
      <c r="AR49" s="275" t="str">
        <f t="shared" si="78"/>
        <v>0:</v>
      </c>
      <c r="AS49" s="276">
        <f t="shared" si="12"/>
        <v>0</v>
      </c>
      <c r="AT49" s="277" t="e">
        <f>IF(MONTH('Настройки ТИК'!$C$17)=MONTH('Настройки ТИК'!$D$17),IF(AY49="К",AS49,0),IF(MONTH($A49)&lt;MONTH('Настройки ТИК'!$D$17),IF(AY49="К",AS49,0),0))</f>
        <v>#VALUE!</v>
      </c>
      <c r="AU49" s="277" t="e">
        <f>IF(MONTH('Настройки ТИК'!$C$17)=MONTH('Настройки ТИК'!$D$17),0,IF(MONTH($A49)&lt;MONTH('Настройки ТИК'!$D$17),0,IF(AY49="К",AS49,0)))</f>
        <v>#VALUE!</v>
      </c>
      <c r="AV49" s="277">
        <f t="shared" si="13"/>
        <v>0</v>
      </c>
      <c r="AW49" s="277">
        <f t="shared" si="14"/>
        <v>0</v>
      </c>
      <c r="AX49" s="303">
        <f>'в ФОВ'!AU25</f>
        <v>0</v>
      </c>
      <c r="AY49" s="380" t="str">
        <f t="shared" si="15"/>
        <v/>
      </c>
      <c r="AZ49" s="274" t="str">
        <f t="shared" si="79"/>
        <v>${id_fio5}</v>
      </c>
      <c r="BA49" s="181"/>
      <c r="BB49" s="181"/>
      <c r="BC49" s="275" t="str">
        <f t="shared" si="80"/>
        <v>0:</v>
      </c>
      <c r="BD49" s="275" t="str">
        <f t="shared" si="80"/>
        <v>0:</v>
      </c>
      <c r="BE49" s="276">
        <f t="shared" si="16"/>
        <v>0</v>
      </c>
      <c r="BF49" s="277" t="e">
        <f>IF(MONTH('Настройки ТИК'!$C$17)=MONTH('Настройки ТИК'!$D$17),IF(BK49="К",BE49,0),IF(MONTH($A49)&lt;MONTH('Настройки ТИК'!$D$17),IF(BK49="К",BE49,0),0))</f>
        <v>#VALUE!</v>
      </c>
      <c r="BG49" s="277" t="e">
        <f>IF(MONTH('Настройки ТИК'!$C$17)=MONTH('Настройки ТИК'!$D$17),0,IF(MONTH($A49)&lt;MONTH('Настройки ТИК'!$D$17),0,IF(BK49="К",BE49,0)))</f>
        <v>#VALUE!</v>
      </c>
      <c r="BH49" s="277">
        <f t="shared" si="17"/>
        <v>0</v>
      </c>
      <c r="BI49" s="277">
        <f t="shared" si="18"/>
        <v>0</v>
      </c>
      <c r="BJ49" s="303">
        <f>'в ФОВ'!BG25</f>
        <v>0</v>
      </c>
      <c r="BK49" s="380" t="str">
        <f t="shared" si="19"/>
        <v/>
      </c>
      <c r="BL49" s="274" t="str">
        <f t="shared" si="81"/>
        <v>${id_fio6}</v>
      </c>
      <c r="BM49" s="181"/>
      <c r="BN49" s="181"/>
      <c r="BO49" s="275" t="str">
        <f t="shared" si="82"/>
        <v>0:</v>
      </c>
      <c r="BP49" s="275" t="str">
        <f t="shared" si="82"/>
        <v>0:</v>
      </c>
      <c r="BQ49" s="276">
        <f t="shared" si="20"/>
        <v>0</v>
      </c>
      <c r="BR49" s="277" t="e">
        <f>IF(MONTH('Настройки ТИК'!$C$17)=MONTH('Настройки ТИК'!$D$17),IF(BW49="К",BQ49,0),IF(MONTH($A49)&lt;MONTH('Настройки ТИК'!$D$17),IF(BW49="К",BQ49,0),0))</f>
        <v>#VALUE!</v>
      </c>
      <c r="BS49" s="277" t="e">
        <f>IF(MONTH('Настройки ТИК'!$C$17)=MONTH('Настройки ТИК'!$D$17),0,IF(MONTH($A49)&lt;MONTH('Настройки ТИК'!$D$17),0,IF(BW49="К",BQ49,0)))</f>
        <v>#VALUE!</v>
      </c>
      <c r="BT49" s="277">
        <f t="shared" si="21"/>
        <v>0</v>
      </c>
      <c r="BU49" s="277">
        <f t="shared" si="22"/>
        <v>0</v>
      </c>
      <c r="BV49" s="303">
        <f>'в ФОВ'!BS25</f>
        <v>0</v>
      </c>
      <c r="BW49" s="380" t="str">
        <f t="shared" si="23"/>
        <v/>
      </c>
      <c r="BX49" s="274" t="str">
        <f t="shared" si="83"/>
        <v>${id_fio7}</v>
      </c>
      <c r="BY49" s="181"/>
      <c r="BZ49" s="181"/>
      <c r="CA49" s="275" t="str">
        <f t="shared" si="84"/>
        <v>0:</v>
      </c>
      <c r="CB49" s="275" t="str">
        <f t="shared" si="84"/>
        <v>0:</v>
      </c>
      <c r="CC49" s="276">
        <f t="shared" si="24"/>
        <v>0</v>
      </c>
      <c r="CD49" s="277" t="e">
        <f>IF(MONTH('Настройки ТИК'!$C$17)=MONTH('Настройки ТИК'!$D$17),IF(CI49="К",CC49,0),IF(MONTH($A49)&lt;MONTH('Настройки ТИК'!$D$17),IF(CI49="К",CC49,0),0))</f>
        <v>#VALUE!</v>
      </c>
      <c r="CE49" s="277" t="e">
        <f>IF(MONTH('Настройки ТИК'!$C$17)=MONTH('Настройки ТИК'!$D$17),0,IF(MONTH($A49)&lt;MONTH('Настройки ТИК'!$D$17),0,IF(CI49="К",CC49,0)))</f>
        <v>#VALUE!</v>
      </c>
      <c r="CF49" s="277">
        <f t="shared" si="25"/>
        <v>0</v>
      </c>
      <c r="CG49" s="277">
        <f t="shared" si="26"/>
        <v>0</v>
      </c>
      <c r="CH49" s="303">
        <f>'в ФОВ'!CE25</f>
        <v>0</v>
      </c>
      <c r="CI49" s="380" t="str">
        <f t="shared" si="27"/>
        <v/>
      </c>
      <c r="CJ49" s="274" t="str">
        <f t="shared" si="85"/>
        <v>${id_fio8}</v>
      </c>
      <c r="CK49" s="181"/>
      <c r="CL49" s="181"/>
      <c r="CM49" s="275" t="str">
        <f t="shared" si="86"/>
        <v>0:</v>
      </c>
      <c r="CN49" s="275" t="str">
        <f t="shared" si="86"/>
        <v>0:</v>
      </c>
      <c r="CO49" s="276">
        <f t="shared" si="28"/>
        <v>0</v>
      </c>
      <c r="CP49" s="277" t="e">
        <f>IF(MONTH('Настройки ТИК'!$C$17)=MONTH('Настройки ТИК'!$D$17),IF(CU49="К",CO49,0),IF(MONTH($A49)&lt;MONTH('Настройки ТИК'!$D$17),IF(CU49="К",CO49,0),0))</f>
        <v>#VALUE!</v>
      </c>
      <c r="CQ49" s="277" t="e">
        <f>IF(MONTH('Настройки ТИК'!$C$17)=MONTH('Настройки ТИК'!$D$17),0,IF(MONTH($A49)&lt;MONTH('Настройки ТИК'!$D$17),0,IF(CU49="К",CO49,0)))</f>
        <v>#VALUE!</v>
      </c>
      <c r="CR49" s="277">
        <f t="shared" si="29"/>
        <v>0</v>
      </c>
      <c r="CS49" s="277">
        <f t="shared" si="30"/>
        <v>0</v>
      </c>
      <c r="CT49" s="303">
        <f>'в ФОВ'!CQ25</f>
        <v>0</v>
      </c>
      <c r="CU49" s="380" t="str">
        <f t="shared" si="31"/>
        <v/>
      </c>
      <c r="CV49" s="274" t="str">
        <f t="shared" si="87"/>
        <v>${id_fio9}</v>
      </c>
      <c r="CW49" s="181"/>
      <c r="CX49" s="181"/>
      <c r="CY49" s="275" t="str">
        <f t="shared" si="88"/>
        <v>0:</v>
      </c>
      <c r="CZ49" s="275" t="str">
        <f t="shared" si="88"/>
        <v>0:</v>
      </c>
      <c r="DA49" s="276">
        <f t="shared" si="32"/>
        <v>0</v>
      </c>
      <c r="DB49" s="277" t="e">
        <f>IF(MONTH('Настройки ТИК'!$C$17)=MONTH('Настройки ТИК'!$D$17),IF(DG49="К",DA49,0),IF(MONTH($A49)&lt;MONTH('Настройки ТИК'!$D$17),IF(DG49="К",DA49,0),0))</f>
        <v>#VALUE!</v>
      </c>
      <c r="DC49" s="277" t="e">
        <f>IF(MONTH('Настройки ТИК'!$C$17)=MONTH('Настройки ТИК'!$D$17),0,IF(MONTH($A49)&lt;MONTH('Настройки ТИК'!$D$17),0,IF(DG49="К",DA49,0)))</f>
        <v>#VALUE!</v>
      </c>
      <c r="DD49" s="277">
        <f t="shared" si="33"/>
        <v>0</v>
      </c>
      <c r="DE49" s="277">
        <f t="shared" si="34"/>
        <v>0</v>
      </c>
      <c r="DF49" s="303">
        <f>'в ФОВ'!DC25</f>
        <v>0</v>
      </c>
      <c r="DG49" s="380" t="str">
        <f t="shared" si="35"/>
        <v/>
      </c>
      <c r="DH49" s="274" t="str">
        <f t="shared" si="89"/>
        <v>${id_fio10}</v>
      </c>
      <c r="DI49" s="181"/>
      <c r="DJ49" s="181"/>
      <c r="DK49" s="275" t="str">
        <f t="shared" si="90"/>
        <v>0:</v>
      </c>
      <c r="DL49" s="275" t="str">
        <f t="shared" si="90"/>
        <v>0:</v>
      </c>
      <c r="DM49" s="276">
        <f t="shared" si="36"/>
        <v>0</v>
      </c>
      <c r="DN49" s="277" t="e">
        <f>IF(MONTH('Настройки ТИК'!$C$17)=MONTH('Настройки ТИК'!$D$17),IF(DS49="К",DM49,0),IF(MONTH($A49)&lt;MONTH('Настройки ТИК'!$D$17),IF(DS49="К",DM49,0),0))</f>
        <v>#VALUE!</v>
      </c>
      <c r="DO49" s="277" t="e">
        <f>IF(MONTH('Настройки ТИК'!$C$17)=MONTH('Настройки ТИК'!$D$17),0,IF(MONTH($A49)&lt;MONTH('Настройки ТИК'!$D$17),0,IF(DS49="К",DM49,0)))</f>
        <v>#VALUE!</v>
      </c>
      <c r="DP49" s="277">
        <f t="shared" si="37"/>
        <v>0</v>
      </c>
      <c r="DQ49" s="277">
        <f t="shared" si="38"/>
        <v>0</v>
      </c>
      <c r="DR49" s="303">
        <f>'в ФОВ'!DO25</f>
        <v>0</v>
      </c>
      <c r="DS49" s="380" t="str">
        <f t="shared" si="39"/>
        <v/>
      </c>
      <c r="DT49" s="274" t="str">
        <f t="shared" si="91"/>
        <v>${id_fio11}</v>
      </c>
      <c r="DU49" s="181"/>
      <c r="DV49" s="181"/>
      <c r="DW49" s="275" t="str">
        <f t="shared" si="92"/>
        <v>0:</v>
      </c>
      <c r="DX49" s="275" t="str">
        <f t="shared" si="92"/>
        <v>0:</v>
      </c>
      <c r="DY49" s="276">
        <f t="shared" si="40"/>
        <v>0</v>
      </c>
      <c r="DZ49" s="277" t="e">
        <f>IF(MONTH('Настройки ТИК'!$C$17)=MONTH('Настройки ТИК'!$D$17),IF(EE49="К",DY49,0),IF(MONTH($A49)&lt;MONTH('Настройки ТИК'!$D$17),IF(EE49="К",DY49,0),0))</f>
        <v>#VALUE!</v>
      </c>
      <c r="EA49" s="277" t="e">
        <f>IF(MONTH('Настройки ТИК'!$C$17)=MONTH('Настройки ТИК'!$D$17),0,IF(MONTH($A49)&lt;MONTH('Настройки ТИК'!$D$17),0,IF(EE49="К",DY49,0)))</f>
        <v>#VALUE!</v>
      </c>
      <c r="EB49" s="277">
        <f t="shared" si="41"/>
        <v>0</v>
      </c>
      <c r="EC49" s="277">
        <f t="shared" si="42"/>
        <v>0</v>
      </c>
      <c r="ED49" s="303">
        <f>'в ФОВ'!EA25</f>
        <v>0</v>
      </c>
      <c r="EE49" s="380" t="str">
        <f t="shared" si="43"/>
        <v/>
      </c>
      <c r="EF49" s="274" t="str">
        <f t="shared" si="93"/>
        <v>${id_fio12}</v>
      </c>
      <c r="EG49" s="181"/>
      <c r="EH49" s="181"/>
      <c r="EI49" s="275" t="str">
        <f t="shared" si="94"/>
        <v>0:</v>
      </c>
      <c r="EJ49" s="275" t="str">
        <f t="shared" si="94"/>
        <v>0:</v>
      </c>
      <c r="EK49" s="276">
        <f t="shared" si="44"/>
        <v>0</v>
      </c>
      <c r="EL49" s="277" t="e">
        <f>IF(MONTH('Настройки ТИК'!$C$17)=MONTH('Настройки ТИК'!$D$17),IF(EQ49="К",EK49,0),IF(MONTH($A49)&lt;MONTH('Настройки ТИК'!$D$17),IF(EQ49="К",EK49,0),0))</f>
        <v>#VALUE!</v>
      </c>
      <c r="EM49" s="277" t="e">
        <f>IF(MONTH('Настройки ТИК'!$C$17)=MONTH('Настройки ТИК'!$D$17),0,IF(MONTH($A49)&lt;MONTH('Настройки ТИК'!$D$17),0,IF(EQ49="К",EK49,0)))</f>
        <v>#VALUE!</v>
      </c>
      <c r="EN49" s="277">
        <f t="shared" si="45"/>
        <v>0</v>
      </c>
      <c r="EO49" s="277">
        <f t="shared" si="46"/>
        <v>0</v>
      </c>
      <c r="EP49" s="303">
        <f>'в ФОВ'!EM25</f>
        <v>0</v>
      </c>
      <c r="EQ49" s="380" t="str">
        <f t="shared" si="47"/>
        <v/>
      </c>
      <c r="ER49" s="274" t="str">
        <f t="shared" si="95"/>
        <v>${id_fio13}</v>
      </c>
      <c r="ES49" s="181"/>
      <c r="ET49" s="181"/>
      <c r="EU49" s="275" t="str">
        <f t="shared" si="96"/>
        <v>0:</v>
      </c>
      <c r="EV49" s="275" t="str">
        <f t="shared" si="96"/>
        <v>0:</v>
      </c>
      <c r="EW49" s="276">
        <f t="shared" si="48"/>
        <v>0</v>
      </c>
      <c r="EX49" s="277" t="e">
        <f>IF(MONTH('Настройки ТИК'!$C$17)=MONTH('Настройки ТИК'!$D$17),IF(FC49="К",EW49,0),IF(MONTH($A49)&lt;MONTH('Настройки ТИК'!$D$17),IF(FC49="К",EW49,0),0))</f>
        <v>#VALUE!</v>
      </c>
      <c r="EY49" s="277" t="e">
        <f>IF(MONTH('Настройки ТИК'!$C$17)=MONTH('Настройки ТИК'!$D$17),0,IF(MONTH($A49)&lt;MONTH('Настройки ТИК'!$D$17),0,IF(FC49="К",EW49,0)))</f>
        <v>#VALUE!</v>
      </c>
      <c r="EZ49" s="277">
        <f t="shared" si="49"/>
        <v>0</v>
      </c>
      <c r="FA49" s="277">
        <f t="shared" si="50"/>
        <v>0</v>
      </c>
      <c r="FB49" s="303">
        <f>'в ФОВ'!EY25</f>
        <v>0</v>
      </c>
      <c r="FC49" s="380" t="str">
        <f t="shared" si="51"/>
        <v/>
      </c>
      <c r="FD49" s="274" t="str">
        <f t="shared" si="97"/>
        <v>${id_fio14}</v>
      </c>
      <c r="FE49" s="181"/>
      <c r="FF49" s="181"/>
      <c r="FG49" s="275" t="str">
        <f t="shared" si="98"/>
        <v>0:</v>
      </c>
      <c r="FH49" s="275" t="str">
        <f t="shared" si="98"/>
        <v>0:</v>
      </c>
      <c r="FI49" s="276">
        <f t="shared" si="52"/>
        <v>0</v>
      </c>
      <c r="FJ49" s="277" t="e">
        <f>IF(MONTH('Настройки ТИК'!$C$17)=MONTH('Настройки ТИК'!$D$17),IF(FO49="К",FI49,0),IF(MONTH($A49)&lt;MONTH('Настройки ТИК'!$D$17),IF(FO49="К",FI49,0),0))</f>
        <v>#VALUE!</v>
      </c>
      <c r="FK49" s="277" t="e">
        <f>IF(MONTH('Настройки ТИК'!$C$17)=MONTH('Настройки ТИК'!$D$17),0,IF(MONTH($A49)&lt;MONTH('Настройки ТИК'!$D$17),0,IF(FO49="К",FI49,0)))</f>
        <v>#VALUE!</v>
      </c>
      <c r="FL49" s="277">
        <f t="shared" si="53"/>
        <v>0</v>
      </c>
      <c r="FM49" s="277">
        <f t="shared" si="54"/>
        <v>0</v>
      </c>
      <c r="FN49" s="303">
        <f>'в ФОВ'!FK25</f>
        <v>0</v>
      </c>
      <c r="FO49" s="380" t="str">
        <f t="shared" si="55"/>
        <v/>
      </c>
      <c r="FP49" s="274" t="str">
        <f t="shared" si="99"/>
        <v>${id_fio15}</v>
      </c>
      <c r="FQ49" s="181"/>
      <c r="FR49" s="181"/>
      <c r="FS49" s="275" t="str">
        <f t="shared" si="100"/>
        <v>0:</v>
      </c>
      <c r="FT49" s="275" t="str">
        <f t="shared" si="100"/>
        <v>0:</v>
      </c>
      <c r="FU49" s="276">
        <f t="shared" si="56"/>
        <v>0</v>
      </c>
      <c r="FV49" s="277" t="e">
        <f>IF(MONTH('Настройки ТИК'!$C$17)=MONTH('Настройки ТИК'!$D$17),IF(GA49="К",FU49,0),IF(MONTH($A49)&lt;MONTH('Настройки ТИК'!$D$17),IF(GA49="К",FU49,0),0))</f>
        <v>#VALUE!</v>
      </c>
      <c r="FW49" s="277" t="e">
        <f>IF(MONTH('Настройки ТИК'!$C$17)=MONTH('Настройки ТИК'!$D$17),0,IF(MONTH($A49)&lt;MONTH('Настройки ТИК'!$D$17),0,IF(GA49="К",FU49,0)))</f>
        <v>#VALUE!</v>
      </c>
      <c r="FX49" s="277">
        <f t="shared" si="57"/>
        <v>0</v>
      </c>
      <c r="FY49" s="277">
        <f t="shared" si="58"/>
        <v>0</v>
      </c>
      <c r="FZ49" s="303">
        <f>'в ФОВ'!FW25</f>
        <v>0</v>
      </c>
      <c r="GA49" s="380" t="str">
        <f t="shared" si="59"/>
        <v/>
      </c>
      <c r="GB49" s="274" t="str">
        <f t="shared" si="101"/>
        <v>${id_fio16}</v>
      </c>
      <c r="GC49" s="181"/>
      <c r="GD49" s="181"/>
      <c r="GE49" s="275" t="str">
        <f t="shared" si="102"/>
        <v>0:</v>
      </c>
      <c r="GF49" s="275" t="str">
        <f t="shared" si="102"/>
        <v>0:</v>
      </c>
      <c r="GG49" s="276">
        <f t="shared" si="60"/>
        <v>0</v>
      </c>
      <c r="GH49" s="277" t="e">
        <f>IF(MONTH('Настройки ТИК'!$C$17)=MONTH('Настройки ТИК'!$D$17),IF(GM49="К",GG49,0),IF(MONTH($A49)&lt;MONTH('Настройки ТИК'!$D$17),IF(GM49="К",GG49,0),0))</f>
        <v>#VALUE!</v>
      </c>
      <c r="GI49" s="277" t="e">
        <f>IF(MONTH('Настройки ТИК'!$C$17)=MONTH('Настройки ТИК'!$D$17),0,IF(MONTH($A49)&lt;MONTH('Настройки ТИК'!$D$17),0,IF(GM49="К",GG49,0)))</f>
        <v>#VALUE!</v>
      </c>
      <c r="GJ49" s="277">
        <f t="shared" si="61"/>
        <v>0</v>
      </c>
      <c r="GK49" s="277">
        <f t="shared" si="62"/>
        <v>0</v>
      </c>
      <c r="GL49" s="303">
        <f>'в ФОВ'!GI25</f>
        <v>0</v>
      </c>
      <c r="GM49" s="380" t="str">
        <f t="shared" si="63"/>
        <v/>
      </c>
      <c r="GN49" s="274" t="str">
        <f t="shared" si="103"/>
        <v>${id_fio17}</v>
      </c>
      <c r="GO49" s="181"/>
      <c r="GP49" s="181"/>
      <c r="GQ49" s="275" t="str">
        <f t="shared" si="104"/>
        <v>0:</v>
      </c>
      <c r="GR49" s="275" t="str">
        <f t="shared" si="104"/>
        <v>0:</v>
      </c>
      <c r="GS49" s="276">
        <f t="shared" si="64"/>
        <v>0</v>
      </c>
      <c r="GT49" s="277" t="e">
        <f>IF(MONTH('Настройки ТИК'!$C$17)=MONTH('Настройки ТИК'!$D$17),IF(GY49="К",GS49,0),IF(MONTH($A49)&lt;MONTH('Настройки ТИК'!$D$17),IF(GY49="К",GS49,0),0))</f>
        <v>#VALUE!</v>
      </c>
      <c r="GU49" s="277" t="e">
        <f>IF(MONTH('Настройки ТИК'!$C$17)=MONTH('Настройки ТИК'!$D$17),0,IF(MONTH($A49)&lt;MONTH('Настройки ТИК'!$D$17),0,IF(GY49="К",GS49,0)))</f>
        <v>#VALUE!</v>
      </c>
      <c r="GV49" s="277">
        <f t="shared" si="65"/>
        <v>0</v>
      </c>
      <c r="GW49" s="277">
        <f t="shared" si="66"/>
        <v>0</v>
      </c>
      <c r="GX49" s="303">
        <f>'в ФОВ'!GU25</f>
        <v>0</v>
      </c>
      <c r="GY49" s="380" t="str">
        <f t="shared" si="67"/>
        <v/>
      </c>
      <c r="GZ49" s="274" t="str">
        <f t="shared" si="105"/>
        <v>${id_fio18}</v>
      </c>
      <c r="HA49" s="181"/>
      <c r="HB49" s="181"/>
      <c r="HC49" s="275" t="str">
        <f t="shared" si="106"/>
        <v>0:</v>
      </c>
      <c r="HD49" s="275" t="str">
        <f t="shared" si="106"/>
        <v>0:</v>
      </c>
      <c r="HE49" s="276">
        <f t="shared" si="68"/>
        <v>0</v>
      </c>
      <c r="HF49" s="277" t="e">
        <f>IF(MONTH('Настройки ТИК'!$C$17)=MONTH('Настройки ТИК'!$D$17),IF(HK49="К",HE49,0),IF(MONTH($A49)&lt;MONTH('Настройки ТИК'!$D$17),IF(HK49="К",HE49,0),0))</f>
        <v>#VALUE!</v>
      </c>
      <c r="HG49" s="277" t="e">
        <f>IF(MONTH('Настройки ТИК'!$C$17)=MONTH('Настройки ТИК'!$D$17),0,IF(MONTH($A49)&lt;MONTH('Настройки ТИК'!$D$17),0,IF(HK49="К",HE49,0)))</f>
        <v>#VALUE!</v>
      </c>
      <c r="HH49" s="277">
        <f t="shared" si="69"/>
        <v>0</v>
      </c>
      <c r="HI49" s="277">
        <f t="shared" si="70"/>
        <v>0</v>
      </c>
      <c r="HJ49" s="303">
        <f>'в ФОВ'!HG25</f>
        <v>0</v>
      </c>
      <c r="HK49" s="380" t="str">
        <f t="shared" si="71"/>
        <v/>
      </c>
      <c r="HO49" s="408" t="str">
        <f>'Настройки ТИК'!$C$55</f>
        <v>${code_doc}</v>
      </c>
    </row>
    <row r="50" spans="1:223">
      <c r="A50" s="419" t="s">
        <v>1040</v>
      </c>
      <c r="B50" s="420" t="s">
        <v>1041</v>
      </c>
      <c r="C50" s="497" t="s">
        <v>1091</v>
      </c>
      <c r="D50" s="274" t="str">
        <f t="shared" si="107"/>
        <v>${id_fio1}</v>
      </c>
      <c r="E50" s="181"/>
      <c r="F50" s="181"/>
      <c r="G50" s="275" t="str">
        <f t="shared" si="72"/>
        <v>0:</v>
      </c>
      <c r="H50" s="275" t="str">
        <f t="shared" si="72"/>
        <v>0:</v>
      </c>
      <c r="I50" s="276">
        <f t="shared" si="0"/>
        <v>0</v>
      </c>
      <c r="J50" s="277" t="e">
        <f>IF(MONTH('Настройки ТИК'!$C$17)=MONTH('Настройки ТИК'!$D$17),IF(O50="К",I50,0),IF(MONTH($A50)&lt;MONTH('Настройки ТИК'!$D$17),IF(O50="К",I50,0),0))</f>
        <v>#VALUE!</v>
      </c>
      <c r="K50" s="277" t="e">
        <f>IF(MONTH('Настройки ТИК'!$C$17)=MONTH('Настройки ТИК'!$D$17),0,IF(MONTH($A50)&lt;MONTH('Настройки ТИК'!$D$17),0,IF(O50="К",I50,0)))</f>
        <v>#VALUE!</v>
      </c>
      <c r="L50" s="277">
        <f t="shared" si="1"/>
        <v>0</v>
      </c>
      <c r="M50" s="277">
        <f t="shared" si="2"/>
        <v>0</v>
      </c>
      <c r="N50" s="303">
        <f>'в ФОВ'!K26</f>
        <v>0</v>
      </c>
      <c r="O50" s="380" t="str">
        <f t="shared" si="3"/>
        <v/>
      </c>
      <c r="P50" s="274" t="str">
        <f t="shared" si="73"/>
        <v>${id_fio2}</v>
      </c>
      <c r="Q50" s="181"/>
      <c r="R50" s="181"/>
      <c r="S50" s="275" t="str">
        <f t="shared" si="74"/>
        <v>0:</v>
      </c>
      <c r="T50" s="275" t="str">
        <f t="shared" si="74"/>
        <v>0:</v>
      </c>
      <c r="U50" s="276">
        <f t="shared" si="4"/>
        <v>0</v>
      </c>
      <c r="V50" s="277" t="e">
        <f>IF(MONTH('Настройки ТИК'!$C$17)=MONTH('Настройки ТИК'!$D$17),IF(AA50="К",U50,0),IF(MONTH($A50)&lt;MONTH('Настройки ТИК'!$D$17),IF(AA50="К",U50,0),0))</f>
        <v>#VALUE!</v>
      </c>
      <c r="W50" s="277" t="e">
        <f>IF(MONTH('Настройки ТИК'!$C$17)=MONTH('Настройки ТИК'!$D$17),0,IF(MONTH($A50)&lt;MONTH('Настройки ТИК'!$D$17),0,IF(AA50="К",U50,0)))</f>
        <v>#VALUE!</v>
      </c>
      <c r="X50" s="277">
        <f t="shared" si="5"/>
        <v>0</v>
      </c>
      <c r="Y50" s="277">
        <f t="shared" si="6"/>
        <v>0</v>
      </c>
      <c r="Z50" s="303">
        <f>'в ФОВ'!W26</f>
        <v>0</v>
      </c>
      <c r="AA50" s="380" t="str">
        <f t="shared" si="7"/>
        <v/>
      </c>
      <c r="AB50" s="274" t="str">
        <f t="shared" si="75"/>
        <v>${id_fio3}</v>
      </c>
      <c r="AC50" s="181"/>
      <c r="AD50" s="181"/>
      <c r="AE50" s="275" t="str">
        <f t="shared" si="76"/>
        <v>0:</v>
      </c>
      <c r="AF50" s="275" t="str">
        <f t="shared" si="76"/>
        <v>0:</v>
      </c>
      <c r="AG50" s="276">
        <f t="shared" si="8"/>
        <v>0</v>
      </c>
      <c r="AH50" s="277" t="e">
        <f>IF(MONTH('Настройки ТИК'!$C$17)=MONTH('Настройки ТИК'!$D$17),IF(AM50="К",AG50,0),IF(MONTH($A50)&lt;MONTH('Настройки ТИК'!$D$17),IF(AM50="К",AG50,0),0))</f>
        <v>#VALUE!</v>
      </c>
      <c r="AI50" s="277" t="e">
        <f>IF(MONTH('Настройки ТИК'!$C$17)=MONTH('Настройки ТИК'!$D$17),0,IF(MONTH($A50)&lt;MONTH('Настройки ТИК'!$D$17),0,IF(AM50="К",AG50,0)))</f>
        <v>#VALUE!</v>
      </c>
      <c r="AJ50" s="277">
        <f t="shared" si="9"/>
        <v>0</v>
      </c>
      <c r="AK50" s="277">
        <f t="shared" si="10"/>
        <v>0</v>
      </c>
      <c r="AL50" s="303">
        <f>'в ФОВ'!AI26</f>
        <v>0</v>
      </c>
      <c r="AM50" s="380" t="str">
        <f t="shared" si="11"/>
        <v/>
      </c>
      <c r="AN50" s="274" t="str">
        <f t="shared" si="77"/>
        <v>${id_fio4}</v>
      </c>
      <c r="AO50" s="181"/>
      <c r="AP50" s="181"/>
      <c r="AQ50" s="275" t="str">
        <f t="shared" si="78"/>
        <v>0:</v>
      </c>
      <c r="AR50" s="275" t="str">
        <f t="shared" si="78"/>
        <v>0:</v>
      </c>
      <c r="AS50" s="276">
        <f t="shared" si="12"/>
        <v>0</v>
      </c>
      <c r="AT50" s="277" t="e">
        <f>IF(MONTH('Настройки ТИК'!$C$17)=MONTH('Настройки ТИК'!$D$17),IF(AY50="К",AS50,0),IF(MONTH($A50)&lt;MONTH('Настройки ТИК'!$D$17),IF(AY50="К",AS50,0),0))</f>
        <v>#VALUE!</v>
      </c>
      <c r="AU50" s="277" t="e">
        <f>IF(MONTH('Настройки ТИК'!$C$17)=MONTH('Настройки ТИК'!$D$17),0,IF(MONTH($A50)&lt;MONTH('Настройки ТИК'!$D$17),0,IF(AY50="К",AS50,0)))</f>
        <v>#VALUE!</v>
      </c>
      <c r="AV50" s="277">
        <f t="shared" si="13"/>
        <v>0</v>
      </c>
      <c r="AW50" s="277">
        <f t="shared" si="14"/>
        <v>0</v>
      </c>
      <c r="AX50" s="303">
        <f>'в ФОВ'!AU26</f>
        <v>0</v>
      </c>
      <c r="AY50" s="380" t="str">
        <f t="shared" si="15"/>
        <v/>
      </c>
      <c r="AZ50" s="274" t="str">
        <f t="shared" si="79"/>
        <v>${id_fio5}</v>
      </c>
      <c r="BA50" s="181"/>
      <c r="BB50" s="181"/>
      <c r="BC50" s="275" t="str">
        <f t="shared" si="80"/>
        <v>0:</v>
      </c>
      <c r="BD50" s="275" t="str">
        <f t="shared" si="80"/>
        <v>0:</v>
      </c>
      <c r="BE50" s="276">
        <f t="shared" si="16"/>
        <v>0</v>
      </c>
      <c r="BF50" s="277" t="e">
        <f>IF(MONTH('Настройки ТИК'!$C$17)=MONTH('Настройки ТИК'!$D$17),IF(BK50="К",BE50,0),IF(MONTH($A50)&lt;MONTH('Настройки ТИК'!$D$17),IF(BK50="К",BE50,0),0))</f>
        <v>#VALUE!</v>
      </c>
      <c r="BG50" s="277" t="e">
        <f>IF(MONTH('Настройки ТИК'!$C$17)=MONTH('Настройки ТИК'!$D$17),0,IF(MONTH($A50)&lt;MONTH('Настройки ТИК'!$D$17),0,IF(BK50="К",BE50,0)))</f>
        <v>#VALUE!</v>
      </c>
      <c r="BH50" s="277">
        <f t="shared" si="17"/>
        <v>0</v>
      </c>
      <c r="BI50" s="277">
        <f t="shared" si="18"/>
        <v>0</v>
      </c>
      <c r="BJ50" s="303">
        <f>'в ФОВ'!BG26</f>
        <v>0</v>
      </c>
      <c r="BK50" s="380" t="str">
        <f t="shared" si="19"/>
        <v/>
      </c>
      <c r="BL50" s="274" t="str">
        <f t="shared" si="81"/>
        <v>${id_fio6}</v>
      </c>
      <c r="BM50" s="181"/>
      <c r="BN50" s="181"/>
      <c r="BO50" s="275" t="str">
        <f t="shared" si="82"/>
        <v>0:</v>
      </c>
      <c r="BP50" s="275" t="str">
        <f t="shared" si="82"/>
        <v>0:</v>
      </c>
      <c r="BQ50" s="276">
        <f t="shared" si="20"/>
        <v>0</v>
      </c>
      <c r="BR50" s="277" t="e">
        <f>IF(MONTH('Настройки ТИК'!$C$17)=MONTH('Настройки ТИК'!$D$17),IF(BW50="К",BQ50,0),IF(MONTH($A50)&lt;MONTH('Настройки ТИК'!$D$17),IF(BW50="К",BQ50,0),0))</f>
        <v>#VALUE!</v>
      </c>
      <c r="BS50" s="277" t="e">
        <f>IF(MONTH('Настройки ТИК'!$C$17)=MONTH('Настройки ТИК'!$D$17),0,IF(MONTH($A50)&lt;MONTH('Настройки ТИК'!$D$17),0,IF(BW50="К",BQ50,0)))</f>
        <v>#VALUE!</v>
      </c>
      <c r="BT50" s="277">
        <f t="shared" si="21"/>
        <v>0</v>
      </c>
      <c r="BU50" s="277">
        <f t="shared" si="22"/>
        <v>0</v>
      </c>
      <c r="BV50" s="303">
        <f>'в ФОВ'!BS26</f>
        <v>0</v>
      </c>
      <c r="BW50" s="380" t="str">
        <f t="shared" si="23"/>
        <v/>
      </c>
      <c r="BX50" s="274" t="str">
        <f t="shared" si="83"/>
        <v>${id_fio7}</v>
      </c>
      <c r="BY50" s="181"/>
      <c r="BZ50" s="181"/>
      <c r="CA50" s="275" t="str">
        <f t="shared" si="84"/>
        <v>0:</v>
      </c>
      <c r="CB50" s="275" t="str">
        <f t="shared" si="84"/>
        <v>0:</v>
      </c>
      <c r="CC50" s="276">
        <f t="shared" si="24"/>
        <v>0</v>
      </c>
      <c r="CD50" s="277" t="e">
        <f>IF(MONTH('Настройки ТИК'!$C$17)=MONTH('Настройки ТИК'!$D$17),IF(CI50="К",CC50,0),IF(MONTH($A50)&lt;MONTH('Настройки ТИК'!$D$17),IF(CI50="К",CC50,0),0))</f>
        <v>#VALUE!</v>
      </c>
      <c r="CE50" s="277" t="e">
        <f>IF(MONTH('Настройки ТИК'!$C$17)=MONTH('Настройки ТИК'!$D$17),0,IF(MONTH($A50)&lt;MONTH('Настройки ТИК'!$D$17),0,IF(CI50="К",CC50,0)))</f>
        <v>#VALUE!</v>
      </c>
      <c r="CF50" s="277">
        <f t="shared" si="25"/>
        <v>0</v>
      </c>
      <c r="CG50" s="277">
        <f t="shared" si="26"/>
        <v>0</v>
      </c>
      <c r="CH50" s="303">
        <f>'в ФОВ'!CE26</f>
        <v>0</v>
      </c>
      <c r="CI50" s="380" t="str">
        <f t="shared" si="27"/>
        <v/>
      </c>
      <c r="CJ50" s="274" t="str">
        <f t="shared" si="85"/>
        <v>${id_fio8}</v>
      </c>
      <c r="CK50" s="181"/>
      <c r="CL50" s="181"/>
      <c r="CM50" s="275" t="str">
        <f t="shared" si="86"/>
        <v>0:</v>
      </c>
      <c r="CN50" s="275" t="str">
        <f t="shared" si="86"/>
        <v>0:</v>
      </c>
      <c r="CO50" s="276">
        <f t="shared" si="28"/>
        <v>0</v>
      </c>
      <c r="CP50" s="277" t="e">
        <f>IF(MONTH('Настройки ТИК'!$C$17)=MONTH('Настройки ТИК'!$D$17),IF(CU50="К",CO50,0),IF(MONTH($A50)&lt;MONTH('Настройки ТИК'!$D$17),IF(CU50="К",CO50,0),0))</f>
        <v>#VALUE!</v>
      </c>
      <c r="CQ50" s="277" t="e">
        <f>IF(MONTH('Настройки ТИК'!$C$17)=MONTH('Настройки ТИК'!$D$17),0,IF(MONTH($A50)&lt;MONTH('Настройки ТИК'!$D$17),0,IF(CU50="К",CO50,0)))</f>
        <v>#VALUE!</v>
      </c>
      <c r="CR50" s="277">
        <f t="shared" si="29"/>
        <v>0</v>
      </c>
      <c r="CS50" s="277">
        <f t="shared" si="30"/>
        <v>0</v>
      </c>
      <c r="CT50" s="303">
        <f>'в ФОВ'!CQ26</f>
        <v>0</v>
      </c>
      <c r="CU50" s="380" t="str">
        <f t="shared" si="31"/>
        <v/>
      </c>
      <c r="CV50" s="274" t="str">
        <f t="shared" si="87"/>
        <v>${id_fio9}</v>
      </c>
      <c r="CW50" s="181"/>
      <c r="CX50" s="181"/>
      <c r="CY50" s="275" t="str">
        <f t="shared" si="88"/>
        <v>0:</v>
      </c>
      <c r="CZ50" s="275" t="str">
        <f t="shared" si="88"/>
        <v>0:</v>
      </c>
      <c r="DA50" s="276">
        <f t="shared" si="32"/>
        <v>0</v>
      </c>
      <c r="DB50" s="277" t="e">
        <f>IF(MONTH('Настройки ТИК'!$C$17)=MONTH('Настройки ТИК'!$D$17),IF(DG50="К",DA50,0),IF(MONTH($A50)&lt;MONTH('Настройки ТИК'!$D$17),IF(DG50="К",DA50,0),0))</f>
        <v>#VALUE!</v>
      </c>
      <c r="DC50" s="277" t="e">
        <f>IF(MONTH('Настройки ТИК'!$C$17)=MONTH('Настройки ТИК'!$D$17),0,IF(MONTH($A50)&lt;MONTH('Настройки ТИК'!$D$17),0,IF(DG50="К",DA50,0)))</f>
        <v>#VALUE!</v>
      </c>
      <c r="DD50" s="277">
        <f t="shared" si="33"/>
        <v>0</v>
      </c>
      <c r="DE50" s="277">
        <f t="shared" si="34"/>
        <v>0</v>
      </c>
      <c r="DF50" s="303">
        <f>'в ФОВ'!DC26</f>
        <v>0</v>
      </c>
      <c r="DG50" s="380" t="str">
        <f t="shared" si="35"/>
        <v/>
      </c>
      <c r="DH50" s="274" t="str">
        <f t="shared" si="89"/>
        <v>${id_fio10}</v>
      </c>
      <c r="DI50" s="181"/>
      <c r="DJ50" s="181"/>
      <c r="DK50" s="275" t="str">
        <f t="shared" si="90"/>
        <v>0:</v>
      </c>
      <c r="DL50" s="275" t="str">
        <f t="shared" si="90"/>
        <v>0:</v>
      </c>
      <c r="DM50" s="276">
        <f t="shared" si="36"/>
        <v>0</v>
      </c>
      <c r="DN50" s="277" t="e">
        <f>IF(MONTH('Настройки ТИК'!$C$17)=MONTH('Настройки ТИК'!$D$17),IF(DS50="К",DM50,0),IF(MONTH($A50)&lt;MONTH('Настройки ТИК'!$D$17),IF(DS50="К",DM50,0),0))</f>
        <v>#VALUE!</v>
      </c>
      <c r="DO50" s="277" t="e">
        <f>IF(MONTH('Настройки ТИК'!$C$17)=MONTH('Настройки ТИК'!$D$17),0,IF(MONTH($A50)&lt;MONTH('Настройки ТИК'!$D$17),0,IF(DS50="К",DM50,0)))</f>
        <v>#VALUE!</v>
      </c>
      <c r="DP50" s="277">
        <f t="shared" si="37"/>
        <v>0</v>
      </c>
      <c r="DQ50" s="277">
        <f t="shared" si="38"/>
        <v>0</v>
      </c>
      <c r="DR50" s="303">
        <f>'в ФОВ'!DO26</f>
        <v>0</v>
      </c>
      <c r="DS50" s="380" t="str">
        <f t="shared" si="39"/>
        <v/>
      </c>
      <c r="DT50" s="274" t="str">
        <f t="shared" si="91"/>
        <v>${id_fio11}</v>
      </c>
      <c r="DU50" s="181"/>
      <c r="DV50" s="181"/>
      <c r="DW50" s="275" t="str">
        <f t="shared" si="92"/>
        <v>0:</v>
      </c>
      <c r="DX50" s="275" t="str">
        <f t="shared" si="92"/>
        <v>0:</v>
      </c>
      <c r="DY50" s="276">
        <f t="shared" si="40"/>
        <v>0</v>
      </c>
      <c r="DZ50" s="277" t="e">
        <f>IF(MONTH('Настройки ТИК'!$C$17)=MONTH('Настройки ТИК'!$D$17),IF(EE50="К",DY50,0),IF(MONTH($A50)&lt;MONTH('Настройки ТИК'!$D$17),IF(EE50="К",DY50,0),0))</f>
        <v>#VALUE!</v>
      </c>
      <c r="EA50" s="277" t="e">
        <f>IF(MONTH('Настройки ТИК'!$C$17)=MONTH('Настройки ТИК'!$D$17),0,IF(MONTH($A50)&lt;MONTH('Настройки ТИК'!$D$17),0,IF(EE50="К",DY50,0)))</f>
        <v>#VALUE!</v>
      </c>
      <c r="EB50" s="277">
        <f t="shared" si="41"/>
        <v>0</v>
      </c>
      <c r="EC50" s="277">
        <f t="shared" si="42"/>
        <v>0</v>
      </c>
      <c r="ED50" s="303">
        <f>'в ФОВ'!EA26</f>
        <v>0</v>
      </c>
      <c r="EE50" s="380" t="str">
        <f t="shared" si="43"/>
        <v/>
      </c>
      <c r="EF50" s="274" t="str">
        <f t="shared" si="93"/>
        <v>${id_fio12}</v>
      </c>
      <c r="EG50" s="181"/>
      <c r="EH50" s="181"/>
      <c r="EI50" s="275" t="str">
        <f t="shared" si="94"/>
        <v>0:</v>
      </c>
      <c r="EJ50" s="275" t="str">
        <f t="shared" si="94"/>
        <v>0:</v>
      </c>
      <c r="EK50" s="276">
        <f t="shared" si="44"/>
        <v>0</v>
      </c>
      <c r="EL50" s="277" t="e">
        <f>IF(MONTH('Настройки ТИК'!$C$17)=MONTH('Настройки ТИК'!$D$17),IF(EQ50="К",EK50,0),IF(MONTH($A50)&lt;MONTH('Настройки ТИК'!$D$17),IF(EQ50="К",EK50,0),0))</f>
        <v>#VALUE!</v>
      </c>
      <c r="EM50" s="277" t="e">
        <f>IF(MONTH('Настройки ТИК'!$C$17)=MONTH('Настройки ТИК'!$D$17),0,IF(MONTH($A50)&lt;MONTH('Настройки ТИК'!$D$17),0,IF(EQ50="К",EK50,0)))</f>
        <v>#VALUE!</v>
      </c>
      <c r="EN50" s="277">
        <f t="shared" si="45"/>
        <v>0</v>
      </c>
      <c r="EO50" s="277">
        <f t="shared" si="46"/>
        <v>0</v>
      </c>
      <c r="EP50" s="303">
        <f>'в ФОВ'!EM26</f>
        <v>0</v>
      </c>
      <c r="EQ50" s="380" t="str">
        <f t="shared" si="47"/>
        <v/>
      </c>
      <c r="ER50" s="274" t="str">
        <f t="shared" si="95"/>
        <v>${id_fio13}</v>
      </c>
      <c r="ES50" s="181"/>
      <c r="ET50" s="181"/>
      <c r="EU50" s="275" t="str">
        <f t="shared" si="96"/>
        <v>0:</v>
      </c>
      <c r="EV50" s="275" t="str">
        <f t="shared" si="96"/>
        <v>0:</v>
      </c>
      <c r="EW50" s="276">
        <f t="shared" si="48"/>
        <v>0</v>
      </c>
      <c r="EX50" s="277" t="e">
        <f>IF(MONTH('Настройки ТИК'!$C$17)=MONTH('Настройки ТИК'!$D$17),IF(FC50="К",EW50,0),IF(MONTH($A50)&lt;MONTH('Настройки ТИК'!$D$17),IF(FC50="К",EW50,0),0))</f>
        <v>#VALUE!</v>
      </c>
      <c r="EY50" s="277" t="e">
        <f>IF(MONTH('Настройки ТИК'!$C$17)=MONTH('Настройки ТИК'!$D$17),0,IF(MONTH($A50)&lt;MONTH('Настройки ТИК'!$D$17),0,IF(FC50="К",EW50,0)))</f>
        <v>#VALUE!</v>
      </c>
      <c r="EZ50" s="277">
        <f t="shared" si="49"/>
        <v>0</v>
      </c>
      <c r="FA50" s="277">
        <f t="shared" si="50"/>
        <v>0</v>
      </c>
      <c r="FB50" s="303">
        <f>'в ФОВ'!EY26</f>
        <v>0</v>
      </c>
      <c r="FC50" s="380" t="str">
        <f t="shared" si="51"/>
        <v/>
      </c>
      <c r="FD50" s="274" t="str">
        <f t="shared" si="97"/>
        <v>${id_fio14}</v>
      </c>
      <c r="FE50" s="181"/>
      <c r="FF50" s="181"/>
      <c r="FG50" s="275" t="str">
        <f t="shared" si="98"/>
        <v>0:</v>
      </c>
      <c r="FH50" s="275" t="str">
        <f t="shared" si="98"/>
        <v>0:</v>
      </c>
      <c r="FI50" s="276">
        <f t="shared" si="52"/>
        <v>0</v>
      </c>
      <c r="FJ50" s="277" t="e">
        <f>IF(MONTH('Настройки ТИК'!$C$17)=MONTH('Настройки ТИК'!$D$17),IF(FO50="К",FI50,0),IF(MONTH($A50)&lt;MONTH('Настройки ТИК'!$D$17),IF(FO50="К",FI50,0),0))</f>
        <v>#VALUE!</v>
      </c>
      <c r="FK50" s="277" t="e">
        <f>IF(MONTH('Настройки ТИК'!$C$17)=MONTH('Настройки ТИК'!$D$17),0,IF(MONTH($A50)&lt;MONTH('Настройки ТИК'!$D$17),0,IF(FO50="К",FI50,0)))</f>
        <v>#VALUE!</v>
      </c>
      <c r="FL50" s="277">
        <f t="shared" si="53"/>
        <v>0</v>
      </c>
      <c r="FM50" s="277">
        <f t="shared" si="54"/>
        <v>0</v>
      </c>
      <c r="FN50" s="303">
        <f>'в ФОВ'!FK26</f>
        <v>0</v>
      </c>
      <c r="FO50" s="380" t="str">
        <f t="shared" si="55"/>
        <v/>
      </c>
      <c r="FP50" s="274" t="str">
        <f t="shared" si="99"/>
        <v>${id_fio15}</v>
      </c>
      <c r="FQ50" s="181"/>
      <c r="FR50" s="181"/>
      <c r="FS50" s="275" t="str">
        <f t="shared" si="100"/>
        <v>0:</v>
      </c>
      <c r="FT50" s="275" t="str">
        <f t="shared" si="100"/>
        <v>0:</v>
      </c>
      <c r="FU50" s="276">
        <f t="shared" si="56"/>
        <v>0</v>
      </c>
      <c r="FV50" s="277" t="e">
        <f>IF(MONTH('Настройки ТИК'!$C$17)=MONTH('Настройки ТИК'!$D$17),IF(GA50="К",FU50,0),IF(MONTH($A50)&lt;MONTH('Настройки ТИК'!$D$17),IF(GA50="К",FU50,0),0))</f>
        <v>#VALUE!</v>
      </c>
      <c r="FW50" s="277" t="e">
        <f>IF(MONTH('Настройки ТИК'!$C$17)=MONTH('Настройки ТИК'!$D$17),0,IF(MONTH($A50)&lt;MONTH('Настройки ТИК'!$D$17),0,IF(GA50="К",FU50,0)))</f>
        <v>#VALUE!</v>
      </c>
      <c r="FX50" s="277">
        <f t="shared" si="57"/>
        <v>0</v>
      </c>
      <c r="FY50" s="277">
        <f t="shared" si="58"/>
        <v>0</v>
      </c>
      <c r="FZ50" s="303">
        <f>'в ФОВ'!FW26</f>
        <v>0</v>
      </c>
      <c r="GA50" s="380" t="str">
        <f t="shared" si="59"/>
        <v/>
      </c>
      <c r="GB50" s="274" t="str">
        <f t="shared" si="101"/>
        <v>${id_fio16}</v>
      </c>
      <c r="GC50" s="181"/>
      <c r="GD50" s="181"/>
      <c r="GE50" s="275" t="str">
        <f t="shared" si="102"/>
        <v>0:</v>
      </c>
      <c r="GF50" s="275" t="str">
        <f t="shared" si="102"/>
        <v>0:</v>
      </c>
      <c r="GG50" s="276">
        <f t="shared" si="60"/>
        <v>0</v>
      </c>
      <c r="GH50" s="277" t="e">
        <f>IF(MONTH('Настройки ТИК'!$C$17)=MONTH('Настройки ТИК'!$D$17),IF(GM50="К",GG50,0),IF(MONTH($A50)&lt;MONTH('Настройки ТИК'!$D$17),IF(GM50="К",GG50,0),0))</f>
        <v>#VALUE!</v>
      </c>
      <c r="GI50" s="277" t="e">
        <f>IF(MONTH('Настройки ТИК'!$C$17)=MONTH('Настройки ТИК'!$D$17),0,IF(MONTH($A50)&lt;MONTH('Настройки ТИК'!$D$17),0,IF(GM50="К",GG50,0)))</f>
        <v>#VALUE!</v>
      </c>
      <c r="GJ50" s="277">
        <f t="shared" si="61"/>
        <v>0</v>
      </c>
      <c r="GK50" s="277">
        <f t="shared" si="62"/>
        <v>0</v>
      </c>
      <c r="GL50" s="303">
        <f>'в ФОВ'!GI26</f>
        <v>0</v>
      </c>
      <c r="GM50" s="380" t="str">
        <f t="shared" si="63"/>
        <v/>
      </c>
      <c r="GN50" s="274" t="str">
        <f t="shared" si="103"/>
        <v>${id_fio17}</v>
      </c>
      <c r="GO50" s="181"/>
      <c r="GP50" s="181"/>
      <c r="GQ50" s="275" t="str">
        <f t="shared" si="104"/>
        <v>0:</v>
      </c>
      <c r="GR50" s="275" t="str">
        <f t="shared" si="104"/>
        <v>0:</v>
      </c>
      <c r="GS50" s="276">
        <f t="shared" si="64"/>
        <v>0</v>
      </c>
      <c r="GT50" s="277" t="e">
        <f>IF(MONTH('Настройки ТИК'!$C$17)=MONTH('Настройки ТИК'!$D$17),IF(GY50="К",GS50,0),IF(MONTH($A50)&lt;MONTH('Настройки ТИК'!$D$17),IF(GY50="К",GS50,0),0))</f>
        <v>#VALUE!</v>
      </c>
      <c r="GU50" s="277" t="e">
        <f>IF(MONTH('Настройки ТИК'!$C$17)=MONTH('Настройки ТИК'!$D$17),0,IF(MONTH($A50)&lt;MONTH('Настройки ТИК'!$D$17),0,IF(GY50="К",GS50,0)))</f>
        <v>#VALUE!</v>
      </c>
      <c r="GV50" s="277">
        <f t="shared" si="65"/>
        <v>0</v>
      </c>
      <c r="GW50" s="277">
        <f t="shared" si="66"/>
        <v>0</v>
      </c>
      <c r="GX50" s="303">
        <f>'в ФОВ'!GU26</f>
        <v>0</v>
      </c>
      <c r="GY50" s="380" t="str">
        <f t="shared" si="67"/>
        <v/>
      </c>
      <c r="GZ50" s="274" t="str">
        <f t="shared" si="105"/>
        <v>${id_fio18}</v>
      </c>
      <c r="HA50" s="181"/>
      <c r="HB50" s="181"/>
      <c r="HC50" s="275" t="str">
        <f t="shared" si="106"/>
        <v>0:</v>
      </c>
      <c r="HD50" s="275" t="str">
        <f t="shared" si="106"/>
        <v>0:</v>
      </c>
      <c r="HE50" s="276">
        <f t="shared" si="68"/>
        <v>0</v>
      </c>
      <c r="HF50" s="277" t="e">
        <f>IF(MONTH('Настройки ТИК'!$C$17)=MONTH('Настройки ТИК'!$D$17),IF(HK50="К",HE50,0),IF(MONTH($A50)&lt;MONTH('Настройки ТИК'!$D$17),IF(HK50="К",HE50,0),0))</f>
        <v>#VALUE!</v>
      </c>
      <c r="HG50" s="277" t="e">
        <f>IF(MONTH('Настройки ТИК'!$C$17)=MONTH('Настройки ТИК'!$D$17),0,IF(MONTH($A50)&lt;MONTH('Настройки ТИК'!$D$17),0,IF(HK50="К",HE50,0)))</f>
        <v>#VALUE!</v>
      </c>
      <c r="HH50" s="277">
        <f t="shared" si="69"/>
        <v>0</v>
      </c>
      <c r="HI50" s="277">
        <f t="shared" si="70"/>
        <v>0</v>
      </c>
      <c r="HJ50" s="303">
        <f>'в ФОВ'!HG26</f>
        <v>0</v>
      </c>
      <c r="HK50" s="380" t="str">
        <f t="shared" si="71"/>
        <v/>
      </c>
      <c r="HO50" s="408" t="str">
        <f>'Настройки ТИК'!$C$55</f>
        <v>${code_doc}</v>
      </c>
    </row>
    <row r="51" spans="1:223">
      <c r="A51" s="419" t="s">
        <v>1040</v>
      </c>
      <c r="B51" s="420" t="s">
        <v>1041</v>
      </c>
      <c r="C51" s="497" t="s">
        <v>1091</v>
      </c>
      <c r="D51" s="274" t="str">
        <f t="shared" si="107"/>
        <v>${id_fio1}</v>
      </c>
      <c r="E51" s="181"/>
      <c r="F51" s="181"/>
      <c r="G51" s="275" t="str">
        <f t="shared" si="72"/>
        <v>0:</v>
      </c>
      <c r="H51" s="275" t="str">
        <f t="shared" si="72"/>
        <v>0:</v>
      </c>
      <c r="I51" s="276">
        <f t="shared" si="0"/>
        <v>0</v>
      </c>
      <c r="J51" s="277" t="e">
        <f>IF(MONTH('Настройки ТИК'!$C$17)=MONTH('Настройки ТИК'!$D$17),IF(O51="К",I51,0),IF(MONTH($A51)&lt;MONTH('Настройки ТИК'!$D$17),IF(O51="К",I51,0),0))</f>
        <v>#VALUE!</v>
      </c>
      <c r="K51" s="277" t="e">
        <f>IF(MONTH('Настройки ТИК'!$C$17)=MONTH('Настройки ТИК'!$D$17),0,IF(MONTH($A51)&lt;MONTH('Настройки ТИК'!$D$17),0,IF(O51="К",I51,0)))</f>
        <v>#VALUE!</v>
      </c>
      <c r="L51" s="277">
        <f t="shared" si="1"/>
        <v>0</v>
      </c>
      <c r="M51" s="277">
        <f t="shared" si="2"/>
        <v>0</v>
      </c>
      <c r="N51" s="303">
        <f>'в ФОВ'!K27</f>
        <v>0</v>
      </c>
      <c r="O51" s="380" t="str">
        <f t="shared" si="3"/>
        <v/>
      </c>
      <c r="P51" s="274" t="str">
        <f t="shared" si="73"/>
        <v>${id_fio2}</v>
      </c>
      <c r="Q51" s="181"/>
      <c r="R51" s="181"/>
      <c r="S51" s="275" t="str">
        <f t="shared" si="74"/>
        <v>0:</v>
      </c>
      <c r="T51" s="275" t="str">
        <f t="shared" si="74"/>
        <v>0:</v>
      </c>
      <c r="U51" s="276">
        <f t="shared" si="4"/>
        <v>0</v>
      </c>
      <c r="V51" s="277" t="e">
        <f>IF(MONTH('Настройки ТИК'!$C$17)=MONTH('Настройки ТИК'!$D$17),IF(AA51="К",U51,0),IF(MONTH($A51)&lt;MONTH('Настройки ТИК'!$D$17),IF(AA51="К",U51,0),0))</f>
        <v>#VALUE!</v>
      </c>
      <c r="W51" s="277" t="e">
        <f>IF(MONTH('Настройки ТИК'!$C$17)=MONTH('Настройки ТИК'!$D$17),0,IF(MONTH($A51)&lt;MONTH('Настройки ТИК'!$D$17),0,IF(AA51="К",U51,0)))</f>
        <v>#VALUE!</v>
      </c>
      <c r="X51" s="277">
        <f t="shared" si="5"/>
        <v>0</v>
      </c>
      <c r="Y51" s="277">
        <f t="shared" si="6"/>
        <v>0</v>
      </c>
      <c r="Z51" s="303">
        <f>'в ФОВ'!W27</f>
        <v>0</v>
      </c>
      <c r="AA51" s="380" t="str">
        <f t="shared" si="7"/>
        <v/>
      </c>
      <c r="AB51" s="274" t="str">
        <f t="shared" si="75"/>
        <v>${id_fio3}</v>
      </c>
      <c r="AC51" s="181"/>
      <c r="AD51" s="181"/>
      <c r="AE51" s="275" t="str">
        <f t="shared" si="76"/>
        <v>0:</v>
      </c>
      <c r="AF51" s="275" t="str">
        <f t="shared" si="76"/>
        <v>0:</v>
      </c>
      <c r="AG51" s="276">
        <f t="shared" si="8"/>
        <v>0</v>
      </c>
      <c r="AH51" s="277" t="e">
        <f>IF(MONTH('Настройки ТИК'!$C$17)=MONTH('Настройки ТИК'!$D$17),IF(AM51="К",AG51,0),IF(MONTH($A51)&lt;MONTH('Настройки ТИК'!$D$17),IF(AM51="К",AG51,0),0))</f>
        <v>#VALUE!</v>
      </c>
      <c r="AI51" s="277" t="e">
        <f>IF(MONTH('Настройки ТИК'!$C$17)=MONTH('Настройки ТИК'!$D$17),0,IF(MONTH($A51)&lt;MONTH('Настройки ТИК'!$D$17),0,IF(AM51="К",AG51,0)))</f>
        <v>#VALUE!</v>
      </c>
      <c r="AJ51" s="277">
        <f t="shared" si="9"/>
        <v>0</v>
      </c>
      <c r="AK51" s="277">
        <f t="shared" si="10"/>
        <v>0</v>
      </c>
      <c r="AL51" s="303">
        <f>'в ФОВ'!AI27</f>
        <v>0</v>
      </c>
      <c r="AM51" s="380" t="str">
        <f t="shared" si="11"/>
        <v/>
      </c>
      <c r="AN51" s="274" t="str">
        <f t="shared" si="77"/>
        <v>${id_fio4}</v>
      </c>
      <c r="AO51" s="181"/>
      <c r="AP51" s="181"/>
      <c r="AQ51" s="275" t="str">
        <f t="shared" si="78"/>
        <v>0:</v>
      </c>
      <c r="AR51" s="275" t="str">
        <f t="shared" si="78"/>
        <v>0:</v>
      </c>
      <c r="AS51" s="276">
        <f t="shared" si="12"/>
        <v>0</v>
      </c>
      <c r="AT51" s="277" t="e">
        <f>IF(MONTH('Настройки ТИК'!$C$17)=MONTH('Настройки ТИК'!$D$17),IF(AY51="К",AS51,0),IF(MONTH($A51)&lt;MONTH('Настройки ТИК'!$D$17),IF(AY51="К",AS51,0),0))</f>
        <v>#VALUE!</v>
      </c>
      <c r="AU51" s="277" t="e">
        <f>IF(MONTH('Настройки ТИК'!$C$17)=MONTH('Настройки ТИК'!$D$17),0,IF(MONTH($A51)&lt;MONTH('Настройки ТИК'!$D$17),0,IF(AY51="К",AS51,0)))</f>
        <v>#VALUE!</v>
      </c>
      <c r="AV51" s="277">
        <f t="shared" si="13"/>
        <v>0</v>
      </c>
      <c r="AW51" s="277">
        <f t="shared" si="14"/>
        <v>0</v>
      </c>
      <c r="AX51" s="303">
        <f>'в ФОВ'!AU27</f>
        <v>0</v>
      </c>
      <c r="AY51" s="380" t="str">
        <f t="shared" si="15"/>
        <v/>
      </c>
      <c r="AZ51" s="274" t="str">
        <f t="shared" si="79"/>
        <v>${id_fio5}</v>
      </c>
      <c r="BA51" s="181"/>
      <c r="BB51" s="181"/>
      <c r="BC51" s="275" t="str">
        <f t="shared" si="80"/>
        <v>0:</v>
      </c>
      <c r="BD51" s="275" t="str">
        <f t="shared" si="80"/>
        <v>0:</v>
      </c>
      <c r="BE51" s="276">
        <f t="shared" si="16"/>
        <v>0</v>
      </c>
      <c r="BF51" s="277" t="e">
        <f>IF(MONTH('Настройки ТИК'!$C$17)=MONTH('Настройки ТИК'!$D$17),IF(BK51="К",BE51,0),IF(MONTH($A51)&lt;MONTH('Настройки ТИК'!$D$17),IF(BK51="К",BE51,0),0))</f>
        <v>#VALUE!</v>
      </c>
      <c r="BG51" s="277" t="e">
        <f>IF(MONTH('Настройки ТИК'!$C$17)=MONTH('Настройки ТИК'!$D$17),0,IF(MONTH($A51)&lt;MONTH('Настройки ТИК'!$D$17),0,IF(BK51="К",BE51,0)))</f>
        <v>#VALUE!</v>
      </c>
      <c r="BH51" s="277">
        <f t="shared" si="17"/>
        <v>0</v>
      </c>
      <c r="BI51" s="277">
        <f t="shared" si="18"/>
        <v>0</v>
      </c>
      <c r="BJ51" s="303">
        <f>'в ФОВ'!BG27</f>
        <v>0</v>
      </c>
      <c r="BK51" s="380" t="str">
        <f t="shared" si="19"/>
        <v/>
      </c>
      <c r="BL51" s="274" t="str">
        <f t="shared" si="81"/>
        <v>${id_fio6}</v>
      </c>
      <c r="BM51" s="181"/>
      <c r="BN51" s="181"/>
      <c r="BO51" s="275" t="str">
        <f t="shared" si="82"/>
        <v>0:</v>
      </c>
      <c r="BP51" s="275" t="str">
        <f t="shared" si="82"/>
        <v>0:</v>
      </c>
      <c r="BQ51" s="276">
        <f t="shared" si="20"/>
        <v>0</v>
      </c>
      <c r="BR51" s="277" t="e">
        <f>IF(MONTH('Настройки ТИК'!$C$17)=MONTH('Настройки ТИК'!$D$17),IF(BW51="К",BQ51,0),IF(MONTH($A51)&lt;MONTH('Настройки ТИК'!$D$17),IF(BW51="К",BQ51,0),0))</f>
        <v>#VALUE!</v>
      </c>
      <c r="BS51" s="277" t="e">
        <f>IF(MONTH('Настройки ТИК'!$C$17)=MONTH('Настройки ТИК'!$D$17),0,IF(MONTH($A51)&lt;MONTH('Настройки ТИК'!$D$17),0,IF(BW51="К",BQ51,0)))</f>
        <v>#VALUE!</v>
      </c>
      <c r="BT51" s="277">
        <f t="shared" si="21"/>
        <v>0</v>
      </c>
      <c r="BU51" s="277">
        <f t="shared" si="22"/>
        <v>0</v>
      </c>
      <c r="BV51" s="303">
        <f>'в ФОВ'!BS27</f>
        <v>0</v>
      </c>
      <c r="BW51" s="380" t="str">
        <f t="shared" si="23"/>
        <v/>
      </c>
      <c r="BX51" s="274" t="str">
        <f t="shared" si="83"/>
        <v>${id_fio7}</v>
      </c>
      <c r="BY51" s="181"/>
      <c r="BZ51" s="181"/>
      <c r="CA51" s="275" t="str">
        <f t="shared" si="84"/>
        <v>0:</v>
      </c>
      <c r="CB51" s="275" t="str">
        <f t="shared" si="84"/>
        <v>0:</v>
      </c>
      <c r="CC51" s="276">
        <f t="shared" si="24"/>
        <v>0</v>
      </c>
      <c r="CD51" s="277" t="e">
        <f>IF(MONTH('Настройки ТИК'!$C$17)=MONTH('Настройки ТИК'!$D$17),IF(CI51="К",CC51,0),IF(MONTH($A51)&lt;MONTH('Настройки ТИК'!$D$17),IF(CI51="К",CC51,0),0))</f>
        <v>#VALUE!</v>
      </c>
      <c r="CE51" s="277" t="e">
        <f>IF(MONTH('Настройки ТИК'!$C$17)=MONTH('Настройки ТИК'!$D$17),0,IF(MONTH($A51)&lt;MONTH('Настройки ТИК'!$D$17),0,IF(CI51="К",CC51,0)))</f>
        <v>#VALUE!</v>
      </c>
      <c r="CF51" s="277">
        <f t="shared" si="25"/>
        <v>0</v>
      </c>
      <c r="CG51" s="277">
        <f t="shared" si="26"/>
        <v>0</v>
      </c>
      <c r="CH51" s="303">
        <f>'в ФОВ'!CE27</f>
        <v>0</v>
      </c>
      <c r="CI51" s="380" t="str">
        <f t="shared" si="27"/>
        <v/>
      </c>
      <c r="CJ51" s="274" t="str">
        <f t="shared" si="85"/>
        <v>${id_fio8}</v>
      </c>
      <c r="CK51" s="181"/>
      <c r="CL51" s="181"/>
      <c r="CM51" s="275" t="str">
        <f t="shared" si="86"/>
        <v>0:</v>
      </c>
      <c r="CN51" s="275" t="str">
        <f t="shared" si="86"/>
        <v>0:</v>
      </c>
      <c r="CO51" s="276">
        <f t="shared" si="28"/>
        <v>0</v>
      </c>
      <c r="CP51" s="277" t="e">
        <f>IF(MONTH('Настройки ТИК'!$C$17)=MONTH('Настройки ТИК'!$D$17),IF(CU51="К",CO51,0),IF(MONTH($A51)&lt;MONTH('Настройки ТИК'!$D$17),IF(CU51="К",CO51,0),0))</f>
        <v>#VALUE!</v>
      </c>
      <c r="CQ51" s="277" t="e">
        <f>IF(MONTH('Настройки ТИК'!$C$17)=MONTH('Настройки ТИК'!$D$17),0,IF(MONTH($A51)&lt;MONTH('Настройки ТИК'!$D$17),0,IF(CU51="К",CO51,0)))</f>
        <v>#VALUE!</v>
      </c>
      <c r="CR51" s="277">
        <f t="shared" si="29"/>
        <v>0</v>
      </c>
      <c r="CS51" s="277">
        <f t="shared" si="30"/>
        <v>0</v>
      </c>
      <c r="CT51" s="303">
        <f>'в ФОВ'!CQ27</f>
        <v>0</v>
      </c>
      <c r="CU51" s="380" t="str">
        <f t="shared" si="31"/>
        <v/>
      </c>
      <c r="CV51" s="274" t="str">
        <f t="shared" si="87"/>
        <v>${id_fio9}</v>
      </c>
      <c r="CW51" s="181"/>
      <c r="CX51" s="181"/>
      <c r="CY51" s="275" t="str">
        <f t="shared" si="88"/>
        <v>0:</v>
      </c>
      <c r="CZ51" s="275" t="str">
        <f t="shared" si="88"/>
        <v>0:</v>
      </c>
      <c r="DA51" s="276">
        <f t="shared" si="32"/>
        <v>0</v>
      </c>
      <c r="DB51" s="277" t="e">
        <f>IF(MONTH('Настройки ТИК'!$C$17)=MONTH('Настройки ТИК'!$D$17),IF(DG51="К",DA51,0),IF(MONTH($A51)&lt;MONTH('Настройки ТИК'!$D$17),IF(DG51="К",DA51,0),0))</f>
        <v>#VALUE!</v>
      </c>
      <c r="DC51" s="277" t="e">
        <f>IF(MONTH('Настройки ТИК'!$C$17)=MONTH('Настройки ТИК'!$D$17),0,IF(MONTH($A51)&lt;MONTH('Настройки ТИК'!$D$17),0,IF(DG51="К",DA51,0)))</f>
        <v>#VALUE!</v>
      </c>
      <c r="DD51" s="277">
        <f t="shared" si="33"/>
        <v>0</v>
      </c>
      <c r="DE51" s="277">
        <f t="shared" si="34"/>
        <v>0</v>
      </c>
      <c r="DF51" s="303">
        <f>'в ФОВ'!DC27</f>
        <v>0</v>
      </c>
      <c r="DG51" s="380" t="str">
        <f t="shared" si="35"/>
        <v/>
      </c>
      <c r="DH51" s="274" t="str">
        <f t="shared" si="89"/>
        <v>${id_fio10}</v>
      </c>
      <c r="DI51" s="181"/>
      <c r="DJ51" s="181"/>
      <c r="DK51" s="275" t="str">
        <f t="shared" si="90"/>
        <v>0:</v>
      </c>
      <c r="DL51" s="275" t="str">
        <f t="shared" si="90"/>
        <v>0:</v>
      </c>
      <c r="DM51" s="276">
        <f t="shared" si="36"/>
        <v>0</v>
      </c>
      <c r="DN51" s="277" t="e">
        <f>IF(MONTH('Настройки ТИК'!$C$17)=MONTH('Настройки ТИК'!$D$17),IF(DS51="К",DM51,0),IF(MONTH($A51)&lt;MONTH('Настройки ТИК'!$D$17),IF(DS51="К",DM51,0),0))</f>
        <v>#VALUE!</v>
      </c>
      <c r="DO51" s="277" t="e">
        <f>IF(MONTH('Настройки ТИК'!$C$17)=MONTH('Настройки ТИК'!$D$17),0,IF(MONTH($A51)&lt;MONTH('Настройки ТИК'!$D$17),0,IF(DS51="К",DM51,0)))</f>
        <v>#VALUE!</v>
      </c>
      <c r="DP51" s="277">
        <f t="shared" si="37"/>
        <v>0</v>
      </c>
      <c r="DQ51" s="277">
        <f t="shared" si="38"/>
        <v>0</v>
      </c>
      <c r="DR51" s="303">
        <f>'в ФОВ'!DO27</f>
        <v>0</v>
      </c>
      <c r="DS51" s="380" t="str">
        <f t="shared" si="39"/>
        <v/>
      </c>
      <c r="DT51" s="274" t="str">
        <f t="shared" si="91"/>
        <v>${id_fio11}</v>
      </c>
      <c r="DU51" s="181"/>
      <c r="DV51" s="181"/>
      <c r="DW51" s="275" t="str">
        <f t="shared" si="92"/>
        <v>0:</v>
      </c>
      <c r="DX51" s="275" t="str">
        <f t="shared" si="92"/>
        <v>0:</v>
      </c>
      <c r="DY51" s="276">
        <f t="shared" si="40"/>
        <v>0</v>
      </c>
      <c r="DZ51" s="277" t="e">
        <f>IF(MONTH('Настройки ТИК'!$C$17)=MONTH('Настройки ТИК'!$D$17),IF(EE51="К",DY51,0),IF(MONTH($A51)&lt;MONTH('Настройки ТИК'!$D$17),IF(EE51="К",DY51,0),0))</f>
        <v>#VALUE!</v>
      </c>
      <c r="EA51" s="277" t="e">
        <f>IF(MONTH('Настройки ТИК'!$C$17)=MONTH('Настройки ТИК'!$D$17),0,IF(MONTH($A51)&lt;MONTH('Настройки ТИК'!$D$17),0,IF(EE51="К",DY51,0)))</f>
        <v>#VALUE!</v>
      </c>
      <c r="EB51" s="277">
        <f t="shared" si="41"/>
        <v>0</v>
      </c>
      <c r="EC51" s="277">
        <f t="shared" si="42"/>
        <v>0</v>
      </c>
      <c r="ED51" s="303">
        <f>'в ФОВ'!EA27</f>
        <v>0</v>
      </c>
      <c r="EE51" s="380" t="str">
        <f t="shared" si="43"/>
        <v/>
      </c>
      <c r="EF51" s="274" t="str">
        <f t="shared" si="93"/>
        <v>${id_fio12}</v>
      </c>
      <c r="EG51" s="181"/>
      <c r="EH51" s="181"/>
      <c r="EI51" s="275" t="str">
        <f t="shared" si="94"/>
        <v>0:</v>
      </c>
      <c r="EJ51" s="275" t="str">
        <f t="shared" si="94"/>
        <v>0:</v>
      </c>
      <c r="EK51" s="276">
        <f t="shared" si="44"/>
        <v>0</v>
      </c>
      <c r="EL51" s="277" t="e">
        <f>IF(MONTH('Настройки ТИК'!$C$17)=MONTH('Настройки ТИК'!$D$17),IF(EQ51="К",EK51,0),IF(MONTH($A51)&lt;MONTH('Настройки ТИК'!$D$17),IF(EQ51="К",EK51,0),0))</f>
        <v>#VALUE!</v>
      </c>
      <c r="EM51" s="277" t="e">
        <f>IF(MONTH('Настройки ТИК'!$C$17)=MONTH('Настройки ТИК'!$D$17),0,IF(MONTH($A51)&lt;MONTH('Настройки ТИК'!$D$17),0,IF(EQ51="К",EK51,0)))</f>
        <v>#VALUE!</v>
      </c>
      <c r="EN51" s="277">
        <f t="shared" si="45"/>
        <v>0</v>
      </c>
      <c r="EO51" s="277">
        <f t="shared" si="46"/>
        <v>0</v>
      </c>
      <c r="EP51" s="303">
        <f>'в ФОВ'!EM27</f>
        <v>0</v>
      </c>
      <c r="EQ51" s="380" t="str">
        <f t="shared" si="47"/>
        <v/>
      </c>
      <c r="ER51" s="274" t="str">
        <f t="shared" si="95"/>
        <v>${id_fio13}</v>
      </c>
      <c r="ES51" s="181"/>
      <c r="ET51" s="181"/>
      <c r="EU51" s="275" t="str">
        <f t="shared" si="96"/>
        <v>0:</v>
      </c>
      <c r="EV51" s="275" t="str">
        <f t="shared" si="96"/>
        <v>0:</v>
      </c>
      <c r="EW51" s="276">
        <f t="shared" si="48"/>
        <v>0</v>
      </c>
      <c r="EX51" s="277" t="e">
        <f>IF(MONTH('Настройки ТИК'!$C$17)=MONTH('Настройки ТИК'!$D$17),IF(FC51="К",EW51,0),IF(MONTH($A51)&lt;MONTH('Настройки ТИК'!$D$17),IF(FC51="К",EW51,0),0))</f>
        <v>#VALUE!</v>
      </c>
      <c r="EY51" s="277" t="e">
        <f>IF(MONTH('Настройки ТИК'!$C$17)=MONTH('Настройки ТИК'!$D$17),0,IF(MONTH($A51)&lt;MONTH('Настройки ТИК'!$D$17),0,IF(FC51="К",EW51,0)))</f>
        <v>#VALUE!</v>
      </c>
      <c r="EZ51" s="277">
        <f t="shared" si="49"/>
        <v>0</v>
      </c>
      <c r="FA51" s="277">
        <f t="shared" si="50"/>
        <v>0</v>
      </c>
      <c r="FB51" s="303">
        <f>'в ФОВ'!EY27</f>
        <v>0</v>
      </c>
      <c r="FC51" s="380" t="str">
        <f t="shared" si="51"/>
        <v/>
      </c>
      <c r="FD51" s="274" t="str">
        <f t="shared" si="97"/>
        <v>${id_fio14}</v>
      </c>
      <c r="FE51" s="181"/>
      <c r="FF51" s="181"/>
      <c r="FG51" s="275" t="str">
        <f t="shared" si="98"/>
        <v>0:</v>
      </c>
      <c r="FH51" s="275" t="str">
        <f t="shared" si="98"/>
        <v>0:</v>
      </c>
      <c r="FI51" s="276">
        <f t="shared" si="52"/>
        <v>0</v>
      </c>
      <c r="FJ51" s="277" t="e">
        <f>IF(MONTH('Настройки ТИК'!$C$17)=MONTH('Настройки ТИК'!$D$17),IF(FO51="К",FI51,0),IF(MONTH($A51)&lt;MONTH('Настройки ТИК'!$D$17),IF(FO51="К",FI51,0),0))</f>
        <v>#VALUE!</v>
      </c>
      <c r="FK51" s="277" t="e">
        <f>IF(MONTH('Настройки ТИК'!$C$17)=MONTH('Настройки ТИК'!$D$17),0,IF(MONTH($A51)&lt;MONTH('Настройки ТИК'!$D$17),0,IF(FO51="К",FI51,0)))</f>
        <v>#VALUE!</v>
      </c>
      <c r="FL51" s="277">
        <f t="shared" si="53"/>
        <v>0</v>
      </c>
      <c r="FM51" s="277">
        <f t="shared" si="54"/>
        <v>0</v>
      </c>
      <c r="FN51" s="303">
        <f>'в ФОВ'!FK27</f>
        <v>0</v>
      </c>
      <c r="FO51" s="380" t="str">
        <f t="shared" si="55"/>
        <v/>
      </c>
      <c r="FP51" s="274" t="str">
        <f t="shared" si="99"/>
        <v>${id_fio15}</v>
      </c>
      <c r="FQ51" s="181"/>
      <c r="FR51" s="181"/>
      <c r="FS51" s="275" t="str">
        <f t="shared" si="100"/>
        <v>0:</v>
      </c>
      <c r="FT51" s="275" t="str">
        <f t="shared" si="100"/>
        <v>0:</v>
      </c>
      <c r="FU51" s="276">
        <f t="shared" si="56"/>
        <v>0</v>
      </c>
      <c r="FV51" s="277" t="e">
        <f>IF(MONTH('Настройки ТИК'!$C$17)=MONTH('Настройки ТИК'!$D$17),IF(GA51="К",FU51,0),IF(MONTH($A51)&lt;MONTH('Настройки ТИК'!$D$17),IF(GA51="К",FU51,0),0))</f>
        <v>#VALUE!</v>
      </c>
      <c r="FW51" s="277" t="e">
        <f>IF(MONTH('Настройки ТИК'!$C$17)=MONTH('Настройки ТИК'!$D$17),0,IF(MONTH($A51)&lt;MONTH('Настройки ТИК'!$D$17),0,IF(GA51="К",FU51,0)))</f>
        <v>#VALUE!</v>
      </c>
      <c r="FX51" s="277">
        <f t="shared" si="57"/>
        <v>0</v>
      </c>
      <c r="FY51" s="277">
        <f t="shared" si="58"/>
        <v>0</v>
      </c>
      <c r="FZ51" s="303">
        <f>'в ФОВ'!FW27</f>
        <v>0</v>
      </c>
      <c r="GA51" s="380" t="str">
        <f t="shared" si="59"/>
        <v/>
      </c>
      <c r="GB51" s="274" t="str">
        <f t="shared" si="101"/>
        <v>${id_fio16}</v>
      </c>
      <c r="GC51" s="181"/>
      <c r="GD51" s="181"/>
      <c r="GE51" s="275" t="str">
        <f t="shared" si="102"/>
        <v>0:</v>
      </c>
      <c r="GF51" s="275" t="str">
        <f t="shared" si="102"/>
        <v>0:</v>
      </c>
      <c r="GG51" s="276">
        <f t="shared" si="60"/>
        <v>0</v>
      </c>
      <c r="GH51" s="277" t="e">
        <f>IF(MONTH('Настройки ТИК'!$C$17)=MONTH('Настройки ТИК'!$D$17),IF(GM51="К",GG51,0),IF(MONTH($A51)&lt;MONTH('Настройки ТИК'!$D$17),IF(GM51="К",GG51,0),0))</f>
        <v>#VALUE!</v>
      </c>
      <c r="GI51" s="277" t="e">
        <f>IF(MONTH('Настройки ТИК'!$C$17)=MONTH('Настройки ТИК'!$D$17),0,IF(MONTH($A51)&lt;MONTH('Настройки ТИК'!$D$17),0,IF(GM51="К",GG51,0)))</f>
        <v>#VALUE!</v>
      </c>
      <c r="GJ51" s="277">
        <f t="shared" si="61"/>
        <v>0</v>
      </c>
      <c r="GK51" s="277">
        <f t="shared" si="62"/>
        <v>0</v>
      </c>
      <c r="GL51" s="303">
        <f>'в ФОВ'!GI27</f>
        <v>0</v>
      </c>
      <c r="GM51" s="380" t="str">
        <f t="shared" si="63"/>
        <v/>
      </c>
      <c r="GN51" s="274" t="str">
        <f t="shared" si="103"/>
        <v>${id_fio17}</v>
      </c>
      <c r="GO51" s="181"/>
      <c r="GP51" s="181"/>
      <c r="GQ51" s="275" t="str">
        <f t="shared" si="104"/>
        <v>0:</v>
      </c>
      <c r="GR51" s="275" t="str">
        <f t="shared" si="104"/>
        <v>0:</v>
      </c>
      <c r="GS51" s="276">
        <f t="shared" si="64"/>
        <v>0</v>
      </c>
      <c r="GT51" s="277" t="e">
        <f>IF(MONTH('Настройки ТИК'!$C$17)=MONTH('Настройки ТИК'!$D$17),IF(GY51="К",GS51,0),IF(MONTH($A51)&lt;MONTH('Настройки ТИК'!$D$17),IF(GY51="К",GS51,0),0))</f>
        <v>#VALUE!</v>
      </c>
      <c r="GU51" s="277" t="e">
        <f>IF(MONTH('Настройки ТИК'!$C$17)=MONTH('Настройки ТИК'!$D$17),0,IF(MONTH($A51)&lt;MONTH('Настройки ТИК'!$D$17),0,IF(GY51="К",GS51,0)))</f>
        <v>#VALUE!</v>
      </c>
      <c r="GV51" s="277">
        <f t="shared" si="65"/>
        <v>0</v>
      </c>
      <c r="GW51" s="277">
        <f t="shared" si="66"/>
        <v>0</v>
      </c>
      <c r="GX51" s="303">
        <f>'в ФОВ'!GU27</f>
        <v>0</v>
      </c>
      <c r="GY51" s="380" t="str">
        <f t="shared" si="67"/>
        <v/>
      </c>
      <c r="GZ51" s="274" t="str">
        <f t="shared" si="105"/>
        <v>${id_fio18}</v>
      </c>
      <c r="HA51" s="181"/>
      <c r="HB51" s="181"/>
      <c r="HC51" s="275" t="str">
        <f t="shared" si="106"/>
        <v>0:</v>
      </c>
      <c r="HD51" s="275" t="str">
        <f t="shared" si="106"/>
        <v>0:</v>
      </c>
      <c r="HE51" s="276">
        <f t="shared" si="68"/>
        <v>0</v>
      </c>
      <c r="HF51" s="277" t="e">
        <f>IF(MONTH('Настройки ТИК'!$C$17)=MONTH('Настройки ТИК'!$D$17),IF(HK51="К",HE51,0),IF(MONTH($A51)&lt;MONTH('Настройки ТИК'!$D$17),IF(HK51="К",HE51,0),0))</f>
        <v>#VALUE!</v>
      </c>
      <c r="HG51" s="277" t="e">
        <f>IF(MONTH('Настройки ТИК'!$C$17)=MONTH('Настройки ТИК'!$D$17),0,IF(MONTH($A51)&lt;MONTH('Настройки ТИК'!$D$17),0,IF(HK51="К",HE51,0)))</f>
        <v>#VALUE!</v>
      </c>
      <c r="HH51" s="277">
        <f t="shared" si="69"/>
        <v>0</v>
      </c>
      <c r="HI51" s="277">
        <f t="shared" si="70"/>
        <v>0</v>
      </c>
      <c r="HJ51" s="303">
        <f>'в ФОВ'!HG27</f>
        <v>0</v>
      </c>
      <c r="HK51" s="380" t="str">
        <f t="shared" si="71"/>
        <v/>
      </c>
      <c r="HO51" s="408" t="str">
        <f>'Настройки ТИК'!$C$55</f>
        <v>${code_doc}</v>
      </c>
    </row>
    <row r="52" spans="1:223">
      <c r="A52" s="419" t="s">
        <v>1040</v>
      </c>
      <c r="B52" s="420" t="s">
        <v>1041</v>
      </c>
      <c r="C52" s="497" t="s">
        <v>1091</v>
      </c>
      <c r="D52" s="274" t="str">
        <f t="shared" si="107"/>
        <v>${id_fio1}</v>
      </c>
      <c r="E52" s="181"/>
      <c r="F52" s="181"/>
      <c r="G52" s="275" t="str">
        <f t="shared" si="72"/>
        <v>0:</v>
      </c>
      <c r="H52" s="275" t="str">
        <f t="shared" si="72"/>
        <v>0:</v>
      </c>
      <c r="I52" s="276">
        <f t="shared" si="0"/>
        <v>0</v>
      </c>
      <c r="J52" s="277" t="e">
        <f>IF(MONTH('Настройки ТИК'!$C$17)=MONTH('Настройки ТИК'!$D$17),IF(O52="К",I52,0),IF(MONTH($A52)&lt;MONTH('Настройки ТИК'!$D$17),IF(O52="К",I52,0),0))</f>
        <v>#VALUE!</v>
      </c>
      <c r="K52" s="277" t="e">
        <f>IF(MONTH('Настройки ТИК'!$C$17)=MONTH('Настройки ТИК'!$D$17),0,IF(MONTH($A52)&lt;MONTH('Настройки ТИК'!$D$17),0,IF(O52="К",I52,0)))</f>
        <v>#VALUE!</v>
      </c>
      <c r="L52" s="277">
        <f t="shared" si="1"/>
        <v>0</v>
      </c>
      <c r="M52" s="277">
        <f t="shared" si="2"/>
        <v>0</v>
      </c>
      <c r="N52" s="303">
        <f>'в ФОВ'!K28</f>
        <v>0</v>
      </c>
      <c r="O52" s="380" t="str">
        <f t="shared" si="3"/>
        <v/>
      </c>
      <c r="P52" s="274" t="str">
        <f t="shared" si="73"/>
        <v>${id_fio2}</v>
      </c>
      <c r="Q52" s="181"/>
      <c r="R52" s="181"/>
      <c r="S52" s="275" t="str">
        <f t="shared" si="74"/>
        <v>0:</v>
      </c>
      <c r="T52" s="275" t="str">
        <f t="shared" si="74"/>
        <v>0:</v>
      </c>
      <c r="U52" s="276">
        <f t="shared" si="4"/>
        <v>0</v>
      </c>
      <c r="V52" s="277" t="e">
        <f>IF(MONTH('Настройки ТИК'!$C$17)=MONTH('Настройки ТИК'!$D$17),IF(AA52="К",U52,0),IF(MONTH($A52)&lt;MONTH('Настройки ТИК'!$D$17),IF(AA52="К",U52,0),0))</f>
        <v>#VALUE!</v>
      </c>
      <c r="W52" s="277" t="e">
        <f>IF(MONTH('Настройки ТИК'!$C$17)=MONTH('Настройки ТИК'!$D$17),0,IF(MONTH($A52)&lt;MONTH('Настройки ТИК'!$D$17),0,IF(AA52="К",U52,0)))</f>
        <v>#VALUE!</v>
      </c>
      <c r="X52" s="277">
        <f t="shared" si="5"/>
        <v>0</v>
      </c>
      <c r="Y52" s="277">
        <f t="shared" si="6"/>
        <v>0</v>
      </c>
      <c r="Z52" s="303">
        <f>'в ФОВ'!W28</f>
        <v>0</v>
      </c>
      <c r="AA52" s="380" t="str">
        <f t="shared" si="7"/>
        <v/>
      </c>
      <c r="AB52" s="274" t="str">
        <f t="shared" si="75"/>
        <v>${id_fio3}</v>
      </c>
      <c r="AC52" s="181"/>
      <c r="AD52" s="181"/>
      <c r="AE52" s="275" t="str">
        <f t="shared" si="76"/>
        <v>0:</v>
      </c>
      <c r="AF52" s="275" t="str">
        <f t="shared" si="76"/>
        <v>0:</v>
      </c>
      <c r="AG52" s="276">
        <f t="shared" si="8"/>
        <v>0</v>
      </c>
      <c r="AH52" s="277" t="e">
        <f>IF(MONTH('Настройки ТИК'!$C$17)=MONTH('Настройки ТИК'!$D$17),IF(AM52="К",AG52,0),IF(MONTH($A52)&lt;MONTH('Настройки ТИК'!$D$17),IF(AM52="К",AG52,0),0))</f>
        <v>#VALUE!</v>
      </c>
      <c r="AI52" s="277" t="e">
        <f>IF(MONTH('Настройки ТИК'!$C$17)=MONTH('Настройки ТИК'!$D$17),0,IF(MONTH($A52)&lt;MONTH('Настройки ТИК'!$D$17),0,IF(AM52="К",AG52,0)))</f>
        <v>#VALUE!</v>
      </c>
      <c r="AJ52" s="277">
        <f t="shared" si="9"/>
        <v>0</v>
      </c>
      <c r="AK52" s="277">
        <f t="shared" si="10"/>
        <v>0</v>
      </c>
      <c r="AL52" s="303">
        <f>'в ФОВ'!AI28</f>
        <v>0</v>
      </c>
      <c r="AM52" s="380" t="str">
        <f t="shared" si="11"/>
        <v/>
      </c>
      <c r="AN52" s="274" t="str">
        <f t="shared" si="77"/>
        <v>${id_fio4}</v>
      </c>
      <c r="AO52" s="181"/>
      <c r="AP52" s="181"/>
      <c r="AQ52" s="275" t="str">
        <f t="shared" si="78"/>
        <v>0:</v>
      </c>
      <c r="AR52" s="275" t="str">
        <f t="shared" si="78"/>
        <v>0:</v>
      </c>
      <c r="AS52" s="276">
        <f t="shared" si="12"/>
        <v>0</v>
      </c>
      <c r="AT52" s="277" t="e">
        <f>IF(MONTH('Настройки ТИК'!$C$17)=MONTH('Настройки ТИК'!$D$17),IF(AY52="К",AS52,0),IF(MONTH($A52)&lt;MONTH('Настройки ТИК'!$D$17),IF(AY52="К",AS52,0),0))</f>
        <v>#VALUE!</v>
      </c>
      <c r="AU52" s="277" t="e">
        <f>IF(MONTH('Настройки ТИК'!$C$17)=MONTH('Настройки ТИК'!$D$17),0,IF(MONTH($A52)&lt;MONTH('Настройки ТИК'!$D$17),0,IF(AY52="К",AS52,0)))</f>
        <v>#VALUE!</v>
      </c>
      <c r="AV52" s="277">
        <f t="shared" si="13"/>
        <v>0</v>
      </c>
      <c r="AW52" s="277">
        <f t="shared" si="14"/>
        <v>0</v>
      </c>
      <c r="AX52" s="303">
        <f>'в ФОВ'!AU28</f>
        <v>0</v>
      </c>
      <c r="AY52" s="380" t="str">
        <f t="shared" si="15"/>
        <v/>
      </c>
      <c r="AZ52" s="274" t="str">
        <f t="shared" si="79"/>
        <v>${id_fio5}</v>
      </c>
      <c r="BA52" s="181"/>
      <c r="BB52" s="181"/>
      <c r="BC52" s="275" t="str">
        <f t="shared" si="80"/>
        <v>0:</v>
      </c>
      <c r="BD52" s="275" t="str">
        <f t="shared" si="80"/>
        <v>0:</v>
      </c>
      <c r="BE52" s="276">
        <f t="shared" si="16"/>
        <v>0</v>
      </c>
      <c r="BF52" s="277" t="e">
        <f>IF(MONTH('Настройки ТИК'!$C$17)=MONTH('Настройки ТИК'!$D$17),IF(BK52="К",BE52,0),IF(MONTH($A52)&lt;MONTH('Настройки ТИК'!$D$17),IF(BK52="К",BE52,0),0))</f>
        <v>#VALUE!</v>
      </c>
      <c r="BG52" s="277" t="e">
        <f>IF(MONTH('Настройки ТИК'!$C$17)=MONTH('Настройки ТИК'!$D$17),0,IF(MONTH($A52)&lt;MONTH('Настройки ТИК'!$D$17),0,IF(BK52="К",BE52,0)))</f>
        <v>#VALUE!</v>
      </c>
      <c r="BH52" s="277">
        <f t="shared" si="17"/>
        <v>0</v>
      </c>
      <c r="BI52" s="277">
        <f t="shared" si="18"/>
        <v>0</v>
      </c>
      <c r="BJ52" s="303">
        <f>'в ФОВ'!BG28</f>
        <v>0</v>
      </c>
      <c r="BK52" s="380" t="str">
        <f t="shared" si="19"/>
        <v/>
      </c>
      <c r="BL52" s="274" t="str">
        <f t="shared" si="81"/>
        <v>${id_fio6}</v>
      </c>
      <c r="BM52" s="181"/>
      <c r="BN52" s="181"/>
      <c r="BO52" s="275" t="str">
        <f t="shared" si="82"/>
        <v>0:</v>
      </c>
      <c r="BP52" s="275" t="str">
        <f t="shared" si="82"/>
        <v>0:</v>
      </c>
      <c r="BQ52" s="276">
        <f t="shared" si="20"/>
        <v>0</v>
      </c>
      <c r="BR52" s="277" t="e">
        <f>IF(MONTH('Настройки ТИК'!$C$17)=MONTH('Настройки ТИК'!$D$17),IF(BW52="К",BQ52,0),IF(MONTH($A52)&lt;MONTH('Настройки ТИК'!$D$17),IF(BW52="К",BQ52,0),0))</f>
        <v>#VALUE!</v>
      </c>
      <c r="BS52" s="277" t="e">
        <f>IF(MONTH('Настройки ТИК'!$C$17)=MONTH('Настройки ТИК'!$D$17),0,IF(MONTH($A52)&lt;MONTH('Настройки ТИК'!$D$17),0,IF(BW52="К",BQ52,0)))</f>
        <v>#VALUE!</v>
      </c>
      <c r="BT52" s="277">
        <f t="shared" si="21"/>
        <v>0</v>
      </c>
      <c r="BU52" s="277">
        <f t="shared" si="22"/>
        <v>0</v>
      </c>
      <c r="BV52" s="303">
        <f>'в ФОВ'!BS28</f>
        <v>0</v>
      </c>
      <c r="BW52" s="380" t="str">
        <f t="shared" si="23"/>
        <v/>
      </c>
      <c r="BX52" s="274" t="str">
        <f t="shared" si="83"/>
        <v>${id_fio7}</v>
      </c>
      <c r="BY52" s="181"/>
      <c r="BZ52" s="181"/>
      <c r="CA52" s="275" t="str">
        <f t="shared" si="84"/>
        <v>0:</v>
      </c>
      <c r="CB52" s="275" t="str">
        <f t="shared" si="84"/>
        <v>0:</v>
      </c>
      <c r="CC52" s="276">
        <f t="shared" si="24"/>
        <v>0</v>
      </c>
      <c r="CD52" s="277" t="e">
        <f>IF(MONTH('Настройки ТИК'!$C$17)=MONTH('Настройки ТИК'!$D$17),IF(CI52="К",CC52,0),IF(MONTH($A52)&lt;MONTH('Настройки ТИК'!$D$17),IF(CI52="К",CC52,0),0))</f>
        <v>#VALUE!</v>
      </c>
      <c r="CE52" s="277" t="e">
        <f>IF(MONTH('Настройки ТИК'!$C$17)=MONTH('Настройки ТИК'!$D$17),0,IF(MONTH($A52)&lt;MONTH('Настройки ТИК'!$D$17),0,IF(CI52="К",CC52,0)))</f>
        <v>#VALUE!</v>
      </c>
      <c r="CF52" s="277">
        <f t="shared" si="25"/>
        <v>0</v>
      </c>
      <c r="CG52" s="277">
        <f t="shared" si="26"/>
        <v>0</v>
      </c>
      <c r="CH52" s="303">
        <f>'в ФОВ'!CE28</f>
        <v>0</v>
      </c>
      <c r="CI52" s="380" t="str">
        <f t="shared" si="27"/>
        <v/>
      </c>
      <c r="CJ52" s="274" t="str">
        <f t="shared" si="85"/>
        <v>${id_fio8}</v>
      </c>
      <c r="CK52" s="181"/>
      <c r="CL52" s="181"/>
      <c r="CM52" s="275" t="str">
        <f t="shared" si="86"/>
        <v>0:</v>
      </c>
      <c r="CN52" s="275" t="str">
        <f t="shared" si="86"/>
        <v>0:</v>
      </c>
      <c r="CO52" s="276">
        <f t="shared" si="28"/>
        <v>0</v>
      </c>
      <c r="CP52" s="277" t="e">
        <f>IF(MONTH('Настройки ТИК'!$C$17)=MONTH('Настройки ТИК'!$D$17),IF(CU52="К",CO52,0),IF(MONTH($A52)&lt;MONTH('Настройки ТИК'!$D$17),IF(CU52="К",CO52,0),0))</f>
        <v>#VALUE!</v>
      </c>
      <c r="CQ52" s="277" t="e">
        <f>IF(MONTH('Настройки ТИК'!$C$17)=MONTH('Настройки ТИК'!$D$17),0,IF(MONTH($A52)&lt;MONTH('Настройки ТИК'!$D$17),0,IF(CU52="К",CO52,0)))</f>
        <v>#VALUE!</v>
      </c>
      <c r="CR52" s="277">
        <f t="shared" si="29"/>
        <v>0</v>
      </c>
      <c r="CS52" s="277">
        <f t="shared" si="30"/>
        <v>0</v>
      </c>
      <c r="CT52" s="303">
        <f>'в ФОВ'!CQ28</f>
        <v>0</v>
      </c>
      <c r="CU52" s="380" t="str">
        <f t="shared" si="31"/>
        <v/>
      </c>
      <c r="CV52" s="274" t="str">
        <f t="shared" si="87"/>
        <v>${id_fio9}</v>
      </c>
      <c r="CW52" s="181"/>
      <c r="CX52" s="181"/>
      <c r="CY52" s="275" t="str">
        <f t="shared" si="88"/>
        <v>0:</v>
      </c>
      <c r="CZ52" s="275" t="str">
        <f t="shared" si="88"/>
        <v>0:</v>
      </c>
      <c r="DA52" s="276">
        <f t="shared" si="32"/>
        <v>0</v>
      </c>
      <c r="DB52" s="277" t="e">
        <f>IF(MONTH('Настройки ТИК'!$C$17)=MONTH('Настройки ТИК'!$D$17),IF(DG52="К",DA52,0),IF(MONTH($A52)&lt;MONTH('Настройки ТИК'!$D$17),IF(DG52="К",DA52,0),0))</f>
        <v>#VALUE!</v>
      </c>
      <c r="DC52" s="277" t="e">
        <f>IF(MONTH('Настройки ТИК'!$C$17)=MONTH('Настройки ТИК'!$D$17),0,IF(MONTH($A52)&lt;MONTH('Настройки ТИК'!$D$17),0,IF(DG52="К",DA52,0)))</f>
        <v>#VALUE!</v>
      </c>
      <c r="DD52" s="277">
        <f t="shared" si="33"/>
        <v>0</v>
      </c>
      <c r="DE52" s="277">
        <f t="shared" si="34"/>
        <v>0</v>
      </c>
      <c r="DF52" s="303">
        <f>'в ФОВ'!DC28</f>
        <v>0</v>
      </c>
      <c r="DG52" s="380" t="str">
        <f t="shared" si="35"/>
        <v/>
      </c>
      <c r="DH52" s="274" t="str">
        <f t="shared" si="89"/>
        <v>${id_fio10}</v>
      </c>
      <c r="DI52" s="181"/>
      <c r="DJ52" s="181"/>
      <c r="DK52" s="275" t="str">
        <f t="shared" si="90"/>
        <v>0:</v>
      </c>
      <c r="DL52" s="275" t="str">
        <f t="shared" si="90"/>
        <v>0:</v>
      </c>
      <c r="DM52" s="276">
        <f t="shared" si="36"/>
        <v>0</v>
      </c>
      <c r="DN52" s="277" t="e">
        <f>IF(MONTH('Настройки ТИК'!$C$17)=MONTH('Настройки ТИК'!$D$17),IF(DS52="К",DM52,0),IF(MONTH($A52)&lt;MONTH('Настройки ТИК'!$D$17),IF(DS52="К",DM52,0),0))</f>
        <v>#VALUE!</v>
      </c>
      <c r="DO52" s="277" t="e">
        <f>IF(MONTH('Настройки ТИК'!$C$17)=MONTH('Настройки ТИК'!$D$17),0,IF(MONTH($A52)&lt;MONTH('Настройки ТИК'!$D$17),0,IF(DS52="К",DM52,0)))</f>
        <v>#VALUE!</v>
      </c>
      <c r="DP52" s="277">
        <f t="shared" si="37"/>
        <v>0</v>
      </c>
      <c r="DQ52" s="277">
        <f t="shared" si="38"/>
        <v>0</v>
      </c>
      <c r="DR52" s="303">
        <f>'в ФОВ'!DO28</f>
        <v>0</v>
      </c>
      <c r="DS52" s="380" t="str">
        <f t="shared" si="39"/>
        <v/>
      </c>
      <c r="DT52" s="274" t="str">
        <f t="shared" si="91"/>
        <v>${id_fio11}</v>
      </c>
      <c r="DU52" s="181"/>
      <c r="DV52" s="181"/>
      <c r="DW52" s="275" t="str">
        <f t="shared" si="92"/>
        <v>0:</v>
      </c>
      <c r="DX52" s="275" t="str">
        <f t="shared" si="92"/>
        <v>0:</v>
      </c>
      <c r="DY52" s="276">
        <f t="shared" si="40"/>
        <v>0</v>
      </c>
      <c r="DZ52" s="277" t="e">
        <f>IF(MONTH('Настройки ТИК'!$C$17)=MONTH('Настройки ТИК'!$D$17),IF(EE52="К",DY52,0),IF(MONTH($A52)&lt;MONTH('Настройки ТИК'!$D$17),IF(EE52="К",DY52,0),0))</f>
        <v>#VALUE!</v>
      </c>
      <c r="EA52" s="277" t="e">
        <f>IF(MONTH('Настройки ТИК'!$C$17)=MONTH('Настройки ТИК'!$D$17),0,IF(MONTH($A52)&lt;MONTH('Настройки ТИК'!$D$17),0,IF(EE52="К",DY52,0)))</f>
        <v>#VALUE!</v>
      </c>
      <c r="EB52" s="277">
        <f t="shared" si="41"/>
        <v>0</v>
      </c>
      <c r="EC52" s="277">
        <f t="shared" si="42"/>
        <v>0</v>
      </c>
      <c r="ED52" s="303">
        <f>'в ФОВ'!EA28</f>
        <v>0</v>
      </c>
      <c r="EE52" s="380" t="str">
        <f t="shared" si="43"/>
        <v/>
      </c>
      <c r="EF52" s="274" t="str">
        <f t="shared" si="93"/>
        <v>${id_fio12}</v>
      </c>
      <c r="EG52" s="181"/>
      <c r="EH52" s="181"/>
      <c r="EI52" s="275" t="str">
        <f t="shared" si="94"/>
        <v>0:</v>
      </c>
      <c r="EJ52" s="275" t="str">
        <f t="shared" si="94"/>
        <v>0:</v>
      </c>
      <c r="EK52" s="276">
        <f t="shared" si="44"/>
        <v>0</v>
      </c>
      <c r="EL52" s="277" t="e">
        <f>IF(MONTH('Настройки ТИК'!$C$17)=MONTH('Настройки ТИК'!$D$17),IF(EQ52="К",EK52,0),IF(MONTH($A52)&lt;MONTH('Настройки ТИК'!$D$17),IF(EQ52="К",EK52,0),0))</f>
        <v>#VALUE!</v>
      </c>
      <c r="EM52" s="277" t="e">
        <f>IF(MONTH('Настройки ТИК'!$C$17)=MONTH('Настройки ТИК'!$D$17),0,IF(MONTH($A52)&lt;MONTH('Настройки ТИК'!$D$17),0,IF(EQ52="К",EK52,0)))</f>
        <v>#VALUE!</v>
      </c>
      <c r="EN52" s="277">
        <f t="shared" si="45"/>
        <v>0</v>
      </c>
      <c r="EO52" s="277">
        <f t="shared" si="46"/>
        <v>0</v>
      </c>
      <c r="EP52" s="303">
        <f>'в ФОВ'!EM28</f>
        <v>0</v>
      </c>
      <c r="EQ52" s="380" t="str">
        <f t="shared" si="47"/>
        <v/>
      </c>
      <c r="ER52" s="274" t="str">
        <f t="shared" si="95"/>
        <v>${id_fio13}</v>
      </c>
      <c r="ES52" s="181"/>
      <c r="ET52" s="181"/>
      <c r="EU52" s="275" t="str">
        <f t="shared" si="96"/>
        <v>0:</v>
      </c>
      <c r="EV52" s="275" t="str">
        <f t="shared" si="96"/>
        <v>0:</v>
      </c>
      <c r="EW52" s="276">
        <f t="shared" si="48"/>
        <v>0</v>
      </c>
      <c r="EX52" s="277" t="e">
        <f>IF(MONTH('Настройки ТИК'!$C$17)=MONTH('Настройки ТИК'!$D$17),IF(FC52="К",EW52,0),IF(MONTH($A52)&lt;MONTH('Настройки ТИК'!$D$17),IF(FC52="К",EW52,0),0))</f>
        <v>#VALUE!</v>
      </c>
      <c r="EY52" s="277" t="e">
        <f>IF(MONTH('Настройки ТИК'!$C$17)=MONTH('Настройки ТИК'!$D$17),0,IF(MONTH($A52)&lt;MONTH('Настройки ТИК'!$D$17),0,IF(FC52="К",EW52,0)))</f>
        <v>#VALUE!</v>
      </c>
      <c r="EZ52" s="277">
        <f t="shared" si="49"/>
        <v>0</v>
      </c>
      <c r="FA52" s="277">
        <f t="shared" si="50"/>
        <v>0</v>
      </c>
      <c r="FB52" s="303">
        <f>'в ФОВ'!EY28</f>
        <v>0</v>
      </c>
      <c r="FC52" s="380" t="str">
        <f t="shared" si="51"/>
        <v/>
      </c>
      <c r="FD52" s="274" t="str">
        <f t="shared" si="97"/>
        <v>${id_fio14}</v>
      </c>
      <c r="FE52" s="181"/>
      <c r="FF52" s="181"/>
      <c r="FG52" s="275" t="str">
        <f t="shared" si="98"/>
        <v>0:</v>
      </c>
      <c r="FH52" s="275" t="str">
        <f t="shared" si="98"/>
        <v>0:</v>
      </c>
      <c r="FI52" s="276">
        <f t="shared" si="52"/>
        <v>0</v>
      </c>
      <c r="FJ52" s="277" t="e">
        <f>IF(MONTH('Настройки ТИК'!$C$17)=MONTH('Настройки ТИК'!$D$17),IF(FO52="К",FI52,0),IF(MONTH($A52)&lt;MONTH('Настройки ТИК'!$D$17),IF(FO52="К",FI52,0),0))</f>
        <v>#VALUE!</v>
      </c>
      <c r="FK52" s="277" t="e">
        <f>IF(MONTH('Настройки ТИК'!$C$17)=MONTH('Настройки ТИК'!$D$17),0,IF(MONTH($A52)&lt;MONTH('Настройки ТИК'!$D$17),0,IF(FO52="К",FI52,0)))</f>
        <v>#VALUE!</v>
      </c>
      <c r="FL52" s="277">
        <f t="shared" si="53"/>
        <v>0</v>
      </c>
      <c r="FM52" s="277">
        <f t="shared" si="54"/>
        <v>0</v>
      </c>
      <c r="FN52" s="303">
        <f>'в ФОВ'!FK28</f>
        <v>0</v>
      </c>
      <c r="FO52" s="380" t="str">
        <f t="shared" si="55"/>
        <v/>
      </c>
      <c r="FP52" s="274" t="str">
        <f t="shared" si="99"/>
        <v>${id_fio15}</v>
      </c>
      <c r="FQ52" s="181"/>
      <c r="FR52" s="181"/>
      <c r="FS52" s="275" t="str">
        <f t="shared" si="100"/>
        <v>0:</v>
      </c>
      <c r="FT52" s="275" t="str">
        <f t="shared" si="100"/>
        <v>0:</v>
      </c>
      <c r="FU52" s="276">
        <f t="shared" si="56"/>
        <v>0</v>
      </c>
      <c r="FV52" s="277" t="e">
        <f>IF(MONTH('Настройки ТИК'!$C$17)=MONTH('Настройки ТИК'!$D$17),IF(GA52="К",FU52,0),IF(MONTH($A52)&lt;MONTH('Настройки ТИК'!$D$17),IF(GA52="К",FU52,0),0))</f>
        <v>#VALUE!</v>
      </c>
      <c r="FW52" s="277" t="e">
        <f>IF(MONTH('Настройки ТИК'!$C$17)=MONTH('Настройки ТИК'!$D$17),0,IF(MONTH($A52)&lt;MONTH('Настройки ТИК'!$D$17),0,IF(GA52="К",FU52,0)))</f>
        <v>#VALUE!</v>
      </c>
      <c r="FX52" s="277">
        <f t="shared" si="57"/>
        <v>0</v>
      </c>
      <c r="FY52" s="277">
        <f t="shared" si="58"/>
        <v>0</v>
      </c>
      <c r="FZ52" s="303">
        <f>'в ФОВ'!FW28</f>
        <v>0</v>
      </c>
      <c r="GA52" s="380" t="str">
        <f t="shared" si="59"/>
        <v/>
      </c>
      <c r="GB52" s="274" t="str">
        <f t="shared" si="101"/>
        <v>${id_fio16}</v>
      </c>
      <c r="GC52" s="181"/>
      <c r="GD52" s="181"/>
      <c r="GE52" s="275" t="str">
        <f t="shared" si="102"/>
        <v>0:</v>
      </c>
      <c r="GF52" s="275" t="str">
        <f t="shared" si="102"/>
        <v>0:</v>
      </c>
      <c r="GG52" s="276">
        <f t="shared" si="60"/>
        <v>0</v>
      </c>
      <c r="GH52" s="277" t="e">
        <f>IF(MONTH('Настройки ТИК'!$C$17)=MONTH('Настройки ТИК'!$D$17),IF(GM52="К",GG52,0),IF(MONTH($A52)&lt;MONTH('Настройки ТИК'!$D$17),IF(GM52="К",GG52,0),0))</f>
        <v>#VALUE!</v>
      </c>
      <c r="GI52" s="277" t="e">
        <f>IF(MONTH('Настройки ТИК'!$C$17)=MONTH('Настройки ТИК'!$D$17),0,IF(MONTH($A52)&lt;MONTH('Настройки ТИК'!$D$17),0,IF(GM52="К",GG52,0)))</f>
        <v>#VALUE!</v>
      </c>
      <c r="GJ52" s="277">
        <f t="shared" si="61"/>
        <v>0</v>
      </c>
      <c r="GK52" s="277">
        <f t="shared" si="62"/>
        <v>0</v>
      </c>
      <c r="GL52" s="303">
        <f>'в ФОВ'!GI28</f>
        <v>0</v>
      </c>
      <c r="GM52" s="380" t="str">
        <f t="shared" si="63"/>
        <v/>
      </c>
      <c r="GN52" s="274" t="str">
        <f t="shared" si="103"/>
        <v>${id_fio17}</v>
      </c>
      <c r="GO52" s="181"/>
      <c r="GP52" s="181"/>
      <c r="GQ52" s="275" t="str">
        <f t="shared" si="104"/>
        <v>0:</v>
      </c>
      <c r="GR52" s="275" t="str">
        <f t="shared" si="104"/>
        <v>0:</v>
      </c>
      <c r="GS52" s="276">
        <f t="shared" si="64"/>
        <v>0</v>
      </c>
      <c r="GT52" s="277" t="e">
        <f>IF(MONTH('Настройки ТИК'!$C$17)=MONTH('Настройки ТИК'!$D$17),IF(GY52="К",GS52,0),IF(MONTH($A52)&lt;MONTH('Настройки ТИК'!$D$17),IF(GY52="К",GS52,0),0))</f>
        <v>#VALUE!</v>
      </c>
      <c r="GU52" s="277" t="e">
        <f>IF(MONTH('Настройки ТИК'!$C$17)=MONTH('Настройки ТИК'!$D$17),0,IF(MONTH($A52)&lt;MONTH('Настройки ТИК'!$D$17),0,IF(GY52="К",GS52,0)))</f>
        <v>#VALUE!</v>
      </c>
      <c r="GV52" s="277">
        <f t="shared" si="65"/>
        <v>0</v>
      </c>
      <c r="GW52" s="277">
        <f t="shared" si="66"/>
        <v>0</v>
      </c>
      <c r="GX52" s="303">
        <f>'в ФОВ'!GU28</f>
        <v>0</v>
      </c>
      <c r="GY52" s="380" t="str">
        <f t="shared" si="67"/>
        <v/>
      </c>
      <c r="GZ52" s="274" t="str">
        <f t="shared" si="105"/>
        <v>${id_fio18}</v>
      </c>
      <c r="HA52" s="181"/>
      <c r="HB52" s="181"/>
      <c r="HC52" s="275" t="str">
        <f t="shared" si="106"/>
        <v>0:</v>
      </c>
      <c r="HD52" s="275" t="str">
        <f t="shared" si="106"/>
        <v>0:</v>
      </c>
      <c r="HE52" s="276">
        <f t="shared" si="68"/>
        <v>0</v>
      </c>
      <c r="HF52" s="277" t="e">
        <f>IF(MONTH('Настройки ТИК'!$C$17)=MONTH('Настройки ТИК'!$D$17),IF(HK52="К",HE52,0),IF(MONTH($A52)&lt;MONTH('Настройки ТИК'!$D$17),IF(HK52="К",HE52,0),0))</f>
        <v>#VALUE!</v>
      </c>
      <c r="HG52" s="277" t="e">
        <f>IF(MONTH('Настройки ТИК'!$C$17)=MONTH('Настройки ТИК'!$D$17),0,IF(MONTH($A52)&lt;MONTH('Настройки ТИК'!$D$17),0,IF(HK52="К",HE52,0)))</f>
        <v>#VALUE!</v>
      </c>
      <c r="HH52" s="277">
        <f t="shared" si="69"/>
        <v>0</v>
      </c>
      <c r="HI52" s="277">
        <f t="shared" si="70"/>
        <v>0</v>
      </c>
      <c r="HJ52" s="303">
        <f>'в ФОВ'!HG28</f>
        <v>0</v>
      </c>
      <c r="HK52" s="380" t="str">
        <f t="shared" si="71"/>
        <v/>
      </c>
      <c r="HO52" s="408" t="str">
        <f>'Настройки ТИК'!$C$55</f>
        <v>${code_doc}</v>
      </c>
    </row>
    <row r="53" spans="1:223">
      <c r="A53" s="419" t="s">
        <v>1040</v>
      </c>
      <c r="B53" s="420" t="s">
        <v>1041</v>
      </c>
      <c r="C53" s="497" t="s">
        <v>1091</v>
      </c>
      <c r="D53" s="274" t="str">
        <f t="shared" si="107"/>
        <v>${id_fio1}</v>
      </c>
      <c r="E53" s="181"/>
      <c r="F53" s="181"/>
      <c r="G53" s="275" t="str">
        <f t="shared" si="72"/>
        <v>0:</v>
      </c>
      <c r="H53" s="275" t="str">
        <f t="shared" si="72"/>
        <v>0:</v>
      </c>
      <c r="I53" s="276">
        <f t="shared" si="0"/>
        <v>0</v>
      </c>
      <c r="J53" s="277" t="e">
        <f>IF(MONTH('Настройки ТИК'!$C$17)=MONTH('Настройки ТИК'!$D$17),IF(O53="К",I53,0),IF(MONTH($A53)&lt;MONTH('Настройки ТИК'!$D$17),IF(O53="К",I53,0),0))</f>
        <v>#VALUE!</v>
      </c>
      <c r="K53" s="277" t="e">
        <f>IF(MONTH('Настройки ТИК'!$C$17)=MONTH('Настройки ТИК'!$D$17),0,IF(MONTH($A53)&lt;MONTH('Настройки ТИК'!$D$17),0,IF(O53="К",I53,0)))</f>
        <v>#VALUE!</v>
      </c>
      <c r="L53" s="277">
        <f t="shared" si="1"/>
        <v>0</v>
      </c>
      <c r="M53" s="277">
        <f t="shared" si="2"/>
        <v>0</v>
      </c>
      <c r="N53" s="303">
        <f>'в ФОВ'!K29</f>
        <v>0</v>
      </c>
      <c r="O53" s="380" t="str">
        <f t="shared" si="3"/>
        <v/>
      </c>
      <c r="P53" s="274" t="str">
        <f t="shared" si="73"/>
        <v>${id_fio2}</v>
      </c>
      <c r="Q53" s="181"/>
      <c r="R53" s="181"/>
      <c r="S53" s="275" t="str">
        <f t="shared" si="74"/>
        <v>0:</v>
      </c>
      <c r="T53" s="275" t="str">
        <f t="shared" si="74"/>
        <v>0:</v>
      </c>
      <c r="U53" s="276">
        <f t="shared" si="4"/>
        <v>0</v>
      </c>
      <c r="V53" s="277" t="e">
        <f>IF(MONTH('Настройки ТИК'!$C$17)=MONTH('Настройки ТИК'!$D$17),IF(AA53="К",U53,0),IF(MONTH($A53)&lt;MONTH('Настройки ТИК'!$D$17),IF(AA53="К",U53,0),0))</f>
        <v>#VALUE!</v>
      </c>
      <c r="W53" s="277" t="e">
        <f>IF(MONTH('Настройки ТИК'!$C$17)=MONTH('Настройки ТИК'!$D$17),0,IF(MONTH($A53)&lt;MONTH('Настройки ТИК'!$D$17),0,IF(AA53="К",U53,0)))</f>
        <v>#VALUE!</v>
      </c>
      <c r="X53" s="277">
        <f t="shared" si="5"/>
        <v>0</v>
      </c>
      <c r="Y53" s="277">
        <f t="shared" si="6"/>
        <v>0</v>
      </c>
      <c r="Z53" s="303">
        <f>'в ФОВ'!W29</f>
        <v>0</v>
      </c>
      <c r="AA53" s="380" t="str">
        <f t="shared" si="7"/>
        <v/>
      </c>
      <c r="AB53" s="274" t="str">
        <f t="shared" si="75"/>
        <v>${id_fio3}</v>
      </c>
      <c r="AC53" s="181"/>
      <c r="AD53" s="181"/>
      <c r="AE53" s="275" t="str">
        <f t="shared" si="76"/>
        <v>0:</v>
      </c>
      <c r="AF53" s="275" t="str">
        <f t="shared" si="76"/>
        <v>0:</v>
      </c>
      <c r="AG53" s="276">
        <f t="shared" si="8"/>
        <v>0</v>
      </c>
      <c r="AH53" s="277" t="e">
        <f>IF(MONTH('Настройки ТИК'!$C$17)=MONTH('Настройки ТИК'!$D$17),IF(AM53="К",AG53,0),IF(MONTH($A53)&lt;MONTH('Настройки ТИК'!$D$17),IF(AM53="К",AG53,0),0))</f>
        <v>#VALUE!</v>
      </c>
      <c r="AI53" s="277" t="e">
        <f>IF(MONTH('Настройки ТИК'!$C$17)=MONTH('Настройки ТИК'!$D$17),0,IF(MONTH($A53)&lt;MONTH('Настройки ТИК'!$D$17),0,IF(AM53="К",AG53,0)))</f>
        <v>#VALUE!</v>
      </c>
      <c r="AJ53" s="277">
        <f t="shared" si="9"/>
        <v>0</v>
      </c>
      <c r="AK53" s="277">
        <f t="shared" si="10"/>
        <v>0</v>
      </c>
      <c r="AL53" s="303">
        <f>'в ФОВ'!AI29</f>
        <v>0</v>
      </c>
      <c r="AM53" s="380" t="str">
        <f t="shared" si="11"/>
        <v/>
      </c>
      <c r="AN53" s="274" t="str">
        <f t="shared" si="77"/>
        <v>${id_fio4}</v>
      </c>
      <c r="AO53" s="181"/>
      <c r="AP53" s="181"/>
      <c r="AQ53" s="275" t="str">
        <f t="shared" si="78"/>
        <v>0:</v>
      </c>
      <c r="AR53" s="275" t="str">
        <f t="shared" si="78"/>
        <v>0:</v>
      </c>
      <c r="AS53" s="276">
        <f t="shared" si="12"/>
        <v>0</v>
      </c>
      <c r="AT53" s="277" t="e">
        <f>IF(MONTH('Настройки ТИК'!$C$17)=MONTH('Настройки ТИК'!$D$17),IF(AY53="К",AS53,0),IF(MONTH($A53)&lt;MONTH('Настройки ТИК'!$D$17),IF(AY53="К",AS53,0),0))</f>
        <v>#VALUE!</v>
      </c>
      <c r="AU53" s="277" t="e">
        <f>IF(MONTH('Настройки ТИК'!$C$17)=MONTH('Настройки ТИК'!$D$17),0,IF(MONTH($A53)&lt;MONTH('Настройки ТИК'!$D$17),0,IF(AY53="К",AS53,0)))</f>
        <v>#VALUE!</v>
      </c>
      <c r="AV53" s="277">
        <f t="shared" si="13"/>
        <v>0</v>
      </c>
      <c r="AW53" s="277">
        <f t="shared" si="14"/>
        <v>0</v>
      </c>
      <c r="AX53" s="303">
        <f>'в ФОВ'!AU29</f>
        <v>0</v>
      </c>
      <c r="AY53" s="380" t="str">
        <f t="shared" si="15"/>
        <v/>
      </c>
      <c r="AZ53" s="274" t="str">
        <f t="shared" si="79"/>
        <v>${id_fio5}</v>
      </c>
      <c r="BA53" s="181"/>
      <c r="BB53" s="181"/>
      <c r="BC53" s="275" t="str">
        <f t="shared" si="80"/>
        <v>0:</v>
      </c>
      <c r="BD53" s="275" t="str">
        <f t="shared" si="80"/>
        <v>0:</v>
      </c>
      <c r="BE53" s="276">
        <f t="shared" si="16"/>
        <v>0</v>
      </c>
      <c r="BF53" s="277" t="e">
        <f>IF(MONTH('Настройки ТИК'!$C$17)=MONTH('Настройки ТИК'!$D$17),IF(BK53="К",BE53,0),IF(MONTH($A53)&lt;MONTH('Настройки ТИК'!$D$17),IF(BK53="К",BE53,0),0))</f>
        <v>#VALUE!</v>
      </c>
      <c r="BG53" s="277" t="e">
        <f>IF(MONTH('Настройки ТИК'!$C$17)=MONTH('Настройки ТИК'!$D$17),0,IF(MONTH($A53)&lt;MONTH('Настройки ТИК'!$D$17),0,IF(BK53="К",BE53,0)))</f>
        <v>#VALUE!</v>
      </c>
      <c r="BH53" s="277">
        <f t="shared" si="17"/>
        <v>0</v>
      </c>
      <c r="BI53" s="277">
        <f t="shared" si="18"/>
        <v>0</v>
      </c>
      <c r="BJ53" s="303">
        <f>'в ФОВ'!BG29</f>
        <v>0</v>
      </c>
      <c r="BK53" s="380" t="str">
        <f t="shared" si="19"/>
        <v/>
      </c>
      <c r="BL53" s="274" t="str">
        <f t="shared" si="81"/>
        <v>${id_fio6}</v>
      </c>
      <c r="BM53" s="181"/>
      <c r="BN53" s="181"/>
      <c r="BO53" s="275" t="str">
        <f t="shared" si="82"/>
        <v>0:</v>
      </c>
      <c r="BP53" s="275" t="str">
        <f t="shared" si="82"/>
        <v>0:</v>
      </c>
      <c r="BQ53" s="276">
        <f t="shared" si="20"/>
        <v>0</v>
      </c>
      <c r="BR53" s="277" t="e">
        <f>IF(MONTH('Настройки ТИК'!$C$17)=MONTH('Настройки ТИК'!$D$17),IF(BW53="К",BQ53,0),IF(MONTH($A53)&lt;MONTH('Настройки ТИК'!$D$17),IF(BW53="К",BQ53,0),0))</f>
        <v>#VALUE!</v>
      </c>
      <c r="BS53" s="277" t="e">
        <f>IF(MONTH('Настройки ТИК'!$C$17)=MONTH('Настройки ТИК'!$D$17),0,IF(MONTH($A53)&lt;MONTH('Настройки ТИК'!$D$17),0,IF(BW53="К",BQ53,0)))</f>
        <v>#VALUE!</v>
      </c>
      <c r="BT53" s="277">
        <f t="shared" si="21"/>
        <v>0</v>
      </c>
      <c r="BU53" s="277">
        <f t="shared" si="22"/>
        <v>0</v>
      </c>
      <c r="BV53" s="303">
        <f>'в ФОВ'!BS29</f>
        <v>0</v>
      </c>
      <c r="BW53" s="380" t="str">
        <f t="shared" si="23"/>
        <v/>
      </c>
      <c r="BX53" s="274" t="str">
        <f t="shared" si="83"/>
        <v>${id_fio7}</v>
      </c>
      <c r="BY53" s="181"/>
      <c r="BZ53" s="181"/>
      <c r="CA53" s="275" t="str">
        <f t="shared" si="84"/>
        <v>0:</v>
      </c>
      <c r="CB53" s="275" t="str">
        <f t="shared" si="84"/>
        <v>0:</v>
      </c>
      <c r="CC53" s="276">
        <f t="shared" si="24"/>
        <v>0</v>
      </c>
      <c r="CD53" s="277" t="e">
        <f>IF(MONTH('Настройки ТИК'!$C$17)=MONTH('Настройки ТИК'!$D$17),IF(CI53="К",CC53,0),IF(MONTH($A53)&lt;MONTH('Настройки ТИК'!$D$17),IF(CI53="К",CC53,0),0))</f>
        <v>#VALUE!</v>
      </c>
      <c r="CE53" s="277" t="e">
        <f>IF(MONTH('Настройки ТИК'!$C$17)=MONTH('Настройки ТИК'!$D$17),0,IF(MONTH($A53)&lt;MONTH('Настройки ТИК'!$D$17),0,IF(CI53="К",CC53,0)))</f>
        <v>#VALUE!</v>
      </c>
      <c r="CF53" s="277">
        <f t="shared" si="25"/>
        <v>0</v>
      </c>
      <c r="CG53" s="277">
        <f t="shared" si="26"/>
        <v>0</v>
      </c>
      <c r="CH53" s="303">
        <f>'в ФОВ'!CE29</f>
        <v>0</v>
      </c>
      <c r="CI53" s="380" t="str">
        <f t="shared" si="27"/>
        <v/>
      </c>
      <c r="CJ53" s="274" t="str">
        <f t="shared" si="85"/>
        <v>${id_fio8}</v>
      </c>
      <c r="CK53" s="181"/>
      <c r="CL53" s="181"/>
      <c r="CM53" s="275" t="str">
        <f t="shared" si="86"/>
        <v>0:</v>
      </c>
      <c r="CN53" s="275" t="str">
        <f t="shared" si="86"/>
        <v>0:</v>
      </c>
      <c r="CO53" s="276">
        <f t="shared" si="28"/>
        <v>0</v>
      </c>
      <c r="CP53" s="277" t="e">
        <f>IF(MONTH('Настройки ТИК'!$C$17)=MONTH('Настройки ТИК'!$D$17),IF(CU53="К",CO53,0),IF(MONTH($A53)&lt;MONTH('Настройки ТИК'!$D$17),IF(CU53="К",CO53,0),0))</f>
        <v>#VALUE!</v>
      </c>
      <c r="CQ53" s="277" t="e">
        <f>IF(MONTH('Настройки ТИК'!$C$17)=MONTH('Настройки ТИК'!$D$17),0,IF(MONTH($A53)&lt;MONTH('Настройки ТИК'!$D$17),0,IF(CU53="К",CO53,0)))</f>
        <v>#VALUE!</v>
      </c>
      <c r="CR53" s="277">
        <f t="shared" si="29"/>
        <v>0</v>
      </c>
      <c r="CS53" s="277">
        <f t="shared" si="30"/>
        <v>0</v>
      </c>
      <c r="CT53" s="303">
        <f>'в ФОВ'!CQ29</f>
        <v>0</v>
      </c>
      <c r="CU53" s="380" t="str">
        <f t="shared" si="31"/>
        <v/>
      </c>
      <c r="CV53" s="274" t="str">
        <f t="shared" si="87"/>
        <v>${id_fio9}</v>
      </c>
      <c r="CW53" s="181"/>
      <c r="CX53" s="181"/>
      <c r="CY53" s="275" t="str">
        <f t="shared" si="88"/>
        <v>0:</v>
      </c>
      <c r="CZ53" s="275" t="str">
        <f t="shared" si="88"/>
        <v>0:</v>
      </c>
      <c r="DA53" s="276">
        <f t="shared" si="32"/>
        <v>0</v>
      </c>
      <c r="DB53" s="277" t="e">
        <f>IF(MONTH('Настройки ТИК'!$C$17)=MONTH('Настройки ТИК'!$D$17),IF(DG53="К",DA53,0),IF(MONTH($A53)&lt;MONTH('Настройки ТИК'!$D$17),IF(DG53="К",DA53,0),0))</f>
        <v>#VALUE!</v>
      </c>
      <c r="DC53" s="277" t="e">
        <f>IF(MONTH('Настройки ТИК'!$C$17)=MONTH('Настройки ТИК'!$D$17),0,IF(MONTH($A53)&lt;MONTH('Настройки ТИК'!$D$17),0,IF(DG53="К",DA53,0)))</f>
        <v>#VALUE!</v>
      </c>
      <c r="DD53" s="277">
        <f t="shared" si="33"/>
        <v>0</v>
      </c>
      <c r="DE53" s="277">
        <f t="shared" si="34"/>
        <v>0</v>
      </c>
      <c r="DF53" s="303">
        <f>'в ФОВ'!DC29</f>
        <v>0</v>
      </c>
      <c r="DG53" s="380" t="str">
        <f t="shared" si="35"/>
        <v/>
      </c>
      <c r="DH53" s="274" t="str">
        <f t="shared" si="89"/>
        <v>${id_fio10}</v>
      </c>
      <c r="DI53" s="181"/>
      <c r="DJ53" s="181"/>
      <c r="DK53" s="275" t="str">
        <f t="shared" si="90"/>
        <v>0:</v>
      </c>
      <c r="DL53" s="275" t="str">
        <f t="shared" si="90"/>
        <v>0:</v>
      </c>
      <c r="DM53" s="276">
        <f t="shared" si="36"/>
        <v>0</v>
      </c>
      <c r="DN53" s="277" t="e">
        <f>IF(MONTH('Настройки ТИК'!$C$17)=MONTH('Настройки ТИК'!$D$17),IF(DS53="К",DM53,0),IF(MONTH($A53)&lt;MONTH('Настройки ТИК'!$D$17),IF(DS53="К",DM53,0),0))</f>
        <v>#VALUE!</v>
      </c>
      <c r="DO53" s="277" t="e">
        <f>IF(MONTH('Настройки ТИК'!$C$17)=MONTH('Настройки ТИК'!$D$17),0,IF(MONTH($A53)&lt;MONTH('Настройки ТИК'!$D$17),0,IF(DS53="К",DM53,0)))</f>
        <v>#VALUE!</v>
      </c>
      <c r="DP53" s="277">
        <f t="shared" si="37"/>
        <v>0</v>
      </c>
      <c r="DQ53" s="277">
        <f t="shared" si="38"/>
        <v>0</v>
      </c>
      <c r="DR53" s="303">
        <f>'в ФОВ'!DO29</f>
        <v>0</v>
      </c>
      <c r="DS53" s="380" t="str">
        <f t="shared" si="39"/>
        <v/>
      </c>
      <c r="DT53" s="274" t="str">
        <f t="shared" si="91"/>
        <v>${id_fio11}</v>
      </c>
      <c r="DU53" s="181"/>
      <c r="DV53" s="181"/>
      <c r="DW53" s="275" t="str">
        <f t="shared" si="92"/>
        <v>0:</v>
      </c>
      <c r="DX53" s="275" t="str">
        <f t="shared" si="92"/>
        <v>0:</v>
      </c>
      <c r="DY53" s="276">
        <f t="shared" si="40"/>
        <v>0</v>
      </c>
      <c r="DZ53" s="277" t="e">
        <f>IF(MONTH('Настройки ТИК'!$C$17)=MONTH('Настройки ТИК'!$D$17),IF(EE53="К",DY53,0),IF(MONTH($A53)&lt;MONTH('Настройки ТИК'!$D$17),IF(EE53="К",DY53,0),0))</f>
        <v>#VALUE!</v>
      </c>
      <c r="EA53" s="277" t="e">
        <f>IF(MONTH('Настройки ТИК'!$C$17)=MONTH('Настройки ТИК'!$D$17),0,IF(MONTH($A53)&lt;MONTH('Настройки ТИК'!$D$17),0,IF(EE53="К",DY53,0)))</f>
        <v>#VALUE!</v>
      </c>
      <c r="EB53" s="277">
        <f t="shared" si="41"/>
        <v>0</v>
      </c>
      <c r="EC53" s="277">
        <f t="shared" si="42"/>
        <v>0</v>
      </c>
      <c r="ED53" s="303">
        <f>'в ФОВ'!EA29</f>
        <v>0</v>
      </c>
      <c r="EE53" s="380" t="str">
        <f t="shared" si="43"/>
        <v/>
      </c>
      <c r="EF53" s="274" t="str">
        <f t="shared" si="93"/>
        <v>${id_fio12}</v>
      </c>
      <c r="EG53" s="181"/>
      <c r="EH53" s="181"/>
      <c r="EI53" s="275" t="str">
        <f t="shared" si="94"/>
        <v>0:</v>
      </c>
      <c r="EJ53" s="275" t="str">
        <f t="shared" si="94"/>
        <v>0:</v>
      </c>
      <c r="EK53" s="276">
        <f t="shared" si="44"/>
        <v>0</v>
      </c>
      <c r="EL53" s="277" t="e">
        <f>IF(MONTH('Настройки ТИК'!$C$17)=MONTH('Настройки ТИК'!$D$17),IF(EQ53="К",EK53,0),IF(MONTH($A53)&lt;MONTH('Настройки ТИК'!$D$17),IF(EQ53="К",EK53,0),0))</f>
        <v>#VALUE!</v>
      </c>
      <c r="EM53" s="277" t="e">
        <f>IF(MONTH('Настройки ТИК'!$C$17)=MONTH('Настройки ТИК'!$D$17),0,IF(MONTH($A53)&lt;MONTH('Настройки ТИК'!$D$17),0,IF(EQ53="К",EK53,0)))</f>
        <v>#VALUE!</v>
      </c>
      <c r="EN53" s="277">
        <f t="shared" si="45"/>
        <v>0</v>
      </c>
      <c r="EO53" s="277">
        <f t="shared" si="46"/>
        <v>0</v>
      </c>
      <c r="EP53" s="303">
        <f>'в ФОВ'!EM29</f>
        <v>0</v>
      </c>
      <c r="EQ53" s="380" t="str">
        <f t="shared" si="47"/>
        <v/>
      </c>
      <c r="ER53" s="274" t="str">
        <f t="shared" si="95"/>
        <v>${id_fio13}</v>
      </c>
      <c r="ES53" s="181"/>
      <c r="ET53" s="181"/>
      <c r="EU53" s="275" t="str">
        <f t="shared" si="96"/>
        <v>0:</v>
      </c>
      <c r="EV53" s="275" t="str">
        <f t="shared" si="96"/>
        <v>0:</v>
      </c>
      <c r="EW53" s="276">
        <f t="shared" si="48"/>
        <v>0</v>
      </c>
      <c r="EX53" s="277" t="e">
        <f>IF(MONTH('Настройки ТИК'!$C$17)=MONTH('Настройки ТИК'!$D$17),IF(FC53="К",EW53,0),IF(MONTH($A53)&lt;MONTH('Настройки ТИК'!$D$17),IF(FC53="К",EW53,0),0))</f>
        <v>#VALUE!</v>
      </c>
      <c r="EY53" s="277" t="e">
        <f>IF(MONTH('Настройки ТИК'!$C$17)=MONTH('Настройки ТИК'!$D$17),0,IF(MONTH($A53)&lt;MONTH('Настройки ТИК'!$D$17),0,IF(FC53="К",EW53,0)))</f>
        <v>#VALUE!</v>
      </c>
      <c r="EZ53" s="277">
        <f t="shared" si="49"/>
        <v>0</v>
      </c>
      <c r="FA53" s="277">
        <f t="shared" si="50"/>
        <v>0</v>
      </c>
      <c r="FB53" s="303">
        <f>'в ФОВ'!EY29</f>
        <v>0</v>
      </c>
      <c r="FC53" s="380" t="str">
        <f t="shared" si="51"/>
        <v/>
      </c>
      <c r="FD53" s="274" t="str">
        <f t="shared" si="97"/>
        <v>${id_fio14}</v>
      </c>
      <c r="FE53" s="181"/>
      <c r="FF53" s="181"/>
      <c r="FG53" s="275" t="str">
        <f t="shared" si="98"/>
        <v>0:</v>
      </c>
      <c r="FH53" s="275" t="str">
        <f t="shared" si="98"/>
        <v>0:</v>
      </c>
      <c r="FI53" s="276">
        <f t="shared" si="52"/>
        <v>0</v>
      </c>
      <c r="FJ53" s="277" t="e">
        <f>IF(MONTH('Настройки ТИК'!$C$17)=MONTH('Настройки ТИК'!$D$17),IF(FO53="К",FI53,0),IF(MONTH($A53)&lt;MONTH('Настройки ТИК'!$D$17),IF(FO53="К",FI53,0),0))</f>
        <v>#VALUE!</v>
      </c>
      <c r="FK53" s="277" t="e">
        <f>IF(MONTH('Настройки ТИК'!$C$17)=MONTH('Настройки ТИК'!$D$17),0,IF(MONTH($A53)&lt;MONTH('Настройки ТИК'!$D$17),0,IF(FO53="К",FI53,0)))</f>
        <v>#VALUE!</v>
      </c>
      <c r="FL53" s="277">
        <f t="shared" si="53"/>
        <v>0</v>
      </c>
      <c r="FM53" s="277">
        <f t="shared" si="54"/>
        <v>0</v>
      </c>
      <c r="FN53" s="303">
        <f>'в ФОВ'!FK29</f>
        <v>0</v>
      </c>
      <c r="FO53" s="380" t="str">
        <f t="shared" si="55"/>
        <v/>
      </c>
      <c r="FP53" s="274" t="str">
        <f t="shared" si="99"/>
        <v>${id_fio15}</v>
      </c>
      <c r="FQ53" s="181"/>
      <c r="FR53" s="181"/>
      <c r="FS53" s="275" t="str">
        <f t="shared" si="100"/>
        <v>0:</v>
      </c>
      <c r="FT53" s="275" t="str">
        <f t="shared" si="100"/>
        <v>0:</v>
      </c>
      <c r="FU53" s="276">
        <f t="shared" si="56"/>
        <v>0</v>
      </c>
      <c r="FV53" s="277" t="e">
        <f>IF(MONTH('Настройки ТИК'!$C$17)=MONTH('Настройки ТИК'!$D$17),IF(GA53="К",FU53,0),IF(MONTH($A53)&lt;MONTH('Настройки ТИК'!$D$17),IF(GA53="К",FU53,0),0))</f>
        <v>#VALUE!</v>
      </c>
      <c r="FW53" s="277" t="e">
        <f>IF(MONTH('Настройки ТИК'!$C$17)=MONTH('Настройки ТИК'!$D$17),0,IF(MONTH($A53)&lt;MONTH('Настройки ТИК'!$D$17),0,IF(GA53="К",FU53,0)))</f>
        <v>#VALUE!</v>
      </c>
      <c r="FX53" s="277">
        <f t="shared" si="57"/>
        <v>0</v>
      </c>
      <c r="FY53" s="277">
        <f t="shared" si="58"/>
        <v>0</v>
      </c>
      <c r="FZ53" s="303">
        <f>'в ФОВ'!FW29</f>
        <v>0</v>
      </c>
      <c r="GA53" s="380" t="str">
        <f t="shared" si="59"/>
        <v/>
      </c>
      <c r="GB53" s="274" t="str">
        <f t="shared" si="101"/>
        <v>${id_fio16}</v>
      </c>
      <c r="GC53" s="181"/>
      <c r="GD53" s="181"/>
      <c r="GE53" s="275" t="str">
        <f t="shared" si="102"/>
        <v>0:</v>
      </c>
      <c r="GF53" s="275" t="str">
        <f t="shared" si="102"/>
        <v>0:</v>
      </c>
      <c r="GG53" s="276">
        <f t="shared" si="60"/>
        <v>0</v>
      </c>
      <c r="GH53" s="277" t="e">
        <f>IF(MONTH('Настройки ТИК'!$C$17)=MONTH('Настройки ТИК'!$D$17),IF(GM53="К",GG53,0),IF(MONTH($A53)&lt;MONTH('Настройки ТИК'!$D$17),IF(GM53="К",GG53,0),0))</f>
        <v>#VALUE!</v>
      </c>
      <c r="GI53" s="277" t="e">
        <f>IF(MONTH('Настройки ТИК'!$C$17)=MONTH('Настройки ТИК'!$D$17),0,IF(MONTH($A53)&lt;MONTH('Настройки ТИК'!$D$17),0,IF(GM53="К",GG53,0)))</f>
        <v>#VALUE!</v>
      </c>
      <c r="GJ53" s="277">
        <f t="shared" si="61"/>
        <v>0</v>
      </c>
      <c r="GK53" s="277">
        <f t="shared" si="62"/>
        <v>0</v>
      </c>
      <c r="GL53" s="303">
        <f>'в ФОВ'!GI29</f>
        <v>0</v>
      </c>
      <c r="GM53" s="380" t="str">
        <f t="shared" si="63"/>
        <v/>
      </c>
      <c r="GN53" s="274" t="str">
        <f t="shared" si="103"/>
        <v>${id_fio17}</v>
      </c>
      <c r="GO53" s="181"/>
      <c r="GP53" s="181"/>
      <c r="GQ53" s="275" t="str">
        <f t="shared" si="104"/>
        <v>0:</v>
      </c>
      <c r="GR53" s="275" t="str">
        <f t="shared" si="104"/>
        <v>0:</v>
      </c>
      <c r="GS53" s="276">
        <f t="shared" si="64"/>
        <v>0</v>
      </c>
      <c r="GT53" s="277" t="e">
        <f>IF(MONTH('Настройки ТИК'!$C$17)=MONTH('Настройки ТИК'!$D$17),IF(GY53="К",GS53,0),IF(MONTH($A53)&lt;MONTH('Настройки ТИК'!$D$17),IF(GY53="К",GS53,0),0))</f>
        <v>#VALUE!</v>
      </c>
      <c r="GU53" s="277" t="e">
        <f>IF(MONTH('Настройки ТИК'!$C$17)=MONTH('Настройки ТИК'!$D$17),0,IF(MONTH($A53)&lt;MONTH('Настройки ТИК'!$D$17),0,IF(GY53="К",GS53,0)))</f>
        <v>#VALUE!</v>
      </c>
      <c r="GV53" s="277">
        <f t="shared" si="65"/>
        <v>0</v>
      </c>
      <c r="GW53" s="277">
        <f t="shared" si="66"/>
        <v>0</v>
      </c>
      <c r="GX53" s="303">
        <f>'в ФОВ'!GU29</f>
        <v>0</v>
      </c>
      <c r="GY53" s="380" t="str">
        <f t="shared" si="67"/>
        <v/>
      </c>
      <c r="GZ53" s="274" t="str">
        <f t="shared" si="105"/>
        <v>${id_fio18}</v>
      </c>
      <c r="HA53" s="181"/>
      <c r="HB53" s="181"/>
      <c r="HC53" s="275" t="str">
        <f t="shared" si="106"/>
        <v>0:</v>
      </c>
      <c r="HD53" s="275" t="str">
        <f t="shared" si="106"/>
        <v>0:</v>
      </c>
      <c r="HE53" s="276">
        <f t="shared" si="68"/>
        <v>0</v>
      </c>
      <c r="HF53" s="277" t="e">
        <f>IF(MONTH('Настройки ТИК'!$C$17)=MONTH('Настройки ТИК'!$D$17),IF(HK53="К",HE53,0),IF(MONTH($A53)&lt;MONTH('Настройки ТИК'!$D$17),IF(HK53="К",HE53,0),0))</f>
        <v>#VALUE!</v>
      </c>
      <c r="HG53" s="277" t="e">
        <f>IF(MONTH('Настройки ТИК'!$C$17)=MONTH('Настройки ТИК'!$D$17),0,IF(MONTH($A53)&lt;MONTH('Настройки ТИК'!$D$17),0,IF(HK53="К",HE53,0)))</f>
        <v>#VALUE!</v>
      </c>
      <c r="HH53" s="277">
        <f t="shared" si="69"/>
        <v>0</v>
      </c>
      <c r="HI53" s="277">
        <f t="shared" si="70"/>
        <v>0</v>
      </c>
      <c r="HJ53" s="303">
        <f>'в ФОВ'!HG29</f>
        <v>0</v>
      </c>
      <c r="HK53" s="380" t="str">
        <f t="shared" si="71"/>
        <v/>
      </c>
      <c r="HO53" s="408" t="str">
        <f>'Настройки ТИК'!$C$55</f>
        <v>${code_doc}</v>
      </c>
    </row>
    <row r="54" spans="1:223">
      <c r="A54" s="419" t="s">
        <v>1040</v>
      </c>
      <c r="B54" s="420" t="s">
        <v>1041</v>
      </c>
      <c r="C54" s="497" t="s">
        <v>1091</v>
      </c>
      <c r="D54" s="274" t="str">
        <f t="shared" si="107"/>
        <v>${id_fio1}</v>
      </c>
      <c r="E54" s="181"/>
      <c r="F54" s="181"/>
      <c r="G54" s="275" t="str">
        <f t="shared" si="72"/>
        <v>0:</v>
      </c>
      <c r="H54" s="275" t="str">
        <f t="shared" si="72"/>
        <v>0:</v>
      </c>
      <c r="I54" s="276">
        <f t="shared" si="0"/>
        <v>0</v>
      </c>
      <c r="J54" s="277" t="e">
        <f>IF(MONTH('Настройки ТИК'!$C$17)=MONTH('Настройки ТИК'!$D$17),IF(O54="К",I54,0),IF(MONTH($A54)&lt;MONTH('Настройки ТИК'!$D$17),IF(O54="К",I54,0),0))</f>
        <v>#VALUE!</v>
      </c>
      <c r="K54" s="277" t="e">
        <f>IF(MONTH('Настройки ТИК'!$C$17)=MONTH('Настройки ТИК'!$D$17),0,IF(MONTH($A54)&lt;MONTH('Настройки ТИК'!$D$17),0,IF(O54="К",I54,0)))</f>
        <v>#VALUE!</v>
      </c>
      <c r="L54" s="277">
        <f t="shared" si="1"/>
        <v>0</v>
      </c>
      <c r="M54" s="277">
        <f t="shared" si="2"/>
        <v>0</v>
      </c>
      <c r="N54" s="303">
        <f>'в ФОВ'!K30</f>
        <v>0</v>
      </c>
      <c r="O54" s="380" t="str">
        <f t="shared" si="3"/>
        <v/>
      </c>
      <c r="P54" s="274" t="str">
        <f t="shared" si="73"/>
        <v>${id_fio2}</v>
      </c>
      <c r="Q54" s="181"/>
      <c r="R54" s="181"/>
      <c r="S54" s="275" t="str">
        <f t="shared" si="74"/>
        <v>0:</v>
      </c>
      <c r="T54" s="275" t="str">
        <f t="shared" si="74"/>
        <v>0:</v>
      </c>
      <c r="U54" s="276">
        <f t="shared" si="4"/>
        <v>0</v>
      </c>
      <c r="V54" s="277" t="e">
        <f>IF(MONTH('Настройки ТИК'!$C$17)=MONTH('Настройки ТИК'!$D$17),IF(AA54="К",U54,0),IF(MONTH($A54)&lt;MONTH('Настройки ТИК'!$D$17),IF(AA54="К",U54,0),0))</f>
        <v>#VALUE!</v>
      </c>
      <c r="W54" s="277" t="e">
        <f>IF(MONTH('Настройки ТИК'!$C$17)=MONTH('Настройки ТИК'!$D$17),0,IF(MONTH($A54)&lt;MONTH('Настройки ТИК'!$D$17),0,IF(AA54="К",U54,0)))</f>
        <v>#VALUE!</v>
      </c>
      <c r="X54" s="277">
        <f t="shared" si="5"/>
        <v>0</v>
      </c>
      <c r="Y54" s="277">
        <f t="shared" si="6"/>
        <v>0</v>
      </c>
      <c r="Z54" s="303">
        <f>'в ФОВ'!W30</f>
        <v>0</v>
      </c>
      <c r="AA54" s="380" t="str">
        <f t="shared" si="7"/>
        <v/>
      </c>
      <c r="AB54" s="274" t="str">
        <f t="shared" si="75"/>
        <v>${id_fio3}</v>
      </c>
      <c r="AC54" s="181"/>
      <c r="AD54" s="181"/>
      <c r="AE54" s="275" t="str">
        <f t="shared" si="76"/>
        <v>0:</v>
      </c>
      <c r="AF54" s="275" t="str">
        <f t="shared" si="76"/>
        <v>0:</v>
      </c>
      <c r="AG54" s="276">
        <f t="shared" si="8"/>
        <v>0</v>
      </c>
      <c r="AH54" s="277" t="e">
        <f>IF(MONTH('Настройки ТИК'!$C$17)=MONTH('Настройки ТИК'!$D$17),IF(AM54="К",AG54,0),IF(MONTH($A54)&lt;MONTH('Настройки ТИК'!$D$17),IF(AM54="К",AG54,0),0))</f>
        <v>#VALUE!</v>
      </c>
      <c r="AI54" s="277" t="e">
        <f>IF(MONTH('Настройки ТИК'!$C$17)=MONTH('Настройки ТИК'!$D$17),0,IF(MONTH($A54)&lt;MONTH('Настройки ТИК'!$D$17),0,IF(AM54="К",AG54,0)))</f>
        <v>#VALUE!</v>
      </c>
      <c r="AJ54" s="277">
        <f t="shared" si="9"/>
        <v>0</v>
      </c>
      <c r="AK54" s="277">
        <f t="shared" si="10"/>
        <v>0</v>
      </c>
      <c r="AL54" s="303">
        <f>'в ФОВ'!AI30</f>
        <v>0</v>
      </c>
      <c r="AM54" s="380" t="str">
        <f t="shared" si="11"/>
        <v/>
      </c>
      <c r="AN54" s="274" t="str">
        <f t="shared" si="77"/>
        <v>${id_fio4}</v>
      </c>
      <c r="AO54" s="181"/>
      <c r="AP54" s="181"/>
      <c r="AQ54" s="275" t="str">
        <f t="shared" si="78"/>
        <v>0:</v>
      </c>
      <c r="AR54" s="275" t="str">
        <f t="shared" si="78"/>
        <v>0:</v>
      </c>
      <c r="AS54" s="276">
        <f t="shared" si="12"/>
        <v>0</v>
      </c>
      <c r="AT54" s="277" t="e">
        <f>IF(MONTH('Настройки ТИК'!$C$17)=MONTH('Настройки ТИК'!$D$17),IF(AY54="К",AS54,0),IF(MONTH($A54)&lt;MONTH('Настройки ТИК'!$D$17),IF(AY54="К",AS54,0),0))</f>
        <v>#VALUE!</v>
      </c>
      <c r="AU54" s="277" t="e">
        <f>IF(MONTH('Настройки ТИК'!$C$17)=MONTH('Настройки ТИК'!$D$17),0,IF(MONTH($A54)&lt;MONTH('Настройки ТИК'!$D$17),0,IF(AY54="К",AS54,0)))</f>
        <v>#VALUE!</v>
      </c>
      <c r="AV54" s="277">
        <f t="shared" si="13"/>
        <v>0</v>
      </c>
      <c r="AW54" s="277">
        <f t="shared" si="14"/>
        <v>0</v>
      </c>
      <c r="AX54" s="303">
        <f>'в ФОВ'!AU30</f>
        <v>0</v>
      </c>
      <c r="AY54" s="380" t="str">
        <f t="shared" si="15"/>
        <v/>
      </c>
      <c r="AZ54" s="274" t="str">
        <f t="shared" si="79"/>
        <v>${id_fio5}</v>
      </c>
      <c r="BA54" s="181"/>
      <c r="BB54" s="181"/>
      <c r="BC54" s="275" t="str">
        <f t="shared" si="80"/>
        <v>0:</v>
      </c>
      <c r="BD54" s="275" t="str">
        <f t="shared" si="80"/>
        <v>0:</v>
      </c>
      <c r="BE54" s="276">
        <f t="shared" si="16"/>
        <v>0</v>
      </c>
      <c r="BF54" s="277" t="e">
        <f>IF(MONTH('Настройки ТИК'!$C$17)=MONTH('Настройки ТИК'!$D$17),IF(BK54="К",BE54,0),IF(MONTH($A54)&lt;MONTH('Настройки ТИК'!$D$17),IF(BK54="К",BE54,0),0))</f>
        <v>#VALUE!</v>
      </c>
      <c r="BG54" s="277" t="e">
        <f>IF(MONTH('Настройки ТИК'!$C$17)=MONTH('Настройки ТИК'!$D$17),0,IF(MONTH($A54)&lt;MONTH('Настройки ТИК'!$D$17),0,IF(BK54="К",BE54,0)))</f>
        <v>#VALUE!</v>
      </c>
      <c r="BH54" s="277">
        <f t="shared" si="17"/>
        <v>0</v>
      </c>
      <c r="BI54" s="277">
        <f t="shared" si="18"/>
        <v>0</v>
      </c>
      <c r="BJ54" s="303">
        <f>'в ФОВ'!BG30</f>
        <v>0</v>
      </c>
      <c r="BK54" s="380" t="str">
        <f t="shared" si="19"/>
        <v/>
      </c>
      <c r="BL54" s="274" t="str">
        <f t="shared" si="81"/>
        <v>${id_fio6}</v>
      </c>
      <c r="BM54" s="181"/>
      <c r="BN54" s="181"/>
      <c r="BO54" s="275" t="str">
        <f t="shared" si="82"/>
        <v>0:</v>
      </c>
      <c r="BP54" s="275" t="str">
        <f t="shared" si="82"/>
        <v>0:</v>
      </c>
      <c r="BQ54" s="276">
        <f t="shared" si="20"/>
        <v>0</v>
      </c>
      <c r="BR54" s="277" t="e">
        <f>IF(MONTH('Настройки ТИК'!$C$17)=MONTH('Настройки ТИК'!$D$17),IF(BW54="К",BQ54,0),IF(MONTH($A54)&lt;MONTH('Настройки ТИК'!$D$17),IF(BW54="К",BQ54,0),0))</f>
        <v>#VALUE!</v>
      </c>
      <c r="BS54" s="277" t="e">
        <f>IF(MONTH('Настройки ТИК'!$C$17)=MONTH('Настройки ТИК'!$D$17),0,IF(MONTH($A54)&lt;MONTH('Настройки ТИК'!$D$17),0,IF(BW54="К",BQ54,0)))</f>
        <v>#VALUE!</v>
      </c>
      <c r="BT54" s="277">
        <f t="shared" si="21"/>
        <v>0</v>
      </c>
      <c r="BU54" s="277">
        <f t="shared" si="22"/>
        <v>0</v>
      </c>
      <c r="BV54" s="303">
        <f>'в ФОВ'!BS30</f>
        <v>0</v>
      </c>
      <c r="BW54" s="380" t="str">
        <f t="shared" si="23"/>
        <v/>
      </c>
      <c r="BX54" s="274" t="str">
        <f t="shared" si="83"/>
        <v>${id_fio7}</v>
      </c>
      <c r="BY54" s="181"/>
      <c r="BZ54" s="181"/>
      <c r="CA54" s="275" t="str">
        <f t="shared" si="84"/>
        <v>0:</v>
      </c>
      <c r="CB54" s="275" t="str">
        <f t="shared" si="84"/>
        <v>0:</v>
      </c>
      <c r="CC54" s="276">
        <f t="shared" si="24"/>
        <v>0</v>
      </c>
      <c r="CD54" s="277" t="e">
        <f>IF(MONTH('Настройки ТИК'!$C$17)=MONTH('Настройки ТИК'!$D$17),IF(CI54="К",CC54,0),IF(MONTH($A54)&lt;MONTH('Настройки ТИК'!$D$17),IF(CI54="К",CC54,0),0))</f>
        <v>#VALUE!</v>
      </c>
      <c r="CE54" s="277" t="e">
        <f>IF(MONTH('Настройки ТИК'!$C$17)=MONTH('Настройки ТИК'!$D$17),0,IF(MONTH($A54)&lt;MONTH('Настройки ТИК'!$D$17),0,IF(CI54="К",CC54,0)))</f>
        <v>#VALUE!</v>
      </c>
      <c r="CF54" s="277">
        <f t="shared" si="25"/>
        <v>0</v>
      </c>
      <c r="CG54" s="277">
        <f t="shared" si="26"/>
        <v>0</v>
      </c>
      <c r="CH54" s="303">
        <f>'в ФОВ'!CE30</f>
        <v>0</v>
      </c>
      <c r="CI54" s="380" t="str">
        <f t="shared" si="27"/>
        <v/>
      </c>
      <c r="CJ54" s="274" t="str">
        <f t="shared" si="85"/>
        <v>${id_fio8}</v>
      </c>
      <c r="CK54" s="181"/>
      <c r="CL54" s="181"/>
      <c r="CM54" s="275" t="str">
        <f t="shared" si="86"/>
        <v>0:</v>
      </c>
      <c r="CN54" s="275" t="str">
        <f t="shared" si="86"/>
        <v>0:</v>
      </c>
      <c r="CO54" s="276">
        <f t="shared" si="28"/>
        <v>0</v>
      </c>
      <c r="CP54" s="277" t="e">
        <f>IF(MONTH('Настройки ТИК'!$C$17)=MONTH('Настройки ТИК'!$D$17),IF(CU54="К",CO54,0),IF(MONTH($A54)&lt;MONTH('Настройки ТИК'!$D$17),IF(CU54="К",CO54,0),0))</f>
        <v>#VALUE!</v>
      </c>
      <c r="CQ54" s="277" t="e">
        <f>IF(MONTH('Настройки ТИК'!$C$17)=MONTH('Настройки ТИК'!$D$17),0,IF(MONTH($A54)&lt;MONTH('Настройки ТИК'!$D$17),0,IF(CU54="К",CO54,0)))</f>
        <v>#VALUE!</v>
      </c>
      <c r="CR54" s="277">
        <f t="shared" si="29"/>
        <v>0</v>
      </c>
      <c r="CS54" s="277">
        <f t="shared" si="30"/>
        <v>0</v>
      </c>
      <c r="CT54" s="303">
        <f>'в ФОВ'!CQ30</f>
        <v>0</v>
      </c>
      <c r="CU54" s="380" t="str">
        <f t="shared" si="31"/>
        <v/>
      </c>
      <c r="CV54" s="274" t="str">
        <f t="shared" si="87"/>
        <v>${id_fio9}</v>
      </c>
      <c r="CW54" s="181"/>
      <c r="CX54" s="181"/>
      <c r="CY54" s="275" t="str">
        <f t="shared" si="88"/>
        <v>0:</v>
      </c>
      <c r="CZ54" s="275" t="str">
        <f t="shared" si="88"/>
        <v>0:</v>
      </c>
      <c r="DA54" s="276">
        <f t="shared" si="32"/>
        <v>0</v>
      </c>
      <c r="DB54" s="277" t="e">
        <f>IF(MONTH('Настройки ТИК'!$C$17)=MONTH('Настройки ТИК'!$D$17),IF(DG54="К",DA54,0),IF(MONTH($A54)&lt;MONTH('Настройки ТИК'!$D$17),IF(DG54="К",DA54,0),0))</f>
        <v>#VALUE!</v>
      </c>
      <c r="DC54" s="277" t="e">
        <f>IF(MONTH('Настройки ТИК'!$C$17)=MONTH('Настройки ТИК'!$D$17),0,IF(MONTH($A54)&lt;MONTH('Настройки ТИК'!$D$17),0,IF(DG54="К",DA54,0)))</f>
        <v>#VALUE!</v>
      </c>
      <c r="DD54" s="277">
        <f t="shared" si="33"/>
        <v>0</v>
      </c>
      <c r="DE54" s="277">
        <f t="shared" si="34"/>
        <v>0</v>
      </c>
      <c r="DF54" s="303">
        <f>'в ФОВ'!DC30</f>
        <v>0</v>
      </c>
      <c r="DG54" s="380" t="str">
        <f t="shared" si="35"/>
        <v/>
      </c>
      <c r="DH54" s="274" t="str">
        <f t="shared" si="89"/>
        <v>${id_fio10}</v>
      </c>
      <c r="DI54" s="181"/>
      <c r="DJ54" s="181"/>
      <c r="DK54" s="275" t="str">
        <f t="shared" si="90"/>
        <v>0:</v>
      </c>
      <c r="DL54" s="275" t="str">
        <f t="shared" si="90"/>
        <v>0:</v>
      </c>
      <c r="DM54" s="276">
        <f t="shared" si="36"/>
        <v>0</v>
      </c>
      <c r="DN54" s="277" t="e">
        <f>IF(MONTH('Настройки ТИК'!$C$17)=MONTH('Настройки ТИК'!$D$17),IF(DS54="К",DM54,0),IF(MONTH($A54)&lt;MONTH('Настройки ТИК'!$D$17),IF(DS54="К",DM54,0),0))</f>
        <v>#VALUE!</v>
      </c>
      <c r="DO54" s="277" t="e">
        <f>IF(MONTH('Настройки ТИК'!$C$17)=MONTH('Настройки ТИК'!$D$17),0,IF(MONTH($A54)&lt;MONTH('Настройки ТИК'!$D$17),0,IF(DS54="К",DM54,0)))</f>
        <v>#VALUE!</v>
      </c>
      <c r="DP54" s="277">
        <f t="shared" si="37"/>
        <v>0</v>
      </c>
      <c r="DQ54" s="277">
        <f t="shared" si="38"/>
        <v>0</v>
      </c>
      <c r="DR54" s="303">
        <f>'в ФОВ'!DO30</f>
        <v>0</v>
      </c>
      <c r="DS54" s="380" t="str">
        <f t="shared" si="39"/>
        <v/>
      </c>
      <c r="DT54" s="274" t="str">
        <f t="shared" si="91"/>
        <v>${id_fio11}</v>
      </c>
      <c r="DU54" s="181"/>
      <c r="DV54" s="181"/>
      <c r="DW54" s="275" t="str">
        <f t="shared" si="92"/>
        <v>0:</v>
      </c>
      <c r="DX54" s="275" t="str">
        <f t="shared" si="92"/>
        <v>0:</v>
      </c>
      <c r="DY54" s="276">
        <f t="shared" si="40"/>
        <v>0</v>
      </c>
      <c r="DZ54" s="277" t="e">
        <f>IF(MONTH('Настройки ТИК'!$C$17)=MONTH('Настройки ТИК'!$D$17),IF(EE54="К",DY54,0),IF(MONTH($A54)&lt;MONTH('Настройки ТИК'!$D$17),IF(EE54="К",DY54,0),0))</f>
        <v>#VALUE!</v>
      </c>
      <c r="EA54" s="277" t="e">
        <f>IF(MONTH('Настройки ТИК'!$C$17)=MONTH('Настройки ТИК'!$D$17),0,IF(MONTH($A54)&lt;MONTH('Настройки ТИК'!$D$17),0,IF(EE54="К",DY54,0)))</f>
        <v>#VALUE!</v>
      </c>
      <c r="EB54" s="277">
        <f t="shared" si="41"/>
        <v>0</v>
      </c>
      <c r="EC54" s="277">
        <f t="shared" si="42"/>
        <v>0</v>
      </c>
      <c r="ED54" s="303">
        <f>'в ФОВ'!EA30</f>
        <v>0</v>
      </c>
      <c r="EE54" s="380" t="str">
        <f t="shared" si="43"/>
        <v/>
      </c>
      <c r="EF54" s="274" t="str">
        <f t="shared" si="93"/>
        <v>${id_fio12}</v>
      </c>
      <c r="EG54" s="181"/>
      <c r="EH54" s="181"/>
      <c r="EI54" s="275" t="str">
        <f t="shared" si="94"/>
        <v>0:</v>
      </c>
      <c r="EJ54" s="275" t="str">
        <f t="shared" si="94"/>
        <v>0:</v>
      </c>
      <c r="EK54" s="276">
        <f t="shared" si="44"/>
        <v>0</v>
      </c>
      <c r="EL54" s="277" t="e">
        <f>IF(MONTH('Настройки ТИК'!$C$17)=MONTH('Настройки ТИК'!$D$17),IF(EQ54="К",EK54,0),IF(MONTH($A54)&lt;MONTH('Настройки ТИК'!$D$17),IF(EQ54="К",EK54,0),0))</f>
        <v>#VALUE!</v>
      </c>
      <c r="EM54" s="277" t="e">
        <f>IF(MONTH('Настройки ТИК'!$C$17)=MONTH('Настройки ТИК'!$D$17),0,IF(MONTH($A54)&lt;MONTH('Настройки ТИК'!$D$17),0,IF(EQ54="К",EK54,0)))</f>
        <v>#VALUE!</v>
      </c>
      <c r="EN54" s="277">
        <f t="shared" si="45"/>
        <v>0</v>
      </c>
      <c r="EO54" s="277">
        <f t="shared" si="46"/>
        <v>0</v>
      </c>
      <c r="EP54" s="303">
        <f>'в ФОВ'!EM30</f>
        <v>0</v>
      </c>
      <c r="EQ54" s="380" t="str">
        <f t="shared" si="47"/>
        <v/>
      </c>
      <c r="ER54" s="274" t="str">
        <f t="shared" si="95"/>
        <v>${id_fio13}</v>
      </c>
      <c r="ES54" s="181"/>
      <c r="ET54" s="181"/>
      <c r="EU54" s="275" t="str">
        <f t="shared" si="96"/>
        <v>0:</v>
      </c>
      <c r="EV54" s="275" t="str">
        <f t="shared" si="96"/>
        <v>0:</v>
      </c>
      <c r="EW54" s="276">
        <f t="shared" si="48"/>
        <v>0</v>
      </c>
      <c r="EX54" s="277" t="e">
        <f>IF(MONTH('Настройки ТИК'!$C$17)=MONTH('Настройки ТИК'!$D$17),IF(FC54="К",EW54,0),IF(MONTH($A54)&lt;MONTH('Настройки ТИК'!$D$17),IF(FC54="К",EW54,0),0))</f>
        <v>#VALUE!</v>
      </c>
      <c r="EY54" s="277" t="e">
        <f>IF(MONTH('Настройки ТИК'!$C$17)=MONTH('Настройки ТИК'!$D$17),0,IF(MONTH($A54)&lt;MONTH('Настройки ТИК'!$D$17),0,IF(FC54="К",EW54,0)))</f>
        <v>#VALUE!</v>
      </c>
      <c r="EZ54" s="277">
        <f t="shared" si="49"/>
        <v>0</v>
      </c>
      <c r="FA54" s="277">
        <f t="shared" si="50"/>
        <v>0</v>
      </c>
      <c r="FB54" s="303">
        <f>'в ФОВ'!EY30</f>
        <v>0</v>
      </c>
      <c r="FC54" s="380" t="str">
        <f t="shared" si="51"/>
        <v/>
      </c>
      <c r="FD54" s="274" t="str">
        <f t="shared" si="97"/>
        <v>${id_fio14}</v>
      </c>
      <c r="FE54" s="181"/>
      <c r="FF54" s="181"/>
      <c r="FG54" s="275" t="str">
        <f t="shared" si="98"/>
        <v>0:</v>
      </c>
      <c r="FH54" s="275" t="str">
        <f t="shared" si="98"/>
        <v>0:</v>
      </c>
      <c r="FI54" s="276">
        <f t="shared" si="52"/>
        <v>0</v>
      </c>
      <c r="FJ54" s="277" t="e">
        <f>IF(MONTH('Настройки ТИК'!$C$17)=MONTH('Настройки ТИК'!$D$17),IF(FO54="К",FI54,0),IF(MONTH($A54)&lt;MONTH('Настройки ТИК'!$D$17),IF(FO54="К",FI54,0),0))</f>
        <v>#VALUE!</v>
      </c>
      <c r="FK54" s="277" t="e">
        <f>IF(MONTH('Настройки ТИК'!$C$17)=MONTH('Настройки ТИК'!$D$17),0,IF(MONTH($A54)&lt;MONTH('Настройки ТИК'!$D$17),0,IF(FO54="К",FI54,0)))</f>
        <v>#VALUE!</v>
      </c>
      <c r="FL54" s="277">
        <f t="shared" si="53"/>
        <v>0</v>
      </c>
      <c r="FM54" s="277">
        <f t="shared" si="54"/>
        <v>0</v>
      </c>
      <c r="FN54" s="303">
        <f>'в ФОВ'!FK30</f>
        <v>0</v>
      </c>
      <c r="FO54" s="380" t="str">
        <f t="shared" si="55"/>
        <v/>
      </c>
      <c r="FP54" s="274" t="str">
        <f t="shared" si="99"/>
        <v>${id_fio15}</v>
      </c>
      <c r="FQ54" s="181"/>
      <c r="FR54" s="181"/>
      <c r="FS54" s="275" t="str">
        <f t="shared" si="100"/>
        <v>0:</v>
      </c>
      <c r="FT54" s="275" t="str">
        <f t="shared" si="100"/>
        <v>0:</v>
      </c>
      <c r="FU54" s="276">
        <f t="shared" si="56"/>
        <v>0</v>
      </c>
      <c r="FV54" s="277" t="e">
        <f>IF(MONTH('Настройки ТИК'!$C$17)=MONTH('Настройки ТИК'!$D$17),IF(GA54="К",FU54,0),IF(MONTH($A54)&lt;MONTH('Настройки ТИК'!$D$17),IF(GA54="К",FU54,0),0))</f>
        <v>#VALUE!</v>
      </c>
      <c r="FW54" s="277" t="e">
        <f>IF(MONTH('Настройки ТИК'!$C$17)=MONTH('Настройки ТИК'!$D$17),0,IF(MONTH($A54)&lt;MONTH('Настройки ТИК'!$D$17),0,IF(GA54="К",FU54,0)))</f>
        <v>#VALUE!</v>
      </c>
      <c r="FX54" s="277">
        <f t="shared" si="57"/>
        <v>0</v>
      </c>
      <c r="FY54" s="277">
        <f t="shared" si="58"/>
        <v>0</v>
      </c>
      <c r="FZ54" s="303">
        <f>'в ФОВ'!FW30</f>
        <v>0</v>
      </c>
      <c r="GA54" s="380" t="str">
        <f t="shared" si="59"/>
        <v/>
      </c>
      <c r="GB54" s="274" t="str">
        <f t="shared" si="101"/>
        <v>${id_fio16}</v>
      </c>
      <c r="GC54" s="181"/>
      <c r="GD54" s="181"/>
      <c r="GE54" s="275" t="str">
        <f t="shared" si="102"/>
        <v>0:</v>
      </c>
      <c r="GF54" s="275" t="str">
        <f t="shared" si="102"/>
        <v>0:</v>
      </c>
      <c r="GG54" s="276">
        <f t="shared" si="60"/>
        <v>0</v>
      </c>
      <c r="GH54" s="277" t="e">
        <f>IF(MONTH('Настройки ТИК'!$C$17)=MONTH('Настройки ТИК'!$D$17),IF(GM54="К",GG54,0),IF(MONTH($A54)&lt;MONTH('Настройки ТИК'!$D$17),IF(GM54="К",GG54,0),0))</f>
        <v>#VALUE!</v>
      </c>
      <c r="GI54" s="277" t="e">
        <f>IF(MONTH('Настройки ТИК'!$C$17)=MONTH('Настройки ТИК'!$D$17),0,IF(MONTH($A54)&lt;MONTH('Настройки ТИК'!$D$17),0,IF(GM54="К",GG54,0)))</f>
        <v>#VALUE!</v>
      </c>
      <c r="GJ54" s="277">
        <f t="shared" si="61"/>
        <v>0</v>
      </c>
      <c r="GK54" s="277">
        <f t="shared" si="62"/>
        <v>0</v>
      </c>
      <c r="GL54" s="303">
        <f>'в ФОВ'!GI30</f>
        <v>0</v>
      </c>
      <c r="GM54" s="380" t="str">
        <f t="shared" si="63"/>
        <v/>
      </c>
      <c r="GN54" s="274" t="str">
        <f t="shared" si="103"/>
        <v>${id_fio17}</v>
      </c>
      <c r="GO54" s="181"/>
      <c r="GP54" s="181"/>
      <c r="GQ54" s="275" t="str">
        <f t="shared" si="104"/>
        <v>0:</v>
      </c>
      <c r="GR54" s="275" t="str">
        <f t="shared" si="104"/>
        <v>0:</v>
      </c>
      <c r="GS54" s="276">
        <f t="shared" si="64"/>
        <v>0</v>
      </c>
      <c r="GT54" s="277" t="e">
        <f>IF(MONTH('Настройки ТИК'!$C$17)=MONTH('Настройки ТИК'!$D$17),IF(GY54="К",GS54,0),IF(MONTH($A54)&lt;MONTH('Настройки ТИК'!$D$17),IF(GY54="К",GS54,0),0))</f>
        <v>#VALUE!</v>
      </c>
      <c r="GU54" s="277" t="e">
        <f>IF(MONTH('Настройки ТИК'!$C$17)=MONTH('Настройки ТИК'!$D$17),0,IF(MONTH($A54)&lt;MONTH('Настройки ТИК'!$D$17),0,IF(GY54="К",GS54,0)))</f>
        <v>#VALUE!</v>
      </c>
      <c r="GV54" s="277">
        <f t="shared" si="65"/>
        <v>0</v>
      </c>
      <c r="GW54" s="277">
        <f t="shared" si="66"/>
        <v>0</v>
      </c>
      <c r="GX54" s="303">
        <f>'в ФОВ'!GU30</f>
        <v>0</v>
      </c>
      <c r="GY54" s="380" t="str">
        <f t="shared" si="67"/>
        <v/>
      </c>
      <c r="GZ54" s="274" t="str">
        <f t="shared" si="105"/>
        <v>${id_fio18}</v>
      </c>
      <c r="HA54" s="181"/>
      <c r="HB54" s="181"/>
      <c r="HC54" s="275" t="str">
        <f t="shared" si="106"/>
        <v>0:</v>
      </c>
      <c r="HD54" s="275" t="str">
        <f t="shared" si="106"/>
        <v>0:</v>
      </c>
      <c r="HE54" s="276">
        <f t="shared" si="68"/>
        <v>0</v>
      </c>
      <c r="HF54" s="277" t="e">
        <f>IF(MONTH('Настройки ТИК'!$C$17)=MONTH('Настройки ТИК'!$D$17),IF(HK54="К",HE54,0),IF(MONTH($A54)&lt;MONTH('Настройки ТИК'!$D$17),IF(HK54="К",HE54,0),0))</f>
        <v>#VALUE!</v>
      </c>
      <c r="HG54" s="277" t="e">
        <f>IF(MONTH('Настройки ТИК'!$C$17)=MONTH('Настройки ТИК'!$D$17),0,IF(MONTH($A54)&lt;MONTH('Настройки ТИК'!$D$17),0,IF(HK54="К",HE54,0)))</f>
        <v>#VALUE!</v>
      </c>
      <c r="HH54" s="277">
        <f t="shared" si="69"/>
        <v>0</v>
      </c>
      <c r="HI54" s="277">
        <f t="shared" si="70"/>
        <v>0</v>
      </c>
      <c r="HJ54" s="303">
        <f>'в ФОВ'!HG30</f>
        <v>0</v>
      </c>
      <c r="HK54" s="380" t="str">
        <f t="shared" si="71"/>
        <v/>
      </c>
      <c r="HO54" s="408" t="str">
        <f>'Настройки ТИК'!$C$55</f>
        <v>${code_doc}</v>
      </c>
    </row>
    <row r="55" spans="1:223">
      <c r="A55" s="419" t="s">
        <v>1040</v>
      </c>
      <c r="B55" s="420" t="s">
        <v>1041</v>
      </c>
      <c r="C55" s="497" t="s">
        <v>1091</v>
      </c>
      <c r="D55" s="274" t="str">
        <f t="shared" si="107"/>
        <v>${id_fio1}</v>
      </c>
      <c r="E55" s="181"/>
      <c r="F55" s="181"/>
      <c r="G55" s="275" t="str">
        <f t="shared" si="72"/>
        <v>0:</v>
      </c>
      <c r="H55" s="275" t="str">
        <f t="shared" si="72"/>
        <v>0:</v>
      </c>
      <c r="I55" s="276">
        <f t="shared" si="0"/>
        <v>0</v>
      </c>
      <c r="J55" s="277" t="e">
        <f>IF(MONTH('Настройки ТИК'!$C$17)=MONTH('Настройки ТИК'!$D$17),IF(O55="К",I55,0),IF(MONTH($A55)&lt;MONTH('Настройки ТИК'!$D$17),IF(O55="К",I55,0),0))</f>
        <v>#VALUE!</v>
      </c>
      <c r="K55" s="277" t="e">
        <f>IF(MONTH('Настройки ТИК'!$C$17)=MONTH('Настройки ТИК'!$D$17),0,IF(MONTH($A55)&lt;MONTH('Настройки ТИК'!$D$17),0,IF(O55="К",I55,0)))</f>
        <v>#VALUE!</v>
      </c>
      <c r="L55" s="277">
        <f t="shared" si="1"/>
        <v>0</v>
      </c>
      <c r="M55" s="277">
        <f t="shared" si="2"/>
        <v>0</v>
      </c>
      <c r="N55" s="303">
        <f>'в ФОВ'!K31</f>
        <v>0</v>
      </c>
      <c r="O55" s="380" t="str">
        <f t="shared" si="3"/>
        <v/>
      </c>
      <c r="P55" s="274" t="str">
        <f t="shared" si="73"/>
        <v>${id_fio2}</v>
      </c>
      <c r="Q55" s="181"/>
      <c r="R55" s="181"/>
      <c r="S55" s="275" t="str">
        <f t="shared" si="74"/>
        <v>0:</v>
      </c>
      <c r="T55" s="275" t="str">
        <f t="shared" si="74"/>
        <v>0:</v>
      </c>
      <c r="U55" s="276">
        <f t="shared" si="4"/>
        <v>0</v>
      </c>
      <c r="V55" s="277" t="e">
        <f>IF(MONTH('Настройки ТИК'!$C$17)=MONTH('Настройки ТИК'!$D$17),IF(AA55="К",U55,0),IF(MONTH($A55)&lt;MONTH('Настройки ТИК'!$D$17),IF(AA55="К",U55,0),0))</f>
        <v>#VALUE!</v>
      </c>
      <c r="W55" s="277" t="e">
        <f>IF(MONTH('Настройки ТИК'!$C$17)=MONTH('Настройки ТИК'!$D$17),0,IF(MONTH($A55)&lt;MONTH('Настройки ТИК'!$D$17),0,IF(AA55="К",U55,0)))</f>
        <v>#VALUE!</v>
      </c>
      <c r="X55" s="277">
        <f t="shared" si="5"/>
        <v>0</v>
      </c>
      <c r="Y55" s="277">
        <f t="shared" si="6"/>
        <v>0</v>
      </c>
      <c r="Z55" s="303">
        <f>'в ФОВ'!W31</f>
        <v>0</v>
      </c>
      <c r="AA55" s="380" t="str">
        <f t="shared" si="7"/>
        <v/>
      </c>
      <c r="AB55" s="274" t="str">
        <f t="shared" si="75"/>
        <v>${id_fio3}</v>
      </c>
      <c r="AC55" s="181"/>
      <c r="AD55" s="181"/>
      <c r="AE55" s="275" t="str">
        <f t="shared" si="76"/>
        <v>0:</v>
      </c>
      <c r="AF55" s="275" t="str">
        <f t="shared" si="76"/>
        <v>0:</v>
      </c>
      <c r="AG55" s="276">
        <f t="shared" si="8"/>
        <v>0</v>
      </c>
      <c r="AH55" s="277" t="e">
        <f>IF(MONTH('Настройки ТИК'!$C$17)=MONTH('Настройки ТИК'!$D$17),IF(AM55="К",AG55,0),IF(MONTH($A55)&lt;MONTH('Настройки ТИК'!$D$17),IF(AM55="К",AG55,0),0))</f>
        <v>#VALUE!</v>
      </c>
      <c r="AI55" s="277" t="e">
        <f>IF(MONTH('Настройки ТИК'!$C$17)=MONTH('Настройки ТИК'!$D$17),0,IF(MONTH($A55)&lt;MONTH('Настройки ТИК'!$D$17),0,IF(AM55="К",AG55,0)))</f>
        <v>#VALUE!</v>
      </c>
      <c r="AJ55" s="277">
        <f t="shared" si="9"/>
        <v>0</v>
      </c>
      <c r="AK55" s="277">
        <f t="shared" si="10"/>
        <v>0</v>
      </c>
      <c r="AL55" s="303">
        <f>'в ФОВ'!AI31</f>
        <v>0</v>
      </c>
      <c r="AM55" s="380" t="str">
        <f t="shared" si="11"/>
        <v/>
      </c>
      <c r="AN55" s="274" t="str">
        <f t="shared" si="77"/>
        <v>${id_fio4}</v>
      </c>
      <c r="AO55" s="181"/>
      <c r="AP55" s="181"/>
      <c r="AQ55" s="275" t="str">
        <f t="shared" si="78"/>
        <v>0:</v>
      </c>
      <c r="AR55" s="275" t="str">
        <f t="shared" si="78"/>
        <v>0:</v>
      </c>
      <c r="AS55" s="276">
        <f t="shared" si="12"/>
        <v>0</v>
      </c>
      <c r="AT55" s="277" t="e">
        <f>IF(MONTH('Настройки ТИК'!$C$17)=MONTH('Настройки ТИК'!$D$17),IF(AY55="К",AS55,0),IF(MONTH($A55)&lt;MONTH('Настройки ТИК'!$D$17),IF(AY55="К",AS55,0),0))</f>
        <v>#VALUE!</v>
      </c>
      <c r="AU55" s="277" t="e">
        <f>IF(MONTH('Настройки ТИК'!$C$17)=MONTH('Настройки ТИК'!$D$17),0,IF(MONTH($A55)&lt;MONTH('Настройки ТИК'!$D$17),0,IF(AY55="К",AS55,0)))</f>
        <v>#VALUE!</v>
      </c>
      <c r="AV55" s="277">
        <f t="shared" si="13"/>
        <v>0</v>
      </c>
      <c r="AW55" s="277">
        <f t="shared" si="14"/>
        <v>0</v>
      </c>
      <c r="AX55" s="303">
        <f>'в ФОВ'!AU31</f>
        <v>0</v>
      </c>
      <c r="AY55" s="380" t="str">
        <f t="shared" si="15"/>
        <v/>
      </c>
      <c r="AZ55" s="274" t="str">
        <f t="shared" si="79"/>
        <v>${id_fio5}</v>
      </c>
      <c r="BA55" s="181"/>
      <c r="BB55" s="181"/>
      <c r="BC55" s="275" t="str">
        <f t="shared" si="80"/>
        <v>0:</v>
      </c>
      <c r="BD55" s="275" t="str">
        <f t="shared" si="80"/>
        <v>0:</v>
      </c>
      <c r="BE55" s="276">
        <f t="shared" si="16"/>
        <v>0</v>
      </c>
      <c r="BF55" s="277" t="e">
        <f>IF(MONTH('Настройки ТИК'!$C$17)=MONTH('Настройки ТИК'!$D$17),IF(BK55="К",BE55,0),IF(MONTH($A55)&lt;MONTH('Настройки ТИК'!$D$17),IF(BK55="К",BE55,0),0))</f>
        <v>#VALUE!</v>
      </c>
      <c r="BG55" s="277" t="e">
        <f>IF(MONTH('Настройки ТИК'!$C$17)=MONTH('Настройки ТИК'!$D$17),0,IF(MONTH($A55)&lt;MONTH('Настройки ТИК'!$D$17),0,IF(BK55="К",BE55,0)))</f>
        <v>#VALUE!</v>
      </c>
      <c r="BH55" s="277">
        <f t="shared" si="17"/>
        <v>0</v>
      </c>
      <c r="BI55" s="277">
        <f t="shared" si="18"/>
        <v>0</v>
      </c>
      <c r="BJ55" s="303">
        <f>'в ФОВ'!BG31</f>
        <v>0</v>
      </c>
      <c r="BK55" s="380" t="str">
        <f t="shared" si="19"/>
        <v/>
      </c>
      <c r="BL55" s="274" t="str">
        <f t="shared" si="81"/>
        <v>${id_fio6}</v>
      </c>
      <c r="BM55" s="181"/>
      <c r="BN55" s="181"/>
      <c r="BO55" s="275" t="str">
        <f t="shared" si="82"/>
        <v>0:</v>
      </c>
      <c r="BP55" s="275" t="str">
        <f t="shared" si="82"/>
        <v>0:</v>
      </c>
      <c r="BQ55" s="276">
        <f t="shared" si="20"/>
        <v>0</v>
      </c>
      <c r="BR55" s="277" t="e">
        <f>IF(MONTH('Настройки ТИК'!$C$17)=MONTH('Настройки ТИК'!$D$17),IF(BW55="К",BQ55,0),IF(MONTH($A55)&lt;MONTH('Настройки ТИК'!$D$17),IF(BW55="К",BQ55,0),0))</f>
        <v>#VALUE!</v>
      </c>
      <c r="BS55" s="277" t="e">
        <f>IF(MONTH('Настройки ТИК'!$C$17)=MONTH('Настройки ТИК'!$D$17),0,IF(MONTH($A55)&lt;MONTH('Настройки ТИК'!$D$17),0,IF(BW55="К",BQ55,0)))</f>
        <v>#VALUE!</v>
      </c>
      <c r="BT55" s="277">
        <f t="shared" si="21"/>
        <v>0</v>
      </c>
      <c r="BU55" s="277">
        <f t="shared" si="22"/>
        <v>0</v>
      </c>
      <c r="BV55" s="303">
        <f>'в ФОВ'!BS31</f>
        <v>0</v>
      </c>
      <c r="BW55" s="380" t="str">
        <f t="shared" si="23"/>
        <v/>
      </c>
      <c r="BX55" s="274" t="str">
        <f t="shared" si="83"/>
        <v>${id_fio7}</v>
      </c>
      <c r="BY55" s="181"/>
      <c r="BZ55" s="181"/>
      <c r="CA55" s="275" t="str">
        <f t="shared" si="84"/>
        <v>0:</v>
      </c>
      <c r="CB55" s="275" t="str">
        <f t="shared" si="84"/>
        <v>0:</v>
      </c>
      <c r="CC55" s="276">
        <f t="shared" si="24"/>
        <v>0</v>
      </c>
      <c r="CD55" s="277" t="e">
        <f>IF(MONTH('Настройки ТИК'!$C$17)=MONTH('Настройки ТИК'!$D$17),IF(CI55="К",CC55,0),IF(MONTH($A55)&lt;MONTH('Настройки ТИК'!$D$17),IF(CI55="К",CC55,0),0))</f>
        <v>#VALUE!</v>
      </c>
      <c r="CE55" s="277" t="e">
        <f>IF(MONTH('Настройки ТИК'!$C$17)=MONTH('Настройки ТИК'!$D$17),0,IF(MONTH($A55)&lt;MONTH('Настройки ТИК'!$D$17),0,IF(CI55="К",CC55,0)))</f>
        <v>#VALUE!</v>
      </c>
      <c r="CF55" s="277">
        <f t="shared" si="25"/>
        <v>0</v>
      </c>
      <c r="CG55" s="277">
        <f t="shared" si="26"/>
        <v>0</v>
      </c>
      <c r="CH55" s="303">
        <f>'в ФОВ'!CE31</f>
        <v>0</v>
      </c>
      <c r="CI55" s="380" t="str">
        <f t="shared" si="27"/>
        <v/>
      </c>
      <c r="CJ55" s="274" t="str">
        <f t="shared" si="85"/>
        <v>${id_fio8}</v>
      </c>
      <c r="CK55" s="181"/>
      <c r="CL55" s="181"/>
      <c r="CM55" s="275" t="str">
        <f t="shared" si="86"/>
        <v>0:</v>
      </c>
      <c r="CN55" s="275" t="str">
        <f t="shared" si="86"/>
        <v>0:</v>
      </c>
      <c r="CO55" s="276">
        <f t="shared" si="28"/>
        <v>0</v>
      </c>
      <c r="CP55" s="277" t="e">
        <f>IF(MONTH('Настройки ТИК'!$C$17)=MONTH('Настройки ТИК'!$D$17),IF(CU55="К",CO55,0),IF(MONTH($A55)&lt;MONTH('Настройки ТИК'!$D$17),IF(CU55="К",CO55,0),0))</f>
        <v>#VALUE!</v>
      </c>
      <c r="CQ55" s="277" t="e">
        <f>IF(MONTH('Настройки ТИК'!$C$17)=MONTH('Настройки ТИК'!$D$17),0,IF(MONTH($A55)&lt;MONTH('Настройки ТИК'!$D$17),0,IF(CU55="К",CO55,0)))</f>
        <v>#VALUE!</v>
      </c>
      <c r="CR55" s="277">
        <f t="shared" si="29"/>
        <v>0</v>
      </c>
      <c r="CS55" s="277">
        <f t="shared" si="30"/>
        <v>0</v>
      </c>
      <c r="CT55" s="303">
        <f>'в ФОВ'!CQ31</f>
        <v>0</v>
      </c>
      <c r="CU55" s="380" t="str">
        <f t="shared" si="31"/>
        <v/>
      </c>
      <c r="CV55" s="274" t="str">
        <f t="shared" si="87"/>
        <v>${id_fio9}</v>
      </c>
      <c r="CW55" s="181"/>
      <c r="CX55" s="181"/>
      <c r="CY55" s="275" t="str">
        <f t="shared" si="88"/>
        <v>0:</v>
      </c>
      <c r="CZ55" s="275" t="str">
        <f t="shared" si="88"/>
        <v>0:</v>
      </c>
      <c r="DA55" s="276">
        <f t="shared" si="32"/>
        <v>0</v>
      </c>
      <c r="DB55" s="277" t="e">
        <f>IF(MONTH('Настройки ТИК'!$C$17)=MONTH('Настройки ТИК'!$D$17),IF(DG55="К",DA55,0),IF(MONTH($A55)&lt;MONTH('Настройки ТИК'!$D$17),IF(DG55="К",DA55,0),0))</f>
        <v>#VALUE!</v>
      </c>
      <c r="DC55" s="277" t="e">
        <f>IF(MONTH('Настройки ТИК'!$C$17)=MONTH('Настройки ТИК'!$D$17),0,IF(MONTH($A55)&lt;MONTH('Настройки ТИК'!$D$17),0,IF(DG55="К",DA55,0)))</f>
        <v>#VALUE!</v>
      </c>
      <c r="DD55" s="277">
        <f t="shared" si="33"/>
        <v>0</v>
      </c>
      <c r="DE55" s="277">
        <f t="shared" si="34"/>
        <v>0</v>
      </c>
      <c r="DF55" s="303">
        <f>'в ФОВ'!DC31</f>
        <v>0</v>
      </c>
      <c r="DG55" s="380" t="str">
        <f t="shared" si="35"/>
        <v/>
      </c>
      <c r="DH55" s="274" t="str">
        <f t="shared" si="89"/>
        <v>${id_fio10}</v>
      </c>
      <c r="DI55" s="181"/>
      <c r="DJ55" s="181"/>
      <c r="DK55" s="275" t="str">
        <f t="shared" si="90"/>
        <v>0:</v>
      </c>
      <c r="DL55" s="275" t="str">
        <f t="shared" si="90"/>
        <v>0:</v>
      </c>
      <c r="DM55" s="276">
        <f t="shared" si="36"/>
        <v>0</v>
      </c>
      <c r="DN55" s="277" t="e">
        <f>IF(MONTH('Настройки ТИК'!$C$17)=MONTH('Настройки ТИК'!$D$17),IF(DS55="К",DM55,0),IF(MONTH($A55)&lt;MONTH('Настройки ТИК'!$D$17),IF(DS55="К",DM55,0),0))</f>
        <v>#VALUE!</v>
      </c>
      <c r="DO55" s="277" t="e">
        <f>IF(MONTH('Настройки ТИК'!$C$17)=MONTH('Настройки ТИК'!$D$17),0,IF(MONTH($A55)&lt;MONTH('Настройки ТИК'!$D$17),0,IF(DS55="К",DM55,0)))</f>
        <v>#VALUE!</v>
      </c>
      <c r="DP55" s="277">
        <f t="shared" si="37"/>
        <v>0</v>
      </c>
      <c r="DQ55" s="277">
        <f t="shared" si="38"/>
        <v>0</v>
      </c>
      <c r="DR55" s="303">
        <f>'в ФОВ'!DO31</f>
        <v>0</v>
      </c>
      <c r="DS55" s="380" t="str">
        <f t="shared" si="39"/>
        <v/>
      </c>
      <c r="DT55" s="274" t="str">
        <f t="shared" si="91"/>
        <v>${id_fio11}</v>
      </c>
      <c r="DU55" s="181"/>
      <c r="DV55" s="181"/>
      <c r="DW55" s="275" t="str">
        <f t="shared" si="92"/>
        <v>0:</v>
      </c>
      <c r="DX55" s="275" t="str">
        <f t="shared" si="92"/>
        <v>0:</v>
      </c>
      <c r="DY55" s="276">
        <f t="shared" si="40"/>
        <v>0</v>
      </c>
      <c r="DZ55" s="277" t="e">
        <f>IF(MONTH('Настройки ТИК'!$C$17)=MONTH('Настройки ТИК'!$D$17),IF(EE55="К",DY55,0),IF(MONTH($A55)&lt;MONTH('Настройки ТИК'!$D$17),IF(EE55="К",DY55,0),0))</f>
        <v>#VALUE!</v>
      </c>
      <c r="EA55" s="277" t="e">
        <f>IF(MONTH('Настройки ТИК'!$C$17)=MONTH('Настройки ТИК'!$D$17),0,IF(MONTH($A55)&lt;MONTH('Настройки ТИК'!$D$17),0,IF(EE55="К",DY55,0)))</f>
        <v>#VALUE!</v>
      </c>
      <c r="EB55" s="277">
        <f t="shared" si="41"/>
        <v>0</v>
      </c>
      <c r="EC55" s="277">
        <f t="shared" si="42"/>
        <v>0</v>
      </c>
      <c r="ED55" s="303">
        <f>'в ФОВ'!EA31</f>
        <v>0</v>
      </c>
      <c r="EE55" s="380" t="str">
        <f t="shared" si="43"/>
        <v/>
      </c>
      <c r="EF55" s="274" t="str">
        <f t="shared" si="93"/>
        <v>${id_fio12}</v>
      </c>
      <c r="EG55" s="181"/>
      <c r="EH55" s="181"/>
      <c r="EI55" s="275" t="str">
        <f t="shared" si="94"/>
        <v>0:</v>
      </c>
      <c r="EJ55" s="275" t="str">
        <f t="shared" si="94"/>
        <v>0:</v>
      </c>
      <c r="EK55" s="276">
        <f t="shared" si="44"/>
        <v>0</v>
      </c>
      <c r="EL55" s="277" t="e">
        <f>IF(MONTH('Настройки ТИК'!$C$17)=MONTH('Настройки ТИК'!$D$17),IF(EQ55="К",EK55,0),IF(MONTH($A55)&lt;MONTH('Настройки ТИК'!$D$17),IF(EQ55="К",EK55,0),0))</f>
        <v>#VALUE!</v>
      </c>
      <c r="EM55" s="277" t="e">
        <f>IF(MONTH('Настройки ТИК'!$C$17)=MONTH('Настройки ТИК'!$D$17),0,IF(MONTH($A55)&lt;MONTH('Настройки ТИК'!$D$17),0,IF(EQ55="К",EK55,0)))</f>
        <v>#VALUE!</v>
      </c>
      <c r="EN55" s="277">
        <f t="shared" si="45"/>
        <v>0</v>
      </c>
      <c r="EO55" s="277">
        <f t="shared" si="46"/>
        <v>0</v>
      </c>
      <c r="EP55" s="303">
        <f>'в ФОВ'!EM31</f>
        <v>0</v>
      </c>
      <c r="EQ55" s="380" t="str">
        <f t="shared" si="47"/>
        <v/>
      </c>
      <c r="ER55" s="274" t="str">
        <f t="shared" si="95"/>
        <v>${id_fio13}</v>
      </c>
      <c r="ES55" s="181"/>
      <c r="ET55" s="181"/>
      <c r="EU55" s="275" t="str">
        <f t="shared" si="96"/>
        <v>0:</v>
      </c>
      <c r="EV55" s="275" t="str">
        <f t="shared" si="96"/>
        <v>0:</v>
      </c>
      <c r="EW55" s="276">
        <f t="shared" si="48"/>
        <v>0</v>
      </c>
      <c r="EX55" s="277" t="e">
        <f>IF(MONTH('Настройки ТИК'!$C$17)=MONTH('Настройки ТИК'!$D$17),IF(FC55="К",EW55,0),IF(MONTH($A55)&lt;MONTH('Настройки ТИК'!$D$17),IF(FC55="К",EW55,0),0))</f>
        <v>#VALUE!</v>
      </c>
      <c r="EY55" s="277" t="e">
        <f>IF(MONTH('Настройки ТИК'!$C$17)=MONTH('Настройки ТИК'!$D$17),0,IF(MONTH($A55)&lt;MONTH('Настройки ТИК'!$D$17),0,IF(FC55="К",EW55,0)))</f>
        <v>#VALUE!</v>
      </c>
      <c r="EZ55" s="277">
        <f t="shared" si="49"/>
        <v>0</v>
      </c>
      <c r="FA55" s="277">
        <f t="shared" si="50"/>
        <v>0</v>
      </c>
      <c r="FB55" s="303">
        <f>'в ФОВ'!EY31</f>
        <v>0</v>
      </c>
      <c r="FC55" s="380" t="str">
        <f t="shared" si="51"/>
        <v/>
      </c>
      <c r="FD55" s="274" t="str">
        <f t="shared" si="97"/>
        <v>${id_fio14}</v>
      </c>
      <c r="FE55" s="181"/>
      <c r="FF55" s="181"/>
      <c r="FG55" s="275" t="str">
        <f t="shared" si="98"/>
        <v>0:</v>
      </c>
      <c r="FH55" s="275" t="str">
        <f t="shared" si="98"/>
        <v>0:</v>
      </c>
      <c r="FI55" s="276">
        <f t="shared" si="52"/>
        <v>0</v>
      </c>
      <c r="FJ55" s="277" t="e">
        <f>IF(MONTH('Настройки ТИК'!$C$17)=MONTH('Настройки ТИК'!$D$17),IF(FO55="К",FI55,0),IF(MONTH($A55)&lt;MONTH('Настройки ТИК'!$D$17),IF(FO55="К",FI55,0),0))</f>
        <v>#VALUE!</v>
      </c>
      <c r="FK55" s="277" t="e">
        <f>IF(MONTH('Настройки ТИК'!$C$17)=MONTH('Настройки ТИК'!$D$17),0,IF(MONTH($A55)&lt;MONTH('Настройки ТИК'!$D$17),0,IF(FO55="К",FI55,0)))</f>
        <v>#VALUE!</v>
      </c>
      <c r="FL55" s="277">
        <f t="shared" si="53"/>
        <v>0</v>
      </c>
      <c r="FM55" s="277">
        <f t="shared" si="54"/>
        <v>0</v>
      </c>
      <c r="FN55" s="303">
        <f>'в ФОВ'!FK31</f>
        <v>0</v>
      </c>
      <c r="FO55" s="380" t="str">
        <f t="shared" si="55"/>
        <v/>
      </c>
      <c r="FP55" s="274" t="str">
        <f t="shared" si="99"/>
        <v>${id_fio15}</v>
      </c>
      <c r="FQ55" s="181"/>
      <c r="FR55" s="181"/>
      <c r="FS55" s="275" t="str">
        <f t="shared" si="100"/>
        <v>0:</v>
      </c>
      <c r="FT55" s="275" t="str">
        <f t="shared" si="100"/>
        <v>0:</v>
      </c>
      <c r="FU55" s="276">
        <f t="shared" si="56"/>
        <v>0</v>
      </c>
      <c r="FV55" s="277" t="e">
        <f>IF(MONTH('Настройки ТИК'!$C$17)=MONTH('Настройки ТИК'!$D$17),IF(GA55="К",FU55,0),IF(MONTH($A55)&lt;MONTH('Настройки ТИК'!$D$17),IF(GA55="К",FU55,0),0))</f>
        <v>#VALUE!</v>
      </c>
      <c r="FW55" s="277" t="e">
        <f>IF(MONTH('Настройки ТИК'!$C$17)=MONTH('Настройки ТИК'!$D$17),0,IF(MONTH($A55)&lt;MONTH('Настройки ТИК'!$D$17),0,IF(GA55="К",FU55,0)))</f>
        <v>#VALUE!</v>
      </c>
      <c r="FX55" s="277">
        <f t="shared" si="57"/>
        <v>0</v>
      </c>
      <c r="FY55" s="277">
        <f t="shared" si="58"/>
        <v>0</v>
      </c>
      <c r="FZ55" s="303">
        <f>'в ФОВ'!FW31</f>
        <v>0</v>
      </c>
      <c r="GA55" s="380" t="str">
        <f t="shared" si="59"/>
        <v/>
      </c>
      <c r="GB55" s="274" t="str">
        <f t="shared" si="101"/>
        <v>${id_fio16}</v>
      </c>
      <c r="GC55" s="181"/>
      <c r="GD55" s="181"/>
      <c r="GE55" s="275" t="str">
        <f t="shared" si="102"/>
        <v>0:</v>
      </c>
      <c r="GF55" s="275" t="str">
        <f t="shared" si="102"/>
        <v>0:</v>
      </c>
      <c r="GG55" s="276">
        <f t="shared" si="60"/>
        <v>0</v>
      </c>
      <c r="GH55" s="277" t="e">
        <f>IF(MONTH('Настройки ТИК'!$C$17)=MONTH('Настройки ТИК'!$D$17),IF(GM55="К",GG55,0),IF(MONTH($A55)&lt;MONTH('Настройки ТИК'!$D$17),IF(GM55="К",GG55,0),0))</f>
        <v>#VALUE!</v>
      </c>
      <c r="GI55" s="277" t="e">
        <f>IF(MONTH('Настройки ТИК'!$C$17)=MONTH('Настройки ТИК'!$D$17),0,IF(MONTH($A55)&lt;MONTH('Настройки ТИК'!$D$17),0,IF(GM55="К",GG55,0)))</f>
        <v>#VALUE!</v>
      </c>
      <c r="GJ55" s="277">
        <f t="shared" si="61"/>
        <v>0</v>
      </c>
      <c r="GK55" s="277">
        <f t="shared" si="62"/>
        <v>0</v>
      </c>
      <c r="GL55" s="303">
        <f>'в ФОВ'!GI31</f>
        <v>0</v>
      </c>
      <c r="GM55" s="380" t="str">
        <f t="shared" si="63"/>
        <v/>
      </c>
      <c r="GN55" s="274" t="str">
        <f t="shared" si="103"/>
        <v>${id_fio17}</v>
      </c>
      <c r="GO55" s="181"/>
      <c r="GP55" s="181"/>
      <c r="GQ55" s="275" t="str">
        <f t="shared" si="104"/>
        <v>0:</v>
      </c>
      <c r="GR55" s="275" t="str">
        <f t="shared" si="104"/>
        <v>0:</v>
      </c>
      <c r="GS55" s="276">
        <f t="shared" si="64"/>
        <v>0</v>
      </c>
      <c r="GT55" s="277" t="e">
        <f>IF(MONTH('Настройки ТИК'!$C$17)=MONTH('Настройки ТИК'!$D$17),IF(GY55="К",GS55,0),IF(MONTH($A55)&lt;MONTH('Настройки ТИК'!$D$17),IF(GY55="К",GS55,0),0))</f>
        <v>#VALUE!</v>
      </c>
      <c r="GU55" s="277" t="e">
        <f>IF(MONTH('Настройки ТИК'!$C$17)=MONTH('Настройки ТИК'!$D$17),0,IF(MONTH($A55)&lt;MONTH('Настройки ТИК'!$D$17),0,IF(GY55="К",GS55,0)))</f>
        <v>#VALUE!</v>
      </c>
      <c r="GV55" s="277">
        <f t="shared" si="65"/>
        <v>0</v>
      </c>
      <c r="GW55" s="277">
        <f t="shared" si="66"/>
        <v>0</v>
      </c>
      <c r="GX55" s="303">
        <f>'в ФОВ'!GU31</f>
        <v>0</v>
      </c>
      <c r="GY55" s="380" t="str">
        <f t="shared" si="67"/>
        <v/>
      </c>
      <c r="GZ55" s="274" t="str">
        <f t="shared" si="105"/>
        <v>${id_fio18}</v>
      </c>
      <c r="HA55" s="181"/>
      <c r="HB55" s="181"/>
      <c r="HC55" s="275" t="str">
        <f t="shared" si="106"/>
        <v>0:</v>
      </c>
      <c r="HD55" s="275" t="str">
        <f t="shared" si="106"/>
        <v>0:</v>
      </c>
      <c r="HE55" s="276">
        <f t="shared" si="68"/>
        <v>0</v>
      </c>
      <c r="HF55" s="277" t="e">
        <f>IF(MONTH('Настройки ТИК'!$C$17)=MONTH('Настройки ТИК'!$D$17),IF(HK55="К",HE55,0),IF(MONTH($A55)&lt;MONTH('Настройки ТИК'!$D$17),IF(HK55="К",HE55,0),0))</f>
        <v>#VALUE!</v>
      </c>
      <c r="HG55" s="277" t="e">
        <f>IF(MONTH('Настройки ТИК'!$C$17)=MONTH('Настройки ТИК'!$D$17),0,IF(MONTH($A55)&lt;MONTH('Настройки ТИК'!$D$17),0,IF(HK55="К",HE55,0)))</f>
        <v>#VALUE!</v>
      </c>
      <c r="HH55" s="277">
        <f t="shared" si="69"/>
        <v>0</v>
      </c>
      <c r="HI55" s="277">
        <f t="shared" si="70"/>
        <v>0</v>
      </c>
      <c r="HJ55" s="303">
        <f>'в ФОВ'!HG31</f>
        <v>0</v>
      </c>
      <c r="HK55" s="380" t="str">
        <f t="shared" si="71"/>
        <v/>
      </c>
      <c r="HO55" s="408" t="str">
        <f>'Настройки ТИК'!$C$55</f>
        <v>${code_doc}</v>
      </c>
    </row>
    <row r="56" spans="1:223">
      <c r="A56" s="419" t="s">
        <v>1040</v>
      </c>
      <c r="B56" s="420" t="s">
        <v>1041</v>
      </c>
      <c r="C56" s="497" t="s">
        <v>1091</v>
      </c>
      <c r="D56" s="274" t="str">
        <f t="shared" si="107"/>
        <v>${id_fio1}</v>
      </c>
      <c r="E56" s="181"/>
      <c r="F56" s="181"/>
      <c r="G56" s="275" t="str">
        <f t="shared" si="72"/>
        <v>0:</v>
      </c>
      <c r="H56" s="275" t="str">
        <f t="shared" si="72"/>
        <v>0:</v>
      </c>
      <c r="I56" s="276">
        <f t="shared" si="0"/>
        <v>0</v>
      </c>
      <c r="J56" s="277" t="e">
        <f>IF(MONTH('Настройки ТИК'!$C$17)=MONTH('Настройки ТИК'!$D$17),IF(O56="К",I56,0),IF(MONTH($A56)&lt;MONTH('Настройки ТИК'!$D$17),IF(O56="К",I56,0),0))</f>
        <v>#VALUE!</v>
      </c>
      <c r="K56" s="277" t="e">
        <f>IF(MONTH('Настройки ТИК'!$C$17)=MONTH('Настройки ТИК'!$D$17),0,IF(MONTH($A56)&lt;MONTH('Настройки ТИК'!$D$17),0,IF(O56="К",I56,0)))</f>
        <v>#VALUE!</v>
      </c>
      <c r="L56" s="277">
        <f t="shared" si="1"/>
        <v>0</v>
      </c>
      <c r="M56" s="277">
        <f t="shared" si="2"/>
        <v>0</v>
      </c>
      <c r="N56" s="303">
        <f>'в ФОВ'!K32</f>
        <v>0</v>
      </c>
      <c r="O56" s="380" t="str">
        <f t="shared" si="3"/>
        <v/>
      </c>
      <c r="P56" s="274" t="str">
        <f t="shared" si="73"/>
        <v>${id_fio2}</v>
      </c>
      <c r="Q56" s="181"/>
      <c r="R56" s="181"/>
      <c r="S56" s="275" t="str">
        <f t="shared" si="74"/>
        <v>0:</v>
      </c>
      <c r="T56" s="275" t="str">
        <f t="shared" si="74"/>
        <v>0:</v>
      </c>
      <c r="U56" s="276">
        <f t="shared" si="4"/>
        <v>0</v>
      </c>
      <c r="V56" s="277" t="e">
        <f>IF(MONTH('Настройки ТИК'!$C$17)=MONTH('Настройки ТИК'!$D$17),IF(AA56="К",U56,0),IF(MONTH($A56)&lt;MONTH('Настройки ТИК'!$D$17),IF(AA56="К",U56,0),0))</f>
        <v>#VALUE!</v>
      </c>
      <c r="W56" s="277" t="e">
        <f>IF(MONTH('Настройки ТИК'!$C$17)=MONTH('Настройки ТИК'!$D$17),0,IF(MONTH($A56)&lt;MONTH('Настройки ТИК'!$D$17),0,IF(AA56="К",U56,0)))</f>
        <v>#VALUE!</v>
      </c>
      <c r="X56" s="277">
        <f t="shared" si="5"/>
        <v>0</v>
      </c>
      <c r="Y56" s="277">
        <f t="shared" si="6"/>
        <v>0</v>
      </c>
      <c r="Z56" s="303">
        <f>'в ФОВ'!W32</f>
        <v>0</v>
      </c>
      <c r="AA56" s="380" t="str">
        <f t="shared" si="7"/>
        <v/>
      </c>
      <c r="AB56" s="274" t="str">
        <f t="shared" si="75"/>
        <v>${id_fio3}</v>
      </c>
      <c r="AC56" s="181"/>
      <c r="AD56" s="181"/>
      <c r="AE56" s="275" t="str">
        <f t="shared" si="76"/>
        <v>0:</v>
      </c>
      <c r="AF56" s="275" t="str">
        <f t="shared" si="76"/>
        <v>0:</v>
      </c>
      <c r="AG56" s="276">
        <f t="shared" si="8"/>
        <v>0</v>
      </c>
      <c r="AH56" s="277" t="e">
        <f>IF(MONTH('Настройки ТИК'!$C$17)=MONTH('Настройки ТИК'!$D$17),IF(AM56="К",AG56,0),IF(MONTH($A56)&lt;MONTH('Настройки ТИК'!$D$17),IF(AM56="К",AG56,0),0))</f>
        <v>#VALUE!</v>
      </c>
      <c r="AI56" s="277" t="e">
        <f>IF(MONTH('Настройки ТИК'!$C$17)=MONTH('Настройки ТИК'!$D$17),0,IF(MONTH($A56)&lt;MONTH('Настройки ТИК'!$D$17),0,IF(AM56="К",AG56,0)))</f>
        <v>#VALUE!</v>
      </c>
      <c r="AJ56" s="277">
        <f t="shared" si="9"/>
        <v>0</v>
      </c>
      <c r="AK56" s="277">
        <f t="shared" si="10"/>
        <v>0</v>
      </c>
      <c r="AL56" s="303">
        <f>'в ФОВ'!AI32</f>
        <v>0</v>
      </c>
      <c r="AM56" s="380" t="str">
        <f t="shared" si="11"/>
        <v/>
      </c>
      <c r="AN56" s="274" t="str">
        <f t="shared" si="77"/>
        <v>${id_fio4}</v>
      </c>
      <c r="AO56" s="181"/>
      <c r="AP56" s="181"/>
      <c r="AQ56" s="275" t="str">
        <f t="shared" si="78"/>
        <v>0:</v>
      </c>
      <c r="AR56" s="275" t="str">
        <f t="shared" si="78"/>
        <v>0:</v>
      </c>
      <c r="AS56" s="276">
        <f t="shared" si="12"/>
        <v>0</v>
      </c>
      <c r="AT56" s="277" t="e">
        <f>IF(MONTH('Настройки ТИК'!$C$17)=MONTH('Настройки ТИК'!$D$17),IF(AY56="К",AS56,0),IF(MONTH($A56)&lt;MONTH('Настройки ТИК'!$D$17),IF(AY56="К",AS56,0),0))</f>
        <v>#VALUE!</v>
      </c>
      <c r="AU56" s="277" t="e">
        <f>IF(MONTH('Настройки ТИК'!$C$17)=MONTH('Настройки ТИК'!$D$17),0,IF(MONTH($A56)&lt;MONTH('Настройки ТИК'!$D$17),0,IF(AY56="К",AS56,0)))</f>
        <v>#VALUE!</v>
      </c>
      <c r="AV56" s="277">
        <f t="shared" si="13"/>
        <v>0</v>
      </c>
      <c r="AW56" s="277">
        <f t="shared" si="14"/>
        <v>0</v>
      </c>
      <c r="AX56" s="303">
        <f>'в ФОВ'!AU32</f>
        <v>0</v>
      </c>
      <c r="AY56" s="380" t="str">
        <f t="shared" si="15"/>
        <v/>
      </c>
      <c r="AZ56" s="274" t="str">
        <f t="shared" si="79"/>
        <v>${id_fio5}</v>
      </c>
      <c r="BA56" s="181"/>
      <c r="BB56" s="181"/>
      <c r="BC56" s="275" t="str">
        <f t="shared" si="80"/>
        <v>0:</v>
      </c>
      <c r="BD56" s="275" t="str">
        <f t="shared" si="80"/>
        <v>0:</v>
      </c>
      <c r="BE56" s="276">
        <f t="shared" si="16"/>
        <v>0</v>
      </c>
      <c r="BF56" s="277" t="e">
        <f>IF(MONTH('Настройки ТИК'!$C$17)=MONTH('Настройки ТИК'!$D$17),IF(BK56="К",BE56,0),IF(MONTH($A56)&lt;MONTH('Настройки ТИК'!$D$17),IF(BK56="К",BE56,0),0))</f>
        <v>#VALUE!</v>
      </c>
      <c r="BG56" s="277" t="e">
        <f>IF(MONTH('Настройки ТИК'!$C$17)=MONTH('Настройки ТИК'!$D$17),0,IF(MONTH($A56)&lt;MONTH('Настройки ТИК'!$D$17),0,IF(BK56="К",BE56,0)))</f>
        <v>#VALUE!</v>
      </c>
      <c r="BH56" s="277">
        <f t="shared" si="17"/>
        <v>0</v>
      </c>
      <c r="BI56" s="277">
        <f t="shared" si="18"/>
        <v>0</v>
      </c>
      <c r="BJ56" s="303">
        <f>'в ФОВ'!BG32</f>
        <v>0</v>
      </c>
      <c r="BK56" s="380" t="str">
        <f t="shared" si="19"/>
        <v/>
      </c>
      <c r="BL56" s="274" t="str">
        <f t="shared" si="81"/>
        <v>${id_fio6}</v>
      </c>
      <c r="BM56" s="181"/>
      <c r="BN56" s="181"/>
      <c r="BO56" s="275" t="str">
        <f t="shared" si="82"/>
        <v>0:</v>
      </c>
      <c r="BP56" s="275" t="str">
        <f t="shared" si="82"/>
        <v>0:</v>
      </c>
      <c r="BQ56" s="276">
        <f t="shared" si="20"/>
        <v>0</v>
      </c>
      <c r="BR56" s="277" t="e">
        <f>IF(MONTH('Настройки ТИК'!$C$17)=MONTH('Настройки ТИК'!$D$17),IF(BW56="К",BQ56,0),IF(MONTH($A56)&lt;MONTH('Настройки ТИК'!$D$17),IF(BW56="К",BQ56,0),0))</f>
        <v>#VALUE!</v>
      </c>
      <c r="BS56" s="277" t="e">
        <f>IF(MONTH('Настройки ТИК'!$C$17)=MONTH('Настройки ТИК'!$D$17),0,IF(MONTH($A56)&lt;MONTH('Настройки ТИК'!$D$17),0,IF(BW56="К",BQ56,0)))</f>
        <v>#VALUE!</v>
      </c>
      <c r="BT56" s="277">
        <f t="shared" si="21"/>
        <v>0</v>
      </c>
      <c r="BU56" s="277">
        <f t="shared" si="22"/>
        <v>0</v>
      </c>
      <c r="BV56" s="303">
        <f>'в ФОВ'!BS32</f>
        <v>0</v>
      </c>
      <c r="BW56" s="380" t="str">
        <f t="shared" si="23"/>
        <v/>
      </c>
      <c r="BX56" s="274" t="str">
        <f t="shared" si="83"/>
        <v>${id_fio7}</v>
      </c>
      <c r="BY56" s="181"/>
      <c r="BZ56" s="181"/>
      <c r="CA56" s="275" t="str">
        <f t="shared" si="84"/>
        <v>0:</v>
      </c>
      <c r="CB56" s="275" t="str">
        <f t="shared" si="84"/>
        <v>0:</v>
      </c>
      <c r="CC56" s="276">
        <f t="shared" si="24"/>
        <v>0</v>
      </c>
      <c r="CD56" s="277" t="e">
        <f>IF(MONTH('Настройки ТИК'!$C$17)=MONTH('Настройки ТИК'!$D$17),IF(CI56="К",CC56,0),IF(MONTH($A56)&lt;MONTH('Настройки ТИК'!$D$17),IF(CI56="К",CC56,0),0))</f>
        <v>#VALUE!</v>
      </c>
      <c r="CE56" s="277" t="e">
        <f>IF(MONTH('Настройки ТИК'!$C$17)=MONTH('Настройки ТИК'!$D$17),0,IF(MONTH($A56)&lt;MONTH('Настройки ТИК'!$D$17),0,IF(CI56="К",CC56,0)))</f>
        <v>#VALUE!</v>
      </c>
      <c r="CF56" s="277">
        <f t="shared" si="25"/>
        <v>0</v>
      </c>
      <c r="CG56" s="277">
        <f t="shared" si="26"/>
        <v>0</v>
      </c>
      <c r="CH56" s="303">
        <f>'в ФОВ'!CE32</f>
        <v>0</v>
      </c>
      <c r="CI56" s="380" t="str">
        <f t="shared" si="27"/>
        <v/>
      </c>
      <c r="CJ56" s="274" t="str">
        <f t="shared" si="85"/>
        <v>${id_fio8}</v>
      </c>
      <c r="CK56" s="181"/>
      <c r="CL56" s="181"/>
      <c r="CM56" s="275" t="str">
        <f t="shared" si="86"/>
        <v>0:</v>
      </c>
      <c r="CN56" s="275" t="str">
        <f t="shared" si="86"/>
        <v>0:</v>
      </c>
      <c r="CO56" s="276">
        <f t="shared" si="28"/>
        <v>0</v>
      </c>
      <c r="CP56" s="277" t="e">
        <f>IF(MONTH('Настройки ТИК'!$C$17)=MONTH('Настройки ТИК'!$D$17),IF(CU56="К",CO56,0),IF(MONTH($A56)&lt;MONTH('Настройки ТИК'!$D$17),IF(CU56="К",CO56,0),0))</f>
        <v>#VALUE!</v>
      </c>
      <c r="CQ56" s="277" t="e">
        <f>IF(MONTH('Настройки ТИК'!$C$17)=MONTH('Настройки ТИК'!$D$17),0,IF(MONTH($A56)&lt;MONTH('Настройки ТИК'!$D$17),0,IF(CU56="К",CO56,0)))</f>
        <v>#VALUE!</v>
      </c>
      <c r="CR56" s="277">
        <f t="shared" si="29"/>
        <v>0</v>
      </c>
      <c r="CS56" s="277">
        <f t="shared" si="30"/>
        <v>0</v>
      </c>
      <c r="CT56" s="303">
        <f>'в ФОВ'!CQ32</f>
        <v>0</v>
      </c>
      <c r="CU56" s="380" t="str">
        <f t="shared" si="31"/>
        <v/>
      </c>
      <c r="CV56" s="274" t="str">
        <f t="shared" si="87"/>
        <v>${id_fio9}</v>
      </c>
      <c r="CW56" s="181"/>
      <c r="CX56" s="181"/>
      <c r="CY56" s="275" t="str">
        <f t="shared" si="88"/>
        <v>0:</v>
      </c>
      <c r="CZ56" s="275" t="str">
        <f t="shared" si="88"/>
        <v>0:</v>
      </c>
      <c r="DA56" s="276">
        <f t="shared" si="32"/>
        <v>0</v>
      </c>
      <c r="DB56" s="277" t="e">
        <f>IF(MONTH('Настройки ТИК'!$C$17)=MONTH('Настройки ТИК'!$D$17),IF(DG56="К",DA56,0),IF(MONTH($A56)&lt;MONTH('Настройки ТИК'!$D$17),IF(DG56="К",DA56,0),0))</f>
        <v>#VALUE!</v>
      </c>
      <c r="DC56" s="277" t="e">
        <f>IF(MONTH('Настройки ТИК'!$C$17)=MONTH('Настройки ТИК'!$D$17),0,IF(MONTH($A56)&lt;MONTH('Настройки ТИК'!$D$17),0,IF(DG56="К",DA56,0)))</f>
        <v>#VALUE!</v>
      </c>
      <c r="DD56" s="277">
        <f t="shared" si="33"/>
        <v>0</v>
      </c>
      <c r="DE56" s="277">
        <f t="shared" si="34"/>
        <v>0</v>
      </c>
      <c r="DF56" s="303">
        <f>'в ФОВ'!DC32</f>
        <v>0</v>
      </c>
      <c r="DG56" s="380" t="str">
        <f t="shared" si="35"/>
        <v/>
      </c>
      <c r="DH56" s="274" t="str">
        <f t="shared" si="89"/>
        <v>${id_fio10}</v>
      </c>
      <c r="DI56" s="181"/>
      <c r="DJ56" s="181"/>
      <c r="DK56" s="275" t="str">
        <f t="shared" si="90"/>
        <v>0:</v>
      </c>
      <c r="DL56" s="275" t="str">
        <f t="shared" si="90"/>
        <v>0:</v>
      </c>
      <c r="DM56" s="276">
        <f t="shared" si="36"/>
        <v>0</v>
      </c>
      <c r="DN56" s="277" t="e">
        <f>IF(MONTH('Настройки ТИК'!$C$17)=MONTH('Настройки ТИК'!$D$17),IF(DS56="К",DM56,0),IF(MONTH($A56)&lt;MONTH('Настройки ТИК'!$D$17),IF(DS56="К",DM56,0),0))</f>
        <v>#VALUE!</v>
      </c>
      <c r="DO56" s="277" t="e">
        <f>IF(MONTH('Настройки ТИК'!$C$17)=MONTH('Настройки ТИК'!$D$17),0,IF(MONTH($A56)&lt;MONTH('Настройки ТИК'!$D$17),0,IF(DS56="К",DM56,0)))</f>
        <v>#VALUE!</v>
      </c>
      <c r="DP56" s="277">
        <f t="shared" si="37"/>
        <v>0</v>
      </c>
      <c r="DQ56" s="277">
        <f t="shared" si="38"/>
        <v>0</v>
      </c>
      <c r="DR56" s="303">
        <f>'в ФОВ'!DO32</f>
        <v>0</v>
      </c>
      <c r="DS56" s="380" t="str">
        <f t="shared" si="39"/>
        <v/>
      </c>
      <c r="DT56" s="274" t="str">
        <f t="shared" si="91"/>
        <v>${id_fio11}</v>
      </c>
      <c r="DU56" s="181"/>
      <c r="DV56" s="181"/>
      <c r="DW56" s="275" t="str">
        <f t="shared" si="92"/>
        <v>0:</v>
      </c>
      <c r="DX56" s="275" t="str">
        <f t="shared" si="92"/>
        <v>0:</v>
      </c>
      <c r="DY56" s="276">
        <f t="shared" si="40"/>
        <v>0</v>
      </c>
      <c r="DZ56" s="277" t="e">
        <f>IF(MONTH('Настройки ТИК'!$C$17)=MONTH('Настройки ТИК'!$D$17),IF(EE56="К",DY56,0),IF(MONTH($A56)&lt;MONTH('Настройки ТИК'!$D$17),IF(EE56="К",DY56,0),0))</f>
        <v>#VALUE!</v>
      </c>
      <c r="EA56" s="277" t="e">
        <f>IF(MONTH('Настройки ТИК'!$C$17)=MONTH('Настройки ТИК'!$D$17),0,IF(MONTH($A56)&lt;MONTH('Настройки ТИК'!$D$17),0,IF(EE56="К",DY56,0)))</f>
        <v>#VALUE!</v>
      </c>
      <c r="EB56" s="277">
        <f t="shared" si="41"/>
        <v>0</v>
      </c>
      <c r="EC56" s="277">
        <f t="shared" si="42"/>
        <v>0</v>
      </c>
      <c r="ED56" s="303">
        <f>'в ФОВ'!EA32</f>
        <v>0</v>
      </c>
      <c r="EE56" s="380" t="str">
        <f t="shared" si="43"/>
        <v/>
      </c>
      <c r="EF56" s="274" t="str">
        <f t="shared" si="93"/>
        <v>${id_fio12}</v>
      </c>
      <c r="EG56" s="181"/>
      <c r="EH56" s="181"/>
      <c r="EI56" s="275" t="str">
        <f t="shared" si="94"/>
        <v>0:</v>
      </c>
      <c r="EJ56" s="275" t="str">
        <f t="shared" si="94"/>
        <v>0:</v>
      </c>
      <c r="EK56" s="276">
        <f t="shared" si="44"/>
        <v>0</v>
      </c>
      <c r="EL56" s="277" t="e">
        <f>IF(MONTH('Настройки ТИК'!$C$17)=MONTH('Настройки ТИК'!$D$17),IF(EQ56="К",EK56,0),IF(MONTH($A56)&lt;MONTH('Настройки ТИК'!$D$17),IF(EQ56="К",EK56,0),0))</f>
        <v>#VALUE!</v>
      </c>
      <c r="EM56" s="277" t="e">
        <f>IF(MONTH('Настройки ТИК'!$C$17)=MONTH('Настройки ТИК'!$D$17),0,IF(MONTH($A56)&lt;MONTH('Настройки ТИК'!$D$17),0,IF(EQ56="К",EK56,0)))</f>
        <v>#VALUE!</v>
      </c>
      <c r="EN56" s="277">
        <f t="shared" si="45"/>
        <v>0</v>
      </c>
      <c r="EO56" s="277">
        <f t="shared" si="46"/>
        <v>0</v>
      </c>
      <c r="EP56" s="303">
        <f>'в ФОВ'!EM32</f>
        <v>0</v>
      </c>
      <c r="EQ56" s="380" t="str">
        <f t="shared" si="47"/>
        <v/>
      </c>
      <c r="ER56" s="274" t="str">
        <f t="shared" si="95"/>
        <v>${id_fio13}</v>
      </c>
      <c r="ES56" s="181"/>
      <c r="ET56" s="181"/>
      <c r="EU56" s="275" t="str">
        <f t="shared" si="96"/>
        <v>0:</v>
      </c>
      <c r="EV56" s="275" t="str">
        <f t="shared" si="96"/>
        <v>0:</v>
      </c>
      <c r="EW56" s="276">
        <f t="shared" si="48"/>
        <v>0</v>
      </c>
      <c r="EX56" s="277" t="e">
        <f>IF(MONTH('Настройки ТИК'!$C$17)=MONTH('Настройки ТИК'!$D$17),IF(FC56="К",EW56,0),IF(MONTH($A56)&lt;MONTH('Настройки ТИК'!$D$17),IF(FC56="К",EW56,0),0))</f>
        <v>#VALUE!</v>
      </c>
      <c r="EY56" s="277" t="e">
        <f>IF(MONTH('Настройки ТИК'!$C$17)=MONTH('Настройки ТИК'!$D$17),0,IF(MONTH($A56)&lt;MONTH('Настройки ТИК'!$D$17),0,IF(FC56="К",EW56,0)))</f>
        <v>#VALUE!</v>
      </c>
      <c r="EZ56" s="277">
        <f t="shared" si="49"/>
        <v>0</v>
      </c>
      <c r="FA56" s="277">
        <f t="shared" si="50"/>
        <v>0</v>
      </c>
      <c r="FB56" s="303">
        <f>'в ФОВ'!EY32</f>
        <v>0</v>
      </c>
      <c r="FC56" s="380" t="str">
        <f t="shared" si="51"/>
        <v/>
      </c>
      <c r="FD56" s="274" t="str">
        <f t="shared" si="97"/>
        <v>${id_fio14}</v>
      </c>
      <c r="FE56" s="181"/>
      <c r="FF56" s="181"/>
      <c r="FG56" s="275" t="str">
        <f t="shared" si="98"/>
        <v>0:</v>
      </c>
      <c r="FH56" s="275" t="str">
        <f t="shared" si="98"/>
        <v>0:</v>
      </c>
      <c r="FI56" s="276">
        <f t="shared" si="52"/>
        <v>0</v>
      </c>
      <c r="FJ56" s="277" t="e">
        <f>IF(MONTH('Настройки ТИК'!$C$17)=MONTH('Настройки ТИК'!$D$17),IF(FO56="К",FI56,0),IF(MONTH($A56)&lt;MONTH('Настройки ТИК'!$D$17),IF(FO56="К",FI56,0),0))</f>
        <v>#VALUE!</v>
      </c>
      <c r="FK56" s="277" t="e">
        <f>IF(MONTH('Настройки ТИК'!$C$17)=MONTH('Настройки ТИК'!$D$17),0,IF(MONTH($A56)&lt;MONTH('Настройки ТИК'!$D$17),0,IF(FO56="К",FI56,0)))</f>
        <v>#VALUE!</v>
      </c>
      <c r="FL56" s="277">
        <f t="shared" si="53"/>
        <v>0</v>
      </c>
      <c r="FM56" s="277">
        <f t="shared" si="54"/>
        <v>0</v>
      </c>
      <c r="FN56" s="303">
        <f>'в ФОВ'!FK32</f>
        <v>0</v>
      </c>
      <c r="FO56" s="380" t="str">
        <f t="shared" si="55"/>
        <v/>
      </c>
      <c r="FP56" s="274" t="str">
        <f t="shared" si="99"/>
        <v>${id_fio15}</v>
      </c>
      <c r="FQ56" s="181"/>
      <c r="FR56" s="181"/>
      <c r="FS56" s="275" t="str">
        <f t="shared" si="100"/>
        <v>0:</v>
      </c>
      <c r="FT56" s="275" t="str">
        <f t="shared" si="100"/>
        <v>0:</v>
      </c>
      <c r="FU56" s="276">
        <f t="shared" si="56"/>
        <v>0</v>
      </c>
      <c r="FV56" s="277" t="e">
        <f>IF(MONTH('Настройки ТИК'!$C$17)=MONTH('Настройки ТИК'!$D$17),IF(GA56="К",FU56,0),IF(MONTH($A56)&lt;MONTH('Настройки ТИК'!$D$17),IF(GA56="К",FU56,0),0))</f>
        <v>#VALUE!</v>
      </c>
      <c r="FW56" s="277" t="e">
        <f>IF(MONTH('Настройки ТИК'!$C$17)=MONTH('Настройки ТИК'!$D$17),0,IF(MONTH($A56)&lt;MONTH('Настройки ТИК'!$D$17),0,IF(GA56="К",FU56,0)))</f>
        <v>#VALUE!</v>
      </c>
      <c r="FX56" s="277">
        <f t="shared" si="57"/>
        <v>0</v>
      </c>
      <c r="FY56" s="277">
        <f t="shared" si="58"/>
        <v>0</v>
      </c>
      <c r="FZ56" s="303">
        <f>'в ФОВ'!FW32</f>
        <v>0</v>
      </c>
      <c r="GA56" s="380" t="str">
        <f t="shared" si="59"/>
        <v/>
      </c>
      <c r="GB56" s="274" t="str">
        <f t="shared" si="101"/>
        <v>${id_fio16}</v>
      </c>
      <c r="GC56" s="181"/>
      <c r="GD56" s="181"/>
      <c r="GE56" s="275" t="str">
        <f t="shared" si="102"/>
        <v>0:</v>
      </c>
      <c r="GF56" s="275" t="str">
        <f t="shared" si="102"/>
        <v>0:</v>
      </c>
      <c r="GG56" s="276">
        <f t="shared" si="60"/>
        <v>0</v>
      </c>
      <c r="GH56" s="277" t="e">
        <f>IF(MONTH('Настройки ТИК'!$C$17)=MONTH('Настройки ТИК'!$D$17),IF(GM56="К",GG56,0),IF(MONTH($A56)&lt;MONTH('Настройки ТИК'!$D$17),IF(GM56="К",GG56,0),0))</f>
        <v>#VALUE!</v>
      </c>
      <c r="GI56" s="277" t="e">
        <f>IF(MONTH('Настройки ТИК'!$C$17)=MONTH('Настройки ТИК'!$D$17),0,IF(MONTH($A56)&lt;MONTH('Настройки ТИК'!$D$17),0,IF(GM56="К",GG56,0)))</f>
        <v>#VALUE!</v>
      </c>
      <c r="GJ56" s="277">
        <f t="shared" si="61"/>
        <v>0</v>
      </c>
      <c r="GK56" s="277">
        <f t="shared" si="62"/>
        <v>0</v>
      </c>
      <c r="GL56" s="303">
        <f>'в ФОВ'!GI32</f>
        <v>0</v>
      </c>
      <c r="GM56" s="380" t="str">
        <f t="shared" si="63"/>
        <v/>
      </c>
      <c r="GN56" s="274" t="str">
        <f t="shared" si="103"/>
        <v>${id_fio17}</v>
      </c>
      <c r="GO56" s="181"/>
      <c r="GP56" s="181"/>
      <c r="GQ56" s="275" t="str">
        <f t="shared" si="104"/>
        <v>0:</v>
      </c>
      <c r="GR56" s="275" t="str">
        <f t="shared" si="104"/>
        <v>0:</v>
      </c>
      <c r="GS56" s="276">
        <f t="shared" si="64"/>
        <v>0</v>
      </c>
      <c r="GT56" s="277" t="e">
        <f>IF(MONTH('Настройки ТИК'!$C$17)=MONTH('Настройки ТИК'!$D$17),IF(GY56="К",GS56,0),IF(MONTH($A56)&lt;MONTH('Настройки ТИК'!$D$17),IF(GY56="К",GS56,0),0))</f>
        <v>#VALUE!</v>
      </c>
      <c r="GU56" s="277" t="e">
        <f>IF(MONTH('Настройки ТИК'!$C$17)=MONTH('Настройки ТИК'!$D$17),0,IF(MONTH($A56)&lt;MONTH('Настройки ТИК'!$D$17),0,IF(GY56="К",GS56,0)))</f>
        <v>#VALUE!</v>
      </c>
      <c r="GV56" s="277">
        <f t="shared" si="65"/>
        <v>0</v>
      </c>
      <c r="GW56" s="277">
        <f t="shared" si="66"/>
        <v>0</v>
      </c>
      <c r="GX56" s="303">
        <f>'в ФОВ'!GU32</f>
        <v>0</v>
      </c>
      <c r="GY56" s="380" t="str">
        <f t="shared" si="67"/>
        <v/>
      </c>
      <c r="GZ56" s="274" t="str">
        <f t="shared" si="105"/>
        <v>${id_fio18}</v>
      </c>
      <c r="HA56" s="181"/>
      <c r="HB56" s="181"/>
      <c r="HC56" s="275" t="str">
        <f t="shared" si="106"/>
        <v>0:</v>
      </c>
      <c r="HD56" s="275" t="str">
        <f t="shared" si="106"/>
        <v>0:</v>
      </c>
      <c r="HE56" s="276">
        <f t="shared" si="68"/>
        <v>0</v>
      </c>
      <c r="HF56" s="277" t="e">
        <f>IF(MONTH('Настройки ТИК'!$C$17)=MONTH('Настройки ТИК'!$D$17),IF(HK56="К",HE56,0),IF(MONTH($A56)&lt;MONTH('Настройки ТИК'!$D$17),IF(HK56="К",HE56,0),0))</f>
        <v>#VALUE!</v>
      </c>
      <c r="HG56" s="277" t="e">
        <f>IF(MONTH('Настройки ТИК'!$C$17)=MONTH('Настройки ТИК'!$D$17),0,IF(MONTH($A56)&lt;MONTH('Настройки ТИК'!$D$17),0,IF(HK56="К",HE56,0)))</f>
        <v>#VALUE!</v>
      </c>
      <c r="HH56" s="277">
        <f t="shared" si="69"/>
        <v>0</v>
      </c>
      <c r="HI56" s="277">
        <f t="shared" si="70"/>
        <v>0</v>
      </c>
      <c r="HJ56" s="303">
        <f>'в ФОВ'!HG32</f>
        <v>0</v>
      </c>
      <c r="HK56" s="380" t="str">
        <f t="shared" si="71"/>
        <v/>
      </c>
      <c r="HO56" s="408" t="str">
        <f>'Настройки ТИК'!$C$55</f>
        <v>${code_doc}</v>
      </c>
    </row>
    <row r="57" spans="1:223">
      <c r="A57" s="419" t="s">
        <v>1040</v>
      </c>
      <c r="B57" s="420" t="s">
        <v>1041</v>
      </c>
      <c r="C57" s="497" t="s">
        <v>1091</v>
      </c>
      <c r="D57" s="274" t="str">
        <f t="shared" si="107"/>
        <v>${id_fio1}</v>
      </c>
      <c r="E57" s="181"/>
      <c r="F57" s="181"/>
      <c r="G57" s="275" t="str">
        <f t="shared" si="72"/>
        <v>0:</v>
      </c>
      <c r="H57" s="275" t="str">
        <f t="shared" si="72"/>
        <v>0:</v>
      </c>
      <c r="I57" s="276">
        <f t="shared" si="0"/>
        <v>0</v>
      </c>
      <c r="J57" s="277" t="e">
        <f>IF(MONTH('Настройки ТИК'!$C$17)=MONTH('Настройки ТИК'!$D$17),IF(O57="К",I57,0),IF(MONTH($A57)&lt;MONTH('Настройки ТИК'!$D$17),IF(O57="К",I57,0),0))</f>
        <v>#VALUE!</v>
      </c>
      <c r="K57" s="277" t="e">
        <f>IF(MONTH('Настройки ТИК'!$C$17)=MONTH('Настройки ТИК'!$D$17),0,IF(MONTH($A57)&lt;MONTH('Настройки ТИК'!$D$17),0,IF(O57="К",I57,0)))</f>
        <v>#VALUE!</v>
      </c>
      <c r="L57" s="277">
        <f t="shared" si="1"/>
        <v>0</v>
      </c>
      <c r="M57" s="277">
        <f t="shared" si="2"/>
        <v>0</v>
      </c>
      <c r="N57" s="303">
        <f>'в ФОВ'!K33</f>
        <v>0</v>
      </c>
      <c r="O57" s="380" t="str">
        <f t="shared" si="3"/>
        <v/>
      </c>
      <c r="P57" s="274" t="str">
        <f t="shared" si="73"/>
        <v>${id_fio2}</v>
      </c>
      <c r="Q57" s="181"/>
      <c r="R57" s="181"/>
      <c r="S57" s="275" t="str">
        <f t="shared" si="74"/>
        <v>0:</v>
      </c>
      <c r="T57" s="275" t="str">
        <f t="shared" si="74"/>
        <v>0:</v>
      </c>
      <c r="U57" s="276">
        <f t="shared" si="4"/>
        <v>0</v>
      </c>
      <c r="V57" s="277" t="e">
        <f>IF(MONTH('Настройки ТИК'!$C$17)=MONTH('Настройки ТИК'!$D$17),IF(AA57="К",U57,0),IF(MONTH($A57)&lt;MONTH('Настройки ТИК'!$D$17),IF(AA57="К",U57,0),0))</f>
        <v>#VALUE!</v>
      </c>
      <c r="W57" s="277" t="e">
        <f>IF(MONTH('Настройки ТИК'!$C$17)=MONTH('Настройки ТИК'!$D$17),0,IF(MONTH($A57)&lt;MONTH('Настройки ТИК'!$D$17),0,IF(AA57="К",U57,0)))</f>
        <v>#VALUE!</v>
      </c>
      <c r="X57" s="277">
        <f t="shared" si="5"/>
        <v>0</v>
      </c>
      <c r="Y57" s="277">
        <f t="shared" si="6"/>
        <v>0</v>
      </c>
      <c r="Z57" s="303">
        <f>'в ФОВ'!W33</f>
        <v>0</v>
      </c>
      <c r="AA57" s="380" t="str">
        <f t="shared" si="7"/>
        <v/>
      </c>
      <c r="AB57" s="274" t="str">
        <f t="shared" si="75"/>
        <v>${id_fio3}</v>
      </c>
      <c r="AC57" s="181"/>
      <c r="AD57" s="181"/>
      <c r="AE57" s="275" t="str">
        <f t="shared" si="76"/>
        <v>0:</v>
      </c>
      <c r="AF57" s="275" t="str">
        <f t="shared" si="76"/>
        <v>0:</v>
      </c>
      <c r="AG57" s="276">
        <f t="shared" si="8"/>
        <v>0</v>
      </c>
      <c r="AH57" s="277" t="e">
        <f>IF(MONTH('Настройки ТИК'!$C$17)=MONTH('Настройки ТИК'!$D$17),IF(AM57="К",AG57,0),IF(MONTH($A57)&lt;MONTH('Настройки ТИК'!$D$17),IF(AM57="К",AG57,0),0))</f>
        <v>#VALUE!</v>
      </c>
      <c r="AI57" s="277" t="e">
        <f>IF(MONTH('Настройки ТИК'!$C$17)=MONTH('Настройки ТИК'!$D$17),0,IF(MONTH($A57)&lt;MONTH('Настройки ТИК'!$D$17),0,IF(AM57="К",AG57,0)))</f>
        <v>#VALUE!</v>
      </c>
      <c r="AJ57" s="277">
        <f t="shared" si="9"/>
        <v>0</v>
      </c>
      <c r="AK57" s="277">
        <f t="shared" si="10"/>
        <v>0</v>
      </c>
      <c r="AL57" s="303">
        <f>'в ФОВ'!AI33</f>
        <v>0</v>
      </c>
      <c r="AM57" s="380" t="str">
        <f t="shared" si="11"/>
        <v/>
      </c>
      <c r="AN57" s="274" t="str">
        <f t="shared" si="77"/>
        <v>${id_fio4}</v>
      </c>
      <c r="AO57" s="181"/>
      <c r="AP57" s="181"/>
      <c r="AQ57" s="275" t="str">
        <f t="shared" si="78"/>
        <v>0:</v>
      </c>
      <c r="AR57" s="275" t="str">
        <f t="shared" si="78"/>
        <v>0:</v>
      </c>
      <c r="AS57" s="276">
        <f t="shared" si="12"/>
        <v>0</v>
      </c>
      <c r="AT57" s="277" t="e">
        <f>IF(MONTH('Настройки ТИК'!$C$17)=MONTH('Настройки ТИК'!$D$17),IF(AY57="К",AS57,0),IF(MONTH($A57)&lt;MONTH('Настройки ТИК'!$D$17),IF(AY57="К",AS57,0),0))</f>
        <v>#VALUE!</v>
      </c>
      <c r="AU57" s="277" t="e">
        <f>IF(MONTH('Настройки ТИК'!$C$17)=MONTH('Настройки ТИК'!$D$17),0,IF(MONTH($A57)&lt;MONTH('Настройки ТИК'!$D$17),0,IF(AY57="К",AS57,0)))</f>
        <v>#VALUE!</v>
      </c>
      <c r="AV57" s="277">
        <f t="shared" si="13"/>
        <v>0</v>
      </c>
      <c r="AW57" s="277">
        <f t="shared" si="14"/>
        <v>0</v>
      </c>
      <c r="AX57" s="303">
        <f>'в ФОВ'!AU33</f>
        <v>0</v>
      </c>
      <c r="AY57" s="380" t="str">
        <f t="shared" si="15"/>
        <v/>
      </c>
      <c r="AZ57" s="274" t="str">
        <f t="shared" si="79"/>
        <v>${id_fio5}</v>
      </c>
      <c r="BA57" s="181"/>
      <c r="BB57" s="181"/>
      <c r="BC57" s="275" t="str">
        <f t="shared" si="80"/>
        <v>0:</v>
      </c>
      <c r="BD57" s="275" t="str">
        <f t="shared" si="80"/>
        <v>0:</v>
      </c>
      <c r="BE57" s="276">
        <f t="shared" si="16"/>
        <v>0</v>
      </c>
      <c r="BF57" s="277" t="e">
        <f>IF(MONTH('Настройки ТИК'!$C$17)=MONTH('Настройки ТИК'!$D$17),IF(BK57="К",BE57,0),IF(MONTH($A57)&lt;MONTH('Настройки ТИК'!$D$17),IF(BK57="К",BE57,0),0))</f>
        <v>#VALUE!</v>
      </c>
      <c r="BG57" s="277" t="e">
        <f>IF(MONTH('Настройки ТИК'!$C$17)=MONTH('Настройки ТИК'!$D$17),0,IF(MONTH($A57)&lt;MONTH('Настройки ТИК'!$D$17),0,IF(BK57="К",BE57,0)))</f>
        <v>#VALUE!</v>
      </c>
      <c r="BH57" s="277">
        <f t="shared" si="17"/>
        <v>0</v>
      </c>
      <c r="BI57" s="277">
        <f t="shared" si="18"/>
        <v>0</v>
      </c>
      <c r="BJ57" s="303">
        <f>'в ФОВ'!BG33</f>
        <v>0</v>
      </c>
      <c r="BK57" s="380" t="str">
        <f t="shared" si="19"/>
        <v/>
      </c>
      <c r="BL57" s="274" t="str">
        <f t="shared" si="81"/>
        <v>${id_fio6}</v>
      </c>
      <c r="BM57" s="181"/>
      <c r="BN57" s="181"/>
      <c r="BO57" s="275" t="str">
        <f t="shared" si="82"/>
        <v>0:</v>
      </c>
      <c r="BP57" s="275" t="str">
        <f t="shared" si="82"/>
        <v>0:</v>
      </c>
      <c r="BQ57" s="276">
        <f t="shared" si="20"/>
        <v>0</v>
      </c>
      <c r="BR57" s="277" t="e">
        <f>IF(MONTH('Настройки ТИК'!$C$17)=MONTH('Настройки ТИК'!$D$17),IF(BW57="К",BQ57,0),IF(MONTH($A57)&lt;MONTH('Настройки ТИК'!$D$17),IF(BW57="К",BQ57,0),0))</f>
        <v>#VALUE!</v>
      </c>
      <c r="BS57" s="277" t="e">
        <f>IF(MONTH('Настройки ТИК'!$C$17)=MONTH('Настройки ТИК'!$D$17),0,IF(MONTH($A57)&lt;MONTH('Настройки ТИК'!$D$17),0,IF(BW57="К",BQ57,0)))</f>
        <v>#VALUE!</v>
      </c>
      <c r="BT57" s="277">
        <f t="shared" si="21"/>
        <v>0</v>
      </c>
      <c r="BU57" s="277">
        <f t="shared" si="22"/>
        <v>0</v>
      </c>
      <c r="BV57" s="303">
        <f>'в ФОВ'!BS33</f>
        <v>0</v>
      </c>
      <c r="BW57" s="380" t="str">
        <f t="shared" si="23"/>
        <v/>
      </c>
      <c r="BX57" s="274" t="str">
        <f t="shared" si="83"/>
        <v>${id_fio7}</v>
      </c>
      <c r="BY57" s="181"/>
      <c r="BZ57" s="181"/>
      <c r="CA57" s="275" t="str">
        <f t="shared" si="84"/>
        <v>0:</v>
      </c>
      <c r="CB57" s="275" t="str">
        <f t="shared" si="84"/>
        <v>0:</v>
      </c>
      <c r="CC57" s="276">
        <f t="shared" si="24"/>
        <v>0</v>
      </c>
      <c r="CD57" s="277" t="e">
        <f>IF(MONTH('Настройки ТИК'!$C$17)=MONTH('Настройки ТИК'!$D$17),IF(CI57="К",CC57,0),IF(MONTH($A57)&lt;MONTH('Настройки ТИК'!$D$17),IF(CI57="К",CC57,0),0))</f>
        <v>#VALUE!</v>
      </c>
      <c r="CE57" s="277" t="e">
        <f>IF(MONTH('Настройки ТИК'!$C$17)=MONTH('Настройки ТИК'!$D$17),0,IF(MONTH($A57)&lt;MONTH('Настройки ТИК'!$D$17),0,IF(CI57="К",CC57,0)))</f>
        <v>#VALUE!</v>
      </c>
      <c r="CF57" s="277">
        <f t="shared" si="25"/>
        <v>0</v>
      </c>
      <c r="CG57" s="277">
        <f t="shared" si="26"/>
        <v>0</v>
      </c>
      <c r="CH57" s="303">
        <f>'в ФОВ'!CE33</f>
        <v>0</v>
      </c>
      <c r="CI57" s="380" t="str">
        <f t="shared" si="27"/>
        <v/>
      </c>
      <c r="CJ57" s="274" t="str">
        <f t="shared" si="85"/>
        <v>${id_fio8}</v>
      </c>
      <c r="CK57" s="181"/>
      <c r="CL57" s="181"/>
      <c r="CM57" s="275" t="str">
        <f t="shared" si="86"/>
        <v>0:</v>
      </c>
      <c r="CN57" s="275" t="str">
        <f t="shared" si="86"/>
        <v>0:</v>
      </c>
      <c r="CO57" s="276">
        <f t="shared" si="28"/>
        <v>0</v>
      </c>
      <c r="CP57" s="277" t="e">
        <f>IF(MONTH('Настройки ТИК'!$C$17)=MONTH('Настройки ТИК'!$D$17),IF(CU57="К",CO57,0),IF(MONTH($A57)&lt;MONTH('Настройки ТИК'!$D$17),IF(CU57="К",CO57,0),0))</f>
        <v>#VALUE!</v>
      </c>
      <c r="CQ57" s="277" t="e">
        <f>IF(MONTH('Настройки ТИК'!$C$17)=MONTH('Настройки ТИК'!$D$17),0,IF(MONTH($A57)&lt;MONTH('Настройки ТИК'!$D$17),0,IF(CU57="К",CO57,0)))</f>
        <v>#VALUE!</v>
      </c>
      <c r="CR57" s="277">
        <f t="shared" si="29"/>
        <v>0</v>
      </c>
      <c r="CS57" s="277">
        <f t="shared" si="30"/>
        <v>0</v>
      </c>
      <c r="CT57" s="303">
        <f>'в ФОВ'!CQ33</f>
        <v>0</v>
      </c>
      <c r="CU57" s="380" t="str">
        <f t="shared" si="31"/>
        <v/>
      </c>
      <c r="CV57" s="274" t="str">
        <f t="shared" si="87"/>
        <v>${id_fio9}</v>
      </c>
      <c r="CW57" s="181"/>
      <c r="CX57" s="181"/>
      <c r="CY57" s="275" t="str">
        <f t="shared" si="88"/>
        <v>0:</v>
      </c>
      <c r="CZ57" s="275" t="str">
        <f t="shared" si="88"/>
        <v>0:</v>
      </c>
      <c r="DA57" s="276">
        <f t="shared" si="32"/>
        <v>0</v>
      </c>
      <c r="DB57" s="277" t="e">
        <f>IF(MONTH('Настройки ТИК'!$C$17)=MONTH('Настройки ТИК'!$D$17),IF(DG57="К",DA57,0),IF(MONTH($A57)&lt;MONTH('Настройки ТИК'!$D$17),IF(DG57="К",DA57,0),0))</f>
        <v>#VALUE!</v>
      </c>
      <c r="DC57" s="277" t="e">
        <f>IF(MONTH('Настройки ТИК'!$C$17)=MONTH('Настройки ТИК'!$D$17),0,IF(MONTH($A57)&lt;MONTH('Настройки ТИК'!$D$17),0,IF(DG57="К",DA57,0)))</f>
        <v>#VALUE!</v>
      </c>
      <c r="DD57" s="277">
        <f t="shared" si="33"/>
        <v>0</v>
      </c>
      <c r="DE57" s="277">
        <f t="shared" si="34"/>
        <v>0</v>
      </c>
      <c r="DF57" s="303">
        <f>'в ФОВ'!DC33</f>
        <v>0</v>
      </c>
      <c r="DG57" s="380" t="str">
        <f t="shared" si="35"/>
        <v/>
      </c>
      <c r="DH57" s="274" t="str">
        <f t="shared" si="89"/>
        <v>${id_fio10}</v>
      </c>
      <c r="DI57" s="181"/>
      <c r="DJ57" s="181"/>
      <c r="DK57" s="275" t="str">
        <f t="shared" si="90"/>
        <v>0:</v>
      </c>
      <c r="DL57" s="275" t="str">
        <f t="shared" si="90"/>
        <v>0:</v>
      </c>
      <c r="DM57" s="276">
        <f t="shared" si="36"/>
        <v>0</v>
      </c>
      <c r="DN57" s="277" t="e">
        <f>IF(MONTH('Настройки ТИК'!$C$17)=MONTH('Настройки ТИК'!$D$17),IF(DS57="К",DM57,0),IF(MONTH($A57)&lt;MONTH('Настройки ТИК'!$D$17),IF(DS57="К",DM57,0),0))</f>
        <v>#VALUE!</v>
      </c>
      <c r="DO57" s="277" t="e">
        <f>IF(MONTH('Настройки ТИК'!$C$17)=MONTH('Настройки ТИК'!$D$17),0,IF(MONTH($A57)&lt;MONTH('Настройки ТИК'!$D$17),0,IF(DS57="К",DM57,0)))</f>
        <v>#VALUE!</v>
      </c>
      <c r="DP57" s="277">
        <f t="shared" si="37"/>
        <v>0</v>
      </c>
      <c r="DQ57" s="277">
        <f t="shared" si="38"/>
        <v>0</v>
      </c>
      <c r="DR57" s="303">
        <f>'в ФОВ'!DO33</f>
        <v>0</v>
      </c>
      <c r="DS57" s="380" t="str">
        <f t="shared" si="39"/>
        <v/>
      </c>
      <c r="DT57" s="274" t="str">
        <f t="shared" si="91"/>
        <v>${id_fio11}</v>
      </c>
      <c r="DU57" s="181"/>
      <c r="DV57" s="181"/>
      <c r="DW57" s="275" t="str">
        <f t="shared" si="92"/>
        <v>0:</v>
      </c>
      <c r="DX57" s="275" t="str">
        <f t="shared" si="92"/>
        <v>0:</v>
      </c>
      <c r="DY57" s="276">
        <f t="shared" si="40"/>
        <v>0</v>
      </c>
      <c r="DZ57" s="277" t="e">
        <f>IF(MONTH('Настройки ТИК'!$C$17)=MONTH('Настройки ТИК'!$D$17),IF(EE57="К",DY57,0),IF(MONTH($A57)&lt;MONTH('Настройки ТИК'!$D$17),IF(EE57="К",DY57,0),0))</f>
        <v>#VALUE!</v>
      </c>
      <c r="EA57" s="277" t="e">
        <f>IF(MONTH('Настройки ТИК'!$C$17)=MONTH('Настройки ТИК'!$D$17),0,IF(MONTH($A57)&lt;MONTH('Настройки ТИК'!$D$17),0,IF(EE57="К",DY57,0)))</f>
        <v>#VALUE!</v>
      </c>
      <c r="EB57" s="277">
        <f t="shared" si="41"/>
        <v>0</v>
      </c>
      <c r="EC57" s="277">
        <f t="shared" si="42"/>
        <v>0</v>
      </c>
      <c r="ED57" s="303">
        <f>'в ФОВ'!EA33</f>
        <v>0</v>
      </c>
      <c r="EE57" s="380" t="str">
        <f t="shared" si="43"/>
        <v/>
      </c>
      <c r="EF57" s="274" t="str">
        <f t="shared" si="93"/>
        <v>${id_fio12}</v>
      </c>
      <c r="EG57" s="181"/>
      <c r="EH57" s="181"/>
      <c r="EI57" s="275" t="str">
        <f t="shared" si="94"/>
        <v>0:</v>
      </c>
      <c r="EJ57" s="275" t="str">
        <f t="shared" si="94"/>
        <v>0:</v>
      </c>
      <c r="EK57" s="276">
        <f t="shared" si="44"/>
        <v>0</v>
      </c>
      <c r="EL57" s="277" t="e">
        <f>IF(MONTH('Настройки ТИК'!$C$17)=MONTH('Настройки ТИК'!$D$17),IF(EQ57="К",EK57,0),IF(MONTH($A57)&lt;MONTH('Настройки ТИК'!$D$17),IF(EQ57="К",EK57,0),0))</f>
        <v>#VALUE!</v>
      </c>
      <c r="EM57" s="277" t="e">
        <f>IF(MONTH('Настройки ТИК'!$C$17)=MONTH('Настройки ТИК'!$D$17),0,IF(MONTH($A57)&lt;MONTH('Настройки ТИК'!$D$17),0,IF(EQ57="К",EK57,0)))</f>
        <v>#VALUE!</v>
      </c>
      <c r="EN57" s="277">
        <f t="shared" si="45"/>
        <v>0</v>
      </c>
      <c r="EO57" s="277">
        <f t="shared" si="46"/>
        <v>0</v>
      </c>
      <c r="EP57" s="303">
        <f>'в ФОВ'!EM33</f>
        <v>0</v>
      </c>
      <c r="EQ57" s="380" t="str">
        <f t="shared" si="47"/>
        <v/>
      </c>
      <c r="ER57" s="274" t="str">
        <f t="shared" si="95"/>
        <v>${id_fio13}</v>
      </c>
      <c r="ES57" s="181"/>
      <c r="ET57" s="181"/>
      <c r="EU57" s="275" t="str">
        <f t="shared" si="96"/>
        <v>0:</v>
      </c>
      <c r="EV57" s="275" t="str">
        <f t="shared" si="96"/>
        <v>0:</v>
      </c>
      <c r="EW57" s="276">
        <f t="shared" si="48"/>
        <v>0</v>
      </c>
      <c r="EX57" s="277" t="e">
        <f>IF(MONTH('Настройки ТИК'!$C$17)=MONTH('Настройки ТИК'!$D$17),IF(FC57="К",EW57,0),IF(MONTH($A57)&lt;MONTH('Настройки ТИК'!$D$17),IF(FC57="К",EW57,0),0))</f>
        <v>#VALUE!</v>
      </c>
      <c r="EY57" s="277" t="e">
        <f>IF(MONTH('Настройки ТИК'!$C$17)=MONTH('Настройки ТИК'!$D$17),0,IF(MONTH($A57)&lt;MONTH('Настройки ТИК'!$D$17),0,IF(FC57="К",EW57,0)))</f>
        <v>#VALUE!</v>
      </c>
      <c r="EZ57" s="277">
        <f t="shared" si="49"/>
        <v>0</v>
      </c>
      <c r="FA57" s="277">
        <f t="shared" si="50"/>
        <v>0</v>
      </c>
      <c r="FB57" s="303">
        <f>'в ФОВ'!EY33</f>
        <v>0</v>
      </c>
      <c r="FC57" s="380" t="str">
        <f t="shared" si="51"/>
        <v/>
      </c>
      <c r="FD57" s="274" t="str">
        <f t="shared" si="97"/>
        <v>${id_fio14}</v>
      </c>
      <c r="FE57" s="181"/>
      <c r="FF57" s="181"/>
      <c r="FG57" s="275" t="str">
        <f t="shared" si="98"/>
        <v>0:</v>
      </c>
      <c r="FH57" s="275" t="str">
        <f t="shared" si="98"/>
        <v>0:</v>
      </c>
      <c r="FI57" s="276">
        <f t="shared" si="52"/>
        <v>0</v>
      </c>
      <c r="FJ57" s="277" t="e">
        <f>IF(MONTH('Настройки ТИК'!$C$17)=MONTH('Настройки ТИК'!$D$17),IF(FO57="К",FI57,0),IF(MONTH($A57)&lt;MONTH('Настройки ТИК'!$D$17),IF(FO57="К",FI57,0),0))</f>
        <v>#VALUE!</v>
      </c>
      <c r="FK57" s="277" t="e">
        <f>IF(MONTH('Настройки ТИК'!$C$17)=MONTH('Настройки ТИК'!$D$17),0,IF(MONTH($A57)&lt;MONTH('Настройки ТИК'!$D$17),0,IF(FO57="К",FI57,0)))</f>
        <v>#VALUE!</v>
      </c>
      <c r="FL57" s="277">
        <f t="shared" si="53"/>
        <v>0</v>
      </c>
      <c r="FM57" s="277">
        <f t="shared" si="54"/>
        <v>0</v>
      </c>
      <c r="FN57" s="303">
        <f>'в ФОВ'!FK33</f>
        <v>0</v>
      </c>
      <c r="FO57" s="380" t="str">
        <f t="shared" si="55"/>
        <v/>
      </c>
      <c r="FP57" s="274" t="str">
        <f t="shared" si="99"/>
        <v>${id_fio15}</v>
      </c>
      <c r="FQ57" s="181"/>
      <c r="FR57" s="181"/>
      <c r="FS57" s="275" t="str">
        <f t="shared" si="100"/>
        <v>0:</v>
      </c>
      <c r="FT57" s="275" t="str">
        <f t="shared" si="100"/>
        <v>0:</v>
      </c>
      <c r="FU57" s="276">
        <f t="shared" si="56"/>
        <v>0</v>
      </c>
      <c r="FV57" s="277" t="e">
        <f>IF(MONTH('Настройки ТИК'!$C$17)=MONTH('Настройки ТИК'!$D$17),IF(GA57="К",FU57,0),IF(MONTH($A57)&lt;MONTH('Настройки ТИК'!$D$17),IF(GA57="К",FU57,0),0))</f>
        <v>#VALUE!</v>
      </c>
      <c r="FW57" s="277" t="e">
        <f>IF(MONTH('Настройки ТИК'!$C$17)=MONTH('Настройки ТИК'!$D$17),0,IF(MONTH($A57)&lt;MONTH('Настройки ТИК'!$D$17),0,IF(GA57="К",FU57,0)))</f>
        <v>#VALUE!</v>
      </c>
      <c r="FX57" s="277">
        <f t="shared" si="57"/>
        <v>0</v>
      </c>
      <c r="FY57" s="277">
        <f t="shared" si="58"/>
        <v>0</v>
      </c>
      <c r="FZ57" s="303">
        <f>'в ФОВ'!FW33</f>
        <v>0</v>
      </c>
      <c r="GA57" s="380" t="str">
        <f t="shared" si="59"/>
        <v/>
      </c>
      <c r="GB57" s="274" t="str">
        <f t="shared" si="101"/>
        <v>${id_fio16}</v>
      </c>
      <c r="GC57" s="181"/>
      <c r="GD57" s="181"/>
      <c r="GE57" s="275" t="str">
        <f t="shared" si="102"/>
        <v>0:</v>
      </c>
      <c r="GF57" s="275" t="str">
        <f t="shared" si="102"/>
        <v>0:</v>
      </c>
      <c r="GG57" s="276">
        <f t="shared" si="60"/>
        <v>0</v>
      </c>
      <c r="GH57" s="277" t="e">
        <f>IF(MONTH('Настройки ТИК'!$C$17)=MONTH('Настройки ТИК'!$D$17),IF(GM57="К",GG57,0),IF(MONTH($A57)&lt;MONTH('Настройки ТИК'!$D$17),IF(GM57="К",GG57,0),0))</f>
        <v>#VALUE!</v>
      </c>
      <c r="GI57" s="277" t="e">
        <f>IF(MONTH('Настройки ТИК'!$C$17)=MONTH('Настройки ТИК'!$D$17),0,IF(MONTH($A57)&lt;MONTH('Настройки ТИК'!$D$17),0,IF(GM57="К",GG57,0)))</f>
        <v>#VALUE!</v>
      </c>
      <c r="GJ57" s="277">
        <f t="shared" si="61"/>
        <v>0</v>
      </c>
      <c r="GK57" s="277">
        <f t="shared" si="62"/>
        <v>0</v>
      </c>
      <c r="GL57" s="303">
        <f>'в ФОВ'!GI33</f>
        <v>0</v>
      </c>
      <c r="GM57" s="380" t="str">
        <f t="shared" si="63"/>
        <v/>
      </c>
      <c r="GN57" s="274" t="str">
        <f t="shared" si="103"/>
        <v>${id_fio17}</v>
      </c>
      <c r="GO57" s="181"/>
      <c r="GP57" s="181"/>
      <c r="GQ57" s="275" t="str">
        <f t="shared" si="104"/>
        <v>0:</v>
      </c>
      <c r="GR57" s="275" t="str">
        <f t="shared" si="104"/>
        <v>0:</v>
      </c>
      <c r="GS57" s="276">
        <f t="shared" si="64"/>
        <v>0</v>
      </c>
      <c r="GT57" s="277" t="e">
        <f>IF(MONTH('Настройки ТИК'!$C$17)=MONTH('Настройки ТИК'!$D$17),IF(GY57="К",GS57,0),IF(MONTH($A57)&lt;MONTH('Настройки ТИК'!$D$17),IF(GY57="К",GS57,0),0))</f>
        <v>#VALUE!</v>
      </c>
      <c r="GU57" s="277" t="e">
        <f>IF(MONTH('Настройки ТИК'!$C$17)=MONTH('Настройки ТИК'!$D$17),0,IF(MONTH($A57)&lt;MONTH('Настройки ТИК'!$D$17),0,IF(GY57="К",GS57,0)))</f>
        <v>#VALUE!</v>
      </c>
      <c r="GV57" s="277">
        <f t="shared" si="65"/>
        <v>0</v>
      </c>
      <c r="GW57" s="277">
        <f t="shared" si="66"/>
        <v>0</v>
      </c>
      <c r="GX57" s="303">
        <f>'в ФОВ'!GU33</f>
        <v>0</v>
      </c>
      <c r="GY57" s="380" t="str">
        <f t="shared" si="67"/>
        <v/>
      </c>
      <c r="GZ57" s="274" t="str">
        <f t="shared" si="105"/>
        <v>${id_fio18}</v>
      </c>
      <c r="HA57" s="181"/>
      <c r="HB57" s="181"/>
      <c r="HC57" s="275" t="str">
        <f t="shared" si="106"/>
        <v>0:</v>
      </c>
      <c r="HD57" s="275" t="str">
        <f t="shared" si="106"/>
        <v>0:</v>
      </c>
      <c r="HE57" s="276">
        <f t="shared" si="68"/>
        <v>0</v>
      </c>
      <c r="HF57" s="277" t="e">
        <f>IF(MONTH('Настройки ТИК'!$C$17)=MONTH('Настройки ТИК'!$D$17),IF(HK57="К",HE57,0),IF(MONTH($A57)&lt;MONTH('Настройки ТИК'!$D$17),IF(HK57="К",HE57,0),0))</f>
        <v>#VALUE!</v>
      </c>
      <c r="HG57" s="277" t="e">
        <f>IF(MONTH('Настройки ТИК'!$C$17)=MONTH('Настройки ТИК'!$D$17),0,IF(MONTH($A57)&lt;MONTH('Настройки ТИК'!$D$17),0,IF(HK57="К",HE57,0)))</f>
        <v>#VALUE!</v>
      </c>
      <c r="HH57" s="277">
        <f t="shared" si="69"/>
        <v>0</v>
      </c>
      <c r="HI57" s="277">
        <f t="shared" si="70"/>
        <v>0</v>
      </c>
      <c r="HJ57" s="303">
        <f>'в ФОВ'!HG33</f>
        <v>0</v>
      </c>
      <c r="HK57" s="380" t="str">
        <f t="shared" si="71"/>
        <v/>
      </c>
      <c r="HO57" s="408" t="str">
        <f>'Настройки ТИК'!$C$55</f>
        <v>${code_doc}</v>
      </c>
    </row>
    <row r="58" spans="1:223">
      <c r="A58" s="419" t="s">
        <v>1040</v>
      </c>
      <c r="B58" s="420" t="s">
        <v>1041</v>
      </c>
      <c r="C58" s="497" t="s">
        <v>1091</v>
      </c>
      <c r="D58" s="274" t="str">
        <f t="shared" si="107"/>
        <v>${id_fio1}</v>
      </c>
      <c r="E58" s="181"/>
      <c r="F58" s="181"/>
      <c r="G58" s="275" t="str">
        <f t="shared" si="72"/>
        <v>0:</v>
      </c>
      <c r="H58" s="275" t="str">
        <f t="shared" si="72"/>
        <v>0:</v>
      </c>
      <c r="I58" s="276">
        <f t="shared" si="0"/>
        <v>0</v>
      </c>
      <c r="J58" s="277" t="e">
        <f>IF(MONTH('Настройки ТИК'!$C$17)=MONTH('Настройки ТИК'!$D$17),IF(O58="К",I58,0),IF(MONTH($A58)&lt;MONTH('Настройки ТИК'!$D$17),IF(O58="К",I58,0),0))</f>
        <v>#VALUE!</v>
      </c>
      <c r="K58" s="277" t="e">
        <f>IF(MONTH('Настройки ТИК'!$C$17)=MONTH('Настройки ТИК'!$D$17),0,IF(MONTH($A58)&lt;MONTH('Настройки ТИК'!$D$17),0,IF(O58="К",I58,0)))</f>
        <v>#VALUE!</v>
      </c>
      <c r="L58" s="277">
        <f t="shared" si="1"/>
        <v>0</v>
      </c>
      <c r="M58" s="277">
        <f t="shared" si="2"/>
        <v>0</v>
      </c>
      <c r="N58" s="303">
        <f>'в ФОВ'!K34</f>
        <v>0</v>
      </c>
      <c r="O58" s="380" t="str">
        <f t="shared" si="3"/>
        <v/>
      </c>
      <c r="P58" s="274" t="str">
        <f t="shared" si="73"/>
        <v>${id_fio2}</v>
      </c>
      <c r="Q58" s="181"/>
      <c r="R58" s="181"/>
      <c r="S58" s="275" t="str">
        <f t="shared" si="74"/>
        <v>0:</v>
      </c>
      <c r="T58" s="275" t="str">
        <f t="shared" si="74"/>
        <v>0:</v>
      </c>
      <c r="U58" s="276">
        <f t="shared" si="4"/>
        <v>0</v>
      </c>
      <c r="V58" s="277" t="e">
        <f>IF(MONTH('Настройки ТИК'!$C$17)=MONTH('Настройки ТИК'!$D$17),IF(AA58="К",U58,0),IF(MONTH($A58)&lt;MONTH('Настройки ТИК'!$D$17),IF(AA58="К",U58,0),0))</f>
        <v>#VALUE!</v>
      </c>
      <c r="W58" s="277" t="e">
        <f>IF(MONTH('Настройки ТИК'!$C$17)=MONTH('Настройки ТИК'!$D$17),0,IF(MONTH($A58)&lt;MONTH('Настройки ТИК'!$D$17),0,IF(AA58="К",U58,0)))</f>
        <v>#VALUE!</v>
      </c>
      <c r="X58" s="277">
        <f t="shared" si="5"/>
        <v>0</v>
      </c>
      <c r="Y58" s="277">
        <f t="shared" si="6"/>
        <v>0</v>
      </c>
      <c r="Z58" s="303">
        <f>'в ФОВ'!W34</f>
        <v>0</v>
      </c>
      <c r="AA58" s="380" t="str">
        <f t="shared" si="7"/>
        <v/>
      </c>
      <c r="AB58" s="274" t="str">
        <f t="shared" si="75"/>
        <v>${id_fio3}</v>
      </c>
      <c r="AC58" s="181"/>
      <c r="AD58" s="181"/>
      <c r="AE58" s="275" t="str">
        <f t="shared" si="76"/>
        <v>0:</v>
      </c>
      <c r="AF58" s="275" t="str">
        <f t="shared" si="76"/>
        <v>0:</v>
      </c>
      <c r="AG58" s="276">
        <f t="shared" si="8"/>
        <v>0</v>
      </c>
      <c r="AH58" s="277" t="e">
        <f>IF(MONTH('Настройки ТИК'!$C$17)=MONTH('Настройки ТИК'!$D$17),IF(AM58="К",AG58,0),IF(MONTH($A58)&lt;MONTH('Настройки ТИК'!$D$17),IF(AM58="К",AG58,0),0))</f>
        <v>#VALUE!</v>
      </c>
      <c r="AI58" s="277" t="e">
        <f>IF(MONTH('Настройки ТИК'!$C$17)=MONTH('Настройки ТИК'!$D$17),0,IF(MONTH($A58)&lt;MONTH('Настройки ТИК'!$D$17),0,IF(AM58="К",AG58,0)))</f>
        <v>#VALUE!</v>
      </c>
      <c r="AJ58" s="277">
        <f t="shared" si="9"/>
        <v>0</v>
      </c>
      <c r="AK58" s="277">
        <f t="shared" si="10"/>
        <v>0</v>
      </c>
      <c r="AL58" s="303">
        <f>'в ФОВ'!AI34</f>
        <v>0</v>
      </c>
      <c r="AM58" s="380" t="str">
        <f t="shared" si="11"/>
        <v/>
      </c>
      <c r="AN58" s="274" t="str">
        <f t="shared" si="77"/>
        <v>${id_fio4}</v>
      </c>
      <c r="AO58" s="181"/>
      <c r="AP58" s="181"/>
      <c r="AQ58" s="275" t="str">
        <f t="shared" si="78"/>
        <v>0:</v>
      </c>
      <c r="AR58" s="275" t="str">
        <f t="shared" si="78"/>
        <v>0:</v>
      </c>
      <c r="AS58" s="276">
        <f t="shared" si="12"/>
        <v>0</v>
      </c>
      <c r="AT58" s="277" t="e">
        <f>IF(MONTH('Настройки ТИК'!$C$17)=MONTH('Настройки ТИК'!$D$17),IF(AY58="К",AS58,0),IF(MONTH($A58)&lt;MONTH('Настройки ТИК'!$D$17),IF(AY58="К",AS58,0),0))</f>
        <v>#VALUE!</v>
      </c>
      <c r="AU58" s="277" t="e">
        <f>IF(MONTH('Настройки ТИК'!$C$17)=MONTH('Настройки ТИК'!$D$17),0,IF(MONTH($A58)&lt;MONTH('Настройки ТИК'!$D$17),0,IF(AY58="К",AS58,0)))</f>
        <v>#VALUE!</v>
      </c>
      <c r="AV58" s="277">
        <f t="shared" si="13"/>
        <v>0</v>
      </c>
      <c r="AW58" s="277">
        <f t="shared" si="14"/>
        <v>0</v>
      </c>
      <c r="AX58" s="303">
        <f>'в ФОВ'!AU34</f>
        <v>0</v>
      </c>
      <c r="AY58" s="380" t="str">
        <f t="shared" si="15"/>
        <v/>
      </c>
      <c r="AZ58" s="274" t="str">
        <f t="shared" si="79"/>
        <v>${id_fio5}</v>
      </c>
      <c r="BA58" s="181"/>
      <c r="BB58" s="181"/>
      <c r="BC58" s="275" t="str">
        <f t="shared" si="80"/>
        <v>0:</v>
      </c>
      <c r="BD58" s="275" t="str">
        <f t="shared" si="80"/>
        <v>0:</v>
      </c>
      <c r="BE58" s="276">
        <f t="shared" si="16"/>
        <v>0</v>
      </c>
      <c r="BF58" s="277" t="e">
        <f>IF(MONTH('Настройки ТИК'!$C$17)=MONTH('Настройки ТИК'!$D$17),IF(BK58="К",BE58,0),IF(MONTH($A58)&lt;MONTH('Настройки ТИК'!$D$17),IF(BK58="К",BE58,0),0))</f>
        <v>#VALUE!</v>
      </c>
      <c r="BG58" s="277" t="e">
        <f>IF(MONTH('Настройки ТИК'!$C$17)=MONTH('Настройки ТИК'!$D$17),0,IF(MONTH($A58)&lt;MONTH('Настройки ТИК'!$D$17),0,IF(BK58="К",BE58,0)))</f>
        <v>#VALUE!</v>
      </c>
      <c r="BH58" s="277">
        <f t="shared" si="17"/>
        <v>0</v>
      </c>
      <c r="BI58" s="277">
        <f t="shared" si="18"/>
        <v>0</v>
      </c>
      <c r="BJ58" s="303">
        <f>'в ФОВ'!BG34</f>
        <v>0</v>
      </c>
      <c r="BK58" s="380" t="str">
        <f t="shared" si="19"/>
        <v/>
      </c>
      <c r="BL58" s="274" t="str">
        <f t="shared" si="81"/>
        <v>${id_fio6}</v>
      </c>
      <c r="BM58" s="181"/>
      <c r="BN58" s="181"/>
      <c r="BO58" s="275" t="str">
        <f t="shared" si="82"/>
        <v>0:</v>
      </c>
      <c r="BP58" s="275" t="str">
        <f t="shared" si="82"/>
        <v>0:</v>
      </c>
      <c r="BQ58" s="276">
        <f t="shared" si="20"/>
        <v>0</v>
      </c>
      <c r="BR58" s="277" t="e">
        <f>IF(MONTH('Настройки ТИК'!$C$17)=MONTH('Настройки ТИК'!$D$17),IF(BW58="К",BQ58,0),IF(MONTH($A58)&lt;MONTH('Настройки ТИК'!$D$17),IF(BW58="К",BQ58,0),0))</f>
        <v>#VALUE!</v>
      </c>
      <c r="BS58" s="277" t="e">
        <f>IF(MONTH('Настройки ТИК'!$C$17)=MONTH('Настройки ТИК'!$D$17),0,IF(MONTH($A58)&lt;MONTH('Настройки ТИК'!$D$17),0,IF(BW58="К",BQ58,0)))</f>
        <v>#VALUE!</v>
      </c>
      <c r="BT58" s="277">
        <f t="shared" si="21"/>
        <v>0</v>
      </c>
      <c r="BU58" s="277">
        <f t="shared" si="22"/>
        <v>0</v>
      </c>
      <c r="BV58" s="303">
        <f>'в ФОВ'!BS34</f>
        <v>0</v>
      </c>
      <c r="BW58" s="380" t="str">
        <f t="shared" si="23"/>
        <v/>
      </c>
      <c r="BX58" s="274" t="str">
        <f t="shared" si="83"/>
        <v>${id_fio7}</v>
      </c>
      <c r="BY58" s="181"/>
      <c r="BZ58" s="181"/>
      <c r="CA58" s="275" t="str">
        <f t="shared" si="84"/>
        <v>0:</v>
      </c>
      <c r="CB58" s="275" t="str">
        <f t="shared" si="84"/>
        <v>0:</v>
      </c>
      <c r="CC58" s="276">
        <f t="shared" si="24"/>
        <v>0</v>
      </c>
      <c r="CD58" s="277" t="e">
        <f>IF(MONTH('Настройки ТИК'!$C$17)=MONTH('Настройки ТИК'!$D$17),IF(CI58="К",CC58,0),IF(MONTH($A58)&lt;MONTH('Настройки ТИК'!$D$17),IF(CI58="К",CC58,0),0))</f>
        <v>#VALUE!</v>
      </c>
      <c r="CE58" s="277" t="e">
        <f>IF(MONTH('Настройки ТИК'!$C$17)=MONTH('Настройки ТИК'!$D$17),0,IF(MONTH($A58)&lt;MONTH('Настройки ТИК'!$D$17),0,IF(CI58="К",CC58,0)))</f>
        <v>#VALUE!</v>
      </c>
      <c r="CF58" s="277">
        <f t="shared" si="25"/>
        <v>0</v>
      </c>
      <c r="CG58" s="277">
        <f t="shared" si="26"/>
        <v>0</v>
      </c>
      <c r="CH58" s="303">
        <f>'в ФОВ'!CE34</f>
        <v>0</v>
      </c>
      <c r="CI58" s="380" t="str">
        <f t="shared" si="27"/>
        <v/>
      </c>
      <c r="CJ58" s="274" t="str">
        <f t="shared" si="85"/>
        <v>${id_fio8}</v>
      </c>
      <c r="CK58" s="181"/>
      <c r="CL58" s="181"/>
      <c r="CM58" s="275" t="str">
        <f t="shared" si="86"/>
        <v>0:</v>
      </c>
      <c r="CN58" s="275" t="str">
        <f t="shared" si="86"/>
        <v>0:</v>
      </c>
      <c r="CO58" s="276">
        <f t="shared" si="28"/>
        <v>0</v>
      </c>
      <c r="CP58" s="277" t="e">
        <f>IF(MONTH('Настройки ТИК'!$C$17)=MONTH('Настройки ТИК'!$D$17),IF(CU58="К",CO58,0),IF(MONTH($A58)&lt;MONTH('Настройки ТИК'!$D$17),IF(CU58="К",CO58,0),0))</f>
        <v>#VALUE!</v>
      </c>
      <c r="CQ58" s="277" t="e">
        <f>IF(MONTH('Настройки ТИК'!$C$17)=MONTH('Настройки ТИК'!$D$17),0,IF(MONTH($A58)&lt;MONTH('Настройки ТИК'!$D$17),0,IF(CU58="К",CO58,0)))</f>
        <v>#VALUE!</v>
      </c>
      <c r="CR58" s="277">
        <f t="shared" si="29"/>
        <v>0</v>
      </c>
      <c r="CS58" s="277">
        <f t="shared" si="30"/>
        <v>0</v>
      </c>
      <c r="CT58" s="303">
        <f>'в ФОВ'!CQ34</f>
        <v>0</v>
      </c>
      <c r="CU58" s="380" t="str">
        <f t="shared" si="31"/>
        <v/>
      </c>
      <c r="CV58" s="274" t="str">
        <f t="shared" si="87"/>
        <v>${id_fio9}</v>
      </c>
      <c r="CW58" s="181"/>
      <c r="CX58" s="181"/>
      <c r="CY58" s="275" t="str">
        <f t="shared" si="88"/>
        <v>0:</v>
      </c>
      <c r="CZ58" s="275" t="str">
        <f t="shared" si="88"/>
        <v>0:</v>
      </c>
      <c r="DA58" s="276">
        <f t="shared" si="32"/>
        <v>0</v>
      </c>
      <c r="DB58" s="277" t="e">
        <f>IF(MONTH('Настройки ТИК'!$C$17)=MONTH('Настройки ТИК'!$D$17),IF(DG58="К",DA58,0),IF(MONTH($A58)&lt;MONTH('Настройки ТИК'!$D$17),IF(DG58="К",DA58,0),0))</f>
        <v>#VALUE!</v>
      </c>
      <c r="DC58" s="277" t="e">
        <f>IF(MONTH('Настройки ТИК'!$C$17)=MONTH('Настройки ТИК'!$D$17),0,IF(MONTH($A58)&lt;MONTH('Настройки ТИК'!$D$17),0,IF(DG58="К",DA58,0)))</f>
        <v>#VALUE!</v>
      </c>
      <c r="DD58" s="277">
        <f t="shared" si="33"/>
        <v>0</v>
      </c>
      <c r="DE58" s="277">
        <f t="shared" si="34"/>
        <v>0</v>
      </c>
      <c r="DF58" s="303">
        <f>'в ФОВ'!DC34</f>
        <v>0</v>
      </c>
      <c r="DG58" s="380" t="str">
        <f t="shared" si="35"/>
        <v/>
      </c>
      <c r="DH58" s="274" t="str">
        <f t="shared" si="89"/>
        <v>${id_fio10}</v>
      </c>
      <c r="DI58" s="181"/>
      <c r="DJ58" s="181"/>
      <c r="DK58" s="275" t="str">
        <f t="shared" si="90"/>
        <v>0:</v>
      </c>
      <c r="DL58" s="275" t="str">
        <f t="shared" si="90"/>
        <v>0:</v>
      </c>
      <c r="DM58" s="276">
        <f t="shared" si="36"/>
        <v>0</v>
      </c>
      <c r="DN58" s="277" t="e">
        <f>IF(MONTH('Настройки ТИК'!$C$17)=MONTH('Настройки ТИК'!$D$17),IF(DS58="К",DM58,0),IF(MONTH($A58)&lt;MONTH('Настройки ТИК'!$D$17),IF(DS58="К",DM58,0),0))</f>
        <v>#VALUE!</v>
      </c>
      <c r="DO58" s="277" t="e">
        <f>IF(MONTH('Настройки ТИК'!$C$17)=MONTH('Настройки ТИК'!$D$17),0,IF(MONTH($A58)&lt;MONTH('Настройки ТИК'!$D$17),0,IF(DS58="К",DM58,0)))</f>
        <v>#VALUE!</v>
      </c>
      <c r="DP58" s="277">
        <f t="shared" si="37"/>
        <v>0</v>
      </c>
      <c r="DQ58" s="277">
        <f t="shared" si="38"/>
        <v>0</v>
      </c>
      <c r="DR58" s="303">
        <f>'в ФОВ'!DO34</f>
        <v>0</v>
      </c>
      <c r="DS58" s="380" t="str">
        <f t="shared" si="39"/>
        <v/>
      </c>
      <c r="DT58" s="274" t="str">
        <f t="shared" si="91"/>
        <v>${id_fio11}</v>
      </c>
      <c r="DU58" s="181"/>
      <c r="DV58" s="181"/>
      <c r="DW58" s="275" t="str">
        <f t="shared" si="92"/>
        <v>0:</v>
      </c>
      <c r="DX58" s="275" t="str">
        <f t="shared" si="92"/>
        <v>0:</v>
      </c>
      <c r="DY58" s="276">
        <f t="shared" si="40"/>
        <v>0</v>
      </c>
      <c r="DZ58" s="277" t="e">
        <f>IF(MONTH('Настройки ТИК'!$C$17)=MONTH('Настройки ТИК'!$D$17),IF(EE58="К",DY58,0),IF(MONTH($A58)&lt;MONTH('Настройки ТИК'!$D$17),IF(EE58="К",DY58,0),0))</f>
        <v>#VALUE!</v>
      </c>
      <c r="EA58" s="277" t="e">
        <f>IF(MONTH('Настройки ТИК'!$C$17)=MONTH('Настройки ТИК'!$D$17),0,IF(MONTH($A58)&lt;MONTH('Настройки ТИК'!$D$17),0,IF(EE58="К",DY58,0)))</f>
        <v>#VALUE!</v>
      </c>
      <c r="EB58" s="277">
        <f t="shared" si="41"/>
        <v>0</v>
      </c>
      <c r="EC58" s="277">
        <f t="shared" si="42"/>
        <v>0</v>
      </c>
      <c r="ED58" s="303">
        <f>'в ФОВ'!EA34</f>
        <v>0</v>
      </c>
      <c r="EE58" s="380" t="str">
        <f t="shared" si="43"/>
        <v/>
      </c>
      <c r="EF58" s="274" t="str">
        <f t="shared" si="93"/>
        <v>${id_fio12}</v>
      </c>
      <c r="EG58" s="181"/>
      <c r="EH58" s="181"/>
      <c r="EI58" s="275" t="str">
        <f t="shared" si="94"/>
        <v>0:</v>
      </c>
      <c r="EJ58" s="275" t="str">
        <f t="shared" si="94"/>
        <v>0:</v>
      </c>
      <c r="EK58" s="276">
        <f t="shared" si="44"/>
        <v>0</v>
      </c>
      <c r="EL58" s="277" t="e">
        <f>IF(MONTH('Настройки ТИК'!$C$17)=MONTH('Настройки ТИК'!$D$17),IF(EQ58="К",EK58,0),IF(MONTH($A58)&lt;MONTH('Настройки ТИК'!$D$17),IF(EQ58="К",EK58,0),0))</f>
        <v>#VALUE!</v>
      </c>
      <c r="EM58" s="277" t="e">
        <f>IF(MONTH('Настройки ТИК'!$C$17)=MONTH('Настройки ТИК'!$D$17),0,IF(MONTH($A58)&lt;MONTH('Настройки ТИК'!$D$17),0,IF(EQ58="К",EK58,0)))</f>
        <v>#VALUE!</v>
      </c>
      <c r="EN58" s="277">
        <f t="shared" si="45"/>
        <v>0</v>
      </c>
      <c r="EO58" s="277">
        <f t="shared" si="46"/>
        <v>0</v>
      </c>
      <c r="EP58" s="303">
        <f>'в ФОВ'!EM34</f>
        <v>0</v>
      </c>
      <c r="EQ58" s="380" t="str">
        <f t="shared" si="47"/>
        <v/>
      </c>
      <c r="ER58" s="274" t="str">
        <f t="shared" si="95"/>
        <v>${id_fio13}</v>
      </c>
      <c r="ES58" s="181"/>
      <c r="ET58" s="181"/>
      <c r="EU58" s="275" t="str">
        <f t="shared" si="96"/>
        <v>0:</v>
      </c>
      <c r="EV58" s="275" t="str">
        <f t="shared" si="96"/>
        <v>0:</v>
      </c>
      <c r="EW58" s="276">
        <f t="shared" si="48"/>
        <v>0</v>
      </c>
      <c r="EX58" s="277" t="e">
        <f>IF(MONTH('Настройки ТИК'!$C$17)=MONTH('Настройки ТИК'!$D$17),IF(FC58="К",EW58,0),IF(MONTH($A58)&lt;MONTH('Настройки ТИК'!$D$17),IF(FC58="К",EW58,0),0))</f>
        <v>#VALUE!</v>
      </c>
      <c r="EY58" s="277" t="e">
        <f>IF(MONTH('Настройки ТИК'!$C$17)=MONTH('Настройки ТИК'!$D$17),0,IF(MONTH($A58)&lt;MONTH('Настройки ТИК'!$D$17),0,IF(FC58="К",EW58,0)))</f>
        <v>#VALUE!</v>
      </c>
      <c r="EZ58" s="277">
        <f t="shared" si="49"/>
        <v>0</v>
      </c>
      <c r="FA58" s="277">
        <f t="shared" si="50"/>
        <v>0</v>
      </c>
      <c r="FB58" s="303">
        <f>'в ФОВ'!EY34</f>
        <v>0</v>
      </c>
      <c r="FC58" s="380" t="str">
        <f t="shared" si="51"/>
        <v/>
      </c>
      <c r="FD58" s="274" t="str">
        <f t="shared" si="97"/>
        <v>${id_fio14}</v>
      </c>
      <c r="FE58" s="181"/>
      <c r="FF58" s="181"/>
      <c r="FG58" s="275" t="str">
        <f t="shared" si="98"/>
        <v>0:</v>
      </c>
      <c r="FH58" s="275" t="str">
        <f t="shared" si="98"/>
        <v>0:</v>
      </c>
      <c r="FI58" s="276">
        <f t="shared" si="52"/>
        <v>0</v>
      </c>
      <c r="FJ58" s="277" t="e">
        <f>IF(MONTH('Настройки ТИК'!$C$17)=MONTH('Настройки ТИК'!$D$17),IF(FO58="К",FI58,0),IF(MONTH($A58)&lt;MONTH('Настройки ТИК'!$D$17),IF(FO58="К",FI58,0),0))</f>
        <v>#VALUE!</v>
      </c>
      <c r="FK58" s="277" t="e">
        <f>IF(MONTH('Настройки ТИК'!$C$17)=MONTH('Настройки ТИК'!$D$17),0,IF(MONTH($A58)&lt;MONTH('Настройки ТИК'!$D$17),0,IF(FO58="К",FI58,0)))</f>
        <v>#VALUE!</v>
      </c>
      <c r="FL58" s="277">
        <f t="shared" si="53"/>
        <v>0</v>
      </c>
      <c r="FM58" s="277">
        <f t="shared" si="54"/>
        <v>0</v>
      </c>
      <c r="FN58" s="303">
        <f>'в ФОВ'!FK34</f>
        <v>0</v>
      </c>
      <c r="FO58" s="380" t="str">
        <f t="shared" si="55"/>
        <v/>
      </c>
      <c r="FP58" s="274" t="str">
        <f t="shared" si="99"/>
        <v>${id_fio15}</v>
      </c>
      <c r="FQ58" s="181"/>
      <c r="FR58" s="181"/>
      <c r="FS58" s="275" t="str">
        <f t="shared" si="100"/>
        <v>0:</v>
      </c>
      <c r="FT58" s="275" t="str">
        <f t="shared" si="100"/>
        <v>0:</v>
      </c>
      <c r="FU58" s="276">
        <f t="shared" si="56"/>
        <v>0</v>
      </c>
      <c r="FV58" s="277" t="e">
        <f>IF(MONTH('Настройки ТИК'!$C$17)=MONTH('Настройки ТИК'!$D$17),IF(GA58="К",FU58,0),IF(MONTH($A58)&lt;MONTH('Настройки ТИК'!$D$17),IF(GA58="К",FU58,0),0))</f>
        <v>#VALUE!</v>
      </c>
      <c r="FW58" s="277" t="e">
        <f>IF(MONTH('Настройки ТИК'!$C$17)=MONTH('Настройки ТИК'!$D$17),0,IF(MONTH($A58)&lt;MONTH('Настройки ТИК'!$D$17),0,IF(GA58="К",FU58,0)))</f>
        <v>#VALUE!</v>
      </c>
      <c r="FX58" s="277">
        <f t="shared" si="57"/>
        <v>0</v>
      </c>
      <c r="FY58" s="277">
        <f t="shared" si="58"/>
        <v>0</v>
      </c>
      <c r="FZ58" s="303">
        <f>'в ФОВ'!FW34</f>
        <v>0</v>
      </c>
      <c r="GA58" s="380" t="str">
        <f t="shared" si="59"/>
        <v/>
      </c>
      <c r="GB58" s="274" t="str">
        <f t="shared" si="101"/>
        <v>${id_fio16}</v>
      </c>
      <c r="GC58" s="181"/>
      <c r="GD58" s="181"/>
      <c r="GE58" s="275" t="str">
        <f t="shared" si="102"/>
        <v>0:</v>
      </c>
      <c r="GF58" s="275" t="str">
        <f t="shared" si="102"/>
        <v>0:</v>
      </c>
      <c r="GG58" s="276">
        <f t="shared" si="60"/>
        <v>0</v>
      </c>
      <c r="GH58" s="277" t="e">
        <f>IF(MONTH('Настройки ТИК'!$C$17)=MONTH('Настройки ТИК'!$D$17),IF(GM58="К",GG58,0),IF(MONTH($A58)&lt;MONTH('Настройки ТИК'!$D$17),IF(GM58="К",GG58,0),0))</f>
        <v>#VALUE!</v>
      </c>
      <c r="GI58" s="277" t="e">
        <f>IF(MONTH('Настройки ТИК'!$C$17)=MONTH('Настройки ТИК'!$D$17),0,IF(MONTH($A58)&lt;MONTH('Настройки ТИК'!$D$17),0,IF(GM58="К",GG58,0)))</f>
        <v>#VALUE!</v>
      </c>
      <c r="GJ58" s="277">
        <f t="shared" si="61"/>
        <v>0</v>
      </c>
      <c r="GK58" s="277">
        <f t="shared" si="62"/>
        <v>0</v>
      </c>
      <c r="GL58" s="303">
        <f>'в ФОВ'!GI34</f>
        <v>0</v>
      </c>
      <c r="GM58" s="380" t="str">
        <f t="shared" si="63"/>
        <v/>
      </c>
      <c r="GN58" s="274" t="str">
        <f t="shared" si="103"/>
        <v>${id_fio17}</v>
      </c>
      <c r="GO58" s="181"/>
      <c r="GP58" s="181"/>
      <c r="GQ58" s="275" t="str">
        <f t="shared" si="104"/>
        <v>0:</v>
      </c>
      <c r="GR58" s="275" t="str">
        <f t="shared" si="104"/>
        <v>0:</v>
      </c>
      <c r="GS58" s="276">
        <f t="shared" si="64"/>
        <v>0</v>
      </c>
      <c r="GT58" s="277" t="e">
        <f>IF(MONTH('Настройки ТИК'!$C$17)=MONTH('Настройки ТИК'!$D$17),IF(GY58="К",GS58,0),IF(MONTH($A58)&lt;MONTH('Настройки ТИК'!$D$17),IF(GY58="К",GS58,0),0))</f>
        <v>#VALUE!</v>
      </c>
      <c r="GU58" s="277" t="e">
        <f>IF(MONTH('Настройки ТИК'!$C$17)=MONTH('Настройки ТИК'!$D$17),0,IF(MONTH($A58)&lt;MONTH('Настройки ТИК'!$D$17),0,IF(GY58="К",GS58,0)))</f>
        <v>#VALUE!</v>
      </c>
      <c r="GV58" s="277">
        <f t="shared" si="65"/>
        <v>0</v>
      </c>
      <c r="GW58" s="277">
        <f t="shared" si="66"/>
        <v>0</v>
      </c>
      <c r="GX58" s="303">
        <f>'в ФОВ'!GU34</f>
        <v>0</v>
      </c>
      <c r="GY58" s="380" t="str">
        <f t="shared" si="67"/>
        <v/>
      </c>
      <c r="GZ58" s="274" t="str">
        <f t="shared" si="105"/>
        <v>${id_fio18}</v>
      </c>
      <c r="HA58" s="181"/>
      <c r="HB58" s="181"/>
      <c r="HC58" s="275" t="str">
        <f t="shared" si="106"/>
        <v>0:</v>
      </c>
      <c r="HD58" s="275" t="str">
        <f t="shared" si="106"/>
        <v>0:</v>
      </c>
      <c r="HE58" s="276">
        <f t="shared" si="68"/>
        <v>0</v>
      </c>
      <c r="HF58" s="277" t="e">
        <f>IF(MONTH('Настройки ТИК'!$C$17)=MONTH('Настройки ТИК'!$D$17),IF(HK58="К",HE58,0),IF(MONTH($A58)&lt;MONTH('Настройки ТИК'!$D$17),IF(HK58="К",HE58,0),0))</f>
        <v>#VALUE!</v>
      </c>
      <c r="HG58" s="277" t="e">
        <f>IF(MONTH('Настройки ТИК'!$C$17)=MONTH('Настройки ТИК'!$D$17),0,IF(MONTH($A58)&lt;MONTH('Настройки ТИК'!$D$17),0,IF(HK58="К",HE58,0)))</f>
        <v>#VALUE!</v>
      </c>
      <c r="HH58" s="277">
        <f t="shared" si="69"/>
        <v>0</v>
      </c>
      <c r="HI58" s="277">
        <f t="shared" si="70"/>
        <v>0</v>
      </c>
      <c r="HJ58" s="303">
        <f>'в ФОВ'!HG34</f>
        <v>0</v>
      </c>
      <c r="HK58" s="380" t="str">
        <f t="shared" si="71"/>
        <v/>
      </c>
      <c r="HO58" s="408" t="str">
        <f>'Настройки ТИК'!$C$55</f>
        <v>${code_doc}</v>
      </c>
    </row>
    <row r="59" spans="1:223">
      <c r="A59" s="419" t="s">
        <v>1040</v>
      </c>
      <c r="B59" s="420" t="s">
        <v>1041</v>
      </c>
      <c r="C59" s="497" t="s">
        <v>1091</v>
      </c>
      <c r="D59" s="274" t="str">
        <f t="shared" si="107"/>
        <v>${id_fio1}</v>
      </c>
      <c r="E59" s="181"/>
      <c r="F59" s="181"/>
      <c r="G59" s="275" t="str">
        <f t="shared" si="72"/>
        <v>0:</v>
      </c>
      <c r="H59" s="275" t="str">
        <f t="shared" si="72"/>
        <v>0:</v>
      </c>
      <c r="I59" s="276">
        <f t="shared" si="0"/>
        <v>0</v>
      </c>
      <c r="J59" s="277" t="e">
        <f>IF(MONTH('Настройки ТИК'!$C$17)=MONTH('Настройки ТИК'!$D$17),IF(O59="К",I59,0),IF(MONTH($A59)&lt;MONTH('Настройки ТИК'!$D$17),IF(O59="К",I59,0),0))</f>
        <v>#VALUE!</v>
      </c>
      <c r="K59" s="277" t="e">
        <f>IF(MONTH('Настройки ТИК'!$C$17)=MONTH('Настройки ТИК'!$D$17),0,IF(MONTH($A59)&lt;MONTH('Настройки ТИК'!$D$17),0,IF(O59="К",I59,0)))</f>
        <v>#VALUE!</v>
      </c>
      <c r="L59" s="277">
        <f t="shared" si="1"/>
        <v>0</v>
      </c>
      <c r="M59" s="277">
        <f t="shared" si="2"/>
        <v>0</v>
      </c>
      <c r="N59" s="303">
        <f>'в ФОВ'!K35</f>
        <v>0</v>
      </c>
      <c r="O59" s="380" t="str">
        <f t="shared" si="3"/>
        <v/>
      </c>
      <c r="P59" s="274" t="str">
        <f t="shared" si="73"/>
        <v>${id_fio2}</v>
      </c>
      <c r="Q59" s="181"/>
      <c r="R59" s="181"/>
      <c r="S59" s="275" t="str">
        <f t="shared" si="74"/>
        <v>0:</v>
      </c>
      <c r="T59" s="275" t="str">
        <f t="shared" si="74"/>
        <v>0:</v>
      </c>
      <c r="U59" s="276">
        <f t="shared" si="4"/>
        <v>0</v>
      </c>
      <c r="V59" s="277" t="e">
        <f>IF(MONTH('Настройки ТИК'!$C$17)=MONTH('Настройки ТИК'!$D$17),IF(AA59="К",U59,0),IF(MONTH($A59)&lt;MONTH('Настройки ТИК'!$D$17),IF(AA59="К",U59,0),0))</f>
        <v>#VALUE!</v>
      </c>
      <c r="W59" s="277" t="e">
        <f>IF(MONTH('Настройки ТИК'!$C$17)=MONTH('Настройки ТИК'!$D$17),0,IF(MONTH($A59)&lt;MONTH('Настройки ТИК'!$D$17),0,IF(AA59="К",U59,0)))</f>
        <v>#VALUE!</v>
      </c>
      <c r="X59" s="277">
        <f t="shared" si="5"/>
        <v>0</v>
      </c>
      <c r="Y59" s="277">
        <f t="shared" si="6"/>
        <v>0</v>
      </c>
      <c r="Z59" s="303">
        <f>'в ФОВ'!W35</f>
        <v>0</v>
      </c>
      <c r="AA59" s="380" t="str">
        <f t="shared" si="7"/>
        <v/>
      </c>
      <c r="AB59" s="274" t="str">
        <f t="shared" si="75"/>
        <v>${id_fio3}</v>
      </c>
      <c r="AC59" s="181"/>
      <c r="AD59" s="181"/>
      <c r="AE59" s="275" t="str">
        <f t="shared" si="76"/>
        <v>0:</v>
      </c>
      <c r="AF59" s="275" t="str">
        <f t="shared" si="76"/>
        <v>0:</v>
      </c>
      <c r="AG59" s="276">
        <f t="shared" si="8"/>
        <v>0</v>
      </c>
      <c r="AH59" s="277" t="e">
        <f>IF(MONTH('Настройки ТИК'!$C$17)=MONTH('Настройки ТИК'!$D$17),IF(AM59="К",AG59,0),IF(MONTH($A59)&lt;MONTH('Настройки ТИК'!$D$17),IF(AM59="К",AG59,0),0))</f>
        <v>#VALUE!</v>
      </c>
      <c r="AI59" s="277" t="e">
        <f>IF(MONTH('Настройки ТИК'!$C$17)=MONTH('Настройки ТИК'!$D$17),0,IF(MONTH($A59)&lt;MONTH('Настройки ТИК'!$D$17),0,IF(AM59="К",AG59,0)))</f>
        <v>#VALUE!</v>
      </c>
      <c r="AJ59" s="277">
        <f t="shared" si="9"/>
        <v>0</v>
      </c>
      <c r="AK59" s="277">
        <f t="shared" si="10"/>
        <v>0</v>
      </c>
      <c r="AL59" s="303">
        <f>'в ФОВ'!AI35</f>
        <v>0</v>
      </c>
      <c r="AM59" s="380" t="str">
        <f t="shared" si="11"/>
        <v/>
      </c>
      <c r="AN59" s="274" t="str">
        <f t="shared" si="77"/>
        <v>${id_fio4}</v>
      </c>
      <c r="AO59" s="181"/>
      <c r="AP59" s="181"/>
      <c r="AQ59" s="275" t="str">
        <f t="shared" si="78"/>
        <v>0:</v>
      </c>
      <c r="AR59" s="275" t="str">
        <f t="shared" si="78"/>
        <v>0:</v>
      </c>
      <c r="AS59" s="276">
        <f t="shared" si="12"/>
        <v>0</v>
      </c>
      <c r="AT59" s="277" t="e">
        <f>IF(MONTH('Настройки ТИК'!$C$17)=MONTH('Настройки ТИК'!$D$17),IF(AY59="К",AS59,0),IF(MONTH($A59)&lt;MONTH('Настройки ТИК'!$D$17),IF(AY59="К",AS59,0),0))</f>
        <v>#VALUE!</v>
      </c>
      <c r="AU59" s="277" t="e">
        <f>IF(MONTH('Настройки ТИК'!$C$17)=MONTH('Настройки ТИК'!$D$17),0,IF(MONTH($A59)&lt;MONTH('Настройки ТИК'!$D$17),0,IF(AY59="К",AS59,0)))</f>
        <v>#VALUE!</v>
      </c>
      <c r="AV59" s="277">
        <f t="shared" si="13"/>
        <v>0</v>
      </c>
      <c r="AW59" s="277">
        <f t="shared" si="14"/>
        <v>0</v>
      </c>
      <c r="AX59" s="303">
        <f>'в ФОВ'!AU35</f>
        <v>0</v>
      </c>
      <c r="AY59" s="380" t="str">
        <f t="shared" si="15"/>
        <v/>
      </c>
      <c r="AZ59" s="274" t="str">
        <f t="shared" si="79"/>
        <v>${id_fio5}</v>
      </c>
      <c r="BA59" s="181"/>
      <c r="BB59" s="181"/>
      <c r="BC59" s="275" t="str">
        <f t="shared" si="80"/>
        <v>0:</v>
      </c>
      <c r="BD59" s="275" t="str">
        <f t="shared" si="80"/>
        <v>0:</v>
      </c>
      <c r="BE59" s="276">
        <f t="shared" si="16"/>
        <v>0</v>
      </c>
      <c r="BF59" s="277" t="e">
        <f>IF(MONTH('Настройки ТИК'!$C$17)=MONTH('Настройки ТИК'!$D$17),IF(BK59="К",BE59,0),IF(MONTH($A59)&lt;MONTH('Настройки ТИК'!$D$17),IF(BK59="К",BE59,0),0))</f>
        <v>#VALUE!</v>
      </c>
      <c r="BG59" s="277" t="e">
        <f>IF(MONTH('Настройки ТИК'!$C$17)=MONTH('Настройки ТИК'!$D$17),0,IF(MONTH($A59)&lt;MONTH('Настройки ТИК'!$D$17),0,IF(BK59="К",BE59,0)))</f>
        <v>#VALUE!</v>
      </c>
      <c r="BH59" s="277">
        <f t="shared" si="17"/>
        <v>0</v>
      </c>
      <c r="BI59" s="277">
        <f t="shared" si="18"/>
        <v>0</v>
      </c>
      <c r="BJ59" s="303">
        <f>'в ФОВ'!BG35</f>
        <v>0</v>
      </c>
      <c r="BK59" s="380" t="str">
        <f t="shared" si="19"/>
        <v/>
      </c>
      <c r="BL59" s="274" t="str">
        <f t="shared" si="81"/>
        <v>${id_fio6}</v>
      </c>
      <c r="BM59" s="181"/>
      <c r="BN59" s="181"/>
      <c r="BO59" s="275" t="str">
        <f t="shared" si="82"/>
        <v>0:</v>
      </c>
      <c r="BP59" s="275" t="str">
        <f t="shared" si="82"/>
        <v>0:</v>
      </c>
      <c r="BQ59" s="276">
        <f t="shared" si="20"/>
        <v>0</v>
      </c>
      <c r="BR59" s="277" t="e">
        <f>IF(MONTH('Настройки ТИК'!$C$17)=MONTH('Настройки ТИК'!$D$17),IF(BW59="К",BQ59,0),IF(MONTH($A59)&lt;MONTH('Настройки ТИК'!$D$17),IF(BW59="К",BQ59,0),0))</f>
        <v>#VALUE!</v>
      </c>
      <c r="BS59" s="277" t="e">
        <f>IF(MONTH('Настройки ТИК'!$C$17)=MONTH('Настройки ТИК'!$D$17),0,IF(MONTH($A59)&lt;MONTH('Настройки ТИК'!$D$17),0,IF(BW59="К",BQ59,0)))</f>
        <v>#VALUE!</v>
      </c>
      <c r="BT59" s="277">
        <f t="shared" si="21"/>
        <v>0</v>
      </c>
      <c r="BU59" s="277">
        <f t="shared" si="22"/>
        <v>0</v>
      </c>
      <c r="BV59" s="303">
        <f>'в ФОВ'!BS35</f>
        <v>0</v>
      </c>
      <c r="BW59" s="380" t="str">
        <f t="shared" si="23"/>
        <v/>
      </c>
      <c r="BX59" s="274" t="str">
        <f t="shared" si="83"/>
        <v>${id_fio7}</v>
      </c>
      <c r="BY59" s="181"/>
      <c r="BZ59" s="181"/>
      <c r="CA59" s="275" t="str">
        <f t="shared" si="84"/>
        <v>0:</v>
      </c>
      <c r="CB59" s="275" t="str">
        <f t="shared" si="84"/>
        <v>0:</v>
      </c>
      <c r="CC59" s="276">
        <f t="shared" si="24"/>
        <v>0</v>
      </c>
      <c r="CD59" s="277" t="e">
        <f>IF(MONTH('Настройки ТИК'!$C$17)=MONTH('Настройки ТИК'!$D$17),IF(CI59="К",CC59,0),IF(MONTH($A59)&lt;MONTH('Настройки ТИК'!$D$17),IF(CI59="К",CC59,0),0))</f>
        <v>#VALUE!</v>
      </c>
      <c r="CE59" s="277" t="e">
        <f>IF(MONTH('Настройки ТИК'!$C$17)=MONTH('Настройки ТИК'!$D$17),0,IF(MONTH($A59)&lt;MONTH('Настройки ТИК'!$D$17),0,IF(CI59="К",CC59,0)))</f>
        <v>#VALUE!</v>
      </c>
      <c r="CF59" s="277">
        <f t="shared" si="25"/>
        <v>0</v>
      </c>
      <c r="CG59" s="277">
        <f t="shared" si="26"/>
        <v>0</v>
      </c>
      <c r="CH59" s="303">
        <f>'в ФОВ'!CE35</f>
        <v>0</v>
      </c>
      <c r="CI59" s="380" t="str">
        <f t="shared" si="27"/>
        <v/>
      </c>
      <c r="CJ59" s="274" t="str">
        <f t="shared" si="85"/>
        <v>${id_fio8}</v>
      </c>
      <c r="CK59" s="181"/>
      <c r="CL59" s="181"/>
      <c r="CM59" s="275" t="str">
        <f t="shared" si="86"/>
        <v>0:</v>
      </c>
      <c r="CN59" s="275" t="str">
        <f t="shared" si="86"/>
        <v>0:</v>
      </c>
      <c r="CO59" s="276">
        <f t="shared" si="28"/>
        <v>0</v>
      </c>
      <c r="CP59" s="277" t="e">
        <f>IF(MONTH('Настройки ТИК'!$C$17)=MONTH('Настройки ТИК'!$D$17),IF(CU59="К",CO59,0),IF(MONTH($A59)&lt;MONTH('Настройки ТИК'!$D$17),IF(CU59="К",CO59,0),0))</f>
        <v>#VALUE!</v>
      </c>
      <c r="CQ59" s="277" t="e">
        <f>IF(MONTH('Настройки ТИК'!$C$17)=MONTH('Настройки ТИК'!$D$17),0,IF(MONTH($A59)&lt;MONTH('Настройки ТИК'!$D$17),0,IF(CU59="К",CO59,0)))</f>
        <v>#VALUE!</v>
      </c>
      <c r="CR59" s="277">
        <f t="shared" si="29"/>
        <v>0</v>
      </c>
      <c r="CS59" s="277">
        <f t="shared" si="30"/>
        <v>0</v>
      </c>
      <c r="CT59" s="303">
        <f>'в ФОВ'!CQ35</f>
        <v>0</v>
      </c>
      <c r="CU59" s="380" t="str">
        <f t="shared" si="31"/>
        <v/>
      </c>
      <c r="CV59" s="274" t="str">
        <f t="shared" si="87"/>
        <v>${id_fio9}</v>
      </c>
      <c r="CW59" s="181"/>
      <c r="CX59" s="181"/>
      <c r="CY59" s="275" t="str">
        <f t="shared" si="88"/>
        <v>0:</v>
      </c>
      <c r="CZ59" s="275" t="str">
        <f t="shared" si="88"/>
        <v>0:</v>
      </c>
      <c r="DA59" s="276">
        <f t="shared" si="32"/>
        <v>0</v>
      </c>
      <c r="DB59" s="277" t="e">
        <f>IF(MONTH('Настройки ТИК'!$C$17)=MONTH('Настройки ТИК'!$D$17),IF(DG59="К",DA59,0),IF(MONTH($A59)&lt;MONTH('Настройки ТИК'!$D$17),IF(DG59="К",DA59,0),0))</f>
        <v>#VALUE!</v>
      </c>
      <c r="DC59" s="277" t="e">
        <f>IF(MONTH('Настройки ТИК'!$C$17)=MONTH('Настройки ТИК'!$D$17),0,IF(MONTH($A59)&lt;MONTH('Настройки ТИК'!$D$17),0,IF(DG59="К",DA59,0)))</f>
        <v>#VALUE!</v>
      </c>
      <c r="DD59" s="277">
        <f t="shared" si="33"/>
        <v>0</v>
      </c>
      <c r="DE59" s="277">
        <f t="shared" si="34"/>
        <v>0</v>
      </c>
      <c r="DF59" s="303">
        <f>'в ФОВ'!DC35</f>
        <v>0</v>
      </c>
      <c r="DG59" s="380" t="str">
        <f t="shared" si="35"/>
        <v/>
      </c>
      <c r="DH59" s="274" t="str">
        <f t="shared" si="89"/>
        <v>${id_fio10}</v>
      </c>
      <c r="DI59" s="181"/>
      <c r="DJ59" s="181"/>
      <c r="DK59" s="275" t="str">
        <f t="shared" si="90"/>
        <v>0:</v>
      </c>
      <c r="DL59" s="275" t="str">
        <f t="shared" si="90"/>
        <v>0:</v>
      </c>
      <c r="DM59" s="276">
        <f t="shared" si="36"/>
        <v>0</v>
      </c>
      <c r="DN59" s="277" t="e">
        <f>IF(MONTH('Настройки ТИК'!$C$17)=MONTH('Настройки ТИК'!$D$17),IF(DS59="К",DM59,0),IF(MONTH($A59)&lt;MONTH('Настройки ТИК'!$D$17),IF(DS59="К",DM59,0),0))</f>
        <v>#VALUE!</v>
      </c>
      <c r="DO59" s="277" t="e">
        <f>IF(MONTH('Настройки ТИК'!$C$17)=MONTH('Настройки ТИК'!$D$17),0,IF(MONTH($A59)&lt;MONTH('Настройки ТИК'!$D$17),0,IF(DS59="К",DM59,0)))</f>
        <v>#VALUE!</v>
      </c>
      <c r="DP59" s="277">
        <f t="shared" si="37"/>
        <v>0</v>
      </c>
      <c r="DQ59" s="277">
        <f t="shared" si="38"/>
        <v>0</v>
      </c>
      <c r="DR59" s="303">
        <f>'в ФОВ'!DO35</f>
        <v>0</v>
      </c>
      <c r="DS59" s="380" t="str">
        <f t="shared" si="39"/>
        <v/>
      </c>
      <c r="DT59" s="274" t="str">
        <f t="shared" si="91"/>
        <v>${id_fio11}</v>
      </c>
      <c r="DU59" s="181"/>
      <c r="DV59" s="181"/>
      <c r="DW59" s="275" t="str">
        <f t="shared" si="92"/>
        <v>0:</v>
      </c>
      <c r="DX59" s="275" t="str">
        <f t="shared" si="92"/>
        <v>0:</v>
      </c>
      <c r="DY59" s="276">
        <f t="shared" si="40"/>
        <v>0</v>
      </c>
      <c r="DZ59" s="277" t="e">
        <f>IF(MONTH('Настройки ТИК'!$C$17)=MONTH('Настройки ТИК'!$D$17),IF(EE59="К",DY59,0),IF(MONTH($A59)&lt;MONTH('Настройки ТИК'!$D$17),IF(EE59="К",DY59,0),0))</f>
        <v>#VALUE!</v>
      </c>
      <c r="EA59" s="277" t="e">
        <f>IF(MONTH('Настройки ТИК'!$C$17)=MONTH('Настройки ТИК'!$D$17),0,IF(MONTH($A59)&lt;MONTH('Настройки ТИК'!$D$17),0,IF(EE59="К",DY59,0)))</f>
        <v>#VALUE!</v>
      </c>
      <c r="EB59" s="277">
        <f t="shared" si="41"/>
        <v>0</v>
      </c>
      <c r="EC59" s="277">
        <f t="shared" si="42"/>
        <v>0</v>
      </c>
      <c r="ED59" s="303">
        <f>'в ФОВ'!EA35</f>
        <v>0</v>
      </c>
      <c r="EE59" s="380" t="str">
        <f t="shared" si="43"/>
        <v/>
      </c>
      <c r="EF59" s="274" t="str">
        <f t="shared" si="93"/>
        <v>${id_fio12}</v>
      </c>
      <c r="EG59" s="181"/>
      <c r="EH59" s="181"/>
      <c r="EI59" s="275" t="str">
        <f t="shared" si="94"/>
        <v>0:</v>
      </c>
      <c r="EJ59" s="275" t="str">
        <f t="shared" si="94"/>
        <v>0:</v>
      </c>
      <c r="EK59" s="276">
        <f t="shared" si="44"/>
        <v>0</v>
      </c>
      <c r="EL59" s="277" t="e">
        <f>IF(MONTH('Настройки ТИК'!$C$17)=MONTH('Настройки ТИК'!$D$17),IF(EQ59="К",EK59,0),IF(MONTH($A59)&lt;MONTH('Настройки ТИК'!$D$17),IF(EQ59="К",EK59,0),0))</f>
        <v>#VALUE!</v>
      </c>
      <c r="EM59" s="277" t="e">
        <f>IF(MONTH('Настройки ТИК'!$C$17)=MONTH('Настройки ТИК'!$D$17),0,IF(MONTH($A59)&lt;MONTH('Настройки ТИК'!$D$17),0,IF(EQ59="К",EK59,0)))</f>
        <v>#VALUE!</v>
      </c>
      <c r="EN59" s="277">
        <f t="shared" si="45"/>
        <v>0</v>
      </c>
      <c r="EO59" s="277">
        <f t="shared" si="46"/>
        <v>0</v>
      </c>
      <c r="EP59" s="303">
        <f>'в ФОВ'!EM35</f>
        <v>0</v>
      </c>
      <c r="EQ59" s="380" t="str">
        <f t="shared" si="47"/>
        <v/>
      </c>
      <c r="ER59" s="274" t="str">
        <f t="shared" si="95"/>
        <v>${id_fio13}</v>
      </c>
      <c r="ES59" s="181"/>
      <c r="ET59" s="181"/>
      <c r="EU59" s="275" t="str">
        <f t="shared" si="96"/>
        <v>0:</v>
      </c>
      <c r="EV59" s="275" t="str">
        <f t="shared" si="96"/>
        <v>0:</v>
      </c>
      <c r="EW59" s="276">
        <f t="shared" si="48"/>
        <v>0</v>
      </c>
      <c r="EX59" s="277" t="e">
        <f>IF(MONTH('Настройки ТИК'!$C$17)=MONTH('Настройки ТИК'!$D$17),IF(FC59="К",EW59,0),IF(MONTH($A59)&lt;MONTH('Настройки ТИК'!$D$17),IF(FC59="К",EW59,0),0))</f>
        <v>#VALUE!</v>
      </c>
      <c r="EY59" s="277" t="e">
        <f>IF(MONTH('Настройки ТИК'!$C$17)=MONTH('Настройки ТИК'!$D$17),0,IF(MONTH($A59)&lt;MONTH('Настройки ТИК'!$D$17),0,IF(FC59="К",EW59,0)))</f>
        <v>#VALUE!</v>
      </c>
      <c r="EZ59" s="277">
        <f t="shared" si="49"/>
        <v>0</v>
      </c>
      <c r="FA59" s="277">
        <f t="shared" si="50"/>
        <v>0</v>
      </c>
      <c r="FB59" s="303">
        <f>'в ФОВ'!EY35</f>
        <v>0</v>
      </c>
      <c r="FC59" s="380" t="str">
        <f t="shared" si="51"/>
        <v/>
      </c>
      <c r="FD59" s="274" t="str">
        <f t="shared" si="97"/>
        <v>${id_fio14}</v>
      </c>
      <c r="FE59" s="181"/>
      <c r="FF59" s="181"/>
      <c r="FG59" s="275" t="str">
        <f t="shared" si="98"/>
        <v>0:</v>
      </c>
      <c r="FH59" s="275" t="str">
        <f t="shared" si="98"/>
        <v>0:</v>
      </c>
      <c r="FI59" s="276">
        <f t="shared" si="52"/>
        <v>0</v>
      </c>
      <c r="FJ59" s="277" t="e">
        <f>IF(MONTH('Настройки ТИК'!$C$17)=MONTH('Настройки ТИК'!$D$17),IF(FO59="К",FI59,0),IF(MONTH($A59)&lt;MONTH('Настройки ТИК'!$D$17),IF(FO59="К",FI59,0),0))</f>
        <v>#VALUE!</v>
      </c>
      <c r="FK59" s="277" t="e">
        <f>IF(MONTH('Настройки ТИК'!$C$17)=MONTH('Настройки ТИК'!$D$17),0,IF(MONTH($A59)&lt;MONTH('Настройки ТИК'!$D$17),0,IF(FO59="К",FI59,0)))</f>
        <v>#VALUE!</v>
      </c>
      <c r="FL59" s="277">
        <f t="shared" si="53"/>
        <v>0</v>
      </c>
      <c r="FM59" s="277">
        <f t="shared" si="54"/>
        <v>0</v>
      </c>
      <c r="FN59" s="303">
        <f>'в ФОВ'!FK35</f>
        <v>0</v>
      </c>
      <c r="FO59" s="380" t="str">
        <f t="shared" si="55"/>
        <v/>
      </c>
      <c r="FP59" s="274" t="str">
        <f t="shared" si="99"/>
        <v>${id_fio15}</v>
      </c>
      <c r="FQ59" s="181"/>
      <c r="FR59" s="181"/>
      <c r="FS59" s="275" t="str">
        <f t="shared" si="100"/>
        <v>0:</v>
      </c>
      <c r="FT59" s="275" t="str">
        <f t="shared" si="100"/>
        <v>0:</v>
      </c>
      <c r="FU59" s="276">
        <f t="shared" si="56"/>
        <v>0</v>
      </c>
      <c r="FV59" s="277" t="e">
        <f>IF(MONTH('Настройки ТИК'!$C$17)=MONTH('Настройки ТИК'!$D$17),IF(GA59="К",FU59,0),IF(MONTH($A59)&lt;MONTH('Настройки ТИК'!$D$17),IF(GA59="К",FU59,0),0))</f>
        <v>#VALUE!</v>
      </c>
      <c r="FW59" s="277" t="e">
        <f>IF(MONTH('Настройки ТИК'!$C$17)=MONTH('Настройки ТИК'!$D$17),0,IF(MONTH($A59)&lt;MONTH('Настройки ТИК'!$D$17),0,IF(GA59="К",FU59,0)))</f>
        <v>#VALUE!</v>
      </c>
      <c r="FX59" s="277">
        <f t="shared" si="57"/>
        <v>0</v>
      </c>
      <c r="FY59" s="277">
        <f t="shared" si="58"/>
        <v>0</v>
      </c>
      <c r="FZ59" s="303">
        <f>'в ФОВ'!FW35</f>
        <v>0</v>
      </c>
      <c r="GA59" s="380" t="str">
        <f t="shared" si="59"/>
        <v/>
      </c>
      <c r="GB59" s="274" t="str">
        <f t="shared" si="101"/>
        <v>${id_fio16}</v>
      </c>
      <c r="GC59" s="181"/>
      <c r="GD59" s="181"/>
      <c r="GE59" s="275" t="str">
        <f t="shared" si="102"/>
        <v>0:</v>
      </c>
      <c r="GF59" s="275" t="str">
        <f t="shared" si="102"/>
        <v>0:</v>
      </c>
      <c r="GG59" s="276">
        <f t="shared" si="60"/>
        <v>0</v>
      </c>
      <c r="GH59" s="277" t="e">
        <f>IF(MONTH('Настройки ТИК'!$C$17)=MONTH('Настройки ТИК'!$D$17),IF(GM59="К",GG59,0),IF(MONTH($A59)&lt;MONTH('Настройки ТИК'!$D$17),IF(GM59="К",GG59,0),0))</f>
        <v>#VALUE!</v>
      </c>
      <c r="GI59" s="277" t="e">
        <f>IF(MONTH('Настройки ТИК'!$C$17)=MONTH('Настройки ТИК'!$D$17),0,IF(MONTH($A59)&lt;MONTH('Настройки ТИК'!$D$17),0,IF(GM59="К",GG59,0)))</f>
        <v>#VALUE!</v>
      </c>
      <c r="GJ59" s="277">
        <f t="shared" si="61"/>
        <v>0</v>
      </c>
      <c r="GK59" s="277">
        <f t="shared" si="62"/>
        <v>0</v>
      </c>
      <c r="GL59" s="303">
        <f>'в ФОВ'!GI35</f>
        <v>0</v>
      </c>
      <c r="GM59" s="380" t="str">
        <f t="shared" si="63"/>
        <v/>
      </c>
      <c r="GN59" s="274" t="str">
        <f t="shared" si="103"/>
        <v>${id_fio17}</v>
      </c>
      <c r="GO59" s="181"/>
      <c r="GP59" s="181"/>
      <c r="GQ59" s="275" t="str">
        <f t="shared" si="104"/>
        <v>0:</v>
      </c>
      <c r="GR59" s="275" t="str">
        <f t="shared" si="104"/>
        <v>0:</v>
      </c>
      <c r="GS59" s="276">
        <f t="shared" si="64"/>
        <v>0</v>
      </c>
      <c r="GT59" s="277" t="e">
        <f>IF(MONTH('Настройки ТИК'!$C$17)=MONTH('Настройки ТИК'!$D$17),IF(GY59="К",GS59,0),IF(MONTH($A59)&lt;MONTH('Настройки ТИК'!$D$17),IF(GY59="К",GS59,0),0))</f>
        <v>#VALUE!</v>
      </c>
      <c r="GU59" s="277" t="e">
        <f>IF(MONTH('Настройки ТИК'!$C$17)=MONTH('Настройки ТИК'!$D$17),0,IF(MONTH($A59)&lt;MONTH('Настройки ТИК'!$D$17),0,IF(GY59="К",GS59,0)))</f>
        <v>#VALUE!</v>
      </c>
      <c r="GV59" s="277">
        <f t="shared" si="65"/>
        <v>0</v>
      </c>
      <c r="GW59" s="277">
        <f t="shared" si="66"/>
        <v>0</v>
      </c>
      <c r="GX59" s="303">
        <f>'в ФОВ'!GU35</f>
        <v>0</v>
      </c>
      <c r="GY59" s="380" t="str">
        <f t="shared" si="67"/>
        <v/>
      </c>
      <c r="GZ59" s="274" t="str">
        <f t="shared" si="105"/>
        <v>${id_fio18}</v>
      </c>
      <c r="HA59" s="181"/>
      <c r="HB59" s="181"/>
      <c r="HC59" s="275" t="str">
        <f t="shared" si="106"/>
        <v>0:</v>
      </c>
      <c r="HD59" s="275" t="str">
        <f t="shared" si="106"/>
        <v>0:</v>
      </c>
      <c r="HE59" s="276">
        <f t="shared" si="68"/>
        <v>0</v>
      </c>
      <c r="HF59" s="277" t="e">
        <f>IF(MONTH('Настройки ТИК'!$C$17)=MONTH('Настройки ТИК'!$D$17),IF(HK59="К",HE59,0),IF(MONTH($A59)&lt;MONTH('Настройки ТИК'!$D$17),IF(HK59="К",HE59,0),0))</f>
        <v>#VALUE!</v>
      </c>
      <c r="HG59" s="277" t="e">
        <f>IF(MONTH('Настройки ТИК'!$C$17)=MONTH('Настройки ТИК'!$D$17),0,IF(MONTH($A59)&lt;MONTH('Настройки ТИК'!$D$17),0,IF(HK59="К",HE59,0)))</f>
        <v>#VALUE!</v>
      </c>
      <c r="HH59" s="277">
        <f t="shared" si="69"/>
        <v>0</v>
      </c>
      <c r="HI59" s="277">
        <f t="shared" si="70"/>
        <v>0</v>
      </c>
      <c r="HJ59" s="303">
        <f>'в ФОВ'!HG35</f>
        <v>0</v>
      </c>
      <c r="HK59" s="380" t="str">
        <f t="shared" si="71"/>
        <v/>
      </c>
      <c r="HO59" s="408" t="str">
        <f>'Настройки ТИК'!$C$55</f>
        <v>${code_doc}</v>
      </c>
    </row>
    <row r="60" spans="1:223">
      <c r="A60" s="419" t="s">
        <v>1040</v>
      </c>
      <c r="B60" s="420" t="s">
        <v>1041</v>
      </c>
      <c r="C60" s="497" t="s">
        <v>1091</v>
      </c>
      <c r="D60" s="274" t="str">
        <f t="shared" si="107"/>
        <v>${id_fio1}</v>
      </c>
      <c r="E60" s="181"/>
      <c r="F60" s="181"/>
      <c r="G60" s="275" t="str">
        <f t="shared" si="72"/>
        <v>0:</v>
      </c>
      <c r="H60" s="275" t="str">
        <f t="shared" si="72"/>
        <v>0:</v>
      </c>
      <c r="I60" s="276">
        <f t="shared" si="0"/>
        <v>0</v>
      </c>
      <c r="J60" s="277" t="e">
        <f>IF(MONTH('Настройки ТИК'!$C$17)=MONTH('Настройки ТИК'!$D$17),IF(O60="К",I60,0),IF(MONTH($A60)&lt;MONTH('Настройки ТИК'!$D$17),IF(O60="К",I60,0),0))</f>
        <v>#VALUE!</v>
      </c>
      <c r="K60" s="277" t="e">
        <f>IF(MONTH('Настройки ТИК'!$C$17)=MONTH('Настройки ТИК'!$D$17),0,IF(MONTH($A60)&lt;MONTH('Настройки ТИК'!$D$17),0,IF(O60="К",I60,0)))</f>
        <v>#VALUE!</v>
      </c>
      <c r="L60" s="277">
        <f t="shared" si="1"/>
        <v>0</v>
      </c>
      <c r="M60" s="277">
        <f t="shared" si="2"/>
        <v>0</v>
      </c>
      <c r="N60" s="303">
        <f>'в ФОВ'!K36</f>
        <v>0</v>
      </c>
      <c r="O60" s="380" t="str">
        <f t="shared" si="3"/>
        <v/>
      </c>
      <c r="P60" s="274" t="str">
        <f t="shared" si="73"/>
        <v>${id_fio2}</v>
      </c>
      <c r="Q60" s="181"/>
      <c r="R60" s="181"/>
      <c r="S60" s="275" t="str">
        <f t="shared" si="74"/>
        <v>0:</v>
      </c>
      <c r="T60" s="275" t="str">
        <f t="shared" si="74"/>
        <v>0:</v>
      </c>
      <c r="U60" s="276">
        <f t="shared" si="4"/>
        <v>0</v>
      </c>
      <c r="V60" s="277" t="e">
        <f>IF(MONTH('Настройки ТИК'!$C$17)=MONTH('Настройки ТИК'!$D$17),IF(AA60="К",U60,0),IF(MONTH($A60)&lt;MONTH('Настройки ТИК'!$D$17),IF(AA60="К",U60,0),0))</f>
        <v>#VALUE!</v>
      </c>
      <c r="W60" s="277" t="e">
        <f>IF(MONTH('Настройки ТИК'!$C$17)=MONTH('Настройки ТИК'!$D$17),0,IF(MONTH($A60)&lt;MONTH('Настройки ТИК'!$D$17),0,IF(AA60="К",U60,0)))</f>
        <v>#VALUE!</v>
      </c>
      <c r="X60" s="277">
        <f t="shared" si="5"/>
        <v>0</v>
      </c>
      <c r="Y60" s="277">
        <f t="shared" si="6"/>
        <v>0</v>
      </c>
      <c r="Z60" s="303">
        <f>'в ФОВ'!W36</f>
        <v>0</v>
      </c>
      <c r="AA60" s="380" t="str">
        <f t="shared" si="7"/>
        <v/>
      </c>
      <c r="AB60" s="274" t="str">
        <f t="shared" si="75"/>
        <v>${id_fio3}</v>
      </c>
      <c r="AC60" s="181"/>
      <c r="AD60" s="181"/>
      <c r="AE60" s="275" t="str">
        <f t="shared" si="76"/>
        <v>0:</v>
      </c>
      <c r="AF60" s="275" t="str">
        <f t="shared" si="76"/>
        <v>0:</v>
      </c>
      <c r="AG60" s="276">
        <f t="shared" si="8"/>
        <v>0</v>
      </c>
      <c r="AH60" s="277" t="e">
        <f>IF(MONTH('Настройки ТИК'!$C$17)=MONTH('Настройки ТИК'!$D$17),IF(AM60="К",AG60,0),IF(MONTH($A60)&lt;MONTH('Настройки ТИК'!$D$17),IF(AM60="К",AG60,0),0))</f>
        <v>#VALUE!</v>
      </c>
      <c r="AI60" s="277" t="e">
        <f>IF(MONTH('Настройки ТИК'!$C$17)=MONTH('Настройки ТИК'!$D$17),0,IF(MONTH($A60)&lt;MONTH('Настройки ТИК'!$D$17),0,IF(AM60="К",AG60,0)))</f>
        <v>#VALUE!</v>
      </c>
      <c r="AJ60" s="277">
        <f t="shared" si="9"/>
        <v>0</v>
      </c>
      <c r="AK60" s="277">
        <f t="shared" si="10"/>
        <v>0</v>
      </c>
      <c r="AL60" s="303">
        <f>'в ФОВ'!AI36</f>
        <v>0</v>
      </c>
      <c r="AM60" s="380" t="str">
        <f t="shared" si="11"/>
        <v/>
      </c>
      <c r="AN60" s="274" t="str">
        <f t="shared" si="77"/>
        <v>${id_fio4}</v>
      </c>
      <c r="AO60" s="181"/>
      <c r="AP60" s="181"/>
      <c r="AQ60" s="275" t="str">
        <f t="shared" si="78"/>
        <v>0:</v>
      </c>
      <c r="AR60" s="275" t="str">
        <f t="shared" si="78"/>
        <v>0:</v>
      </c>
      <c r="AS60" s="276">
        <f t="shared" si="12"/>
        <v>0</v>
      </c>
      <c r="AT60" s="277" t="e">
        <f>IF(MONTH('Настройки ТИК'!$C$17)=MONTH('Настройки ТИК'!$D$17),IF(AY60="К",AS60,0),IF(MONTH($A60)&lt;MONTH('Настройки ТИК'!$D$17),IF(AY60="К",AS60,0),0))</f>
        <v>#VALUE!</v>
      </c>
      <c r="AU60" s="277" t="e">
        <f>IF(MONTH('Настройки ТИК'!$C$17)=MONTH('Настройки ТИК'!$D$17),0,IF(MONTH($A60)&lt;MONTH('Настройки ТИК'!$D$17),0,IF(AY60="К",AS60,0)))</f>
        <v>#VALUE!</v>
      </c>
      <c r="AV60" s="277">
        <f t="shared" si="13"/>
        <v>0</v>
      </c>
      <c r="AW60" s="277">
        <f t="shared" si="14"/>
        <v>0</v>
      </c>
      <c r="AX60" s="303">
        <f>'в ФОВ'!AU36</f>
        <v>0</v>
      </c>
      <c r="AY60" s="380" t="str">
        <f t="shared" si="15"/>
        <v/>
      </c>
      <c r="AZ60" s="274" t="str">
        <f t="shared" si="79"/>
        <v>${id_fio5}</v>
      </c>
      <c r="BA60" s="181"/>
      <c r="BB60" s="181"/>
      <c r="BC60" s="275" t="str">
        <f t="shared" si="80"/>
        <v>0:</v>
      </c>
      <c r="BD60" s="275" t="str">
        <f t="shared" si="80"/>
        <v>0:</v>
      </c>
      <c r="BE60" s="276">
        <f t="shared" si="16"/>
        <v>0</v>
      </c>
      <c r="BF60" s="277" t="e">
        <f>IF(MONTH('Настройки ТИК'!$C$17)=MONTH('Настройки ТИК'!$D$17),IF(BK60="К",BE60,0),IF(MONTH($A60)&lt;MONTH('Настройки ТИК'!$D$17),IF(BK60="К",BE60,0),0))</f>
        <v>#VALUE!</v>
      </c>
      <c r="BG60" s="277" t="e">
        <f>IF(MONTH('Настройки ТИК'!$C$17)=MONTH('Настройки ТИК'!$D$17),0,IF(MONTH($A60)&lt;MONTH('Настройки ТИК'!$D$17),0,IF(BK60="К",BE60,0)))</f>
        <v>#VALUE!</v>
      </c>
      <c r="BH60" s="277">
        <f t="shared" si="17"/>
        <v>0</v>
      </c>
      <c r="BI60" s="277">
        <f t="shared" si="18"/>
        <v>0</v>
      </c>
      <c r="BJ60" s="303">
        <f>'в ФОВ'!BG36</f>
        <v>0</v>
      </c>
      <c r="BK60" s="380" t="str">
        <f t="shared" si="19"/>
        <v/>
      </c>
      <c r="BL60" s="274" t="str">
        <f t="shared" si="81"/>
        <v>${id_fio6}</v>
      </c>
      <c r="BM60" s="181"/>
      <c r="BN60" s="181"/>
      <c r="BO60" s="275" t="str">
        <f t="shared" si="82"/>
        <v>0:</v>
      </c>
      <c r="BP60" s="275" t="str">
        <f t="shared" si="82"/>
        <v>0:</v>
      </c>
      <c r="BQ60" s="276">
        <f t="shared" si="20"/>
        <v>0</v>
      </c>
      <c r="BR60" s="277" t="e">
        <f>IF(MONTH('Настройки ТИК'!$C$17)=MONTH('Настройки ТИК'!$D$17),IF(BW60="К",BQ60,0),IF(MONTH($A60)&lt;MONTH('Настройки ТИК'!$D$17),IF(BW60="К",BQ60,0),0))</f>
        <v>#VALUE!</v>
      </c>
      <c r="BS60" s="277" t="e">
        <f>IF(MONTH('Настройки ТИК'!$C$17)=MONTH('Настройки ТИК'!$D$17),0,IF(MONTH($A60)&lt;MONTH('Настройки ТИК'!$D$17),0,IF(BW60="К",BQ60,0)))</f>
        <v>#VALUE!</v>
      </c>
      <c r="BT60" s="277">
        <f t="shared" si="21"/>
        <v>0</v>
      </c>
      <c r="BU60" s="277">
        <f t="shared" si="22"/>
        <v>0</v>
      </c>
      <c r="BV60" s="303">
        <f>'в ФОВ'!BS36</f>
        <v>0</v>
      </c>
      <c r="BW60" s="380" t="str">
        <f t="shared" si="23"/>
        <v/>
      </c>
      <c r="BX60" s="274" t="str">
        <f t="shared" si="83"/>
        <v>${id_fio7}</v>
      </c>
      <c r="BY60" s="181"/>
      <c r="BZ60" s="181"/>
      <c r="CA60" s="275" t="str">
        <f t="shared" si="84"/>
        <v>0:</v>
      </c>
      <c r="CB60" s="275" t="str">
        <f t="shared" si="84"/>
        <v>0:</v>
      </c>
      <c r="CC60" s="276">
        <f t="shared" si="24"/>
        <v>0</v>
      </c>
      <c r="CD60" s="277" t="e">
        <f>IF(MONTH('Настройки ТИК'!$C$17)=MONTH('Настройки ТИК'!$D$17),IF(CI60="К",CC60,0),IF(MONTH($A60)&lt;MONTH('Настройки ТИК'!$D$17),IF(CI60="К",CC60,0),0))</f>
        <v>#VALUE!</v>
      </c>
      <c r="CE60" s="277" t="e">
        <f>IF(MONTH('Настройки ТИК'!$C$17)=MONTH('Настройки ТИК'!$D$17),0,IF(MONTH($A60)&lt;MONTH('Настройки ТИК'!$D$17),0,IF(CI60="К",CC60,0)))</f>
        <v>#VALUE!</v>
      </c>
      <c r="CF60" s="277">
        <f t="shared" si="25"/>
        <v>0</v>
      </c>
      <c r="CG60" s="277">
        <f t="shared" si="26"/>
        <v>0</v>
      </c>
      <c r="CH60" s="303">
        <f>'в ФОВ'!CE36</f>
        <v>0</v>
      </c>
      <c r="CI60" s="380" t="str">
        <f t="shared" si="27"/>
        <v/>
      </c>
      <c r="CJ60" s="274" t="str">
        <f t="shared" si="85"/>
        <v>${id_fio8}</v>
      </c>
      <c r="CK60" s="181"/>
      <c r="CL60" s="181"/>
      <c r="CM60" s="275" t="str">
        <f t="shared" si="86"/>
        <v>0:</v>
      </c>
      <c r="CN60" s="275" t="str">
        <f t="shared" si="86"/>
        <v>0:</v>
      </c>
      <c r="CO60" s="276">
        <f t="shared" si="28"/>
        <v>0</v>
      </c>
      <c r="CP60" s="277" t="e">
        <f>IF(MONTH('Настройки ТИК'!$C$17)=MONTH('Настройки ТИК'!$D$17),IF(CU60="К",CO60,0),IF(MONTH($A60)&lt;MONTH('Настройки ТИК'!$D$17),IF(CU60="К",CO60,0),0))</f>
        <v>#VALUE!</v>
      </c>
      <c r="CQ60" s="277" t="e">
        <f>IF(MONTH('Настройки ТИК'!$C$17)=MONTH('Настройки ТИК'!$D$17),0,IF(MONTH($A60)&lt;MONTH('Настройки ТИК'!$D$17),0,IF(CU60="К",CO60,0)))</f>
        <v>#VALUE!</v>
      </c>
      <c r="CR60" s="277">
        <f t="shared" si="29"/>
        <v>0</v>
      </c>
      <c r="CS60" s="277">
        <f t="shared" si="30"/>
        <v>0</v>
      </c>
      <c r="CT60" s="303">
        <f>'в ФОВ'!CQ36</f>
        <v>0</v>
      </c>
      <c r="CU60" s="380" t="str">
        <f t="shared" si="31"/>
        <v/>
      </c>
      <c r="CV60" s="274" t="str">
        <f t="shared" si="87"/>
        <v>${id_fio9}</v>
      </c>
      <c r="CW60" s="181"/>
      <c r="CX60" s="181"/>
      <c r="CY60" s="275" t="str">
        <f t="shared" si="88"/>
        <v>0:</v>
      </c>
      <c r="CZ60" s="275" t="str">
        <f t="shared" si="88"/>
        <v>0:</v>
      </c>
      <c r="DA60" s="276">
        <f t="shared" si="32"/>
        <v>0</v>
      </c>
      <c r="DB60" s="277" t="e">
        <f>IF(MONTH('Настройки ТИК'!$C$17)=MONTH('Настройки ТИК'!$D$17),IF(DG60="К",DA60,0),IF(MONTH($A60)&lt;MONTH('Настройки ТИК'!$D$17),IF(DG60="К",DA60,0),0))</f>
        <v>#VALUE!</v>
      </c>
      <c r="DC60" s="277" t="e">
        <f>IF(MONTH('Настройки ТИК'!$C$17)=MONTH('Настройки ТИК'!$D$17),0,IF(MONTH($A60)&lt;MONTH('Настройки ТИК'!$D$17),0,IF(DG60="К",DA60,0)))</f>
        <v>#VALUE!</v>
      </c>
      <c r="DD60" s="277">
        <f t="shared" si="33"/>
        <v>0</v>
      </c>
      <c r="DE60" s="277">
        <f t="shared" si="34"/>
        <v>0</v>
      </c>
      <c r="DF60" s="303">
        <f>'в ФОВ'!DC36</f>
        <v>0</v>
      </c>
      <c r="DG60" s="380" t="str">
        <f t="shared" si="35"/>
        <v/>
      </c>
      <c r="DH60" s="274" t="str">
        <f t="shared" si="89"/>
        <v>${id_fio10}</v>
      </c>
      <c r="DI60" s="181"/>
      <c r="DJ60" s="181"/>
      <c r="DK60" s="275" t="str">
        <f t="shared" si="90"/>
        <v>0:</v>
      </c>
      <c r="DL60" s="275" t="str">
        <f t="shared" si="90"/>
        <v>0:</v>
      </c>
      <c r="DM60" s="276">
        <f t="shared" si="36"/>
        <v>0</v>
      </c>
      <c r="DN60" s="277" t="e">
        <f>IF(MONTH('Настройки ТИК'!$C$17)=MONTH('Настройки ТИК'!$D$17),IF(DS60="К",DM60,0),IF(MONTH($A60)&lt;MONTH('Настройки ТИК'!$D$17),IF(DS60="К",DM60,0),0))</f>
        <v>#VALUE!</v>
      </c>
      <c r="DO60" s="277" t="e">
        <f>IF(MONTH('Настройки ТИК'!$C$17)=MONTH('Настройки ТИК'!$D$17),0,IF(MONTH($A60)&lt;MONTH('Настройки ТИК'!$D$17),0,IF(DS60="К",DM60,0)))</f>
        <v>#VALUE!</v>
      </c>
      <c r="DP60" s="277">
        <f t="shared" si="37"/>
        <v>0</v>
      </c>
      <c r="DQ60" s="277">
        <f t="shared" si="38"/>
        <v>0</v>
      </c>
      <c r="DR60" s="303">
        <f>'в ФОВ'!DO36</f>
        <v>0</v>
      </c>
      <c r="DS60" s="380" t="str">
        <f t="shared" si="39"/>
        <v/>
      </c>
      <c r="DT60" s="274" t="str">
        <f t="shared" si="91"/>
        <v>${id_fio11}</v>
      </c>
      <c r="DU60" s="181"/>
      <c r="DV60" s="181"/>
      <c r="DW60" s="275" t="str">
        <f t="shared" si="92"/>
        <v>0:</v>
      </c>
      <c r="DX60" s="275" t="str">
        <f t="shared" si="92"/>
        <v>0:</v>
      </c>
      <c r="DY60" s="276">
        <f t="shared" si="40"/>
        <v>0</v>
      </c>
      <c r="DZ60" s="277" t="e">
        <f>IF(MONTH('Настройки ТИК'!$C$17)=MONTH('Настройки ТИК'!$D$17),IF(EE60="К",DY60,0),IF(MONTH($A60)&lt;MONTH('Настройки ТИК'!$D$17),IF(EE60="К",DY60,0),0))</f>
        <v>#VALUE!</v>
      </c>
      <c r="EA60" s="277" t="e">
        <f>IF(MONTH('Настройки ТИК'!$C$17)=MONTH('Настройки ТИК'!$D$17),0,IF(MONTH($A60)&lt;MONTH('Настройки ТИК'!$D$17),0,IF(EE60="К",DY60,0)))</f>
        <v>#VALUE!</v>
      </c>
      <c r="EB60" s="277">
        <f t="shared" si="41"/>
        <v>0</v>
      </c>
      <c r="EC60" s="277">
        <f t="shared" si="42"/>
        <v>0</v>
      </c>
      <c r="ED60" s="303">
        <f>'в ФОВ'!EA36</f>
        <v>0</v>
      </c>
      <c r="EE60" s="380" t="str">
        <f t="shared" si="43"/>
        <v/>
      </c>
      <c r="EF60" s="274" t="str">
        <f t="shared" si="93"/>
        <v>${id_fio12}</v>
      </c>
      <c r="EG60" s="181"/>
      <c r="EH60" s="181"/>
      <c r="EI60" s="275" t="str">
        <f t="shared" si="94"/>
        <v>0:</v>
      </c>
      <c r="EJ60" s="275" t="str">
        <f t="shared" si="94"/>
        <v>0:</v>
      </c>
      <c r="EK60" s="276">
        <f t="shared" si="44"/>
        <v>0</v>
      </c>
      <c r="EL60" s="277" t="e">
        <f>IF(MONTH('Настройки ТИК'!$C$17)=MONTH('Настройки ТИК'!$D$17),IF(EQ60="К",EK60,0),IF(MONTH($A60)&lt;MONTH('Настройки ТИК'!$D$17),IF(EQ60="К",EK60,0),0))</f>
        <v>#VALUE!</v>
      </c>
      <c r="EM60" s="277" t="e">
        <f>IF(MONTH('Настройки ТИК'!$C$17)=MONTH('Настройки ТИК'!$D$17),0,IF(MONTH($A60)&lt;MONTH('Настройки ТИК'!$D$17),0,IF(EQ60="К",EK60,0)))</f>
        <v>#VALUE!</v>
      </c>
      <c r="EN60" s="277">
        <f t="shared" si="45"/>
        <v>0</v>
      </c>
      <c r="EO60" s="277">
        <f t="shared" si="46"/>
        <v>0</v>
      </c>
      <c r="EP60" s="303">
        <f>'в ФОВ'!EM36</f>
        <v>0</v>
      </c>
      <c r="EQ60" s="380" t="str">
        <f t="shared" si="47"/>
        <v/>
      </c>
      <c r="ER60" s="274" t="str">
        <f t="shared" si="95"/>
        <v>${id_fio13}</v>
      </c>
      <c r="ES60" s="181"/>
      <c r="ET60" s="181"/>
      <c r="EU60" s="275" t="str">
        <f t="shared" si="96"/>
        <v>0:</v>
      </c>
      <c r="EV60" s="275" t="str">
        <f t="shared" si="96"/>
        <v>0:</v>
      </c>
      <c r="EW60" s="276">
        <f t="shared" si="48"/>
        <v>0</v>
      </c>
      <c r="EX60" s="277" t="e">
        <f>IF(MONTH('Настройки ТИК'!$C$17)=MONTH('Настройки ТИК'!$D$17),IF(FC60="К",EW60,0),IF(MONTH($A60)&lt;MONTH('Настройки ТИК'!$D$17),IF(FC60="К",EW60,0),0))</f>
        <v>#VALUE!</v>
      </c>
      <c r="EY60" s="277" t="e">
        <f>IF(MONTH('Настройки ТИК'!$C$17)=MONTH('Настройки ТИК'!$D$17),0,IF(MONTH($A60)&lt;MONTH('Настройки ТИК'!$D$17),0,IF(FC60="К",EW60,0)))</f>
        <v>#VALUE!</v>
      </c>
      <c r="EZ60" s="277">
        <f t="shared" si="49"/>
        <v>0</v>
      </c>
      <c r="FA60" s="277">
        <f t="shared" si="50"/>
        <v>0</v>
      </c>
      <c r="FB60" s="303">
        <f>'в ФОВ'!EY36</f>
        <v>0</v>
      </c>
      <c r="FC60" s="380" t="str">
        <f t="shared" si="51"/>
        <v/>
      </c>
      <c r="FD60" s="274" t="str">
        <f t="shared" si="97"/>
        <v>${id_fio14}</v>
      </c>
      <c r="FE60" s="181"/>
      <c r="FF60" s="181"/>
      <c r="FG60" s="275" t="str">
        <f t="shared" si="98"/>
        <v>0:</v>
      </c>
      <c r="FH60" s="275" t="str">
        <f t="shared" si="98"/>
        <v>0:</v>
      </c>
      <c r="FI60" s="276">
        <f t="shared" si="52"/>
        <v>0</v>
      </c>
      <c r="FJ60" s="277" t="e">
        <f>IF(MONTH('Настройки ТИК'!$C$17)=MONTH('Настройки ТИК'!$D$17),IF(FO60="К",FI60,0),IF(MONTH($A60)&lt;MONTH('Настройки ТИК'!$D$17),IF(FO60="К",FI60,0),0))</f>
        <v>#VALUE!</v>
      </c>
      <c r="FK60" s="277" t="e">
        <f>IF(MONTH('Настройки ТИК'!$C$17)=MONTH('Настройки ТИК'!$D$17),0,IF(MONTH($A60)&lt;MONTH('Настройки ТИК'!$D$17),0,IF(FO60="К",FI60,0)))</f>
        <v>#VALUE!</v>
      </c>
      <c r="FL60" s="277">
        <f t="shared" si="53"/>
        <v>0</v>
      </c>
      <c r="FM60" s="277">
        <f t="shared" si="54"/>
        <v>0</v>
      </c>
      <c r="FN60" s="303">
        <f>'в ФОВ'!FK36</f>
        <v>0</v>
      </c>
      <c r="FO60" s="380" t="str">
        <f t="shared" si="55"/>
        <v/>
      </c>
      <c r="FP60" s="274" t="str">
        <f t="shared" si="99"/>
        <v>${id_fio15}</v>
      </c>
      <c r="FQ60" s="181"/>
      <c r="FR60" s="181"/>
      <c r="FS60" s="275" t="str">
        <f t="shared" si="100"/>
        <v>0:</v>
      </c>
      <c r="FT60" s="275" t="str">
        <f t="shared" si="100"/>
        <v>0:</v>
      </c>
      <c r="FU60" s="276">
        <f t="shared" si="56"/>
        <v>0</v>
      </c>
      <c r="FV60" s="277" t="e">
        <f>IF(MONTH('Настройки ТИК'!$C$17)=MONTH('Настройки ТИК'!$D$17),IF(GA60="К",FU60,0),IF(MONTH($A60)&lt;MONTH('Настройки ТИК'!$D$17),IF(GA60="К",FU60,0),0))</f>
        <v>#VALUE!</v>
      </c>
      <c r="FW60" s="277" t="e">
        <f>IF(MONTH('Настройки ТИК'!$C$17)=MONTH('Настройки ТИК'!$D$17),0,IF(MONTH($A60)&lt;MONTH('Настройки ТИК'!$D$17),0,IF(GA60="К",FU60,0)))</f>
        <v>#VALUE!</v>
      </c>
      <c r="FX60" s="277">
        <f t="shared" si="57"/>
        <v>0</v>
      </c>
      <c r="FY60" s="277">
        <f t="shared" si="58"/>
        <v>0</v>
      </c>
      <c r="FZ60" s="303">
        <f>'в ФОВ'!FW36</f>
        <v>0</v>
      </c>
      <c r="GA60" s="380" t="str">
        <f t="shared" si="59"/>
        <v/>
      </c>
      <c r="GB60" s="274" t="str">
        <f t="shared" si="101"/>
        <v>${id_fio16}</v>
      </c>
      <c r="GC60" s="181"/>
      <c r="GD60" s="181"/>
      <c r="GE60" s="275" t="str">
        <f t="shared" si="102"/>
        <v>0:</v>
      </c>
      <c r="GF60" s="275" t="str">
        <f t="shared" si="102"/>
        <v>0:</v>
      </c>
      <c r="GG60" s="276">
        <f t="shared" si="60"/>
        <v>0</v>
      </c>
      <c r="GH60" s="277" t="e">
        <f>IF(MONTH('Настройки ТИК'!$C$17)=MONTH('Настройки ТИК'!$D$17),IF(GM60="К",GG60,0),IF(MONTH($A60)&lt;MONTH('Настройки ТИК'!$D$17),IF(GM60="К",GG60,0),0))</f>
        <v>#VALUE!</v>
      </c>
      <c r="GI60" s="277" t="e">
        <f>IF(MONTH('Настройки ТИК'!$C$17)=MONTH('Настройки ТИК'!$D$17),0,IF(MONTH($A60)&lt;MONTH('Настройки ТИК'!$D$17),0,IF(GM60="К",GG60,0)))</f>
        <v>#VALUE!</v>
      </c>
      <c r="GJ60" s="277">
        <f t="shared" si="61"/>
        <v>0</v>
      </c>
      <c r="GK60" s="277">
        <f t="shared" si="62"/>
        <v>0</v>
      </c>
      <c r="GL60" s="303">
        <f>'в ФОВ'!GI36</f>
        <v>0</v>
      </c>
      <c r="GM60" s="380" t="str">
        <f t="shared" si="63"/>
        <v/>
      </c>
      <c r="GN60" s="274" t="str">
        <f t="shared" si="103"/>
        <v>${id_fio17}</v>
      </c>
      <c r="GO60" s="181"/>
      <c r="GP60" s="181"/>
      <c r="GQ60" s="275" t="str">
        <f t="shared" si="104"/>
        <v>0:</v>
      </c>
      <c r="GR60" s="275" t="str">
        <f t="shared" si="104"/>
        <v>0:</v>
      </c>
      <c r="GS60" s="276">
        <f t="shared" si="64"/>
        <v>0</v>
      </c>
      <c r="GT60" s="277" t="e">
        <f>IF(MONTH('Настройки ТИК'!$C$17)=MONTH('Настройки ТИК'!$D$17),IF(GY60="К",GS60,0),IF(MONTH($A60)&lt;MONTH('Настройки ТИК'!$D$17),IF(GY60="К",GS60,0),0))</f>
        <v>#VALUE!</v>
      </c>
      <c r="GU60" s="277" t="e">
        <f>IF(MONTH('Настройки ТИК'!$C$17)=MONTH('Настройки ТИК'!$D$17),0,IF(MONTH($A60)&lt;MONTH('Настройки ТИК'!$D$17),0,IF(GY60="К",GS60,0)))</f>
        <v>#VALUE!</v>
      </c>
      <c r="GV60" s="277">
        <f t="shared" si="65"/>
        <v>0</v>
      </c>
      <c r="GW60" s="277">
        <f t="shared" si="66"/>
        <v>0</v>
      </c>
      <c r="GX60" s="303">
        <f>'в ФОВ'!GU36</f>
        <v>0</v>
      </c>
      <c r="GY60" s="380" t="str">
        <f t="shared" si="67"/>
        <v/>
      </c>
      <c r="GZ60" s="274" t="str">
        <f t="shared" si="105"/>
        <v>${id_fio18}</v>
      </c>
      <c r="HA60" s="181"/>
      <c r="HB60" s="181"/>
      <c r="HC60" s="275" t="str">
        <f t="shared" si="106"/>
        <v>0:</v>
      </c>
      <c r="HD60" s="275" t="str">
        <f t="shared" si="106"/>
        <v>0:</v>
      </c>
      <c r="HE60" s="276">
        <f t="shared" si="68"/>
        <v>0</v>
      </c>
      <c r="HF60" s="277" t="e">
        <f>IF(MONTH('Настройки ТИК'!$C$17)=MONTH('Настройки ТИК'!$D$17),IF(HK60="К",HE60,0),IF(MONTH($A60)&lt;MONTH('Настройки ТИК'!$D$17),IF(HK60="К",HE60,0),0))</f>
        <v>#VALUE!</v>
      </c>
      <c r="HG60" s="277" t="e">
        <f>IF(MONTH('Настройки ТИК'!$C$17)=MONTH('Настройки ТИК'!$D$17),0,IF(MONTH($A60)&lt;MONTH('Настройки ТИК'!$D$17),0,IF(HK60="К",HE60,0)))</f>
        <v>#VALUE!</v>
      </c>
      <c r="HH60" s="277">
        <f t="shared" si="69"/>
        <v>0</v>
      </c>
      <c r="HI60" s="277">
        <f t="shared" si="70"/>
        <v>0</v>
      </c>
      <c r="HJ60" s="303">
        <f>'в ФОВ'!HG36</f>
        <v>0</v>
      </c>
      <c r="HK60" s="380" t="str">
        <f t="shared" si="71"/>
        <v/>
      </c>
      <c r="HO60" s="408" t="str">
        <f>'Настройки ТИК'!$C$55</f>
        <v>${code_doc}</v>
      </c>
    </row>
    <row r="61" spans="1:223">
      <c r="A61" s="419" t="s">
        <v>1040</v>
      </c>
      <c r="B61" s="420" t="s">
        <v>1041</v>
      </c>
      <c r="C61" s="497" t="s">
        <v>1091</v>
      </c>
      <c r="D61" s="274" t="str">
        <f t="shared" si="107"/>
        <v>${id_fio1}</v>
      </c>
      <c r="E61" s="181"/>
      <c r="F61" s="181"/>
      <c r="G61" s="275" t="str">
        <f t="shared" si="72"/>
        <v>0:</v>
      </c>
      <c r="H61" s="275" t="str">
        <f t="shared" si="72"/>
        <v>0:</v>
      </c>
      <c r="I61" s="276">
        <f t="shared" si="0"/>
        <v>0</v>
      </c>
      <c r="J61" s="277" t="e">
        <f>IF(MONTH('Настройки ТИК'!$C$17)=MONTH('Настройки ТИК'!$D$17),IF(O61="К",I61,0),IF(MONTH($A61)&lt;MONTH('Настройки ТИК'!$D$17),IF(O61="К",I61,0),0))</f>
        <v>#VALUE!</v>
      </c>
      <c r="K61" s="277" t="e">
        <f>IF(MONTH('Настройки ТИК'!$C$17)=MONTH('Настройки ТИК'!$D$17),0,IF(MONTH($A61)&lt;MONTH('Настройки ТИК'!$D$17),0,IF(O61="К",I61,0)))</f>
        <v>#VALUE!</v>
      </c>
      <c r="L61" s="277">
        <f t="shared" si="1"/>
        <v>0</v>
      </c>
      <c r="M61" s="277">
        <f t="shared" si="2"/>
        <v>0</v>
      </c>
      <c r="N61" s="303">
        <f>'в ФОВ'!K37</f>
        <v>0</v>
      </c>
      <c r="O61" s="380" t="str">
        <f t="shared" si="3"/>
        <v/>
      </c>
      <c r="P61" s="274" t="str">
        <f t="shared" si="73"/>
        <v>${id_fio2}</v>
      </c>
      <c r="Q61" s="181"/>
      <c r="R61" s="181"/>
      <c r="S61" s="275" t="str">
        <f t="shared" si="74"/>
        <v>0:</v>
      </c>
      <c r="T61" s="275" t="str">
        <f t="shared" si="74"/>
        <v>0:</v>
      </c>
      <c r="U61" s="276">
        <f t="shared" si="4"/>
        <v>0</v>
      </c>
      <c r="V61" s="277" t="e">
        <f>IF(MONTH('Настройки ТИК'!$C$17)=MONTH('Настройки ТИК'!$D$17),IF(AA61="К",U61,0),IF(MONTH($A61)&lt;MONTH('Настройки ТИК'!$D$17),IF(AA61="К",U61,0),0))</f>
        <v>#VALUE!</v>
      </c>
      <c r="W61" s="277" t="e">
        <f>IF(MONTH('Настройки ТИК'!$C$17)=MONTH('Настройки ТИК'!$D$17),0,IF(MONTH($A61)&lt;MONTH('Настройки ТИК'!$D$17),0,IF(AA61="К",U61,0)))</f>
        <v>#VALUE!</v>
      </c>
      <c r="X61" s="277">
        <f t="shared" si="5"/>
        <v>0</v>
      </c>
      <c r="Y61" s="277">
        <f t="shared" si="6"/>
        <v>0</v>
      </c>
      <c r="Z61" s="303">
        <f>'в ФОВ'!W37</f>
        <v>0</v>
      </c>
      <c r="AA61" s="380" t="str">
        <f t="shared" si="7"/>
        <v/>
      </c>
      <c r="AB61" s="274" t="str">
        <f t="shared" si="75"/>
        <v>${id_fio3}</v>
      </c>
      <c r="AC61" s="181"/>
      <c r="AD61" s="181"/>
      <c r="AE61" s="275" t="str">
        <f t="shared" si="76"/>
        <v>0:</v>
      </c>
      <c r="AF61" s="275" t="str">
        <f t="shared" si="76"/>
        <v>0:</v>
      </c>
      <c r="AG61" s="276">
        <f t="shared" si="8"/>
        <v>0</v>
      </c>
      <c r="AH61" s="277" t="e">
        <f>IF(MONTH('Настройки ТИК'!$C$17)=MONTH('Настройки ТИК'!$D$17),IF(AM61="К",AG61,0),IF(MONTH($A61)&lt;MONTH('Настройки ТИК'!$D$17),IF(AM61="К",AG61,0),0))</f>
        <v>#VALUE!</v>
      </c>
      <c r="AI61" s="277" t="e">
        <f>IF(MONTH('Настройки ТИК'!$C$17)=MONTH('Настройки ТИК'!$D$17),0,IF(MONTH($A61)&lt;MONTH('Настройки ТИК'!$D$17),0,IF(AM61="К",AG61,0)))</f>
        <v>#VALUE!</v>
      </c>
      <c r="AJ61" s="277">
        <f t="shared" si="9"/>
        <v>0</v>
      </c>
      <c r="AK61" s="277">
        <f t="shared" si="10"/>
        <v>0</v>
      </c>
      <c r="AL61" s="303">
        <f>'в ФОВ'!AI37</f>
        <v>0</v>
      </c>
      <c r="AM61" s="380" t="str">
        <f t="shared" si="11"/>
        <v/>
      </c>
      <c r="AN61" s="274" t="str">
        <f t="shared" si="77"/>
        <v>${id_fio4}</v>
      </c>
      <c r="AO61" s="181"/>
      <c r="AP61" s="181"/>
      <c r="AQ61" s="275" t="str">
        <f t="shared" si="78"/>
        <v>0:</v>
      </c>
      <c r="AR61" s="275" t="str">
        <f t="shared" si="78"/>
        <v>0:</v>
      </c>
      <c r="AS61" s="276">
        <f t="shared" si="12"/>
        <v>0</v>
      </c>
      <c r="AT61" s="277" t="e">
        <f>IF(MONTH('Настройки ТИК'!$C$17)=MONTH('Настройки ТИК'!$D$17),IF(AY61="К",AS61,0),IF(MONTH($A61)&lt;MONTH('Настройки ТИК'!$D$17),IF(AY61="К",AS61,0),0))</f>
        <v>#VALUE!</v>
      </c>
      <c r="AU61" s="277" t="e">
        <f>IF(MONTH('Настройки ТИК'!$C$17)=MONTH('Настройки ТИК'!$D$17),0,IF(MONTH($A61)&lt;MONTH('Настройки ТИК'!$D$17),0,IF(AY61="К",AS61,0)))</f>
        <v>#VALUE!</v>
      </c>
      <c r="AV61" s="277">
        <f t="shared" si="13"/>
        <v>0</v>
      </c>
      <c r="AW61" s="277">
        <f t="shared" si="14"/>
        <v>0</v>
      </c>
      <c r="AX61" s="303">
        <f>'в ФОВ'!AU37</f>
        <v>0</v>
      </c>
      <c r="AY61" s="380" t="str">
        <f t="shared" si="15"/>
        <v/>
      </c>
      <c r="AZ61" s="274" t="str">
        <f t="shared" si="79"/>
        <v>${id_fio5}</v>
      </c>
      <c r="BA61" s="181"/>
      <c r="BB61" s="181"/>
      <c r="BC61" s="275" t="str">
        <f t="shared" si="80"/>
        <v>0:</v>
      </c>
      <c r="BD61" s="275" t="str">
        <f t="shared" si="80"/>
        <v>0:</v>
      </c>
      <c r="BE61" s="276">
        <f t="shared" si="16"/>
        <v>0</v>
      </c>
      <c r="BF61" s="277" t="e">
        <f>IF(MONTH('Настройки ТИК'!$C$17)=MONTH('Настройки ТИК'!$D$17),IF(BK61="К",BE61,0),IF(MONTH($A61)&lt;MONTH('Настройки ТИК'!$D$17),IF(BK61="К",BE61,0),0))</f>
        <v>#VALUE!</v>
      </c>
      <c r="BG61" s="277" t="e">
        <f>IF(MONTH('Настройки ТИК'!$C$17)=MONTH('Настройки ТИК'!$D$17),0,IF(MONTH($A61)&lt;MONTH('Настройки ТИК'!$D$17),0,IF(BK61="К",BE61,0)))</f>
        <v>#VALUE!</v>
      </c>
      <c r="BH61" s="277">
        <f t="shared" si="17"/>
        <v>0</v>
      </c>
      <c r="BI61" s="277">
        <f t="shared" si="18"/>
        <v>0</v>
      </c>
      <c r="BJ61" s="303">
        <f>'в ФОВ'!BG37</f>
        <v>0</v>
      </c>
      <c r="BK61" s="380" t="str">
        <f t="shared" si="19"/>
        <v/>
      </c>
      <c r="BL61" s="274" t="str">
        <f t="shared" si="81"/>
        <v>${id_fio6}</v>
      </c>
      <c r="BM61" s="181"/>
      <c r="BN61" s="181"/>
      <c r="BO61" s="275" t="str">
        <f t="shared" si="82"/>
        <v>0:</v>
      </c>
      <c r="BP61" s="275" t="str">
        <f t="shared" si="82"/>
        <v>0:</v>
      </c>
      <c r="BQ61" s="276">
        <f t="shared" si="20"/>
        <v>0</v>
      </c>
      <c r="BR61" s="277" t="e">
        <f>IF(MONTH('Настройки ТИК'!$C$17)=MONTH('Настройки ТИК'!$D$17),IF(BW61="К",BQ61,0),IF(MONTH($A61)&lt;MONTH('Настройки ТИК'!$D$17),IF(BW61="К",BQ61,0),0))</f>
        <v>#VALUE!</v>
      </c>
      <c r="BS61" s="277" t="e">
        <f>IF(MONTH('Настройки ТИК'!$C$17)=MONTH('Настройки ТИК'!$D$17),0,IF(MONTH($A61)&lt;MONTH('Настройки ТИК'!$D$17),0,IF(BW61="К",BQ61,0)))</f>
        <v>#VALUE!</v>
      </c>
      <c r="BT61" s="277">
        <f t="shared" si="21"/>
        <v>0</v>
      </c>
      <c r="BU61" s="277">
        <f t="shared" si="22"/>
        <v>0</v>
      </c>
      <c r="BV61" s="303">
        <f>'в ФОВ'!BS37</f>
        <v>0</v>
      </c>
      <c r="BW61" s="380" t="str">
        <f t="shared" si="23"/>
        <v/>
      </c>
      <c r="BX61" s="274" t="str">
        <f t="shared" si="83"/>
        <v>${id_fio7}</v>
      </c>
      <c r="BY61" s="181"/>
      <c r="BZ61" s="181"/>
      <c r="CA61" s="275" t="str">
        <f t="shared" si="84"/>
        <v>0:</v>
      </c>
      <c r="CB61" s="275" t="str">
        <f t="shared" si="84"/>
        <v>0:</v>
      </c>
      <c r="CC61" s="276">
        <f t="shared" si="24"/>
        <v>0</v>
      </c>
      <c r="CD61" s="277" t="e">
        <f>IF(MONTH('Настройки ТИК'!$C$17)=MONTH('Настройки ТИК'!$D$17),IF(CI61="К",CC61,0),IF(MONTH($A61)&lt;MONTH('Настройки ТИК'!$D$17),IF(CI61="К",CC61,0),0))</f>
        <v>#VALUE!</v>
      </c>
      <c r="CE61" s="277" t="e">
        <f>IF(MONTH('Настройки ТИК'!$C$17)=MONTH('Настройки ТИК'!$D$17),0,IF(MONTH($A61)&lt;MONTH('Настройки ТИК'!$D$17),0,IF(CI61="К",CC61,0)))</f>
        <v>#VALUE!</v>
      </c>
      <c r="CF61" s="277">
        <f t="shared" si="25"/>
        <v>0</v>
      </c>
      <c r="CG61" s="277">
        <f t="shared" si="26"/>
        <v>0</v>
      </c>
      <c r="CH61" s="303">
        <f>'в ФОВ'!CE37</f>
        <v>0</v>
      </c>
      <c r="CI61" s="380" t="str">
        <f t="shared" si="27"/>
        <v/>
      </c>
      <c r="CJ61" s="274" t="str">
        <f t="shared" si="85"/>
        <v>${id_fio8}</v>
      </c>
      <c r="CK61" s="181"/>
      <c r="CL61" s="181"/>
      <c r="CM61" s="275" t="str">
        <f t="shared" si="86"/>
        <v>0:</v>
      </c>
      <c r="CN61" s="275" t="str">
        <f t="shared" si="86"/>
        <v>0:</v>
      </c>
      <c r="CO61" s="276">
        <f t="shared" si="28"/>
        <v>0</v>
      </c>
      <c r="CP61" s="277" t="e">
        <f>IF(MONTH('Настройки ТИК'!$C$17)=MONTH('Настройки ТИК'!$D$17),IF(CU61="К",CO61,0),IF(MONTH($A61)&lt;MONTH('Настройки ТИК'!$D$17),IF(CU61="К",CO61,0),0))</f>
        <v>#VALUE!</v>
      </c>
      <c r="CQ61" s="277" t="e">
        <f>IF(MONTH('Настройки ТИК'!$C$17)=MONTH('Настройки ТИК'!$D$17),0,IF(MONTH($A61)&lt;MONTH('Настройки ТИК'!$D$17),0,IF(CU61="К",CO61,0)))</f>
        <v>#VALUE!</v>
      </c>
      <c r="CR61" s="277">
        <f t="shared" si="29"/>
        <v>0</v>
      </c>
      <c r="CS61" s="277">
        <f t="shared" si="30"/>
        <v>0</v>
      </c>
      <c r="CT61" s="303">
        <f>'в ФОВ'!CQ37</f>
        <v>0</v>
      </c>
      <c r="CU61" s="380" t="str">
        <f t="shared" si="31"/>
        <v/>
      </c>
      <c r="CV61" s="274" t="str">
        <f t="shared" si="87"/>
        <v>${id_fio9}</v>
      </c>
      <c r="CW61" s="181"/>
      <c r="CX61" s="181"/>
      <c r="CY61" s="275" t="str">
        <f t="shared" si="88"/>
        <v>0:</v>
      </c>
      <c r="CZ61" s="275" t="str">
        <f t="shared" si="88"/>
        <v>0:</v>
      </c>
      <c r="DA61" s="276">
        <f t="shared" si="32"/>
        <v>0</v>
      </c>
      <c r="DB61" s="277" t="e">
        <f>IF(MONTH('Настройки ТИК'!$C$17)=MONTH('Настройки ТИК'!$D$17),IF(DG61="К",DA61,0),IF(MONTH($A61)&lt;MONTH('Настройки ТИК'!$D$17),IF(DG61="К",DA61,0),0))</f>
        <v>#VALUE!</v>
      </c>
      <c r="DC61" s="277" t="e">
        <f>IF(MONTH('Настройки ТИК'!$C$17)=MONTH('Настройки ТИК'!$D$17),0,IF(MONTH($A61)&lt;MONTH('Настройки ТИК'!$D$17),0,IF(DG61="К",DA61,0)))</f>
        <v>#VALUE!</v>
      </c>
      <c r="DD61" s="277">
        <f t="shared" si="33"/>
        <v>0</v>
      </c>
      <c r="DE61" s="277">
        <f t="shared" si="34"/>
        <v>0</v>
      </c>
      <c r="DF61" s="303">
        <f>'в ФОВ'!DC37</f>
        <v>0</v>
      </c>
      <c r="DG61" s="380" t="str">
        <f t="shared" si="35"/>
        <v/>
      </c>
      <c r="DH61" s="274" t="str">
        <f t="shared" si="89"/>
        <v>${id_fio10}</v>
      </c>
      <c r="DI61" s="181"/>
      <c r="DJ61" s="181"/>
      <c r="DK61" s="275" t="str">
        <f t="shared" si="90"/>
        <v>0:</v>
      </c>
      <c r="DL61" s="275" t="str">
        <f t="shared" si="90"/>
        <v>0:</v>
      </c>
      <c r="DM61" s="276">
        <f t="shared" si="36"/>
        <v>0</v>
      </c>
      <c r="DN61" s="277" t="e">
        <f>IF(MONTH('Настройки ТИК'!$C$17)=MONTH('Настройки ТИК'!$D$17),IF(DS61="К",DM61,0),IF(MONTH($A61)&lt;MONTH('Настройки ТИК'!$D$17),IF(DS61="К",DM61,0),0))</f>
        <v>#VALUE!</v>
      </c>
      <c r="DO61" s="277" t="e">
        <f>IF(MONTH('Настройки ТИК'!$C$17)=MONTH('Настройки ТИК'!$D$17),0,IF(MONTH($A61)&lt;MONTH('Настройки ТИК'!$D$17),0,IF(DS61="К",DM61,0)))</f>
        <v>#VALUE!</v>
      </c>
      <c r="DP61" s="277">
        <f t="shared" si="37"/>
        <v>0</v>
      </c>
      <c r="DQ61" s="277">
        <f t="shared" si="38"/>
        <v>0</v>
      </c>
      <c r="DR61" s="303">
        <f>'в ФОВ'!DO37</f>
        <v>0</v>
      </c>
      <c r="DS61" s="380" t="str">
        <f t="shared" si="39"/>
        <v/>
      </c>
      <c r="DT61" s="274" t="str">
        <f t="shared" si="91"/>
        <v>${id_fio11}</v>
      </c>
      <c r="DU61" s="181"/>
      <c r="DV61" s="181"/>
      <c r="DW61" s="275" t="str">
        <f t="shared" si="92"/>
        <v>0:</v>
      </c>
      <c r="DX61" s="275" t="str">
        <f t="shared" si="92"/>
        <v>0:</v>
      </c>
      <c r="DY61" s="276">
        <f t="shared" si="40"/>
        <v>0</v>
      </c>
      <c r="DZ61" s="277" t="e">
        <f>IF(MONTH('Настройки ТИК'!$C$17)=MONTH('Настройки ТИК'!$D$17),IF(EE61="К",DY61,0),IF(MONTH($A61)&lt;MONTH('Настройки ТИК'!$D$17),IF(EE61="К",DY61,0),0))</f>
        <v>#VALUE!</v>
      </c>
      <c r="EA61" s="277" t="e">
        <f>IF(MONTH('Настройки ТИК'!$C$17)=MONTH('Настройки ТИК'!$D$17),0,IF(MONTH($A61)&lt;MONTH('Настройки ТИК'!$D$17),0,IF(EE61="К",DY61,0)))</f>
        <v>#VALUE!</v>
      </c>
      <c r="EB61" s="277">
        <f t="shared" si="41"/>
        <v>0</v>
      </c>
      <c r="EC61" s="277">
        <f t="shared" si="42"/>
        <v>0</v>
      </c>
      <c r="ED61" s="303">
        <f>'в ФОВ'!EA37</f>
        <v>0</v>
      </c>
      <c r="EE61" s="380" t="str">
        <f t="shared" si="43"/>
        <v/>
      </c>
      <c r="EF61" s="274" t="str">
        <f t="shared" si="93"/>
        <v>${id_fio12}</v>
      </c>
      <c r="EG61" s="181"/>
      <c r="EH61" s="181"/>
      <c r="EI61" s="275" t="str">
        <f t="shared" si="94"/>
        <v>0:</v>
      </c>
      <c r="EJ61" s="275" t="str">
        <f t="shared" si="94"/>
        <v>0:</v>
      </c>
      <c r="EK61" s="276">
        <f t="shared" si="44"/>
        <v>0</v>
      </c>
      <c r="EL61" s="277" t="e">
        <f>IF(MONTH('Настройки ТИК'!$C$17)=MONTH('Настройки ТИК'!$D$17),IF(EQ61="К",EK61,0),IF(MONTH($A61)&lt;MONTH('Настройки ТИК'!$D$17),IF(EQ61="К",EK61,0),0))</f>
        <v>#VALUE!</v>
      </c>
      <c r="EM61" s="277" t="e">
        <f>IF(MONTH('Настройки ТИК'!$C$17)=MONTH('Настройки ТИК'!$D$17),0,IF(MONTH($A61)&lt;MONTH('Настройки ТИК'!$D$17),0,IF(EQ61="К",EK61,0)))</f>
        <v>#VALUE!</v>
      </c>
      <c r="EN61" s="277">
        <f t="shared" si="45"/>
        <v>0</v>
      </c>
      <c r="EO61" s="277">
        <f t="shared" si="46"/>
        <v>0</v>
      </c>
      <c r="EP61" s="303">
        <f>'в ФОВ'!EM37</f>
        <v>0</v>
      </c>
      <c r="EQ61" s="380" t="str">
        <f t="shared" si="47"/>
        <v/>
      </c>
      <c r="ER61" s="274" t="str">
        <f t="shared" si="95"/>
        <v>${id_fio13}</v>
      </c>
      <c r="ES61" s="181"/>
      <c r="ET61" s="181"/>
      <c r="EU61" s="275" t="str">
        <f t="shared" si="96"/>
        <v>0:</v>
      </c>
      <c r="EV61" s="275" t="str">
        <f t="shared" si="96"/>
        <v>0:</v>
      </c>
      <c r="EW61" s="276">
        <f t="shared" si="48"/>
        <v>0</v>
      </c>
      <c r="EX61" s="277" t="e">
        <f>IF(MONTH('Настройки ТИК'!$C$17)=MONTH('Настройки ТИК'!$D$17),IF(FC61="К",EW61,0),IF(MONTH($A61)&lt;MONTH('Настройки ТИК'!$D$17),IF(FC61="К",EW61,0),0))</f>
        <v>#VALUE!</v>
      </c>
      <c r="EY61" s="277" t="e">
        <f>IF(MONTH('Настройки ТИК'!$C$17)=MONTH('Настройки ТИК'!$D$17),0,IF(MONTH($A61)&lt;MONTH('Настройки ТИК'!$D$17),0,IF(FC61="К",EW61,0)))</f>
        <v>#VALUE!</v>
      </c>
      <c r="EZ61" s="277">
        <f t="shared" si="49"/>
        <v>0</v>
      </c>
      <c r="FA61" s="277">
        <f t="shared" si="50"/>
        <v>0</v>
      </c>
      <c r="FB61" s="303">
        <f>'в ФОВ'!EY37</f>
        <v>0</v>
      </c>
      <c r="FC61" s="380" t="str">
        <f t="shared" si="51"/>
        <v/>
      </c>
      <c r="FD61" s="274" t="str">
        <f t="shared" si="97"/>
        <v>${id_fio14}</v>
      </c>
      <c r="FE61" s="181"/>
      <c r="FF61" s="181"/>
      <c r="FG61" s="275" t="str">
        <f t="shared" si="98"/>
        <v>0:</v>
      </c>
      <c r="FH61" s="275" t="str">
        <f t="shared" si="98"/>
        <v>0:</v>
      </c>
      <c r="FI61" s="276">
        <f t="shared" si="52"/>
        <v>0</v>
      </c>
      <c r="FJ61" s="277" t="e">
        <f>IF(MONTH('Настройки ТИК'!$C$17)=MONTH('Настройки ТИК'!$D$17),IF(FO61="К",FI61,0),IF(MONTH($A61)&lt;MONTH('Настройки ТИК'!$D$17),IF(FO61="К",FI61,0),0))</f>
        <v>#VALUE!</v>
      </c>
      <c r="FK61" s="277" t="e">
        <f>IF(MONTH('Настройки ТИК'!$C$17)=MONTH('Настройки ТИК'!$D$17),0,IF(MONTH($A61)&lt;MONTH('Настройки ТИК'!$D$17),0,IF(FO61="К",FI61,0)))</f>
        <v>#VALUE!</v>
      </c>
      <c r="FL61" s="277">
        <f t="shared" si="53"/>
        <v>0</v>
      </c>
      <c r="FM61" s="277">
        <f t="shared" si="54"/>
        <v>0</v>
      </c>
      <c r="FN61" s="303">
        <f>'в ФОВ'!FK37</f>
        <v>0</v>
      </c>
      <c r="FO61" s="380" t="str">
        <f t="shared" si="55"/>
        <v/>
      </c>
      <c r="FP61" s="274" t="str">
        <f t="shared" si="99"/>
        <v>${id_fio15}</v>
      </c>
      <c r="FQ61" s="181"/>
      <c r="FR61" s="181"/>
      <c r="FS61" s="275" t="str">
        <f t="shared" si="100"/>
        <v>0:</v>
      </c>
      <c r="FT61" s="275" t="str">
        <f t="shared" si="100"/>
        <v>0:</v>
      </c>
      <c r="FU61" s="276">
        <f t="shared" si="56"/>
        <v>0</v>
      </c>
      <c r="FV61" s="277" t="e">
        <f>IF(MONTH('Настройки ТИК'!$C$17)=MONTH('Настройки ТИК'!$D$17),IF(GA61="К",FU61,0),IF(MONTH($A61)&lt;MONTH('Настройки ТИК'!$D$17),IF(GA61="К",FU61,0),0))</f>
        <v>#VALUE!</v>
      </c>
      <c r="FW61" s="277" t="e">
        <f>IF(MONTH('Настройки ТИК'!$C$17)=MONTH('Настройки ТИК'!$D$17),0,IF(MONTH($A61)&lt;MONTH('Настройки ТИК'!$D$17),0,IF(GA61="К",FU61,0)))</f>
        <v>#VALUE!</v>
      </c>
      <c r="FX61" s="277">
        <f t="shared" si="57"/>
        <v>0</v>
      </c>
      <c r="FY61" s="277">
        <f t="shared" si="58"/>
        <v>0</v>
      </c>
      <c r="FZ61" s="303">
        <f>'в ФОВ'!FW37</f>
        <v>0</v>
      </c>
      <c r="GA61" s="380" t="str">
        <f t="shared" si="59"/>
        <v/>
      </c>
      <c r="GB61" s="274" t="str">
        <f t="shared" si="101"/>
        <v>${id_fio16}</v>
      </c>
      <c r="GC61" s="181"/>
      <c r="GD61" s="181"/>
      <c r="GE61" s="275" t="str">
        <f t="shared" si="102"/>
        <v>0:</v>
      </c>
      <c r="GF61" s="275" t="str">
        <f t="shared" si="102"/>
        <v>0:</v>
      </c>
      <c r="GG61" s="276">
        <f t="shared" si="60"/>
        <v>0</v>
      </c>
      <c r="GH61" s="277" t="e">
        <f>IF(MONTH('Настройки ТИК'!$C$17)=MONTH('Настройки ТИК'!$D$17),IF(GM61="К",GG61,0),IF(MONTH($A61)&lt;MONTH('Настройки ТИК'!$D$17),IF(GM61="К",GG61,0),0))</f>
        <v>#VALUE!</v>
      </c>
      <c r="GI61" s="277" t="e">
        <f>IF(MONTH('Настройки ТИК'!$C$17)=MONTH('Настройки ТИК'!$D$17),0,IF(MONTH($A61)&lt;MONTH('Настройки ТИК'!$D$17),0,IF(GM61="К",GG61,0)))</f>
        <v>#VALUE!</v>
      </c>
      <c r="GJ61" s="277">
        <f t="shared" si="61"/>
        <v>0</v>
      </c>
      <c r="GK61" s="277">
        <f t="shared" si="62"/>
        <v>0</v>
      </c>
      <c r="GL61" s="303">
        <f>'в ФОВ'!GI37</f>
        <v>0</v>
      </c>
      <c r="GM61" s="380" t="str">
        <f t="shared" si="63"/>
        <v/>
      </c>
      <c r="GN61" s="274" t="str">
        <f t="shared" si="103"/>
        <v>${id_fio17}</v>
      </c>
      <c r="GO61" s="181"/>
      <c r="GP61" s="181"/>
      <c r="GQ61" s="275" t="str">
        <f t="shared" si="104"/>
        <v>0:</v>
      </c>
      <c r="GR61" s="275" t="str">
        <f t="shared" si="104"/>
        <v>0:</v>
      </c>
      <c r="GS61" s="276">
        <f t="shared" si="64"/>
        <v>0</v>
      </c>
      <c r="GT61" s="277" t="e">
        <f>IF(MONTH('Настройки ТИК'!$C$17)=MONTH('Настройки ТИК'!$D$17),IF(GY61="К",GS61,0),IF(MONTH($A61)&lt;MONTH('Настройки ТИК'!$D$17),IF(GY61="К",GS61,0),0))</f>
        <v>#VALUE!</v>
      </c>
      <c r="GU61" s="277" t="e">
        <f>IF(MONTH('Настройки ТИК'!$C$17)=MONTH('Настройки ТИК'!$D$17),0,IF(MONTH($A61)&lt;MONTH('Настройки ТИК'!$D$17),0,IF(GY61="К",GS61,0)))</f>
        <v>#VALUE!</v>
      </c>
      <c r="GV61" s="277">
        <f t="shared" si="65"/>
        <v>0</v>
      </c>
      <c r="GW61" s="277">
        <f t="shared" si="66"/>
        <v>0</v>
      </c>
      <c r="GX61" s="303">
        <f>'в ФОВ'!GU37</f>
        <v>0</v>
      </c>
      <c r="GY61" s="380" t="str">
        <f t="shared" si="67"/>
        <v/>
      </c>
      <c r="GZ61" s="274" t="str">
        <f t="shared" si="105"/>
        <v>${id_fio18}</v>
      </c>
      <c r="HA61" s="181"/>
      <c r="HB61" s="181"/>
      <c r="HC61" s="275" t="str">
        <f t="shared" si="106"/>
        <v>0:</v>
      </c>
      <c r="HD61" s="275" t="str">
        <f t="shared" si="106"/>
        <v>0:</v>
      </c>
      <c r="HE61" s="276">
        <f t="shared" si="68"/>
        <v>0</v>
      </c>
      <c r="HF61" s="277" t="e">
        <f>IF(MONTH('Настройки ТИК'!$C$17)=MONTH('Настройки ТИК'!$D$17),IF(HK61="К",HE61,0),IF(MONTH($A61)&lt;MONTH('Настройки ТИК'!$D$17),IF(HK61="К",HE61,0),0))</f>
        <v>#VALUE!</v>
      </c>
      <c r="HG61" s="277" t="e">
        <f>IF(MONTH('Настройки ТИК'!$C$17)=MONTH('Настройки ТИК'!$D$17),0,IF(MONTH($A61)&lt;MONTH('Настройки ТИК'!$D$17),0,IF(HK61="К",HE61,0)))</f>
        <v>#VALUE!</v>
      </c>
      <c r="HH61" s="277">
        <f t="shared" si="69"/>
        <v>0</v>
      </c>
      <c r="HI61" s="277">
        <f t="shared" si="70"/>
        <v>0</v>
      </c>
      <c r="HJ61" s="303">
        <f>'в ФОВ'!HG37</f>
        <v>0</v>
      </c>
      <c r="HK61" s="380" t="str">
        <f t="shared" si="71"/>
        <v/>
      </c>
      <c r="HO61" s="408" t="str">
        <f>'Настройки ТИК'!$C$55</f>
        <v>${code_doc}</v>
      </c>
    </row>
    <row r="62" spans="1:223">
      <c r="A62" s="419" t="s">
        <v>1040</v>
      </c>
      <c r="B62" s="420" t="s">
        <v>1041</v>
      </c>
      <c r="C62" s="497" t="s">
        <v>1091</v>
      </c>
      <c r="D62" s="274" t="str">
        <f t="shared" si="107"/>
        <v>${id_fio1}</v>
      </c>
      <c r="E62" s="181"/>
      <c r="F62" s="181"/>
      <c r="G62" s="275" t="str">
        <f t="shared" si="72"/>
        <v>0:</v>
      </c>
      <c r="H62" s="275" t="str">
        <f t="shared" si="72"/>
        <v>0:</v>
      </c>
      <c r="I62" s="276">
        <f t="shared" si="0"/>
        <v>0</v>
      </c>
      <c r="J62" s="277" t="e">
        <f>IF(MONTH('Настройки ТИК'!$C$17)=MONTH('Настройки ТИК'!$D$17),IF(O62="К",I62,0),IF(MONTH($A62)&lt;MONTH('Настройки ТИК'!$D$17),IF(O62="К",I62,0),0))</f>
        <v>#VALUE!</v>
      </c>
      <c r="K62" s="277" t="e">
        <f>IF(MONTH('Настройки ТИК'!$C$17)=MONTH('Настройки ТИК'!$D$17),0,IF(MONTH($A62)&lt;MONTH('Настройки ТИК'!$D$17),0,IF(O62="К",I62,0)))</f>
        <v>#VALUE!</v>
      </c>
      <c r="L62" s="277">
        <f t="shared" si="1"/>
        <v>0</v>
      </c>
      <c r="M62" s="277">
        <f t="shared" si="2"/>
        <v>0</v>
      </c>
      <c r="N62" s="303">
        <f>'в ФОВ'!K38</f>
        <v>0</v>
      </c>
      <c r="O62" s="380" t="str">
        <f t="shared" si="3"/>
        <v/>
      </c>
      <c r="P62" s="274" t="str">
        <f t="shared" si="73"/>
        <v>${id_fio2}</v>
      </c>
      <c r="Q62" s="181"/>
      <c r="R62" s="181"/>
      <c r="S62" s="275" t="str">
        <f t="shared" si="74"/>
        <v>0:</v>
      </c>
      <c r="T62" s="275" t="str">
        <f t="shared" si="74"/>
        <v>0:</v>
      </c>
      <c r="U62" s="276">
        <f t="shared" si="4"/>
        <v>0</v>
      </c>
      <c r="V62" s="277" t="e">
        <f>IF(MONTH('Настройки ТИК'!$C$17)=MONTH('Настройки ТИК'!$D$17),IF(AA62="К",U62,0),IF(MONTH($A62)&lt;MONTH('Настройки ТИК'!$D$17),IF(AA62="К",U62,0),0))</f>
        <v>#VALUE!</v>
      </c>
      <c r="W62" s="277" t="e">
        <f>IF(MONTH('Настройки ТИК'!$C$17)=MONTH('Настройки ТИК'!$D$17),0,IF(MONTH($A62)&lt;MONTH('Настройки ТИК'!$D$17),0,IF(AA62="К",U62,0)))</f>
        <v>#VALUE!</v>
      </c>
      <c r="X62" s="277">
        <f t="shared" si="5"/>
        <v>0</v>
      </c>
      <c r="Y62" s="277">
        <f t="shared" si="6"/>
        <v>0</v>
      </c>
      <c r="Z62" s="303">
        <f>'в ФОВ'!W38</f>
        <v>0</v>
      </c>
      <c r="AA62" s="380" t="str">
        <f t="shared" si="7"/>
        <v/>
      </c>
      <c r="AB62" s="274" t="str">
        <f t="shared" si="75"/>
        <v>${id_fio3}</v>
      </c>
      <c r="AC62" s="181"/>
      <c r="AD62" s="181"/>
      <c r="AE62" s="275" t="str">
        <f t="shared" si="76"/>
        <v>0:</v>
      </c>
      <c r="AF62" s="275" t="str">
        <f t="shared" si="76"/>
        <v>0:</v>
      </c>
      <c r="AG62" s="276">
        <f t="shared" si="8"/>
        <v>0</v>
      </c>
      <c r="AH62" s="277" t="e">
        <f>IF(MONTH('Настройки ТИК'!$C$17)=MONTH('Настройки ТИК'!$D$17),IF(AM62="К",AG62,0),IF(MONTH($A62)&lt;MONTH('Настройки ТИК'!$D$17),IF(AM62="К",AG62,0),0))</f>
        <v>#VALUE!</v>
      </c>
      <c r="AI62" s="277" t="e">
        <f>IF(MONTH('Настройки ТИК'!$C$17)=MONTH('Настройки ТИК'!$D$17),0,IF(MONTH($A62)&lt;MONTH('Настройки ТИК'!$D$17),0,IF(AM62="К",AG62,0)))</f>
        <v>#VALUE!</v>
      </c>
      <c r="AJ62" s="277">
        <f t="shared" si="9"/>
        <v>0</v>
      </c>
      <c r="AK62" s="277">
        <f t="shared" si="10"/>
        <v>0</v>
      </c>
      <c r="AL62" s="303">
        <f>'в ФОВ'!AI38</f>
        <v>0</v>
      </c>
      <c r="AM62" s="380" t="str">
        <f t="shared" si="11"/>
        <v/>
      </c>
      <c r="AN62" s="274" t="str">
        <f t="shared" si="77"/>
        <v>${id_fio4}</v>
      </c>
      <c r="AO62" s="181"/>
      <c r="AP62" s="181"/>
      <c r="AQ62" s="275" t="str">
        <f t="shared" si="78"/>
        <v>0:</v>
      </c>
      <c r="AR62" s="275" t="str">
        <f t="shared" si="78"/>
        <v>0:</v>
      </c>
      <c r="AS62" s="276">
        <f t="shared" si="12"/>
        <v>0</v>
      </c>
      <c r="AT62" s="277" t="e">
        <f>IF(MONTH('Настройки ТИК'!$C$17)=MONTH('Настройки ТИК'!$D$17),IF(AY62="К",AS62,0),IF(MONTH($A62)&lt;MONTH('Настройки ТИК'!$D$17),IF(AY62="К",AS62,0),0))</f>
        <v>#VALUE!</v>
      </c>
      <c r="AU62" s="277" t="e">
        <f>IF(MONTH('Настройки ТИК'!$C$17)=MONTH('Настройки ТИК'!$D$17),0,IF(MONTH($A62)&lt;MONTH('Настройки ТИК'!$D$17),0,IF(AY62="К",AS62,0)))</f>
        <v>#VALUE!</v>
      </c>
      <c r="AV62" s="277">
        <f t="shared" si="13"/>
        <v>0</v>
      </c>
      <c r="AW62" s="277">
        <f t="shared" si="14"/>
        <v>0</v>
      </c>
      <c r="AX62" s="303">
        <f>'в ФОВ'!AU38</f>
        <v>0</v>
      </c>
      <c r="AY62" s="380" t="str">
        <f t="shared" si="15"/>
        <v/>
      </c>
      <c r="AZ62" s="274" t="str">
        <f t="shared" si="79"/>
        <v>${id_fio5}</v>
      </c>
      <c r="BA62" s="181"/>
      <c r="BB62" s="181"/>
      <c r="BC62" s="275" t="str">
        <f t="shared" si="80"/>
        <v>0:</v>
      </c>
      <c r="BD62" s="275" t="str">
        <f t="shared" si="80"/>
        <v>0:</v>
      </c>
      <c r="BE62" s="276">
        <f t="shared" si="16"/>
        <v>0</v>
      </c>
      <c r="BF62" s="277" t="e">
        <f>IF(MONTH('Настройки ТИК'!$C$17)=MONTH('Настройки ТИК'!$D$17),IF(BK62="К",BE62,0),IF(MONTH($A62)&lt;MONTH('Настройки ТИК'!$D$17),IF(BK62="К",BE62,0),0))</f>
        <v>#VALUE!</v>
      </c>
      <c r="BG62" s="277" t="e">
        <f>IF(MONTH('Настройки ТИК'!$C$17)=MONTH('Настройки ТИК'!$D$17),0,IF(MONTH($A62)&lt;MONTH('Настройки ТИК'!$D$17),0,IF(BK62="К",BE62,0)))</f>
        <v>#VALUE!</v>
      </c>
      <c r="BH62" s="277">
        <f t="shared" si="17"/>
        <v>0</v>
      </c>
      <c r="BI62" s="277">
        <f t="shared" si="18"/>
        <v>0</v>
      </c>
      <c r="BJ62" s="303">
        <f>'в ФОВ'!BG38</f>
        <v>0</v>
      </c>
      <c r="BK62" s="380" t="str">
        <f t="shared" si="19"/>
        <v/>
      </c>
      <c r="BL62" s="274" t="str">
        <f t="shared" si="81"/>
        <v>${id_fio6}</v>
      </c>
      <c r="BM62" s="181"/>
      <c r="BN62" s="181"/>
      <c r="BO62" s="275" t="str">
        <f t="shared" si="82"/>
        <v>0:</v>
      </c>
      <c r="BP62" s="275" t="str">
        <f t="shared" si="82"/>
        <v>0:</v>
      </c>
      <c r="BQ62" s="276">
        <f t="shared" si="20"/>
        <v>0</v>
      </c>
      <c r="BR62" s="277" t="e">
        <f>IF(MONTH('Настройки ТИК'!$C$17)=MONTH('Настройки ТИК'!$D$17),IF(BW62="К",BQ62,0),IF(MONTH($A62)&lt;MONTH('Настройки ТИК'!$D$17),IF(BW62="К",BQ62,0),0))</f>
        <v>#VALUE!</v>
      </c>
      <c r="BS62" s="277" t="e">
        <f>IF(MONTH('Настройки ТИК'!$C$17)=MONTH('Настройки ТИК'!$D$17),0,IF(MONTH($A62)&lt;MONTH('Настройки ТИК'!$D$17),0,IF(BW62="К",BQ62,0)))</f>
        <v>#VALUE!</v>
      </c>
      <c r="BT62" s="277">
        <f t="shared" si="21"/>
        <v>0</v>
      </c>
      <c r="BU62" s="277">
        <f t="shared" si="22"/>
        <v>0</v>
      </c>
      <c r="BV62" s="303">
        <f>'в ФОВ'!BS38</f>
        <v>0</v>
      </c>
      <c r="BW62" s="380" t="str">
        <f t="shared" si="23"/>
        <v/>
      </c>
      <c r="BX62" s="274" t="str">
        <f t="shared" si="83"/>
        <v>${id_fio7}</v>
      </c>
      <c r="BY62" s="181"/>
      <c r="BZ62" s="181"/>
      <c r="CA62" s="275" t="str">
        <f t="shared" si="84"/>
        <v>0:</v>
      </c>
      <c r="CB62" s="275" t="str">
        <f t="shared" si="84"/>
        <v>0:</v>
      </c>
      <c r="CC62" s="276">
        <f t="shared" si="24"/>
        <v>0</v>
      </c>
      <c r="CD62" s="277" t="e">
        <f>IF(MONTH('Настройки ТИК'!$C$17)=MONTH('Настройки ТИК'!$D$17),IF(CI62="К",CC62,0),IF(MONTH($A62)&lt;MONTH('Настройки ТИК'!$D$17),IF(CI62="К",CC62,0),0))</f>
        <v>#VALUE!</v>
      </c>
      <c r="CE62" s="277" t="e">
        <f>IF(MONTH('Настройки ТИК'!$C$17)=MONTH('Настройки ТИК'!$D$17),0,IF(MONTH($A62)&lt;MONTH('Настройки ТИК'!$D$17),0,IF(CI62="К",CC62,0)))</f>
        <v>#VALUE!</v>
      </c>
      <c r="CF62" s="277">
        <f t="shared" si="25"/>
        <v>0</v>
      </c>
      <c r="CG62" s="277">
        <f t="shared" si="26"/>
        <v>0</v>
      </c>
      <c r="CH62" s="303">
        <f>'в ФОВ'!CE38</f>
        <v>0</v>
      </c>
      <c r="CI62" s="380" t="str">
        <f t="shared" si="27"/>
        <v/>
      </c>
      <c r="CJ62" s="274" t="str">
        <f t="shared" si="85"/>
        <v>${id_fio8}</v>
      </c>
      <c r="CK62" s="181"/>
      <c r="CL62" s="181"/>
      <c r="CM62" s="275" t="str">
        <f t="shared" si="86"/>
        <v>0:</v>
      </c>
      <c r="CN62" s="275" t="str">
        <f t="shared" si="86"/>
        <v>0:</v>
      </c>
      <c r="CO62" s="276">
        <f t="shared" si="28"/>
        <v>0</v>
      </c>
      <c r="CP62" s="277" t="e">
        <f>IF(MONTH('Настройки ТИК'!$C$17)=MONTH('Настройки ТИК'!$D$17),IF(CU62="К",CO62,0),IF(MONTH($A62)&lt;MONTH('Настройки ТИК'!$D$17),IF(CU62="К",CO62,0),0))</f>
        <v>#VALUE!</v>
      </c>
      <c r="CQ62" s="277" t="e">
        <f>IF(MONTH('Настройки ТИК'!$C$17)=MONTH('Настройки ТИК'!$D$17),0,IF(MONTH($A62)&lt;MONTH('Настройки ТИК'!$D$17),0,IF(CU62="К",CO62,0)))</f>
        <v>#VALUE!</v>
      </c>
      <c r="CR62" s="277">
        <f t="shared" si="29"/>
        <v>0</v>
      </c>
      <c r="CS62" s="277">
        <f t="shared" si="30"/>
        <v>0</v>
      </c>
      <c r="CT62" s="303">
        <f>'в ФОВ'!CQ38</f>
        <v>0</v>
      </c>
      <c r="CU62" s="380" t="str">
        <f t="shared" si="31"/>
        <v/>
      </c>
      <c r="CV62" s="274" t="str">
        <f t="shared" si="87"/>
        <v>${id_fio9}</v>
      </c>
      <c r="CW62" s="181"/>
      <c r="CX62" s="181"/>
      <c r="CY62" s="275" t="str">
        <f t="shared" si="88"/>
        <v>0:</v>
      </c>
      <c r="CZ62" s="275" t="str">
        <f t="shared" si="88"/>
        <v>0:</v>
      </c>
      <c r="DA62" s="276">
        <f t="shared" si="32"/>
        <v>0</v>
      </c>
      <c r="DB62" s="277" t="e">
        <f>IF(MONTH('Настройки ТИК'!$C$17)=MONTH('Настройки ТИК'!$D$17),IF(DG62="К",DA62,0),IF(MONTH($A62)&lt;MONTH('Настройки ТИК'!$D$17),IF(DG62="К",DA62,0),0))</f>
        <v>#VALUE!</v>
      </c>
      <c r="DC62" s="277" t="e">
        <f>IF(MONTH('Настройки ТИК'!$C$17)=MONTH('Настройки ТИК'!$D$17),0,IF(MONTH($A62)&lt;MONTH('Настройки ТИК'!$D$17),0,IF(DG62="К",DA62,0)))</f>
        <v>#VALUE!</v>
      </c>
      <c r="DD62" s="277">
        <f t="shared" si="33"/>
        <v>0</v>
      </c>
      <c r="DE62" s="277">
        <f t="shared" si="34"/>
        <v>0</v>
      </c>
      <c r="DF62" s="303">
        <f>'в ФОВ'!DC38</f>
        <v>0</v>
      </c>
      <c r="DG62" s="380" t="str">
        <f t="shared" si="35"/>
        <v/>
      </c>
      <c r="DH62" s="274" t="str">
        <f t="shared" si="89"/>
        <v>${id_fio10}</v>
      </c>
      <c r="DI62" s="181"/>
      <c r="DJ62" s="181"/>
      <c r="DK62" s="275" t="str">
        <f t="shared" si="90"/>
        <v>0:</v>
      </c>
      <c r="DL62" s="275" t="str">
        <f t="shared" si="90"/>
        <v>0:</v>
      </c>
      <c r="DM62" s="276">
        <f t="shared" si="36"/>
        <v>0</v>
      </c>
      <c r="DN62" s="277" t="e">
        <f>IF(MONTH('Настройки ТИК'!$C$17)=MONTH('Настройки ТИК'!$D$17),IF(DS62="К",DM62,0),IF(MONTH($A62)&lt;MONTH('Настройки ТИК'!$D$17),IF(DS62="К",DM62,0),0))</f>
        <v>#VALUE!</v>
      </c>
      <c r="DO62" s="277" t="e">
        <f>IF(MONTH('Настройки ТИК'!$C$17)=MONTH('Настройки ТИК'!$D$17),0,IF(MONTH($A62)&lt;MONTH('Настройки ТИК'!$D$17),0,IF(DS62="К",DM62,0)))</f>
        <v>#VALUE!</v>
      </c>
      <c r="DP62" s="277">
        <f t="shared" si="37"/>
        <v>0</v>
      </c>
      <c r="DQ62" s="277">
        <f t="shared" si="38"/>
        <v>0</v>
      </c>
      <c r="DR62" s="303">
        <f>'в ФОВ'!DO38</f>
        <v>0</v>
      </c>
      <c r="DS62" s="380" t="str">
        <f t="shared" si="39"/>
        <v/>
      </c>
      <c r="DT62" s="274" t="str">
        <f t="shared" si="91"/>
        <v>${id_fio11}</v>
      </c>
      <c r="DU62" s="181"/>
      <c r="DV62" s="181"/>
      <c r="DW62" s="275" t="str">
        <f t="shared" si="92"/>
        <v>0:</v>
      </c>
      <c r="DX62" s="275" t="str">
        <f t="shared" si="92"/>
        <v>0:</v>
      </c>
      <c r="DY62" s="276">
        <f t="shared" si="40"/>
        <v>0</v>
      </c>
      <c r="DZ62" s="277" t="e">
        <f>IF(MONTH('Настройки ТИК'!$C$17)=MONTH('Настройки ТИК'!$D$17),IF(EE62="К",DY62,0),IF(MONTH($A62)&lt;MONTH('Настройки ТИК'!$D$17),IF(EE62="К",DY62,0),0))</f>
        <v>#VALUE!</v>
      </c>
      <c r="EA62" s="277" t="e">
        <f>IF(MONTH('Настройки ТИК'!$C$17)=MONTH('Настройки ТИК'!$D$17),0,IF(MONTH($A62)&lt;MONTH('Настройки ТИК'!$D$17),0,IF(EE62="К",DY62,0)))</f>
        <v>#VALUE!</v>
      </c>
      <c r="EB62" s="277">
        <f t="shared" si="41"/>
        <v>0</v>
      </c>
      <c r="EC62" s="277">
        <f t="shared" si="42"/>
        <v>0</v>
      </c>
      <c r="ED62" s="303">
        <f>'в ФОВ'!EA38</f>
        <v>0</v>
      </c>
      <c r="EE62" s="380" t="str">
        <f t="shared" si="43"/>
        <v/>
      </c>
      <c r="EF62" s="274" t="str">
        <f t="shared" si="93"/>
        <v>${id_fio12}</v>
      </c>
      <c r="EG62" s="181"/>
      <c r="EH62" s="181"/>
      <c r="EI62" s="275" t="str">
        <f t="shared" si="94"/>
        <v>0:</v>
      </c>
      <c r="EJ62" s="275" t="str">
        <f t="shared" si="94"/>
        <v>0:</v>
      </c>
      <c r="EK62" s="276">
        <f t="shared" si="44"/>
        <v>0</v>
      </c>
      <c r="EL62" s="277" t="e">
        <f>IF(MONTH('Настройки ТИК'!$C$17)=MONTH('Настройки ТИК'!$D$17),IF(EQ62="К",EK62,0),IF(MONTH($A62)&lt;MONTH('Настройки ТИК'!$D$17),IF(EQ62="К",EK62,0),0))</f>
        <v>#VALUE!</v>
      </c>
      <c r="EM62" s="277" t="e">
        <f>IF(MONTH('Настройки ТИК'!$C$17)=MONTH('Настройки ТИК'!$D$17),0,IF(MONTH($A62)&lt;MONTH('Настройки ТИК'!$D$17),0,IF(EQ62="К",EK62,0)))</f>
        <v>#VALUE!</v>
      </c>
      <c r="EN62" s="277">
        <f t="shared" si="45"/>
        <v>0</v>
      </c>
      <c r="EO62" s="277">
        <f t="shared" si="46"/>
        <v>0</v>
      </c>
      <c r="EP62" s="303">
        <f>'в ФОВ'!EM38</f>
        <v>0</v>
      </c>
      <c r="EQ62" s="380" t="str">
        <f t="shared" si="47"/>
        <v/>
      </c>
      <c r="ER62" s="274" t="str">
        <f t="shared" si="95"/>
        <v>${id_fio13}</v>
      </c>
      <c r="ES62" s="181"/>
      <c r="ET62" s="181"/>
      <c r="EU62" s="275" t="str">
        <f t="shared" si="96"/>
        <v>0:</v>
      </c>
      <c r="EV62" s="275" t="str">
        <f t="shared" si="96"/>
        <v>0:</v>
      </c>
      <c r="EW62" s="276">
        <f t="shared" si="48"/>
        <v>0</v>
      </c>
      <c r="EX62" s="277" t="e">
        <f>IF(MONTH('Настройки ТИК'!$C$17)=MONTH('Настройки ТИК'!$D$17),IF(FC62="К",EW62,0),IF(MONTH($A62)&lt;MONTH('Настройки ТИК'!$D$17),IF(FC62="К",EW62,0),0))</f>
        <v>#VALUE!</v>
      </c>
      <c r="EY62" s="277" t="e">
        <f>IF(MONTH('Настройки ТИК'!$C$17)=MONTH('Настройки ТИК'!$D$17),0,IF(MONTH($A62)&lt;MONTH('Настройки ТИК'!$D$17),0,IF(FC62="К",EW62,0)))</f>
        <v>#VALUE!</v>
      </c>
      <c r="EZ62" s="277">
        <f t="shared" si="49"/>
        <v>0</v>
      </c>
      <c r="FA62" s="277">
        <f t="shared" si="50"/>
        <v>0</v>
      </c>
      <c r="FB62" s="303">
        <f>'в ФОВ'!EY38</f>
        <v>0</v>
      </c>
      <c r="FC62" s="380" t="str">
        <f t="shared" si="51"/>
        <v/>
      </c>
      <c r="FD62" s="274" t="str">
        <f t="shared" si="97"/>
        <v>${id_fio14}</v>
      </c>
      <c r="FE62" s="181"/>
      <c r="FF62" s="181"/>
      <c r="FG62" s="275" t="str">
        <f t="shared" si="98"/>
        <v>0:</v>
      </c>
      <c r="FH62" s="275" t="str">
        <f t="shared" si="98"/>
        <v>0:</v>
      </c>
      <c r="FI62" s="276">
        <f t="shared" si="52"/>
        <v>0</v>
      </c>
      <c r="FJ62" s="277" t="e">
        <f>IF(MONTH('Настройки ТИК'!$C$17)=MONTH('Настройки ТИК'!$D$17),IF(FO62="К",FI62,0),IF(MONTH($A62)&lt;MONTH('Настройки ТИК'!$D$17),IF(FO62="К",FI62,0),0))</f>
        <v>#VALUE!</v>
      </c>
      <c r="FK62" s="277" t="e">
        <f>IF(MONTH('Настройки ТИК'!$C$17)=MONTH('Настройки ТИК'!$D$17),0,IF(MONTH($A62)&lt;MONTH('Настройки ТИК'!$D$17),0,IF(FO62="К",FI62,0)))</f>
        <v>#VALUE!</v>
      </c>
      <c r="FL62" s="277">
        <f t="shared" si="53"/>
        <v>0</v>
      </c>
      <c r="FM62" s="277">
        <f t="shared" si="54"/>
        <v>0</v>
      </c>
      <c r="FN62" s="303">
        <f>'в ФОВ'!FK38</f>
        <v>0</v>
      </c>
      <c r="FO62" s="380" t="str">
        <f t="shared" si="55"/>
        <v/>
      </c>
      <c r="FP62" s="274" t="str">
        <f t="shared" si="99"/>
        <v>${id_fio15}</v>
      </c>
      <c r="FQ62" s="181"/>
      <c r="FR62" s="181"/>
      <c r="FS62" s="275" t="str">
        <f t="shared" si="100"/>
        <v>0:</v>
      </c>
      <c r="FT62" s="275" t="str">
        <f t="shared" si="100"/>
        <v>0:</v>
      </c>
      <c r="FU62" s="276">
        <f t="shared" si="56"/>
        <v>0</v>
      </c>
      <c r="FV62" s="277" t="e">
        <f>IF(MONTH('Настройки ТИК'!$C$17)=MONTH('Настройки ТИК'!$D$17),IF(GA62="К",FU62,0),IF(MONTH($A62)&lt;MONTH('Настройки ТИК'!$D$17),IF(GA62="К",FU62,0),0))</f>
        <v>#VALUE!</v>
      </c>
      <c r="FW62" s="277" t="e">
        <f>IF(MONTH('Настройки ТИК'!$C$17)=MONTH('Настройки ТИК'!$D$17),0,IF(MONTH($A62)&lt;MONTH('Настройки ТИК'!$D$17),0,IF(GA62="К",FU62,0)))</f>
        <v>#VALUE!</v>
      </c>
      <c r="FX62" s="277">
        <f t="shared" si="57"/>
        <v>0</v>
      </c>
      <c r="FY62" s="277">
        <f t="shared" si="58"/>
        <v>0</v>
      </c>
      <c r="FZ62" s="303">
        <f>'в ФОВ'!FW38</f>
        <v>0</v>
      </c>
      <c r="GA62" s="380" t="str">
        <f t="shared" si="59"/>
        <v/>
      </c>
      <c r="GB62" s="274" t="str">
        <f t="shared" si="101"/>
        <v>${id_fio16}</v>
      </c>
      <c r="GC62" s="181"/>
      <c r="GD62" s="181"/>
      <c r="GE62" s="275" t="str">
        <f t="shared" si="102"/>
        <v>0:</v>
      </c>
      <c r="GF62" s="275" t="str">
        <f t="shared" si="102"/>
        <v>0:</v>
      </c>
      <c r="GG62" s="276">
        <f t="shared" si="60"/>
        <v>0</v>
      </c>
      <c r="GH62" s="277" t="e">
        <f>IF(MONTH('Настройки ТИК'!$C$17)=MONTH('Настройки ТИК'!$D$17),IF(GM62="К",GG62,0),IF(MONTH($A62)&lt;MONTH('Настройки ТИК'!$D$17),IF(GM62="К",GG62,0),0))</f>
        <v>#VALUE!</v>
      </c>
      <c r="GI62" s="277" t="e">
        <f>IF(MONTH('Настройки ТИК'!$C$17)=MONTH('Настройки ТИК'!$D$17),0,IF(MONTH($A62)&lt;MONTH('Настройки ТИК'!$D$17),0,IF(GM62="К",GG62,0)))</f>
        <v>#VALUE!</v>
      </c>
      <c r="GJ62" s="277">
        <f t="shared" si="61"/>
        <v>0</v>
      </c>
      <c r="GK62" s="277">
        <f t="shared" si="62"/>
        <v>0</v>
      </c>
      <c r="GL62" s="303">
        <f>'в ФОВ'!GI38</f>
        <v>0</v>
      </c>
      <c r="GM62" s="380" t="str">
        <f t="shared" si="63"/>
        <v/>
      </c>
      <c r="GN62" s="274" t="str">
        <f t="shared" si="103"/>
        <v>${id_fio17}</v>
      </c>
      <c r="GO62" s="181"/>
      <c r="GP62" s="181"/>
      <c r="GQ62" s="275" t="str">
        <f t="shared" si="104"/>
        <v>0:</v>
      </c>
      <c r="GR62" s="275" t="str">
        <f t="shared" si="104"/>
        <v>0:</v>
      </c>
      <c r="GS62" s="276">
        <f t="shared" si="64"/>
        <v>0</v>
      </c>
      <c r="GT62" s="277" t="e">
        <f>IF(MONTH('Настройки ТИК'!$C$17)=MONTH('Настройки ТИК'!$D$17),IF(GY62="К",GS62,0),IF(MONTH($A62)&lt;MONTH('Настройки ТИК'!$D$17),IF(GY62="К",GS62,0),0))</f>
        <v>#VALUE!</v>
      </c>
      <c r="GU62" s="277" t="e">
        <f>IF(MONTH('Настройки ТИК'!$C$17)=MONTH('Настройки ТИК'!$D$17),0,IF(MONTH($A62)&lt;MONTH('Настройки ТИК'!$D$17),0,IF(GY62="К",GS62,0)))</f>
        <v>#VALUE!</v>
      </c>
      <c r="GV62" s="277">
        <f t="shared" si="65"/>
        <v>0</v>
      </c>
      <c r="GW62" s="277">
        <f t="shared" si="66"/>
        <v>0</v>
      </c>
      <c r="GX62" s="303">
        <f>'в ФОВ'!GU38</f>
        <v>0</v>
      </c>
      <c r="GY62" s="380" t="str">
        <f t="shared" si="67"/>
        <v/>
      </c>
      <c r="GZ62" s="274" t="str">
        <f t="shared" si="105"/>
        <v>${id_fio18}</v>
      </c>
      <c r="HA62" s="181"/>
      <c r="HB62" s="181"/>
      <c r="HC62" s="275" t="str">
        <f t="shared" si="106"/>
        <v>0:</v>
      </c>
      <c r="HD62" s="275" t="str">
        <f t="shared" si="106"/>
        <v>0:</v>
      </c>
      <c r="HE62" s="276">
        <f t="shared" si="68"/>
        <v>0</v>
      </c>
      <c r="HF62" s="277" t="e">
        <f>IF(MONTH('Настройки ТИК'!$C$17)=MONTH('Настройки ТИК'!$D$17),IF(HK62="К",HE62,0),IF(MONTH($A62)&lt;MONTH('Настройки ТИК'!$D$17),IF(HK62="К",HE62,0),0))</f>
        <v>#VALUE!</v>
      </c>
      <c r="HG62" s="277" t="e">
        <f>IF(MONTH('Настройки ТИК'!$C$17)=MONTH('Настройки ТИК'!$D$17),0,IF(MONTH($A62)&lt;MONTH('Настройки ТИК'!$D$17),0,IF(HK62="К",HE62,0)))</f>
        <v>#VALUE!</v>
      </c>
      <c r="HH62" s="277">
        <f t="shared" si="69"/>
        <v>0</v>
      </c>
      <c r="HI62" s="277">
        <f t="shared" si="70"/>
        <v>0</v>
      </c>
      <c r="HJ62" s="303">
        <f>'в ФОВ'!HG38</f>
        <v>0</v>
      </c>
      <c r="HK62" s="380" t="str">
        <f t="shared" si="71"/>
        <v/>
      </c>
      <c r="HO62" s="408" t="str">
        <f>'Настройки ТИК'!$C$55</f>
        <v>${code_doc}</v>
      </c>
    </row>
    <row r="63" spans="1:223">
      <c r="A63" s="419" t="s">
        <v>1040</v>
      </c>
      <c r="B63" s="420" t="s">
        <v>1041</v>
      </c>
      <c r="C63" s="497" t="s">
        <v>1091</v>
      </c>
      <c r="D63" s="274" t="str">
        <f t="shared" si="107"/>
        <v>${id_fio1}</v>
      </c>
      <c r="E63" s="181"/>
      <c r="F63" s="181"/>
      <c r="G63" s="275" t="str">
        <f t="shared" si="72"/>
        <v>0:</v>
      </c>
      <c r="H63" s="275" t="str">
        <f t="shared" si="72"/>
        <v>0:</v>
      </c>
      <c r="I63" s="276">
        <f t="shared" si="0"/>
        <v>0</v>
      </c>
      <c r="J63" s="277" t="e">
        <f>IF(MONTH('Настройки ТИК'!$C$17)=MONTH('Настройки ТИК'!$D$17),IF(O63="К",I63,0),IF(MONTH($A63)&lt;MONTH('Настройки ТИК'!$D$17),IF(O63="К",I63,0),0))</f>
        <v>#VALUE!</v>
      </c>
      <c r="K63" s="277" t="e">
        <f>IF(MONTH('Настройки ТИК'!$C$17)=MONTH('Настройки ТИК'!$D$17),0,IF(MONTH($A63)&lt;MONTH('Настройки ТИК'!$D$17),0,IF(O63="К",I63,0)))</f>
        <v>#VALUE!</v>
      </c>
      <c r="L63" s="277">
        <f t="shared" si="1"/>
        <v>0</v>
      </c>
      <c r="M63" s="277">
        <f t="shared" si="2"/>
        <v>0</v>
      </c>
      <c r="N63" s="303">
        <f>'в ФОВ'!K39</f>
        <v>0</v>
      </c>
      <c r="O63" s="380" t="str">
        <f t="shared" si="3"/>
        <v/>
      </c>
      <c r="P63" s="274" t="str">
        <f t="shared" si="73"/>
        <v>${id_fio2}</v>
      </c>
      <c r="Q63" s="181"/>
      <c r="R63" s="181"/>
      <c r="S63" s="275" t="str">
        <f t="shared" si="74"/>
        <v>0:</v>
      </c>
      <c r="T63" s="275" t="str">
        <f t="shared" si="74"/>
        <v>0:</v>
      </c>
      <c r="U63" s="276">
        <f t="shared" si="4"/>
        <v>0</v>
      </c>
      <c r="V63" s="277" t="e">
        <f>IF(MONTH('Настройки ТИК'!$C$17)=MONTH('Настройки ТИК'!$D$17),IF(AA63="К",U63,0),IF(MONTH($A63)&lt;MONTH('Настройки ТИК'!$D$17),IF(AA63="К",U63,0),0))</f>
        <v>#VALUE!</v>
      </c>
      <c r="W63" s="277" t="e">
        <f>IF(MONTH('Настройки ТИК'!$C$17)=MONTH('Настройки ТИК'!$D$17),0,IF(MONTH($A63)&lt;MONTH('Настройки ТИК'!$D$17),0,IF(AA63="К",U63,0)))</f>
        <v>#VALUE!</v>
      </c>
      <c r="X63" s="277">
        <f t="shared" si="5"/>
        <v>0</v>
      </c>
      <c r="Y63" s="277">
        <f t="shared" si="6"/>
        <v>0</v>
      </c>
      <c r="Z63" s="303">
        <f>'в ФОВ'!W39</f>
        <v>0</v>
      </c>
      <c r="AA63" s="380" t="str">
        <f t="shared" si="7"/>
        <v/>
      </c>
      <c r="AB63" s="274" t="str">
        <f t="shared" si="75"/>
        <v>${id_fio3}</v>
      </c>
      <c r="AC63" s="181"/>
      <c r="AD63" s="181"/>
      <c r="AE63" s="275" t="str">
        <f t="shared" si="76"/>
        <v>0:</v>
      </c>
      <c r="AF63" s="275" t="str">
        <f t="shared" si="76"/>
        <v>0:</v>
      </c>
      <c r="AG63" s="276">
        <f t="shared" si="8"/>
        <v>0</v>
      </c>
      <c r="AH63" s="277" t="e">
        <f>IF(MONTH('Настройки ТИК'!$C$17)=MONTH('Настройки ТИК'!$D$17),IF(AM63="К",AG63,0),IF(MONTH($A63)&lt;MONTH('Настройки ТИК'!$D$17),IF(AM63="К",AG63,0),0))</f>
        <v>#VALUE!</v>
      </c>
      <c r="AI63" s="277" t="e">
        <f>IF(MONTH('Настройки ТИК'!$C$17)=MONTH('Настройки ТИК'!$D$17),0,IF(MONTH($A63)&lt;MONTH('Настройки ТИК'!$D$17),0,IF(AM63="К",AG63,0)))</f>
        <v>#VALUE!</v>
      </c>
      <c r="AJ63" s="277">
        <f t="shared" si="9"/>
        <v>0</v>
      </c>
      <c r="AK63" s="277">
        <f t="shared" si="10"/>
        <v>0</v>
      </c>
      <c r="AL63" s="303">
        <f>'в ФОВ'!AI39</f>
        <v>0</v>
      </c>
      <c r="AM63" s="380" t="str">
        <f t="shared" si="11"/>
        <v/>
      </c>
      <c r="AN63" s="274" t="str">
        <f t="shared" si="77"/>
        <v>${id_fio4}</v>
      </c>
      <c r="AO63" s="181"/>
      <c r="AP63" s="181"/>
      <c r="AQ63" s="275" t="str">
        <f t="shared" si="78"/>
        <v>0:</v>
      </c>
      <c r="AR63" s="275" t="str">
        <f t="shared" si="78"/>
        <v>0:</v>
      </c>
      <c r="AS63" s="276">
        <f t="shared" si="12"/>
        <v>0</v>
      </c>
      <c r="AT63" s="277" t="e">
        <f>IF(MONTH('Настройки ТИК'!$C$17)=MONTH('Настройки ТИК'!$D$17),IF(AY63="К",AS63,0),IF(MONTH($A63)&lt;MONTH('Настройки ТИК'!$D$17),IF(AY63="К",AS63,0),0))</f>
        <v>#VALUE!</v>
      </c>
      <c r="AU63" s="277" t="e">
        <f>IF(MONTH('Настройки ТИК'!$C$17)=MONTH('Настройки ТИК'!$D$17),0,IF(MONTH($A63)&lt;MONTH('Настройки ТИК'!$D$17),0,IF(AY63="К",AS63,0)))</f>
        <v>#VALUE!</v>
      </c>
      <c r="AV63" s="277">
        <f t="shared" si="13"/>
        <v>0</v>
      </c>
      <c r="AW63" s="277">
        <f t="shared" si="14"/>
        <v>0</v>
      </c>
      <c r="AX63" s="303">
        <f>'в ФОВ'!AU39</f>
        <v>0</v>
      </c>
      <c r="AY63" s="380" t="str">
        <f t="shared" si="15"/>
        <v/>
      </c>
      <c r="AZ63" s="274" t="str">
        <f t="shared" si="79"/>
        <v>${id_fio5}</v>
      </c>
      <c r="BA63" s="181"/>
      <c r="BB63" s="181"/>
      <c r="BC63" s="275" t="str">
        <f t="shared" si="80"/>
        <v>0:</v>
      </c>
      <c r="BD63" s="275" t="str">
        <f t="shared" si="80"/>
        <v>0:</v>
      </c>
      <c r="BE63" s="276">
        <f t="shared" si="16"/>
        <v>0</v>
      </c>
      <c r="BF63" s="277" t="e">
        <f>IF(MONTH('Настройки ТИК'!$C$17)=MONTH('Настройки ТИК'!$D$17),IF(BK63="К",BE63,0),IF(MONTH($A63)&lt;MONTH('Настройки ТИК'!$D$17),IF(BK63="К",BE63,0),0))</f>
        <v>#VALUE!</v>
      </c>
      <c r="BG63" s="277" t="e">
        <f>IF(MONTH('Настройки ТИК'!$C$17)=MONTH('Настройки ТИК'!$D$17),0,IF(MONTH($A63)&lt;MONTH('Настройки ТИК'!$D$17),0,IF(BK63="К",BE63,0)))</f>
        <v>#VALUE!</v>
      </c>
      <c r="BH63" s="277">
        <f t="shared" si="17"/>
        <v>0</v>
      </c>
      <c r="BI63" s="277">
        <f t="shared" si="18"/>
        <v>0</v>
      </c>
      <c r="BJ63" s="303">
        <f>'в ФОВ'!BG39</f>
        <v>0</v>
      </c>
      <c r="BK63" s="380" t="str">
        <f t="shared" si="19"/>
        <v/>
      </c>
      <c r="BL63" s="274" t="str">
        <f t="shared" si="81"/>
        <v>${id_fio6}</v>
      </c>
      <c r="BM63" s="181"/>
      <c r="BN63" s="181"/>
      <c r="BO63" s="275" t="str">
        <f t="shared" si="82"/>
        <v>0:</v>
      </c>
      <c r="BP63" s="275" t="str">
        <f t="shared" si="82"/>
        <v>0:</v>
      </c>
      <c r="BQ63" s="276">
        <f t="shared" si="20"/>
        <v>0</v>
      </c>
      <c r="BR63" s="277" t="e">
        <f>IF(MONTH('Настройки ТИК'!$C$17)=MONTH('Настройки ТИК'!$D$17),IF(BW63="К",BQ63,0),IF(MONTH($A63)&lt;MONTH('Настройки ТИК'!$D$17),IF(BW63="К",BQ63,0),0))</f>
        <v>#VALUE!</v>
      </c>
      <c r="BS63" s="277" t="e">
        <f>IF(MONTH('Настройки ТИК'!$C$17)=MONTH('Настройки ТИК'!$D$17),0,IF(MONTH($A63)&lt;MONTH('Настройки ТИК'!$D$17),0,IF(BW63="К",BQ63,0)))</f>
        <v>#VALUE!</v>
      </c>
      <c r="BT63" s="277">
        <f t="shared" si="21"/>
        <v>0</v>
      </c>
      <c r="BU63" s="277">
        <f t="shared" si="22"/>
        <v>0</v>
      </c>
      <c r="BV63" s="303">
        <f>'в ФОВ'!BS39</f>
        <v>0</v>
      </c>
      <c r="BW63" s="380" t="str">
        <f t="shared" si="23"/>
        <v/>
      </c>
      <c r="BX63" s="274" t="str">
        <f t="shared" si="83"/>
        <v>${id_fio7}</v>
      </c>
      <c r="BY63" s="181"/>
      <c r="BZ63" s="181"/>
      <c r="CA63" s="275" t="str">
        <f t="shared" si="84"/>
        <v>0:</v>
      </c>
      <c r="CB63" s="275" t="str">
        <f t="shared" si="84"/>
        <v>0:</v>
      </c>
      <c r="CC63" s="276">
        <f t="shared" si="24"/>
        <v>0</v>
      </c>
      <c r="CD63" s="277" t="e">
        <f>IF(MONTH('Настройки ТИК'!$C$17)=MONTH('Настройки ТИК'!$D$17),IF(CI63="К",CC63,0),IF(MONTH($A63)&lt;MONTH('Настройки ТИК'!$D$17),IF(CI63="К",CC63,0),0))</f>
        <v>#VALUE!</v>
      </c>
      <c r="CE63" s="277" t="e">
        <f>IF(MONTH('Настройки ТИК'!$C$17)=MONTH('Настройки ТИК'!$D$17),0,IF(MONTH($A63)&lt;MONTH('Настройки ТИК'!$D$17),0,IF(CI63="К",CC63,0)))</f>
        <v>#VALUE!</v>
      </c>
      <c r="CF63" s="277">
        <f t="shared" si="25"/>
        <v>0</v>
      </c>
      <c r="CG63" s="277">
        <f t="shared" si="26"/>
        <v>0</v>
      </c>
      <c r="CH63" s="303">
        <f>'в ФОВ'!CE39</f>
        <v>0</v>
      </c>
      <c r="CI63" s="380" t="str">
        <f t="shared" si="27"/>
        <v/>
      </c>
      <c r="CJ63" s="274" t="str">
        <f t="shared" si="85"/>
        <v>${id_fio8}</v>
      </c>
      <c r="CK63" s="181"/>
      <c r="CL63" s="181"/>
      <c r="CM63" s="275" t="str">
        <f t="shared" si="86"/>
        <v>0:</v>
      </c>
      <c r="CN63" s="275" t="str">
        <f t="shared" si="86"/>
        <v>0:</v>
      </c>
      <c r="CO63" s="276">
        <f t="shared" si="28"/>
        <v>0</v>
      </c>
      <c r="CP63" s="277" t="e">
        <f>IF(MONTH('Настройки ТИК'!$C$17)=MONTH('Настройки ТИК'!$D$17),IF(CU63="К",CO63,0),IF(MONTH($A63)&lt;MONTH('Настройки ТИК'!$D$17),IF(CU63="К",CO63,0),0))</f>
        <v>#VALUE!</v>
      </c>
      <c r="CQ63" s="277" t="e">
        <f>IF(MONTH('Настройки ТИК'!$C$17)=MONTH('Настройки ТИК'!$D$17),0,IF(MONTH($A63)&lt;MONTH('Настройки ТИК'!$D$17),0,IF(CU63="К",CO63,0)))</f>
        <v>#VALUE!</v>
      </c>
      <c r="CR63" s="277">
        <f t="shared" si="29"/>
        <v>0</v>
      </c>
      <c r="CS63" s="277">
        <f t="shared" si="30"/>
        <v>0</v>
      </c>
      <c r="CT63" s="303">
        <f>'в ФОВ'!CQ39</f>
        <v>0</v>
      </c>
      <c r="CU63" s="380" t="str">
        <f t="shared" si="31"/>
        <v/>
      </c>
      <c r="CV63" s="274" t="str">
        <f t="shared" si="87"/>
        <v>${id_fio9}</v>
      </c>
      <c r="CW63" s="181"/>
      <c r="CX63" s="181"/>
      <c r="CY63" s="275" t="str">
        <f t="shared" si="88"/>
        <v>0:</v>
      </c>
      <c r="CZ63" s="275" t="str">
        <f t="shared" si="88"/>
        <v>0:</v>
      </c>
      <c r="DA63" s="276">
        <f t="shared" si="32"/>
        <v>0</v>
      </c>
      <c r="DB63" s="277" t="e">
        <f>IF(MONTH('Настройки ТИК'!$C$17)=MONTH('Настройки ТИК'!$D$17),IF(DG63="К",DA63,0),IF(MONTH($A63)&lt;MONTH('Настройки ТИК'!$D$17),IF(DG63="К",DA63,0),0))</f>
        <v>#VALUE!</v>
      </c>
      <c r="DC63" s="277" t="e">
        <f>IF(MONTH('Настройки ТИК'!$C$17)=MONTH('Настройки ТИК'!$D$17),0,IF(MONTH($A63)&lt;MONTH('Настройки ТИК'!$D$17),0,IF(DG63="К",DA63,0)))</f>
        <v>#VALUE!</v>
      </c>
      <c r="DD63" s="277">
        <f t="shared" si="33"/>
        <v>0</v>
      </c>
      <c r="DE63" s="277">
        <f t="shared" si="34"/>
        <v>0</v>
      </c>
      <c r="DF63" s="303">
        <f>'в ФОВ'!DC39</f>
        <v>0</v>
      </c>
      <c r="DG63" s="380" t="str">
        <f t="shared" si="35"/>
        <v/>
      </c>
      <c r="DH63" s="274" t="str">
        <f t="shared" si="89"/>
        <v>${id_fio10}</v>
      </c>
      <c r="DI63" s="181"/>
      <c r="DJ63" s="181"/>
      <c r="DK63" s="275" t="str">
        <f t="shared" si="90"/>
        <v>0:</v>
      </c>
      <c r="DL63" s="275" t="str">
        <f t="shared" si="90"/>
        <v>0:</v>
      </c>
      <c r="DM63" s="276">
        <f t="shared" si="36"/>
        <v>0</v>
      </c>
      <c r="DN63" s="277" t="e">
        <f>IF(MONTH('Настройки ТИК'!$C$17)=MONTH('Настройки ТИК'!$D$17),IF(DS63="К",DM63,0),IF(MONTH($A63)&lt;MONTH('Настройки ТИК'!$D$17),IF(DS63="К",DM63,0),0))</f>
        <v>#VALUE!</v>
      </c>
      <c r="DO63" s="277" t="e">
        <f>IF(MONTH('Настройки ТИК'!$C$17)=MONTH('Настройки ТИК'!$D$17),0,IF(MONTH($A63)&lt;MONTH('Настройки ТИК'!$D$17),0,IF(DS63="К",DM63,0)))</f>
        <v>#VALUE!</v>
      </c>
      <c r="DP63" s="277">
        <f t="shared" si="37"/>
        <v>0</v>
      </c>
      <c r="DQ63" s="277">
        <f t="shared" si="38"/>
        <v>0</v>
      </c>
      <c r="DR63" s="303">
        <f>'в ФОВ'!DO39</f>
        <v>0</v>
      </c>
      <c r="DS63" s="380" t="str">
        <f t="shared" si="39"/>
        <v/>
      </c>
      <c r="DT63" s="274" t="str">
        <f t="shared" si="91"/>
        <v>${id_fio11}</v>
      </c>
      <c r="DU63" s="181"/>
      <c r="DV63" s="181"/>
      <c r="DW63" s="275" t="str">
        <f t="shared" si="92"/>
        <v>0:</v>
      </c>
      <c r="DX63" s="275" t="str">
        <f t="shared" si="92"/>
        <v>0:</v>
      </c>
      <c r="DY63" s="276">
        <f t="shared" si="40"/>
        <v>0</v>
      </c>
      <c r="DZ63" s="277" t="e">
        <f>IF(MONTH('Настройки ТИК'!$C$17)=MONTH('Настройки ТИК'!$D$17),IF(EE63="К",DY63,0),IF(MONTH($A63)&lt;MONTH('Настройки ТИК'!$D$17),IF(EE63="К",DY63,0),0))</f>
        <v>#VALUE!</v>
      </c>
      <c r="EA63" s="277" t="e">
        <f>IF(MONTH('Настройки ТИК'!$C$17)=MONTH('Настройки ТИК'!$D$17),0,IF(MONTH($A63)&lt;MONTH('Настройки ТИК'!$D$17),0,IF(EE63="К",DY63,0)))</f>
        <v>#VALUE!</v>
      </c>
      <c r="EB63" s="277">
        <f t="shared" si="41"/>
        <v>0</v>
      </c>
      <c r="EC63" s="277">
        <f t="shared" si="42"/>
        <v>0</v>
      </c>
      <c r="ED63" s="303">
        <f>'в ФОВ'!EA39</f>
        <v>0</v>
      </c>
      <c r="EE63" s="380" t="str">
        <f t="shared" si="43"/>
        <v/>
      </c>
      <c r="EF63" s="274" t="str">
        <f t="shared" si="93"/>
        <v>${id_fio12}</v>
      </c>
      <c r="EG63" s="181"/>
      <c r="EH63" s="181"/>
      <c r="EI63" s="275" t="str">
        <f t="shared" si="94"/>
        <v>0:</v>
      </c>
      <c r="EJ63" s="275" t="str">
        <f t="shared" si="94"/>
        <v>0:</v>
      </c>
      <c r="EK63" s="276">
        <f t="shared" si="44"/>
        <v>0</v>
      </c>
      <c r="EL63" s="277" t="e">
        <f>IF(MONTH('Настройки ТИК'!$C$17)=MONTH('Настройки ТИК'!$D$17),IF(EQ63="К",EK63,0),IF(MONTH($A63)&lt;MONTH('Настройки ТИК'!$D$17),IF(EQ63="К",EK63,0),0))</f>
        <v>#VALUE!</v>
      </c>
      <c r="EM63" s="277" t="e">
        <f>IF(MONTH('Настройки ТИК'!$C$17)=MONTH('Настройки ТИК'!$D$17),0,IF(MONTH($A63)&lt;MONTH('Настройки ТИК'!$D$17),0,IF(EQ63="К",EK63,0)))</f>
        <v>#VALUE!</v>
      </c>
      <c r="EN63" s="277">
        <f t="shared" si="45"/>
        <v>0</v>
      </c>
      <c r="EO63" s="277">
        <f t="shared" si="46"/>
        <v>0</v>
      </c>
      <c r="EP63" s="303">
        <f>'в ФОВ'!EM39</f>
        <v>0</v>
      </c>
      <c r="EQ63" s="380" t="str">
        <f t="shared" si="47"/>
        <v/>
      </c>
      <c r="ER63" s="274" t="str">
        <f t="shared" si="95"/>
        <v>${id_fio13}</v>
      </c>
      <c r="ES63" s="181"/>
      <c r="ET63" s="181"/>
      <c r="EU63" s="275" t="str">
        <f t="shared" si="96"/>
        <v>0:</v>
      </c>
      <c r="EV63" s="275" t="str">
        <f t="shared" si="96"/>
        <v>0:</v>
      </c>
      <c r="EW63" s="276">
        <f t="shared" si="48"/>
        <v>0</v>
      </c>
      <c r="EX63" s="277" t="e">
        <f>IF(MONTH('Настройки ТИК'!$C$17)=MONTH('Настройки ТИК'!$D$17),IF(FC63="К",EW63,0),IF(MONTH($A63)&lt;MONTH('Настройки ТИК'!$D$17),IF(FC63="К",EW63,0),0))</f>
        <v>#VALUE!</v>
      </c>
      <c r="EY63" s="277" t="e">
        <f>IF(MONTH('Настройки ТИК'!$C$17)=MONTH('Настройки ТИК'!$D$17),0,IF(MONTH($A63)&lt;MONTH('Настройки ТИК'!$D$17),0,IF(FC63="К",EW63,0)))</f>
        <v>#VALUE!</v>
      </c>
      <c r="EZ63" s="277">
        <f t="shared" si="49"/>
        <v>0</v>
      </c>
      <c r="FA63" s="277">
        <f t="shared" si="50"/>
        <v>0</v>
      </c>
      <c r="FB63" s="303">
        <f>'в ФОВ'!EY39</f>
        <v>0</v>
      </c>
      <c r="FC63" s="380" t="str">
        <f t="shared" si="51"/>
        <v/>
      </c>
      <c r="FD63" s="274" t="str">
        <f t="shared" si="97"/>
        <v>${id_fio14}</v>
      </c>
      <c r="FE63" s="181"/>
      <c r="FF63" s="181"/>
      <c r="FG63" s="275" t="str">
        <f t="shared" si="98"/>
        <v>0:</v>
      </c>
      <c r="FH63" s="275" t="str">
        <f t="shared" si="98"/>
        <v>0:</v>
      </c>
      <c r="FI63" s="276">
        <f t="shared" si="52"/>
        <v>0</v>
      </c>
      <c r="FJ63" s="277" t="e">
        <f>IF(MONTH('Настройки ТИК'!$C$17)=MONTH('Настройки ТИК'!$D$17),IF(FO63="К",FI63,0),IF(MONTH($A63)&lt;MONTH('Настройки ТИК'!$D$17),IF(FO63="К",FI63,0),0))</f>
        <v>#VALUE!</v>
      </c>
      <c r="FK63" s="277" t="e">
        <f>IF(MONTH('Настройки ТИК'!$C$17)=MONTH('Настройки ТИК'!$D$17),0,IF(MONTH($A63)&lt;MONTH('Настройки ТИК'!$D$17),0,IF(FO63="К",FI63,0)))</f>
        <v>#VALUE!</v>
      </c>
      <c r="FL63" s="277">
        <f t="shared" si="53"/>
        <v>0</v>
      </c>
      <c r="FM63" s="277">
        <f t="shared" si="54"/>
        <v>0</v>
      </c>
      <c r="FN63" s="303">
        <f>'в ФОВ'!FK39</f>
        <v>0</v>
      </c>
      <c r="FO63" s="380" t="str">
        <f t="shared" si="55"/>
        <v/>
      </c>
      <c r="FP63" s="274" t="str">
        <f t="shared" si="99"/>
        <v>${id_fio15}</v>
      </c>
      <c r="FQ63" s="181"/>
      <c r="FR63" s="181"/>
      <c r="FS63" s="275" t="str">
        <f t="shared" si="100"/>
        <v>0:</v>
      </c>
      <c r="FT63" s="275" t="str">
        <f t="shared" si="100"/>
        <v>0:</v>
      </c>
      <c r="FU63" s="276">
        <f t="shared" si="56"/>
        <v>0</v>
      </c>
      <c r="FV63" s="277" t="e">
        <f>IF(MONTH('Настройки ТИК'!$C$17)=MONTH('Настройки ТИК'!$D$17),IF(GA63="К",FU63,0),IF(MONTH($A63)&lt;MONTH('Настройки ТИК'!$D$17),IF(GA63="К",FU63,0),0))</f>
        <v>#VALUE!</v>
      </c>
      <c r="FW63" s="277" t="e">
        <f>IF(MONTH('Настройки ТИК'!$C$17)=MONTH('Настройки ТИК'!$D$17),0,IF(MONTH($A63)&lt;MONTH('Настройки ТИК'!$D$17),0,IF(GA63="К",FU63,0)))</f>
        <v>#VALUE!</v>
      </c>
      <c r="FX63" s="277">
        <f t="shared" si="57"/>
        <v>0</v>
      </c>
      <c r="FY63" s="277">
        <f t="shared" si="58"/>
        <v>0</v>
      </c>
      <c r="FZ63" s="303">
        <f>'в ФОВ'!FW39</f>
        <v>0</v>
      </c>
      <c r="GA63" s="380" t="str">
        <f t="shared" si="59"/>
        <v/>
      </c>
      <c r="GB63" s="274" t="str">
        <f t="shared" si="101"/>
        <v>${id_fio16}</v>
      </c>
      <c r="GC63" s="181"/>
      <c r="GD63" s="181"/>
      <c r="GE63" s="275" t="str">
        <f t="shared" si="102"/>
        <v>0:</v>
      </c>
      <c r="GF63" s="275" t="str">
        <f t="shared" si="102"/>
        <v>0:</v>
      </c>
      <c r="GG63" s="276">
        <f t="shared" si="60"/>
        <v>0</v>
      </c>
      <c r="GH63" s="277" t="e">
        <f>IF(MONTH('Настройки ТИК'!$C$17)=MONTH('Настройки ТИК'!$D$17),IF(GM63="К",GG63,0),IF(MONTH($A63)&lt;MONTH('Настройки ТИК'!$D$17),IF(GM63="К",GG63,0),0))</f>
        <v>#VALUE!</v>
      </c>
      <c r="GI63" s="277" t="e">
        <f>IF(MONTH('Настройки ТИК'!$C$17)=MONTH('Настройки ТИК'!$D$17),0,IF(MONTH($A63)&lt;MONTH('Настройки ТИК'!$D$17),0,IF(GM63="К",GG63,0)))</f>
        <v>#VALUE!</v>
      </c>
      <c r="GJ63" s="277">
        <f t="shared" si="61"/>
        <v>0</v>
      </c>
      <c r="GK63" s="277">
        <f t="shared" si="62"/>
        <v>0</v>
      </c>
      <c r="GL63" s="303">
        <f>'в ФОВ'!GI39</f>
        <v>0</v>
      </c>
      <c r="GM63" s="380" t="str">
        <f t="shared" si="63"/>
        <v/>
      </c>
      <c r="GN63" s="274" t="str">
        <f t="shared" si="103"/>
        <v>${id_fio17}</v>
      </c>
      <c r="GO63" s="181"/>
      <c r="GP63" s="181"/>
      <c r="GQ63" s="275" t="str">
        <f t="shared" si="104"/>
        <v>0:</v>
      </c>
      <c r="GR63" s="275" t="str">
        <f t="shared" si="104"/>
        <v>0:</v>
      </c>
      <c r="GS63" s="276">
        <f t="shared" si="64"/>
        <v>0</v>
      </c>
      <c r="GT63" s="277" t="e">
        <f>IF(MONTH('Настройки ТИК'!$C$17)=MONTH('Настройки ТИК'!$D$17),IF(GY63="К",GS63,0),IF(MONTH($A63)&lt;MONTH('Настройки ТИК'!$D$17),IF(GY63="К",GS63,0),0))</f>
        <v>#VALUE!</v>
      </c>
      <c r="GU63" s="277" t="e">
        <f>IF(MONTH('Настройки ТИК'!$C$17)=MONTH('Настройки ТИК'!$D$17),0,IF(MONTH($A63)&lt;MONTH('Настройки ТИК'!$D$17),0,IF(GY63="К",GS63,0)))</f>
        <v>#VALUE!</v>
      </c>
      <c r="GV63" s="277">
        <f t="shared" si="65"/>
        <v>0</v>
      </c>
      <c r="GW63" s="277">
        <f t="shared" si="66"/>
        <v>0</v>
      </c>
      <c r="GX63" s="303">
        <f>'в ФОВ'!GU39</f>
        <v>0</v>
      </c>
      <c r="GY63" s="380" t="str">
        <f t="shared" si="67"/>
        <v/>
      </c>
      <c r="GZ63" s="274" t="str">
        <f t="shared" si="105"/>
        <v>${id_fio18}</v>
      </c>
      <c r="HA63" s="181"/>
      <c r="HB63" s="181"/>
      <c r="HC63" s="275" t="str">
        <f t="shared" si="106"/>
        <v>0:</v>
      </c>
      <c r="HD63" s="275" t="str">
        <f t="shared" si="106"/>
        <v>0:</v>
      </c>
      <c r="HE63" s="276">
        <f t="shared" si="68"/>
        <v>0</v>
      </c>
      <c r="HF63" s="277" t="e">
        <f>IF(MONTH('Настройки ТИК'!$C$17)=MONTH('Настройки ТИК'!$D$17),IF(HK63="К",HE63,0),IF(MONTH($A63)&lt;MONTH('Настройки ТИК'!$D$17),IF(HK63="К",HE63,0),0))</f>
        <v>#VALUE!</v>
      </c>
      <c r="HG63" s="277" t="e">
        <f>IF(MONTH('Настройки ТИК'!$C$17)=MONTH('Настройки ТИК'!$D$17),0,IF(MONTH($A63)&lt;MONTH('Настройки ТИК'!$D$17),0,IF(HK63="К",HE63,0)))</f>
        <v>#VALUE!</v>
      </c>
      <c r="HH63" s="277">
        <f t="shared" si="69"/>
        <v>0</v>
      </c>
      <c r="HI63" s="277">
        <f t="shared" si="70"/>
        <v>0</v>
      </c>
      <c r="HJ63" s="303">
        <f>'в ФОВ'!HG39</f>
        <v>0</v>
      </c>
      <c r="HK63" s="380" t="str">
        <f t="shared" si="71"/>
        <v/>
      </c>
      <c r="HO63" s="408" t="str">
        <f>'Настройки ТИК'!$C$55</f>
        <v>${code_doc}</v>
      </c>
    </row>
    <row r="64" spans="1:223">
      <c r="A64" s="419" t="s">
        <v>1040</v>
      </c>
      <c r="B64" s="420" t="s">
        <v>1041</v>
      </c>
      <c r="C64" s="497" t="s">
        <v>1091</v>
      </c>
      <c r="D64" s="274" t="str">
        <f t="shared" si="107"/>
        <v>${id_fio1}</v>
      </c>
      <c r="E64" s="181"/>
      <c r="F64" s="181"/>
      <c r="G64" s="275" t="str">
        <f t="shared" si="72"/>
        <v>0:</v>
      </c>
      <c r="H64" s="275" t="str">
        <f t="shared" si="72"/>
        <v>0:</v>
      </c>
      <c r="I64" s="276">
        <f t="shared" si="0"/>
        <v>0</v>
      </c>
      <c r="J64" s="277" t="e">
        <f>IF(MONTH('Настройки ТИК'!$C$17)=MONTH('Настройки ТИК'!$D$17),IF(O64="К",I64,0),IF(MONTH($A64)&lt;MONTH('Настройки ТИК'!$D$17),IF(O64="К",I64,0),0))</f>
        <v>#VALUE!</v>
      </c>
      <c r="K64" s="277" t="e">
        <f>IF(MONTH('Настройки ТИК'!$C$17)=MONTH('Настройки ТИК'!$D$17),0,IF(MONTH($A64)&lt;MONTH('Настройки ТИК'!$D$17),0,IF(O64="К",I64,0)))</f>
        <v>#VALUE!</v>
      </c>
      <c r="L64" s="277">
        <f t="shared" si="1"/>
        <v>0</v>
      </c>
      <c r="M64" s="277">
        <f t="shared" si="2"/>
        <v>0</v>
      </c>
      <c r="N64" s="303">
        <f>'в ФОВ'!K40</f>
        <v>0</v>
      </c>
      <c r="O64" s="380" t="str">
        <f t="shared" si="3"/>
        <v/>
      </c>
      <c r="P64" s="274" t="str">
        <f t="shared" si="73"/>
        <v>${id_fio2}</v>
      </c>
      <c r="Q64" s="181"/>
      <c r="R64" s="181"/>
      <c r="S64" s="275" t="str">
        <f t="shared" si="74"/>
        <v>0:</v>
      </c>
      <c r="T64" s="275" t="str">
        <f t="shared" si="74"/>
        <v>0:</v>
      </c>
      <c r="U64" s="276">
        <f t="shared" si="4"/>
        <v>0</v>
      </c>
      <c r="V64" s="277" t="e">
        <f>IF(MONTH('Настройки ТИК'!$C$17)=MONTH('Настройки ТИК'!$D$17),IF(AA64="К",U64,0),IF(MONTH($A64)&lt;MONTH('Настройки ТИК'!$D$17),IF(AA64="К",U64,0),0))</f>
        <v>#VALUE!</v>
      </c>
      <c r="W64" s="277" t="e">
        <f>IF(MONTH('Настройки ТИК'!$C$17)=MONTH('Настройки ТИК'!$D$17),0,IF(MONTH($A64)&lt;MONTH('Настройки ТИК'!$D$17),0,IF(AA64="К",U64,0)))</f>
        <v>#VALUE!</v>
      </c>
      <c r="X64" s="277">
        <f t="shared" si="5"/>
        <v>0</v>
      </c>
      <c r="Y64" s="277">
        <f t="shared" si="6"/>
        <v>0</v>
      </c>
      <c r="Z64" s="303">
        <f>'в ФОВ'!W40</f>
        <v>0</v>
      </c>
      <c r="AA64" s="380" t="str">
        <f t="shared" si="7"/>
        <v/>
      </c>
      <c r="AB64" s="274" t="str">
        <f t="shared" si="75"/>
        <v>${id_fio3}</v>
      </c>
      <c r="AC64" s="181"/>
      <c r="AD64" s="181"/>
      <c r="AE64" s="275" t="str">
        <f t="shared" si="76"/>
        <v>0:</v>
      </c>
      <c r="AF64" s="275" t="str">
        <f t="shared" si="76"/>
        <v>0:</v>
      </c>
      <c r="AG64" s="276">
        <f t="shared" si="8"/>
        <v>0</v>
      </c>
      <c r="AH64" s="277" t="e">
        <f>IF(MONTH('Настройки ТИК'!$C$17)=MONTH('Настройки ТИК'!$D$17),IF(AM64="К",AG64,0),IF(MONTH($A64)&lt;MONTH('Настройки ТИК'!$D$17),IF(AM64="К",AG64,0),0))</f>
        <v>#VALUE!</v>
      </c>
      <c r="AI64" s="277" t="e">
        <f>IF(MONTH('Настройки ТИК'!$C$17)=MONTH('Настройки ТИК'!$D$17),0,IF(MONTH($A64)&lt;MONTH('Настройки ТИК'!$D$17),0,IF(AM64="К",AG64,0)))</f>
        <v>#VALUE!</v>
      </c>
      <c r="AJ64" s="277">
        <f t="shared" si="9"/>
        <v>0</v>
      </c>
      <c r="AK64" s="277">
        <f t="shared" si="10"/>
        <v>0</v>
      </c>
      <c r="AL64" s="303">
        <f>'в ФОВ'!AI40</f>
        <v>0</v>
      </c>
      <c r="AM64" s="380" t="str">
        <f t="shared" si="11"/>
        <v/>
      </c>
      <c r="AN64" s="274" t="str">
        <f t="shared" si="77"/>
        <v>${id_fio4}</v>
      </c>
      <c r="AO64" s="181"/>
      <c r="AP64" s="181"/>
      <c r="AQ64" s="275" t="str">
        <f t="shared" si="78"/>
        <v>0:</v>
      </c>
      <c r="AR64" s="275" t="str">
        <f t="shared" si="78"/>
        <v>0:</v>
      </c>
      <c r="AS64" s="276">
        <f t="shared" si="12"/>
        <v>0</v>
      </c>
      <c r="AT64" s="277" t="e">
        <f>IF(MONTH('Настройки ТИК'!$C$17)=MONTH('Настройки ТИК'!$D$17),IF(AY64="К",AS64,0),IF(MONTH($A64)&lt;MONTH('Настройки ТИК'!$D$17),IF(AY64="К",AS64,0),0))</f>
        <v>#VALUE!</v>
      </c>
      <c r="AU64" s="277" t="e">
        <f>IF(MONTH('Настройки ТИК'!$C$17)=MONTH('Настройки ТИК'!$D$17),0,IF(MONTH($A64)&lt;MONTH('Настройки ТИК'!$D$17),0,IF(AY64="К",AS64,0)))</f>
        <v>#VALUE!</v>
      </c>
      <c r="AV64" s="277">
        <f t="shared" si="13"/>
        <v>0</v>
      </c>
      <c r="AW64" s="277">
        <f t="shared" si="14"/>
        <v>0</v>
      </c>
      <c r="AX64" s="303">
        <f>'в ФОВ'!AU40</f>
        <v>0</v>
      </c>
      <c r="AY64" s="380" t="str">
        <f t="shared" si="15"/>
        <v/>
      </c>
      <c r="AZ64" s="274" t="str">
        <f t="shared" si="79"/>
        <v>${id_fio5}</v>
      </c>
      <c r="BA64" s="181"/>
      <c r="BB64" s="181"/>
      <c r="BC64" s="275" t="str">
        <f t="shared" si="80"/>
        <v>0:</v>
      </c>
      <c r="BD64" s="275" t="str">
        <f t="shared" si="80"/>
        <v>0:</v>
      </c>
      <c r="BE64" s="276">
        <f t="shared" si="16"/>
        <v>0</v>
      </c>
      <c r="BF64" s="277" t="e">
        <f>IF(MONTH('Настройки ТИК'!$C$17)=MONTH('Настройки ТИК'!$D$17),IF(BK64="К",BE64,0),IF(MONTH($A64)&lt;MONTH('Настройки ТИК'!$D$17),IF(BK64="К",BE64,0),0))</f>
        <v>#VALUE!</v>
      </c>
      <c r="BG64" s="277" t="e">
        <f>IF(MONTH('Настройки ТИК'!$C$17)=MONTH('Настройки ТИК'!$D$17),0,IF(MONTH($A64)&lt;MONTH('Настройки ТИК'!$D$17),0,IF(BK64="К",BE64,0)))</f>
        <v>#VALUE!</v>
      </c>
      <c r="BH64" s="277">
        <f t="shared" si="17"/>
        <v>0</v>
      </c>
      <c r="BI64" s="277">
        <f t="shared" si="18"/>
        <v>0</v>
      </c>
      <c r="BJ64" s="303">
        <f>'в ФОВ'!BG40</f>
        <v>0</v>
      </c>
      <c r="BK64" s="380" t="str">
        <f t="shared" si="19"/>
        <v/>
      </c>
      <c r="BL64" s="274" t="str">
        <f t="shared" si="81"/>
        <v>${id_fio6}</v>
      </c>
      <c r="BM64" s="181"/>
      <c r="BN64" s="181"/>
      <c r="BO64" s="275" t="str">
        <f t="shared" si="82"/>
        <v>0:</v>
      </c>
      <c r="BP64" s="275" t="str">
        <f t="shared" si="82"/>
        <v>0:</v>
      </c>
      <c r="BQ64" s="276">
        <f t="shared" si="20"/>
        <v>0</v>
      </c>
      <c r="BR64" s="277" t="e">
        <f>IF(MONTH('Настройки ТИК'!$C$17)=MONTH('Настройки ТИК'!$D$17),IF(BW64="К",BQ64,0),IF(MONTH($A64)&lt;MONTH('Настройки ТИК'!$D$17),IF(BW64="К",BQ64,0),0))</f>
        <v>#VALUE!</v>
      </c>
      <c r="BS64" s="277" t="e">
        <f>IF(MONTH('Настройки ТИК'!$C$17)=MONTH('Настройки ТИК'!$D$17),0,IF(MONTH($A64)&lt;MONTH('Настройки ТИК'!$D$17),0,IF(BW64="К",BQ64,0)))</f>
        <v>#VALUE!</v>
      </c>
      <c r="BT64" s="277">
        <f t="shared" si="21"/>
        <v>0</v>
      </c>
      <c r="BU64" s="277">
        <f t="shared" si="22"/>
        <v>0</v>
      </c>
      <c r="BV64" s="303">
        <f>'в ФОВ'!BS40</f>
        <v>0</v>
      </c>
      <c r="BW64" s="380" t="str">
        <f t="shared" si="23"/>
        <v/>
      </c>
      <c r="BX64" s="274" t="str">
        <f t="shared" si="83"/>
        <v>${id_fio7}</v>
      </c>
      <c r="BY64" s="181"/>
      <c r="BZ64" s="181"/>
      <c r="CA64" s="275" t="str">
        <f t="shared" si="84"/>
        <v>0:</v>
      </c>
      <c r="CB64" s="275" t="str">
        <f t="shared" si="84"/>
        <v>0:</v>
      </c>
      <c r="CC64" s="276">
        <f t="shared" si="24"/>
        <v>0</v>
      </c>
      <c r="CD64" s="277" t="e">
        <f>IF(MONTH('Настройки ТИК'!$C$17)=MONTH('Настройки ТИК'!$D$17),IF(CI64="К",CC64,0),IF(MONTH($A64)&lt;MONTH('Настройки ТИК'!$D$17),IF(CI64="К",CC64,0),0))</f>
        <v>#VALUE!</v>
      </c>
      <c r="CE64" s="277" t="e">
        <f>IF(MONTH('Настройки ТИК'!$C$17)=MONTH('Настройки ТИК'!$D$17),0,IF(MONTH($A64)&lt;MONTH('Настройки ТИК'!$D$17),0,IF(CI64="К",CC64,0)))</f>
        <v>#VALUE!</v>
      </c>
      <c r="CF64" s="277">
        <f t="shared" si="25"/>
        <v>0</v>
      </c>
      <c r="CG64" s="277">
        <f t="shared" si="26"/>
        <v>0</v>
      </c>
      <c r="CH64" s="303">
        <f>'в ФОВ'!CE40</f>
        <v>0</v>
      </c>
      <c r="CI64" s="380" t="str">
        <f t="shared" si="27"/>
        <v/>
      </c>
      <c r="CJ64" s="274" t="str">
        <f t="shared" si="85"/>
        <v>${id_fio8}</v>
      </c>
      <c r="CK64" s="181"/>
      <c r="CL64" s="181"/>
      <c r="CM64" s="275" t="str">
        <f t="shared" si="86"/>
        <v>0:</v>
      </c>
      <c r="CN64" s="275" t="str">
        <f t="shared" si="86"/>
        <v>0:</v>
      </c>
      <c r="CO64" s="276">
        <f t="shared" si="28"/>
        <v>0</v>
      </c>
      <c r="CP64" s="277" t="e">
        <f>IF(MONTH('Настройки ТИК'!$C$17)=MONTH('Настройки ТИК'!$D$17),IF(CU64="К",CO64,0),IF(MONTH($A64)&lt;MONTH('Настройки ТИК'!$D$17),IF(CU64="К",CO64,0),0))</f>
        <v>#VALUE!</v>
      </c>
      <c r="CQ64" s="277" t="e">
        <f>IF(MONTH('Настройки ТИК'!$C$17)=MONTH('Настройки ТИК'!$D$17),0,IF(MONTH($A64)&lt;MONTH('Настройки ТИК'!$D$17),0,IF(CU64="К",CO64,0)))</f>
        <v>#VALUE!</v>
      </c>
      <c r="CR64" s="277">
        <f t="shared" si="29"/>
        <v>0</v>
      </c>
      <c r="CS64" s="277">
        <f t="shared" si="30"/>
        <v>0</v>
      </c>
      <c r="CT64" s="303">
        <f>'в ФОВ'!CQ40</f>
        <v>0</v>
      </c>
      <c r="CU64" s="380" t="str">
        <f t="shared" si="31"/>
        <v/>
      </c>
      <c r="CV64" s="274" t="str">
        <f t="shared" si="87"/>
        <v>${id_fio9}</v>
      </c>
      <c r="CW64" s="181"/>
      <c r="CX64" s="181"/>
      <c r="CY64" s="275" t="str">
        <f t="shared" si="88"/>
        <v>0:</v>
      </c>
      <c r="CZ64" s="275" t="str">
        <f t="shared" si="88"/>
        <v>0:</v>
      </c>
      <c r="DA64" s="276">
        <f t="shared" si="32"/>
        <v>0</v>
      </c>
      <c r="DB64" s="277" t="e">
        <f>IF(MONTH('Настройки ТИК'!$C$17)=MONTH('Настройки ТИК'!$D$17),IF(DG64="К",DA64,0),IF(MONTH($A64)&lt;MONTH('Настройки ТИК'!$D$17),IF(DG64="К",DA64,0),0))</f>
        <v>#VALUE!</v>
      </c>
      <c r="DC64" s="277" t="e">
        <f>IF(MONTH('Настройки ТИК'!$C$17)=MONTH('Настройки ТИК'!$D$17),0,IF(MONTH($A64)&lt;MONTH('Настройки ТИК'!$D$17),0,IF(DG64="К",DA64,0)))</f>
        <v>#VALUE!</v>
      </c>
      <c r="DD64" s="277">
        <f t="shared" si="33"/>
        <v>0</v>
      </c>
      <c r="DE64" s="277">
        <f t="shared" si="34"/>
        <v>0</v>
      </c>
      <c r="DF64" s="303">
        <f>'в ФОВ'!DC40</f>
        <v>0</v>
      </c>
      <c r="DG64" s="380" t="str">
        <f t="shared" si="35"/>
        <v/>
      </c>
      <c r="DH64" s="274" t="str">
        <f t="shared" si="89"/>
        <v>${id_fio10}</v>
      </c>
      <c r="DI64" s="181"/>
      <c r="DJ64" s="181"/>
      <c r="DK64" s="275" t="str">
        <f t="shared" si="90"/>
        <v>0:</v>
      </c>
      <c r="DL64" s="275" t="str">
        <f t="shared" si="90"/>
        <v>0:</v>
      </c>
      <c r="DM64" s="276">
        <f t="shared" si="36"/>
        <v>0</v>
      </c>
      <c r="DN64" s="277" t="e">
        <f>IF(MONTH('Настройки ТИК'!$C$17)=MONTH('Настройки ТИК'!$D$17),IF(DS64="К",DM64,0),IF(MONTH($A64)&lt;MONTH('Настройки ТИК'!$D$17),IF(DS64="К",DM64,0),0))</f>
        <v>#VALUE!</v>
      </c>
      <c r="DO64" s="277" t="e">
        <f>IF(MONTH('Настройки ТИК'!$C$17)=MONTH('Настройки ТИК'!$D$17),0,IF(MONTH($A64)&lt;MONTH('Настройки ТИК'!$D$17),0,IF(DS64="К",DM64,0)))</f>
        <v>#VALUE!</v>
      </c>
      <c r="DP64" s="277">
        <f t="shared" si="37"/>
        <v>0</v>
      </c>
      <c r="DQ64" s="277">
        <f t="shared" si="38"/>
        <v>0</v>
      </c>
      <c r="DR64" s="303">
        <f>'в ФОВ'!DO40</f>
        <v>0</v>
      </c>
      <c r="DS64" s="380" t="str">
        <f t="shared" si="39"/>
        <v/>
      </c>
      <c r="DT64" s="274" t="str">
        <f t="shared" si="91"/>
        <v>${id_fio11}</v>
      </c>
      <c r="DU64" s="181"/>
      <c r="DV64" s="181"/>
      <c r="DW64" s="275" t="str">
        <f t="shared" si="92"/>
        <v>0:</v>
      </c>
      <c r="DX64" s="275" t="str">
        <f t="shared" si="92"/>
        <v>0:</v>
      </c>
      <c r="DY64" s="276">
        <f t="shared" si="40"/>
        <v>0</v>
      </c>
      <c r="DZ64" s="277" t="e">
        <f>IF(MONTH('Настройки ТИК'!$C$17)=MONTH('Настройки ТИК'!$D$17),IF(EE64="К",DY64,0),IF(MONTH($A64)&lt;MONTH('Настройки ТИК'!$D$17),IF(EE64="К",DY64,0),0))</f>
        <v>#VALUE!</v>
      </c>
      <c r="EA64" s="277" t="e">
        <f>IF(MONTH('Настройки ТИК'!$C$17)=MONTH('Настройки ТИК'!$D$17),0,IF(MONTH($A64)&lt;MONTH('Настройки ТИК'!$D$17),0,IF(EE64="К",DY64,0)))</f>
        <v>#VALUE!</v>
      </c>
      <c r="EB64" s="277">
        <f t="shared" si="41"/>
        <v>0</v>
      </c>
      <c r="EC64" s="277">
        <f t="shared" si="42"/>
        <v>0</v>
      </c>
      <c r="ED64" s="303">
        <f>'в ФОВ'!EA40</f>
        <v>0</v>
      </c>
      <c r="EE64" s="380" t="str">
        <f t="shared" si="43"/>
        <v/>
      </c>
      <c r="EF64" s="274" t="str">
        <f t="shared" si="93"/>
        <v>${id_fio12}</v>
      </c>
      <c r="EG64" s="181"/>
      <c r="EH64" s="181"/>
      <c r="EI64" s="275" t="str">
        <f t="shared" si="94"/>
        <v>0:</v>
      </c>
      <c r="EJ64" s="275" t="str">
        <f t="shared" si="94"/>
        <v>0:</v>
      </c>
      <c r="EK64" s="276">
        <f t="shared" si="44"/>
        <v>0</v>
      </c>
      <c r="EL64" s="277" t="e">
        <f>IF(MONTH('Настройки ТИК'!$C$17)=MONTH('Настройки ТИК'!$D$17),IF(EQ64="К",EK64,0),IF(MONTH($A64)&lt;MONTH('Настройки ТИК'!$D$17),IF(EQ64="К",EK64,0),0))</f>
        <v>#VALUE!</v>
      </c>
      <c r="EM64" s="277" t="e">
        <f>IF(MONTH('Настройки ТИК'!$C$17)=MONTH('Настройки ТИК'!$D$17),0,IF(MONTH($A64)&lt;MONTH('Настройки ТИК'!$D$17),0,IF(EQ64="К",EK64,0)))</f>
        <v>#VALUE!</v>
      </c>
      <c r="EN64" s="277">
        <f t="shared" si="45"/>
        <v>0</v>
      </c>
      <c r="EO64" s="277">
        <f t="shared" si="46"/>
        <v>0</v>
      </c>
      <c r="EP64" s="303">
        <f>'в ФОВ'!EM40</f>
        <v>0</v>
      </c>
      <c r="EQ64" s="380" t="str">
        <f t="shared" si="47"/>
        <v/>
      </c>
      <c r="ER64" s="274" t="str">
        <f t="shared" si="95"/>
        <v>${id_fio13}</v>
      </c>
      <c r="ES64" s="181"/>
      <c r="ET64" s="181"/>
      <c r="EU64" s="275" t="str">
        <f t="shared" si="96"/>
        <v>0:</v>
      </c>
      <c r="EV64" s="275" t="str">
        <f t="shared" si="96"/>
        <v>0:</v>
      </c>
      <c r="EW64" s="276">
        <f t="shared" si="48"/>
        <v>0</v>
      </c>
      <c r="EX64" s="277" t="e">
        <f>IF(MONTH('Настройки ТИК'!$C$17)=MONTH('Настройки ТИК'!$D$17),IF(FC64="К",EW64,0),IF(MONTH($A64)&lt;MONTH('Настройки ТИК'!$D$17),IF(FC64="К",EW64,0),0))</f>
        <v>#VALUE!</v>
      </c>
      <c r="EY64" s="277" t="e">
        <f>IF(MONTH('Настройки ТИК'!$C$17)=MONTH('Настройки ТИК'!$D$17),0,IF(MONTH($A64)&lt;MONTH('Настройки ТИК'!$D$17),0,IF(FC64="К",EW64,0)))</f>
        <v>#VALUE!</v>
      </c>
      <c r="EZ64" s="277">
        <f t="shared" si="49"/>
        <v>0</v>
      </c>
      <c r="FA64" s="277">
        <f t="shared" si="50"/>
        <v>0</v>
      </c>
      <c r="FB64" s="303">
        <f>'в ФОВ'!EY40</f>
        <v>0</v>
      </c>
      <c r="FC64" s="380" t="str">
        <f t="shared" si="51"/>
        <v/>
      </c>
      <c r="FD64" s="274" t="str">
        <f t="shared" si="97"/>
        <v>${id_fio14}</v>
      </c>
      <c r="FE64" s="181"/>
      <c r="FF64" s="181"/>
      <c r="FG64" s="275" t="str">
        <f t="shared" si="98"/>
        <v>0:</v>
      </c>
      <c r="FH64" s="275" t="str">
        <f t="shared" si="98"/>
        <v>0:</v>
      </c>
      <c r="FI64" s="276">
        <f t="shared" si="52"/>
        <v>0</v>
      </c>
      <c r="FJ64" s="277" t="e">
        <f>IF(MONTH('Настройки ТИК'!$C$17)=MONTH('Настройки ТИК'!$D$17),IF(FO64="К",FI64,0),IF(MONTH($A64)&lt;MONTH('Настройки ТИК'!$D$17),IF(FO64="К",FI64,0),0))</f>
        <v>#VALUE!</v>
      </c>
      <c r="FK64" s="277" t="e">
        <f>IF(MONTH('Настройки ТИК'!$C$17)=MONTH('Настройки ТИК'!$D$17),0,IF(MONTH($A64)&lt;MONTH('Настройки ТИК'!$D$17),0,IF(FO64="К",FI64,0)))</f>
        <v>#VALUE!</v>
      </c>
      <c r="FL64" s="277">
        <f t="shared" si="53"/>
        <v>0</v>
      </c>
      <c r="FM64" s="277">
        <f t="shared" si="54"/>
        <v>0</v>
      </c>
      <c r="FN64" s="303">
        <f>'в ФОВ'!FK40</f>
        <v>0</v>
      </c>
      <c r="FO64" s="380" t="str">
        <f t="shared" si="55"/>
        <v/>
      </c>
      <c r="FP64" s="274" t="str">
        <f t="shared" si="99"/>
        <v>${id_fio15}</v>
      </c>
      <c r="FQ64" s="181"/>
      <c r="FR64" s="181"/>
      <c r="FS64" s="275" t="str">
        <f t="shared" si="100"/>
        <v>0:</v>
      </c>
      <c r="FT64" s="275" t="str">
        <f t="shared" si="100"/>
        <v>0:</v>
      </c>
      <c r="FU64" s="276">
        <f t="shared" si="56"/>
        <v>0</v>
      </c>
      <c r="FV64" s="277" t="e">
        <f>IF(MONTH('Настройки ТИК'!$C$17)=MONTH('Настройки ТИК'!$D$17),IF(GA64="К",FU64,0),IF(MONTH($A64)&lt;MONTH('Настройки ТИК'!$D$17),IF(GA64="К",FU64,0),0))</f>
        <v>#VALUE!</v>
      </c>
      <c r="FW64" s="277" t="e">
        <f>IF(MONTH('Настройки ТИК'!$C$17)=MONTH('Настройки ТИК'!$D$17),0,IF(MONTH($A64)&lt;MONTH('Настройки ТИК'!$D$17),0,IF(GA64="К",FU64,0)))</f>
        <v>#VALUE!</v>
      </c>
      <c r="FX64" s="277">
        <f t="shared" si="57"/>
        <v>0</v>
      </c>
      <c r="FY64" s="277">
        <f t="shared" si="58"/>
        <v>0</v>
      </c>
      <c r="FZ64" s="303">
        <f>'в ФОВ'!FW40</f>
        <v>0</v>
      </c>
      <c r="GA64" s="380" t="str">
        <f t="shared" si="59"/>
        <v/>
      </c>
      <c r="GB64" s="274" t="str">
        <f t="shared" si="101"/>
        <v>${id_fio16}</v>
      </c>
      <c r="GC64" s="181"/>
      <c r="GD64" s="181"/>
      <c r="GE64" s="275" t="str">
        <f t="shared" si="102"/>
        <v>0:</v>
      </c>
      <c r="GF64" s="275" t="str">
        <f t="shared" si="102"/>
        <v>0:</v>
      </c>
      <c r="GG64" s="276">
        <f t="shared" si="60"/>
        <v>0</v>
      </c>
      <c r="GH64" s="277" t="e">
        <f>IF(MONTH('Настройки ТИК'!$C$17)=MONTH('Настройки ТИК'!$D$17),IF(GM64="К",GG64,0),IF(MONTH($A64)&lt;MONTH('Настройки ТИК'!$D$17),IF(GM64="К",GG64,0),0))</f>
        <v>#VALUE!</v>
      </c>
      <c r="GI64" s="277" t="e">
        <f>IF(MONTH('Настройки ТИК'!$C$17)=MONTH('Настройки ТИК'!$D$17),0,IF(MONTH($A64)&lt;MONTH('Настройки ТИК'!$D$17),0,IF(GM64="К",GG64,0)))</f>
        <v>#VALUE!</v>
      </c>
      <c r="GJ64" s="277">
        <f t="shared" si="61"/>
        <v>0</v>
      </c>
      <c r="GK64" s="277">
        <f t="shared" si="62"/>
        <v>0</v>
      </c>
      <c r="GL64" s="303">
        <f>'в ФОВ'!GI40</f>
        <v>0</v>
      </c>
      <c r="GM64" s="380" t="str">
        <f t="shared" si="63"/>
        <v/>
      </c>
      <c r="GN64" s="274" t="str">
        <f t="shared" si="103"/>
        <v>${id_fio17}</v>
      </c>
      <c r="GO64" s="181"/>
      <c r="GP64" s="181"/>
      <c r="GQ64" s="275" t="str">
        <f t="shared" si="104"/>
        <v>0:</v>
      </c>
      <c r="GR64" s="275" t="str">
        <f t="shared" si="104"/>
        <v>0:</v>
      </c>
      <c r="GS64" s="276">
        <f t="shared" si="64"/>
        <v>0</v>
      </c>
      <c r="GT64" s="277" t="e">
        <f>IF(MONTH('Настройки ТИК'!$C$17)=MONTH('Настройки ТИК'!$D$17),IF(GY64="К",GS64,0),IF(MONTH($A64)&lt;MONTH('Настройки ТИК'!$D$17),IF(GY64="К",GS64,0),0))</f>
        <v>#VALUE!</v>
      </c>
      <c r="GU64" s="277" t="e">
        <f>IF(MONTH('Настройки ТИК'!$C$17)=MONTH('Настройки ТИК'!$D$17),0,IF(MONTH($A64)&lt;MONTH('Настройки ТИК'!$D$17),0,IF(GY64="К",GS64,0)))</f>
        <v>#VALUE!</v>
      </c>
      <c r="GV64" s="277">
        <f t="shared" si="65"/>
        <v>0</v>
      </c>
      <c r="GW64" s="277">
        <f t="shared" si="66"/>
        <v>0</v>
      </c>
      <c r="GX64" s="303">
        <f>'в ФОВ'!GU40</f>
        <v>0</v>
      </c>
      <c r="GY64" s="380" t="str">
        <f t="shared" si="67"/>
        <v/>
      </c>
      <c r="GZ64" s="274" t="str">
        <f t="shared" si="105"/>
        <v>${id_fio18}</v>
      </c>
      <c r="HA64" s="181"/>
      <c r="HB64" s="181"/>
      <c r="HC64" s="275" t="str">
        <f t="shared" si="106"/>
        <v>0:</v>
      </c>
      <c r="HD64" s="275" t="str">
        <f t="shared" si="106"/>
        <v>0:</v>
      </c>
      <c r="HE64" s="276">
        <f t="shared" si="68"/>
        <v>0</v>
      </c>
      <c r="HF64" s="277" t="e">
        <f>IF(MONTH('Настройки ТИК'!$C$17)=MONTH('Настройки ТИК'!$D$17),IF(HK64="К",HE64,0),IF(MONTH($A64)&lt;MONTH('Настройки ТИК'!$D$17),IF(HK64="К",HE64,0),0))</f>
        <v>#VALUE!</v>
      </c>
      <c r="HG64" s="277" t="e">
        <f>IF(MONTH('Настройки ТИК'!$C$17)=MONTH('Настройки ТИК'!$D$17),0,IF(MONTH($A64)&lt;MONTH('Настройки ТИК'!$D$17),0,IF(HK64="К",HE64,0)))</f>
        <v>#VALUE!</v>
      </c>
      <c r="HH64" s="277">
        <f t="shared" si="69"/>
        <v>0</v>
      </c>
      <c r="HI64" s="277">
        <f t="shared" si="70"/>
        <v>0</v>
      </c>
      <c r="HJ64" s="303">
        <f>'в ФОВ'!HG40</f>
        <v>0</v>
      </c>
      <c r="HK64" s="380" t="str">
        <f t="shared" si="71"/>
        <v/>
      </c>
      <c r="HO64" s="408" t="str">
        <f>'Настройки ТИК'!$C$55</f>
        <v>${code_doc}</v>
      </c>
    </row>
    <row r="65" spans="1:223">
      <c r="A65" s="419" t="s">
        <v>1040</v>
      </c>
      <c r="B65" s="420" t="s">
        <v>1041</v>
      </c>
      <c r="C65" s="497" t="s">
        <v>1091</v>
      </c>
      <c r="D65" s="274" t="str">
        <f t="shared" si="107"/>
        <v>${id_fio1}</v>
      </c>
      <c r="E65" s="181"/>
      <c r="F65" s="181"/>
      <c r="G65" s="275" t="str">
        <f t="shared" si="72"/>
        <v>0:</v>
      </c>
      <c r="H65" s="275" t="str">
        <f t="shared" si="72"/>
        <v>0:</v>
      </c>
      <c r="I65" s="276">
        <f t="shared" si="0"/>
        <v>0</v>
      </c>
      <c r="J65" s="277" t="e">
        <f>IF(MONTH('Настройки ТИК'!$C$17)=MONTH('Настройки ТИК'!$D$17),IF(O65="К",I65,0),IF(MONTH($A65)&lt;MONTH('Настройки ТИК'!$D$17),IF(O65="К",I65,0),0))</f>
        <v>#VALUE!</v>
      </c>
      <c r="K65" s="277" t="e">
        <f>IF(MONTH('Настройки ТИК'!$C$17)=MONTH('Настройки ТИК'!$D$17),0,IF(MONTH($A65)&lt;MONTH('Настройки ТИК'!$D$17),0,IF(O65="К",I65,0)))</f>
        <v>#VALUE!</v>
      </c>
      <c r="L65" s="277">
        <f t="shared" si="1"/>
        <v>0</v>
      </c>
      <c r="M65" s="277">
        <f t="shared" si="2"/>
        <v>0</v>
      </c>
      <c r="N65" s="303">
        <f>'в ФОВ'!K41</f>
        <v>0</v>
      </c>
      <c r="O65" s="380" t="str">
        <f t="shared" si="3"/>
        <v/>
      </c>
      <c r="P65" s="274" t="str">
        <f t="shared" si="73"/>
        <v>${id_fio2}</v>
      </c>
      <c r="Q65" s="181"/>
      <c r="R65" s="181"/>
      <c r="S65" s="275" t="str">
        <f t="shared" si="74"/>
        <v>0:</v>
      </c>
      <c r="T65" s="275" t="str">
        <f t="shared" si="74"/>
        <v>0:</v>
      </c>
      <c r="U65" s="276">
        <f t="shared" si="4"/>
        <v>0</v>
      </c>
      <c r="V65" s="277" t="e">
        <f>IF(MONTH('Настройки ТИК'!$C$17)=MONTH('Настройки ТИК'!$D$17),IF(AA65="К",U65,0),IF(MONTH($A65)&lt;MONTH('Настройки ТИК'!$D$17),IF(AA65="К",U65,0),0))</f>
        <v>#VALUE!</v>
      </c>
      <c r="W65" s="277" t="e">
        <f>IF(MONTH('Настройки ТИК'!$C$17)=MONTH('Настройки ТИК'!$D$17),0,IF(MONTH($A65)&lt;MONTH('Настройки ТИК'!$D$17),0,IF(AA65="К",U65,0)))</f>
        <v>#VALUE!</v>
      </c>
      <c r="X65" s="277">
        <f t="shared" si="5"/>
        <v>0</v>
      </c>
      <c r="Y65" s="277">
        <f t="shared" si="6"/>
        <v>0</v>
      </c>
      <c r="Z65" s="303">
        <f>'в ФОВ'!W41</f>
        <v>0</v>
      </c>
      <c r="AA65" s="380" t="str">
        <f t="shared" si="7"/>
        <v/>
      </c>
      <c r="AB65" s="274" t="str">
        <f t="shared" si="75"/>
        <v>${id_fio3}</v>
      </c>
      <c r="AC65" s="181"/>
      <c r="AD65" s="181"/>
      <c r="AE65" s="275" t="str">
        <f t="shared" si="76"/>
        <v>0:</v>
      </c>
      <c r="AF65" s="275" t="str">
        <f t="shared" si="76"/>
        <v>0:</v>
      </c>
      <c r="AG65" s="276">
        <f t="shared" si="8"/>
        <v>0</v>
      </c>
      <c r="AH65" s="277" t="e">
        <f>IF(MONTH('Настройки ТИК'!$C$17)=MONTH('Настройки ТИК'!$D$17),IF(AM65="К",AG65,0),IF(MONTH($A65)&lt;MONTH('Настройки ТИК'!$D$17),IF(AM65="К",AG65,0),0))</f>
        <v>#VALUE!</v>
      </c>
      <c r="AI65" s="277" t="e">
        <f>IF(MONTH('Настройки ТИК'!$C$17)=MONTH('Настройки ТИК'!$D$17),0,IF(MONTH($A65)&lt;MONTH('Настройки ТИК'!$D$17),0,IF(AM65="К",AG65,0)))</f>
        <v>#VALUE!</v>
      </c>
      <c r="AJ65" s="277">
        <f t="shared" si="9"/>
        <v>0</v>
      </c>
      <c r="AK65" s="277">
        <f t="shared" si="10"/>
        <v>0</v>
      </c>
      <c r="AL65" s="303">
        <f>'в ФОВ'!AI41</f>
        <v>0</v>
      </c>
      <c r="AM65" s="380" t="str">
        <f t="shared" si="11"/>
        <v/>
      </c>
      <c r="AN65" s="274" t="str">
        <f t="shared" si="77"/>
        <v>${id_fio4}</v>
      </c>
      <c r="AO65" s="181"/>
      <c r="AP65" s="181"/>
      <c r="AQ65" s="275" t="str">
        <f t="shared" si="78"/>
        <v>0:</v>
      </c>
      <c r="AR65" s="275" t="str">
        <f t="shared" si="78"/>
        <v>0:</v>
      </c>
      <c r="AS65" s="276">
        <f t="shared" si="12"/>
        <v>0</v>
      </c>
      <c r="AT65" s="277" t="e">
        <f>IF(MONTH('Настройки ТИК'!$C$17)=MONTH('Настройки ТИК'!$D$17),IF(AY65="К",AS65,0),IF(MONTH($A65)&lt;MONTH('Настройки ТИК'!$D$17),IF(AY65="К",AS65,0),0))</f>
        <v>#VALUE!</v>
      </c>
      <c r="AU65" s="277" t="e">
        <f>IF(MONTH('Настройки ТИК'!$C$17)=MONTH('Настройки ТИК'!$D$17),0,IF(MONTH($A65)&lt;MONTH('Настройки ТИК'!$D$17),0,IF(AY65="К",AS65,0)))</f>
        <v>#VALUE!</v>
      </c>
      <c r="AV65" s="277">
        <f t="shared" si="13"/>
        <v>0</v>
      </c>
      <c r="AW65" s="277">
        <f t="shared" si="14"/>
        <v>0</v>
      </c>
      <c r="AX65" s="303">
        <f>'в ФОВ'!AU41</f>
        <v>0</v>
      </c>
      <c r="AY65" s="380" t="str">
        <f t="shared" si="15"/>
        <v/>
      </c>
      <c r="AZ65" s="274" t="str">
        <f t="shared" si="79"/>
        <v>${id_fio5}</v>
      </c>
      <c r="BA65" s="181"/>
      <c r="BB65" s="181"/>
      <c r="BC65" s="275" t="str">
        <f t="shared" si="80"/>
        <v>0:</v>
      </c>
      <c r="BD65" s="275" t="str">
        <f t="shared" si="80"/>
        <v>0:</v>
      </c>
      <c r="BE65" s="276">
        <f t="shared" si="16"/>
        <v>0</v>
      </c>
      <c r="BF65" s="277" t="e">
        <f>IF(MONTH('Настройки ТИК'!$C$17)=MONTH('Настройки ТИК'!$D$17),IF(BK65="К",BE65,0),IF(MONTH($A65)&lt;MONTH('Настройки ТИК'!$D$17),IF(BK65="К",BE65,0),0))</f>
        <v>#VALUE!</v>
      </c>
      <c r="BG65" s="277" t="e">
        <f>IF(MONTH('Настройки ТИК'!$C$17)=MONTH('Настройки ТИК'!$D$17),0,IF(MONTH($A65)&lt;MONTH('Настройки ТИК'!$D$17),0,IF(BK65="К",BE65,0)))</f>
        <v>#VALUE!</v>
      </c>
      <c r="BH65" s="277">
        <f t="shared" si="17"/>
        <v>0</v>
      </c>
      <c r="BI65" s="277">
        <f t="shared" si="18"/>
        <v>0</v>
      </c>
      <c r="BJ65" s="303">
        <f>'в ФОВ'!BG41</f>
        <v>0</v>
      </c>
      <c r="BK65" s="380" t="str">
        <f t="shared" si="19"/>
        <v/>
      </c>
      <c r="BL65" s="274" t="str">
        <f t="shared" si="81"/>
        <v>${id_fio6}</v>
      </c>
      <c r="BM65" s="181"/>
      <c r="BN65" s="181"/>
      <c r="BO65" s="275" t="str">
        <f t="shared" si="82"/>
        <v>0:</v>
      </c>
      <c r="BP65" s="275" t="str">
        <f t="shared" si="82"/>
        <v>0:</v>
      </c>
      <c r="BQ65" s="276">
        <f t="shared" si="20"/>
        <v>0</v>
      </c>
      <c r="BR65" s="277" t="e">
        <f>IF(MONTH('Настройки ТИК'!$C$17)=MONTH('Настройки ТИК'!$D$17),IF(BW65="К",BQ65,0),IF(MONTH($A65)&lt;MONTH('Настройки ТИК'!$D$17),IF(BW65="К",BQ65,0),0))</f>
        <v>#VALUE!</v>
      </c>
      <c r="BS65" s="277" t="e">
        <f>IF(MONTH('Настройки ТИК'!$C$17)=MONTH('Настройки ТИК'!$D$17),0,IF(MONTH($A65)&lt;MONTH('Настройки ТИК'!$D$17),0,IF(BW65="К",BQ65,0)))</f>
        <v>#VALUE!</v>
      </c>
      <c r="BT65" s="277">
        <f t="shared" si="21"/>
        <v>0</v>
      </c>
      <c r="BU65" s="277">
        <f t="shared" si="22"/>
        <v>0</v>
      </c>
      <c r="BV65" s="303">
        <f>'в ФОВ'!BS41</f>
        <v>0</v>
      </c>
      <c r="BW65" s="380" t="str">
        <f t="shared" si="23"/>
        <v/>
      </c>
      <c r="BX65" s="274" t="str">
        <f t="shared" si="83"/>
        <v>${id_fio7}</v>
      </c>
      <c r="BY65" s="181"/>
      <c r="BZ65" s="181"/>
      <c r="CA65" s="275" t="str">
        <f t="shared" si="84"/>
        <v>0:</v>
      </c>
      <c r="CB65" s="275" t="str">
        <f t="shared" si="84"/>
        <v>0:</v>
      </c>
      <c r="CC65" s="276">
        <f t="shared" si="24"/>
        <v>0</v>
      </c>
      <c r="CD65" s="277" t="e">
        <f>IF(MONTH('Настройки ТИК'!$C$17)=MONTH('Настройки ТИК'!$D$17),IF(CI65="К",CC65,0),IF(MONTH($A65)&lt;MONTH('Настройки ТИК'!$D$17),IF(CI65="К",CC65,0),0))</f>
        <v>#VALUE!</v>
      </c>
      <c r="CE65" s="277" t="e">
        <f>IF(MONTH('Настройки ТИК'!$C$17)=MONTH('Настройки ТИК'!$D$17),0,IF(MONTH($A65)&lt;MONTH('Настройки ТИК'!$D$17),0,IF(CI65="К",CC65,0)))</f>
        <v>#VALUE!</v>
      </c>
      <c r="CF65" s="277">
        <f t="shared" si="25"/>
        <v>0</v>
      </c>
      <c r="CG65" s="277">
        <f t="shared" si="26"/>
        <v>0</v>
      </c>
      <c r="CH65" s="303">
        <f>'в ФОВ'!CE41</f>
        <v>0</v>
      </c>
      <c r="CI65" s="380" t="str">
        <f t="shared" si="27"/>
        <v/>
      </c>
      <c r="CJ65" s="274" t="str">
        <f t="shared" si="85"/>
        <v>${id_fio8}</v>
      </c>
      <c r="CK65" s="181"/>
      <c r="CL65" s="181"/>
      <c r="CM65" s="275" t="str">
        <f t="shared" si="86"/>
        <v>0:</v>
      </c>
      <c r="CN65" s="275" t="str">
        <f t="shared" si="86"/>
        <v>0:</v>
      </c>
      <c r="CO65" s="276">
        <f t="shared" si="28"/>
        <v>0</v>
      </c>
      <c r="CP65" s="277" t="e">
        <f>IF(MONTH('Настройки ТИК'!$C$17)=MONTH('Настройки ТИК'!$D$17),IF(CU65="К",CO65,0),IF(MONTH($A65)&lt;MONTH('Настройки ТИК'!$D$17),IF(CU65="К",CO65,0),0))</f>
        <v>#VALUE!</v>
      </c>
      <c r="CQ65" s="277" t="e">
        <f>IF(MONTH('Настройки ТИК'!$C$17)=MONTH('Настройки ТИК'!$D$17),0,IF(MONTH($A65)&lt;MONTH('Настройки ТИК'!$D$17),0,IF(CU65="К",CO65,0)))</f>
        <v>#VALUE!</v>
      </c>
      <c r="CR65" s="277">
        <f t="shared" si="29"/>
        <v>0</v>
      </c>
      <c r="CS65" s="277">
        <f t="shared" si="30"/>
        <v>0</v>
      </c>
      <c r="CT65" s="303">
        <f>'в ФОВ'!CQ41</f>
        <v>0</v>
      </c>
      <c r="CU65" s="380" t="str">
        <f t="shared" si="31"/>
        <v/>
      </c>
      <c r="CV65" s="274" t="str">
        <f t="shared" si="87"/>
        <v>${id_fio9}</v>
      </c>
      <c r="CW65" s="181"/>
      <c r="CX65" s="181"/>
      <c r="CY65" s="275" t="str">
        <f t="shared" si="88"/>
        <v>0:</v>
      </c>
      <c r="CZ65" s="275" t="str">
        <f t="shared" si="88"/>
        <v>0:</v>
      </c>
      <c r="DA65" s="276">
        <f t="shared" si="32"/>
        <v>0</v>
      </c>
      <c r="DB65" s="277" t="e">
        <f>IF(MONTH('Настройки ТИК'!$C$17)=MONTH('Настройки ТИК'!$D$17),IF(DG65="К",DA65,0),IF(MONTH($A65)&lt;MONTH('Настройки ТИК'!$D$17),IF(DG65="К",DA65,0),0))</f>
        <v>#VALUE!</v>
      </c>
      <c r="DC65" s="277" t="e">
        <f>IF(MONTH('Настройки ТИК'!$C$17)=MONTH('Настройки ТИК'!$D$17),0,IF(MONTH($A65)&lt;MONTH('Настройки ТИК'!$D$17),0,IF(DG65="К",DA65,0)))</f>
        <v>#VALUE!</v>
      </c>
      <c r="DD65" s="277">
        <f t="shared" si="33"/>
        <v>0</v>
      </c>
      <c r="DE65" s="277">
        <f t="shared" si="34"/>
        <v>0</v>
      </c>
      <c r="DF65" s="303">
        <f>'в ФОВ'!DC41</f>
        <v>0</v>
      </c>
      <c r="DG65" s="380" t="str">
        <f t="shared" si="35"/>
        <v/>
      </c>
      <c r="DH65" s="274" t="str">
        <f t="shared" si="89"/>
        <v>${id_fio10}</v>
      </c>
      <c r="DI65" s="181"/>
      <c r="DJ65" s="181"/>
      <c r="DK65" s="275" t="str">
        <f t="shared" si="90"/>
        <v>0:</v>
      </c>
      <c r="DL65" s="275" t="str">
        <f t="shared" si="90"/>
        <v>0:</v>
      </c>
      <c r="DM65" s="276">
        <f t="shared" si="36"/>
        <v>0</v>
      </c>
      <c r="DN65" s="277" t="e">
        <f>IF(MONTH('Настройки ТИК'!$C$17)=MONTH('Настройки ТИК'!$D$17),IF(DS65="К",DM65,0),IF(MONTH($A65)&lt;MONTH('Настройки ТИК'!$D$17),IF(DS65="К",DM65,0),0))</f>
        <v>#VALUE!</v>
      </c>
      <c r="DO65" s="277" t="e">
        <f>IF(MONTH('Настройки ТИК'!$C$17)=MONTH('Настройки ТИК'!$D$17),0,IF(MONTH($A65)&lt;MONTH('Настройки ТИК'!$D$17),0,IF(DS65="К",DM65,0)))</f>
        <v>#VALUE!</v>
      </c>
      <c r="DP65" s="277">
        <f t="shared" si="37"/>
        <v>0</v>
      </c>
      <c r="DQ65" s="277">
        <f t="shared" si="38"/>
        <v>0</v>
      </c>
      <c r="DR65" s="303">
        <f>'в ФОВ'!DO41</f>
        <v>0</v>
      </c>
      <c r="DS65" s="380" t="str">
        <f t="shared" si="39"/>
        <v/>
      </c>
      <c r="DT65" s="274" t="str">
        <f t="shared" si="91"/>
        <v>${id_fio11}</v>
      </c>
      <c r="DU65" s="181"/>
      <c r="DV65" s="181"/>
      <c r="DW65" s="275" t="str">
        <f t="shared" si="92"/>
        <v>0:</v>
      </c>
      <c r="DX65" s="275" t="str">
        <f t="shared" si="92"/>
        <v>0:</v>
      </c>
      <c r="DY65" s="276">
        <f t="shared" si="40"/>
        <v>0</v>
      </c>
      <c r="DZ65" s="277" t="e">
        <f>IF(MONTH('Настройки ТИК'!$C$17)=MONTH('Настройки ТИК'!$D$17),IF(EE65="К",DY65,0),IF(MONTH($A65)&lt;MONTH('Настройки ТИК'!$D$17),IF(EE65="К",DY65,0),0))</f>
        <v>#VALUE!</v>
      </c>
      <c r="EA65" s="277" t="e">
        <f>IF(MONTH('Настройки ТИК'!$C$17)=MONTH('Настройки ТИК'!$D$17),0,IF(MONTH($A65)&lt;MONTH('Настройки ТИК'!$D$17),0,IF(EE65="К",DY65,0)))</f>
        <v>#VALUE!</v>
      </c>
      <c r="EB65" s="277">
        <f t="shared" si="41"/>
        <v>0</v>
      </c>
      <c r="EC65" s="277">
        <f t="shared" si="42"/>
        <v>0</v>
      </c>
      <c r="ED65" s="303">
        <f>'в ФОВ'!EA41</f>
        <v>0</v>
      </c>
      <c r="EE65" s="380" t="str">
        <f t="shared" si="43"/>
        <v/>
      </c>
      <c r="EF65" s="274" t="str">
        <f t="shared" si="93"/>
        <v>${id_fio12}</v>
      </c>
      <c r="EG65" s="181"/>
      <c r="EH65" s="181"/>
      <c r="EI65" s="275" t="str">
        <f t="shared" si="94"/>
        <v>0:</v>
      </c>
      <c r="EJ65" s="275" t="str">
        <f t="shared" si="94"/>
        <v>0:</v>
      </c>
      <c r="EK65" s="276">
        <f t="shared" si="44"/>
        <v>0</v>
      </c>
      <c r="EL65" s="277" t="e">
        <f>IF(MONTH('Настройки ТИК'!$C$17)=MONTH('Настройки ТИК'!$D$17),IF(EQ65="К",EK65,0),IF(MONTH($A65)&lt;MONTH('Настройки ТИК'!$D$17),IF(EQ65="К",EK65,0),0))</f>
        <v>#VALUE!</v>
      </c>
      <c r="EM65" s="277" t="e">
        <f>IF(MONTH('Настройки ТИК'!$C$17)=MONTH('Настройки ТИК'!$D$17),0,IF(MONTH($A65)&lt;MONTH('Настройки ТИК'!$D$17),0,IF(EQ65="К",EK65,0)))</f>
        <v>#VALUE!</v>
      </c>
      <c r="EN65" s="277">
        <f t="shared" si="45"/>
        <v>0</v>
      </c>
      <c r="EO65" s="277">
        <f t="shared" si="46"/>
        <v>0</v>
      </c>
      <c r="EP65" s="303">
        <f>'в ФОВ'!EM41</f>
        <v>0</v>
      </c>
      <c r="EQ65" s="380" t="str">
        <f t="shared" si="47"/>
        <v/>
      </c>
      <c r="ER65" s="274" t="str">
        <f t="shared" si="95"/>
        <v>${id_fio13}</v>
      </c>
      <c r="ES65" s="181"/>
      <c r="ET65" s="181"/>
      <c r="EU65" s="275" t="str">
        <f t="shared" si="96"/>
        <v>0:</v>
      </c>
      <c r="EV65" s="275" t="str">
        <f t="shared" si="96"/>
        <v>0:</v>
      </c>
      <c r="EW65" s="276">
        <f t="shared" si="48"/>
        <v>0</v>
      </c>
      <c r="EX65" s="277" t="e">
        <f>IF(MONTH('Настройки ТИК'!$C$17)=MONTH('Настройки ТИК'!$D$17),IF(FC65="К",EW65,0),IF(MONTH($A65)&lt;MONTH('Настройки ТИК'!$D$17),IF(FC65="К",EW65,0),0))</f>
        <v>#VALUE!</v>
      </c>
      <c r="EY65" s="277" t="e">
        <f>IF(MONTH('Настройки ТИК'!$C$17)=MONTH('Настройки ТИК'!$D$17),0,IF(MONTH($A65)&lt;MONTH('Настройки ТИК'!$D$17),0,IF(FC65="К",EW65,0)))</f>
        <v>#VALUE!</v>
      </c>
      <c r="EZ65" s="277">
        <f t="shared" si="49"/>
        <v>0</v>
      </c>
      <c r="FA65" s="277">
        <f t="shared" si="50"/>
        <v>0</v>
      </c>
      <c r="FB65" s="303">
        <f>'в ФОВ'!EY41</f>
        <v>0</v>
      </c>
      <c r="FC65" s="380" t="str">
        <f t="shared" si="51"/>
        <v/>
      </c>
      <c r="FD65" s="274" t="str">
        <f t="shared" si="97"/>
        <v>${id_fio14}</v>
      </c>
      <c r="FE65" s="181"/>
      <c r="FF65" s="181"/>
      <c r="FG65" s="275" t="str">
        <f t="shared" si="98"/>
        <v>0:</v>
      </c>
      <c r="FH65" s="275" t="str">
        <f t="shared" si="98"/>
        <v>0:</v>
      </c>
      <c r="FI65" s="276">
        <f t="shared" si="52"/>
        <v>0</v>
      </c>
      <c r="FJ65" s="277" t="e">
        <f>IF(MONTH('Настройки ТИК'!$C$17)=MONTH('Настройки ТИК'!$D$17),IF(FO65="К",FI65,0),IF(MONTH($A65)&lt;MONTH('Настройки ТИК'!$D$17),IF(FO65="К",FI65,0),0))</f>
        <v>#VALUE!</v>
      </c>
      <c r="FK65" s="277" t="e">
        <f>IF(MONTH('Настройки ТИК'!$C$17)=MONTH('Настройки ТИК'!$D$17),0,IF(MONTH($A65)&lt;MONTH('Настройки ТИК'!$D$17),0,IF(FO65="К",FI65,0)))</f>
        <v>#VALUE!</v>
      </c>
      <c r="FL65" s="277">
        <f t="shared" si="53"/>
        <v>0</v>
      </c>
      <c r="FM65" s="277">
        <f t="shared" si="54"/>
        <v>0</v>
      </c>
      <c r="FN65" s="303">
        <f>'в ФОВ'!FK41</f>
        <v>0</v>
      </c>
      <c r="FO65" s="380" t="str">
        <f t="shared" si="55"/>
        <v/>
      </c>
      <c r="FP65" s="274" t="str">
        <f t="shared" si="99"/>
        <v>${id_fio15}</v>
      </c>
      <c r="FQ65" s="181"/>
      <c r="FR65" s="181"/>
      <c r="FS65" s="275" t="str">
        <f t="shared" si="100"/>
        <v>0:</v>
      </c>
      <c r="FT65" s="275" t="str">
        <f t="shared" si="100"/>
        <v>0:</v>
      </c>
      <c r="FU65" s="276">
        <f t="shared" si="56"/>
        <v>0</v>
      </c>
      <c r="FV65" s="277" t="e">
        <f>IF(MONTH('Настройки ТИК'!$C$17)=MONTH('Настройки ТИК'!$D$17),IF(GA65="К",FU65,0),IF(MONTH($A65)&lt;MONTH('Настройки ТИК'!$D$17),IF(GA65="К",FU65,0),0))</f>
        <v>#VALUE!</v>
      </c>
      <c r="FW65" s="277" t="e">
        <f>IF(MONTH('Настройки ТИК'!$C$17)=MONTH('Настройки ТИК'!$D$17),0,IF(MONTH($A65)&lt;MONTH('Настройки ТИК'!$D$17),0,IF(GA65="К",FU65,0)))</f>
        <v>#VALUE!</v>
      </c>
      <c r="FX65" s="277">
        <f t="shared" si="57"/>
        <v>0</v>
      </c>
      <c r="FY65" s="277">
        <f t="shared" si="58"/>
        <v>0</v>
      </c>
      <c r="FZ65" s="303">
        <f>'в ФОВ'!FW41</f>
        <v>0</v>
      </c>
      <c r="GA65" s="380" t="str">
        <f t="shared" si="59"/>
        <v/>
      </c>
      <c r="GB65" s="274" t="str">
        <f t="shared" si="101"/>
        <v>${id_fio16}</v>
      </c>
      <c r="GC65" s="181"/>
      <c r="GD65" s="181"/>
      <c r="GE65" s="275" t="str">
        <f t="shared" si="102"/>
        <v>0:</v>
      </c>
      <c r="GF65" s="275" t="str">
        <f t="shared" si="102"/>
        <v>0:</v>
      </c>
      <c r="GG65" s="276">
        <f t="shared" si="60"/>
        <v>0</v>
      </c>
      <c r="GH65" s="277" t="e">
        <f>IF(MONTH('Настройки ТИК'!$C$17)=MONTH('Настройки ТИК'!$D$17),IF(GM65="К",GG65,0),IF(MONTH($A65)&lt;MONTH('Настройки ТИК'!$D$17),IF(GM65="К",GG65,0),0))</f>
        <v>#VALUE!</v>
      </c>
      <c r="GI65" s="277" t="e">
        <f>IF(MONTH('Настройки ТИК'!$C$17)=MONTH('Настройки ТИК'!$D$17),0,IF(MONTH($A65)&lt;MONTH('Настройки ТИК'!$D$17),0,IF(GM65="К",GG65,0)))</f>
        <v>#VALUE!</v>
      </c>
      <c r="GJ65" s="277">
        <f t="shared" si="61"/>
        <v>0</v>
      </c>
      <c r="GK65" s="277">
        <f t="shared" si="62"/>
        <v>0</v>
      </c>
      <c r="GL65" s="303">
        <f>'в ФОВ'!GI41</f>
        <v>0</v>
      </c>
      <c r="GM65" s="380" t="str">
        <f t="shared" si="63"/>
        <v/>
      </c>
      <c r="GN65" s="274" t="str">
        <f t="shared" si="103"/>
        <v>${id_fio17}</v>
      </c>
      <c r="GO65" s="181"/>
      <c r="GP65" s="181"/>
      <c r="GQ65" s="275" t="str">
        <f t="shared" si="104"/>
        <v>0:</v>
      </c>
      <c r="GR65" s="275" t="str">
        <f t="shared" si="104"/>
        <v>0:</v>
      </c>
      <c r="GS65" s="276">
        <f t="shared" si="64"/>
        <v>0</v>
      </c>
      <c r="GT65" s="277" t="e">
        <f>IF(MONTH('Настройки ТИК'!$C$17)=MONTH('Настройки ТИК'!$D$17),IF(GY65="К",GS65,0),IF(MONTH($A65)&lt;MONTH('Настройки ТИК'!$D$17),IF(GY65="К",GS65,0),0))</f>
        <v>#VALUE!</v>
      </c>
      <c r="GU65" s="277" t="e">
        <f>IF(MONTH('Настройки ТИК'!$C$17)=MONTH('Настройки ТИК'!$D$17),0,IF(MONTH($A65)&lt;MONTH('Настройки ТИК'!$D$17),0,IF(GY65="К",GS65,0)))</f>
        <v>#VALUE!</v>
      </c>
      <c r="GV65" s="277">
        <f t="shared" si="65"/>
        <v>0</v>
      </c>
      <c r="GW65" s="277">
        <f t="shared" si="66"/>
        <v>0</v>
      </c>
      <c r="GX65" s="303">
        <f>'в ФОВ'!GU41</f>
        <v>0</v>
      </c>
      <c r="GY65" s="380" t="str">
        <f t="shared" si="67"/>
        <v/>
      </c>
      <c r="GZ65" s="274" t="str">
        <f t="shared" si="105"/>
        <v>${id_fio18}</v>
      </c>
      <c r="HA65" s="181"/>
      <c r="HB65" s="181"/>
      <c r="HC65" s="275" t="str">
        <f t="shared" si="106"/>
        <v>0:</v>
      </c>
      <c r="HD65" s="275" t="str">
        <f t="shared" si="106"/>
        <v>0:</v>
      </c>
      <c r="HE65" s="276">
        <f t="shared" si="68"/>
        <v>0</v>
      </c>
      <c r="HF65" s="277" t="e">
        <f>IF(MONTH('Настройки ТИК'!$C$17)=MONTH('Настройки ТИК'!$D$17),IF(HK65="К",HE65,0),IF(MONTH($A65)&lt;MONTH('Настройки ТИК'!$D$17),IF(HK65="К",HE65,0),0))</f>
        <v>#VALUE!</v>
      </c>
      <c r="HG65" s="277" t="e">
        <f>IF(MONTH('Настройки ТИК'!$C$17)=MONTH('Настройки ТИК'!$D$17),0,IF(MONTH($A65)&lt;MONTH('Настройки ТИК'!$D$17),0,IF(HK65="К",HE65,0)))</f>
        <v>#VALUE!</v>
      </c>
      <c r="HH65" s="277">
        <f t="shared" si="69"/>
        <v>0</v>
      </c>
      <c r="HI65" s="277">
        <f t="shared" si="70"/>
        <v>0</v>
      </c>
      <c r="HJ65" s="303">
        <f>'в ФОВ'!HG41</f>
        <v>0</v>
      </c>
      <c r="HK65" s="380" t="str">
        <f t="shared" si="71"/>
        <v/>
      </c>
      <c r="HO65" s="408" t="str">
        <f>'Настройки ТИК'!$C$55</f>
        <v>${code_doc}</v>
      </c>
    </row>
    <row r="66" spans="1:223">
      <c r="A66" s="419" t="s">
        <v>1040</v>
      </c>
      <c r="B66" s="420" t="s">
        <v>1041</v>
      </c>
      <c r="C66" s="497" t="s">
        <v>1091</v>
      </c>
      <c r="D66" s="274" t="str">
        <f t="shared" si="107"/>
        <v>${id_fio1}</v>
      </c>
      <c r="E66" s="181"/>
      <c r="F66" s="181"/>
      <c r="G66" s="275" t="str">
        <f t="shared" si="72"/>
        <v>0:</v>
      </c>
      <c r="H66" s="275" t="str">
        <f t="shared" si="72"/>
        <v>0:</v>
      </c>
      <c r="I66" s="276">
        <f t="shared" si="0"/>
        <v>0</v>
      </c>
      <c r="J66" s="277" t="e">
        <f>IF(MONTH('Настройки ТИК'!$C$17)=MONTH('Настройки ТИК'!$D$17),IF(O66="К",I66,0),IF(MONTH($A66)&lt;MONTH('Настройки ТИК'!$D$17),IF(O66="К",I66,0),0))</f>
        <v>#VALUE!</v>
      </c>
      <c r="K66" s="277" t="e">
        <f>IF(MONTH('Настройки ТИК'!$C$17)=MONTH('Настройки ТИК'!$D$17),0,IF(MONTH($A66)&lt;MONTH('Настройки ТИК'!$D$17),0,IF(O66="К",I66,0)))</f>
        <v>#VALUE!</v>
      </c>
      <c r="L66" s="277">
        <f t="shared" si="1"/>
        <v>0</v>
      </c>
      <c r="M66" s="277">
        <f t="shared" si="2"/>
        <v>0</v>
      </c>
      <c r="N66" s="303">
        <f>'в ФОВ'!K42</f>
        <v>0</v>
      </c>
      <c r="O66" s="380" t="str">
        <f t="shared" si="3"/>
        <v/>
      </c>
      <c r="P66" s="274" t="str">
        <f t="shared" si="73"/>
        <v>${id_fio2}</v>
      </c>
      <c r="Q66" s="181"/>
      <c r="R66" s="181"/>
      <c r="S66" s="275" t="str">
        <f t="shared" si="74"/>
        <v>0:</v>
      </c>
      <c r="T66" s="275" t="str">
        <f t="shared" si="74"/>
        <v>0:</v>
      </c>
      <c r="U66" s="276">
        <f t="shared" si="4"/>
        <v>0</v>
      </c>
      <c r="V66" s="277" t="e">
        <f>IF(MONTH('Настройки ТИК'!$C$17)=MONTH('Настройки ТИК'!$D$17),IF(AA66="К",U66,0),IF(MONTH($A66)&lt;MONTH('Настройки ТИК'!$D$17),IF(AA66="К",U66,0),0))</f>
        <v>#VALUE!</v>
      </c>
      <c r="W66" s="277" t="e">
        <f>IF(MONTH('Настройки ТИК'!$C$17)=MONTH('Настройки ТИК'!$D$17),0,IF(MONTH($A66)&lt;MONTH('Настройки ТИК'!$D$17),0,IF(AA66="К",U66,0)))</f>
        <v>#VALUE!</v>
      </c>
      <c r="X66" s="277">
        <f t="shared" si="5"/>
        <v>0</v>
      </c>
      <c r="Y66" s="277">
        <f t="shared" si="6"/>
        <v>0</v>
      </c>
      <c r="Z66" s="303">
        <f>'в ФОВ'!W42</f>
        <v>0</v>
      </c>
      <c r="AA66" s="380" t="str">
        <f t="shared" si="7"/>
        <v/>
      </c>
      <c r="AB66" s="274" t="str">
        <f t="shared" si="75"/>
        <v>${id_fio3}</v>
      </c>
      <c r="AC66" s="181"/>
      <c r="AD66" s="181"/>
      <c r="AE66" s="275" t="str">
        <f t="shared" si="76"/>
        <v>0:</v>
      </c>
      <c r="AF66" s="275" t="str">
        <f t="shared" si="76"/>
        <v>0:</v>
      </c>
      <c r="AG66" s="276">
        <f t="shared" si="8"/>
        <v>0</v>
      </c>
      <c r="AH66" s="277" t="e">
        <f>IF(MONTH('Настройки ТИК'!$C$17)=MONTH('Настройки ТИК'!$D$17),IF(AM66="К",AG66,0),IF(MONTH($A66)&lt;MONTH('Настройки ТИК'!$D$17),IF(AM66="К",AG66,0),0))</f>
        <v>#VALUE!</v>
      </c>
      <c r="AI66" s="277" t="e">
        <f>IF(MONTH('Настройки ТИК'!$C$17)=MONTH('Настройки ТИК'!$D$17),0,IF(MONTH($A66)&lt;MONTH('Настройки ТИК'!$D$17),0,IF(AM66="К",AG66,0)))</f>
        <v>#VALUE!</v>
      </c>
      <c r="AJ66" s="277">
        <f t="shared" si="9"/>
        <v>0</v>
      </c>
      <c r="AK66" s="277">
        <f t="shared" si="10"/>
        <v>0</v>
      </c>
      <c r="AL66" s="303">
        <f>'в ФОВ'!AI42</f>
        <v>0</v>
      </c>
      <c r="AM66" s="380" t="str">
        <f t="shared" si="11"/>
        <v/>
      </c>
      <c r="AN66" s="274" t="str">
        <f t="shared" si="77"/>
        <v>${id_fio4}</v>
      </c>
      <c r="AO66" s="181"/>
      <c r="AP66" s="181"/>
      <c r="AQ66" s="275" t="str">
        <f t="shared" si="78"/>
        <v>0:</v>
      </c>
      <c r="AR66" s="275" t="str">
        <f t="shared" si="78"/>
        <v>0:</v>
      </c>
      <c r="AS66" s="276">
        <f t="shared" si="12"/>
        <v>0</v>
      </c>
      <c r="AT66" s="277" t="e">
        <f>IF(MONTH('Настройки ТИК'!$C$17)=MONTH('Настройки ТИК'!$D$17),IF(AY66="К",AS66,0),IF(MONTH($A66)&lt;MONTH('Настройки ТИК'!$D$17),IF(AY66="К",AS66,0),0))</f>
        <v>#VALUE!</v>
      </c>
      <c r="AU66" s="277" t="e">
        <f>IF(MONTH('Настройки ТИК'!$C$17)=MONTH('Настройки ТИК'!$D$17),0,IF(MONTH($A66)&lt;MONTH('Настройки ТИК'!$D$17),0,IF(AY66="К",AS66,0)))</f>
        <v>#VALUE!</v>
      </c>
      <c r="AV66" s="277">
        <f t="shared" si="13"/>
        <v>0</v>
      </c>
      <c r="AW66" s="277">
        <f t="shared" si="14"/>
        <v>0</v>
      </c>
      <c r="AX66" s="303">
        <f>'в ФОВ'!AU42</f>
        <v>0</v>
      </c>
      <c r="AY66" s="380" t="str">
        <f t="shared" si="15"/>
        <v/>
      </c>
      <c r="AZ66" s="274" t="str">
        <f t="shared" si="79"/>
        <v>${id_fio5}</v>
      </c>
      <c r="BA66" s="181"/>
      <c r="BB66" s="181"/>
      <c r="BC66" s="275" t="str">
        <f t="shared" si="80"/>
        <v>0:</v>
      </c>
      <c r="BD66" s="275" t="str">
        <f t="shared" si="80"/>
        <v>0:</v>
      </c>
      <c r="BE66" s="276">
        <f t="shared" si="16"/>
        <v>0</v>
      </c>
      <c r="BF66" s="277" t="e">
        <f>IF(MONTH('Настройки ТИК'!$C$17)=MONTH('Настройки ТИК'!$D$17),IF(BK66="К",BE66,0),IF(MONTH($A66)&lt;MONTH('Настройки ТИК'!$D$17),IF(BK66="К",BE66,0),0))</f>
        <v>#VALUE!</v>
      </c>
      <c r="BG66" s="277" t="e">
        <f>IF(MONTH('Настройки ТИК'!$C$17)=MONTH('Настройки ТИК'!$D$17),0,IF(MONTH($A66)&lt;MONTH('Настройки ТИК'!$D$17),0,IF(BK66="К",BE66,0)))</f>
        <v>#VALUE!</v>
      </c>
      <c r="BH66" s="277">
        <f t="shared" si="17"/>
        <v>0</v>
      </c>
      <c r="BI66" s="277">
        <f t="shared" si="18"/>
        <v>0</v>
      </c>
      <c r="BJ66" s="303">
        <f>'в ФОВ'!BG42</f>
        <v>0</v>
      </c>
      <c r="BK66" s="380" t="str">
        <f t="shared" si="19"/>
        <v/>
      </c>
      <c r="BL66" s="274" t="str">
        <f t="shared" si="81"/>
        <v>${id_fio6}</v>
      </c>
      <c r="BM66" s="181"/>
      <c r="BN66" s="181"/>
      <c r="BO66" s="275" t="str">
        <f t="shared" si="82"/>
        <v>0:</v>
      </c>
      <c r="BP66" s="275" t="str">
        <f t="shared" si="82"/>
        <v>0:</v>
      </c>
      <c r="BQ66" s="276">
        <f t="shared" si="20"/>
        <v>0</v>
      </c>
      <c r="BR66" s="277" t="e">
        <f>IF(MONTH('Настройки ТИК'!$C$17)=MONTH('Настройки ТИК'!$D$17),IF(BW66="К",BQ66,0),IF(MONTH($A66)&lt;MONTH('Настройки ТИК'!$D$17),IF(BW66="К",BQ66,0),0))</f>
        <v>#VALUE!</v>
      </c>
      <c r="BS66" s="277" t="e">
        <f>IF(MONTH('Настройки ТИК'!$C$17)=MONTH('Настройки ТИК'!$D$17),0,IF(MONTH($A66)&lt;MONTH('Настройки ТИК'!$D$17),0,IF(BW66="К",BQ66,0)))</f>
        <v>#VALUE!</v>
      </c>
      <c r="BT66" s="277">
        <f t="shared" si="21"/>
        <v>0</v>
      </c>
      <c r="BU66" s="277">
        <f t="shared" si="22"/>
        <v>0</v>
      </c>
      <c r="BV66" s="303">
        <f>'в ФОВ'!BS42</f>
        <v>0</v>
      </c>
      <c r="BW66" s="380" t="str">
        <f t="shared" si="23"/>
        <v/>
      </c>
      <c r="BX66" s="274" t="str">
        <f t="shared" si="83"/>
        <v>${id_fio7}</v>
      </c>
      <c r="BY66" s="181"/>
      <c r="BZ66" s="181"/>
      <c r="CA66" s="275" t="str">
        <f t="shared" si="84"/>
        <v>0:</v>
      </c>
      <c r="CB66" s="275" t="str">
        <f t="shared" si="84"/>
        <v>0:</v>
      </c>
      <c r="CC66" s="276">
        <f t="shared" si="24"/>
        <v>0</v>
      </c>
      <c r="CD66" s="277" t="e">
        <f>IF(MONTH('Настройки ТИК'!$C$17)=MONTH('Настройки ТИК'!$D$17),IF(CI66="К",CC66,0),IF(MONTH($A66)&lt;MONTH('Настройки ТИК'!$D$17),IF(CI66="К",CC66,0),0))</f>
        <v>#VALUE!</v>
      </c>
      <c r="CE66" s="277" t="e">
        <f>IF(MONTH('Настройки ТИК'!$C$17)=MONTH('Настройки ТИК'!$D$17),0,IF(MONTH($A66)&lt;MONTH('Настройки ТИК'!$D$17),0,IF(CI66="К",CC66,0)))</f>
        <v>#VALUE!</v>
      </c>
      <c r="CF66" s="277">
        <f t="shared" si="25"/>
        <v>0</v>
      </c>
      <c r="CG66" s="277">
        <f t="shared" si="26"/>
        <v>0</v>
      </c>
      <c r="CH66" s="303">
        <f>'в ФОВ'!CE42</f>
        <v>0</v>
      </c>
      <c r="CI66" s="380" t="str">
        <f t="shared" si="27"/>
        <v/>
      </c>
      <c r="CJ66" s="274" t="str">
        <f t="shared" si="85"/>
        <v>${id_fio8}</v>
      </c>
      <c r="CK66" s="181"/>
      <c r="CL66" s="181"/>
      <c r="CM66" s="275" t="str">
        <f t="shared" si="86"/>
        <v>0:</v>
      </c>
      <c r="CN66" s="275" t="str">
        <f t="shared" si="86"/>
        <v>0:</v>
      </c>
      <c r="CO66" s="276">
        <f t="shared" si="28"/>
        <v>0</v>
      </c>
      <c r="CP66" s="277" t="e">
        <f>IF(MONTH('Настройки ТИК'!$C$17)=MONTH('Настройки ТИК'!$D$17),IF(CU66="К",CO66,0),IF(MONTH($A66)&lt;MONTH('Настройки ТИК'!$D$17),IF(CU66="К",CO66,0),0))</f>
        <v>#VALUE!</v>
      </c>
      <c r="CQ66" s="277" t="e">
        <f>IF(MONTH('Настройки ТИК'!$C$17)=MONTH('Настройки ТИК'!$D$17),0,IF(MONTH($A66)&lt;MONTH('Настройки ТИК'!$D$17),0,IF(CU66="К",CO66,0)))</f>
        <v>#VALUE!</v>
      </c>
      <c r="CR66" s="277">
        <f t="shared" si="29"/>
        <v>0</v>
      </c>
      <c r="CS66" s="277">
        <f t="shared" si="30"/>
        <v>0</v>
      </c>
      <c r="CT66" s="303">
        <f>'в ФОВ'!CQ42</f>
        <v>0</v>
      </c>
      <c r="CU66" s="380" t="str">
        <f t="shared" si="31"/>
        <v/>
      </c>
      <c r="CV66" s="274" t="str">
        <f t="shared" si="87"/>
        <v>${id_fio9}</v>
      </c>
      <c r="CW66" s="181"/>
      <c r="CX66" s="181"/>
      <c r="CY66" s="275" t="str">
        <f t="shared" si="88"/>
        <v>0:</v>
      </c>
      <c r="CZ66" s="275" t="str">
        <f t="shared" si="88"/>
        <v>0:</v>
      </c>
      <c r="DA66" s="276">
        <f t="shared" si="32"/>
        <v>0</v>
      </c>
      <c r="DB66" s="277" t="e">
        <f>IF(MONTH('Настройки ТИК'!$C$17)=MONTH('Настройки ТИК'!$D$17),IF(DG66="К",DA66,0),IF(MONTH($A66)&lt;MONTH('Настройки ТИК'!$D$17),IF(DG66="К",DA66,0),0))</f>
        <v>#VALUE!</v>
      </c>
      <c r="DC66" s="277" t="e">
        <f>IF(MONTH('Настройки ТИК'!$C$17)=MONTH('Настройки ТИК'!$D$17),0,IF(MONTH($A66)&lt;MONTH('Настройки ТИК'!$D$17),0,IF(DG66="К",DA66,0)))</f>
        <v>#VALUE!</v>
      </c>
      <c r="DD66" s="277">
        <f t="shared" si="33"/>
        <v>0</v>
      </c>
      <c r="DE66" s="277">
        <f t="shared" si="34"/>
        <v>0</v>
      </c>
      <c r="DF66" s="303">
        <f>'в ФОВ'!DC42</f>
        <v>0</v>
      </c>
      <c r="DG66" s="380" t="str">
        <f t="shared" si="35"/>
        <v/>
      </c>
      <c r="DH66" s="274" t="str">
        <f t="shared" si="89"/>
        <v>${id_fio10}</v>
      </c>
      <c r="DI66" s="181"/>
      <c r="DJ66" s="181"/>
      <c r="DK66" s="275" t="str">
        <f t="shared" si="90"/>
        <v>0:</v>
      </c>
      <c r="DL66" s="275" t="str">
        <f t="shared" si="90"/>
        <v>0:</v>
      </c>
      <c r="DM66" s="276">
        <f t="shared" si="36"/>
        <v>0</v>
      </c>
      <c r="DN66" s="277" t="e">
        <f>IF(MONTH('Настройки ТИК'!$C$17)=MONTH('Настройки ТИК'!$D$17),IF(DS66="К",DM66,0),IF(MONTH($A66)&lt;MONTH('Настройки ТИК'!$D$17),IF(DS66="К",DM66,0),0))</f>
        <v>#VALUE!</v>
      </c>
      <c r="DO66" s="277" t="e">
        <f>IF(MONTH('Настройки ТИК'!$C$17)=MONTH('Настройки ТИК'!$D$17),0,IF(MONTH($A66)&lt;MONTH('Настройки ТИК'!$D$17),0,IF(DS66="К",DM66,0)))</f>
        <v>#VALUE!</v>
      </c>
      <c r="DP66" s="277">
        <f t="shared" si="37"/>
        <v>0</v>
      </c>
      <c r="DQ66" s="277">
        <f t="shared" si="38"/>
        <v>0</v>
      </c>
      <c r="DR66" s="303">
        <f>'в ФОВ'!DO42</f>
        <v>0</v>
      </c>
      <c r="DS66" s="380" t="str">
        <f t="shared" si="39"/>
        <v/>
      </c>
      <c r="DT66" s="274" t="str">
        <f t="shared" si="91"/>
        <v>${id_fio11}</v>
      </c>
      <c r="DU66" s="181"/>
      <c r="DV66" s="181"/>
      <c r="DW66" s="275" t="str">
        <f t="shared" si="92"/>
        <v>0:</v>
      </c>
      <c r="DX66" s="275" t="str">
        <f t="shared" si="92"/>
        <v>0:</v>
      </c>
      <c r="DY66" s="276">
        <f t="shared" si="40"/>
        <v>0</v>
      </c>
      <c r="DZ66" s="277" t="e">
        <f>IF(MONTH('Настройки ТИК'!$C$17)=MONTH('Настройки ТИК'!$D$17),IF(EE66="К",DY66,0),IF(MONTH($A66)&lt;MONTH('Настройки ТИК'!$D$17),IF(EE66="К",DY66,0),0))</f>
        <v>#VALUE!</v>
      </c>
      <c r="EA66" s="277" t="e">
        <f>IF(MONTH('Настройки ТИК'!$C$17)=MONTH('Настройки ТИК'!$D$17),0,IF(MONTH($A66)&lt;MONTH('Настройки ТИК'!$D$17),0,IF(EE66="К",DY66,0)))</f>
        <v>#VALUE!</v>
      </c>
      <c r="EB66" s="277">
        <f t="shared" si="41"/>
        <v>0</v>
      </c>
      <c r="EC66" s="277">
        <f t="shared" si="42"/>
        <v>0</v>
      </c>
      <c r="ED66" s="303">
        <f>'в ФОВ'!EA42</f>
        <v>0</v>
      </c>
      <c r="EE66" s="380" t="str">
        <f t="shared" si="43"/>
        <v/>
      </c>
      <c r="EF66" s="274" t="str">
        <f t="shared" si="93"/>
        <v>${id_fio12}</v>
      </c>
      <c r="EG66" s="181"/>
      <c r="EH66" s="181"/>
      <c r="EI66" s="275" t="str">
        <f t="shared" si="94"/>
        <v>0:</v>
      </c>
      <c r="EJ66" s="275" t="str">
        <f t="shared" si="94"/>
        <v>0:</v>
      </c>
      <c r="EK66" s="276">
        <f t="shared" si="44"/>
        <v>0</v>
      </c>
      <c r="EL66" s="277" t="e">
        <f>IF(MONTH('Настройки ТИК'!$C$17)=MONTH('Настройки ТИК'!$D$17),IF(EQ66="К",EK66,0),IF(MONTH($A66)&lt;MONTH('Настройки ТИК'!$D$17),IF(EQ66="К",EK66,0),0))</f>
        <v>#VALUE!</v>
      </c>
      <c r="EM66" s="277" t="e">
        <f>IF(MONTH('Настройки ТИК'!$C$17)=MONTH('Настройки ТИК'!$D$17),0,IF(MONTH($A66)&lt;MONTH('Настройки ТИК'!$D$17),0,IF(EQ66="К",EK66,0)))</f>
        <v>#VALUE!</v>
      </c>
      <c r="EN66" s="277">
        <f t="shared" si="45"/>
        <v>0</v>
      </c>
      <c r="EO66" s="277">
        <f t="shared" si="46"/>
        <v>0</v>
      </c>
      <c r="EP66" s="303">
        <f>'в ФОВ'!EM42</f>
        <v>0</v>
      </c>
      <c r="EQ66" s="380" t="str">
        <f t="shared" si="47"/>
        <v/>
      </c>
      <c r="ER66" s="274" t="str">
        <f t="shared" si="95"/>
        <v>${id_fio13}</v>
      </c>
      <c r="ES66" s="181"/>
      <c r="ET66" s="181"/>
      <c r="EU66" s="275" t="str">
        <f t="shared" si="96"/>
        <v>0:</v>
      </c>
      <c r="EV66" s="275" t="str">
        <f t="shared" si="96"/>
        <v>0:</v>
      </c>
      <c r="EW66" s="276">
        <f t="shared" si="48"/>
        <v>0</v>
      </c>
      <c r="EX66" s="277" t="e">
        <f>IF(MONTH('Настройки ТИК'!$C$17)=MONTH('Настройки ТИК'!$D$17),IF(FC66="К",EW66,0),IF(MONTH($A66)&lt;MONTH('Настройки ТИК'!$D$17),IF(FC66="К",EW66,0),0))</f>
        <v>#VALUE!</v>
      </c>
      <c r="EY66" s="277" t="e">
        <f>IF(MONTH('Настройки ТИК'!$C$17)=MONTH('Настройки ТИК'!$D$17),0,IF(MONTH($A66)&lt;MONTH('Настройки ТИК'!$D$17),0,IF(FC66="К",EW66,0)))</f>
        <v>#VALUE!</v>
      </c>
      <c r="EZ66" s="277">
        <f t="shared" si="49"/>
        <v>0</v>
      </c>
      <c r="FA66" s="277">
        <f t="shared" si="50"/>
        <v>0</v>
      </c>
      <c r="FB66" s="303">
        <f>'в ФОВ'!EY42</f>
        <v>0</v>
      </c>
      <c r="FC66" s="380" t="str">
        <f t="shared" si="51"/>
        <v/>
      </c>
      <c r="FD66" s="274" t="str">
        <f t="shared" si="97"/>
        <v>${id_fio14}</v>
      </c>
      <c r="FE66" s="181"/>
      <c r="FF66" s="181"/>
      <c r="FG66" s="275" t="str">
        <f t="shared" si="98"/>
        <v>0:</v>
      </c>
      <c r="FH66" s="275" t="str">
        <f t="shared" si="98"/>
        <v>0:</v>
      </c>
      <c r="FI66" s="276">
        <f t="shared" si="52"/>
        <v>0</v>
      </c>
      <c r="FJ66" s="277" t="e">
        <f>IF(MONTH('Настройки ТИК'!$C$17)=MONTH('Настройки ТИК'!$D$17),IF(FO66="К",FI66,0),IF(MONTH($A66)&lt;MONTH('Настройки ТИК'!$D$17),IF(FO66="К",FI66,0),0))</f>
        <v>#VALUE!</v>
      </c>
      <c r="FK66" s="277" t="e">
        <f>IF(MONTH('Настройки ТИК'!$C$17)=MONTH('Настройки ТИК'!$D$17),0,IF(MONTH($A66)&lt;MONTH('Настройки ТИК'!$D$17),0,IF(FO66="К",FI66,0)))</f>
        <v>#VALUE!</v>
      </c>
      <c r="FL66" s="277">
        <f t="shared" si="53"/>
        <v>0</v>
      </c>
      <c r="FM66" s="277">
        <f t="shared" si="54"/>
        <v>0</v>
      </c>
      <c r="FN66" s="303">
        <f>'в ФОВ'!FK42</f>
        <v>0</v>
      </c>
      <c r="FO66" s="380" t="str">
        <f t="shared" si="55"/>
        <v/>
      </c>
      <c r="FP66" s="274" t="str">
        <f t="shared" si="99"/>
        <v>${id_fio15}</v>
      </c>
      <c r="FQ66" s="181"/>
      <c r="FR66" s="181"/>
      <c r="FS66" s="275" t="str">
        <f t="shared" si="100"/>
        <v>0:</v>
      </c>
      <c r="FT66" s="275" t="str">
        <f t="shared" si="100"/>
        <v>0:</v>
      </c>
      <c r="FU66" s="276">
        <f t="shared" si="56"/>
        <v>0</v>
      </c>
      <c r="FV66" s="277" t="e">
        <f>IF(MONTH('Настройки ТИК'!$C$17)=MONTH('Настройки ТИК'!$D$17),IF(GA66="К",FU66,0),IF(MONTH($A66)&lt;MONTH('Настройки ТИК'!$D$17),IF(GA66="К",FU66,0),0))</f>
        <v>#VALUE!</v>
      </c>
      <c r="FW66" s="277" t="e">
        <f>IF(MONTH('Настройки ТИК'!$C$17)=MONTH('Настройки ТИК'!$D$17),0,IF(MONTH($A66)&lt;MONTH('Настройки ТИК'!$D$17),0,IF(GA66="К",FU66,0)))</f>
        <v>#VALUE!</v>
      </c>
      <c r="FX66" s="277">
        <f t="shared" si="57"/>
        <v>0</v>
      </c>
      <c r="FY66" s="277">
        <f t="shared" si="58"/>
        <v>0</v>
      </c>
      <c r="FZ66" s="303">
        <f>'в ФОВ'!FW42</f>
        <v>0</v>
      </c>
      <c r="GA66" s="380" t="str">
        <f t="shared" si="59"/>
        <v/>
      </c>
      <c r="GB66" s="274" t="str">
        <f t="shared" si="101"/>
        <v>${id_fio16}</v>
      </c>
      <c r="GC66" s="181"/>
      <c r="GD66" s="181"/>
      <c r="GE66" s="275" t="str">
        <f t="shared" si="102"/>
        <v>0:</v>
      </c>
      <c r="GF66" s="275" t="str">
        <f t="shared" si="102"/>
        <v>0:</v>
      </c>
      <c r="GG66" s="276">
        <f t="shared" si="60"/>
        <v>0</v>
      </c>
      <c r="GH66" s="277" t="e">
        <f>IF(MONTH('Настройки ТИК'!$C$17)=MONTH('Настройки ТИК'!$D$17),IF(GM66="К",GG66,0),IF(MONTH($A66)&lt;MONTH('Настройки ТИК'!$D$17),IF(GM66="К",GG66,0),0))</f>
        <v>#VALUE!</v>
      </c>
      <c r="GI66" s="277" t="e">
        <f>IF(MONTH('Настройки ТИК'!$C$17)=MONTH('Настройки ТИК'!$D$17),0,IF(MONTH($A66)&lt;MONTH('Настройки ТИК'!$D$17),0,IF(GM66="К",GG66,0)))</f>
        <v>#VALUE!</v>
      </c>
      <c r="GJ66" s="277">
        <f t="shared" si="61"/>
        <v>0</v>
      </c>
      <c r="GK66" s="277">
        <f t="shared" si="62"/>
        <v>0</v>
      </c>
      <c r="GL66" s="303">
        <f>'в ФОВ'!GI42</f>
        <v>0</v>
      </c>
      <c r="GM66" s="380" t="str">
        <f t="shared" si="63"/>
        <v/>
      </c>
      <c r="GN66" s="274" t="str">
        <f t="shared" si="103"/>
        <v>${id_fio17}</v>
      </c>
      <c r="GO66" s="181"/>
      <c r="GP66" s="181"/>
      <c r="GQ66" s="275" t="str">
        <f t="shared" si="104"/>
        <v>0:</v>
      </c>
      <c r="GR66" s="275" t="str">
        <f t="shared" si="104"/>
        <v>0:</v>
      </c>
      <c r="GS66" s="276">
        <f t="shared" si="64"/>
        <v>0</v>
      </c>
      <c r="GT66" s="277" t="e">
        <f>IF(MONTH('Настройки ТИК'!$C$17)=MONTH('Настройки ТИК'!$D$17),IF(GY66="К",GS66,0),IF(MONTH($A66)&lt;MONTH('Настройки ТИК'!$D$17),IF(GY66="К",GS66,0),0))</f>
        <v>#VALUE!</v>
      </c>
      <c r="GU66" s="277" t="e">
        <f>IF(MONTH('Настройки ТИК'!$C$17)=MONTH('Настройки ТИК'!$D$17),0,IF(MONTH($A66)&lt;MONTH('Настройки ТИК'!$D$17),0,IF(GY66="К",GS66,0)))</f>
        <v>#VALUE!</v>
      </c>
      <c r="GV66" s="277">
        <f t="shared" si="65"/>
        <v>0</v>
      </c>
      <c r="GW66" s="277">
        <f t="shared" si="66"/>
        <v>0</v>
      </c>
      <c r="GX66" s="303">
        <f>'в ФОВ'!GU42</f>
        <v>0</v>
      </c>
      <c r="GY66" s="380" t="str">
        <f t="shared" si="67"/>
        <v/>
      </c>
      <c r="GZ66" s="274" t="str">
        <f t="shared" si="105"/>
        <v>${id_fio18}</v>
      </c>
      <c r="HA66" s="181"/>
      <c r="HB66" s="181"/>
      <c r="HC66" s="275" t="str">
        <f t="shared" si="106"/>
        <v>0:</v>
      </c>
      <c r="HD66" s="275" t="str">
        <f t="shared" si="106"/>
        <v>0:</v>
      </c>
      <c r="HE66" s="276">
        <f t="shared" si="68"/>
        <v>0</v>
      </c>
      <c r="HF66" s="277" t="e">
        <f>IF(MONTH('Настройки ТИК'!$C$17)=MONTH('Настройки ТИК'!$D$17),IF(HK66="К",HE66,0),IF(MONTH($A66)&lt;MONTH('Настройки ТИК'!$D$17),IF(HK66="К",HE66,0),0))</f>
        <v>#VALUE!</v>
      </c>
      <c r="HG66" s="277" t="e">
        <f>IF(MONTH('Настройки ТИК'!$C$17)=MONTH('Настройки ТИК'!$D$17),0,IF(MONTH($A66)&lt;MONTH('Настройки ТИК'!$D$17),0,IF(HK66="К",HE66,0)))</f>
        <v>#VALUE!</v>
      </c>
      <c r="HH66" s="277">
        <f t="shared" si="69"/>
        <v>0</v>
      </c>
      <c r="HI66" s="277">
        <f t="shared" si="70"/>
        <v>0</v>
      </c>
      <c r="HJ66" s="303">
        <f>'в ФОВ'!HG42</f>
        <v>0</v>
      </c>
      <c r="HK66" s="380" t="str">
        <f t="shared" si="71"/>
        <v/>
      </c>
      <c r="HO66" s="408" t="str">
        <f>'Настройки ТИК'!$C$55</f>
        <v>${code_doc}</v>
      </c>
    </row>
    <row r="67" spans="1:223">
      <c r="A67" s="419" t="s">
        <v>1040</v>
      </c>
      <c r="B67" s="420" t="s">
        <v>1041</v>
      </c>
      <c r="C67" s="497" t="s">
        <v>1091</v>
      </c>
      <c r="D67" s="274" t="str">
        <f t="shared" si="107"/>
        <v>${id_fio1}</v>
      </c>
      <c r="E67" s="181"/>
      <c r="F67" s="181"/>
      <c r="G67" s="275" t="str">
        <f t="shared" si="72"/>
        <v>0:</v>
      </c>
      <c r="H67" s="275" t="str">
        <f t="shared" si="72"/>
        <v>0:</v>
      </c>
      <c r="I67" s="276">
        <f t="shared" si="0"/>
        <v>0</v>
      </c>
      <c r="J67" s="277" t="e">
        <f>IF(MONTH('Настройки ТИК'!$C$17)=MONTH('Настройки ТИК'!$D$17),IF(O67="К",I67,0),IF(MONTH($A67)&lt;MONTH('Настройки ТИК'!$D$17),IF(O67="К",I67,0),0))</f>
        <v>#VALUE!</v>
      </c>
      <c r="K67" s="277" t="e">
        <f>IF(MONTH('Настройки ТИК'!$C$17)=MONTH('Настройки ТИК'!$D$17),0,IF(MONTH($A67)&lt;MONTH('Настройки ТИК'!$D$17),0,IF(O67="К",I67,0)))</f>
        <v>#VALUE!</v>
      </c>
      <c r="L67" s="277">
        <f t="shared" si="1"/>
        <v>0</v>
      </c>
      <c r="M67" s="277">
        <f t="shared" si="2"/>
        <v>0</v>
      </c>
      <c r="N67" s="303">
        <f>'в ФОВ'!K43</f>
        <v>0</v>
      </c>
      <c r="O67" s="380" t="str">
        <f t="shared" si="3"/>
        <v/>
      </c>
      <c r="P67" s="274" t="str">
        <f t="shared" si="73"/>
        <v>${id_fio2}</v>
      </c>
      <c r="Q67" s="181"/>
      <c r="R67" s="181"/>
      <c r="S67" s="275" t="str">
        <f t="shared" si="74"/>
        <v>0:</v>
      </c>
      <c r="T67" s="275" t="str">
        <f t="shared" si="74"/>
        <v>0:</v>
      </c>
      <c r="U67" s="276">
        <f t="shared" si="4"/>
        <v>0</v>
      </c>
      <c r="V67" s="277" t="e">
        <f>IF(MONTH('Настройки ТИК'!$C$17)=MONTH('Настройки ТИК'!$D$17),IF(AA67="К",U67,0),IF(MONTH($A67)&lt;MONTH('Настройки ТИК'!$D$17),IF(AA67="К",U67,0),0))</f>
        <v>#VALUE!</v>
      </c>
      <c r="W67" s="277" t="e">
        <f>IF(MONTH('Настройки ТИК'!$C$17)=MONTH('Настройки ТИК'!$D$17),0,IF(MONTH($A67)&lt;MONTH('Настройки ТИК'!$D$17),0,IF(AA67="К",U67,0)))</f>
        <v>#VALUE!</v>
      </c>
      <c r="X67" s="277">
        <f t="shared" si="5"/>
        <v>0</v>
      </c>
      <c r="Y67" s="277">
        <f t="shared" si="6"/>
        <v>0</v>
      </c>
      <c r="Z67" s="303">
        <f>'в ФОВ'!W43</f>
        <v>0</v>
      </c>
      <c r="AA67" s="380" t="str">
        <f t="shared" si="7"/>
        <v/>
      </c>
      <c r="AB67" s="274" t="str">
        <f t="shared" si="75"/>
        <v>${id_fio3}</v>
      </c>
      <c r="AC67" s="181"/>
      <c r="AD67" s="181"/>
      <c r="AE67" s="275" t="str">
        <f t="shared" si="76"/>
        <v>0:</v>
      </c>
      <c r="AF67" s="275" t="str">
        <f t="shared" si="76"/>
        <v>0:</v>
      </c>
      <c r="AG67" s="276">
        <f t="shared" si="8"/>
        <v>0</v>
      </c>
      <c r="AH67" s="277" t="e">
        <f>IF(MONTH('Настройки ТИК'!$C$17)=MONTH('Настройки ТИК'!$D$17),IF(AM67="К",AG67,0),IF(MONTH($A67)&lt;MONTH('Настройки ТИК'!$D$17),IF(AM67="К",AG67,0),0))</f>
        <v>#VALUE!</v>
      </c>
      <c r="AI67" s="277" t="e">
        <f>IF(MONTH('Настройки ТИК'!$C$17)=MONTH('Настройки ТИК'!$D$17),0,IF(MONTH($A67)&lt;MONTH('Настройки ТИК'!$D$17),0,IF(AM67="К",AG67,0)))</f>
        <v>#VALUE!</v>
      </c>
      <c r="AJ67" s="277">
        <f t="shared" si="9"/>
        <v>0</v>
      </c>
      <c r="AK67" s="277">
        <f t="shared" si="10"/>
        <v>0</v>
      </c>
      <c r="AL67" s="303">
        <f>'в ФОВ'!AI43</f>
        <v>0</v>
      </c>
      <c r="AM67" s="380" t="str">
        <f t="shared" si="11"/>
        <v/>
      </c>
      <c r="AN67" s="274" t="str">
        <f t="shared" si="77"/>
        <v>${id_fio4}</v>
      </c>
      <c r="AO67" s="181"/>
      <c r="AP67" s="181"/>
      <c r="AQ67" s="275" t="str">
        <f t="shared" si="78"/>
        <v>0:</v>
      </c>
      <c r="AR67" s="275" t="str">
        <f t="shared" si="78"/>
        <v>0:</v>
      </c>
      <c r="AS67" s="276">
        <f t="shared" si="12"/>
        <v>0</v>
      </c>
      <c r="AT67" s="277" t="e">
        <f>IF(MONTH('Настройки ТИК'!$C$17)=MONTH('Настройки ТИК'!$D$17),IF(AY67="К",AS67,0),IF(MONTH($A67)&lt;MONTH('Настройки ТИК'!$D$17),IF(AY67="К",AS67,0),0))</f>
        <v>#VALUE!</v>
      </c>
      <c r="AU67" s="277" t="e">
        <f>IF(MONTH('Настройки ТИК'!$C$17)=MONTH('Настройки ТИК'!$D$17),0,IF(MONTH($A67)&lt;MONTH('Настройки ТИК'!$D$17),0,IF(AY67="К",AS67,0)))</f>
        <v>#VALUE!</v>
      </c>
      <c r="AV67" s="277">
        <f t="shared" si="13"/>
        <v>0</v>
      </c>
      <c r="AW67" s="277">
        <f t="shared" si="14"/>
        <v>0</v>
      </c>
      <c r="AX67" s="303">
        <f>'в ФОВ'!AU43</f>
        <v>0</v>
      </c>
      <c r="AY67" s="380" t="str">
        <f t="shared" si="15"/>
        <v/>
      </c>
      <c r="AZ67" s="274" t="str">
        <f t="shared" si="79"/>
        <v>${id_fio5}</v>
      </c>
      <c r="BA67" s="181"/>
      <c r="BB67" s="181"/>
      <c r="BC67" s="275" t="str">
        <f t="shared" si="80"/>
        <v>0:</v>
      </c>
      <c r="BD67" s="275" t="str">
        <f t="shared" si="80"/>
        <v>0:</v>
      </c>
      <c r="BE67" s="276">
        <f t="shared" si="16"/>
        <v>0</v>
      </c>
      <c r="BF67" s="277" t="e">
        <f>IF(MONTH('Настройки ТИК'!$C$17)=MONTH('Настройки ТИК'!$D$17),IF(BK67="К",BE67,0),IF(MONTH($A67)&lt;MONTH('Настройки ТИК'!$D$17),IF(BK67="К",BE67,0),0))</f>
        <v>#VALUE!</v>
      </c>
      <c r="BG67" s="277" t="e">
        <f>IF(MONTH('Настройки ТИК'!$C$17)=MONTH('Настройки ТИК'!$D$17),0,IF(MONTH($A67)&lt;MONTH('Настройки ТИК'!$D$17),0,IF(BK67="К",BE67,0)))</f>
        <v>#VALUE!</v>
      </c>
      <c r="BH67" s="277">
        <f t="shared" si="17"/>
        <v>0</v>
      </c>
      <c r="BI67" s="277">
        <f t="shared" si="18"/>
        <v>0</v>
      </c>
      <c r="BJ67" s="303">
        <f>'в ФОВ'!BG43</f>
        <v>0</v>
      </c>
      <c r="BK67" s="380" t="str">
        <f t="shared" si="19"/>
        <v/>
      </c>
      <c r="BL67" s="274" t="str">
        <f t="shared" si="81"/>
        <v>${id_fio6}</v>
      </c>
      <c r="BM67" s="181"/>
      <c r="BN67" s="181"/>
      <c r="BO67" s="275" t="str">
        <f t="shared" si="82"/>
        <v>0:</v>
      </c>
      <c r="BP67" s="275" t="str">
        <f t="shared" si="82"/>
        <v>0:</v>
      </c>
      <c r="BQ67" s="276">
        <f t="shared" si="20"/>
        <v>0</v>
      </c>
      <c r="BR67" s="277" t="e">
        <f>IF(MONTH('Настройки ТИК'!$C$17)=MONTH('Настройки ТИК'!$D$17),IF(BW67="К",BQ67,0),IF(MONTH($A67)&lt;MONTH('Настройки ТИК'!$D$17),IF(BW67="К",BQ67,0),0))</f>
        <v>#VALUE!</v>
      </c>
      <c r="BS67" s="277" t="e">
        <f>IF(MONTH('Настройки ТИК'!$C$17)=MONTH('Настройки ТИК'!$D$17),0,IF(MONTH($A67)&lt;MONTH('Настройки ТИК'!$D$17),0,IF(BW67="К",BQ67,0)))</f>
        <v>#VALUE!</v>
      </c>
      <c r="BT67" s="277">
        <f t="shared" si="21"/>
        <v>0</v>
      </c>
      <c r="BU67" s="277">
        <f t="shared" si="22"/>
        <v>0</v>
      </c>
      <c r="BV67" s="303">
        <f>'в ФОВ'!BS43</f>
        <v>0</v>
      </c>
      <c r="BW67" s="380" t="str">
        <f t="shared" si="23"/>
        <v/>
      </c>
      <c r="BX67" s="274" t="str">
        <f t="shared" si="83"/>
        <v>${id_fio7}</v>
      </c>
      <c r="BY67" s="181"/>
      <c r="BZ67" s="181"/>
      <c r="CA67" s="275" t="str">
        <f t="shared" si="84"/>
        <v>0:</v>
      </c>
      <c r="CB67" s="275" t="str">
        <f t="shared" si="84"/>
        <v>0:</v>
      </c>
      <c r="CC67" s="276">
        <f t="shared" si="24"/>
        <v>0</v>
      </c>
      <c r="CD67" s="277" t="e">
        <f>IF(MONTH('Настройки ТИК'!$C$17)=MONTH('Настройки ТИК'!$D$17),IF(CI67="К",CC67,0),IF(MONTH($A67)&lt;MONTH('Настройки ТИК'!$D$17),IF(CI67="К",CC67,0),0))</f>
        <v>#VALUE!</v>
      </c>
      <c r="CE67" s="277" t="e">
        <f>IF(MONTH('Настройки ТИК'!$C$17)=MONTH('Настройки ТИК'!$D$17),0,IF(MONTH($A67)&lt;MONTH('Настройки ТИК'!$D$17),0,IF(CI67="К",CC67,0)))</f>
        <v>#VALUE!</v>
      </c>
      <c r="CF67" s="277">
        <f t="shared" si="25"/>
        <v>0</v>
      </c>
      <c r="CG67" s="277">
        <f t="shared" si="26"/>
        <v>0</v>
      </c>
      <c r="CH67" s="303">
        <f>'в ФОВ'!CE43</f>
        <v>0</v>
      </c>
      <c r="CI67" s="380" t="str">
        <f t="shared" si="27"/>
        <v/>
      </c>
      <c r="CJ67" s="274" t="str">
        <f t="shared" si="85"/>
        <v>${id_fio8}</v>
      </c>
      <c r="CK67" s="181"/>
      <c r="CL67" s="181"/>
      <c r="CM67" s="275" t="str">
        <f t="shared" si="86"/>
        <v>0:</v>
      </c>
      <c r="CN67" s="275" t="str">
        <f t="shared" si="86"/>
        <v>0:</v>
      </c>
      <c r="CO67" s="276">
        <f t="shared" si="28"/>
        <v>0</v>
      </c>
      <c r="CP67" s="277" t="e">
        <f>IF(MONTH('Настройки ТИК'!$C$17)=MONTH('Настройки ТИК'!$D$17),IF(CU67="К",CO67,0),IF(MONTH($A67)&lt;MONTH('Настройки ТИК'!$D$17),IF(CU67="К",CO67,0),0))</f>
        <v>#VALUE!</v>
      </c>
      <c r="CQ67" s="277" t="e">
        <f>IF(MONTH('Настройки ТИК'!$C$17)=MONTH('Настройки ТИК'!$D$17),0,IF(MONTH($A67)&lt;MONTH('Настройки ТИК'!$D$17),0,IF(CU67="К",CO67,0)))</f>
        <v>#VALUE!</v>
      </c>
      <c r="CR67" s="277">
        <f t="shared" si="29"/>
        <v>0</v>
      </c>
      <c r="CS67" s="277">
        <f t="shared" si="30"/>
        <v>0</v>
      </c>
      <c r="CT67" s="303">
        <f>'в ФОВ'!CQ43</f>
        <v>0</v>
      </c>
      <c r="CU67" s="380" t="str">
        <f t="shared" si="31"/>
        <v/>
      </c>
      <c r="CV67" s="274" t="str">
        <f t="shared" si="87"/>
        <v>${id_fio9}</v>
      </c>
      <c r="CW67" s="181"/>
      <c r="CX67" s="181"/>
      <c r="CY67" s="275" t="str">
        <f t="shared" si="88"/>
        <v>0:</v>
      </c>
      <c r="CZ67" s="275" t="str">
        <f t="shared" si="88"/>
        <v>0:</v>
      </c>
      <c r="DA67" s="276">
        <f t="shared" si="32"/>
        <v>0</v>
      </c>
      <c r="DB67" s="277" t="e">
        <f>IF(MONTH('Настройки ТИК'!$C$17)=MONTH('Настройки ТИК'!$D$17),IF(DG67="К",DA67,0),IF(MONTH($A67)&lt;MONTH('Настройки ТИК'!$D$17),IF(DG67="К",DA67,0),0))</f>
        <v>#VALUE!</v>
      </c>
      <c r="DC67" s="277" t="e">
        <f>IF(MONTH('Настройки ТИК'!$C$17)=MONTH('Настройки ТИК'!$D$17),0,IF(MONTH($A67)&lt;MONTH('Настройки ТИК'!$D$17),0,IF(DG67="К",DA67,0)))</f>
        <v>#VALUE!</v>
      </c>
      <c r="DD67" s="277">
        <f t="shared" si="33"/>
        <v>0</v>
      </c>
      <c r="DE67" s="277">
        <f t="shared" si="34"/>
        <v>0</v>
      </c>
      <c r="DF67" s="303">
        <f>'в ФОВ'!DC43</f>
        <v>0</v>
      </c>
      <c r="DG67" s="380" t="str">
        <f t="shared" si="35"/>
        <v/>
      </c>
      <c r="DH67" s="274" t="str">
        <f t="shared" si="89"/>
        <v>${id_fio10}</v>
      </c>
      <c r="DI67" s="181"/>
      <c r="DJ67" s="181"/>
      <c r="DK67" s="275" t="str">
        <f t="shared" si="90"/>
        <v>0:</v>
      </c>
      <c r="DL67" s="275" t="str">
        <f t="shared" si="90"/>
        <v>0:</v>
      </c>
      <c r="DM67" s="276">
        <f t="shared" si="36"/>
        <v>0</v>
      </c>
      <c r="DN67" s="277" t="e">
        <f>IF(MONTH('Настройки ТИК'!$C$17)=MONTH('Настройки ТИК'!$D$17),IF(DS67="К",DM67,0),IF(MONTH($A67)&lt;MONTH('Настройки ТИК'!$D$17),IF(DS67="К",DM67,0),0))</f>
        <v>#VALUE!</v>
      </c>
      <c r="DO67" s="277" t="e">
        <f>IF(MONTH('Настройки ТИК'!$C$17)=MONTH('Настройки ТИК'!$D$17),0,IF(MONTH($A67)&lt;MONTH('Настройки ТИК'!$D$17),0,IF(DS67="К",DM67,0)))</f>
        <v>#VALUE!</v>
      </c>
      <c r="DP67" s="277">
        <f t="shared" si="37"/>
        <v>0</v>
      </c>
      <c r="DQ67" s="277">
        <f t="shared" si="38"/>
        <v>0</v>
      </c>
      <c r="DR67" s="303">
        <f>'в ФОВ'!DO43</f>
        <v>0</v>
      </c>
      <c r="DS67" s="380" t="str">
        <f t="shared" si="39"/>
        <v/>
      </c>
      <c r="DT67" s="274" t="str">
        <f t="shared" si="91"/>
        <v>${id_fio11}</v>
      </c>
      <c r="DU67" s="181"/>
      <c r="DV67" s="181"/>
      <c r="DW67" s="275" t="str">
        <f t="shared" si="92"/>
        <v>0:</v>
      </c>
      <c r="DX67" s="275" t="str">
        <f t="shared" si="92"/>
        <v>0:</v>
      </c>
      <c r="DY67" s="276">
        <f t="shared" si="40"/>
        <v>0</v>
      </c>
      <c r="DZ67" s="277" t="e">
        <f>IF(MONTH('Настройки ТИК'!$C$17)=MONTH('Настройки ТИК'!$D$17),IF(EE67="К",DY67,0),IF(MONTH($A67)&lt;MONTH('Настройки ТИК'!$D$17),IF(EE67="К",DY67,0),0))</f>
        <v>#VALUE!</v>
      </c>
      <c r="EA67" s="277" t="e">
        <f>IF(MONTH('Настройки ТИК'!$C$17)=MONTH('Настройки ТИК'!$D$17),0,IF(MONTH($A67)&lt;MONTH('Настройки ТИК'!$D$17),0,IF(EE67="К",DY67,0)))</f>
        <v>#VALUE!</v>
      </c>
      <c r="EB67" s="277">
        <f t="shared" si="41"/>
        <v>0</v>
      </c>
      <c r="EC67" s="277">
        <f t="shared" si="42"/>
        <v>0</v>
      </c>
      <c r="ED67" s="303">
        <f>'в ФОВ'!EA43</f>
        <v>0</v>
      </c>
      <c r="EE67" s="380" t="str">
        <f t="shared" si="43"/>
        <v/>
      </c>
      <c r="EF67" s="274" t="str">
        <f t="shared" si="93"/>
        <v>${id_fio12}</v>
      </c>
      <c r="EG67" s="181"/>
      <c r="EH67" s="181"/>
      <c r="EI67" s="275" t="str">
        <f t="shared" si="94"/>
        <v>0:</v>
      </c>
      <c r="EJ67" s="275" t="str">
        <f t="shared" si="94"/>
        <v>0:</v>
      </c>
      <c r="EK67" s="276">
        <f t="shared" si="44"/>
        <v>0</v>
      </c>
      <c r="EL67" s="277" t="e">
        <f>IF(MONTH('Настройки ТИК'!$C$17)=MONTH('Настройки ТИК'!$D$17),IF(EQ67="К",EK67,0),IF(MONTH($A67)&lt;MONTH('Настройки ТИК'!$D$17),IF(EQ67="К",EK67,0),0))</f>
        <v>#VALUE!</v>
      </c>
      <c r="EM67" s="277" t="e">
        <f>IF(MONTH('Настройки ТИК'!$C$17)=MONTH('Настройки ТИК'!$D$17),0,IF(MONTH($A67)&lt;MONTH('Настройки ТИК'!$D$17),0,IF(EQ67="К",EK67,0)))</f>
        <v>#VALUE!</v>
      </c>
      <c r="EN67" s="277">
        <f t="shared" si="45"/>
        <v>0</v>
      </c>
      <c r="EO67" s="277">
        <f t="shared" si="46"/>
        <v>0</v>
      </c>
      <c r="EP67" s="303">
        <f>'в ФОВ'!EM43</f>
        <v>0</v>
      </c>
      <c r="EQ67" s="380" t="str">
        <f t="shared" si="47"/>
        <v/>
      </c>
      <c r="ER67" s="274" t="str">
        <f t="shared" si="95"/>
        <v>${id_fio13}</v>
      </c>
      <c r="ES67" s="181"/>
      <c r="ET67" s="181"/>
      <c r="EU67" s="275" t="str">
        <f t="shared" si="96"/>
        <v>0:</v>
      </c>
      <c r="EV67" s="275" t="str">
        <f t="shared" si="96"/>
        <v>0:</v>
      </c>
      <c r="EW67" s="276">
        <f t="shared" si="48"/>
        <v>0</v>
      </c>
      <c r="EX67" s="277" t="e">
        <f>IF(MONTH('Настройки ТИК'!$C$17)=MONTH('Настройки ТИК'!$D$17),IF(FC67="К",EW67,0),IF(MONTH($A67)&lt;MONTH('Настройки ТИК'!$D$17),IF(FC67="К",EW67,0),0))</f>
        <v>#VALUE!</v>
      </c>
      <c r="EY67" s="277" t="e">
        <f>IF(MONTH('Настройки ТИК'!$C$17)=MONTH('Настройки ТИК'!$D$17),0,IF(MONTH($A67)&lt;MONTH('Настройки ТИК'!$D$17),0,IF(FC67="К",EW67,0)))</f>
        <v>#VALUE!</v>
      </c>
      <c r="EZ67" s="277">
        <f t="shared" si="49"/>
        <v>0</v>
      </c>
      <c r="FA67" s="277">
        <f t="shared" si="50"/>
        <v>0</v>
      </c>
      <c r="FB67" s="303">
        <f>'в ФОВ'!EY43</f>
        <v>0</v>
      </c>
      <c r="FC67" s="380" t="str">
        <f t="shared" si="51"/>
        <v/>
      </c>
      <c r="FD67" s="274" t="str">
        <f t="shared" si="97"/>
        <v>${id_fio14}</v>
      </c>
      <c r="FE67" s="181"/>
      <c r="FF67" s="181"/>
      <c r="FG67" s="275" t="str">
        <f t="shared" si="98"/>
        <v>0:</v>
      </c>
      <c r="FH67" s="275" t="str">
        <f t="shared" si="98"/>
        <v>0:</v>
      </c>
      <c r="FI67" s="276">
        <f t="shared" si="52"/>
        <v>0</v>
      </c>
      <c r="FJ67" s="277" t="e">
        <f>IF(MONTH('Настройки ТИК'!$C$17)=MONTH('Настройки ТИК'!$D$17),IF(FO67="К",FI67,0),IF(MONTH($A67)&lt;MONTH('Настройки ТИК'!$D$17),IF(FO67="К",FI67,0),0))</f>
        <v>#VALUE!</v>
      </c>
      <c r="FK67" s="277" t="e">
        <f>IF(MONTH('Настройки ТИК'!$C$17)=MONTH('Настройки ТИК'!$D$17),0,IF(MONTH($A67)&lt;MONTH('Настройки ТИК'!$D$17),0,IF(FO67="К",FI67,0)))</f>
        <v>#VALUE!</v>
      </c>
      <c r="FL67" s="277">
        <f t="shared" si="53"/>
        <v>0</v>
      </c>
      <c r="FM67" s="277">
        <f t="shared" si="54"/>
        <v>0</v>
      </c>
      <c r="FN67" s="303">
        <f>'в ФОВ'!FK43</f>
        <v>0</v>
      </c>
      <c r="FO67" s="380" t="str">
        <f t="shared" si="55"/>
        <v/>
      </c>
      <c r="FP67" s="274" t="str">
        <f t="shared" si="99"/>
        <v>${id_fio15}</v>
      </c>
      <c r="FQ67" s="181"/>
      <c r="FR67" s="181"/>
      <c r="FS67" s="275" t="str">
        <f t="shared" si="100"/>
        <v>0:</v>
      </c>
      <c r="FT67" s="275" t="str">
        <f t="shared" si="100"/>
        <v>0:</v>
      </c>
      <c r="FU67" s="276">
        <f t="shared" si="56"/>
        <v>0</v>
      </c>
      <c r="FV67" s="277" t="e">
        <f>IF(MONTH('Настройки ТИК'!$C$17)=MONTH('Настройки ТИК'!$D$17),IF(GA67="К",FU67,0),IF(MONTH($A67)&lt;MONTH('Настройки ТИК'!$D$17),IF(GA67="К",FU67,0),0))</f>
        <v>#VALUE!</v>
      </c>
      <c r="FW67" s="277" t="e">
        <f>IF(MONTH('Настройки ТИК'!$C$17)=MONTH('Настройки ТИК'!$D$17),0,IF(MONTH($A67)&lt;MONTH('Настройки ТИК'!$D$17),0,IF(GA67="К",FU67,0)))</f>
        <v>#VALUE!</v>
      </c>
      <c r="FX67" s="277">
        <f t="shared" si="57"/>
        <v>0</v>
      </c>
      <c r="FY67" s="277">
        <f t="shared" si="58"/>
        <v>0</v>
      </c>
      <c r="FZ67" s="303">
        <f>'в ФОВ'!FW43</f>
        <v>0</v>
      </c>
      <c r="GA67" s="380" t="str">
        <f t="shared" si="59"/>
        <v/>
      </c>
      <c r="GB67" s="274" t="str">
        <f t="shared" si="101"/>
        <v>${id_fio16}</v>
      </c>
      <c r="GC67" s="181"/>
      <c r="GD67" s="181"/>
      <c r="GE67" s="275" t="str">
        <f t="shared" si="102"/>
        <v>0:</v>
      </c>
      <c r="GF67" s="275" t="str">
        <f t="shared" si="102"/>
        <v>0:</v>
      </c>
      <c r="GG67" s="276">
        <f t="shared" si="60"/>
        <v>0</v>
      </c>
      <c r="GH67" s="277" t="e">
        <f>IF(MONTH('Настройки ТИК'!$C$17)=MONTH('Настройки ТИК'!$D$17),IF(GM67="К",GG67,0),IF(MONTH($A67)&lt;MONTH('Настройки ТИК'!$D$17),IF(GM67="К",GG67,0),0))</f>
        <v>#VALUE!</v>
      </c>
      <c r="GI67" s="277" t="e">
        <f>IF(MONTH('Настройки ТИК'!$C$17)=MONTH('Настройки ТИК'!$D$17),0,IF(MONTH($A67)&lt;MONTH('Настройки ТИК'!$D$17),0,IF(GM67="К",GG67,0)))</f>
        <v>#VALUE!</v>
      </c>
      <c r="GJ67" s="277">
        <f t="shared" si="61"/>
        <v>0</v>
      </c>
      <c r="GK67" s="277">
        <f t="shared" si="62"/>
        <v>0</v>
      </c>
      <c r="GL67" s="303">
        <f>'в ФОВ'!GI43</f>
        <v>0</v>
      </c>
      <c r="GM67" s="380" t="str">
        <f t="shared" si="63"/>
        <v/>
      </c>
      <c r="GN67" s="274" t="str">
        <f t="shared" si="103"/>
        <v>${id_fio17}</v>
      </c>
      <c r="GO67" s="181"/>
      <c r="GP67" s="181"/>
      <c r="GQ67" s="275" t="str">
        <f t="shared" si="104"/>
        <v>0:</v>
      </c>
      <c r="GR67" s="275" t="str">
        <f t="shared" si="104"/>
        <v>0:</v>
      </c>
      <c r="GS67" s="276">
        <f t="shared" si="64"/>
        <v>0</v>
      </c>
      <c r="GT67" s="277" t="e">
        <f>IF(MONTH('Настройки ТИК'!$C$17)=MONTH('Настройки ТИК'!$D$17),IF(GY67="К",GS67,0),IF(MONTH($A67)&lt;MONTH('Настройки ТИК'!$D$17),IF(GY67="К",GS67,0),0))</f>
        <v>#VALUE!</v>
      </c>
      <c r="GU67" s="277" t="e">
        <f>IF(MONTH('Настройки ТИК'!$C$17)=MONTH('Настройки ТИК'!$D$17),0,IF(MONTH($A67)&lt;MONTH('Настройки ТИК'!$D$17),0,IF(GY67="К",GS67,0)))</f>
        <v>#VALUE!</v>
      </c>
      <c r="GV67" s="277">
        <f t="shared" si="65"/>
        <v>0</v>
      </c>
      <c r="GW67" s="277">
        <f t="shared" si="66"/>
        <v>0</v>
      </c>
      <c r="GX67" s="303">
        <f>'в ФОВ'!GU43</f>
        <v>0</v>
      </c>
      <c r="GY67" s="380" t="str">
        <f t="shared" si="67"/>
        <v/>
      </c>
      <c r="GZ67" s="274" t="str">
        <f t="shared" si="105"/>
        <v>${id_fio18}</v>
      </c>
      <c r="HA67" s="181"/>
      <c r="HB67" s="181"/>
      <c r="HC67" s="275" t="str">
        <f t="shared" si="106"/>
        <v>0:</v>
      </c>
      <c r="HD67" s="275" t="str">
        <f t="shared" si="106"/>
        <v>0:</v>
      </c>
      <c r="HE67" s="276">
        <f t="shared" si="68"/>
        <v>0</v>
      </c>
      <c r="HF67" s="277" t="e">
        <f>IF(MONTH('Настройки ТИК'!$C$17)=MONTH('Настройки ТИК'!$D$17),IF(HK67="К",HE67,0),IF(MONTH($A67)&lt;MONTH('Настройки ТИК'!$D$17),IF(HK67="К",HE67,0),0))</f>
        <v>#VALUE!</v>
      </c>
      <c r="HG67" s="277" t="e">
        <f>IF(MONTH('Настройки ТИК'!$C$17)=MONTH('Настройки ТИК'!$D$17),0,IF(MONTH($A67)&lt;MONTH('Настройки ТИК'!$D$17),0,IF(HK67="К",HE67,0)))</f>
        <v>#VALUE!</v>
      </c>
      <c r="HH67" s="277">
        <f t="shared" si="69"/>
        <v>0</v>
      </c>
      <c r="HI67" s="277">
        <f t="shared" si="70"/>
        <v>0</v>
      </c>
      <c r="HJ67" s="303">
        <f>'в ФОВ'!HG43</f>
        <v>0</v>
      </c>
      <c r="HK67" s="380" t="str">
        <f t="shared" si="71"/>
        <v/>
      </c>
      <c r="HO67" s="408" t="str">
        <f>'Настройки ТИК'!$C$55</f>
        <v>${code_doc}</v>
      </c>
    </row>
    <row r="68" spans="1:223">
      <c r="A68" s="419" t="s">
        <v>1040</v>
      </c>
      <c r="B68" s="420" t="s">
        <v>1041</v>
      </c>
      <c r="C68" s="497" t="s">
        <v>1091</v>
      </c>
      <c r="D68" s="274" t="str">
        <f t="shared" si="107"/>
        <v>${id_fio1}</v>
      </c>
      <c r="E68" s="181"/>
      <c r="F68" s="181"/>
      <c r="G68" s="275" t="str">
        <f t="shared" si="72"/>
        <v>0:</v>
      </c>
      <c r="H68" s="275" t="str">
        <f t="shared" si="72"/>
        <v>0:</v>
      </c>
      <c r="I68" s="276">
        <f t="shared" si="0"/>
        <v>0</v>
      </c>
      <c r="J68" s="277" t="e">
        <f>IF(MONTH('Настройки ТИК'!$C$17)=MONTH('Настройки ТИК'!$D$17),IF(O68="К",I68,0),IF(MONTH($A68)&lt;MONTH('Настройки ТИК'!$D$17),IF(O68="К",I68,0),0))</f>
        <v>#VALUE!</v>
      </c>
      <c r="K68" s="277" t="e">
        <f>IF(MONTH('Настройки ТИК'!$C$17)=MONTH('Настройки ТИК'!$D$17),0,IF(MONTH($A68)&lt;MONTH('Настройки ТИК'!$D$17),0,IF(O68="К",I68,0)))</f>
        <v>#VALUE!</v>
      </c>
      <c r="L68" s="277">
        <f t="shared" si="1"/>
        <v>0</v>
      </c>
      <c r="M68" s="277">
        <f t="shared" si="2"/>
        <v>0</v>
      </c>
      <c r="N68" s="303">
        <f>'в ФОВ'!K44</f>
        <v>0</v>
      </c>
      <c r="O68" s="380" t="str">
        <f t="shared" si="3"/>
        <v/>
      </c>
      <c r="P68" s="274" t="str">
        <f t="shared" si="73"/>
        <v>${id_fio2}</v>
      </c>
      <c r="Q68" s="181"/>
      <c r="R68" s="181"/>
      <c r="S68" s="275" t="str">
        <f t="shared" si="74"/>
        <v>0:</v>
      </c>
      <c r="T68" s="275" t="str">
        <f t="shared" si="74"/>
        <v>0:</v>
      </c>
      <c r="U68" s="276">
        <f t="shared" si="4"/>
        <v>0</v>
      </c>
      <c r="V68" s="277" t="e">
        <f>IF(MONTH('Настройки ТИК'!$C$17)=MONTH('Настройки ТИК'!$D$17),IF(AA68="К",U68,0),IF(MONTH($A68)&lt;MONTH('Настройки ТИК'!$D$17),IF(AA68="К",U68,0),0))</f>
        <v>#VALUE!</v>
      </c>
      <c r="W68" s="277" t="e">
        <f>IF(MONTH('Настройки ТИК'!$C$17)=MONTH('Настройки ТИК'!$D$17),0,IF(MONTH($A68)&lt;MONTH('Настройки ТИК'!$D$17),0,IF(AA68="К",U68,0)))</f>
        <v>#VALUE!</v>
      </c>
      <c r="X68" s="277">
        <f t="shared" si="5"/>
        <v>0</v>
      </c>
      <c r="Y68" s="277">
        <f t="shared" si="6"/>
        <v>0</v>
      </c>
      <c r="Z68" s="303">
        <f>'в ФОВ'!W44</f>
        <v>0</v>
      </c>
      <c r="AA68" s="380" t="str">
        <f t="shared" si="7"/>
        <v/>
      </c>
      <c r="AB68" s="274" t="str">
        <f t="shared" si="75"/>
        <v>${id_fio3}</v>
      </c>
      <c r="AC68" s="181"/>
      <c r="AD68" s="181"/>
      <c r="AE68" s="275" t="str">
        <f t="shared" si="76"/>
        <v>0:</v>
      </c>
      <c r="AF68" s="275" t="str">
        <f t="shared" si="76"/>
        <v>0:</v>
      </c>
      <c r="AG68" s="276">
        <f t="shared" si="8"/>
        <v>0</v>
      </c>
      <c r="AH68" s="277" t="e">
        <f>IF(MONTH('Настройки ТИК'!$C$17)=MONTH('Настройки ТИК'!$D$17),IF(AM68="К",AG68,0),IF(MONTH($A68)&lt;MONTH('Настройки ТИК'!$D$17),IF(AM68="К",AG68,0),0))</f>
        <v>#VALUE!</v>
      </c>
      <c r="AI68" s="277" t="e">
        <f>IF(MONTH('Настройки ТИК'!$C$17)=MONTH('Настройки ТИК'!$D$17),0,IF(MONTH($A68)&lt;MONTH('Настройки ТИК'!$D$17),0,IF(AM68="К",AG68,0)))</f>
        <v>#VALUE!</v>
      </c>
      <c r="AJ68" s="277">
        <f t="shared" si="9"/>
        <v>0</v>
      </c>
      <c r="AK68" s="277">
        <f t="shared" si="10"/>
        <v>0</v>
      </c>
      <c r="AL68" s="303">
        <f>'в ФОВ'!AI44</f>
        <v>0</v>
      </c>
      <c r="AM68" s="380" t="str">
        <f t="shared" si="11"/>
        <v/>
      </c>
      <c r="AN68" s="274" t="str">
        <f t="shared" si="77"/>
        <v>${id_fio4}</v>
      </c>
      <c r="AO68" s="181"/>
      <c r="AP68" s="181"/>
      <c r="AQ68" s="275" t="str">
        <f t="shared" si="78"/>
        <v>0:</v>
      </c>
      <c r="AR68" s="275" t="str">
        <f t="shared" si="78"/>
        <v>0:</v>
      </c>
      <c r="AS68" s="276">
        <f t="shared" si="12"/>
        <v>0</v>
      </c>
      <c r="AT68" s="277" t="e">
        <f>IF(MONTH('Настройки ТИК'!$C$17)=MONTH('Настройки ТИК'!$D$17),IF(AY68="К",AS68,0),IF(MONTH($A68)&lt;MONTH('Настройки ТИК'!$D$17),IF(AY68="К",AS68,0),0))</f>
        <v>#VALUE!</v>
      </c>
      <c r="AU68" s="277" t="e">
        <f>IF(MONTH('Настройки ТИК'!$C$17)=MONTH('Настройки ТИК'!$D$17),0,IF(MONTH($A68)&lt;MONTH('Настройки ТИК'!$D$17),0,IF(AY68="К",AS68,0)))</f>
        <v>#VALUE!</v>
      </c>
      <c r="AV68" s="277">
        <f t="shared" si="13"/>
        <v>0</v>
      </c>
      <c r="AW68" s="277">
        <f t="shared" si="14"/>
        <v>0</v>
      </c>
      <c r="AX68" s="303">
        <f>'в ФОВ'!AU44</f>
        <v>0</v>
      </c>
      <c r="AY68" s="380" t="str">
        <f t="shared" si="15"/>
        <v/>
      </c>
      <c r="AZ68" s="274" t="str">
        <f t="shared" si="79"/>
        <v>${id_fio5}</v>
      </c>
      <c r="BA68" s="181"/>
      <c r="BB68" s="181"/>
      <c r="BC68" s="275" t="str">
        <f t="shared" si="80"/>
        <v>0:</v>
      </c>
      <c r="BD68" s="275" t="str">
        <f t="shared" si="80"/>
        <v>0:</v>
      </c>
      <c r="BE68" s="276">
        <f t="shared" si="16"/>
        <v>0</v>
      </c>
      <c r="BF68" s="277" t="e">
        <f>IF(MONTH('Настройки ТИК'!$C$17)=MONTH('Настройки ТИК'!$D$17),IF(BK68="К",BE68,0),IF(MONTH($A68)&lt;MONTH('Настройки ТИК'!$D$17),IF(BK68="К",BE68,0),0))</f>
        <v>#VALUE!</v>
      </c>
      <c r="BG68" s="277" t="e">
        <f>IF(MONTH('Настройки ТИК'!$C$17)=MONTH('Настройки ТИК'!$D$17),0,IF(MONTH($A68)&lt;MONTH('Настройки ТИК'!$D$17),0,IF(BK68="К",BE68,0)))</f>
        <v>#VALUE!</v>
      </c>
      <c r="BH68" s="277">
        <f t="shared" si="17"/>
        <v>0</v>
      </c>
      <c r="BI68" s="277">
        <f t="shared" si="18"/>
        <v>0</v>
      </c>
      <c r="BJ68" s="303">
        <f>'в ФОВ'!BG44</f>
        <v>0</v>
      </c>
      <c r="BK68" s="380" t="str">
        <f t="shared" si="19"/>
        <v/>
      </c>
      <c r="BL68" s="274" t="str">
        <f t="shared" si="81"/>
        <v>${id_fio6}</v>
      </c>
      <c r="BM68" s="181"/>
      <c r="BN68" s="181"/>
      <c r="BO68" s="275" t="str">
        <f t="shared" si="82"/>
        <v>0:</v>
      </c>
      <c r="BP68" s="275" t="str">
        <f t="shared" si="82"/>
        <v>0:</v>
      </c>
      <c r="BQ68" s="276">
        <f t="shared" si="20"/>
        <v>0</v>
      </c>
      <c r="BR68" s="277" t="e">
        <f>IF(MONTH('Настройки ТИК'!$C$17)=MONTH('Настройки ТИК'!$D$17),IF(BW68="К",BQ68,0),IF(MONTH($A68)&lt;MONTH('Настройки ТИК'!$D$17),IF(BW68="К",BQ68,0),0))</f>
        <v>#VALUE!</v>
      </c>
      <c r="BS68" s="277" t="e">
        <f>IF(MONTH('Настройки ТИК'!$C$17)=MONTH('Настройки ТИК'!$D$17),0,IF(MONTH($A68)&lt;MONTH('Настройки ТИК'!$D$17),0,IF(BW68="К",BQ68,0)))</f>
        <v>#VALUE!</v>
      </c>
      <c r="BT68" s="277">
        <f t="shared" si="21"/>
        <v>0</v>
      </c>
      <c r="BU68" s="277">
        <f t="shared" si="22"/>
        <v>0</v>
      </c>
      <c r="BV68" s="303">
        <f>'в ФОВ'!BS44</f>
        <v>0</v>
      </c>
      <c r="BW68" s="380" t="str">
        <f t="shared" si="23"/>
        <v/>
      </c>
      <c r="BX68" s="274" t="str">
        <f t="shared" si="83"/>
        <v>${id_fio7}</v>
      </c>
      <c r="BY68" s="181"/>
      <c r="BZ68" s="181"/>
      <c r="CA68" s="275" t="str">
        <f t="shared" si="84"/>
        <v>0:</v>
      </c>
      <c r="CB68" s="275" t="str">
        <f t="shared" si="84"/>
        <v>0:</v>
      </c>
      <c r="CC68" s="276">
        <f t="shared" si="24"/>
        <v>0</v>
      </c>
      <c r="CD68" s="277" t="e">
        <f>IF(MONTH('Настройки ТИК'!$C$17)=MONTH('Настройки ТИК'!$D$17),IF(CI68="К",CC68,0),IF(MONTH($A68)&lt;MONTH('Настройки ТИК'!$D$17),IF(CI68="К",CC68,0),0))</f>
        <v>#VALUE!</v>
      </c>
      <c r="CE68" s="277" t="e">
        <f>IF(MONTH('Настройки ТИК'!$C$17)=MONTH('Настройки ТИК'!$D$17),0,IF(MONTH($A68)&lt;MONTH('Настройки ТИК'!$D$17),0,IF(CI68="К",CC68,0)))</f>
        <v>#VALUE!</v>
      </c>
      <c r="CF68" s="277">
        <f t="shared" si="25"/>
        <v>0</v>
      </c>
      <c r="CG68" s="277">
        <f t="shared" si="26"/>
        <v>0</v>
      </c>
      <c r="CH68" s="303">
        <f>'в ФОВ'!CE44</f>
        <v>0</v>
      </c>
      <c r="CI68" s="380" t="str">
        <f t="shared" si="27"/>
        <v/>
      </c>
      <c r="CJ68" s="274" t="str">
        <f t="shared" si="85"/>
        <v>${id_fio8}</v>
      </c>
      <c r="CK68" s="181"/>
      <c r="CL68" s="181"/>
      <c r="CM68" s="275" t="str">
        <f t="shared" si="86"/>
        <v>0:</v>
      </c>
      <c r="CN68" s="275" t="str">
        <f t="shared" si="86"/>
        <v>0:</v>
      </c>
      <c r="CO68" s="276">
        <f t="shared" si="28"/>
        <v>0</v>
      </c>
      <c r="CP68" s="277" t="e">
        <f>IF(MONTH('Настройки ТИК'!$C$17)=MONTH('Настройки ТИК'!$D$17),IF(CU68="К",CO68,0),IF(MONTH($A68)&lt;MONTH('Настройки ТИК'!$D$17),IF(CU68="К",CO68,0),0))</f>
        <v>#VALUE!</v>
      </c>
      <c r="CQ68" s="277" t="e">
        <f>IF(MONTH('Настройки ТИК'!$C$17)=MONTH('Настройки ТИК'!$D$17),0,IF(MONTH($A68)&lt;MONTH('Настройки ТИК'!$D$17),0,IF(CU68="К",CO68,0)))</f>
        <v>#VALUE!</v>
      </c>
      <c r="CR68" s="277">
        <f t="shared" si="29"/>
        <v>0</v>
      </c>
      <c r="CS68" s="277">
        <f t="shared" si="30"/>
        <v>0</v>
      </c>
      <c r="CT68" s="303">
        <f>'в ФОВ'!CQ44</f>
        <v>0</v>
      </c>
      <c r="CU68" s="380" t="str">
        <f t="shared" si="31"/>
        <v/>
      </c>
      <c r="CV68" s="274" t="str">
        <f t="shared" si="87"/>
        <v>${id_fio9}</v>
      </c>
      <c r="CW68" s="181"/>
      <c r="CX68" s="181"/>
      <c r="CY68" s="275" t="str">
        <f t="shared" si="88"/>
        <v>0:</v>
      </c>
      <c r="CZ68" s="275" t="str">
        <f t="shared" si="88"/>
        <v>0:</v>
      </c>
      <c r="DA68" s="276">
        <f t="shared" si="32"/>
        <v>0</v>
      </c>
      <c r="DB68" s="277" t="e">
        <f>IF(MONTH('Настройки ТИК'!$C$17)=MONTH('Настройки ТИК'!$D$17),IF(DG68="К",DA68,0),IF(MONTH($A68)&lt;MONTH('Настройки ТИК'!$D$17),IF(DG68="К",DA68,0),0))</f>
        <v>#VALUE!</v>
      </c>
      <c r="DC68" s="277" t="e">
        <f>IF(MONTH('Настройки ТИК'!$C$17)=MONTH('Настройки ТИК'!$D$17),0,IF(MONTH($A68)&lt;MONTH('Настройки ТИК'!$D$17),0,IF(DG68="К",DA68,0)))</f>
        <v>#VALUE!</v>
      </c>
      <c r="DD68" s="277">
        <f t="shared" si="33"/>
        <v>0</v>
      </c>
      <c r="DE68" s="277">
        <f t="shared" si="34"/>
        <v>0</v>
      </c>
      <c r="DF68" s="303">
        <f>'в ФОВ'!DC44</f>
        <v>0</v>
      </c>
      <c r="DG68" s="380" t="str">
        <f t="shared" si="35"/>
        <v/>
      </c>
      <c r="DH68" s="274" t="str">
        <f t="shared" si="89"/>
        <v>${id_fio10}</v>
      </c>
      <c r="DI68" s="181"/>
      <c r="DJ68" s="181"/>
      <c r="DK68" s="275" t="str">
        <f t="shared" si="90"/>
        <v>0:</v>
      </c>
      <c r="DL68" s="275" t="str">
        <f t="shared" si="90"/>
        <v>0:</v>
      </c>
      <c r="DM68" s="276">
        <f t="shared" si="36"/>
        <v>0</v>
      </c>
      <c r="DN68" s="277" t="e">
        <f>IF(MONTH('Настройки ТИК'!$C$17)=MONTH('Настройки ТИК'!$D$17),IF(DS68="К",DM68,0),IF(MONTH($A68)&lt;MONTH('Настройки ТИК'!$D$17),IF(DS68="К",DM68,0),0))</f>
        <v>#VALUE!</v>
      </c>
      <c r="DO68" s="277" t="e">
        <f>IF(MONTH('Настройки ТИК'!$C$17)=MONTH('Настройки ТИК'!$D$17),0,IF(MONTH($A68)&lt;MONTH('Настройки ТИК'!$D$17),0,IF(DS68="К",DM68,0)))</f>
        <v>#VALUE!</v>
      </c>
      <c r="DP68" s="277">
        <f t="shared" si="37"/>
        <v>0</v>
      </c>
      <c r="DQ68" s="277">
        <f t="shared" si="38"/>
        <v>0</v>
      </c>
      <c r="DR68" s="303">
        <f>'в ФОВ'!DO44</f>
        <v>0</v>
      </c>
      <c r="DS68" s="380" t="str">
        <f t="shared" si="39"/>
        <v/>
      </c>
      <c r="DT68" s="274" t="str">
        <f t="shared" si="91"/>
        <v>${id_fio11}</v>
      </c>
      <c r="DU68" s="181"/>
      <c r="DV68" s="181"/>
      <c r="DW68" s="275" t="str">
        <f t="shared" si="92"/>
        <v>0:</v>
      </c>
      <c r="DX68" s="275" t="str">
        <f t="shared" si="92"/>
        <v>0:</v>
      </c>
      <c r="DY68" s="276">
        <f t="shared" si="40"/>
        <v>0</v>
      </c>
      <c r="DZ68" s="277" t="e">
        <f>IF(MONTH('Настройки ТИК'!$C$17)=MONTH('Настройки ТИК'!$D$17),IF(EE68="К",DY68,0),IF(MONTH($A68)&lt;MONTH('Настройки ТИК'!$D$17),IF(EE68="К",DY68,0),0))</f>
        <v>#VALUE!</v>
      </c>
      <c r="EA68" s="277" t="e">
        <f>IF(MONTH('Настройки ТИК'!$C$17)=MONTH('Настройки ТИК'!$D$17),0,IF(MONTH($A68)&lt;MONTH('Настройки ТИК'!$D$17),0,IF(EE68="К",DY68,0)))</f>
        <v>#VALUE!</v>
      </c>
      <c r="EB68" s="277">
        <f t="shared" si="41"/>
        <v>0</v>
      </c>
      <c r="EC68" s="277">
        <f t="shared" si="42"/>
        <v>0</v>
      </c>
      <c r="ED68" s="303">
        <f>'в ФОВ'!EA44</f>
        <v>0</v>
      </c>
      <c r="EE68" s="380" t="str">
        <f t="shared" si="43"/>
        <v/>
      </c>
      <c r="EF68" s="274" t="str">
        <f t="shared" si="93"/>
        <v>${id_fio12}</v>
      </c>
      <c r="EG68" s="181"/>
      <c r="EH68" s="181"/>
      <c r="EI68" s="275" t="str">
        <f t="shared" si="94"/>
        <v>0:</v>
      </c>
      <c r="EJ68" s="275" t="str">
        <f t="shared" si="94"/>
        <v>0:</v>
      </c>
      <c r="EK68" s="276">
        <f t="shared" si="44"/>
        <v>0</v>
      </c>
      <c r="EL68" s="277" t="e">
        <f>IF(MONTH('Настройки ТИК'!$C$17)=MONTH('Настройки ТИК'!$D$17),IF(EQ68="К",EK68,0),IF(MONTH($A68)&lt;MONTH('Настройки ТИК'!$D$17),IF(EQ68="К",EK68,0),0))</f>
        <v>#VALUE!</v>
      </c>
      <c r="EM68" s="277" t="e">
        <f>IF(MONTH('Настройки ТИК'!$C$17)=MONTH('Настройки ТИК'!$D$17),0,IF(MONTH($A68)&lt;MONTH('Настройки ТИК'!$D$17),0,IF(EQ68="К",EK68,0)))</f>
        <v>#VALUE!</v>
      </c>
      <c r="EN68" s="277">
        <f t="shared" si="45"/>
        <v>0</v>
      </c>
      <c r="EO68" s="277">
        <f t="shared" si="46"/>
        <v>0</v>
      </c>
      <c r="EP68" s="303">
        <f>'в ФОВ'!EM44</f>
        <v>0</v>
      </c>
      <c r="EQ68" s="380" t="str">
        <f t="shared" si="47"/>
        <v/>
      </c>
      <c r="ER68" s="274" t="str">
        <f t="shared" si="95"/>
        <v>${id_fio13}</v>
      </c>
      <c r="ES68" s="181"/>
      <c r="ET68" s="181"/>
      <c r="EU68" s="275" t="str">
        <f t="shared" si="96"/>
        <v>0:</v>
      </c>
      <c r="EV68" s="275" t="str">
        <f t="shared" si="96"/>
        <v>0:</v>
      </c>
      <c r="EW68" s="276">
        <f t="shared" si="48"/>
        <v>0</v>
      </c>
      <c r="EX68" s="277" t="e">
        <f>IF(MONTH('Настройки ТИК'!$C$17)=MONTH('Настройки ТИК'!$D$17),IF(FC68="К",EW68,0),IF(MONTH($A68)&lt;MONTH('Настройки ТИК'!$D$17),IF(FC68="К",EW68,0),0))</f>
        <v>#VALUE!</v>
      </c>
      <c r="EY68" s="277" t="e">
        <f>IF(MONTH('Настройки ТИК'!$C$17)=MONTH('Настройки ТИК'!$D$17),0,IF(MONTH($A68)&lt;MONTH('Настройки ТИК'!$D$17),0,IF(FC68="К",EW68,0)))</f>
        <v>#VALUE!</v>
      </c>
      <c r="EZ68" s="277">
        <f t="shared" si="49"/>
        <v>0</v>
      </c>
      <c r="FA68" s="277">
        <f t="shared" si="50"/>
        <v>0</v>
      </c>
      <c r="FB68" s="303">
        <f>'в ФОВ'!EY44</f>
        <v>0</v>
      </c>
      <c r="FC68" s="380" t="str">
        <f t="shared" si="51"/>
        <v/>
      </c>
      <c r="FD68" s="274" t="str">
        <f t="shared" si="97"/>
        <v>${id_fio14}</v>
      </c>
      <c r="FE68" s="181"/>
      <c r="FF68" s="181"/>
      <c r="FG68" s="275" t="str">
        <f t="shared" si="98"/>
        <v>0:</v>
      </c>
      <c r="FH68" s="275" t="str">
        <f t="shared" si="98"/>
        <v>0:</v>
      </c>
      <c r="FI68" s="276">
        <f t="shared" si="52"/>
        <v>0</v>
      </c>
      <c r="FJ68" s="277" t="e">
        <f>IF(MONTH('Настройки ТИК'!$C$17)=MONTH('Настройки ТИК'!$D$17),IF(FO68="К",FI68,0),IF(MONTH($A68)&lt;MONTH('Настройки ТИК'!$D$17),IF(FO68="К",FI68,0),0))</f>
        <v>#VALUE!</v>
      </c>
      <c r="FK68" s="277" t="e">
        <f>IF(MONTH('Настройки ТИК'!$C$17)=MONTH('Настройки ТИК'!$D$17),0,IF(MONTH($A68)&lt;MONTH('Настройки ТИК'!$D$17),0,IF(FO68="К",FI68,0)))</f>
        <v>#VALUE!</v>
      </c>
      <c r="FL68" s="277">
        <f t="shared" si="53"/>
        <v>0</v>
      </c>
      <c r="FM68" s="277">
        <f t="shared" si="54"/>
        <v>0</v>
      </c>
      <c r="FN68" s="303">
        <f>'в ФОВ'!FK44</f>
        <v>0</v>
      </c>
      <c r="FO68" s="380" t="str">
        <f t="shared" si="55"/>
        <v/>
      </c>
      <c r="FP68" s="274" t="str">
        <f t="shared" si="99"/>
        <v>${id_fio15}</v>
      </c>
      <c r="FQ68" s="181"/>
      <c r="FR68" s="181"/>
      <c r="FS68" s="275" t="str">
        <f t="shared" si="100"/>
        <v>0:</v>
      </c>
      <c r="FT68" s="275" t="str">
        <f t="shared" si="100"/>
        <v>0:</v>
      </c>
      <c r="FU68" s="276">
        <f t="shared" si="56"/>
        <v>0</v>
      </c>
      <c r="FV68" s="277" t="e">
        <f>IF(MONTH('Настройки ТИК'!$C$17)=MONTH('Настройки ТИК'!$D$17),IF(GA68="К",FU68,0),IF(MONTH($A68)&lt;MONTH('Настройки ТИК'!$D$17),IF(GA68="К",FU68,0),0))</f>
        <v>#VALUE!</v>
      </c>
      <c r="FW68" s="277" t="e">
        <f>IF(MONTH('Настройки ТИК'!$C$17)=MONTH('Настройки ТИК'!$D$17),0,IF(MONTH($A68)&lt;MONTH('Настройки ТИК'!$D$17),0,IF(GA68="К",FU68,0)))</f>
        <v>#VALUE!</v>
      </c>
      <c r="FX68" s="277">
        <f t="shared" si="57"/>
        <v>0</v>
      </c>
      <c r="FY68" s="277">
        <f t="shared" si="58"/>
        <v>0</v>
      </c>
      <c r="FZ68" s="303">
        <f>'в ФОВ'!FW44</f>
        <v>0</v>
      </c>
      <c r="GA68" s="380" t="str">
        <f t="shared" si="59"/>
        <v/>
      </c>
      <c r="GB68" s="274" t="str">
        <f t="shared" si="101"/>
        <v>${id_fio16}</v>
      </c>
      <c r="GC68" s="181"/>
      <c r="GD68" s="181"/>
      <c r="GE68" s="275" t="str">
        <f t="shared" si="102"/>
        <v>0:</v>
      </c>
      <c r="GF68" s="275" t="str">
        <f t="shared" si="102"/>
        <v>0:</v>
      </c>
      <c r="GG68" s="276">
        <f t="shared" si="60"/>
        <v>0</v>
      </c>
      <c r="GH68" s="277" t="e">
        <f>IF(MONTH('Настройки ТИК'!$C$17)=MONTH('Настройки ТИК'!$D$17),IF(GM68="К",GG68,0),IF(MONTH($A68)&lt;MONTH('Настройки ТИК'!$D$17),IF(GM68="К",GG68,0),0))</f>
        <v>#VALUE!</v>
      </c>
      <c r="GI68" s="277" t="e">
        <f>IF(MONTH('Настройки ТИК'!$C$17)=MONTH('Настройки ТИК'!$D$17),0,IF(MONTH($A68)&lt;MONTH('Настройки ТИК'!$D$17),0,IF(GM68="К",GG68,0)))</f>
        <v>#VALUE!</v>
      </c>
      <c r="GJ68" s="277">
        <f t="shared" si="61"/>
        <v>0</v>
      </c>
      <c r="GK68" s="277">
        <f t="shared" si="62"/>
        <v>0</v>
      </c>
      <c r="GL68" s="303">
        <f>'в ФОВ'!GI44</f>
        <v>0</v>
      </c>
      <c r="GM68" s="380" t="str">
        <f t="shared" si="63"/>
        <v/>
      </c>
      <c r="GN68" s="274" t="str">
        <f t="shared" si="103"/>
        <v>${id_fio17}</v>
      </c>
      <c r="GO68" s="181"/>
      <c r="GP68" s="181"/>
      <c r="GQ68" s="275" t="str">
        <f t="shared" si="104"/>
        <v>0:</v>
      </c>
      <c r="GR68" s="275" t="str">
        <f t="shared" si="104"/>
        <v>0:</v>
      </c>
      <c r="GS68" s="276">
        <f t="shared" si="64"/>
        <v>0</v>
      </c>
      <c r="GT68" s="277" t="e">
        <f>IF(MONTH('Настройки ТИК'!$C$17)=MONTH('Настройки ТИК'!$D$17),IF(GY68="К",GS68,0),IF(MONTH($A68)&lt;MONTH('Настройки ТИК'!$D$17),IF(GY68="К",GS68,0),0))</f>
        <v>#VALUE!</v>
      </c>
      <c r="GU68" s="277" t="e">
        <f>IF(MONTH('Настройки ТИК'!$C$17)=MONTH('Настройки ТИК'!$D$17),0,IF(MONTH($A68)&lt;MONTH('Настройки ТИК'!$D$17),0,IF(GY68="К",GS68,0)))</f>
        <v>#VALUE!</v>
      </c>
      <c r="GV68" s="277">
        <f t="shared" si="65"/>
        <v>0</v>
      </c>
      <c r="GW68" s="277">
        <f t="shared" si="66"/>
        <v>0</v>
      </c>
      <c r="GX68" s="303">
        <f>'в ФОВ'!GU44</f>
        <v>0</v>
      </c>
      <c r="GY68" s="380" t="str">
        <f t="shared" si="67"/>
        <v/>
      </c>
      <c r="GZ68" s="274" t="str">
        <f t="shared" si="105"/>
        <v>${id_fio18}</v>
      </c>
      <c r="HA68" s="181"/>
      <c r="HB68" s="181"/>
      <c r="HC68" s="275" t="str">
        <f t="shared" si="106"/>
        <v>0:</v>
      </c>
      <c r="HD68" s="275" t="str">
        <f t="shared" si="106"/>
        <v>0:</v>
      </c>
      <c r="HE68" s="276">
        <f t="shared" si="68"/>
        <v>0</v>
      </c>
      <c r="HF68" s="277" t="e">
        <f>IF(MONTH('Настройки ТИК'!$C$17)=MONTH('Настройки ТИК'!$D$17),IF(HK68="К",HE68,0),IF(MONTH($A68)&lt;MONTH('Настройки ТИК'!$D$17),IF(HK68="К",HE68,0),0))</f>
        <v>#VALUE!</v>
      </c>
      <c r="HG68" s="277" t="e">
        <f>IF(MONTH('Настройки ТИК'!$C$17)=MONTH('Настройки ТИК'!$D$17),0,IF(MONTH($A68)&lt;MONTH('Настройки ТИК'!$D$17),0,IF(HK68="К",HE68,0)))</f>
        <v>#VALUE!</v>
      </c>
      <c r="HH68" s="277">
        <f t="shared" si="69"/>
        <v>0</v>
      </c>
      <c r="HI68" s="277">
        <f t="shared" si="70"/>
        <v>0</v>
      </c>
      <c r="HJ68" s="303">
        <f>'в ФОВ'!HG44</f>
        <v>0</v>
      </c>
      <c r="HK68" s="380" t="str">
        <f t="shared" si="71"/>
        <v/>
      </c>
      <c r="HO68" s="408" t="str">
        <f>'Настройки ТИК'!$C$55</f>
        <v>${code_doc}</v>
      </c>
    </row>
    <row r="69" spans="1:223">
      <c r="A69" s="419" t="s">
        <v>1040</v>
      </c>
      <c r="B69" s="420" t="s">
        <v>1041</v>
      </c>
      <c r="C69" s="497" t="s">
        <v>1091</v>
      </c>
      <c r="D69" s="274" t="str">
        <f t="shared" si="107"/>
        <v>${id_fio1}</v>
      </c>
      <c r="E69" s="181"/>
      <c r="F69" s="181"/>
      <c r="G69" s="275" t="str">
        <f t="shared" si="72"/>
        <v>0:</v>
      </c>
      <c r="H69" s="275" t="str">
        <f t="shared" si="72"/>
        <v>0:</v>
      </c>
      <c r="I69" s="276">
        <f t="shared" si="0"/>
        <v>0</v>
      </c>
      <c r="J69" s="277" t="e">
        <f>IF(MONTH('Настройки ТИК'!$C$17)=MONTH('Настройки ТИК'!$D$17),IF(O69="К",I69,0),IF(MONTH($A69)&lt;MONTH('Настройки ТИК'!$D$17),IF(O69="К",I69,0),0))</f>
        <v>#VALUE!</v>
      </c>
      <c r="K69" s="277" t="e">
        <f>IF(MONTH('Настройки ТИК'!$C$17)=MONTH('Настройки ТИК'!$D$17),0,IF(MONTH($A69)&lt;MONTH('Настройки ТИК'!$D$17),0,IF(O69="К",I69,0)))</f>
        <v>#VALUE!</v>
      </c>
      <c r="L69" s="277">
        <f t="shared" si="1"/>
        <v>0</v>
      </c>
      <c r="M69" s="277">
        <f t="shared" si="2"/>
        <v>0</v>
      </c>
      <c r="N69" s="303">
        <f>'в ФОВ'!K45</f>
        <v>0</v>
      </c>
      <c r="O69" s="380" t="str">
        <f t="shared" si="3"/>
        <v/>
      </c>
      <c r="P69" s="274" t="str">
        <f t="shared" si="73"/>
        <v>${id_fio2}</v>
      </c>
      <c r="Q69" s="181"/>
      <c r="R69" s="181"/>
      <c r="S69" s="275" t="str">
        <f t="shared" si="74"/>
        <v>0:</v>
      </c>
      <c r="T69" s="275" t="str">
        <f t="shared" si="74"/>
        <v>0:</v>
      </c>
      <c r="U69" s="276">
        <f t="shared" si="4"/>
        <v>0</v>
      </c>
      <c r="V69" s="277" t="e">
        <f>IF(MONTH('Настройки ТИК'!$C$17)=MONTH('Настройки ТИК'!$D$17),IF(AA69="К",U69,0),IF(MONTH($A69)&lt;MONTH('Настройки ТИК'!$D$17),IF(AA69="К",U69,0),0))</f>
        <v>#VALUE!</v>
      </c>
      <c r="W69" s="277" t="e">
        <f>IF(MONTH('Настройки ТИК'!$C$17)=MONTH('Настройки ТИК'!$D$17),0,IF(MONTH($A69)&lt;MONTH('Настройки ТИК'!$D$17),0,IF(AA69="К",U69,0)))</f>
        <v>#VALUE!</v>
      </c>
      <c r="X69" s="277">
        <f t="shared" si="5"/>
        <v>0</v>
      </c>
      <c r="Y69" s="277">
        <f t="shared" si="6"/>
        <v>0</v>
      </c>
      <c r="Z69" s="303">
        <f>'в ФОВ'!W45</f>
        <v>0</v>
      </c>
      <c r="AA69" s="380" t="str">
        <f t="shared" si="7"/>
        <v/>
      </c>
      <c r="AB69" s="274" t="str">
        <f t="shared" si="75"/>
        <v>${id_fio3}</v>
      </c>
      <c r="AC69" s="181"/>
      <c r="AD69" s="181"/>
      <c r="AE69" s="275" t="str">
        <f t="shared" si="76"/>
        <v>0:</v>
      </c>
      <c r="AF69" s="275" t="str">
        <f t="shared" si="76"/>
        <v>0:</v>
      </c>
      <c r="AG69" s="276">
        <f t="shared" si="8"/>
        <v>0</v>
      </c>
      <c r="AH69" s="277" t="e">
        <f>IF(MONTH('Настройки ТИК'!$C$17)=MONTH('Настройки ТИК'!$D$17),IF(AM69="К",AG69,0),IF(MONTH($A69)&lt;MONTH('Настройки ТИК'!$D$17),IF(AM69="К",AG69,0),0))</f>
        <v>#VALUE!</v>
      </c>
      <c r="AI69" s="277" t="e">
        <f>IF(MONTH('Настройки ТИК'!$C$17)=MONTH('Настройки ТИК'!$D$17),0,IF(MONTH($A69)&lt;MONTH('Настройки ТИК'!$D$17),0,IF(AM69="К",AG69,0)))</f>
        <v>#VALUE!</v>
      </c>
      <c r="AJ69" s="277">
        <f t="shared" si="9"/>
        <v>0</v>
      </c>
      <c r="AK69" s="277">
        <f t="shared" si="10"/>
        <v>0</v>
      </c>
      <c r="AL69" s="303">
        <f>'в ФОВ'!AI45</f>
        <v>0</v>
      </c>
      <c r="AM69" s="380" t="str">
        <f t="shared" si="11"/>
        <v/>
      </c>
      <c r="AN69" s="274" t="str">
        <f t="shared" si="77"/>
        <v>${id_fio4}</v>
      </c>
      <c r="AO69" s="181"/>
      <c r="AP69" s="181"/>
      <c r="AQ69" s="275" t="str">
        <f t="shared" si="78"/>
        <v>0:</v>
      </c>
      <c r="AR69" s="275" t="str">
        <f t="shared" si="78"/>
        <v>0:</v>
      </c>
      <c r="AS69" s="276">
        <f t="shared" si="12"/>
        <v>0</v>
      </c>
      <c r="AT69" s="277" t="e">
        <f>IF(MONTH('Настройки ТИК'!$C$17)=MONTH('Настройки ТИК'!$D$17),IF(AY69="К",AS69,0),IF(MONTH($A69)&lt;MONTH('Настройки ТИК'!$D$17),IF(AY69="К",AS69,0),0))</f>
        <v>#VALUE!</v>
      </c>
      <c r="AU69" s="277" t="e">
        <f>IF(MONTH('Настройки ТИК'!$C$17)=MONTH('Настройки ТИК'!$D$17),0,IF(MONTH($A69)&lt;MONTH('Настройки ТИК'!$D$17),0,IF(AY69="К",AS69,0)))</f>
        <v>#VALUE!</v>
      </c>
      <c r="AV69" s="277">
        <f t="shared" si="13"/>
        <v>0</v>
      </c>
      <c r="AW69" s="277">
        <f t="shared" si="14"/>
        <v>0</v>
      </c>
      <c r="AX69" s="303">
        <f>'в ФОВ'!AU45</f>
        <v>0</v>
      </c>
      <c r="AY69" s="380" t="str">
        <f t="shared" si="15"/>
        <v/>
      </c>
      <c r="AZ69" s="274" t="str">
        <f t="shared" si="79"/>
        <v>${id_fio5}</v>
      </c>
      <c r="BA69" s="181"/>
      <c r="BB69" s="181"/>
      <c r="BC69" s="275" t="str">
        <f t="shared" si="80"/>
        <v>0:</v>
      </c>
      <c r="BD69" s="275" t="str">
        <f t="shared" si="80"/>
        <v>0:</v>
      </c>
      <c r="BE69" s="276">
        <f t="shared" si="16"/>
        <v>0</v>
      </c>
      <c r="BF69" s="277" t="e">
        <f>IF(MONTH('Настройки ТИК'!$C$17)=MONTH('Настройки ТИК'!$D$17),IF(BK69="К",BE69,0),IF(MONTH($A69)&lt;MONTH('Настройки ТИК'!$D$17),IF(BK69="К",BE69,0),0))</f>
        <v>#VALUE!</v>
      </c>
      <c r="BG69" s="277" t="e">
        <f>IF(MONTH('Настройки ТИК'!$C$17)=MONTH('Настройки ТИК'!$D$17),0,IF(MONTH($A69)&lt;MONTH('Настройки ТИК'!$D$17),0,IF(BK69="К",BE69,0)))</f>
        <v>#VALUE!</v>
      </c>
      <c r="BH69" s="277">
        <f t="shared" si="17"/>
        <v>0</v>
      </c>
      <c r="BI69" s="277">
        <f t="shared" si="18"/>
        <v>0</v>
      </c>
      <c r="BJ69" s="303">
        <f>'в ФОВ'!BG45</f>
        <v>0</v>
      </c>
      <c r="BK69" s="380" t="str">
        <f t="shared" si="19"/>
        <v/>
      </c>
      <c r="BL69" s="274" t="str">
        <f t="shared" si="81"/>
        <v>${id_fio6}</v>
      </c>
      <c r="BM69" s="181"/>
      <c r="BN69" s="181"/>
      <c r="BO69" s="275" t="str">
        <f t="shared" si="82"/>
        <v>0:</v>
      </c>
      <c r="BP69" s="275" t="str">
        <f t="shared" si="82"/>
        <v>0:</v>
      </c>
      <c r="BQ69" s="276">
        <f t="shared" si="20"/>
        <v>0</v>
      </c>
      <c r="BR69" s="277" t="e">
        <f>IF(MONTH('Настройки ТИК'!$C$17)=MONTH('Настройки ТИК'!$D$17),IF(BW69="К",BQ69,0),IF(MONTH($A69)&lt;MONTH('Настройки ТИК'!$D$17),IF(BW69="К",BQ69,0),0))</f>
        <v>#VALUE!</v>
      </c>
      <c r="BS69" s="277" t="e">
        <f>IF(MONTH('Настройки ТИК'!$C$17)=MONTH('Настройки ТИК'!$D$17),0,IF(MONTH($A69)&lt;MONTH('Настройки ТИК'!$D$17),0,IF(BW69="К",BQ69,0)))</f>
        <v>#VALUE!</v>
      </c>
      <c r="BT69" s="277">
        <f t="shared" si="21"/>
        <v>0</v>
      </c>
      <c r="BU69" s="277">
        <f t="shared" si="22"/>
        <v>0</v>
      </c>
      <c r="BV69" s="303">
        <f>'в ФОВ'!BS45</f>
        <v>0</v>
      </c>
      <c r="BW69" s="380" t="str">
        <f t="shared" si="23"/>
        <v/>
      </c>
      <c r="BX69" s="274" t="str">
        <f t="shared" si="83"/>
        <v>${id_fio7}</v>
      </c>
      <c r="BY69" s="181"/>
      <c r="BZ69" s="181"/>
      <c r="CA69" s="275" t="str">
        <f t="shared" si="84"/>
        <v>0:</v>
      </c>
      <c r="CB69" s="275" t="str">
        <f t="shared" si="84"/>
        <v>0:</v>
      </c>
      <c r="CC69" s="276">
        <f t="shared" si="24"/>
        <v>0</v>
      </c>
      <c r="CD69" s="277" t="e">
        <f>IF(MONTH('Настройки ТИК'!$C$17)=MONTH('Настройки ТИК'!$D$17),IF(CI69="К",CC69,0),IF(MONTH($A69)&lt;MONTH('Настройки ТИК'!$D$17),IF(CI69="К",CC69,0),0))</f>
        <v>#VALUE!</v>
      </c>
      <c r="CE69" s="277" t="e">
        <f>IF(MONTH('Настройки ТИК'!$C$17)=MONTH('Настройки ТИК'!$D$17),0,IF(MONTH($A69)&lt;MONTH('Настройки ТИК'!$D$17),0,IF(CI69="К",CC69,0)))</f>
        <v>#VALUE!</v>
      </c>
      <c r="CF69" s="277">
        <f t="shared" si="25"/>
        <v>0</v>
      </c>
      <c r="CG69" s="277">
        <f t="shared" si="26"/>
        <v>0</v>
      </c>
      <c r="CH69" s="303">
        <f>'в ФОВ'!CE45</f>
        <v>0</v>
      </c>
      <c r="CI69" s="380" t="str">
        <f t="shared" si="27"/>
        <v/>
      </c>
      <c r="CJ69" s="274" t="str">
        <f t="shared" si="85"/>
        <v>${id_fio8}</v>
      </c>
      <c r="CK69" s="181"/>
      <c r="CL69" s="181"/>
      <c r="CM69" s="275" t="str">
        <f t="shared" si="86"/>
        <v>0:</v>
      </c>
      <c r="CN69" s="275" t="str">
        <f t="shared" si="86"/>
        <v>0:</v>
      </c>
      <c r="CO69" s="276">
        <f t="shared" si="28"/>
        <v>0</v>
      </c>
      <c r="CP69" s="277" t="e">
        <f>IF(MONTH('Настройки ТИК'!$C$17)=MONTH('Настройки ТИК'!$D$17),IF(CU69="К",CO69,0),IF(MONTH($A69)&lt;MONTH('Настройки ТИК'!$D$17),IF(CU69="К",CO69,0),0))</f>
        <v>#VALUE!</v>
      </c>
      <c r="CQ69" s="277" t="e">
        <f>IF(MONTH('Настройки ТИК'!$C$17)=MONTH('Настройки ТИК'!$D$17),0,IF(MONTH($A69)&lt;MONTH('Настройки ТИК'!$D$17),0,IF(CU69="К",CO69,0)))</f>
        <v>#VALUE!</v>
      </c>
      <c r="CR69" s="277">
        <f t="shared" si="29"/>
        <v>0</v>
      </c>
      <c r="CS69" s="277">
        <f t="shared" si="30"/>
        <v>0</v>
      </c>
      <c r="CT69" s="303">
        <f>'в ФОВ'!CQ45</f>
        <v>0</v>
      </c>
      <c r="CU69" s="380" t="str">
        <f t="shared" si="31"/>
        <v/>
      </c>
      <c r="CV69" s="274" t="str">
        <f t="shared" si="87"/>
        <v>${id_fio9}</v>
      </c>
      <c r="CW69" s="181"/>
      <c r="CX69" s="181"/>
      <c r="CY69" s="275" t="str">
        <f t="shared" si="88"/>
        <v>0:</v>
      </c>
      <c r="CZ69" s="275" t="str">
        <f t="shared" si="88"/>
        <v>0:</v>
      </c>
      <c r="DA69" s="276">
        <f t="shared" si="32"/>
        <v>0</v>
      </c>
      <c r="DB69" s="277" t="e">
        <f>IF(MONTH('Настройки ТИК'!$C$17)=MONTH('Настройки ТИК'!$D$17),IF(DG69="К",DA69,0),IF(MONTH($A69)&lt;MONTH('Настройки ТИК'!$D$17),IF(DG69="К",DA69,0),0))</f>
        <v>#VALUE!</v>
      </c>
      <c r="DC69" s="277" t="e">
        <f>IF(MONTH('Настройки ТИК'!$C$17)=MONTH('Настройки ТИК'!$D$17),0,IF(MONTH($A69)&lt;MONTH('Настройки ТИК'!$D$17),0,IF(DG69="К",DA69,0)))</f>
        <v>#VALUE!</v>
      </c>
      <c r="DD69" s="277">
        <f t="shared" si="33"/>
        <v>0</v>
      </c>
      <c r="DE69" s="277">
        <f t="shared" si="34"/>
        <v>0</v>
      </c>
      <c r="DF69" s="303">
        <f>'в ФОВ'!DC45</f>
        <v>0</v>
      </c>
      <c r="DG69" s="380" t="str">
        <f t="shared" si="35"/>
        <v/>
      </c>
      <c r="DH69" s="274" t="str">
        <f t="shared" si="89"/>
        <v>${id_fio10}</v>
      </c>
      <c r="DI69" s="181"/>
      <c r="DJ69" s="181"/>
      <c r="DK69" s="275" t="str">
        <f t="shared" si="90"/>
        <v>0:</v>
      </c>
      <c r="DL69" s="275" t="str">
        <f t="shared" si="90"/>
        <v>0:</v>
      </c>
      <c r="DM69" s="276">
        <f t="shared" si="36"/>
        <v>0</v>
      </c>
      <c r="DN69" s="277" t="e">
        <f>IF(MONTH('Настройки ТИК'!$C$17)=MONTH('Настройки ТИК'!$D$17),IF(DS69="К",DM69,0),IF(MONTH($A69)&lt;MONTH('Настройки ТИК'!$D$17),IF(DS69="К",DM69,0),0))</f>
        <v>#VALUE!</v>
      </c>
      <c r="DO69" s="277" t="e">
        <f>IF(MONTH('Настройки ТИК'!$C$17)=MONTH('Настройки ТИК'!$D$17),0,IF(MONTH($A69)&lt;MONTH('Настройки ТИК'!$D$17),0,IF(DS69="К",DM69,0)))</f>
        <v>#VALUE!</v>
      </c>
      <c r="DP69" s="277">
        <f t="shared" si="37"/>
        <v>0</v>
      </c>
      <c r="DQ69" s="277">
        <f t="shared" si="38"/>
        <v>0</v>
      </c>
      <c r="DR69" s="303">
        <f>'в ФОВ'!DO45</f>
        <v>0</v>
      </c>
      <c r="DS69" s="380" t="str">
        <f t="shared" si="39"/>
        <v/>
      </c>
      <c r="DT69" s="274" t="str">
        <f t="shared" si="91"/>
        <v>${id_fio11}</v>
      </c>
      <c r="DU69" s="181"/>
      <c r="DV69" s="181"/>
      <c r="DW69" s="275" t="str">
        <f t="shared" si="92"/>
        <v>0:</v>
      </c>
      <c r="DX69" s="275" t="str">
        <f t="shared" si="92"/>
        <v>0:</v>
      </c>
      <c r="DY69" s="276">
        <f t="shared" si="40"/>
        <v>0</v>
      </c>
      <c r="DZ69" s="277" t="e">
        <f>IF(MONTH('Настройки ТИК'!$C$17)=MONTH('Настройки ТИК'!$D$17),IF(EE69="К",DY69,0),IF(MONTH($A69)&lt;MONTH('Настройки ТИК'!$D$17),IF(EE69="К",DY69,0),0))</f>
        <v>#VALUE!</v>
      </c>
      <c r="EA69" s="277" t="e">
        <f>IF(MONTH('Настройки ТИК'!$C$17)=MONTH('Настройки ТИК'!$D$17),0,IF(MONTH($A69)&lt;MONTH('Настройки ТИК'!$D$17),0,IF(EE69="К",DY69,0)))</f>
        <v>#VALUE!</v>
      </c>
      <c r="EB69" s="277">
        <f t="shared" si="41"/>
        <v>0</v>
      </c>
      <c r="EC69" s="277">
        <f t="shared" si="42"/>
        <v>0</v>
      </c>
      <c r="ED69" s="303">
        <f>'в ФОВ'!EA45</f>
        <v>0</v>
      </c>
      <c r="EE69" s="380" t="str">
        <f t="shared" si="43"/>
        <v/>
      </c>
      <c r="EF69" s="274" t="str">
        <f t="shared" si="93"/>
        <v>${id_fio12}</v>
      </c>
      <c r="EG69" s="181"/>
      <c r="EH69" s="181"/>
      <c r="EI69" s="275" t="str">
        <f t="shared" si="94"/>
        <v>0:</v>
      </c>
      <c r="EJ69" s="275" t="str">
        <f t="shared" si="94"/>
        <v>0:</v>
      </c>
      <c r="EK69" s="276">
        <f t="shared" si="44"/>
        <v>0</v>
      </c>
      <c r="EL69" s="277" t="e">
        <f>IF(MONTH('Настройки ТИК'!$C$17)=MONTH('Настройки ТИК'!$D$17),IF(EQ69="К",EK69,0),IF(MONTH($A69)&lt;MONTH('Настройки ТИК'!$D$17),IF(EQ69="К",EK69,0),0))</f>
        <v>#VALUE!</v>
      </c>
      <c r="EM69" s="277" t="e">
        <f>IF(MONTH('Настройки ТИК'!$C$17)=MONTH('Настройки ТИК'!$D$17),0,IF(MONTH($A69)&lt;MONTH('Настройки ТИК'!$D$17),0,IF(EQ69="К",EK69,0)))</f>
        <v>#VALUE!</v>
      </c>
      <c r="EN69" s="277">
        <f t="shared" si="45"/>
        <v>0</v>
      </c>
      <c r="EO69" s="277">
        <f t="shared" si="46"/>
        <v>0</v>
      </c>
      <c r="EP69" s="303">
        <f>'в ФОВ'!EM45</f>
        <v>0</v>
      </c>
      <c r="EQ69" s="380" t="str">
        <f t="shared" si="47"/>
        <v/>
      </c>
      <c r="ER69" s="274" t="str">
        <f t="shared" si="95"/>
        <v>${id_fio13}</v>
      </c>
      <c r="ES69" s="181"/>
      <c r="ET69" s="181"/>
      <c r="EU69" s="275" t="str">
        <f t="shared" si="96"/>
        <v>0:</v>
      </c>
      <c r="EV69" s="275" t="str">
        <f t="shared" si="96"/>
        <v>0:</v>
      </c>
      <c r="EW69" s="276">
        <f t="shared" si="48"/>
        <v>0</v>
      </c>
      <c r="EX69" s="277" t="e">
        <f>IF(MONTH('Настройки ТИК'!$C$17)=MONTH('Настройки ТИК'!$D$17),IF(FC69="К",EW69,0),IF(MONTH($A69)&lt;MONTH('Настройки ТИК'!$D$17),IF(FC69="К",EW69,0),0))</f>
        <v>#VALUE!</v>
      </c>
      <c r="EY69" s="277" t="e">
        <f>IF(MONTH('Настройки ТИК'!$C$17)=MONTH('Настройки ТИК'!$D$17),0,IF(MONTH($A69)&lt;MONTH('Настройки ТИК'!$D$17),0,IF(FC69="К",EW69,0)))</f>
        <v>#VALUE!</v>
      </c>
      <c r="EZ69" s="277">
        <f t="shared" si="49"/>
        <v>0</v>
      </c>
      <c r="FA69" s="277">
        <f t="shared" si="50"/>
        <v>0</v>
      </c>
      <c r="FB69" s="303">
        <f>'в ФОВ'!EY45</f>
        <v>0</v>
      </c>
      <c r="FC69" s="380" t="str">
        <f t="shared" si="51"/>
        <v/>
      </c>
      <c r="FD69" s="274" t="str">
        <f t="shared" si="97"/>
        <v>${id_fio14}</v>
      </c>
      <c r="FE69" s="181"/>
      <c r="FF69" s="181"/>
      <c r="FG69" s="275" t="str">
        <f t="shared" si="98"/>
        <v>0:</v>
      </c>
      <c r="FH69" s="275" t="str">
        <f t="shared" si="98"/>
        <v>0:</v>
      </c>
      <c r="FI69" s="276">
        <f t="shared" si="52"/>
        <v>0</v>
      </c>
      <c r="FJ69" s="277" t="e">
        <f>IF(MONTH('Настройки ТИК'!$C$17)=MONTH('Настройки ТИК'!$D$17),IF(FO69="К",FI69,0),IF(MONTH($A69)&lt;MONTH('Настройки ТИК'!$D$17),IF(FO69="К",FI69,0),0))</f>
        <v>#VALUE!</v>
      </c>
      <c r="FK69" s="277" t="e">
        <f>IF(MONTH('Настройки ТИК'!$C$17)=MONTH('Настройки ТИК'!$D$17),0,IF(MONTH($A69)&lt;MONTH('Настройки ТИК'!$D$17),0,IF(FO69="К",FI69,0)))</f>
        <v>#VALUE!</v>
      </c>
      <c r="FL69" s="277">
        <f t="shared" si="53"/>
        <v>0</v>
      </c>
      <c r="FM69" s="277">
        <f t="shared" si="54"/>
        <v>0</v>
      </c>
      <c r="FN69" s="303">
        <f>'в ФОВ'!FK45</f>
        <v>0</v>
      </c>
      <c r="FO69" s="380" t="str">
        <f t="shared" si="55"/>
        <v/>
      </c>
      <c r="FP69" s="274" t="str">
        <f t="shared" si="99"/>
        <v>${id_fio15}</v>
      </c>
      <c r="FQ69" s="181"/>
      <c r="FR69" s="181"/>
      <c r="FS69" s="275" t="str">
        <f t="shared" si="100"/>
        <v>0:</v>
      </c>
      <c r="FT69" s="275" t="str">
        <f t="shared" si="100"/>
        <v>0:</v>
      </c>
      <c r="FU69" s="276">
        <f t="shared" si="56"/>
        <v>0</v>
      </c>
      <c r="FV69" s="277" t="e">
        <f>IF(MONTH('Настройки ТИК'!$C$17)=MONTH('Настройки ТИК'!$D$17),IF(GA69="К",FU69,0),IF(MONTH($A69)&lt;MONTH('Настройки ТИК'!$D$17),IF(GA69="К",FU69,0),0))</f>
        <v>#VALUE!</v>
      </c>
      <c r="FW69" s="277" t="e">
        <f>IF(MONTH('Настройки ТИК'!$C$17)=MONTH('Настройки ТИК'!$D$17),0,IF(MONTH($A69)&lt;MONTH('Настройки ТИК'!$D$17),0,IF(GA69="К",FU69,0)))</f>
        <v>#VALUE!</v>
      </c>
      <c r="FX69" s="277">
        <f t="shared" si="57"/>
        <v>0</v>
      </c>
      <c r="FY69" s="277">
        <f t="shared" si="58"/>
        <v>0</v>
      </c>
      <c r="FZ69" s="303">
        <f>'в ФОВ'!FW45</f>
        <v>0</v>
      </c>
      <c r="GA69" s="380" t="str">
        <f t="shared" si="59"/>
        <v/>
      </c>
      <c r="GB69" s="274" t="str">
        <f t="shared" si="101"/>
        <v>${id_fio16}</v>
      </c>
      <c r="GC69" s="181"/>
      <c r="GD69" s="181"/>
      <c r="GE69" s="275" t="str">
        <f t="shared" si="102"/>
        <v>0:</v>
      </c>
      <c r="GF69" s="275" t="str">
        <f t="shared" si="102"/>
        <v>0:</v>
      </c>
      <c r="GG69" s="276">
        <f t="shared" si="60"/>
        <v>0</v>
      </c>
      <c r="GH69" s="277" t="e">
        <f>IF(MONTH('Настройки ТИК'!$C$17)=MONTH('Настройки ТИК'!$D$17),IF(GM69="К",GG69,0),IF(MONTH($A69)&lt;MONTH('Настройки ТИК'!$D$17),IF(GM69="К",GG69,0),0))</f>
        <v>#VALUE!</v>
      </c>
      <c r="GI69" s="277" t="e">
        <f>IF(MONTH('Настройки ТИК'!$C$17)=MONTH('Настройки ТИК'!$D$17),0,IF(MONTH($A69)&lt;MONTH('Настройки ТИК'!$D$17),0,IF(GM69="К",GG69,0)))</f>
        <v>#VALUE!</v>
      </c>
      <c r="GJ69" s="277">
        <f t="shared" si="61"/>
        <v>0</v>
      </c>
      <c r="GK69" s="277">
        <f t="shared" si="62"/>
        <v>0</v>
      </c>
      <c r="GL69" s="303">
        <f>'в ФОВ'!GI45</f>
        <v>0</v>
      </c>
      <c r="GM69" s="380" t="str">
        <f t="shared" si="63"/>
        <v/>
      </c>
      <c r="GN69" s="274" t="str">
        <f t="shared" si="103"/>
        <v>${id_fio17}</v>
      </c>
      <c r="GO69" s="181"/>
      <c r="GP69" s="181"/>
      <c r="GQ69" s="275" t="str">
        <f t="shared" si="104"/>
        <v>0:</v>
      </c>
      <c r="GR69" s="275" t="str">
        <f t="shared" si="104"/>
        <v>0:</v>
      </c>
      <c r="GS69" s="276">
        <f t="shared" si="64"/>
        <v>0</v>
      </c>
      <c r="GT69" s="277" t="e">
        <f>IF(MONTH('Настройки ТИК'!$C$17)=MONTH('Настройки ТИК'!$D$17),IF(GY69="К",GS69,0),IF(MONTH($A69)&lt;MONTH('Настройки ТИК'!$D$17),IF(GY69="К",GS69,0),0))</f>
        <v>#VALUE!</v>
      </c>
      <c r="GU69" s="277" t="e">
        <f>IF(MONTH('Настройки ТИК'!$C$17)=MONTH('Настройки ТИК'!$D$17),0,IF(MONTH($A69)&lt;MONTH('Настройки ТИК'!$D$17),0,IF(GY69="К",GS69,0)))</f>
        <v>#VALUE!</v>
      </c>
      <c r="GV69" s="277">
        <f t="shared" si="65"/>
        <v>0</v>
      </c>
      <c r="GW69" s="277">
        <f t="shared" si="66"/>
        <v>0</v>
      </c>
      <c r="GX69" s="303">
        <f>'в ФОВ'!GU45</f>
        <v>0</v>
      </c>
      <c r="GY69" s="380" t="str">
        <f t="shared" si="67"/>
        <v/>
      </c>
      <c r="GZ69" s="274" t="str">
        <f t="shared" si="105"/>
        <v>${id_fio18}</v>
      </c>
      <c r="HA69" s="181"/>
      <c r="HB69" s="181"/>
      <c r="HC69" s="275" t="str">
        <f t="shared" si="106"/>
        <v>0:</v>
      </c>
      <c r="HD69" s="275" t="str">
        <f t="shared" si="106"/>
        <v>0:</v>
      </c>
      <c r="HE69" s="276">
        <f t="shared" si="68"/>
        <v>0</v>
      </c>
      <c r="HF69" s="277" t="e">
        <f>IF(MONTH('Настройки ТИК'!$C$17)=MONTH('Настройки ТИК'!$D$17),IF(HK69="К",HE69,0),IF(MONTH($A69)&lt;MONTH('Настройки ТИК'!$D$17),IF(HK69="К",HE69,0),0))</f>
        <v>#VALUE!</v>
      </c>
      <c r="HG69" s="277" t="e">
        <f>IF(MONTH('Настройки ТИК'!$C$17)=MONTH('Настройки ТИК'!$D$17),0,IF(MONTH($A69)&lt;MONTH('Настройки ТИК'!$D$17),0,IF(HK69="К",HE69,0)))</f>
        <v>#VALUE!</v>
      </c>
      <c r="HH69" s="277">
        <f t="shared" si="69"/>
        <v>0</v>
      </c>
      <c r="HI69" s="277">
        <f t="shared" si="70"/>
        <v>0</v>
      </c>
      <c r="HJ69" s="303">
        <f>'в ФОВ'!HG45</f>
        <v>0</v>
      </c>
      <c r="HK69" s="380" t="str">
        <f t="shared" si="71"/>
        <v/>
      </c>
      <c r="HO69" s="408" t="str">
        <f>'Настройки ТИК'!$C$55</f>
        <v>${code_doc}</v>
      </c>
    </row>
    <row r="70" spans="1:223">
      <c r="A70" s="419" t="s">
        <v>1040</v>
      </c>
      <c r="B70" s="420" t="s">
        <v>1041</v>
      </c>
      <c r="C70" s="497" t="s">
        <v>1091</v>
      </c>
      <c r="D70" s="274" t="str">
        <f t="shared" si="107"/>
        <v>${id_fio1}</v>
      </c>
      <c r="E70" s="181"/>
      <c r="F70" s="181"/>
      <c r="G70" s="275" t="str">
        <f t="shared" si="72"/>
        <v>0:</v>
      </c>
      <c r="H70" s="275" t="str">
        <f t="shared" si="72"/>
        <v>0:</v>
      </c>
      <c r="I70" s="276">
        <f t="shared" si="0"/>
        <v>0</v>
      </c>
      <c r="J70" s="277" t="e">
        <f>IF(MONTH('Настройки ТИК'!$C$17)=MONTH('Настройки ТИК'!$D$17),IF(O70="К",I70,0),IF(MONTH($A70)&lt;MONTH('Настройки ТИК'!$D$17),IF(O70="К",I70,0),0))</f>
        <v>#VALUE!</v>
      </c>
      <c r="K70" s="277" t="e">
        <f>IF(MONTH('Настройки ТИК'!$C$17)=MONTH('Настройки ТИК'!$D$17),0,IF(MONTH($A70)&lt;MONTH('Настройки ТИК'!$D$17),0,IF(O70="К",I70,0)))</f>
        <v>#VALUE!</v>
      </c>
      <c r="L70" s="277">
        <f t="shared" si="1"/>
        <v>0</v>
      </c>
      <c r="M70" s="277">
        <f t="shared" si="2"/>
        <v>0</v>
      </c>
      <c r="N70" s="303">
        <f>'в ФОВ'!K46</f>
        <v>0</v>
      </c>
      <c r="O70" s="380" t="str">
        <f t="shared" si="3"/>
        <v/>
      </c>
      <c r="P70" s="274" t="str">
        <f>P$20</f>
        <v>${id_fio2}</v>
      </c>
      <c r="Q70" s="181"/>
      <c r="R70" s="181"/>
      <c r="S70" s="275" t="str">
        <f t="shared" si="74"/>
        <v>0:</v>
      </c>
      <c r="T70" s="275" t="str">
        <f t="shared" si="74"/>
        <v>0:</v>
      </c>
      <c r="U70" s="276">
        <f t="shared" si="4"/>
        <v>0</v>
      </c>
      <c r="V70" s="277" t="e">
        <f>IF(MONTH('Настройки ТИК'!$C$17)=MONTH('Настройки ТИК'!$D$17),IF(AA70="К",U70,0),IF(MONTH($A70)&lt;MONTH('Настройки ТИК'!$D$17),IF(AA70="К",U70,0),0))</f>
        <v>#VALUE!</v>
      </c>
      <c r="W70" s="277" t="e">
        <f>IF(MONTH('Настройки ТИК'!$C$17)=MONTH('Настройки ТИК'!$D$17),0,IF(MONTH($A70)&lt;MONTH('Настройки ТИК'!$D$17),0,IF(AA70="К",U70,0)))</f>
        <v>#VALUE!</v>
      </c>
      <c r="X70" s="277">
        <f t="shared" si="5"/>
        <v>0</v>
      </c>
      <c r="Y70" s="277">
        <f t="shared" si="6"/>
        <v>0</v>
      </c>
      <c r="Z70" s="303">
        <f>'в ФОВ'!W46</f>
        <v>0</v>
      </c>
      <c r="AA70" s="380" t="str">
        <f t="shared" si="7"/>
        <v/>
      </c>
      <c r="AB70" s="274" t="str">
        <f>AB$20</f>
        <v>${id_fio3}</v>
      </c>
      <c r="AC70" s="181"/>
      <c r="AD70" s="181"/>
      <c r="AE70" s="275" t="str">
        <f t="shared" si="76"/>
        <v>0:</v>
      </c>
      <c r="AF70" s="275" t="str">
        <f t="shared" si="76"/>
        <v>0:</v>
      </c>
      <c r="AG70" s="276">
        <f t="shared" si="8"/>
        <v>0</v>
      </c>
      <c r="AH70" s="277" t="e">
        <f>IF(MONTH('Настройки ТИК'!$C$17)=MONTH('Настройки ТИК'!$D$17),IF(AM70="К",AG70,0),IF(MONTH($A70)&lt;MONTH('Настройки ТИК'!$D$17),IF(AM70="К",AG70,0),0))</f>
        <v>#VALUE!</v>
      </c>
      <c r="AI70" s="277" t="e">
        <f>IF(MONTH('Настройки ТИК'!$C$17)=MONTH('Настройки ТИК'!$D$17),0,IF(MONTH($A70)&lt;MONTH('Настройки ТИК'!$D$17),0,IF(AM70="К",AG70,0)))</f>
        <v>#VALUE!</v>
      </c>
      <c r="AJ70" s="277">
        <f t="shared" si="9"/>
        <v>0</v>
      </c>
      <c r="AK70" s="277">
        <f t="shared" si="10"/>
        <v>0</v>
      </c>
      <c r="AL70" s="303">
        <f>'в ФОВ'!AI46</f>
        <v>0</v>
      </c>
      <c r="AM70" s="380" t="str">
        <f t="shared" si="11"/>
        <v/>
      </c>
      <c r="AN70" s="274" t="str">
        <f>AN$20</f>
        <v>${id_fio4}</v>
      </c>
      <c r="AO70" s="181"/>
      <c r="AP70" s="181"/>
      <c r="AQ70" s="275" t="str">
        <f t="shared" si="78"/>
        <v>0:</v>
      </c>
      <c r="AR70" s="275" t="str">
        <f t="shared" si="78"/>
        <v>0:</v>
      </c>
      <c r="AS70" s="276">
        <f t="shared" si="12"/>
        <v>0</v>
      </c>
      <c r="AT70" s="277" t="e">
        <f>IF(MONTH('Настройки ТИК'!$C$17)=MONTH('Настройки ТИК'!$D$17),IF(AY70="К",AS70,0),IF(MONTH($A70)&lt;MONTH('Настройки ТИК'!$D$17),IF(AY70="К",AS70,0),0))</f>
        <v>#VALUE!</v>
      </c>
      <c r="AU70" s="277" t="e">
        <f>IF(MONTH('Настройки ТИК'!$C$17)=MONTH('Настройки ТИК'!$D$17),0,IF(MONTH($A70)&lt;MONTH('Настройки ТИК'!$D$17),0,IF(AY70="К",AS70,0)))</f>
        <v>#VALUE!</v>
      </c>
      <c r="AV70" s="277">
        <f t="shared" si="13"/>
        <v>0</v>
      </c>
      <c r="AW70" s="277">
        <f t="shared" si="14"/>
        <v>0</v>
      </c>
      <c r="AX70" s="303">
        <f>'в ФОВ'!AU46</f>
        <v>0</v>
      </c>
      <c r="AY70" s="380" t="str">
        <f t="shared" si="15"/>
        <v/>
      </c>
      <c r="AZ70" s="274" t="str">
        <f>AZ$20</f>
        <v>${id_fio5}</v>
      </c>
      <c r="BA70" s="181"/>
      <c r="BB70" s="181"/>
      <c r="BC70" s="275" t="str">
        <f t="shared" si="80"/>
        <v>0:</v>
      </c>
      <c r="BD70" s="275" t="str">
        <f t="shared" si="80"/>
        <v>0:</v>
      </c>
      <c r="BE70" s="276">
        <f t="shared" si="16"/>
        <v>0</v>
      </c>
      <c r="BF70" s="277" t="e">
        <f>IF(MONTH('Настройки ТИК'!$C$17)=MONTH('Настройки ТИК'!$D$17),IF(BK70="К",BE70,0),IF(MONTH($A70)&lt;MONTH('Настройки ТИК'!$D$17),IF(BK70="К",BE70,0),0))</f>
        <v>#VALUE!</v>
      </c>
      <c r="BG70" s="277" t="e">
        <f>IF(MONTH('Настройки ТИК'!$C$17)=MONTH('Настройки ТИК'!$D$17),0,IF(MONTH($A70)&lt;MONTH('Настройки ТИК'!$D$17),0,IF(BK70="К",BE70,0)))</f>
        <v>#VALUE!</v>
      </c>
      <c r="BH70" s="277">
        <f t="shared" si="17"/>
        <v>0</v>
      </c>
      <c r="BI70" s="277">
        <f t="shared" si="18"/>
        <v>0</v>
      </c>
      <c r="BJ70" s="303">
        <f>'в ФОВ'!BG46</f>
        <v>0</v>
      </c>
      <c r="BK70" s="380" t="str">
        <f t="shared" si="19"/>
        <v/>
      </c>
      <c r="BL70" s="274" t="str">
        <f>BL$20</f>
        <v>${id_fio6}</v>
      </c>
      <c r="BM70" s="181"/>
      <c r="BN70" s="181"/>
      <c r="BO70" s="275" t="str">
        <f t="shared" si="82"/>
        <v>0:</v>
      </c>
      <c r="BP70" s="275" t="str">
        <f t="shared" si="82"/>
        <v>0:</v>
      </c>
      <c r="BQ70" s="276">
        <f t="shared" si="20"/>
        <v>0</v>
      </c>
      <c r="BR70" s="277" t="e">
        <f>IF(MONTH('Настройки ТИК'!$C$17)=MONTH('Настройки ТИК'!$D$17),IF(BW70="К",BQ70,0),IF(MONTH($A70)&lt;MONTH('Настройки ТИК'!$D$17),IF(BW70="К",BQ70,0),0))</f>
        <v>#VALUE!</v>
      </c>
      <c r="BS70" s="277" t="e">
        <f>IF(MONTH('Настройки ТИК'!$C$17)=MONTH('Настройки ТИК'!$D$17),0,IF(MONTH($A70)&lt;MONTH('Настройки ТИК'!$D$17),0,IF(BW70="К",BQ70,0)))</f>
        <v>#VALUE!</v>
      </c>
      <c r="BT70" s="277">
        <f t="shared" si="21"/>
        <v>0</v>
      </c>
      <c r="BU70" s="277">
        <f t="shared" si="22"/>
        <v>0</v>
      </c>
      <c r="BV70" s="303">
        <f>'в ФОВ'!BS46</f>
        <v>0</v>
      </c>
      <c r="BW70" s="380" t="str">
        <f t="shared" si="23"/>
        <v/>
      </c>
      <c r="BX70" s="274" t="str">
        <f>BX$20</f>
        <v>${id_fio7}</v>
      </c>
      <c r="BY70" s="181"/>
      <c r="BZ70" s="181"/>
      <c r="CA70" s="275" t="str">
        <f t="shared" si="84"/>
        <v>0:</v>
      </c>
      <c r="CB70" s="275" t="str">
        <f t="shared" si="84"/>
        <v>0:</v>
      </c>
      <c r="CC70" s="276">
        <f t="shared" si="24"/>
        <v>0</v>
      </c>
      <c r="CD70" s="277" t="e">
        <f>IF(MONTH('Настройки ТИК'!$C$17)=MONTH('Настройки ТИК'!$D$17),IF(CI70="К",CC70,0),IF(MONTH($A70)&lt;MONTH('Настройки ТИК'!$D$17),IF(CI70="К",CC70,0),0))</f>
        <v>#VALUE!</v>
      </c>
      <c r="CE70" s="277" t="e">
        <f>IF(MONTH('Настройки ТИК'!$C$17)=MONTH('Настройки ТИК'!$D$17),0,IF(MONTH($A70)&lt;MONTH('Настройки ТИК'!$D$17),0,IF(CI70="К",CC70,0)))</f>
        <v>#VALUE!</v>
      </c>
      <c r="CF70" s="277">
        <f t="shared" si="25"/>
        <v>0</v>
      </c>
      <c r="CG70" s="277">
        <f t="shared" si="26"/>
        <v>0</v>
      </c>
      <c r="CH70" s="303">
        <f>'в ФОВ'!CE46</f>
        <v>0</v>
      </c>
      <c r="CI70" s="380" t="str">
        <f t="shared" si="27"/>
        <v/>
      </c>
      <c r="CJ70" s="274" t="str">
        <f>CJ$20</f>
        <v>${id_fio8}</v>
      </c>
      <c r="CK70" s="181"/>
      <c r="CL70" s="181"/>
      <c r="CM70" s="275" t="str">
        <f t="shared" si="86"/>
        <v>0:</v>
      </c>
      <c r="CN70" s="275" t="str">
        <f t="shared" si="86"/>
        <v>0:</v>
      </c>
      <c r="CO70" s="276">
        <f t="shared" si="28"/>
        <v>0</v>
      </c>
      <c r="CP70" s="277" t="e">
        <f>IF(MONTH('Настройки ТИК'!$C$17)=MONTH('Настройки ТИК'!$D$17),IF(CU70="К",CO70,0),IF(MONTH($A70)&lt;MONTH('Настройки ТИК'!$D$17),IF(CU70="К",CO70,0),0))</f>
        <v>#VALUE!</v>
      </c>
      <c r="CQ70" s="277" t="e">
        <f>IF(MONTH('Настройки ТИК'!$C$17)=MONTH('Настройки ТИК'!$D$17),0,IF(MONTH($A70)&lt;MONTH('Настройки ТИК'!$D$17),0,IF(CU70="К",CO70,0)))</f>
        <v>#VALUE!</v>
      </c>
      <c r="CR70" s="277">
        <f t="shared" si="29"/>
        <v>0</v>
      </c>
      <c r="CS70" s="277">
        <f t="shared" si="30"/>
        <v>0</v>
      </c>
      <c r="CT70" s="303">
        <f>'в ФОВ'!CQ46</f>
        <v>0</v>
      </c>
      <c r="CU70" s="380" t="str">
        <f t="shared" si="31"/>
        <v/>
      </c>
      <c r="CV70" s="274" t="str">
        <f>CV$20</f>
        <v>${id_fio9}</v>
      </c>
      <c r="CW70" s="181"/>
      <c r="CX70" s="181"/>
      <c r="CY70" s="275" t="str">
        <f t="shared" si="88"/>
        <v>0:</v>
      </c>
      <c r="CZ70" s="275" t="str">
        <f t="shared" si="88"/>
        <v>0:</v>
      </c>
      <c r="DA70" s="276">
        <f t="shared" si="32"/>
        <v>0</v>
      </c>
      <c r="DB70" s="277" t="e">
        <f>IF(MONTH('Настройки ТИК'!$C$17)=MONTH('Настройки ТИК'!$D$17),IF(DG70="К",DA70,0),IF(MONTH($A70)&lt;MONTH('Настройки ТИК'!$D$17),IF(DG70="К",DA70,0),0))</f>
        <v>#VALUE!</v>
      </c>
      <c r="DC70" s="277" t="e">
        <f>IF(MONTH('Настройки ТИК'!$C$17)=MONTH('Настройки ТИК'!$D$17),0,IF(MONTH($A70)&lt;MONTH('Настройки ТИК'!$D$17),0,IF(DG70="К",DA70,0)))</f>
        <v>#VALUE!</v>
      </c>
      <c r="DD70" s="277">
        <f t="shared" si="33"/>
        <v>0</v>
      </c>
      <c r="DE70" s="277">
        <f t="shared" si="34"/>
        <v>0</v>
      </c>
      <c r="DF70" s="303">
        <f>'в ФОВ'!DC46</f>
        <v>0</v>
      </c>
      <c r="DG70" s="380" t="str">
        <f t="shared" si="35"/>
        <v/>
      </c>
      <c r="DH70" s="274" t="str">
        <f>DH$20</f>
        <v>${id_fio10}</v>
      </c>
      <c r="DI70" s="181"/>
      <c r="DJ70" s="181"/>
      <c r="DK70" s="275" t="str">
        <f t="shared" si="90"/>
        <v>0:</v>
      </c>
      <c r="DL70" s="275" t="str">
        <f t="shared" si="90"/>
        <v>0:</v>
      </c>
      <c r="DM70" s="276">
        <f t="shared" si="36"/>
        <v>0</v>
      </c>
      <c r="DN70" s="277" t="e">
        <f>IF(MONTH('Настройки ТИК'!$C$17)=MONTH('Настройки ТИК'!$D$17),IF(DS70="К",DM70,0),IF(MONTH($A70)&lt;MONTH('Настройки ТИК'!$D$17),IF(DS70="К",DM70,0),0))</f>
        <v>#VALUE!</v>
      </c>
      <c r="DO70" s="277" t="e">
        <f>IF(MONTH('Настройки ТИК'!$C$17)=MONTH('Настройки ТИК'!$D$17),0,IF(MONTH($A70)&lt;MONTH('Настройки ТИК'!$D$17),0,IF(DS70="К",DM70,0)))</f>
        <v>#VALUE!</v>
      </c>
      <c r="DP70" s="277">
        <f t="shared" si="37"/>
        <v>0</v>
      </c>
      <c r="DQ70" s="277">
        <f t="shared" si="38"/>
        <v>0</v>
      </c>
      <c r="DR70" s="303">
        <f>'в ФОВ'!DO46</f>
        <v>0</v>
      </c>
      <c r="DS70" s="380" t="str">
        <f t="shared" si="39"/>
        <v/>
      </c>
      <c r="DT70" s="274" t="str">
        <f>DT$20</f>
        <v>${id_fio11}</v>
      </c>
      <c r="DU70" s="181"/>
      <c r="DV70" s="181"/>
      <c r="DW70" s="275" t="str">
        <f t="shared" si="92"/>
        <v>0:</v>
      </c>
      <c r="DX70" s="275" t="str">
        <f t="shared" si="92"/>
        <v>0:</v>
      </c>
      <c r="DY70" s="276">
        <f t="shared" si="40"/>
        <v>0</v>
      </c>
      <c r="DZ70" s="277" t="e">
        <f>IF(MONTH('Настройки ТИК'!$C$17)=MONTH('Настройки ТИК'!$D$17),IF(EE70="К",DY70,0),IF(MONTH($A70)&lt;MONTH('Настройки ТИК'!$D$17),IF(EE70="К",DY70,0),0))</f>
        <v>#VALUE!</v>
      </c>
      <c r="EA70" s="277" t="e">
        <f>IF(MONTH('Настройки ТИК'!$C$17)=MONTH('Настройки ТИК'!$D$17),0,IF(MONTH($A70)&lt;MONTH('Настройки ТИК'!$D$17),0,IF(EE70="К",DY70,0)))</f>
        <v>#VALUE!</v>
      </c>
      <c r="EB70" s="277">
        <f t="shared" si="41"/>
        <v>0</v>
      </c>
      <c r="EC70" s="277">
        <f t="shared" si="42"/>
        <v>0</v>
      </c>
      <c r="ED70" s="303">
        <f>'в ФОВ'!EA46</f>
        <v>0</v>
      </c>
      <c r="EE70" s="380" t="str">
        <f t="shared" si="43"/>
        <v/>
      </c>
      <c r="EF70" s="274" t="str">
        <f>EF$20</f>
        <v>${id_fio12}</v>
      </c>
      <c r="EG70" s="181"/>
      <c r="EH70" s="181"/>
      <c r="EI70" s="275" t="str">
        <f t="shared" si="94"/>
        <v>0:</v>
      </c>
      <c r="EJ70" s="275" t="str">
        <f t="shared" si="94"/>
        <v>0:</v>
      </c>
      <c r="EK70" s="276">
        <f t="shared" si="44"/>
        <v>0</v>
      </c>
      <c r="EL70" s="277" t="e">
        <f>IF(MONTH('Настройки ТИК'!$C$17)=MONTH('Настройки ТИК'!$D$17),IF(EQ70="К",EK70,0),IF(MONTH($A70)&lt;MONTH('Настройки ТИК'!$D$17),IF(EQ70="К",EK70,0),0))</f>
        <v>#VALUE!</v>
      </c>
      <c r="EM70" s="277" t="e">
        <f>IF(MONTH('Настройки ТИК'!$C$17)=MONTH('Настройки ТИК'!$D$17),0,IF(MONTH($A70)&lt;MONTH('Настройки ТИК'!$D$17),0,IF(EQ70="К",EK70,0)))</f>
        <v>#VALUE!</v>
      </c>
      <c r="EN70" s="277">
        <f t="shared" si="45"/>
        <v>0</v>
      </c>
      <c r="EO70" s="277">
        <f t="shared" si="46"/>
        <v>0</v>
      </c>
      <c r="EP70" s="303">
        <f>'в ФОВ'!EM46</f>
        <v>0</v>
      </c>
      <c r="EQ70" s="380" t="str">
        <f t="shared" si="47"/>
        <v/>
      </c>
      <c r="ER70" s="274" t="str">
        <f>ER$20</f>
        <v>${id_fio13}</v>
      </c>
      <c r="ES70" s="181"/>
      <c r="ET70" s="181"/>
      <c r="EU70" s="275" t="str">
        <f t="shared" si="96"/>
        <v>0:</v>
      </c>
      <c r="EV70" s="275" t="str">
        <f t="shared" si="96"/>
        <v>0:</v>
      </c>
      <c r="EW70" s="276">
        <f t="shared" si="48"/>
        <v>0</v>
      </c>
      <c r="EX70" s="277" t="e">
        <f>IF(MONTH('Настройки ТИК'!$C$17)=MONTH('Настройки ТИК'!$D$17),IF(FC70="К",EW70,0),IF(MONTH($A70)&lt;MONTH('Настройки ТИК'!$D$17),IF(FC70="К",EW70,0),0))</f>
        <v>#VALUE!</v>
      </c>
      <c r="EY70" s="277" t="e">
        <f>IF(MONTH('Настройки ТИК'!$C$17)=MONTH('Настройки ТИК'!$D$17),0,IF(MONTH($A70)&lt;MONTH('Настройки ТИК'!$D$17),0,IF(FC70="К",EW70,0)))</f>
        <v>#VALUE!</v>
      </c>
      <c r="EZ70" s="277">
        <f t="shared" si="49"/>
        <v>0</v>
      </c>
      <c r="FA70" s="277">
        <f t="shared" si="50"/>
        <v>0</v>
      </c>
      <c r="FB70" s="303">
        <f>'в ФОВ'!EY46</f>
        <v>0</v>
      </c>
      <c r="FC70" s="380" t="str">
        <f t="shared" si="51"/>
        <v/>
      </c>
      <c r="FD70" s="274" t="str">
        <f>FD$20</f>
        <v>${id_fio14}</v>
      </c>
      <c r="FE70" s="181"/>
      <c r="FF70" s="181"/>
      <c r="FG70" s="275" t="str">
        <f t="shared" si="98"/>
        <v>0:</v>
      </c>
      <c r="FH70" s="275" t="str">
        <f t="shared" si="98"/>
        <v>0:</v>
      </c>
      <c r="FI70" s="276">
        <f t="shared" si="52"/>
        <v>0</v>
      </c>
      <c r="FJ70" s="277" t="e">
        <f>IF(MONTH('Настройки ТИК'!$C$17)=MONTH('Настройки ТИК'!$D$17),IF(FO70="К",FI70,0),IF(MONTH($A70)&lt;MONTH('Настройки ТИК'!$D$17),IF(FO70="К",FI70,0),0))</f>
        <v>#VALUE!</v>
      </c>
      <c r="FK70" s="277" t="e">
        <f>IF(MONTH('Настройки ТИК'!$C$17)=MONTH('Настройки ТИК'!$D$17),0,IF(MONTH($A70)&lt;MONTH('Настройки ТИК'!$D$17),0,IF(FO70="К",FI70,0)))</f>
        <v>#VALUE!</v>
      </c>
      <c r="FL70" s="277">
        <f t="shared" si="53"/>
        <v>0</v>
      </c>
      <c r="FM70" s="277">
        <f t="shared" si="54"/>
        <v>0</v>
      </c>
      <c r="FN70" s="303">
        <f>'в ФОВ'!FK46</f>
        <v>0</v>
      </c>
      <c r="FO70" s="380" t="str">
        <f t="shared" si="55"/>
        <v/>
      </c>
      <c r="FP70" s="274" t="str">
        <f>FP$20</f>
        <v>${id_fio15}</v>
      </c>
      <c r="FQ70" s="181"/>
      <c r="FR70" s="181"/>
      <c r="FS70" s="275" t="str">
        <f t="shared" si="100"/>
        <v>0:</v>
      </c>
      <c r="FT70" s="275" t="str">
        <f t="shared" si="100"/>
        <v>0:</v>
      </c>
      <c r="FU70" s="276">
        <f t="shared" si="56"/>
        <v>0</v>
      </c>
      <c r="FV70" s="277" t="e">
        <f>IF(MONTH('Настройки ТИК'!$C$17)=MONTH('Настройки ТИК'!$D$17),IF(GA70="К",FU70,0),IF(MONTH($A70)&lt;MONTH('Настройки ТИК'!$D$17),IF(GA70="К",FU70,0),0))</f>
        <v>#VALUE!</v>
      </c>
      <c r="FW70" s="277" t="e">
        <f>IF(MONTH('Настройки ТИК'!$C$17)=MONTH('Настройки ТИК'!$D$17),0,IF(MONTH($A70)&lt;MONTH('Настройки ТИК'!$D$17),0,IF(GA70="К",FU70,0)))</f>
        <v>#VALUE!</v>
      </c>
      <c r="FX70" s="277">
        <f t="shared" si="57"/>
        <v>0</v>
      </c>
      <c r="FY70" s="277">
        <f t="shared" si="58"/>
        <v>0</v>
      </c>
      <c r="FZ70" s="303">
        <f>'в ФОВ'!FW46</f>
        <v>0</v>
      </c>
      <c r="GA70" s="380" t="str">
        <f t="shared" si="59"/>
        <v/>
      </c>
      <c r="GB70" s="274" t="str">
        <f>GB$20</f>
        <v>${id_fio16}</v>
      </c>
      <c r="GC70" s="181"/>
      <c r="GD70" s="181"/>
      <c r="GE70" s="275" t="str">
        <f t="shared" si="102"/>
        <v>0:</v>
      </c>
      <c r="GF70" s="275" t="str">
        <f t="shared" si="102"/>
        <v>0:</v>
      </c>
      <c r="GG70" s="276">
        <f t="shared" si="60"/>
        <v>0</v>
      </c>
      <c r="GH70" s="277" t="e">
        <f>IF(MONTH('Настройки ТИК'!$C$17)=MONTH('Настройки ТИК'!$D$17),IF(GM70="К",GG70,0),IF(MONTH($A70)&lt;MONTH('Настройки ТИК'!$D$17),IF(GM70="К",GG70,0),0))</f>
        <v>#VALUE!</v>
      </c>
      <c r="GI70" s="277" t="e">
        <f>IF(MONTH('Настройки ТИК'!$C$17)=MONTH('Настройки ТИК'!$D$17),0,IF(MONTH($A70)&lt;MONTH('Настройки ТИК'!$D$17),0,IF(GM70="К",GG70,0)))</f>
        <v>#VALUE!</v>
      </c>
      <c r="GJ70" s="277">
        <f t="shared" si="61"/>
        <v>0</v>
      </c>
      <c r="GK70" s="277">
        <f t="shared" si="62"/>
        <v>0</v>
      </c>
      <c r="GL70" s="303">
        <f>'в ФОВ'!GI46</f>
        <v>0</v>
      </c>
      <c r="GM70" s="380" t="str">
        <f t="shared" si="63"/>
        <v/>
      </c>
      <c r="GN70" s="274" t="str">
        <f>GN$20</f>
        <v>${id_fio17}</v>
      </c>
      <c r="GO70" s="181"/>
      <c r="GP70" s="181"/>
      <c r="GQ70" s="275" t="str">
        <f t="shared" si="104"/>
        <v>0:</v>
      </c>
      <c r="GR70" s="275" t="str">
        <f t="shared" si="104"/>
        <v>0:</v>
      </c>
      <c r="GS70" s="276">
        <f t="shared" si="64"/>
        <v>0</v>
      </c>
      <c r="GT70" s="277" t="e">
        <f>IF(MONTH('Настройки ТИК'!$C$17)=MONTH('Настройки ТИК'!$D$17),IF(GY70="К",GS70,0),IF(MONTH($A70)&lt;MONTH('Настройки ТИК'!$D$17),IF(GY70="К",GS70,0),0))</f>
        <v>#VALUE!</v>
      </c>
      <c r="GU70" s="277" t="e">
        <f>IF(MONTH('Настройки ТИК'!$C$17)=MONTH('Настройки ТИК'!$D$17),0,IF(MONTH($A70)&lt;MONTH('Настройки ТИК'!$D$17),0,IF(GY70="К",GS70,0)))</f>
        <v>#VALUE!</v>
      </c>
      <c r="GV70" s="277">
        <f t="shared" si="65"/>
        <v>0</v>
      </c>
      <c r="GW70" s="277">
        <f t="shared" si="66"/>
        <v>0</v>
      </c>
      <c r="GX70" s="303">
        <f>'в ФОВ'!GU46</f>
        <v>0</v>
      </c>
      <c r="GY70" s="380" t="str">
        <f t="shared" si="67"/>
        <v/>
      </c>
      <c r="GZ70" s="274" t="str">
        <f>GZ$20</f>
        <v>${id_fio18}</v>
      </c>
      <c r="HA70" s="181"/>
      <c r="HB70" s="181"/>
      <c r="HC70" s="275" t="str">
        <f t="shared" si="106"/>
        <v>0:</v>
      </c>
      <c r="HD70" s="275" t="str">
        <f t="shared" si="106"/>
        <v>0:</v>
      </c>
      <c r="HE70" s="276">
        <f t="shared" si="68"/>
        <v>0</v>
      </c>
      <c r="HF70" s="277" t="e">
        <f>IF(MONTH('Настройки ТИК'!$C$17)=MONTH('Настройки ТИК'!$D$17),IF(HK70="К",HE70,0),IF(MONTH($A70)&lt;MONTH('Настройки ТИК'!$D$17),IF(HK70="К",HE70,0),0))</f>
        <v>#VALUE!</v>
      </c>
      <c r="HG70" s="277" t="e">
        <f>IF(MONTH('Настройки ТИК'!$C$17)=MONTH('Настройки ТИК'!$D$17),0,IF(MONTH($A70)&lt;MONTH('Настройки ТИК'!$D$17),0,IF(HK70="К",HE70,0)))</f>
        <v>#VALUE!</v>
      </c>
      <c r="HH70" s="277">
        <f t="shared" si="69"/>
        <v>0</v>
      </c>
      <c r="HI70" s="277">
        <f t="shared" si="70"/>
        <v>0</v>
      </c>
      <c r="HJ70" s="303">
        <f>'в ФОВ'!HG46</f>
        <v>0</v>
      </c>
      <c r="HK70" s="380" t="str">
        <f t="shared" si="71"/>
        <v/>
      </c>
      <c r="HO70" s="408" t="str">
        <f>'Настройки ТИК'!$C$55</f>
        <v>${code_doc}</v>
      </c>
    </row>
    <row r="71" spans="1:223">
      <c r="A71" s="419" t="s">
        <v>1040</v>
      </c>
      <c r="B71" s="420" t="s">
        <v>1041</v>
      </c>
      <c r="C71" s="497" t="s">
        <v>1091</v>
      </c>
      <c r="D71" s="274" t="str">
        <f t="shared" si="107"/>
        <v>${id_fio1}</v>
      </c>
      <c r="E71" s="181"/>
      <c r="F71" s="181"/>
      <c r="G71" s="275" t="str">
        <f t="shared" si="72"/>
        <v>0:</v>
      </c>
      <c r="H71" s="275" t="str">
        <f t="shared" si="72"/>
        <v>0:</v>
      </c>
      <c r="I71" s="276">
        <f t="shared" si="0"/>
        <v>0</v>
      </c>
      <c r="J71" s="277" t="e">
        <f>IF(MONTH('Настройки ТИК'!$C$17)=MONTH('Настройки ТИК'!$D$17),IF(O71="К",I71,0),IF(MONTH($A71)&lt;MONTH('Настройки ТИК'!$D$17),IF(O71="К",I71,0),0))</f>
        <v>#VALUE!</v>
      </c>
      <c r="K71" s="277" t="e">
        <f>IF(MONTH('Настройки ТИК'!$C$17)=MONTH('Настройки ТИК'!$D$17),0,IF(MONTH($A71)&lt;MONTH('Настройки ТИК'!$D$17),0,IF(O71="К",I71,0)))</f>
        <v>#VALUE!</v>
      </c>
      <c r="L71" s="277">
        <f t="shared" si="1"/>
        <v>0</v>
      </c>
      <c r="M71" s="277">
        <f t="shared" si="2"/>
        <v>0</v>
      </c>
      <c r="N71" s="303">
        <f>'в ФОВ'!K47</f>
        <v>0</v>
      </c>
      <c r="O71" s="380" t="str">
        <f t="shared" si="3"/>
        <v/>
      </c>
      <c r="P71" s="274" t="str">
        <f t="shared" ref="P71:P110" si="108">P$20</f>
        <v>${id_fio2}</v>
      </c>
      <c r="Q71" s="181"/>
      <c r="R71" s="181"/>
      <c r="S71" s="275" t="str">
        <f t="shared" si="74"/>
        <v>0:</v>
      </c>
      <c r="T71" s="275" t="str">
        <f t="shared" si="74"/>
        <v>0:</v>
      </c>
      <c r="U71" s="276">
        <f t="shared" si="4"/>
        <v>0</v>
      </c>
      <c r="V71" s="277" t="e">
        <f>IF(MONTH('Настройки ТИК'!$C$17)=MONTH('Настройки ТИК'!$D$17),IF(AA71="К",U71,0),IF(MONTH($A71)&lt;MONTH('Настройки ТИК'!$D$17),IF(AA71="К",U71,0),0))</f>
        <v>#VALUE!</v>
      </c>
      <c r="W71" s="277" t="e">
        <f>IF(MONTH('Настройки ТИК'!$C$17)=MONTH('Настройки ТИК'!$D$17),0,IF(MONTH($A71)&lt;MONTH('Настройки ТИК'!$D$17),0,IF(AA71="К",U71,0)))</f>
        <v>#VALUE!</v>
      </c>
      <c r="X71" s="277">
        <f t="shared" si="5"/>
        <v>0</v>
      </c>
      <c r="Y71" s="277">
        <f t="shared" si="6"/>
        <v>0</v>
      </c>
      <c r="Z71" s="303">
        <f>'в ФОВ'!W47</f>
        <v>0</v>
      </c>
      <c r="AA71" s="380" t="str">
        <f t="shared" si="7"/>
        <v/>
      </c>
      <c r="AB71" s="274" t="str">
        <f t="shared" ref="AB71:AB110" si="109">AB$20</f>
        <v>${id_fio3}</v>
      </c>
      <c r="AC71" s="181"/>
      <c r="AD71" s="181"/>
      <c r="AE71" s="275" t="str">
        <f t="shared" si="76"/>
        <v>0:</v>
      </c>
      <c r="AF71" s="275" t="str">
        <f t="shared" si="76"/>
        <v>0:</v>
      </c>
      <c r="AG71" s="276">
        <f t="shared" si="8"/>
        <v>0</v>
      </c>
      <c r="AH71" s="277" t="e">
        <f>IF(MONTH('Настройки ТИК'!$C$17)=MONTH('Настройки ТИК'!$D$17),IF(AM71="К",AG71,0),IF(MONTH($A71)&lt;MONTH('Настройки ТИК'!$D$17),IF(AM71="К",AG71,0),0))</f>
        <v>#VALUE!</v>
      </c>
      <c r="AI71" s="277" t="e">
        <f>IF(MONTH('Настройки ТИК'!$C$17)=MONTH('Настройки ТИК'!$D$17),0,IF(MONTH($A71)&lt;MONTH('Настройки ТИК'!$D$17),0,IF(AM71="К",AG71,0)))</f>
        <v>#VALUE!</v>
      </c>
      <c r="AJ71" s="277">
        <f t="shared" si="9"/>
        <v>0</v>
      </c>
      <c r="AK71" s="277">
        <f t="shared" si="10"/>
        <v>0</v>
      </c>
      <c r="AL71" s="303">
        <f>'в ФОВ'!AI47</f>
        <v>0</v>
      </c>
      <c r="AM71" s="380" t="str">
        <f t="shared" si="11"/>
        <v/>
      </c>
      <c r="AN71" s="274" t="str">
        <f t="shared" ref="AN71:AN110" si="110">AN$20</f>
        <v>${id_fio4}</v>
      </c>
      <c r="AO71" s="181"/>
      <c r="AP71" s="181"/>
      <c r="AQ71" s="275" t="str">
        <f t="shared" si="78"/>
        <v>0:</v>
      </c>
      <c r="AR71" s="275" t="str">
        <f t="shared" si="78"/>
        <v>0:</v>
      </c>
      <c r="AS71" s="276">
        <f t="shared" si="12"/>
        <v>0</v>
      </c>
      <c r="AT71" s="277" t="e">
        <f>IF(MONTH('Настройки ТИК'!$C$17)=MONTH('Настройки ТИК'!$D$17),IF(AY71="К",AS71,0),IF(MONTH($A71)&lt;MONTH('Настройки ТИК'!$D$17),IF(AY71="К",AS71,0),0))</f>
        <v>#VALUE!</v>
      </c>
      <c r="AU71" s="277" t="e">
        <f>IF(MONTH('Настройки ТИК'!$C$17)=MONTH('Настройки ТИК'!$D$17),0,IF(MONTH($A71)&lt;MONTH('Настройки ТИК'!$D$17),0,IF(AY71="К",AS71,0)))</f>
        <v>#VALUE!</v>
      </c>
      <c r="AV71" s="277">
        <f t="shared" si="13"/>
        <v>0</v>
      </c>
      <c r="AW71" s="277">
        <f t="shared" si="14"/>
        <v>0</v>
      </c>
      <c r="AX71" s="303">
        <f>'в ФОВ'!AU47</f>
        <v>0</v>
      </c>
      <c r="AY71" s="380" t="str">
        <f t="shared" si="15"/>
        <v/>
      </c>
      <c r="AZ71" s="274" t="str">
        <f t="shared" ref="AZ71:AZ110" si="111">AZ$20</f>
        <v>${id_fio5}</v>
      </c>
      <c r="BA71" s="181"/>
      <c r="BB71" s="181"/>
      <c r="BC71" s="275" t="str">
        <f t="shared" si="80"/>
        <v>0:</v>
      </c>
      <c r="BD71" s="275" t="str">
        <f t="shared" si="80"/>
        <v>0:</v>
      </c>
      <c r="BE71" s="276">
        <f t="shared" si="16"/>
        <v>0</v>
      </c>
      <c r="BF71" s="277" t="e">
        <f>IF(MONTH('Настройки ТИК'!$C$17)=MONTH('Настройки ТИК'!$D$17),IF(BK71="К",BE71,0),IF(MONTH($A71)&lt;MONTH('Настройки ТИК'!$D$17),IF(BK71="К",BE71,0),0))</f>
        <v>#VALUE!</v>
      </c>
      <c r="BG71" s="277" t="e">
        <f>IF(MONTH('Настройки ТИК'!$C$17)=MONTH('Настройки ТИК'!$D$17),0,IF(MONTH($A71)&lt;MONTH('Настройки ТИК'!$D$17),0,IF(BK71="К",BE71,0)))</f>
        <v>#VALUE!</v>
      </c>
      <c r="BH71" s="277">
        <f t="shared" si="17"/>
        <v>0</v>
      </c>
      <c r="BI71" s="277">
        <f t="shared" si="18"/>
        <v>0</v>
      </c>
      <c r="BJ71" s="303">
        <f>'в ФОВ'!BG47</f>
        <v>0</v>
      </c>
      <c r="BK71" s="380" t="str">
        <f t="shared" si="19"/>
        <v/>
      </c>
      <c r="BL71" s="274" t="str">
        <f t="shared" ref="BL71:BL110" si="112">BL$20</f>
        <v>${id_fio6}</v>
      </c>
      <c r="BM71" s="181"/>
      <c r="BN71" s="181"/>
      <c r="BO71" s="275" t="str">
        <f t="shared" si="82"/>
        <v>0:</v>
      </c>
      <c r="BP71" s="275" t="str">
        <f t="shared" si="82"/>
        <v>0:</v>
      </c>
      <c r="BQ71" s="276">
        <f t="shared" si="20"/>
        <v>0</v>
      </c>
      <c r="BR71" s="277" t="e">
        <f>IF(MONTH('Настройки ТИК'!$C$17)=MONTH('Настройки ТИК'!$D$17),IF(BW71="К",BQ71,0),IF(MONTH($A71)&lt;MONTH('Настройки ТИК'!$D$17),IF(BW71="К",BQ71,0),0))</f>
        <v>#VALUE!</v>
      </c>
      <c r="BS71" s="277" t="e">
        <f>IF(MONTH('Настройки ТИК'!$C$17)=MONTH('Настройки ТИК'!$D$17),0,IF(MONTH($A71)&lt;MONTH('Настройки ТИК'!$D$17),0,IF(BW71="К",BQ71,0)))</f>
        <v>#VALUE!</v>
      </c>
      <c r="BT71" s="277">
        <f t="shared" si="21"/>
        <v>0</v>
      </c>
      <c r="BU71" s="277">
        <f t="shared" si="22"/>
        <v>0</v>
      </c>
      <c r="BV71" s="303">
        <f>'в ФОВ'!BS47</f>
        <v>0</v>
      </c>
      <c r="BW71" s="380" t="str">
        <f t="shared" si="23"/>
        <v/>
      </c>
      <c r="BX71" s="274" t="str">
        <f t="shared" ref="BX71:BX110" si="113">BX$20</f>
        <v>${id_fio7}</v>
      </c>
      <c r="BY71" s="181"/>
      <c r="BZ71" s="181"/>
      <c r="CA71" s="275" t="str">
        <f t="shared" si="84"/>
        <v>0:</v>
      </c>
      <c r="CB71" s="275" t="str">
        <f t="shared" si="84"/>
        <v>0:</v>
      </c>
      <c r="CC71" s="276">
        <f t="shared" si="24"/>
        <v>0</v>
      </c>
      <c r="CD71" s="277" t="e">
        <f>IF(MONTH('Настройки ТИК'!$C$17)=MONTH('Настройки ТИК'!$D$17),IF(CI71="К",CC71,0),IF(MONTH($A71)&lt;MONTH('Настройки ТИК'!$D$17),IF(CI71="К",CC71,0),0))</f>
        <v>#VALUE!</v>
      </c>
      <c r="CE71" s="277" t="e">
        <f>IF(MONTH('Настройки ТИК'!$C$17)=MONTH('Настройки ТИК'!$D$17),0,IF(MONTH($A71)&lt;MONTH('Настройки ТИК'!$D$17),0,IF(CI71="К",CC71,0)))</f>
        <v>#VALUE!</v>
      </c>
      <c r="CF71" s="277">
        <f t="shared" si="25"/>
        <v>0</v>
      </c>
      <c r="CG71" s="277">
        <f t="shared" si="26"/>
        <v>0</v>
      </c>
      <c r="CH71" s="303">
        <f>'в ФОВ'!CE47</f>
        <v>0</v>
      </c>
      <c r="CI71" s="380" t="str">
        <f t="shared" si="27"/>
        <v/>
      </c>
      <c r="CJ71" s="274" t="str">
        <f t="shared" ref="CJ71:CJ110" si="114">CJ$20</f>
        <v>${id_fio8}</v>
      </c>
      <c r="CK71" s="181"/>
      <c r="CL71" s="181"/>
      <c r="CM71" s="275" t="str">
        <f t="shared" si="86"/>
        <v>0:</v>
      </c>
      <c r="CN71" s="275" t="str">
        <f t="shared" si="86"/>
        <v>0:</v>
      </c>
      <c r="CO71" s="276">
        <f t="shared" si="28"/>
        <v>0</v>
      </c>
      <c r="CP71" s="277" t="e">
        <f>IF(MONTH('Настройки ТИК'!$C$17)=MONTH('Настройки ТИК'!$D$17),IF(CU71="К",CO71,0),IF(MONTH($A71)&lt;MONTH('Настройки ТИК'!$D$17),IF(CU71="К",CO71,0),0))</f>
        <v>#VALUE!</v>
      </c>
      <c r="CQ71" s="277" t="e">
        <f>IF(MONTH('Настройки ТИК'!$C$17)=MONTH('Настройки ТИК'!$D$17),0,IF(MONTH($A71)&lt;MONTH('Настройки ТИК'!$D$17),0,IF(CU71="К",CO71,0)))</f>
        <v>#VALUE!</v>
      </c>
      <c r="CR71" s="277">
        <f t="shared" si="29"/>
        <v>0</v>
      </c>
      <c r="CS71" s="277">
        <f t="shared" si="30"/>
        <v>0</v>
      </c>
      <c r="CT71" s="303">
        <f>'в ФОВ'!CQ47</f>
        <v>0</v>
      </c>
      <c r="CU71" s="380" t="str">
        <f t="shared" si="31"/>
        <v/>
      </c>
      <c r="CV71" s="274" t="str">
        <f t="shared" ref="CV71:CV110" si="115">CV$20</f>
        <v>${id_fio9}</v>
      </c>
      <c r="CW71" s="181"/>
      <c r="CX71" s="181"/>
      <c r="CY71" s="275" t="str">
        <f t="shared" si="88"/>
        <v>0:</v>
      </c>
      <c r="CZ71" s="275" t="str">
        <f t="shared" si="88"/>
        <v>0:</v>
      </c>
      <c r="DA71" s="276">
        <f t="shared" si="32"/>
        <v>0</v>
      </c>
      <c r="DB71" s="277" t="e">
        <f>IF(MONTH('Настройки ТИК'!$C$17)=MONTH('Настройки ТИК'!$D$17),IF(DG71="К",DA71,0),IF(MONTH($A71)&lt;MONTH('Настройки ТИК'!$D$17),IF(DG71="К",DA71,0),0))</f>
        <v>#VALUE!</v>
      </c>
      <c r="DC71" s="277" t="e">
        <f>IF(MONTH('Настройки ТИК'!$C$17)=MONTH('Настройки ТИК'!$D$17),0,IF(MONTH($A71)&lt;MONTH('Настройки ТИК'!$D$17),0,IF(DG71="К",DA71,0)))</f>
        <v>#VALUE!</v>
      </c>
      <c r="DD71" s="277">
        <f t="shared" si="33"/>
        <v>0</v>
      </c>
      <c r="DE71" s="277">
        <f t="shared" si="34"/>
        <v>0</v>
      </c>
      <c r="DF71" s="303">
        <f>'в ФОВ'!DC47</f>
        <v>0</v>
      </c>
      <c r="DG71" s="380" t="str">
        <f t="shared" si="35"/>
        <v/>
      </c>
      <c r="DH71" s="274" t="str">
        <f t="shared" ref="DH71:DH110" si="116">DH$20</f>
        <v>${id_fio10}</v>
      </c>
      <c r="DI71" s="181"/>
      <c r="DJ71" s="181"/>
      <c r="DK71" s="275" t="str">
        <f t="shared" si="90"/>
        <v>0:</v>
      </c>
      <c r="DL71" s="275" t="str">
        <f t="shared" si="90"/>
        <v>0:</v>
      </c>
      <c r="DM71" s="276">
        <f t="shared" si="36"/>
        <v>0</v>
      </c>
      <c r="DN71" s="277" t="e">
        <f>IF(MONTH('Настройки ТИК'!$C$17)=MONTH('Настройки ТИК'!$D$17),IF(DS71="К",DM71,0),IF(MONTH($A71)&lt;MONTH('Настройки ТИК'!$D$17),IF(DS71="К",DM71,0),0))</f>
        <v>#VALUE!</v>
      </c>
      <c r="DO71" s="277" t="e">
        <f>IF(MONTH('Настройки ТИК'!$C$17)=MONTH('Настройки ТИК'!$D$17),0,IF(MONTH($A71)&lt;MONTH('Настройки ТИК'!$D$17),0,IF(DS71="К",DM71,0)))</f>
        <v>#VALUE!</v>
      </c>
      <c r="DP71" s="277">
        <f t="shared" si="37"/>
        <v>0</v>
      </c>
      <c r="DQ71" s="277">
        <f t="shared" si="38"/>
        <v>0</v>
      </c>
      <c r="DR71" s="303">
        <f>'в ФОВ'!DO47</f>
        <v>0</v>
      </c>
      <c r="DS71" s="380" t="str">
        <f t="shared" si="39"/>
        <v/>
      </c>
      <c r="DT71" s="274" t="str">
        <f t="shared" ref="DT71:DT110" si="117">DT$20</f>
        <v>${id_fio11}</v>
      </c>
      <c r="DU71" s="181"/>
      <c r="DV71" s="181"/>
      <c r="DW71" s="275" t="str">
        <f t="shared" si="92"/>
        <v>0:</v>
      </c>
      <c r="DX71" s="275" t="str">
        <f t="shared" si="92"/>
        <v>0:</v>
      </c>
      <c r="DY71" s="276">
        <f t="shared" si="40"/>
        <v>0</v>
      </c>
      <c r="DZ71" s="277" t="e">
        <f>IF(MONTH('Настройки ТИК'!$C$17)=MONTH('Настройки ТИК'!$D$17),IF(EE71="К",DY71,0),IF(MONTH($A71)&lt;MONTH('Настройки ТИК'!$D$17),IF(EE71="К",DY71,0),0))</f>
        <v>#VALUE!</v>
      </c>
      <c r="EA71" s="277" t="e">
        <f>IF(MONTH('Настройки ТИК'!$C$17)=MONTH('Настройки ТИК'!$D$17),0,IF(MONTH($A71)&lt;MONTH('Настройки ТИК'!$D$17),0,IF(EE71="К",DY71,0)))</f>
        <v>#VALUE!</v>
      </c>
      <c r="EB71" s="277">
        <f t="shared" si="41"/>
        <v>0</v>
      </c>
      <c r="EC71" s="277">
        <f t="shared" si="42"/>
        <v>0</v>
      </c>
      <c r="ED71" s="303">
        <f>'в ФОВ'!EA47</f>
        <v>0</v>
      </c>
      <c r="EE71" s="380" t="str">
        <f t="shared" si="43"/>
        <v/>
      </c>
      <c r="EF71" s="274" t="str">
        <f t="shared" ref="EF71:EF110" si="118">EF$20</f>
        <v>${id_fio12}</v>
      </c>
      <c r="EG71" s="181"/>
      <c r="EH71" s="181"/>
      <c r="EI71" s="275" t="str">
        <f t="shared" si="94"/>
        <v>0:</v>
      </c>
      <c r="EJ71" s="275" t="str">
        <f t="shared" si="94"/>
        <v>0:</v>
      </c>
      <c r="EK71" s="276">
        <f t="shared" si="44"/>
        <v>0</v>
      </c>
      <c r="EL71" s="277" t="e">
        <f>IF(MONTH('Настройки ТИК'!$C$17)=MONTH('Настройки ТИК'!$D$17),IF(EQ71="К",EK71,0),IF(MONTH($A71)&lt;MONTH('Настройки ТИК'!$D$17),IF(EQ71="К",EK71,0),0))</f>
        <v>#VALUE!</v>
      </c>
      <c r="EM71" s="277" t="e">
        <f>IF(MONTH('Настройки ТИК'!$C$17)=MONTH('Настройки ТИК'!$D$17),0,IF(MONTH($A71)&lt;MONTH('Настройки ТИК'!$D$17),0,IF(EQ71="К",EK71,0)))</f>
        <v>#VALUE!</v>
      </c>
      <c r="EN71" s="277">
        <f t="shared" si="45"/>
        <v>0</v>
      </c>
      <c r="EO71" s="277">
        <f t="shared" si="46"/>
        <v>0</v>
      </c>
      <c r="EP71" s="303">
        <f>'в ФОВ'!EM47</f>
        <v>0</v>
      </c>
      <c r="EQ71" s="380" t="str">
        <f t="shared" si="47"/>
        <v/>
      </c>
      <c r="ER71" s="274" t="str">
        <f t="shared" ref="ER71:ER110" si="119">ER$20</f>
        <v>${id_fio13}</v>
      </c>
      <c r="ES71" s="181"/>
      <c r="ET71" s="181"/>
      <c r="EU71" s="275" t="str">
        <f t="shared" si="96"/>
        <v>0:</v>
      </c>
      <c r="EV71" s="275" t="str">
        <f t="shared" si="96"/>
        <v>0:</v>
      </c>
      <c r="EW71" s="276">
        <f t="shared" si="48"/>
        <v>0</v>
      </c>
      <c r="EX71" s="277" t="e">
        <f>IF(MONTH('Настройки ТИК'!$C$17)=MONTH('Настройки ТИК'!$D$17),IF(FC71="К",EW71,0),IF(MONTH($A71)&lt;MONTH('Настройки ТИК'!$D$17),IF(FC71="К",EW71,0),0))</f>
        <v>#VALUE!</v>
      </c>
      <c r="EY71" s="277" t="e">
        <f>IF(MONTH('Настройки ТИК'!$C$17)=MONTH('Настройки ТИК'!$D$17),0,IF(MONTH($A71)&lt;MONTH('Настройки ТИК'!$D$17),0,IF(FC71="К",EW71,0)))</f>
        <v>#VALUE!</v>
      </c>
      <c r="EZ71" s="277">
        <f t="shared" si="49"/>
        <v>0</v>
      </c>
      <c r="FA71" s="277">
        <f t="shared" si="50"/>
        <v>0</v>
      </c>
      <c r="FB71" s="303">
        <f>'в ФОВ'!EY47</f>
        <v>0</v>
      </c>
      <c r="FC71" s="380" t="str">
        <f t="shared" si="51"/>
        <v/>
      </c>
      <c r="FD71" s="274" t="str">
        <f t="shared" ref="FD71:FD110" si="120">FD$20</f>
        <v>${id_fio14}</v>
      </c>
      <c r="FE71" s="181"/>
      <c r="FF71" s="181"/>
      <c r="FG71" s="275" t="str">
        <f t="shared" si="98"/>
        <v>0:</v>
      </c>
      <c r="FH71" s="275" t="str">
        <f t="shared" si="98"/>
        <v>0:</v>
      </c>
      <c r="FI71" s="276">
        <f t="shared" si="52"/>
        <v>0</v>
      </c>
      <c r="FJ71" s="277" t="e">
        <f>IF(MONTH('Настройки ТИК'!$C$17)=MONTH('Настройки ТИК'!$D$17),IF(FO71="К",FI71,0),IF(MONTH($A71)&lt;MONTH('Настройки ТИК'!$D$17),IF(FO71="К",FI71,0),0))</f>
        <v>#VALUE!</v>
      </c>
      <c r="FK71" s="277" t="e">
        <f>IF(MONTH('Настройки ТИК'!$C$17)=MONTH('Настройки ТИК'!$D$17),0,IF(MONTH($A71)&lt;MONTH('Настройки ТИК'!$D$17),0,IF(FO71="К",FI71,0)))</f>
        <v>#VALUE!</v>
      </c>
      <c r="FL71" s="277">
        <f t="shared" si="53"/>
        <v>0</v>
      </c>
      <c r="FM71" s="277">
        <f t="shared" si="54"/>
        <v>0</v>
      </c>
      <c r="FN71" s="303">
        <f>'в ФОВ'!FK47</f>
        <v>0</v>
      </c>
      <c r="FO71" s="380" t="str">
        <f t="shared" si="55"/>
        <v/>
      </c>
      <c r="FP71" s="274" t="str">
        <f t="shared" ref="FP71:FP110" si="121">FP$20</f>
        <v>${id_fio15}</v>
      </c>
      <c r="FQ71" s="181"/>
      <c r="FR71" s="181"/>
      <c r="FS71" s="275" t="str">
        <f t="shared" si="100"/>
        <v>0:</v>
      </c>
      <c r="FT71" s="275" t="str">
        <f t="shared" si="100"/>
        <v>0:</v>
      </c>
      <c r="FU71" s="276">
        <f t="shared" si="56"/>
        <v>0</v>
      </c>
      <c r="FV71" s="277" t="e">
        <f>IF(MONTH('Настройки ТИК'!$C$17)=MONTH('Настройки ТИК'!$D$17),IF(GA71="К",FU71,0),IF(MONTH($A71)&lt;MONTH('Настройки ТИК'!$D$17),IF(GA71="К",FU71,0),0))</f>
        <v>#VALUE!</v>
      </c>
      <c r="FW71" s="277" t="e">
        <f>IF(MONTH('Настройки ТИК'!$C$17)=MONTH('Настройки ТИК'!$D$17),0,IF(MONTH($A71)&lt;MONTH('Настройки ТИК'!$D$17),0,IF(GA71="К",FU71,0)))</f>
        <v>#VALUE!</v>
      </c>
      <c r="FX71" s="277">
        <f t="shared" si="57"/>
        <v>0</v>
      </c>
      <c r="FY71" s="277">
        <f t="shared" si="58"/>
        <v>0</v>
      </c>
      <c r="FZ71" s="303">
        <f>'в ФОВ'!FW47</f>
        <v>0</v>
      </c>
      <c r="GA71" s="380" t="str">
        <f t="shared" si="59"/>
        <v/>
      </c>
      <c r="GB71" s="274" t="str">
        <f t="shared" ref="GB71:GB110" si="122">GB$20</f>
        <v>${id_fio16}</v>
      </c>
      <c r="GC71" s="181"/>
      <c r="GD71" s="181"/>
      <c r="GE71" s="275" t="str">
        <f t="shared" si="102"/>
        <v>0:</v>
      </c>
      <c r="GF71" s="275" t="str">
        <f t="shared" si="102"/>
        <v>0:</v>
      </c>
      <c r="GG71" s="276">
        <f t="shared" si="60"/>
        <v>0</v>
      </c>
      <c r="GH71" s="277" t="e">
        <f>IF(MONTH('Настройки ТИК'!$C$17)=MONTH('Настройки ТИК'!$D$17),IF(GM71="К",GG71,0),IF(MONTH($A71)&lt;MONTH('Настройки ТИК'!$D$17),IF(GM71="К",GG71,0),0))</f>
        <v>#VALUE!</v>
      </c>
      <c r="GI71" s="277" t="e">
        <f>IF(MONTH('Настройки ТИК'!$C$17)=MONTH('Настройки ТИК'!$D$17),0,IF(MONTH($A71)&lt;MONTH('Настройки ТИК'!$D$17),0,IF(GM71="К",GG71,0)))</f>
        <v>#VALUE!</v>
      </c>
      <c r="GJ71" s="277">
        <f t="shared" si="61"/>
        <v>0</v>
      </c>
      <c r="GK71" s="277">
        <f t="shared" si="62"/>
        <v>0</v>
      </c>
      <c r="GL71" s="303">
        <f>'в ФОВ'!GI47</f>
        <v>0</v>
      </c>
      <c r="GM71" s="380" t="str">
        <f t="shared" si="63"/>
        <v/>
      </c>
      <c r="GN71" s="274" t="str">
        <f t="shared" ref="GN71:GN110" si="123">GN$20</f>
        <v>${id_fio17}</v>
      </c>
      <c r="GO71" s="181"/>
      <c r="GP71" s="181"/>
      <c r="GQ71" s="275" t="str">
        <f t="shared" si="104"/>
        <v>0:</v>
      </c>
      <c r="GR71" s="275" t="str">
        <f t="shared" si="104"/>
        <v>0:</v>
      </c>
      <c r="GS71" s="276">
        <f t="shared" si="64"/>
        <v>0</v>
      </c>
      <c r="GT71" s="277" t="e">
        <f>IF(MONTH('Настройки ТИК'!$C$17)=MONTH('Настройки ТИК'!$D$17),IF(GY71="К",GS71,0),IF(MONTH($A71)&lt;MONTH('Настройки ТИК'!$D$17),IF(GY71="К",GS71,0),0))</f>
        <v>#VALUE!</v>
      </c>
      <c r="GU71" s="277" t="e">
        <f>IF(MONTH('Настройки ТИК'!$C$17)=MONTH('Настройки ТИК'!$D$17),0,IF(MONTH($A71)&lt;MONTH('Настройки ТИК'!$D$17),0,IF(GY71="К",GS71,0)))</f>
        <v>#VALUE!</v>
      </c>
      <c r="GV71" s="277">
        <f t="shared" si="65"/>
        <v>0</v>
      </c>
      <c r="GW71" s="277">
        <f t="shared" si="66"/>
        <v>0</v>
      </c>
      <c r="GX71" s="303">
        <f>'в ФОВ'!GU47</f>
        <v>0</v>
      </c>
      <c r="GY71" s="380" t="str">
        <f t="shared" si="67"/>
        <v/>
      </c>
      <c r="GZ71" s="274" t="str">
        <f t="shared" ref="GZ71:GZ110" si="124">GZ$20</f>
        <v>${id_fio18}</v>
      </c>
      <c r="HA71" s="181"/>
      <c r="HB71" s="181"/>
      <c r="HC71" s="275" t="str">
        <f t="shared" si="106"/>
        <v>0:</v>
      </c>
      <c r="HD71" s="275" t="str">
        <f t="shared" si="106"/>
        <v>0:</v>
      </c>
      <c r="HE71" s="276">
        <f t="shared" si="68"/>
        <v>0</v>
      </c>
      <c r="HF71" s="277" t="e">
        <f>IF(MONTH('Настройки ТИК'!$C$17)=MONTH('Настройки ТИК'!$D$17),IF(HK71="К",HE71,0),IF(MONTH($A71)&lt;MONTH('Настройки ТИК'!$D$17),IF(HK71="К",HE71,0),0))</f>
        <v>#VALUE!</v>
      </c>
      <c r="HG71" s="277" t="e">
        <f>IF(MONTH('Настройки ТИК'!$C$17)=MONTH('Настройки ТИК'!$D$17),0,IF(MONTH($A71)&lt;MONTH('Настройки ТИК'!$D$17),0,IF(HK71="К",HE71,0)))</f>
        <v>#VALUE!</v>
      </c>
      <c r="HH71" s="277">
        <f t="shared" si="69"/>
        <v>0</v>
      </c>
      <c r="HI71" s="277">
        <f t="shared" si="70"/>
        <v>0</v>
      </c>
      <c r="HJ71" s="303">
        <f>'в ФОВ'!HG47</f>
        <v>0</v>
      </c>
      <c r="HK71" s="380" t="str">
        <f t="shared" si="71"/>
        <v/>
      </c>
      <c r="HO71" s="408" t="str">
        <f>'Настройки ТИК'!$C$55</f>
        <v>${code_doc}</v>
      </c>
    </row>
    <row r="72" spans="1:223">
      <c r="A72" s="419" t="s">
        <v>1040</v>
      </c>
      <c r="B72" s="420" t="s">
        <v>1041</v>
      </c>
      <c r="C72" s="497" t="s">
        <v>1091</v>
      </c>
      <c r="D72" s="274" t="str">
        <f t="shared" si="107"/>
        <v>${id_fio1}</v>
      </c>
      <c r="E72" s="181"/>
      <c r="F72" s="181"/>
      <c r="G72" s="275" t="str">
        <f t="shared" si="72"/>
        <v>0:</v>
      </c>
      <c r="H72" s="275" t="str">
        <f t="shared" si="72"/>
        <v>0:</v>
      </c>
      <c r="I72" s="276">
        <f t="shared" si="0"/>
        <v>0</v>
      </c>
      <c r="J72" s="277" t="e">
        <f>IF(MONTH('Настройки ТИК'!$C$17)=MONTH('Настройки ТИК'!$D$17),IF(O72="К",I72,0),IF(MONTH($A72)&lt;MONTH('Настройки ТИК'!$D$17),IF(O72="К",I72,0),0))</f>
        <v>#VALUE!</v>
      </c>
      <c r="K72" s="277" t="e">
        <f>IF(MONTH('Настройки ТИК'!$C$17)=MONTH('Настройки ТИК'!$D$17),0,IF(MONTH($A72)&lt;MONTH('Настройки ТИК'!$D$17),0,IF(O72="К",I72,0)))</f>
        <v>#VALUE!</v>
      </c>
      <c r="L72" s="277">
        <f t="shared" si="1"/>
        <v>0</v>
      </c>
      <c r="M72" s="277">
        <f t="shared" si="2"/>
        <v>0</v>
      </c>
      <c r="N72" s="303">
        <f>'в ФОВ'!K48</f>
        <v>0</v>
      </c>
      <c r="O72" s="380" t="str">
        <f t="shared" si="3"/>
        <v/>
      </c>
      <c r="P72" s="274" t="str">
        <f t="shared" si="108"/>
        <v>${id_fio2}</v>
      </c>
      <c r="Q72" s="181"/>
      <c r="R72" s="181"/>
      <c r="S72" s="275" t="str">
        <f t="shared" si="74"/>
        <v>0:</v>
      </c>
      <c r="T72" s="275" t="str">
        <f t="shared" si="74"/>
        <v>0:</v>
      </c>
      <c r="U72" s="276">
        <f t="shared" si="4"/>
        <v>0</v>
      </c>
      <c r="V72" s="277" t="e">
        <f>IF(MONTH('Настройки ТИК'!$C$17)=MONTH('Настройки ТИК'!$D$17),IF(AA72="К",U72,0),IF(MONTH($A72)&lt;MONTH('Настройки ТИК'!$D$17),IF(AA72="К",U72,0),0))</f>
        <v>#VALUE!</v>
      </c>
      <c r="W72" s="277" t="e">
        <f>IF(MONTH('Настройки ТИК'!$C$17)=MONTH('Настройки ТИК'!$D$17),0,IF(MONTH($A72)&lt;MONTH('Настройки ТИК'!$D$17),0,IF(AA72="К",U72,0)))</f>
        <v>#VALUE!</v>
      </c>
      <c r="X72" s="277">
        <f t="shared" si="5"/>
        <v>0</v>
      </c>
      <c r="Y72" s="277">
        <f t="shared" si="6"/>
        <v>0</v>
      </c>
      <c r="Z72" s="303">
        <f>'в ФОВ'!W48</f>
        <v>0</v>
      </c>
      <c r="AA72" s="380" t="str">
        <f t="shared" si="7"/>
        <v/>
      </c>
      <c r="AB72" s="274" t="str">
        <f t="shared" si="109"/>
        <v>${id_fio3}</v>
      </c>
      <c r="AC72" s="181"/>
      <c r="AD72" s="181"/>
      <c r="AE72" s="275" t="str">
        <f t="shared" si="76"/>
        <v>0:</v>
      </c>
      <c r="AF72" s="275" t="str">
        <f t="shared" si="76"/>
        <v>0:</v>
      </c>
      <c r="AG72" s="276">
        <f t="shared" si="8"/>
        <v>0</v>
      </c>
      <c r="AH72" s="277" t="e">
        <f>IF(MONTH('Настройки ТИК'!$C$17)=MONTH('Настройки ТИК'!$D$17),IF(AM72="К",AG72,0),IF(MONTH($A72)&lt;MONTH('Настройки ТИК'!$D$17),IF(AM72="К",AG72,0),0))</f>
        <v>#VALUE!</v>
      </c>
      <c r="AI72" s="277" t="e">
        <f>IF(MONTH('Настройки ТИК'!$C$17)=MONTH('Настройки ТИК'!$D$17),0,IF(MONTH($A72)&lt;MONTH('Настройки ТИК'!$D$17),0,IF(AM72="К",AG72,0)))</f>
        <v>#VALUE!</v>
      </c>
      <c r="AJ72" s="277">
        <f t="shared" si="9"/>
        <v>0</v>
      </c>
      <c r="AK72" s="277">
        <f t="shared" si="10"/>
        <v>0</v>
      </c>
      <c r="AL72" s="303">
        <f>'в ФОВ'!AI48</f>
        <v>0</v>
      </c>
      <c r="AM72" s="380" t="str">
        <f t="shared" si="11"/>
        <v/>
      </c>
      <c r="AN72" s="274" t="str">
        <f t="shared" si="110"/>
        <v>${id_fio4}</v>
      </c>
      <c r="AO72" s="181"/>
      <c r="AP72" s="181"/>
      <c r="AQ72" s="275" t="str">
        <f t="shared" si="78"/>
        <v>0:</v>
      </c>
      <c r="AR72" s="275" t="str">
        <f t="shared" si="78"/>
        <v>0:</v>
      </c>
      <c r="AS72" s="276">
        <f t="shared" si="12"/>
        <v>0</v>
      </c>
      <c r="AT72" s="277" t="e">
        <f>IF(MONTH('Настройки ТИК'!$C$17)=MONTH('Настройки ТИК'!$D$17),IF(AY72="К",AS72,0),IF(MONTH($A72)&lt;MONTH('Настройки ТИК'!$D$17),IF(AY72="К",AS72,0),0))</f>
        <v>#VALUE!</v>
      </c>
      <c r="AU72" s="277" t="e">
        <f>IF(MONTH('Настройки ТИК'!$C$17)=MONTH('Настройки ТИК'!$D$17),0,IF(MONTH($A72)&lt;MONTH('Настройки ТИК'!$D$17),0,IF(AY72="К",AS72,0)))</f>
        <v>#VALUE!</v>
      </c>
      <c r="AV72" s="277">
        <f t="shared" si="13"/>
        <v>0</v>
      </c>
      <c r="AW72" s="277">
        <f t="shared" si="14"/>
        <v>0</v>
      </c>
      <c r="AX72" s="303">
        <f>'в ФОВ'!AU48</f>
        <v>0</v>
      </c>
      <c r="AY72" s="380" t="str">
        <f t="shared" si="15"/>
        <v/>
      </c>
      <c r="AZ72" s="274" t="str">
        <f t="shared" si="111"/>
        <v>${id_fio5}</v>
      </c>
      <c r="BA72" s="181"/>
      <c r="BB72" s="181"/>
      <c r="BC72" s="275" t="str">
        <f t="shared" si="80"/>
        <v>0:</v>
      </c>
      <c r="BD72" s="275" t="str">
        <f t="shared" si="80"/>
        <v>0:</v>
      </c>
      <c r="BE72" s="276">
        <f t="shared" si="16"/>
        <v>0</v>
      </c>
      <c r="BF72" s="277" t="e">
        <f>IF(MONTH('Настройки ТИК'!$C$17)=MONTH('Настройки ТИК'!$D$17),IF(BK72="К",BE72,0),IF(MONTH($A72)&lt;MONTH('Настройки ТИК'!$D$17),IF(BK72="К",BE72,0),0))</f>
        <v>#VALUE!</v>
      </c>
      <c r="BG72" s="277" t="e">
        <f>IF(MONTH('Настройки ТИК'!$C$17)=MONTH('Настройки ТИК'!$D$17),0,IF(MONTH($A72)&lt;MONTH('Настройки ТИК'!$D$17),0,IF(BK72="К",BE72,0)))</f>
        <v>#VALUE!</v>
      </c>
      <c r="BH72" s="277">
        <f t="shared" si="17"/>
        <v>0</v>
      </c>
      <c r="BI72" s="277">
        <f t="shared" si="18"/>
        <v>0</v>
      </c>
      <c r="BJ72" s="303">
        <f>'в ФОВ'!BG48</f>
        <v>0</v>
      </c>
      <c r="BK72" s="380" t="str">
        <f t="shared" si="19"/>
        <v/>
      </c>
      <c r="BL72" s="274" t="str">
        <f t="shared" si="112"/>
        <v>${id_fio6}</v>
      </c>
      <c r="BM72" s="181"/>
      <c r="BN72" s="181"/>
      <c r="BO72" s="275" t="str">
        <f t="shared" si="82"/>
        <v>0:</v>
      </c>
      <c r="BP72" s="275" t="str">
        <f t="shared" si="82"/>
        <v>0:</v>
      </c>
      <c r="BQ72" s="276">
        <f t="shared" si="20"/>
        <v>0</v>
      </c>
      <c r="BR72" s="277" t="e">
        <f>IF(MONTH('Настройки ТИК'!$C$17)=MONTH('Настройки ТИК'!$D$17),IF(BW72="К",BQ72,0),IF(MONTH($A72)&lt;MONTH('Настройки ТИК'!$D$17),IF(BW72="К",BQ72,0),0))</f>
        <v>#VALUE!</v>
      </c>
      <c r="BS72" s="277" t="e">
        <f>IF(MONTH('Настройки ТИК'!$C$17)=MONTH('Настройки ТИК'!$D$17),0,IF(MONTH($A72)&lt;MONTH('Настройки ТИК'!$D$17),0,IF(BW72="К",BQ72,0)))</f>
        <v>#VALUE!</v>
      </c>
      <c r="BT72" s="277">
        <f t="shared" si="21"/>
        <v>0</v>
      </c>
      <c r="BU72" s="277">
        <f t="shared" si="22"/>
        <v>0</v>
      </c>
      <c r="BV72" s="303">
        <f>'в ФОВ'!BS48</f>
        <v>0</v>
      </c>
      <c r="BW72" s="380" t="str">
        <f t="shared" si="23"/>
        <v/>
      </c>
      <c r="BX72" s="274" t="str">
        <f t="shared" si="113"/>
        <v>${id_fio7}</v>
      </c>
      <c r="BY72" s="181"/>
      <c r="BZ72" s="181"/>
      <c r="CA72" s="275" t="str">
        <f t="shared" si="84"/>
        <v>0:</v>
      </c>
      <c r="CB72" s="275" t="str">
        <f t="shared" si="84"/>
        <v>0:</v>
      </c>
      <c r="CC72" s="276">
        <f t="shared" si="24"/>
        <v>0</v>
      </c>
      <c r="CD72" s="277" t="e">
        <f>IF(MONTH('Настройки ТИК'!$C$17)=MONTH('Настройки ТИК'!$D$17),IF(CI72="К",CC72,0),IF(MONTH($A72)&lt;MONTH('Настройки ТИК'!$D$17),IF(CI72="К",CC72,0),0))</f>
        <v>#VALUE!</v>
      </c>
      <c r="CE72" s="277" t="e">
        <f>IF(MONTH('Настройки ТИК'!$C$17)=MONTH('Настройки ТИК'!$D$17),0,IF(MONTH($A72)&lt;MONTH('Настройки ТИК'!$D$17),0,IF(CI72="К",CC72,0)))</f>
        <v>#VALUE!</v>
      </c>
      <c r="CF72" s="277">
        <f t="shared" si="25"/>
        <v>0</v>
      </c>
      <c r="CG72" s="277">
        <f t="shared" si="26"/>
        <v>0</v>
      </c>
      <c r="CH72" s="303">
        <f>'в ФОВ'!CE48</f>
        <v>0</v>
      </c>
      <c r="CI72" s="380" t="str">
        <f t="shared" si="27"/>
        <v/>
      </c>
      <c r="CJ72" s="274" t="str">
        <f t="shared" si="114"/>
        <v>${id_fio8}</v>
      </c>
      <c r="CK72" s="181"/>
      <c r="CL72" s="181"/>
      <c r="CM72" s="275" t="str">
        <f t="shared" si="86"/>
        <v>0:</v>
      </c>
      <c r="CN72" s="275" t="str">
        <f t="shared" si="86"/>
        <v>0:</v>
      </c>
      <c r="CO72" s="276">
        <f t="shared" si="28"/>
        <v>0</v>
      </c>
      <c r="CP72" s="277" t="e">
        <f>IF(MONTH('Настройки ТИК'!$C$17)=MONTH('Настройки ТИК'!$D$17),IF(CU72="К",CO72,0),IF(MONTH($A72)&lt;MONTH('Настройки ТИК'!$D$17),IF(CU72="К",CO72,0),0))</f>
        <v>#VALUE!</v>
      </c>
      <c r="CQ72" s="277" t="e">
        <f>IF(MONTH('Настройки ТИК'!$C$17)=MONTH('Настройки ТИК'!$D$17),0,IF(MONTH($A72)&lt;MONTH('Настройки ТИК'!$D$17),0,IF(CU72="К",CO72,0)))</f>
        <v>#VALUE!</v>
      </c>
      <c r="CR72" s="277">
        <f t="shared" si="29"/>
        <v>0</v>
      </c>
      <c r="CS72" s="277">
        <f t="shared" si="30"/>
        <v>0</v>
      </c>
      <c r="CT72" s="303">
        <f>'в ФОВ'!CQ48</f>
        <v>0</v>
      </c>
      <c r="CU72" s="380" t="str">
        <f t="shared" si="31"/>
        <v/>
      </c>
      <c r="CV72" s="274" t="str">
        <f t="shared" si="115"/>
        <v>${id_fio9}</v>
      </c>
      <c r="CW72" s="181"/>
      <c r="CX72" s="181"/>
      <c r="CY72" s="275" t="str">
        <f t="shared" si="88"/>
        <v>0:</v>
      </c>
      <c r="CZ72" s="275" t="str">
        <f t="shared" si="88"/>
        <v>0:</v>
      </c>
      <c r="DA72" s="276">
        <f t="shared" si="32"/>
        <v>0</v>
      </c>
      <c r="DB72" s="277" t="e">
        <f>IF(MONTH('Настройки ТИК'!$C$17)=MONTH('Настройки ТИК'!$D$17),IF(DG72="К",DA72,0),IF(MONTH($A72)&lt;MONTH('Настройки ТИК'!$D$17),IF(DG72="К",DA72,0),0))</f>
        <v>#VALUE!</v>
      </c>
      <c r="DC72" s="277" t="e">
        <f>IF(MONTH('Настройки ТИК'!$C$17)=MONTH('Настройки ТИК'!$D$17),0,IF(MONTH($A72)&lt;MONTH('Настройки ТИК'!$D$17),0,IF(DG72="К",DA72,0)))</f>
        <v>#VALUE!</v>
      </c>
      <c r="DD72" s="277">
        <f t="shared" si="33"/>
        <v>0</v>
      </c>
      <c r="DE72" s="277">
        <f t="shared" si="34"/>
        <v>0</v>
      </c>
      <c r="DF72" s="303">
        <f>'в ФОВ'!DC48</f>
        <v>0</v>
      </c>
      <c r="DG72" s="380" t="str">
        <f t="shared" si="35"/>
        <v/>
      </c>
      <c r="DH72" s="274" t="str">
        <f t="shared" si="116"/>
        <v>${id_fio10}</v>
      </c>
      <c r="DI72" s="181"/>
      <c r="DJ72" s="181"/>
      <c r="DK72" s="275" t="str">
        <f t="shared" si="90"/>
        <v>0:</v>
      </c>
      <c r="DL72" s="275" t="str">
        <f t="shared" si="90"/>
        <v>0:</v>
      </c>
      <c r="DM72" s="276">
        <f t="shared" si="36"/>
        <v>0</v>
      </c>
      <c r="DN72" s="277" t="e">
        <f>IF(MONTH('Настройки ТИК'!$C$17)=MONTH('Настройки ТИК'!$D$17),IF(DS72="К",DM72,0),IF(MONTH($A72)&lt;MONTH('Настройки ТИК'!$D$17),IF(DS72="К",DM72,0),0))</f>
        <v>#VALUE!</v>
      </c>
      <c r="DO72" s="277" t="e">
        <f>IF(MONTH('Настройки ТИК'!$C$17)=MONTH('Настройки ТИК'!$D$17),0,IF(MONTH($A72)&lt;MONTH('Настройки ТИК'!$D$17),0,IF(DS72="К",DM72,0)))</f>
        <v>#VALUE!</v>
      </c>
      <c r="DP72" s="277">
        <f t="shared" si="37"/>
        <v>0</v>
      </c>
      <c r="DQ72" s="277">
        <f t="shared" si="38"/>
        <v>0</v>
      </c>
      <c r="DR72" s="303">
        <f>'в ФОВ'!DO48</f>
        <v>0</v>
      </c>
      <c r="DS72" s="380" t="str">
        <f t="shared" si="39"/>
        <v/>
      </c>
      <c r="DT72" s="274" t="str">
        <f t="shared" si="117"/>
        <v>${id_fio11}</v>
      </c>
      <c r="DU72" s="181"/>
      <c r="DV72" s="181"/>
      <c r="DW72" s="275" t="str">
        <f t="shared" si="92"/>
        <v>0:</v>
      </c>
      <c r="DX72" s="275" t="str">
        <f t="shared" si="92"/>
        <v>0:</v>
      </c>
      <c r="DY72" s="276">
        <f t="shared" si="40"/>
        <v>0</v>
      </c>
      <c r="DZ72" s="277" t="e">
        <f>IF(MONTH('Настройки ТИК'!$C$17)=MONTH('Настройки ТИК'!$D$17),IF(EE72="К",DY72,0),IF(MONTH($A72)&lt;MONTH('Настройки ТИК'!$D$17),IF(EE72="К",DY72,0),0))</f>
        <v>#VALUE!</v>
      </c>
      <c r="EA72" s="277" t="e">
        <f>IF(MONTH('Настройки ТИК'!$C$17)=MONTH('Настройки ТИК'!$D$17),0,IF(MONTH($A72)&lt;MONTH('Настройки ТИК'!$D$17),0,IF(EE72="К",DY72,0)))</f>
        <v>#VALUE!</v>
      </c>
      <c r="EB72" s="277">
        <f t="shared" si="41"/>
        <v>0</v>
      </c>
      <c r="EC72" s="277">
        <f t="shared" si="42"/>
        <v>0</v>
      </c>
      <c r="ED72" s="303">
        <f>'в ФОВ'!EA48</f>
        <v>0</v>
      </c>
      <c r="EE72" s="380" t="str">
        <f t="shared" si="43"/>
        <v/>
      </c>
      <c r="EF72" s="274" t="str">
        <f t="shared" si="118"/>
        <v>${id_fio12}</v>
      </c>
      <c r="EG72" s="181"/>
      <c r="EH72" s="181"/>
      <c r="EI72" s="275" t="str">
        <f t="shared" si="94"/>
        <v>0:</v>
      </c>
      <c r="EJ72" s="275" t="str">
        <f t="shared" si="94"/>
        <v>0:</v>
      </c>
      <c r="EK72" s="276">
        <f t="shared" si="44"/>
        <v>0</v>
      </c>
      <c r="EL72" s="277" t="e">
        <f>IF(MONTH('Настройки ТИК'!$C$17)=MONTH('Настройки ТИК'!$D$17),IF(EQ72="К",EK72,0),IF(MONTH($A72)&lt;MONTH('Настройки ТИК'!$D$17),IF(EQ72="К",EK72,0),0))</f>
        <v>#VALUE!</v>
      </c>
      <c r="EM72" s="277" t="e">
        <f>IF(MONTH('Настройки ТИК'!$C$17)=MONTH('Настройки ТИК'!$D$17),0,IF(MONTH($A72)&lt;MONTH('Настройки ТИК'!$D$17),0,IF(EQ72="К",EK72,0)))</f>
        <v>#VALUE!</v>
      </c>
      <c r="EN72" s="277">
        <f t="shared" si="45"/>
        <v>0</v>
      </c>
      <c r="EO72" s="277">
        <f t="shared" si="46"/>
        <v>0</v>
      </c>
      <c r="EP72" s="303">
        <f>'в ФОВ'!EM48</f>
        <v>0</v>
      </c>
      <c r="EQ72" s="380" t="str">
        <f t="shared" si="47"/>
        <v/>
      </c>
      <c r="ER72" s="274" t="str">
        <f t="shared" si="119"/>
        <v>${id_fio13}</v>
      </c>
      <c r="ES72" s="181"/>
      <c r="ET72" s="181"/>
      <c r="EU72" s="275" t="str">
        <f t="shared" si="96"/>
        <v>0:</v>
      </c>
      <c r="EV72" s="275" t="str">
        <f t="shared" si="96"/>
        <v>0:</v>
      </c>
      <c r="EW72" s="276">
        <f t="shared" si="48"/>
        <v>0</v>
      </c>
      <c r="EX72" s="277" t="e">
        <f>IF(MONTH('Настройки ТИК'!$C$17)=MONTH('Настройки ТИК'!$D$17),IF(FC72="К",EW72,0),IF(MONTH($A72)&lt;MONTH('Настройки ТИК'!$D$17),IF(FC72="К",EW72,0),0))</f>
        <v>#VALUE!</v>
      </c>
      <c r="EY72" s="277" t="e">
        <f>IF(MONTH('Настройки ТИК'!$C$17)=MONTH('Настройки ТИК'!$D$17),0,IF(MONTH($A72)&lt;MONTH('Настройки ТИК'!$D$17),0,IF(FC72="К",EW72,0)))</f>
        <v>#VALUE!</v>
      </c>
      <c r="EZ72" s="277">
        <f t="shared" si="49"/>
        <v>0</v>
      </c>
      <c r="FA72" s="277">
        <f t="shared" si="50"/>
        <v>0</v>
      </c>
      <c r="FB72" s="303">
        <f>'в ФОВ'!EY48</f>
        <v>0</v>
      </c>
      <c r="FC72" s="380" t="str">
        <f t="shared" si="51"/>
        <v/>
      </c>
      <c r="FD72" s="274" t="str">
        <f t="shared" si="120"/>
        <v>${id_fio14}</v>
      </c>
      <c r="FE72" s="181"/>
      <c r="FF72" s="181"/>
      <c r="FG72" s="275" t="str">
        <f t="shared" si="98"/>
        <v>0:</v>
      </c>
      <c r="FH72" s="275" t="str">
        <f t="shared" si="98"/>
        <v>0:</v>
      </c>
      <c r="FI72" s="276">
        <f t="shared" si="52"/>
        <v>0</v>
      </c>
      <c r="FJ72" s="277" t="e">
        <f>IF(MONTH('Настройки ТИК'!$C$17)=MONTH('Настройки ТИК'!$D$17),IF(FO72="К",FI72,0),IF(MONTH($A72)&lt;MONTH('Настройки ТИК'!$D$17),IF(FO72="К",FI72,0),0))</f>
        <v>#VALUE!</v>
      </c>
      <c r="FK72" s="277" t="e">
        <f>IF(MONTH('Настройки ТИК'!$C$17)=MONTH('Настройки ТИК'!$D$17),0,IF(MONTH($A72)&lt;MONTH('Настройки ТИК'!$D$17),0,IF(FO72="К",FI72,0)))</f>
        <v>#VALUE!</v>
      </c>
      <c r="FL72" s="277">
        <f t="shared" si="53"/>
        <v>0</v>
      </c>
      <c r="FM72" s="277">
        <f t="shared" si="54"/>
        <v>0</v>
      </c>
      <c r="FN72" s="303">
        <f>'в ФОВ'!FK48</f>
        <v>0</v>
      </c>
      <c r="FO72" s="380" t="str">
        <f t="shared" si="55"/>
        <v/>
      </c>
      <c r="FP72" s="274" t="str">
        <f t="shared" si="121"/>
        <v>${id_fio15}</v>
      </c>
      <c r="FQ72" s="181"/>
      <c r="FR72" s="181"/>
      <c r="FS72" s="275" t="str">
        <f t="shared" si="100"/>
        <v>0:</v>
      </c>
      <c r="FT72" s="275" t="str">
        <f t="shared" si="100"/>
        <v>0:</v>
      </c>
      <c r="FU72" s="276">
        <f t="shared" si="56"/>
        <v>0</v>
      </c>
      <c r="FV72" s="277" t="e">
        <f>IF(MONTH('Настройки ТИК'!$C$17)=MONTH('Настройки ТИК'!$D$17),IF(GA72="К",FU72,0),IF(MONTH($A72)&lt;MONTH('Настройки ТИК'!$D$17),IF(GA72="К",FU72,0),0))</f>
        <v>#VALUE!</v>
      </c>
      <c r="FW72" s="277" t="e">
        <f>IF(MONTH('Настройки ТИК'!$C$17)=MONTH('Настройки ТИК'!$D$17),0,IF(MONTH($A72)&lt;MONTH('Настройки ТИК'!$D$17),0,IF(GA72="К",FU72,0)))</f>
        <v>#VALUE!</v>
      </c>
      <c r="FX72" s="277">
        <f t="shared" si="57"/>
        <v>0</v>
      </c>
      <c r="FY72" s="277">
        <f t="shared" si="58"/>
        <v>0</v>
      </c>
      <c r="FZ72" s="303">
        <f>'в ФОВ'!FW48</f>
        <v>0</v>
      </c>
      <c r="GA72" s="380" t="str">
        <f t="shared" si="59"/>
        <v/>
      </c>
      <c r="GB72" s="274" t="str">
        <f t="shared" si="122"/>
        <v>${id_fio16}</v>
      </c>
      <c r="GC72" s="181"/>
      <c r="GD72" s="181"/>
      <c r="GE72" s="275" t="str">
        <f t="shared" si="102"/>
        <v>0:</v>
      </c>
      <c r="GF72" s="275" t="str">
        <f t="shared" si="102"/>
        <v>0:</v>
      </c>
      <c r="GG72" s="276">
        <f t="shared" si="60"/>
        <v>0</v>
      </c>
      <c r="GH72" s="277" t="e">
        <f>IF(MONTH('Настройки ТИК'!$C$17)=MONTH('Настройки ТИК'!$D$17),IF(GM72="К",GG72,0),IF(MONTH($A72)&lt;MONTH('Настройки ТИК'!$D$17),IF(GM72="К",GG72,0),0))</f>
        <v>#VALUE!</v>
      </c>
      <c r="GI72" s="277" t="e">
        <f>IF(MONTH('Настройки ТИК'!$C$17)=MONTH('Настройки ТИК'!$D$17),0,IF(MONTH($A72)&lt;MONTH('Настройки ТИК'!$D$17),0,IF(GM72="К",GG72,0)))</f>
        <v>#VALUE!</v>
      </c>
      <c r="GJ72" s="277">
        <f t="shared" si="61"/>
        <v>0</v>
      </c>
      <c r="GK72" s="277">
        <f t="shared" si="62"/>
        <v>0</v>
      </c>
      <c r="GL72" s="303">
        <f>'в ФОВ'!GI48</f>
        <v>0</v>
      </c>
      <c r="GM72" s="380" t="str">
        <f t="shared" si="63"/>
        <v/>
      </c>
      <c r="GN72" s="274" t="str">
        <f t="shared" si="123"/>
        <v>${id_fio17}</v>
      </c>
      <c r="GO72" s="181"/>
      <c r="GP72" s="181"/>
      <c r="GQ72" s="275" t="str">
        <f t="shared" si="104"/>
        <v>0:</v>
      </c>
      <c r="GR72" s="275" t="str">
        <f t="shared" si="104"/>
        <v>0:</v>
      </c>
      <c r="GS72" s="276">
        <f t="shared" si="64"/>
        <v>0</v>
      </c>
      <c r="GT72" s="277" t="e">
        <f>IF(MONTH('Настройки ТИК'!$C$17)=MONTH('Настройки ТИК'!$D$17),IF(GY72="К",GS72,0),IF(MONTH($A72)&lt;MONTH('Настройки ТИК'!$D$17),IF(GY72="К",GS72,0),0))</f>
        <v>#VALUE!</v>
      </c>
      <c r="GU72" s="277" t="e">
        <f>IF(MONTH('Настройки ТИК'!$C$17)=MONTH('Настройки ТИК'!$D$17),0,IF(MONTH($A72)&lt;MONTH('Настройки ТИК'!$D$17),0,IF(GY72="К",GS72,0)))</f>
        <v>#VALUE!</v>
      </c>
      <c r="GV72" s="277">
        <f t="shared" si="65"/>
        <v>0</v>
      </c>
      <c r="GW72" s="277">
        <f t="shared" si="66"/>
        <v>0</v>
      </c>
      <c r="GX72" s="303">
        <f>'в ФОВ'!GU48</f>
        <v>0</v>
      </c>
      <c r="GY72" s="380" t="str">
        <f t="shared" si="67"/>
        <v/>
      </c>
      <c r="GZ72" s="274" t="str">
        <f t="shared" si="124"/>
        <v>${id_fio18}</v>
      </c>
      <c r="HA72" s="181"/>
      <c r="HB72" s="181"/>
      <c r="HC72" s="275" t="str">
        <f t="shared" si="106"/>
        <v>0:</v>
      </c>
      <c r="HD72" s="275" t="str">
        <f t="shared" si="106"/>
        <v>0:</v>
      </c>
      <c r="HE72" s="276">
        <f t="shared" si="68"/>
        <v>0</v>
      </c>
      <c r="HF72" s="277" t="e">
        <f>IF(MONTH('Настройки ТИК'!$C$17)=MONTH('Настройки ТИК'!$D$17),IF(HK72="К",HE72,0),IF(MONTH($A72)&lt;MONTH('Настройки ТИК'!$D$17),IF(HK72="К",HE72,0),0))</f>
        <v>#VALUE!</v>
      </c>
      <c r="HG72" s="277" t="e">
        <f>IF(MONTH('Настройки ТИК'!$C$17)=MONTH('Настройки ТИК'!$D$17),0,IF(MONTH($A72)&lt;MONTH('Настройки ТИК'!$D$17),0,IF(HK72="К",HE72,0)))</f>
        <v>#VALUE!</v>
      </c>
      <c r="HH72" s="277">
        <f t="shared" si="69"/>
        <v>0</v>
      </c>
      <c r="HI72" s="277">
        <f t="shared" si="70"/>
        <v>0</v>
      </c>
      <c r="HJ72" s="303">
        <f>'в ФОВ'!HG48</f>
        <v>0</v>
      </c>
      <c r="HK72" s="380" t="str">
        <f t="shared" si="71"/>
        <v/>
      </c>
      <c r="HO72" s="408" t="str">
        <f>'Настройки ТИК'!$C$55</f>
        <v>${code_doc}</v>
      </c>
    </row>
    <row r="73" spans="1:223">
      <c r="A73" s="419" t="s">
        <v>1040</v>
      </c>
      <c r="B73" s="420" t="s">
        <v>1041</v>
      </c>
      <c r="C73" s="497" t="s">
        <v>1091</v>
      </c>
      <c r="D73" s="274" t="str">
        <f t="shared" si="107"/>
        <v>${id_fio1}</v>
      </c>
      <c r="E73" s="181"/>
      <c r="F73" s="181"/>
      <c r="G73" s="275" t="str">
        <f t="shared" si="72"/>
        <v>0:</v>
      </c>
      <c r="H73" s="275" t="str">
        <f t="shared" si="72"/>
        <v>0:</v>
      </c>
      <c r="I73" s="276">
        <f t="shared" si="0"/>
        <v>0</v>
      </c>
      <c r="J73" s="277" t="e">
        <f>IF(MONTH('Настройки ТИК'!$C$17)=MONTH('Настройки ТИК'!$D$17),IF(O73="К",I73,0),IF(MONTH($A73)&lt;MONTH('Настройки ТИК'!$D$17),IF(O73="К",I73,0),0))</f>
        <v>#VALUE!</v>
      </c>
      <c r="K73" s="277" t="e">
        <f>IF(MONTH('Настройки ТИК'!$C$17)=MONTH('Настройки ТИК'!$D$17),0,IF(MONTH($A73)&lt;MONTH('Настройки ТИК'!$D$17),0,IF(O73="К",I73,0)))</f>
        <v>#VALUE!</v>
      </c>
      <c r="L73" s="277">
        <f t="shared" si="1"/>
        <v>0</v>
      </c>
      <c r="M73" s="277">
        <f t="shared" si="2"/>
        <v>0</v>
      </c>
      <c r="N73" s="303">
        <f>'в ФОВ'!K49</f>
        <v>0</v>
      </c>
      <c r="O73" s="380" t="str">
        <f t="shared" si="3"/>
        <v/>
      </c>
      <c r="P73" s="274" t="str">
        <f t="shared" si="108"/>
        <v>${id_fio2}</v>
      </c>
      <c r="Q73" s="181"/>
      <c r="R73" s="181"/>
      <c r="S73" s="275" t="str">
        <f t="shared" si="74"/>
        <v>0:</v>
      </c>
      <c r="T73" s="275" t="str">
        <f t="shared" si="74"/>
        <v>0:</v>
      </c>
      <c r="U73" s="276">
        <f t="shared" si="4"/>
        <v>0</v>
      </c>
      <c r="V73" s="277" t="e">
        <f>IF(MONTH('Настройки ТИК'!$C$17)=MONTH('Настройки ТИК'!$D$17),IF(AA73="К",U73,0),IF(MONTH($A73)&lt;MONTH('Настройки ТИК'!$D$17),IF(AA73="К",U73,0),0))</f>
        <v>#VALUE!</v>
      </c>
      <c r="W73" s="277" t="e">
        <f>IF(MONTH('Настройки ТИК'!$C$17)=MONTH('Настройки ТИК'!$D$17),0,IF(MONTH($A73)&lt;MONTH('Настройки ТИК'!$D$17),0,IF(AA73="К",U73,0)))</f>
        <v>#VALUE!</v>
      </c>
      <c r="X73" s="277">
        <f t="shared" si="5"/>
        <v>0</v>
      </c>
      <c r="Y73" s="277">
        <f t="shared" si="6"/>
        <v>0</v>
      </c>
      <c r="Z73" s="303">
        <f>'в ФОВ'!W49</f>
        <v>0</v>
      </c>
      <c r="AA73" s="380" t="str">
        <f t="shared" si="7"/>
        <v/>
      </c>
      <c r="AB73" s="274" t="str">
        <f t="shared" si="109"/>
        <v>${id_fio3}</v>
      </c>
      <c r="AC73" s="181"/>
      <c r="AD73" s="181"/>
      <c r="AE73" s="275" t="str">
        <f t="shared" si="76"/>
        <v>0:</v>
      </c>
      <c r="AF73" s="275" t="str">
        <f t="shared" si="76"/>
        <v>0:</v>
      </c>
      <c r="AG73" s="276">
        <f t="shared" si="8"/>
        <v>0</v>
      </c>
      <c r="AH73" s="277" t="e">
        <f>IF(MONTH('Настройки ТИК'!$C$17)=MONTH('Настройки ТИК'!$D$17),IF(AM73="К",AG73,0),IF(MONTH($A73)&lt;MONTH('Настройки ТИК'!$D$17),IF(AM73="К",AG73,0),0))</f>
        <v>#VALUE!</v>
      </c>
      <c r="AI73" s="277" t="e">
        <f>IF(MONTH('Настройки ТИК'!$C$17)=MONTH('Настройки ТИК'!$D$17),0,IF(MONTH($A73)&lt;MONTH('Настройки ТИК'!$D$17),0,IF(AM73="К",AG73,0)))</f>
        <v>#VALUE!</v>
      </c>
      <c r="AJ73" s="277">
        <f t="shared" si="9"/>
        <v>0</v>
      </c>
      <c r="AK73" s="277">
        <f t="shared" si="10"/>
        <v>0</v>
      </c>
      <c r="AL73" s="303">
        <f>'в ФОВ'!AI49</f>
        <v>0</v>
      </c>
      <c r="AM73" s="380" t="str">
        <f t="shared" si="11"/>
        <v/>
      </c>
      <c r="AN73" s="274" t="str">
        <f t="shared" si="110"/>
        <v>${id_fio4}</v>
      </c>
      <c r="AO73" s="181"/>
      <c r="AP73" s="181"/>
      <c r="AQ73" s="275" t="str">
        <f t="shared" si="78"/>
        <v>0:</v>
      </c>
      <c r="AR73" s="275" t="str">
        <f t="shared" si="78"/>
        <v>0:</v>
      </c>
      <c r="AS73" s="276">
        <f t="shared" si="12"/>
        <v>0</v>
      </c>
      <c r="AT73" s="277" t="e">
        <f>IF(MONTH('Настройки ТИК'!$C$17)=MONTH('Настройки ТИК'!$D$17),IF(AY73="К",AS73,0),IF(MONTH($A73)&lt;MONTH('Настройки ТИК'!$D$17),IF(AY73="К",AS73,0),0))</f>
        <v>#VALUE!</v>
      </c>
      <c r="AU73" s="277" t="e">
        <f>IF(MONTH('Настройки ТИК'!$C$17)=MONTH('Настройки ТИК'!$D$17),0,IF(MONTH($A73)&lt;MONTH('Настройки ТИК'!$D$17),0,IF(AY73="К",AS73,0)))</f>
        <v>#VALUE!</v>
      </c>
      <c r="AV73" s="277">
        <f t="shared" si="13"/>
        <v>0</v>
      </c>
      <c r="AW73" s="277">
        <f t="shared" si="14"/>
        <v>0</v>
      </c>
      <c r="AX73" s="303">
        <f>'в ФОВ'!AU49</f>
        <v>0</v>
      </c>
      <c r="AY73" s="380" t="str">
        <f t="shared" si="15"/>
        <v/>
      </c>
      <c r="AZ73" s="274" t="str">
        <f t="shared" si="111"/>
        <v>${id_fio5}</v>
      </c>
      <c r="BA73" s="181"/>
      <c r="BB73" s="181"/>
      <c r="BC73" s="275" t="str">
        <f t="shared" si="80"/>
        <v>0:</v>
      </c>
      <c r="BD73" s="275" t="str">
        <f t="shared" si="80"/>
        <v>0:</v>
      </c>
      <c r="BE73" s="276">
        <f t="shared" si="16"/>
        <v>0</v>
      </c>
      <c r="BF73" s="277" t="e">
        <f>IF(MONTH('Настройки ТИК'!$C$17)=MONTH('Настройки ТИК'!$D$17),IF(BK73="К",BE73,0),IF(MONTH($A73)&lt;MONTH('Настройки ТИК'!$D$17),IF(BK73="К",BE73,0),0))</f>
        <v>#VALUE!</v>
      </c>
      <c r="BG73" s="277" t="e">
        <f>IF(MONTH('Настройки ТИК'!$C$17)=MONTH('Настройки ТИК'!$D$17),0,IF(MONTH($A73)&lt;MONTH('Настройки ТИК'!$D$17),0,IF(BK73="К",BE73,0)))</f>
        <v>#VALUE!</v>
      </c>
      <c r="BH73" s="277">
        <f t="shared" si="17"/>
        <v>0</v>
      </c>
      <c r="BI73" s="277">
        <f t="shared" si="18"/>
        <v>0</v>
      </c>
      <c r="BJ73" s="303">
        <f>'в ФОВ'!BG49</f>
        <v>0</v>
      </c>
      <c r="BK73" s="380" t="str">
        <f t="shared" si="19"/>
        <v/>
      </c>
      <c r="BL73" s="274" t="str">
        <f t="shared" si="112"/>
        <v>${id_fio6}</v>
      </c>
      <c r="BM73" s="181"/>
      <c r="BN73" s="181"/>
      <c r="BO73" s="275" t="str">
        <f t="shared" si="82"/>
        <v>0:</v>
      </c>
      <c r="BP73" s="275" t="str">
        <f t="shared" si="82"/>
        <v>0:</v>
      </c>
      <c r="BQ73" s="276">
        <f t="shared" si="20"/>
        <v>0</v>
      </c>
      <c r="BR73" s="277" t="e">
        <f>IF(MONTH('Настройки ТИК'!$C$17)=MONTH('Настройки ТИК'!$D$17),IF(BW73="К",BQ73,0),IF(MONTH($A73)&lt;MONTH('Настройки ТИК'!$D$17),IF(BW73="К",BQ73,0),0))</f>
        <v>#VALUE!</v>
      </c>
      <c r="BS73" s="277" t="e">
        <f>IF(MONTH('Настройки ТИК'!$C$17)=MONTH('Настройки ТИК'!$D$17),0,IF(MONTH($A73)&lt;MONTH('Настройки ТИК'!$D$17),0,IF(BW73="К",BQ73,0)))</f>
        <v>#VALUE!</v>
      </c>
      <c r="BT73" s="277">
        <f t="shared" si="21"/>
        <v>0</v>
      </c>
      <c r="BU73" s="277">
        <f t="shared" si="22"/>
        <v>0</v>
      </c>
      <c r="BV73" s="303">
        <f>'в ФОВ'!BS49</f>
        <v>0</v>
      </c>
      <c r="BW73" s="380" t="str">
        <f t="shared" si="23"/>
        <v/>
      </c>
      <c r="BX73" s="274" t="str">
        <f t="shared" si="113"/>
        <v>${id_fio7}</v>
      </c>
      <c r="BY73" s="181"/>
      <c r="BZ73" s="181"/>
      <c r="CA73" s="275" t="str">
        <f t="shared" si="84"/>
        <v>0:</v>
      </c>
      <c r="CB73" s="275" t="str">
        <f t="shared" si="84"/>
        <v>0:</v>
      </c>
      <c r="CC73" s="276">
        <f t="shared" si="24"/>
        <v>0</v>
      </c>
      <c r="CD73" s="277" t="e">
        <f>IF(MONTH('Настройки ТИК'!$C$17)=MONTH('Настройки ТИК'!$D$17),IF(CI73="К",CC73,0),IF(MONTH($A73)&lt;MONTH('Настройки ТИК'!$D$17),IF(CI73="К",CC73,0),0))</f>
        <v>#VALUE!</v>
      </c>
      <c r="CE73" s="277" t="e">
        <f>IF(MONTH('Настройки ТИК'!$C$17)=MONTH('Настройки ТИК'!$D$17),0,IF(MONTH($A73)&lt;MONTH('Настройки ТИК'!$D$17),0,IF(CI73="К",CC73,0)))</f>
        <v>#VALUE!</v>
      </c>
      <c r="CF73" s="277">
        <f t="shared" si="25"/>
        <v>0</v>
      </c>
      <c r="CG73" s="277">
        <f t="shared" si="26"/>
        <v>0</v>
      </c>
      <c r="CH73" s="303">
        <f>'в ФОВ'!CE49</f>
        <v>0</v>
      </c>
      <c r="CI73" s="380" t="str">
        <f t="shared" si="27"/>
        <v/>
      </c>
      <c r="CJ73" s="274" t="str">
        <f t="shared" si="114"/>
        <v>${id_fio8}</v>
      </c>
      <c r="CK73" s="181"/>
      <c r="CL73" s="181"/>
      <c r="CM73" s="275" t="str">
        <f t="shared" si="86"/>
        <v>0:</v>
      </c>
      <c r="CN73" s="275" t="str">
        <f t="shared" si="86"/>
        <v>0:</v>
      </c>
      <c r="CO73" s="276">
        <f t="shared" si="28"/>
        <v>0</v>
      </c>
      <c r="CP73" s="277" t="e">
        <f>IF(MONTH('Настройки ТИК'!$C$17)=MONTH('Настройки ТИК'!$D$17),IF(CU73="К",CO73,0),IF(MONTH($A73)&lt;MONTH('Настройки ТИК'!$D$17),IF(CU73="К",CO73,0),0))</f>
        <v>#VALUE!</v>
      </c>
      <c r="CQ73" s="277" t="e">
        <f>IF(MONTH('Настройки ТИК'!$C$17)=MONTH('Настройки ТИК'!$D$17),0,IF(MONTH($A73)&lt;MONTH('Настройки ТИК'!$D$17),0,IF(CU73="К",CO73,0)))</f>
        <v>#VALUE!</v>
      </c>
      <c r="CR73" s="277">
        <f t="shared" si="29"/>
        <v>0</v>
      </c>
      <c r="CS73" s="277">
        <f t="shared" si="30"/>
        <v>0</v>
      </c>
      <c r="CT73" s="303">
        <f>'в ФОВ'!CQ49</f>
        <v>0</v>
      </c>
      <c r="CU73" s="380" t="str">
        <f t="shared" si="31"/>
        <v/>
      </c>
      <c r="CV73" s="274" t="str">
        <f t="shared" si="115"/>
        <v>${id_fio9}</v>
      </c>
      <c r="CW73" s="181"/>
      <c r="CX73" s="181"/>
      <c r="CY73" s="275" t="str">
        <f t="shared" si="88"/>
        <v>0:</v>
      </c>
      <c r="CZ73" s="275" t="str">
        <f t="shared" si="88"/>
        <v>0:</v>
      </c>
      <c r="DA73" s="276">
        <f t="shared" si="32"/>
        <v>0</v>
      </c>
      <c r="DB73" s="277" t="e">
        <f>IF(MONTH('Настройки ТИК'!$C$17)=MONTH('Настройки ТИК'!$D$17),IF(DG73="К",DA73,0),IF(MONTH($A73)&lt;MONTH('Настройки ТИК'!$D$17),IF(DG73="К",DA73,0),0))</f>
        <v>#VALUE!</v>
      </c>
      <c r="DC73" s="277" t="e">
        <f>IF(MONTH('Настройки ТИК'!$C$17)=MONTH('Настройки ТИК'!$D$17),0,IF(MONTH($A73)&lt;MONTH('Настройки ТИК'!$D$17),0,IF(DG73="К",DA73,0)))</f>
        <v>#VALUE!</v>
      </c>
      <c r="DD73" s="277">
        <f t="shared" si="33"/>
        <v>0</v>
      </c>
      <c r="DE73" s="277">
        <f t="shared" si="34"/>
        <v>0</v>
      </c>
      <c r="DF73" s="303">
        <f>'в ФОВ'!DC49</f>
        <v>0</v>
      </c>
      <c r="DG73" s="380" t="str">
        <f t="shared" si="35"/>
        <v/>
      </c>
      <c r="DH73" s="274" t="str">
        <f t="shared" si="116"/>
        <v>${id_fio10}</v>
      </c>
      <c r="DI73" s="181"/>
      <c r="DJ73" s="181"/>
      <c r="DK73" s="275" t="str">
        <f t="shared" si="90"/>
        <v>0:</v>
      </c>
      <c r="DL73" s="275" t="str">
        <f t="shared" si="90"/>
        <v>0:</v>
      </c>
      <c r="DM73" s="276">
        <f t="shared" si="36"/>
        <v>0</v>
      </c>
      <c r="DN73" s="277" t="e">
        <f>IF(MONTH('Настройки ТИК'!$C$17)=MONTH('Настройки ТИК'!$D$17),IF(DS73="К",DM73,0),IF(MONTH($A73)&lt;MONTH('Настройки ТИК'!$D$17),IF(DS73="К",DM73,0),0))</f>
        <v>#VALUE!</v>
      </c>
      <c r="DO73" s="277" t="e">
        <f>IF(MONTH('Настройки ТИК'!$C$17)=MONTH('Настройки ТИК'!$D$17),0,IF(MONTH($A73)&lt;MONTH('Настройки ТИК'!$D$17),0,IF(DS73="К",DM73,0)))</f>
        <v>#VALUE!</v>
      </c>
      <c r="DP73" s="277">
        <f t="shared" si="37"/>
        <v>0</v>
      </c>
      <c r="DQ73" s="277">
        <f t="shared" si="38"/>
        <v>0</v>
      </c>
      <c r="DR73" s="303">
        <f>'в ФОВ'!DO49</f>
        <v>0</v>
      </c>
      <c r="DS73" s="380" t="str">
        <f t="shared" si="39"/>
        <v/>
      </c>
      <c r="DT73" s="274" t="str">
        <f t="shared" si="117"/>
        <v>${id_fio11}</v>
      </c>
      <c r="DU73" s="181"/>
      <c r="DV73" s="181"/>
      <c r="DW73" s="275" t="str">
        <f t="shared" si="92"/>
        <v>0:</v>
      </c>
      <c r="DX73" s="275" t="str">
        <f t="shared" si="92"/>
        <v>0:</v>
      </c>
      <c r="DY73" s="276">
        <f t="shared" si="40"/>
        <v>0</v>
      </c>
      <c r="DZ73" s="277" t="e">
        <f>IF(MONTH('Настройки ТИК'!$C$17)=MONTH('Настройки ТИК'!$D$17),IF(EE73="К",DY73,0),IF(MONTH($A73)&lt;MONTH('Настройки ТИК'!$D$17),IF(EE73="К",DY73,0),0))</f>
        <v>#VALUE!</v>
      </c>
      <c r="EA73" s="277" t="e">
        <f>IF(MONTH('Настройки ТИК'!$C$17)=MONTH('Настройки ТИК'!$D$17),0,IF(MONTH($A73)&lt;MONTH('Настройки ТИК'!$D$17),0,IF(EE73="К",DY73,0)))</f>
        <v>#VALUE!</v>
      </c>
      <c r="EB73" s="277">
        <f t="shared" si="41"/>
        <v>0</v>
      </c>
      <c r="EC73" s="277">
        <f t="shared" si="42"/>
        <v>0</v>
      </c>
      <c r="ED73" s="303">
        <f>'в ФОВ'!EA49</f>
        <v>0</v>
      </c>
      <c r="EE73" s="380" t="str">
        <f t="shared" si="43"/>
        <v/>
      </c>
      <c r="EF73" s="274" t="str">
        <f t="shared" si="118"/>
        <v>${id_fio12}</v>
      </c>
      <c r="EG73" s="181"/>
      <c r="EH73" s="181"/>
      <c r="EI73" s="275" t="str">
        <f t="shared" si="94"/>
        <v>0:</v>
      </c>
      <c r="EJ73" s="275" t="str">
        <f t="shared" si="94"/>
        <v>0:</v>
      </c>
      <c r="EK73" s="276">
        <f t="shared" si="44"/>
        <v>0</v>
      </c>
      <c r="EL73" s="277" t="e">
        <f>IF(MONTH('Настройки ТИК'!$C$17)=MONTH('Настройки ТИК'!$D$17),IF(EQ73="К",EK73,0),IF(MONTH($A73)&lt;MONTH('Настройки ТИК'!$D$17),IF(EQ73="К",EK73,0),0))</f>
        <v>#VALUE!</v>
      </c>
      <c r="EM73" s="277" t="e">
        <f>IF(MONTH('Настройки ТИК'!$C$17)=MONTH('Настройки ТИК'!$D$17),0,IF(MONTH($A73)&lt;MONTH('Настройки ТИК'!$D$17),0,IF(EQ73="К",EK73,0)))</f>
        <v>#VALUE!</v>
      </c>
      <c r="EN73" s="277">
        <f t="shared" si="45"/>
        <v>0</v>
      </c>
      <c r="EO73" s="277">
        <f t="shared" si="46"/>
        <v>0</v>
      </c>
      <c r="EP73" s="303">
        <f>'в ФОВ'!EM49</f>
        <v>0</v>
      </c>
      <c r="EQ73" s="380" t="str">
        <f t="shared" si="47"/>
        <v/>
      </c>
      <c r="ER73" s="274" t="str">
        <f t="shared" si="119"/>
        <v>${id_fio13}</v>
      </c>
      <c r="ES73" s="181"/>
      <c r="ET73" s="181"/>
      <c r="EU73" s="275" t="str">
        <f t="shared" si="96"/>
        <v>0:</v>
      </c>
      <c r="EV73" s="275" t="str">
        <f t="shared" si="96"/>
        <v>0:</v>
      </c>
      <c r="EW73" s="276">
        <f t="shared" si="48"/>
        <v>0</v>
      </c>
      <c r="EX73" s="277" t="e">
        <f>IF(MONTH('Настройки ТИК'!$C$17)=MONTH('Настройки ТИК'!$D$17),IF(FC73="К",EW73,0),IF(MONTH($A73)&lt;MONTH('Настройки ТИК'!$D$17),IF(FC73="К",EW73,0),0))</f>
        <v>#VALUE!</v>
      </c>
      <c r="EY73" s="277" t="e">
        <f>IF(MONTH('Настройки ТИК'!$C$17)=MONTH('Настройки ТИК'!$D$17),0,IF(MONTH($A73)&lt;MONTH('Настройки ТИК'!$D$17),0,IF(FC73="К",EW73,0)))</f>
        <v>#VALUE!</v>
      </c>
      <c r="EZ73" s="277">
        <f t="shared" si="49"/>
        <v>0</v>
      </c>
      <c r="FA73" s="277">
        <f t="shared" si="50"/>
        <v>0</v>
      </c>
      <c r="FB73" s="303">
        <f>'в ФОВ'!EY49</f>
        <v>0</v>
      </c>
      <c r="FC73" s="380" t="str">
        <f t="shared" si="51"/>
        <v/>
      </c>
      <c r="FD73" s="274" t="str">
        <f t="shared" si="120"/>
        <v>${id_fio14}</v>
      </c>
      <c r="FE73" s="181"/>
      <c r="FF73" s="181"/>
      <c r="FG73" s="275" t="str">
        <f t="shared" si="98"/>
        <v>0:</v>
      </c>
      <c r="FH73" s="275" t="str">
        <f t="shared" si="98"/>
        <v>0:</v>
      </c>
      <c r="FI73" s="276">
        <f t="shared" si="52"/>
        <v>0</v>
      </c>
      <c r="FJ73" s="277" t="e">
        <f>IF(MONTH('Настройки ТИК'!$C$17)=MONTH('Настройки ТИК'!$D$17),IF(FO73="К",FI73,0),IF(MONTH($A73)&lt;MONTH('Настройки ТИК'!$D$17),IF(FO73="К",FI73,0),0))</f>
        <v>#VALUE!</v>
      </c>
      <c r="FK73" s="277" t="e">
        <f>IF(MONTH('Настройки ТИК'!$C$17)=MONTH('Настройки ТИК'!$D$17),0,IF(MONTH($A73)&lt;MONTH('Настройки ТИК'!$D$17),0,IF(FO73="К",FI73,0)))</f>
        <v>#VALUE!</v>
      </c>
      <c r="FL73" s="277">
        <f t="shared" si="53"/>
        <v>0</v>
      </c>
      <c r="FM73" s="277">
        <f t="shared" si="54"/>
        <v>0</v>
      </c>
      <c r="FN73" s="303">
        <f>'в ФОВ'!FK49</f>
        <v>0</v>
      </c>
      <c r="FO73" s="380" t="str">
        <f t="shared" si="55"/>
        <v/>
      </c>
      <c r="FP73" s="274" t="str">
        <f t="shared" si="121"/>
        <v>${id_fio15}</v>
      </c>
      <c r="FQ73" s="181"/>
      <c r="FR73" s="181"/>
      <c r="FS73" s="275" t="str">
        <f t="shared" si="100"/>
        <v>0:</v>
      </c>
      <c r="FT73" s="275" t="str">
        <f t="shared" si="100"/>
        <v>0:</v>
      </c>
      <c r="FU73" s="276">
        <f t="shared" si="56"/>
        <v>0</v>
      </c>
      <c r="FV73" s="277" t="e">
        <f>IF(MONTH('Настройки ТИК'!$C$17)=MONTH('Настройки ТИК'!$D$17),IF(GA73="К",FU73,0),IF(MONTH($A73)&lt;MONTH('Настройки ТИК'!$D$17),IF(GA73="К",FU73,0),0))</f>
        <v>#VALUE!</v>
      </c>
      <c r="FW73" s="277" t="e">
        <f>IF(MONTH('Настройки ТИК'!$C$17)=MONTH('Настройки ТИК'!$D$17),0,IF(MONTH($A73)&lt;MONTH('Настройки ТИК'!$D$17),0,IF(GA73="К",FU73,0)))</f>
        <v>#VALUE!</v>
      </c>
      <c r="FX73" s="277">
        <f t="shared" si="57"/>
        <v>0</v>
      </c>
      <c r="FY73" s="277">
        <f t="shared" si="58"/>
        <v>0</v>
      </c>
      <c r="FZ73" s="303">
        <f>'в ФОВ'!FW49</f>
        <v>0</v>
      </c>
      <c r="GA73" s="380" t="str">
        <f t="shared" si="59"/>
        <v/>
      </c>
      <c r="GB73" s="274" t="str">
        <f t="shared" si="122"/>
        <v>${id_fio16}</v>
      </c>
      <c r="GC73" s="181"/>
      <c r="GD73" s="181"/>
      <c r="GE73" s="275" t="str">
        <f t="shared" si="102"/>
        <v>0:</v>
      </c>
      <c r="GF73" s="275" t="str">
        <f t="shared" si="102"/>
        <v>0:</v>
      </c>
      <c r="GG73" s="276">
        <f t="shared" si="60"/>
        <v>0</v>
      </c>
      <c r="GH73" s="277" t="e">
        <f>IF(MONTH('Настройки ТИК'!$C$17)=MONTH('Настройки ТИК'!$D$17),IF(GM73="К",GG73,0),IF(MONTH($A73)&lt;MONTH('Настройки ТИК'!$D$17),IF(GM73="К",GG73,0),0))</f>
        <v>#VALUE!</v>
      </c>
      <c r="GI73" s="277" t="e">
        <f>IF(MONTH('Настройки ТИК'!$C$17)=MONTH('Настройки ТИК'!$D$17),0,IF(MONTH($A73)&lt;MONTH('Настройки ТИК'!$D$17),0,IF(GM73="К",GG73,0)))</f>
        <v>#VALUE!</v>
      </c>
      <c r="GJ73" s="277">
        <f t="shared" si="61"/>
        <v>0</v>
      </c>
      <c r="GK73" s="277">
        <f t="shared" si="62"/>
        <v>0</v>
      </c>
      <c r="GL73" s="303">
        <f>'в ФОВ'!GI49</f>
        <v>0</v>
      </c>
      <c r="GM73" s="380" t="str">
        <f t="shared" si="63"/>
        <v/>
      </c>
      <c r="GN73" s="274" t="str">
        <f t="shared" si="123"/>
        <v>${id_fio17}</v>
      </c>
      <c r="GO73" s="181"/>
      <c r="GP73" s="181"/>
      <c r="GQ73" s="275" t="str">
        <f t="shared" si="104"/>
        <v>0:</v>
      </c>
      <c r="GR73" s="275" t="str">
        <f t="shared" si="104"/>
        <v>0:</v>
      </c>
      <c r="GS73" s="276">
        <f t="shared" si="64"/>
        <v>0</v>
      </c>
      <c r="GT73" s="277" t="e">
        <f>IF(MONTH('Настройки ТИК'!$C$17)=MONTH('Настройки ТИК'!$D$17),IF(GY73="К",GS73,0),IF(MONTH($A73)&lt;MONTH('Настройки ТИК'!$D$17),IF(GY73="К",GS73,0),0))</f>
        <v>#VALUE!</v>
      </c>
      <c r="GU73" s="277" t="e">
        <f>IF(MONTH('Настройки ТИК'!$C$17)=MONTH('Настройки ТИК'!$D$17),0,IF(MONTH($A73)&lt;MONTH('Настройки ТИК'!$D$17),0,IF(GY73="К",GS73,0)))</f>
        <v>#VALUE!</v>
      </c>
      <c r="GV73" s="277">
        <f t="shared" si="65"/>
        <v>0</v>
      </c>
      <c r="GW73" s="277">
        <f t="shared" si="66"/>
        <v>0</v>
      </c>
      <c r="GX73" s="303">
        <f>'в ФОВ'!GU49</f>
        <v>0</v>
      </c>
      <c r="GY73" s="380" t="str">
        <f t="shared" si="67"/>
        <v/>
      </c>
      <c r="GZ73" s="274" t="str">
        <f t="shared" si="124"/>
        <v>${id_fio18}</v>
      </c>
      <c r="HA73" s="181"/>
      <c r="HB73" s="181"/>
      <c r="HC73" s="275" t="str">
        <f t="shared" si="106"/>
        <v>0:</v>
      </c>
      <c r="HD73" s="275" t="str">
        <f t="shared" si="106"/>
        <v>0:</v>
      </c>
      <c r="HE73" s="276">
        <f t="shared" si="68"/>
        <v>0</v>
      </c>
      <c r="HF73" s="277" t="e">
        <f>IF(MONTH('Настройки ТИК'!$C$17)=MONTH('Настройки ТИК'!$D$17),IF(HK73="К",HE73,0),IF(MONTH($A73)&lt;MONTH('Настройки ТИК'!$D$17),IF(HK73="К",HE73,0),0))</f>
        <v>#VALUE!</v>
      </c>
      <c r="HG73" s="277" t="e">
        <f>IF(MONTH('Настройки ТИК'!$C$17)=MONTH('Настройки ТИК'!$D$17),0,IF(MONTH($A73)&lt;MONTH('Настройки ТИК'!$D$17),0,IF(HK73="К",HE73,0)))</f>
        <v>#VALUE!</v>
      </c>
      <c r="HH73" s="277">
        <f t="shared" si="69"/>
        <v>0</v>
      </c>
      <c r="HI73" s="277">
        <f t="shared" si="70"/>
        <v>0</v>
      </c>
      <c r="HJ73" s="303">
        <f>'в ФОВ'!HG49</f>
        <v>0</v>
      </c>
      <c r="HK73" s="380" t="str">
        <f t="shared" si="71"/>
        <v/>
      </c>
      <c r="HO73" s="408" t="str">
        <f>'Настройки ТИК'!$C$55</f>
        <v>${code_doc}</v>
      </c>
    </row>
    <row r="74" spans="1:223">
      <c r="A74" s="419" t="s">
        <v>1040</v>
      </c>
      <c r="B74" s="420" t="s">
        <v>1041</v>
      </c>
      <c r="C74" s="497" t="s">
        <v>1091</v>
      </c>
      <c r="D74" s="274" t="str">
        <f t="shared" si="107"/>
        <v>${id_fio1}</v>
      </c>
      <c r="E74" s="181"/>
      <c r="F74" s="181"/>
      <c r="G74" s="275" t="str">
        <f t="shared" si="72"/>
        <v>0:</v>
      </c>
      <c r="H74" s="275" t="str">
        <f t="shared" si="72"/>
        <v>0:</v>
      </c>
      <c r="I74" s="276">
        <f t="shared" si="0"/>
        <v>0</v>
      </c>
      <c r="J74" s="277" t="e">
        <f>IF(MONTH('Настройки ТИК'!$C$17)=MONTH('Настройки ТИК'!$D$17),IF(O74="К",I74,0),IF(MONTH($A74)&lt;MONTH('Настройки ТИК'!$D$17),IF(O74="К",I74,0),0))</f>
        <v>#VALUE!</v>
      </c>
      <c r="K74" s="277" t="e">
        <f>IF(MONTH('Настройки ТИК'!$C$17)=MONTH('Настройки ТИК'!$D$17),0,IF(MONTH($A74)&lt;MONTH('Настройки ТИК'!$D$17),0,IF(O74="К",I74,0)))</f>
        <v>#VALUE!</v>
      </c>
      <c r="L74" s="277">
        <f t="shared" si="1"/>
        <v>0</v>
      </c>
      <c r="M74" s="277">
        <f t="shared" si="2"/>
        <v>0</v>
      </c>
      <c r="N74" s="303">
        <f>'в ФОВ'!K50</f>
        <v>0</v>
      </c>
      <c r="O74" s="380" t="str">
        <f t="shared" si="3"/>
        <v/>
      </c>
      <c r="P74" s="274" t="str">
        <f t="shared" si="108"/>
        <v>${id_fio2}</v>
      </c>
      <c r="Q74" s="181"/>
      <c r="R74" s="181"/>
      <c r="S74" s="275" t="str">
        <f t="shared" si="74"/>
        <v>0:</v>
      </c>
      <c r="T74" s="275" t="str">
        <f t="shared" si="74"/>
        <v>0:</v>
      </c>
      <c r="U74" s="276">
        <f t="shared" si="4"/>
        <v>0</v>
      </c>
      <c r="V74" s="277" t="e">
        <f>IF(MONTH('Настройки ТИК'!$C$17)=MONTH('Настройки ТИК'!$D$17),IF(AA74="К",U74,0),IF(MONTH($A74)&lt;MONTH('Настройки ТИК'!$D$17),IF(AA74="К",U74,0),0))</f>
        <v>#VALUE!</v>
      </c>
      <c r="W74" s="277" t="e">
        <f>IF(MONTH('Настройки ТИК'!$C$17)=MONTH('Настройки ТИК'!$D$17),0,IF(MONTH($A74)&lt;MONTH('Настройки ТИК'!$D$17),0,IF(AA74="К",U74,0)))</f>
        <v>#VALUE!</v>
      </c>
      <c r="X74" s="277">
        <f t="shared" si="5"/>
        <v>0</v>
      </c>
      <c r="Y74" s="277">
        <f t="shared" si="6"/>
        <v>0</v>
      </c>
      <c r="Z74" s="303">
        <f>'в ФОВ'!W50</f>
        <v>0</v>
      </c>
      <c r="AA74" s="380" t="str">
        <f t="shared" si="7"/>
        <v/>
      </c>
      <c r="AB74" s="274" t="str">
        <f t="shared" si="109"/>
        <v>${id_fio3}</v>
      </c>
      <c r="AC74" s="181"/>
      <c r="AD74" s="181"/>
      <c r="AE74" s="275" t="str">
        <f t="shared" si="76"/>
        <v>0:</v>
      </c>
      <c r="AF74" s="275" t="str">
        <f t="shared" si="76"/>
        <v>0:</v>
      </c>
      <c r="AG74" s="276">
        <f t="shared" si="8"/>
        <v>0</v>
      </c>
      <c r="AH74" s="277" t="e">
        <f>IF(MONTH('Настройки ТИК'!$C$17)=MONTH('Настройки ТИК'!$D$17),IF(AM74="К",AG74,0),IF(MONTH($A74)&lt;MONTH('Настройки ТИК'!$D$17),IF(AM74="К",AG74,0),0))</f>
        <v>#VALUE!</v>
      </c>
      <c r="AI74" s="277" t="e">
        <f>IF(MONTH('Настройки ТИК'!$C$17)=MONTH('Настройки ТИК'!$D$17),0,IF(MONTH($A74)&lt;MONTH('Настройки ТИК'!$D$17),0,IF(AM74="К",AG74,0)))</f>
        <v>#VALUE!</v>
      </c>
      <c r="AJ74" s="277">
        <f t="shared" si="9"/>
        <v>0</v>
      </c>
      <c r="AK74" s="277">
        <f t="shared" si="10"/>
        <v>0</v>
      </c>
      <c r="AL74" s="303">
        <f>'в ФОВ'!AI50</f>
        <v>0</v>
      </c>
      <c r="AM74" s="380" t="str">
        <f t="shared" si="11"/>
        <v/>
      </c>
      <c r="AN74" s="274" t="str">
        <f t="shared" si="110"/>
        <v>${id_fio4}</v>
      </c>
      <c r="AO74" s="181"/>
      <c r="AP74" s="181"/>
      <c r="AQ74" s="275" t="str">
        <f t="shared" si="78"/>
        <v>0:</v>
      </c>
      <c r="AR74" s="275" t="str">
        <f t="shared" si="78"/>
        <v>0:</v>
      </c>
      <c r="AS74" s="276">
        <f t="shared" si="12"/>
        <v>0</v>
      </c>
      <c r="AT74" s="277" t="e">
        <f>IF(MONTH('Настройки ТИК'!$C$17)=MONTH('Настройки ТИК'!$D$17),IF(AY74="К",AS74,0),IF(MONTH($A74)&lt;MONTH('Настройки ТИК'!$D$17),IF(AY74="К",AS74,0),0))</f>
        <v>#VALUE!</v>
      </c>
      <c r="AU74" s="277" t="e">
        <f>IF(MONTH('Настройки ТИК'!$C$17)=MONTH('Настройки ТИК'!$D$17),0,IF(MONTH($A74)&lt;MONTH('Настройки ТИК'!$D$17),0,IF(AY74="К",AS74,0)))</f>
        <v>#VALUE!</v>
      </c>
      <c r="AV74" s="277">
        <f t="shared" si="13"/>
        <v>0</v>
      </c>
      <c r="AW74" s="277">
        <f t="shared" si="14"/>
        <v>0</v>
      </c>
      <c r="AX74" s="303">
        <f>'в ФОВ'!AU50</f>
        <v>0</v>
      </c>
      <c r="AY74" s="380" t="str">
        <f t="shared" si="15"/>
        <v/>
      </c>
      <c r="AZ74" s="274" t="str">
        <f t="shared" si="111"/>
        <v>${id_fio5}</v>
      </c>
      <c r="BA74" s="181"/>
      <c r="BB74" s="181"/>
      <c r="BC74" s="275" t="str">
        <f t="shared" si="80"/>
        <v>0:</v>
      </c>
      <c r="BD74" s="275" t="str">
        <f t="shared" si="80"/>
        <v>0:</v>
      </c>
      <c r="BE74" s="276">
        <f t="shared" si="16"/>
        <v>0</v>
      </c>
      <c r="BF74" s="277" t="e">
        <f>IF(MONTH('Настройки ТИК'!$C$17)=MONTH('Настройки ТИК'!$D$17),IF(BK74="К",BE74,0),IF(MONTH($A74)&lt;MONTH('Настройки ТИК'!$D$17),IF(BK74="К",BE74,0),0))</f>
        <v>#VALUE!</v>
      </c>
      <c r="BG74" s="277" t="e">
        <f>IF(MONTH('Настройки ТИК'!$C$17)=MONTH('Настройки ТИК'!$D$17),0,IF(MONTH($A74)&lt;MONTH('Настройки ТИК'!$D$17),0,IF(BK74="К",BE74,0)))</f>
        <v>#VALUE!</v>
      </c>
      <c r="BH74" s="277">
        <f t="shared" si="17"/>
        <v>0</v>
      </c>
      <c r="BI74" s="277">
        <f t="shared" si="18"/>
        <v>0</v>
      </c>
      <c r="BJ74" s="303">
        <f>'в ФОВ'!BG50</f>
        <v>0</v>
      </c>
      <c r="BK74" s="380" t="str">
        <f t="shared" si="19"/>
        <v/>
      </c>
      <c r="BL74" s="274" t="str">
        <f t="shared" si="112"/>
        <v>${id_fio6}</v>
      </c>
      <c r="BM74" s="181"/>
      <c r="BN74" s="181"/>
      <c r="BO74" s="275" t="str">
        <f t="shared" si="82"/>
        <v>0:</v>
      </c>
      <c r="BP74" s="275" t="str">
        <f t="shared" si="82"/>
        <v>0:</v>
      </c>
      <c r="BQ74" s="276">
        <f t="shared" si="20"/>
        <v>0</v>
      </c>
      <c r="BR74" s="277" t="e">
        <f>IF(MONTH('Настройки ТИК'!$C$17)=MONTH('Настройки ТИК'!$D$17),IF(BW74="К",BQ74,0),IF(MONTH($A74)&lt;MONTH('Настройки ТИК'!$D$17),IF(BW74="К",BQ74,0),0))</f>
        <v>#VALUE!</v>
      </c>
      <c r="BS74" s="277" t="e">
        <f>IF(MONTH('Настройки ТИК'!$C$17)=MONTH('Настройки ТИК'!$D$17),0,IF(MONTH($A74)&lt;MONTH('Настройки ТИК'!$D$17),0,IF(BW74="К",BQ74,0)))</f>
        <v>#VALUE!</v>
      </c>
      <c r="BT74" s="277">
        <f t="shared" si="21"/>
        <v>0</v>
      </c>
      <c r="BU74" s="277">
        <f t="shared" si="22"/>
        <v>0</v>
      </c>
      <c r="BV74" s="303">
        <f>'в ФОВ'!BS50</f>
        <v>0</v>
      </c>
      <c r="BW74" s="380" t="str">
        <f t="shared" si="23"/>
        <v/>
      </c>
      <c r="BX74" s="274" t="str">
        <f t="shared" si="113"/>
        <v>${id_fio7}</v>
      </c>
      <c r="BY74" s="181"/>
      <c r="BZ74" s="181"/>
      <c r="CA74" s="275" t="str">
        <f t="shared" si="84"/>
        <v>0:</v>
      </c>
      <c r="CB74" s="275" t="str">
        <f t="shared" si="84"/>
        <v>0:</v>
      </c>
      <c r="CC74" s="276">
        <f t="shared" si="24"/>
        <v>0</v>
      </c>
      <c r="CD74" s="277" t="e">
        <f>IF(MONTH('Настройки ТИК'!$C$17)=MONTH('Настройки ТИК'!$D$17),IF(CI74="К",CC74,0),IF(MONTH($A74)&lt;MONTH('Настройки ТИК'!$D$17),IF(CI74="К",CC74,0),0))</f>
        <v>#VALUE!</v>
      </c>
      <c r="CE74" s="277" t="e">
        <f>IF(MONTH('Настройки ТИК'!$C$17)=MONTH('Настройки ТИК'!$D$17),0,IF(MONTH($A74)&lt;MONTH('Настройки ТИК'!$D$17),0,IF(CI74="К",CC74,0)))</f>
        <v>#VALUE!</v>
      </c>
      <c r="CF74" s="277">
        <f t="shared" si="25"/>
        <v>0</v>
      </c>
      <c r="CG74" s="277">
        <f t="shared" si="26"/>
        <v>0</v>
      </c>
      <c r="CH74" s="303">
        <f>'в ФОВ'!CE50</f>
        <v>0</v>
      </c>
      <c r="CI74" s="380" t="str">
        <f t="shared" si="27"/>
        <v/>
      </c>
      <c r="CJ74" s="274" t="str">
        <f t="shared" si="114"/>
        <v>${id_fio8}</v>
      </c>
      <c r="CK74" s="181"/>
      <c r="CL74" s="181"/>
      <c r="CM74" s="275" t="str">
        <f t="shared" si="86"/>
        <v>0:</v>
      </c>
      <c r="CN74" s="275" t="str">
        <f t="shared" si="86"/>
        <v>0:</v>
      </c>
      <c r="CO74" s="276">
        <f t="shared" si="28"/>
        <v>0</v>
      </c>
      <c r="CP74" s="277" t="e">
        <f>IF(MONTH('Настройки ТИК'!$C$17)=MONTH('Настройки ТИК'!$D$17),IF(CU74="К",CO74,0),IF(MONTH($A74)&lt;MONTH('Настройки ТИК'!$D$17),IF(CU74="К",CO74,0),0))</f>
        <v>#VALUE!</v>
      </c>
      <c r="CQ74" s="277" t="e">
        <f>IF(MONTH('Настройки ТИК'!$C$17)=MONTH('Настройки ТИК'!$D$17),0,IF(MONTH($A74)&lt;MONTH('Настройки ТИК'!$D$17),0,IF(CU74="К",CO74,0)))</f>
        <v>#VALUE!</v>
      </c>
      <c r="CR74" s="277">
        <f t="shared" si="29"/>
        <v>0</v>
      </c>
      <c r="CS74" s="277">
        <f t="shared" si="30"/>
        <v>0</v>
      </c>
      <c r="CT74" s="303">
        <f>'в ФОВ'!CQ50</f>
        <v>0</v>
      </c>
      <c r="CU74" s="380" t="str">
        <f t="shared" si="31"/>
        <v/>
      </c>
      <c r="CV74" s="274" t="str">
        <f t="shared" si="115"/>
        <v>${id_fio9}</v>
      </c>
      <c r="CW74" s="181"/>
      <c r="CX74" s="181"/>
      <c r="CY74" s="275" t="str">
        <f t="shared" si="88"/>
        <v>0:</v>
      </c>
      <c r="CZ74" s="275" t="str">
        <f t="shared" si="88"/>
        <v>0:</v>
      </c>
      <c r="DA74" s="276">
        <f t="shared" si="32"/>
        <v>0</v>
      </c>
      <c r="DB74" s="277" t="e">
        <f>IF(MONTH('Настройки ТИК'!$C$17)=MONTH('Настройки ТИК'!$D$17),IF(DG74="К",DA74,0),IF(MONTH($A74)&lt;MONTH('Настройки ТИК'!$D$17),IF(DG74="К",DA74,0),0))</f>
        <v>#VALUE!</v>
      </c>
      <c r="DC74" s="277" t="e">
        <f>IF(MONTH('Настройки ТИК'!$C$17)=MONTH('Настройки ТИК'!$D$17),0,IF(MONTH($A74)&lt;MONTH('Настройки ТИК'!$D$17),0,IF(DG74="К",DA74,0)))</f>
        <v>#VALUE!</v>
      </c>
      <c r="DD74" s="277">
        <f t="shared" si="33"/>
        <v>0</v>
      </c>
      <c r="DE74" s="277">
        <f t="shared" si="34"/>
        <v>0</v>
      </c>
      <c r="DF74" s="303">
        <f>'в ФОВ'!DC50</f>
        <v>0</v>
      </c>
      <c r="DG74" s="380" t="str">
        <f t="shared" si="35"/>
        <v/>
      </c>
      <c r="DH74" s="274" t="str">
        <f t="shared" si="116"/>
        <v>${id_fio10}</v>
      </c>
      <c r="DI74" s="181"/>
      <c r="DJ74" s="181"/>
      <c r="DK74" s="275" t="str">
        <f t="shared" si="90"/>
        <v>0:</v>
      </c>
      <c r="DL74" s="275" t="str">
        <f t="shared" si="90"/>
        <v>0:</v>
      </c>
      <c r="DM74" s="276">
        <f t="shared" si="36"/>
        <v>0</v>
      </c>
      <c r="DN74" s="277" t="e">
        <f>IF(MONTH('Настройки ТИК'!$C$17)=MONTH('Настройки ТИК'!$D$17),IF(DS74="К",DM74,0),IF(MONTH($A74)&lt;MONTH('Настройки ТИК'!$D$17),IF(DS74="К",DM74,0),0))</f>
        <v>#VALUE!</v>
      </c>
      <c r="DO74" s="277" t="e">
        <f>IF(MONTH('Настройки ТИК'!$C$17)=MONTH('Настройки ТИК'!$D$17),0,IF(MONTH($A74)&lt;MONTH('Настройки ТИК'!$D$17),0,IF(DS74="К",DM74,0)))</f>
        <v>#VALUE!</v>
      </c>
      <c r="DP74" s="277">
        <f t="shared" si="37"/>
        <v>0</v>
      </c>
      <c r="DQ74" s="277">
        <f t="shared" si="38"/>
        <v>0</v>
      </c>
      <c r="DR74" s="303">
        <f>'в ФОВ'!DO50</f>
        <v>0</v>
      </c>
      <c r="DS74" s="380" t="str">
        <f t="shared" si="39"/>
        <v/>
      </c>
      <c r="DT74" s="274" t="str">
        <f t="shared" si="117"/>
        <v>${id_fio11}</v>
      </c>
      <c r="DU74" s="181"/>
      <c r="DV74" s="181"/>
      <c r="DW74" s="275" t="str">
        <f t="shared" si="92"/>
        <v>0:</v>
      </c>
      <c r="DX74" s="275" t="str">
        <f t="shared" si="92"/>
        <v>0:</v>
      </c>
      <c r="DY74" s="276">
        <f t="shared" si="40"/>
        <v>0</v>
      </c>
      <c r="DZ74" s="277" t="e">
        <f>IF(MONTH('Настройки ТИК'!$C$17)=MONTH('Настройки ТИК'!$D$17),IF(EE74="К",DY74,0),IF(MONTH($A74)&lt;MONTH('Настройки ТИК'!$D$17),IF(EE74="К",DY74,0),0))</f>
        <v>#VALUE!</v>
      </c>
      <c r="EA74" s="277" t="e">
        <f>IF(MONTH('Настройки ТИК'!$C$17)=MONTH('Настройки ТИК'!$D$17),0,IF(MONTH($A74)&lt;MONTH('Настройки ТИК'!$D$17),0,IF(EE74="К",DY74,0)))</f>
        <v>#VALUE!</v>
      </c>
      <c r="EB74" s="277">
        <f t="shared" si="41"/>
        <v>0</v>
      </c>
      <c r="EC74" s="277">
        <f t="shared" si="42"/>
        <v>0</v>
      </c>
      <c r="ED74" s="303">
        <f>'в ФОВ'!EA50</f>
        <v>0</v>
      </c>
      <c r="EE74" s="380" t="str">
        <f t="shared" si="43"/>
        <v/>
      </c>
      <c r="EF74" s="274" t="str">
        <f t="shared" si="118"/>
        <v>${id_fio12}</v>
      </c>
      <c r="EG74" s="181"/>
      <c r="EH74" s="181"/>
      <c r="EI74" s="275" t="str">
        <f t="shared" si="94"/>
        <v>0:</v>
      </c>
      <c r="EJ74" s="275" t="str">
        <f t="shared" si="94"/>
        <v>0:</v>
      </c>
      <c r="EK74" s="276">
        <f t="shared" si="44"/>
        <v>0</v>
      </c>
      <c r="EL74" s="277" t="e">
        <f>IF(MONTH('Настройки ТИК'!$C$17)=MONTH('Настройки ТИК'!$D$17),IF(EQ74="К",EK74,0),IF(MONTH($A74)&lt;MONTH('Настройки ТИК'!$D$17),IF(EQ74="К",EK74,0),0))</f>
        <v>#VALUE!</v>
      </c>
      <c r="EM74" s="277" t="e">
        <f>IF(MONTH('Настройки ТИК'!$C$17)=MONTH('Настройки ТИК'!$D$17),0,IF(MONTH($A74)&lt;MONTH('Настройки ТИК'!$D$17),0,IF(EQ74="К",EK74,0)))</f>
        <v>#VALUE!</v>
      </c>
      <c r="EN74" s="277">
        <f t="shared" si="45"/>
        <v>0</v>
      </c>
      <c r="EO74" s="277">
        <f t="shared" si="46"/>
        <v>0</v>
      </c>
      <c r="EP74" s="303">
        <f>'в ФОВ'!EM50</f>
        <v>0</v>
      </c>
      <c r="EQ74" s="380" t="str">
        <f t="shared" si="47"/>
        <v/>
      </c>
      <c r="ER74" s="274" t="str">
        <f t="shared" si="119"/>
        <v>${id_fio13}</v>
      </c>
      <c r="ES74" s="181"/>
      <c r="ET74" s="181"/>
      <c r="EU74" s="275" t="str">
        <f t="shared" si="96"/>
        <v>0:</v>
      </c>
      <c r="EV74" s="275" t="str">
        <f t="shared" si="96"/>
        <v>0:</v>
      </c>
      <c r="EW74" s="276">
        <f t="shared" si="48"/>
        <v>0</v>
      </c>
      <c r="EX74" s="277" t="e">
        <f>IF(MONTH('Настройки ТИК'!$C$17)=MONTH('Настройки ТИК'!$D$17),IF(FC74="К",EW74,0),IF(MONTH($A74)&lt;MONTH('Настройки ТИК'!$D$17),IF(FC74="К",EW74,0),0))</f>
        <v>#VALUE!</v>
      </c>
      <c r="EY74" s="277" t="e">
        <f>IF(MONTH('Настройки ТИК'!$C$17)=MONTH('Настройки ТИК'!$D$17),0,IF(MONTH($A74)&lt;MONTH('Настройки ТИК'!$D$17),0,IF(FC74="К",EW74,0)))</f>
        <v>#VALUE!</v>
      </c>
      <c r="EZ74" s="277">
        <f t="shared" si="49"/>
        <v>0</v>
      </c>
      <c r="FA74" s="277">
        <f t="shared" si="50"/>
        <v>0</v>
      </c>
      <c r="FB74" s="303">
        <f>'в ФОВ'!EY50</f>
        <v>0</v>
      </c>
      <c r="FC74" s="380" t="str">
        <f t="shared" si="51"/>
        <v/>
      </c>
      <c r="FD74" s="274" t="str">
        <f t="shared" si="120"/>
        <v>${id_fio14}</v>
      </c>
      <c r="FE74" s="181"/>
      <c r="FF74" s="181"/>
      <c r="FG74" s="275" t="str">
        <f t="shared" si="98"/>
        <v>0:</v>
      </c>
      <c r="FH74" s="275" t="str">
        <f t="shared" si="98"/>
        <v>0:</v>
      </c>
      <c r="FI74" s="276">
        <f t="shared" si="52"/>
        <v>0</v>
      </c>
      <c r="FJ74" s="277" t="e">
        <f>IF(MONTH('Настройки ТИК'!$C$17)=MONTH('Настройки ТИК'!$D$17),IF(FO74="К",FI74,0),IF(MONTH($A74)&lt;MONTH('Настройки ТИК'!$D$17),IF(FO74="К",FI74,0),0))</f>
        <v>#VALUE!</v>
      </c>
      <c r="FK74" s="277" t="e">
        <f>IF(MONTH('Настройки ТИК'!$C$17)=MONTH('Настройки ТИК'!$D$17),0,IF(MONTH($A74)&lt;MONTH('Настройки ТИК'!$D$17),0,IF(FO74="К",FI74,0)))</f>
        <v>#VALUE!</v>
      </c>
      <c r="FL74" s="277">
        <f t="shared" si="53"/>
        <v>0</v>
      </c>
      <c r="FM74" s="277">
        <f t="shared" si="54"/>
        <v>0</v>
      </c>
      <c r="FN74" s="303">
        <f>'в ФОВ'!FK50</f>
        <v>0</v>
      </c>
      <c r="FO74" s="380" t="str">
        <f t="shared" si="55"/>
        <v/>
      </c>
      <c r="FP74" s="274" t="str">
        <f t="shared" si="121"/>
        <v>${id_fio15}</v>
      </c>
      <c r="FQ74" s="181"/>
      <c r="FR74" s="181"/>
      <c r="FS74" s="275" t="str">
        <f t="shared" si="100"/>
        <v>0:</v>
      </c>
      <c r="FT74" s="275" t="str">
        <f t="shared" si="100"/>
        <v>0:</v>
      </c>
      <c r="FU74" s="276">
        <f t="shared" si="56"/>
        <v>0</v>
      </c>
      <c r="FV74" s="277" t="e">
        <f>IF(MONTH('Настройки ТИК'!$C$17)=MONTH('Настройки ТИК'!$D$17),IF(GA74="К",FU74,0),IF(MONTH($A74)&lt;MONTH('Настройки ТИК'!$D$17),IF(GA74="К",FU74,0),0))</f>
        <v>#VALUE!</v>
      </c>
      <c r="FW74" s="277" t="e">
        <f>IF(MONTH('Настройки ТИК'!$C$17)=MONTH('Настройки ТИК'!$D$17),0,IF(MONTH($A74)&lt;MONTH('Настройки ТИК'!$D$17),0,IF(GA74="К",FU74,0)))</f>
        <v>#VALUE!</v>
      </c>
      <c r="FX74" s="277">
        <f t="shared" si="57"/>
        <v>0</v>
      </c>
      <c r="FY74" s="277">
        <f t="shared" si="58"/>
        <v>0</v>
      </c>
      <c r="FZ74" s="303">
        <f>'в ФОВ'!FW50</f>
        <v>0</v>
      </c>
      <c r="GA74" s="380" t="str">
        <f t="shared" si="59"/>
        <v/>
      </c>
      <c r="GB74" s="274" t="str">
        <f t="shared" si="122"/>
        <v>${id_fio16}</v>
      </c>
      <c r="GC74" s="181"/>
      <c r="GD74" s="181"/>
      <c r="GE74" s="275" t="str">
        <f t="shared" si="102"/>
        <v>0:</v>
      </c>
      <c r="GF74" s="275" t="str">
        <f t="shared" si="102"/>
        <v>0:</v>
      </c>
      <c r="GG74" s="276">
        <f t="shared" si="60"/>
        <v>0</v>
      </c>
      <c r="GH74" s="277" t="e">
        <f>IF(MONTH('Настройки ТИК'!$C$17)=MONTH('Настройки ТИК'!$D$17),IF(GM74="К",GG74,0),IF(MONTH($A74)&lt;MONTH('Настройки ТИК'!$D$17),IF(GM74="К",GG74,0),0))</f>
        <v>#VALUE!</v>
      </c>
      <c r="GI74" s="277" t="e">
        <f>IF(MONTH('Настройки ТИК'!$C$17)=MONTH('Настройки ТИК'!$D$17),0,IF(MONTH($A74)&lt;MONTH('Настройки ТИК'!$D$17),0,IF(GM74="К",GG74,0)))</f>
        <v>#VALUE!</v>
      </c>
      <c r="GJ74" s="277">
        <f t="shared" si="61"/>
        <v>0</v>
      </c>
      <c r="GK74" s="277">
        <f t="shared" si="62"/>
        <v>0</v>
      </c>
      <c r="GL74" s="303">
        <f>'в ФОВ'!GI50</f>
        <v>0</v>
      </c>
      <c r="GM74" s="380" t="str">
        <f t="shared" si="63"/>
        <v/>
      </c>
      <c r="GN74" s="274" t="str">
        <f t="shared" si="123"/>
        <v>${id_fio17}</v>
      </c>
      <c r="GO74" s="181"/>
      <c r="GP74" s="181"/>
      <c r="GQ74" s="275" t="str">
        <f t="shared" si="104"/>
        <v>0:</v>
      </c>
      <c r="GR74" s="275" t="str">
        <f t="shared" si="104"/>
        <v>0:</v>
      </c>
      <c r="GS74" s="276">
        <f t="shared" si="64"/>
        <v>0</v>
      </c>
      <c r="GT74" s="277" t="e">
        <f>IF(MONTH('Настройки ТИК'!$C$17)=MONTH('Настройки ТИК'!$D$17),IF(GY74="К",GS74,0),IF(MONTH($A74)&lt;MONTH('Настройки ТИК'!$D$17),IF(GY74="К",GS74,0),0))</f>
        <v>#VALUE!</v>
      </c>
      <c r="GU74" s="277" t="e">
        <f>IF(MONTH('Настройки ТИК'!$C$17)=MONTH('Настройки ТИК'!$D$17),0,IF(MONTH($A74)&lt;MONTH('Настройки ТИК'!$D$17),0,IF(GY74="К",GS74,0)))</f>
        <v>#VALUE!</v>
      </c>
      <c r="GV74" s="277">
        <f t="shared" si="65"/>
        <v>0</v>
      </c>
      <c r="GW74" s="277">
        <f t="shared" si="66"/>
        <v>0</v>
      </c>
      <c r="GX74" s="303">
        <f>'в ФОВ'!GU50</f>
        <v>0</v>
      </c>
      <c r="GY74" s="380" t="str">
        <f t="shared" si="67"/>
        <v/>
      </c>
      <c r="GZ74" s="274" t="str">
        <f t="shared" si="124"/>
        <v>${id_fio18}</v>
      </c>
      <c r="HA74" s="181"/>
      <c r="HB74" s="181"/>
      <c r="HC74" s="275" t="str">
        <f t="shared" si="106"/>
        <v>0:</v>
      </c>
      <c r="HD74" s="275" t="str">
        <f t="shared" si="106"/>
        <v>0:</v>
      </c>
      <c r="HE74" s="276">
        <f t="shared" si="68"/>
        <v>0</v>
      </c>
      <c r="HF74" s="277" t="e">
        <f>IF(MONTH('Настройки ТИК'!$C$17)=MONTH('Настройки ТИК'!$D$17),IF(HK74="К",HE74,0),IF(MONTH($A74)&lt;MONTH('Настройки ТИК'!$D$17),IF(HK74="К",HE74,0),0))</f>
        <v>#VALUE!</v>
      </c>
      <c r="HG74" s="277" t="e">
        <f>IF(MONTH('Настройки ТИК'!$C$17)=MONTH('Настройки ТИК'!$D$17),0,IF(MONTH($A74)&lt;MONTH('Настройки ТИК'!$D$17),0,IF(HK74="К",HE74,0)))</f>
        <v>#VALUE!</v>
      </c>
      <c r="HH74" s="277">
        <f t="shared" si="69"/>
        <v>0</v>
      </c>
      <c r="HI74" s="277">
        <f t="shared" si="70"/>
        <v>0</v>
      </c>
      <c r="HJ74" s="303">
        <f>'в ФОВ'!HG50</f>
        <v>0</v>
      </c>
      <c r="HK74" s="380" t="str">
        <f t="shared" si="71"/>
        <v/>
      </c>
      <c r="HO74" s="408" t="str">
        <f>'Настройки ТИК'!$C$55</f>
        <v>${code_doc}</v>
      </c>
    </row>
    <row r="75" spans="1:223">
      <c r="A75" s="419" t="s">
        <v>1040</v>
      </c>
      <c r="B75" s="420" t="s">
        <v>1041</v>
      </c>
      <c r="C75" s="497" t="s">
        <v>1091</v>
      </c>
      <c r="D75" s="274" t="str">
        <f t="shared" si="107"/>
        <v>${id_fio1}</v>
      </c>
      <c r="E75" s="181"/>
      <c r="F75" s="181"/>
      <c r="G75" s="275" t="str">
        <f t="shared" si="72"/>
        <v>0:</v>
      </c>
      <c r="H75" s="275" t="str">
        <f t="shared" si="72"/>
        <v>0:</v>
      </c>
      <c r="I75" s="276">
        <f t="shared" si="0"/>
        <v>0</v>
      </c>
      <c r="J75" s="277" t="e">
        <f>IF(MONTH('Настройки ТИК'!$C$17)=MONTH('Настройки ТИК'!$D$17),IF(O75="К",I75,0),IF(MONTH($A75)&lt;MONTH('Настройки ТИК'!$D$17),IF(O75="К",I75,0),0))</f>
        <v>#VALUE!</v>
      </c>
      <c r="K75" s="277" t="e">
        <f>IF(MONTH('Настройки ТИК'!$C$17)=MONTH('Настройки ТИК'!$D$17),0,IF(MONTH($A75)&lt;MONTH('Настройки ТИК'!$D$17),0,IF(O75="К",I75,0)))</f>
        <v>#VALUE!</v>
      </c>
      <c r="L75" s="277">
        <f t="shared" si="1"/>
        <v>0</v>
      </c>
      <c r="M75" s="277">
        <f t="shared" si="2"/>
        <v>0</v>
      </c>
      <c r="N75" s="303">
        <f>'в ФОВ'!K51</f>
        <v>0</v>
      </c>
      <c r="O75" s="380" t="str">
        <f t="shared" si="3"/>
        <v/>
      </c>
      <c r="P75" s="274" t="str">
        <f t="shared" si="108"/>
        <v>${id_fio2}</v>
      </c>
      <c r="Q75" s="181"/>
      <c r="R75" s="181"/>
      <c r="S75" s="275" t="str">
        <f t="shared" si="74"/>
        <v>0:</v>
      </c>
      <c r="T75" s="275" t="str">
        <f t="shared" si="74"/>
        <v>0:</v>
      </c>
      <c r="U75" s="276">
        <f t="shared" si="4"/>
        <v>0</v>
      </c>
      <c r="V75" s="277" t="e">
        <f>IF(MONTH('Настройки ТИК'!$C$17)=MONTH('Настройки ТИК'!$D$17),IF(AA75="К",U75,0),IF(MONTH($A75)&lt;MONTH('Настройки ТИК'!$D$17),IF(AA75="К",U75,0),0))</f>
        <v>#VALUE!</v>
      </c>
      <c r="W75" s="277" t="e">
        <f>IF(MONTH('Настройки ТИК'!$C$17)=MONTH('Настройки ТИК'!$D$17),0,IF(MONTH($A75)&lt;MONTH('Настройки ТИК'!$D$17),0,IF(AA75="К",U75,0)))</f>
        <v>#VALUE!</v>
      </c>
      <c r="X75" s="277">
        <f t="shared" si="5"/>
        <v>0</v>
      </c>
      <c r="Y75" s="277">
        <f t="shared" si="6"/>
        <v>0</v>
      </c>
      <c r="Z75" s="303">
        <f>'в ФОВ'!W51</f>
        <v>0</v>
      </c>
      <c r="AA75" s="380" t="str">
        <f t="shared" si="7"/>
        <v/>
      </c>
      <c r="AB75" s="274" t="str">
        <f t="shared" si="109"/>
        <v>${id_fio3}</v>
      </c>
      <c r="AC75" s="181"/>
      <c r="AD75" s="181"/>
      <c r="AE75" s="275" t="str">
        <f t="shared" si="76"/>
        <v>0:</v>
      </c>
      <c r="AF75" s="275" t="str">
        <f t="shared" si="76"/>
        <v>0:</v>
      </c>
      <c r="AG75" s="276">
        <f t="shared" si="8"/>
        <v>0</v>
      </c>
      <c r="AH75" s="277" t="e">
        <f>IF(MONTH('Настройки ТИК'!$C$17)=MONTH('Настройки ТИК'!$D$17),IF(AM75="К",AG75,0),IF(MONTH($A75)&lt;MONTH('Настройки ТИК'!$D$17),IF(AM75="К",AG75,0),0))</f>
        <v>#VALUE!</v>
      </c>
      <c r="AI75" s="277" t="e">
        <f>IF(MONTH('Настройки ТИК'!$C$17)=MONTH('Настройки ТИК'!$D$17),0,IF(MONTH($A75)&lt;MONTH('Настройки ТИК'!$D$17),0,IF(AM75="К",AG75,0)))</f>
        <v>#VALUE!</v>
      </c>
      <c r="AJ75" s="277">
        <f t="shared" si="9"/>
        <v>0</v>
      </c>
      <c r="AK75" s="277">
        <f t="shared" si="10"/>
        <v>0</v>
      </c>
      <c r="AL75" s="303">
        <f>'в ФОВ'!AI51</f>
        <v>0</v>
      </c>
      <c r="AM75" s="380" t="str">
        <f t="shared" si="11"/>
        <v/>
      </c>
      <c r="AN75" s="274" t="str">
        <f t="shared" si="110"/>
        <v>${id_fio4}</v>
      </c>
      <c r="AO75" s="181"/>
      <c r="AP75" s="181"/>
      <c r="AQ75" s="275" t="str">
        <f t="shared" si="78"/>
        <v>0:</v>
      </c>
      <c r="AR75" s="275" t="str">
        <f t="shared" si="78"/>
        <v>0:</v>
      </c>
      <c r="AS75" s="276">
        <f t="shared" si="12"/>
        <v>0</v>
      </c>
      <c r="AT75" s="277" t="e">
        <f>IF(MONTH('Настройки ТИК'!$C$17)=MONTH('Настройки ТИК'!$D$17),IF(AY75="К",AS75,0),IF(MONTH($A75)&lt;MONTH('Настройки ТИК'!$D$17),IF(AY75="К",AS75,0),0))</f>
        <v>#VALUE!</v>
      </c>
      <c r="AU75" s="277" t="e">
        <f>IF(MONTH('Настройки ТИК'!$C$17)=MONTH('Настройки ТИК'!$D$17),0,IF(MONTH($A75)&lt;MONTH('Настройки ТИК'!$D$17),0,IF(AY75="К",AS75,0)))</f>
        <v>#VALUE!</v>
      </c>
      <c r="AV75" s="277">
        <f t="shared" si="13"/>
        <v>0</v>
      </c>
      <c r="AW75" s="277">
        <f t="shared" si="14"/>
        <v>0</v>
      </c>
      <c r="AX75" s="303">
        <f>'в ФОВ'!AU51</f>
        <v>0</v>
      </c>
      <c r="AY75" s="380" t="str">
        <f t="shared" si="15"/>
        <v/>
      </c>
      <c r="AZ75" s="274" t="str">
        <f t="shared" si="111"/>
        <v>${id_fio5}</v>
      </c>
      <c r="BA75" s="181"/>
      <c r="BB75" s="181"/>
      <c r="BC75" s="275" t="str">
        <f t="shared" si="80"/>
        <v>0:</v>
      </c>
      <c r="BD75" s="275" t="str">
        <f t="shared" si="80"/>
        <v>0:</v>
      </c>
      <c r="BE75" s="276">
        <f t="shared" si="16"/>
        <v>0</v>
      </c>
      <c r="BF75" s="277" t="e">
        <f>IF(MONTH('Настройки ТИК'!$C$17)=MONTH('Настройки ТИК'!$D$17),IF(BK75="К",BE75,0),IF(MONTH($A75)&lt;MONTH('Настройки ТИК'!$D$17),IF(BK75="К",BE75,0),0))</f>
        <v>#VALUE!</v>
      </c>
      <c r="BG75" s="277" t="e">
        <f>IF(MONTH('Настройки ТИК'!$C$17)=MONTH('Настройки ТИК'!$D$17),0,IF(MONTH($A75)&lt;MONTH('Настройки ТИК'!$D$17),0,IF(BK75="К",BE75,0)))</f>
        <v>#VALUE!</v>
      </c>
      <c r="BH75" s="277">
        <f t="shared" si="17"/>
        <v>0</v>
      </c>
      <c r="BI75" s="277">
        <f t="shared" si="18"/>
        <v>0</v>
      </c>
      <c r="BJ75" s="303">
        <f>'в ФОВ'!BG51</f>
        <v>0</v>
      </c>
      <c r="BK75" s="380" t="str">
        <f t="shared" si="19"/>
        <v/>
      </c>
      <c r="BL75" s="274" t="str">
        <f t="shared" si="112"/>
        <v>${id_fio6}</v>
      </c>
      <c r="BM75" s="181"/>
      <c r="BN75" s="181"/>
      <c r="BO75" s="275" t="str">
        <f t="shared" si="82"/>
        <v>0:</v>
      </c>
      <c r="BP75" s="275" t="str">
        <f t="shared" si="82"/>
        <v>0:</v>
      </c>
      <c r="BQ75" s="276">
        <f t="shared" si="20"/>
        <v>0</v>
      </c>
      <c r="BR75" s="277" t="e">
        <f>IF(MONTH('Настройки ТИК'!$C$17)=MONTH('Настройки ТИК'!$D$17),IF(BW75="К",BQ75,0),IF(MONTH($A75)&lt;MONTH('Настройки ТИК'!$D$17),IF(BW75="К",BQ75,0),0))</f>
        <v>#VALUE!</v>
      </c>
      <c r="BS75" s="277" t="e">
        <f>IF(MONTH('Настройки ТИК'!$C$17)=MONTH('Настройки ТИК'!$D$17),0,IF(MONTH($A75)&lt;MONTH('Настройки ТИК'!$D$17),0,IF(BW75="К",BQ75,0)))</f>
        <v>#VALUE!</v>
      </c>
      <c r="BT75" s="277">
        <f t="shared" si="21"/>
        <v>0</v>
      </c>
      <c r="BU75" s="277">
        <f t="shared" si="22"/>
        <v>0</v>
      </c>
      <c r="BV75" s="303">
        <f>'в ФОВ'!BS51</f>
        <v>0</v>
      </c>
      <c r="BW75" s="380" t="str">
        <f t="shared" si="23"/>
        <v/>
      </c>
      <c r="BX75" s="274" t="str">
        <f t="shared" si="113"/>
        <v>${id_fio7}</v>
      </c>
      <c r="BY75" s="181"/>
      <c r="BZ75" s="181"/>
      <c r="CA75" s="275" t="str">
        <f t="shared" si="84"/>
        <v>0:</v>
      </c>
      <c r="CB75" s="275" t="str">
        <f t="shared" si="84"/>
        <v>0:</v>
      </c>
      <c r="CC75" s="276">
        <f t="shared" si="24"/>
        <v>0</v>
      </c>
      <c r="CD75" s="277" t="e">
        <f>IF(MONTH('Настройки ТИК'!$C$17)=MONTH('Настройки ТИК'!$D$17),IF(CI75="К",CC75,0),IF(MONTH($A75)&lt;MONTH('Настройки ТИК'!$D$17),IF(CI75="К",CC75,0),0))</f>
        <v>#VALUE!</v>
      </c>
      <c r="CE75" s="277" t="e">
        <f>IF(MONTH('Настройки ТИК'!$C$17)=MONTH('Настройки ТИК'!$D$17),0,IF(MONTH($A75)&lt;MONTH('Настройки ТИК'!$D$17),0,IF(CI75="К",CC75,0)))</f>
        <v>#VALUE!</v>
      </c>
      <c r="CF75" s="277">
        <f t="shared" si="25"/>
        <v>0</v>
      </c>
      <c r="CG75" s="277">
        <f t="shared" si="26"/>
        <v>0</v>
      </c>
      <c r="CH75" s="303">
        <f>'в ФОВ'!CE51</f>
        <v>0</v>
      </c>
      <c r="CI75" s="380" t="str">
        <f t="shared" si="27"/>
        <v/>
      </c>
      <c r="CJ75" s="274" t="str">
        <f t="shared" si="114"/>
        <v>${id_fio8}</v>
      </c>
      <c r="CK75" s="181"/>
      <c r="CL75" s="181"/>
      <c r="CM75" s="275" t="str">
        <f t="shared" si="86"/>
        <v>0:</v>
      </c>
      <c r="CN75" s="275" t="str">
        <f t="shared" si="86"/>
        <v>0:</v>
      </c>
      <c r="CO75" s="276">
        <f t="shared" si="28"/>
        <v>0</v>
      </c>
      <c r="CP75" s="277" t="e">
        <f>IF(MONTH('Настройки ТИК'!$C$17)=MONTH('Настройки ТИК'!$D$17),IF(CU75="К",CO75,0),IF(MONTH($A75)&lt;MONTH('Настройки ТИК'!$D$17),IF(CU75="К",CO75,0),0))</f>
        <v>#VALUE!</v>
      </c>
      <c r="CQ75" s="277" t="e">
        <f>IF(MONTH('Настройки ТИК'!$C$17)=MONTH('Настройки ТИК'!$D$17),0,IF(MONTH($A75)&lt;MONTH('Настройки ТИК'!$D$17),0,IF(CU75="К",CO75,0)))</f>
        <v>#VALUE!</v>
      </c>
      <c r="CR75" s="277">
        <f t="shared" si="29"/>
        <v>0</v>
      </c>
      <c r="CS75" s="277">
        <f t="shared" si="30"/>
        <v>0</v>
      </c>
      <c r="CT75" s="303">
        <f>'в ФОВ'!CQ51</f>
        <v>0</v>
      </c>
      <c r="CU75" s="380" t="str">
        <f t="shared" si="31"/>
        <v/>
      </c>
      <c r="CV75" s="274" t="str">
        <f t="shared" si="115"/>
        <v>${id_fio9}</v>
      </c>
      <c r="CW75" s="181"/>
      <c r="CX75" s="181"/>
      <c r="CY75" s="275" t="str">
        <f t="shared" si="88"/>
        <v>0:</v>
      </c>
      <c r="CZ75" s="275" t="str">
        <f t="shared" si="88"/>
        <v>0:</v>
      </c>
      <c r="DA75" s="276">
        <f t="shared" si="32"/>
        <v>0</v>
      </c>
      <c r="DB75" s="277" t="e">
        <f>IF(MONTH('Настройки ТИК'!$C$17)=MONTH('Настройки ТИК'!$D$17),IF(DG75="К",DA75,0),IF(MONTH($A75)&lt;MONTH('Настройки ТИК'!$D$17),IF(DG75="К",DA75,0),0))</f>
        <v>#VALUE!</v>
      </c>
      <c r="DC75" s="277" t="e">
        <f>IF(MONTH('Настройки ТИК'!$C$17)=MONTH('Настройки ТИК'!$D$17),0,IF(MONTH($A75)&lt;MONTH('Настройки ТИК'!$D$17),0,IF(DG75="К",DA75,0)))</f>
        <v>#VALUE!</v>
      </c>
      <c r="DD75" s="277">
        <f t="shared" si="33"/>
        <v>0</v>
      </c>
      <c r="DE75" s="277">
        <f t="shared" si="34"/>
        <v>0</v>
      </c>
      <c r="DF75" s="303">
        <f>'в ФОВ'!DC51</f>
        <v>0</v>
      </c>
      <c r="DG75" s="380" t="str">
        <f t="shared" si="35"/>
        <v/>
      </c>
      <c r="DH75" s="274" t="str">
        <f t="shared" si="116"/>
        <v>${id_fio10}</v>
      </c>
      <c r="DI75" s="181"/>
      <c r="DJ75" s="181"/>
      <c r="DK75" s="275" t="str">
        <f t="shared" si="90"/>
        <v>0:</v>
      </c>
      <c r="DL75" s="275" t="str">
        <f t="shared" si="90"/>
        <v>0:</v>
      </c>
      <c r="DM75" s="276">
        <f t="shared" si="36"/>
        <v>0</v>
      </c>
      <c r="DN75" s="277" t="e">
        <f>IF(MONTH('Настройки ТИК'!$C$17)=MONTH('Настройки ТИК'!$D$17),IF(DS75="К",DM75,0),IF(MONTH($A75)&lt;MONTH('Настройки ТИК'!$D$17),IF(DS75="К",DM75,0),0))</f>
        <v>#VALUE!</v>
      </c>
      <c r="DO75" s="277" t="e">
        <f>IF(MONTH('Настройки ТИК'!$C$17)=MONTH('Настройки ТИК'!$D$17),0,IF(MONTH($A75)&lt;MONTH('Настройки ТИК'!$D$17),0,IF(DS75="К",DM75,0)))</f>
        <v>#VALUE!</v>
      </c>
      <c r="DP75" s="277">
        <f t="shared" si="37"/>
        <v>0</v>
      </c>
      <c r="DQ75" s="277">
        <f t="shared" si="38"/>
        <v>0</v>
      </c>
      <c r="DR75" s="303">
        <f>'в ФОВ'!DO51</f>
        <v>0</v>
      </c>
      <c r="DS75" s="380" t="str">
        <f t="shared" si="39"/>
        <v/>
      </c>
      <c r="DT75" s="274" t="str">
        <f t="shared" si="117"/>
        <v>${id_fio11}</v>
      </c>
      <c r="DU75" s="181"/>
      <c r="DV75" s="181"/>
      <c r="DW75" s="275" t="str">
        <f t="shared" si="92"/>
        <v>0:</v>
      </c>
      <c r="DX75" s="275" t="str">
        <f t="shared" si="92"/>
        <v>0:</v>
      </c>
      <c r="DY75" s="276">
        <f t="shared" si="40"/>
        <v>0</v>
      </c>
      <c r="DZ75" s="277" t="e">
        <f>IF(MONTH('Настройки ТИК'!$C$17)=MONTH('Настройки ТИК'!$D$17),IF(EE75="К",DY75,0),IF(MONTH($A75)&lt;MONTH('Настройки ТИК'!$D$17),IF(EE75="К",DY75,0),0))</f>
        <v>#VALUE!</v>
      </c>
      <c r="EA75" s="277" t="e">
        <f>IF(MONTH('Настройки ТИК'!$C$17)=MONTH('Настройки ТИК'!$D$17),0,IF(MONTH($A75)&lt;MONTH('Настройки ТИК'!$D$17),0,IF(EE75="К",DY75,0)))</f>
        <v>#VALUE!</v>
      </c>
      <c r="EB75" s="277">
        <f t="shared" si="41"/>
        <v>0</v>
      </c>
      <c r="EC75" s="277">
        <f t="shared" si="42"/>
        <v>0</v>
      </c>
      <c r="ED75" s="303">
        <f>'в ФОВ'!EA51</f>
        <v>0</v>
      </c>
      <c r="EE75" s="380" t="str">
        <f t="shared" si="43"/>
        <v/>
      </c>
      <c r="EF75" s="274" t="str">
        <f t="shared" si="118"/>
        <v>${id_fio12}</v>
      </c>
      <c r="EG75" s="181"/>
      <c r="EH75" s="181"/>
      <c r="EI75" s="275" t="str">
        <f t="shared" si="94"/>
        <v>0:</v>
      </c>
      <c r="EJ75" s="275" t="str">
        <f t="shared" si="94"/>
        <v>0:</v>
      </c>
      <c r="EK75" s="276">
        <f t="shared" si="44"/>
        <v>0</v>
      </c>
      <c r="EL75" s="277" t="e">
        <f>IF(MONTH('Настройки ТИК'!$C$17)=MONTH('Настройки ТИК'!$D$17),IF(EQ75="К",EK75,0),IF(MONTH($A75)&lt;MONTH('Настройки ТИК'!$D$17),IF(EQ75="К",EK75,0),0))</f>
        <v>#VALUE!</v>
      </c>
      <c r="EM75" s="277" t="e">
        <f>IF(MONTH('Настройки ТИК'!$C$17)=MONTH('Настройки ТИК'!$D$17),0,IF(MONTH($A75)&lt;MONTH('Настройки ТИК'!$D$17),0,IF(EQ75="К",EK75,0)))</f>
        <v>#VALUE!</v>
      </c>
      <c r="EN75" s="277">
        <f t="shared" si="45"/>
        <v>0</v>
      </c>
      <c r="EO75" s="277">
        <f t="shared" si="46"/>
        <v>0</v>
      </c>
      <c r="EP75" s="303">
        <f>'в ФОВ'!EM51</f>
        <v>0</v>
      </c>
      <c r="EQ75" s="380" t="str">
        <f t="shared" si="47"/>
        <v/>
      </c>
      <c r="ER75" s="274" t="str">
        <f t="shared" si="119"/>
        <v>${id_fio13}</v>
      </c>
      <c r="ES75" s="181"/>
      <c r="ET75" s="181"/>
      <c r="EU75" s="275" t="str">
        <f t="shared" si="96"/>
        <v>0:</v>
      </c>
      <c r="EV75" s="275" t="str">
        <f t="shared" si="96"/>
        <v>0:</v>
      </c>
      <c r="EW75" s="276">
        <f t="shared" si="48"/>
        <v>0</v>
      </c>
      <c r="EX75" s="277" t="e">
        <f>IF(MONTH('Настройки ТИК'!$C$17)=MONTH('Настройки ТИК'!$D$17),IF(FC75="К",EW75,0),IF(MONTH($A75)&lt;MONTH('Настройки ТИК'!$D$17),IF(FC75="К",EW75,0),0))</f>
        <v>#VALUE!</v>
      </c>
      <c r="EY75" s="277" t="e">
        <f>IF(MONTH('Настройки ТИК'!$C$17)=MONTH('Настройки ТИК'!$D$17),0,IF(MONTH($A75)&lt;MONTH('Настройки ТИК'!$D$17),0,IF(FC75="К",EW75,0)))</f>
        <v>#VALUE!</v>
      </c>
      <c r="EZ75" s="277">
        <f t="shared" si="49"/>
        <v>0</v>
      </c>
      <c r="FA75" s="277">
        <f t="shared" si="50"/>
        <v>0</v>
      </c>
      <c r="FB75" s="303">
        <f>'в ФОВ'!EY51</f>
        <v>0</v>
      </c>
      <c r="FC75" s="380" t="str">
        <f t="shared" si="51"/>
        <v/>
      </c>
      <c r="FD75" s="274" t="str">
        <f t="shared" si="120"/>
        <v>${id_fio14}</v>
      </c>
      <c r="FE75" s="181"/>
      <c r="FF75" s="181"/>
      <c r="FG75" s="275" t="str">
        <f t="shared" si="98"/>
        <v>0:</v>
      </c>
      <c r="FH75" s="275" t="str">
        <f t="shared" si="98"/>
        <v>0:</v>
      </c>
      <c r="FI75" s="276">
        <f t="shared" si="52"/>
        <v>0</v>
      </c>
      <c r="FJ75" s="277" t="e">
        <f>IF(MONTH('Настройки ТИК'!$C$17)=MONTH('Настройки ТИК'!$D$17),IF(FO75="К",FI75,0),IF(MONTH($A75)&lt;MONTH('Настройки ТИК'!$D$17),IF(FO75="К",FI75,0),0))</f>
        <v>#VALUE!</v>
      </c>
      <c r="FK75" s="277" t="e">
        <f>IF(MONTH('Настройки ТИК'!$C$17)=MONTH('Настройки ТИК'!$D$17),0,IF(MONTH($A75)&lt;MONTH('Настройки ТИК'!$D$17),0,IF(FO75="К",FI75,0)))</f>
        <v>#VALUE!</v>
      </c>
      <c r="FL75" s="277">
        <f t="shared" si="53"/>
        <v>0</v>
      </c>
      <c r="FM75" s="277">
        <f t="shared" si="54"/>
        <v>0</v>
      </c>
      <c r="FN75" s="303">
        <f>'в ФОВ'!FK51</f>
        <v>0</v>
      </c>
      <c r="FO75" s="380" t="str">
        <f t="shared" si="55"/>
        <v/>
      </c>
      <c r="FP75" s="274" t="str">
        <f t="shared" si="121"/>
        <v>${id_fio15}</v>
      </c>
      <c r="FQ75" s="181"/>
      <c r="FR75" s="181"/>
      <c r="FS75" s="275" t="str">
        <f t="shared" si="100"/>
        <v>0:</v>
      </c>
      <c r="FT75" s="275" t="str">
        <f t="shared" si="100"/>
        <v>0:</v>
      </c>
      <c r="FU75" s="276">
        <f t="shared" si="56"/>
        <v>0</v>
      </c>
      <c r="FV75" s="277" t="e">
        <f>IF(MONTH('Настройки ТИК'!$C$17)=MONTH('Настройки ТИК'!$D$17),IF(GA75="К",FU75,0),IF(MONTH($A75)&lt;MONTH('Настройки ТИК'!$D$17),IF(GA75="К",FU75,0),0))</f>
        <v>#VALUE!</v>
      </c>
      <c r="FW75" s="277" t="e">
        <f>IF(MONTH('Настройки ТИК'!$C$17)=MONTH('Настройки ТИК'!$D$17),0,IF(MONTH($A75)&lt;MONTH('Настройки ТИК'!$D$17),0,IF(GA75="К",FU75,0)))</f>
        <v>#VALUE!</v>
      </c>
      <c r="FX75" s="277">
        <f t="shared" si="57"/>
        <v>0</v>
      </c>
      <c r="FY75" s="277">
        <f t="shared" si="58"/>
        <v>0</v>
      </c>
      <c r="FZ75" s="303">
        <f>'в ФОВ'!FW51</f>
        <v>0</v>
      </c>
      <c r="GA75" s="380" t="str">
        <f t="shared" si="59"/>
        <v/>
      </c>
      <c r="GB75" s="274" t="str">
        <f t="shared" si="122"/>
        <v>${id_fio16}</v>
      </c>
      <c r="GC75" s="181"/>
      <c r="GD75" s="181"/>
      <c r="GE75" s="275" t="str">
        <f t="shared" si="102"/>
        <v>0:</v>
      </c>
      <c r="GF75" s="275" t="str">
        <f t="shared" si="102"/>
        <v>0:</v>
      </c>
      <c r="GG75" s="276">
        <f t="shared" si="60"/>
        <v>0</v>
      </c>
      <c r="GH75" s="277" t="e">
        <f>IF(MONTH('Настройки ТИК'!$C$17)=MONTH('Настройки ТИК'!$D$17),IF(GM75="К",GG75,0),IF(MONTH($A75)&lt;MONTH('Настройки ТИК'!$D$17),IF(GM75="К",GG75,0),0))</f>
        <v>#VALUE!</v>
      </c>
      <c r="GI75" s="277" t="e">
        <f>IF(MONTH('Настройки ТИК'!$C$17)=MONTH('Настройки ТИК'!$D$17),0,IF(MONTH($A75)&lt;MONTH('Настройки ТИК'!$D$17),0,IF(GM75="К",GG75,0)))</f>
        <v>#VALUE!</v>
      </c>
      <c r="GJ75" s="277">
        <f t="shared" si="61"/>
        <v>0</v>
      </c>
      <c r="GK75" s="277">
        <f t="shared" si="62"/>
        <v>0</v>
      </c>
      <c r="GL75" s="303">
        <f>'в ФОВ'!GI51</f>
        <v>0</v>
      </c>
      <c r="GM75" s="380" t="str">
        <f t="shared" si="63"/>
        <v/>
      </c>
      <c r="GN75" s="274" t="str">
        <f t="shared" si="123"/>
        <v>${id_fio17}</v>
      </c>
      <c r="GO75" s="181"/>
      <c r="GP75" s="181"/>
      <c r="GQ75" s="275" t="str">
        <f t="shared" si="104"/>
        <v>0:</v>
      </c>
      <c r="GR75" s="275" t="str">
        <f t="shared" si="104"/>
        <v>0:</v>
      </c>
      <c r="GS75" s="276">
        <f t="shared" si="64"/>
        <v>0</v>
      </c>
      <c r="GT75" s="277" t="e">
        <f>IF(MONTH('Настройки ТИК'!$C$17)=MONTH('Настройки ТИК'!$D$17),IF(GY75="К",GS75,0),IF(MONTH($A75)&lt;MONTH('Настройки ТИК'!$D$17),IF(GY75="К",GS75,0),0))</f>
        <v>#VALUE!</v>
      </c>
      <c r="GU75" s="277" t="e">
        <f>IF(MONTH('Настройки ТИК'!$C$17)=MONTH('Настройки ТИК'!$D$17),0,IF(MONTH($A75)&lt;MONTH('Настройки ТИК'!$D$17),0,IF(GY75="К",GS75,0)))</f>
        <v>#VALUE!</v>
      </c>
      <c r="GV75" s="277">
        <f t="shared" si="65"/>
        <v>0</v>
      </c>
      <c r="GW75" s="277">
        <f t="shared" si="66"/>
        <v>0</v>
      </c>
      <c r="GX75" s="303">
        <f>'в ФОВ'!GU51</f>
        <v>0</v>
      </c>
      <c r="GY75" s="380" t="str">
        <f t="shared" si="67"/>
        <v/>
      </c>
      <c r="GZ75" s="274" t="str">
        <f t="shared" si="124"/>
        <v>${id_fio18}</v>
      </c>
      <c r="HA75" s="181"/>
      <c r="HB75" s="181"/>
      <c r="HC75" s="275" t="str">
        <f t="shared" si="106"/>
        <v>0:</v>
      </c>
      <c r="HD75" s="275" t="str">
        <f t="shared" si="106"/>
        <v>0:</v>
      </c>
      <c r="HE75" s="276">
        <f t="shared" si="68"/>
        <v>0</v>
      </c>
      <c r="HF75" s="277" t="e">
        <f>IF(MONTH('Настройки ТИК'!$C$17)=MONTH('Настройки ТИК'!$D$17),IF(HK75="К",HE75,0),IF(MONTH($A75)&lt;MONTH('Настройки ТИК'!$D$17),IF(HK75="К",HE75,0),0))</f>
        <v>#VALUE!</v>
      </c>
      <c r="HG75" s="277" t="e">
        <f>IF(MONTH('Настройки ТИК'!$C$17)=MONTH('Настройки ТИК'!$D$17),0,IF(MONTH($A75)&lt;MONTH('Настройки ТИК'!$D$17),0,IF(HK75="К",HE75,0)))</f>
        <v>#VALUE!</v>
      </c>
      <c r="HH75" s="277">
        <f t="shared" si="69"/>
        <v>0</v>
      </c>
      <c r="HI75" s="277">
        <f t="shared" si="70"/>
        <v>0</v>
      </c>
      <c r="HJ75" s="303">
        <f>'в ФОВ'!HG51</f>
        <v>0</v>
      </c>
      <c r="HK75" s="380" t="str">
        <f t="shared" si="71"/>
        <v/>
      </c>
      <c r="HO75" s="408" t="str">
        <f>'Настройки ТИК'!$C$55</f>
        <v>${code_doc}</v>
      </c>
    </row>
    <row r="76" spans="1:223">
      <c r="A76" s="419" t="s">
        <v>1040</v>
      </c>
      <c r="B76" s="420" t="s">
        <v>1041</v>
      </c>
      <c r="C76" s="497" t="s">
        <v>1091</v>
      </c>
      <c r="D76" s="274" t="str">
        <f t="shared" si="107"/>
        <v>${id_fio1}</v>
      </c>
      <c r="E76" s="181"/>
      <c r="F76" s="181"/>
      <c r="G76" s="275" t="str">
        <f t="shared" si="72"/>
        <v>0:</v>
      </c>
      <c r="H76" s="275" t="str">
        <f t="shared" si="72"/>
        <v>0:</v>
      </c>
      <c r="I76" s="276">
        <f t="shared" si="0"/>
        <v>0</v>
      </c>
      <c r="J76" s="277" t="e">
        <f>IF(MONTH('Настройки ТИК'!$C$17)=MONTH('Настройки ТИК'!$D$17),IF(O76="К",I76,0),IF(MONTH($A76)&lt;MONTH('Настройки ТИК'!$D$17),IF(O76="К",I76,0),0))</f>
        <v>#VALUE!</v>
      </c>
      <c r="K76" s="277" t="e">
        <f>IF(MONTH('Настройки ТИК'!$C$17)=MONTH('Настройки ТИК'!$D$17),0,IF(MONTH($A76)&lt;MONTH('Настройки ТИК'!$D$17),0,IF(O76="К",I76,0)))</f>
        <v>#VALUE!</v>
      </c>
      <c r="L76" s="277">
        <f t="shared" si="1"/>
        <v>0</v>
      </c>
      <c r="M76" s="277">
        <f t="shared" si="2"/>
        <v>0</v>
      </c>
      <c r="N76" s="303">
        <f>'в ФОВ'!K52</f>
        <v>0</v>
      </c>
      <c r="O76" s="380" t="str">
        <f t="shared" si="3"/>
        <v/>
      </c>
      <c r="P76" s="274" t="str">
        <f t="shared" si="108"/>
        <v>${id_fio2}</v>
      </c>
      <c r="Q76" s="181"/>
      <c r="R76" s="181"/>
      <c r="S76" s="275" t="str">
        <f t="shared" si="74"/>
        <v>0:</v>
      </c>
      <c r="T76" s="275" t="str">
        <f t="shared" si="74"/>
        <v>0:</v>
      </c>
      <c r="U76" s="276">
        <f t="shared" si="4"/>
        <v>0</v>
      </c>
      <c r="V76" s="277" t="e">
        <f>IF(MONTH('Настройки ТИК'!$C$17)=MONTH('Настройки ТИК'!$D$17),IF(AA76="К",U76,0),IF(MONTH($A76)&lt;MONTH('Настройки ТИК'!$D$17),IF(AA76="К",U76,0),0))</f>
        <v>#VALUE!</v>
      </c>
      <c r="W76" s="277" t="e">
        <f>IF(MONTH('Настройки ТИК'!$C$17)=MONTH('Настройки ТИК'!$D$17),0,IF(MONTH($A76)&lt;MONTH('Настройки ТИК'!$D$17),0,IF(AA76="К",U76,0)))</f>
        <v>#VALUE!</v>
      </c>
      <c r="X76" s="277">
        <f t="shared" si="5"/>
        <v>0</v>
      </c>
      <c r="Y76" s="277">
        <f t="shared" si="6"/>
        <v>0</v>
      </c>
      <c r="Z76" s="303">
        <f>'в ФОВ'!W52</f>
        <v>0</v>
      </c>
      <c r="AA76" s="380" t="str">
        <f t="shared" si="7"/>
        <v/>
      </c>
      <c r="AB76" s="274" t="str">
        <f t="shared" si="109"/>
        <v>${id_fio3}</v>
      </c>
      <c r="AC76" s="181"/>
      <c r="AD76" s="181"/>
      <c r="AE76" s="275" t="str">
        <f t="shared" si="76"/>
        <v>0:</v>
      </c>
      <c r="AF76" s="275" t="str">
        <f t="shared" si="76"/>
        <v>0:</v>
      </c>
      <c r="AG76" s="276">
        <f t="shared" si="8"/>
        <v>0</v>
      </c>
      <c r="AH76" s="277" t="e">
        <f>IF(MONTH('Настройки ТИК'!$C$17)=MONTH('Настройки ТИК'!$D$17),IF(AM76="К",AG76,0),IF(MONTH($A76)&lt;MONTH('Настройки ТИК'!$D$17),IF(AM76="К",AG76,0),0))</f>
        <v>#VALUE!</v>
      </c>
      <c r="AI76" s="277" t="e">
        <f>IF(MONTH('Настройки ТИК'!$C$17)=MONTH('Настройки ТИК'!$D$17),0,IF(MONTH($A76)&lt;MONTH('Настройки ТИК'!$D$17),0,IF(AM76="К",AG76,0)))</f>
        <v>#VALUE!</v>
      </c>
      <c r="AJ76" s="277">
        <f t="shared" si="9"/>
        <v>0</v>
      </c>
      <c r="AK76" s="277">
        <f t="shared" si="10"/>
        <v>0</v>
      </c>
      <c r="AL76" s="303">
        <f>'в ФОВ'!AI52</f>
        <v>0</v>
      </c>
      <c r="AM76" s="380" t="str">
        <f t="shared" si="11"/>
        <v/>
      </c>
      <c r="AN76" s="274" t="str">
        <f t="shared" si="110"/>
        <v>${id_fio4}</v>
      </c>
      <c r="AO76" s="181"/>
      <c r="AP76" s="181"/>
      <c r="AQ76" s="275" t="str">
        <f t="shared" si="78"/>
        <v>0:</v>
      </c>
      <c r="AR76" s="275" t="str">
        <f t="shared" si="78"/>
        <v>0:</v>
      </c>
      <c r="AS76" s="276">
        <f t="shared" si="12"/>
        <v>0</v>
      </c>
      <c r="AT76" s="277" t="e">
        <f>IF(MONTH('Настройки ТИК'!$C$17)=MONTH('Настройки ТИК'!$D$17),IF(AY76="К",AS76,0),IF(MONTH($A76)&lt;MONTH('Настройки ТИК'!$D$17),IF(AY76="К",AS76,0),0))</f>
        <v>#VALUE!</v>
      </c>
      <c r="AU76" s="277" t="e">
        <f>IF(MONTH('Настройки ТИК'!$C$17)=MONTH('Настройки ТИК'!$D$17),0,IF(MONTH($A76)&lt;MONTH('Настройки ТИК'!$D$17),0,IF(AY76="К",AS76,0)))</f>
        <v>#VALUE!</v>
      </c>
      <c r="AV76" s="277">
        <f t="shared" si="13"/>
        <v>0</v>
      </c>
      <c r="AW76" s="277">
        <f t="shared" si="14"/>
        <v>0</v>
      </c>
      <c r="AX76" s="303">
        <f>'в ФОВ'!AU52</f>
        <v>0</v>
      </c>
      <c r="AY76" s="380" t="str">
        <f t="shared" si="15"/>
        <v/>
      </c>
      <c r="AZ76" s="274" t="str">
        <f t="shared" si="111"/>
        <v>${id_fio5}</v>
      </c>
      <c r="BA76" s="181"/>
      <c r="BB76" s="181"/>
      <c r="BC76" s="275" t="str">
        <f t="shared" si="80"/>
        <v>0:</v>
      </c>
      <c r="BD76" s="275" t="str">
        <f t="shared" si="80"/>
        <v>0:</v>
      </c>
      <c r="BE76" s="276">
        <f t="shared" si="16"/>
        <v>0</v>
      </c>
      <c r="BF76" s="277" t="e">
        <f>IF(MONTH('Настройки ТИК'!$C$17)=MONTH('Настройки ТИК'!$D$17),IF(BK76="К",BE76,0),IF(MONTH($A76)&lt;MONTH('Настройки ТИК'!$D$17),IF(BK76="К",BE76,0),0))</f>
        <v>#VALUE!</v>
      </c>
      <c r="BG76" s="277" t="e">
        <f>IF(MONTH('Настройки ТИК'!$C$17)=MONTH('Настройки ТИК'!$D$17),0,IF(MONTH($A76)&lt;MONTH('Настройки ТИК'!$D$17),0,IF(BK76="К",BE76,0)))</f>
        <v>#VALUE!</v>
      </c>
      <c r="BH76" s="277">
        <f t="shared" si="17"/>
        <v>0</v>
      </c>
      <c r="BI76" s="277">
        <f t="shared" si="18"/>
        <v>0</v>
      </c>
      <c r="BJ76" s="303">
        <f>'в ФОВ'!BG52</f>
        <v>0</v>
      </c>
      <c r="BK76" s="380" t="str">
        <f t="shared" si="19"/>
        <v/>
      </c>
      <c r="BL76" s="274" t="str">
        <f t="shared" si="112"/>
        <v>${id_fio6}</v>
      </c>
      <c r="BM76" s="181"/>
      <c r="BN76" s="181"/>
      <c r="BO76" s="275" t="str">
        <f t="shared" si="82"/>
        <v>0:</v>
      </c>
      <c r="BP76" s="275" t="str">
        <f t="shared" si="82"/>
        <v>0:</v>
      </c>
      <c r="BQ76" s="276">
        <f t="shared" si="20"/>
        <v>0</v>
      </c>
      <c r="BR76" s="277" t="e">
        <f>IF(MONTH('Настройки ТИК'!$C$17)=MONTH('Настройки ТИК'!$D$17),IF(BW76="К",BQ76,0),IF(MONTH($A76)&lt;MONTH('Настройки ТИК'!$D$17),IF(BW76="К",BQ76,0),0))</f>
        <v>#VALUE!</v>
      </c>
      <c r="BS76" s="277" t="e">
        <f>IF(MONTH('Настройки ТИК'!$C$17)=MONTH('Настройки ТИК'!$D$17),0,IF(MONTH($A76)&lt;MONTH('Настройки ТИК'!$D$17),0,IF(BW76="К",BQ76,0)))</f>
        <v>#VALUE!</v>
      </c>
      <c r="BT76" s="277">
        <f t="shared" si="21"/>
        <v>0</v>
      </c>
      <c r="BU76" s="277">
        <f t="shared" si="22"/>
        <v>0</v>
      </c>
      <c r="BV76" s="303">
        <f>'в ФОВ'!BS52</f>
        <v>0</v>
      </c>
      <c r="BW76" s="380" t="str">
        <f t="shared" si="23"/>
        <v/>
      </c>
      <c r="BX76" s="274" t="str">
        <f t="shared" si="113"/>
        <v>${id_fio7}</v>
      </c>
      <c r="BY76" s="181"/>
      <c r="BZ76" s="181"/>
      <c r="CA76" s="275" t="str">
        <f t="shared" si="84"/>
        <v>0:</v>
      </c>
      <c r="CB76" s="275" t="str">
        <f t="shared" si="84"/>
        <v>0:</v>
      </c>
      <c r="CC76" s="276">
        <f t="shared" si="24"/>
        <v>0</v>
      </c>
      <c r="CD76" s="277" t="e">
        <f>IF(MONTH('Настройки ТИК'!$C$17)=MONTH('Настройки ТИК'!$D$17),IF(CI76="К",CC76,0),IF(MONTH($A76)&lt;MONTH('Настройки ТИК'!$D$17),IF(CI76="К",CC76,0),0))</f>
        <v>#VALUE!</v>
      </c>
      <c r="CE76" s="277" t="e">
        <f>IF(MONTH('Настройки ТИК'!$C$17)=MONTH('Настройки ТИК'!$D$17),0,IF(MONTH($A76)&lt;MONTH('Настройки ТИК'!$D$17),0,IF(CI76="К",CC76,0)))</f>
        <v>#VALUE!</v>
      </c>
      <c r="CF76" s="277">
        <f t="shared" si="25"/>
        <v>0</v>
      </c>
      <c r="CG76" s="277">
        <f t="shared" si="26"/>
        <v>0</v>
      </c>
      <c r="CH76" s="303">
        <f>'в ФОВ'!CE52</f>
        <v>0</v>
      </c>
      <c r="CI76" s="380" t="str">
        <f t="shared" si="27"/>
        <v/>
      </c>
      <c r="CJ76" s="274" t="str">
        <f t="shared" si="114"/>
        <v>${id_fio8}</v>
      </c>
      <c r="CK76" s="181"/>
      <c r="CL76" s="181"/>
      <c r="CM76" s="275" t="str">
        <f t="shared" si="86"/>
        <v>0:</v>
      </c>
      <c r="CN76" s="275" t="str">
        <f t="shared" si="86"/>
        <v>0:</v>
      </c>
      <c r="CO76" s="276">
        <f t="shared" si="28"/>
        <v>0</v>
      </c>
      <c r="CP76" s="277" t="e">
        <f>IF(MONTH('Настройки ТИК'!$C$17)=MONTH('Настройки ТИК'!$D$17),IF(CU76="К",CO76,0),IF(MONTH($A76)&lt;MONTH('Настройки ТИК'!$D$17),IF(CU76="К",CO76,0),0))</f>
        <v>#VALUE!</v>
      </c>
      <c r="CQ76" s="277" t="e">
        <f>IF(MONTH('Настройки ТИК'!$C$17)=MONTH('Настройки ТИК'!$D$17),0,IF(MONTH($A76)&lt;MONTH('Настройки ТИК'!$D$17),0,IF(CU76="К",CO76,0)))</f>
        <v>#VALUE!</v>
      </c>
      <c r="CR76" s="277">
        <f t="shared" si="29"/>
        <v>0</v>
      </c>
      <c r="CS76" s="277">
        <f t="shared" si="30"/>
        <v>0</v>
      </c>
      <c r="CT76" s="303">
        <f>'в ФОВ'!CQ52</f>
        <v>0</v>
      </c>
      <c r="CU76" s="380" t="str">
        <f t="shared" si="31"/>
        <v/>
      </c>
      <c r="CV76" s="274" t="str">
        <f t="shared" si="115"/>
        <v>${id_fio9}</v>
      </c>
      <c r="CW76" s="181"/>
      <c r="CX76" s="181"/>
      <c r="CY76" s="275" t="str">
        <f t="shared" si="88"/>
        <v>0:</v>
      </c>
      <c r="CZ76" s="275" t="str">
        <f t="shared" si="88"/>
        <v>0:</v>
      </c>
      <c r="DA76" s="276">
        <f t="shared" si="32"/>
        <v>0</v>
      </c>
      <c r="DB76" s="277" t="e">
        <f>IF(MONTH('Настройки ТИК'!$C$17)=MONTH('Настройки ТИК'!$D$17),IF(DG76="К",DA76,0),IF(MONTH($A76)&lt;MONTH('Настройки ТИК'!$D$17),IF(DG76="К",DA76,0),0))</f>
        <v>#VALUE!</v>
      </c>
      <c r="DC76" s="277" t="e">
        <f>IF(MONTH('Настройки ТИК'!$C$17)=MONTH('Настройки ТИК'!$D$17),0,IF(MONTH($A76)&lt;MONTH('Настройки ТИК'!$D$17),0,IF(DG76="К",DA76,0)))</f>
        <v>#VALUE!</v>
      </c>
      <c r="DD76" s="277">
        <f t="shared" si="33"/>
        <v>0</v>
      </c>
      <c r="DE76" s="277">
        <f t="shared" si="34"/>
        <v>0</v>
      </c>
      <c r="DF76" s="303">
        <f>'в ФОВ'!DC52</f>
        <v>0</v>
      </c>
      <c r="DG76" s="380" t="str">
        <f t="shared" si="35"/>
        <v/>
      </c>
      <c r="DH76" s="274" t="str">
        <f t="shared" si="116"/>
        <v>${id_fio10}</v>
      </c>
      <c r="DI76" s="181"/>
      <c r="DJ76" s="181"/>
      <c r="DK76" s="275" t="str">
        <f t="shared" si="90"/>
        <v>0:</v>
      </c>
      <c r="DL76" s="275" t="str">
        <f t="shared" si="90"/>
        <v>0:</v>
      </c>
      <c r="DM76" s="276">
        <f t="shared" si="36"/>
        <v>0</v>
      </c>
      <c r="DN76" s="277" t="e">
        <f>IF(MONTH('Настройки ТИК'!$C$17)=MONTH('Настройки ТИК'!$D$17),IF(DS76="К",DM76,0),IF(MONTH($A76)&lt;MONTH('Настройки ТИК'!$D$17),IF(DS76="К",DM76,0),0))</f>
        <v>#VALUE!</v>
      </c>
      <c r="DO76" s="277" t="e">
        <f>IF(MONTH('Настройки ТИК'!$C$17)=MONTH('Настройки ТИК'!$D$17),0,IF(MONTH($A76)&lt;MONTH('Настройки ТИК'!$D$17),0,IF(DS76="К",DM76,0)))</f>
        <v>#VALUE!</v>
      </c>
      <c r="DP76" s="277">
        <f t="shared" si="37"/>
        <v>0</v>
      </c>
      <c r="DQ76" s="277">
        <f t="shared" si="38"/>
        <v>0</v>
      </c>
      <c r="DR76" s="303">
        <f>'в ФОВ'!DO52</f>
        <v>0</v>
      </c>
      <c r="DS76" s="380" t="str">
        <f t="shared" si="39"/>
        <v/>
      </c>
      <c r="DT76" s="274" t="str">
        <f t="shared" si="117"/>
        <v>${id_fio11}</v>
      </c>
      <c r="DU76" s="181"/>
      <c r="DV76" s="181"/>
      <c r="DW76" s="275" t="str">
        <f t="shared" si="92"/>
        <v>0:</v>
      </c>
      <c r="DX76" s="275" t="str">
        <f t="shared" si="92"/>
        <v>0:</v>
      </c>
      <c r="DY76" s="276">
        <f t="shared" si="40"/>
        <v>0</v>
      </c>
      <c r="DZ76" s="277" t="e">
        <f>IF(MONTH('Настройки ТИК'!$C$17)=MONTH('Настройки ТИК'!$D$17),IF(EE76="К",DY76,0),IF(MONTH($A76)&lt;MONTH('Настройки ТИК'!$D$17),IF(EE76="К",DY76,0),0))</f>
        <v>#VALUE!</v>
      </c>
      <c r="EA76" s="277" t="e">
        <f>IF(MONTH('Настройки ТИК'!$C$17)=MONTH('Настройки ТИК'!$D$17),0,IF(MONTH($A76)&lt;MONTH('Настройки ТИК'!$D$17),0,IF(EE76="К",DY76,0)))</f>
        <v>#VALUE!</v>
      </c>
      <c r="EB76" s="277">
        <f t="shared" si="41"/>
        <v>0</v>
      </c>
      <c r="EC76" s="277">
        <f t="shared" si="42"/>
        <v>0</v>
      </c>
      <c r="ED76" s="303">
        <f>'в ФОВ'!EA52</f>
        <v>0</v>
      </c>
      <c r="EE76" s="380" t="str">
        <f t="shared" si="43"/>
        <v/>
      </c>
      <c r="EF76" s="274" t="str">
        <f t="shared" si="118"/>
        <v>${id_fio12}</v>
      </c>
      <c r="EG76" s="181"/>
      <c r="EH76" s="181"/>
      <c r="EI76" s="275" t="str">
        <f t="shared" si="94"/>
        <v>0:</v>
      </c>
      <c r="EJ76" s="275" t="str">
        <f t="shared" si="94"/>
        <v>0:</v>
      </c>
      <c r="EK76" s="276">
        <f t="shared" si="44"/>
        <v>0</v>
      </c>
      <c r="EL76" s="277" t="e">
        <f>IF(MONTH('Настройки ТИК'!$C$17)=MONTH('Настройки ТИК'!$D$17),IF(EQ76="К",EK76,0),IF(MONTH($A76)&lt;MONTH('Настройки ТИК'!$D$17),IF(EQ76="К",EK76,0),0))</f>
        <v>#VALUE!</v>
      </c>
      <c r="EM76" s="277" t="e">
        <f>IF(MONTH('Настройки ТИК'!$C$17)=MONTH('Настройки ТИК'!$D$17),0,IF(MONTH($A76)&lt;MONTH('Настройки ТИК'!$D$17),0,IF(EQ76="К",EK76,0)))</f>
        <v>#VALUE!</v>
      </c>
      <c r="EN76" s="277">
        <f t="shared" si="45"/>
        <v>0</v>
      </c>
      <c r="EO76" s="277">
        <f t="shared" si="46"/>
        <v>0</v>
      </c>
      <c r="EP76" s="303">
        <f>'в ФОВ'!EM52</f>
        <v>0</v>
      </c>
      <c r="EQ76" s="380" t="str">
        <f t="shared" si="47"/>
        <v/>
      </c>
      <c r="ER76" s="274" t="str">
        <f t="shared" si="119"/>
        <v>${id_fio13}</v>
      </c>
      <c r="ES76" s="181"/>
      <c r="ET76" s="181"/>
      <c r="EU76" s="275" t="str">
        <f t="shared" si="96"/>
        <v>0:</v>
      </c>
      <c r="EV76" s="275" t="str">
        <f t="shared" si="96"/>
        <v>0:</v>
      </c>
      <c r="EW76" s="276">
        <f t="shared" si="48"/>
        <v>0</v>
      </c>
      <c r="EX76" s="277" t="e">
        <f>IF(MONTH('Настройки ТИК'!$C$17)=MONTH('Настройки ТИК'!$D$17),IF(FC76="К",EW76,0),IF(MONTH($A76)&lt;MONTH('Настройки ТИК'!$D$17),IF(FC76="К",EW76,0),0))</f>
        <v>#VALUE!</v>
      </c>
      <c r="EY76" s="277" t="e">
        <f>IF(MONTH('Настройки ТИК'!$C$17)=MONTH('Настройки ТИК'!$D$17),0,IF(MONTH($A76)&lt;MONTH('Настройки ТИК'!$D$17),0,IF(FC76="К",EW76,0)))</f>
        <v>#VALUE!</v>
      </c>
      <c r="EZ76" s="277">
        <f t="shared" si="49"/>
        <v>0</v>
      </c>
      <c r="FA76" s="277">
        <f t="shared" si="50"/>
        <v>0</v>
      </c>
      <c r="FB76" s="303">
        <f>'в ФОВ'!EY52</f>
        <v>0</v>
      </c>
      <c r="FC76" s="380" t="str">
        <f t="shared" si="51"/>
        <v/>
      </c>
      <c r="FD76" s="274" t="str">
        <f t="shared" si="120"/>
        <v>${id_fio14}</v>
      </c>
      <c r="FE76" s="181"/>
      <c r="FF76" s="181"/>
      <c r="FG76" s="275" t="str">
        <f t="shared" si="98"/>
        <v>0:</v>
      </c>
      <c r="FH76" s="275" t="str">
        <f t="shared" si="98"/>
        <v>0:</v>
      </c>
      <c r="FI76" s="276">
        <f t="shared" si="52"/>
        <v>0</v>
      </c>
      <c r="FJ76" s="277" t="e">
        <f>IF(MONTH('Настройки ТИК'!$C$17)=MONTH('Настройки ТИК'!$D$17),IF(FO76="К",FI76,0),IF(MONTH($A76)&lt;MONTH('Настройки ТИК'!$D$17),IF(FO76="К",FI76,0),0))</f>
        <v>#VALUE!</v>
      </c>
      <c r="FK76" s="277" t="e">
        <f>IF(MONTH('Настройки ТИК'!$C$17)=MONTH('Настройки ТИК'!$D$17),0,IF(MONTH($A76)&lt;MONTH('Настройки ТИК'!$D$17),0,IF(FO76="К",FI76,0)))</f>
        <v>#VALUE!</v>
      </c>
      <c r="FL76" s="277">
        <f t="shared" si="53"/>
        <v>0</v>
      </c>
      <c r="FM76" s="277">
        <f t="shared" si="54"/>
        <v>0</v>
      </c>
      <c r="FN76" s="303">
        <f>'в ФОВ'!FK52</f>
        <v>0</v>
      </c>
      <c r="FO76" s="380" t="str">
        <f t="shared" si="55"/>
        <v/>
      </c>
      <c r="FP76" s="274" t="str">
        <f t="shared" si="121"/>
        <v>${id_fio15}</v>
      </c>
      <c r="FQ76" s="181"/>
      <c r="FR76" s="181"/>
      <c r="FS76" s="275" t="str">
        <f t="shared" si="100"/>
        <v>0:</v>
      </c>
      <c r="FT76" s="275" t="str">
        <f t="shared" si="100"/>
        <v>0:</v>
      </c>
      <c r="FU76" s="276">
        <f t="shared" si="56"/>
        <v>0</v>
      </c>
      <c r="FV76" s="277" t="e">
        <f>IF(MONTH('Настройки ТИК'!$C$17)=MONTH('Настройки ТИК'!$D$17),IF(GA76="К",FU76,0),IF(MONTH($A76)&lt;MONTH('Настройки ТИК'!$D$17),IF(GA76="К",FU76,0),0))</f>
        <v>#VALUE!</v>
      </c>
      <c r="FW76" s="277" t="e">
        <f>IF(MONTH('Настройки ТИК'!$C$17)=MONTH('Настройки ТИК'!$D$17),0,IF(MONTH($A76)&lt;MONTH('Настройки ТИК'!$D$17),0,IF(GA76="К",FU76,0)))</f>
        <v>#VALUE!</v>
      </c>
      <c r="FX76" s="277">
        <f t="shared" si="57"/>
        <v>0</v>
      </c>
      <c r="FY76" s="277">
        <f t="shared" si="58"/>
        <v>0</v>
      </c>
      <c r="FZ76" s="303">
        <f>'в ФОВ'!FW52</f>
        <v>0</v>
      </c>
      <c r="GA76" s="380" t="str">
        <f t="shared" si="59"/>
        <v/>
      </c>
      <c r="GB76" s="274" t="str">
        <f t="shared" si="122"/>
        <v>${id_fio16}</v>
      </c>
      <c r="GC76" s="181"/>
      <c r="GD76" s="181"/>
      <c r="GE76" s="275" t="str">
        <f t="shared" si="102"/>
        <v>0:</v>
      </c>
      <c r="GF76" s="275" t="str">
        <f t="shared" si="102"/>
        <v>0:</v>
      </c>
      <c r="GG76" s="276">
        <f t="shared" si="60"/>
        <v>0</v>
      </c>
      <c r="GH76" s="277" t="e">
        <f>IF(MONTH('Настройки ТИК'!$C$17)=MONTH('Настройки ТИК'!$D$17),IF(GM76="К",GG76,0),IF(MONTH($A76)&lt;MONTH('Настройки ТИК'!$D$17),IF(GM76="К",GG76,0),0))</f>
        <v>#VALUE!</v>
      </c>
      <c r="GI76" s="277" t="e">
        <f>IF(MONTH('Настройки ТИК'!$C$17)=MONTH('Настройки ТИК'!$D$17),0,IF(MONTH($A76)&lt;MONTH('Настройки ТИК'!$D$17),0,IF(GM76="К",GG76,0)))</f>
        <v>#VALUE!</v>
      </c>
      <c r="GJ76" s="277">
        <f t="shared" si="61"/>
        <v>0</v>
      </c>
      <c r="GK76" s="277">
        <f t="shared" si="62"/>
        <v>0</v>
      </c>
      <c r="GL76" s="303">
        <f>'в ФОВ'!GI52</f>
        <v>0</v>
      </c>
      <c r="GM76" s="380" t="str">
        <f t="shared" si="63"/>
        <v/>
      </c>
      <c r="GN76" s="274" t="str">
        <f t="shared" si="123"/>
        <v>${id_fio17}</v>
      </c>
      <c r="GO76" s="181"/>
      <c r="GP76" s="181"/>
      <c r="GQ76" s="275" t="str">
        <f t="shared" si="104"/>
        <v>0:</v>
      </c>
      <c r="GR76" s="275" t="str">
        <f t="shared" si="104"/>
        <v>0:</v>
      </c>
      <c r="GS76" s="276">
        <f t="shared" si="64"/>
        <v>0</v>
      </c>
      <c r="GT76" s="277" t="e">
        <f>IF(MONTH('Настройки ТИК'!$C$17)=MONTH('Настройки ТИК'!$D$17),IF(GY76="К",GS76,0),IF(MONTH($A76)&lt;MONTH('Настройки ТИК'!$D$17),IF(GY76="К",GS76,0),0))</f>
        <v>#VALUE!</v>
      </c>
      <c r="GU76" s="277" t="e">
        <f>IF(MONTH('Настройки ТИК'!$C$17)=MONTH('Настройки ТИК'!$D$17),0,IF(MONTH($A76)&lt;MONTH('Настройки ТИК'!$D$17),0,IF(GY76="К",GS76,0)))</f>
        <v>#VALUE!</v>
      </c>
      <c r="GV76" s="277">
        <f t="shared" si="65"/>
        <v>0</v>
      </c>
      <c r="GW76" s="277">
        <f t="shared" si="66"/>
        <v>0</v>
      </c>
      <c r="GX76" s="303">
        <f>'в ФОВ'!GU52</f>
        <v>0</v>
      </c>
      <c r="GY76" s="380" t="str">
        <f t="shared" si="67"/>
        <v/>
      </c>
      <c r="GZ76" s="274" t="str">
        <f t="shared" si="124"/>
        <v>${id_fio18}</v>
      </c>
      <c r="HA76" s="181"/>
      <c r="HB76" s="181"/>
      <c r="HC76" s="275" t="str">
        <f t="shared" si="106"/>
        <v>0:</v>
      </c>
      <c r="HD76" s="275" t="str">
        <f t="shared" si="106"/>
        <v>0:</v>
      </c>
      <c r="HE76" s="276">
        <f t="shared" si="68"/>
        <v>0</v>
      </c>
      <c r="HF76" s="277" t="e">
        <f>IF(MONTH('Настройки ТИК'!$C$17)=MONTH('Настройки ТИК'!$D$17),IF(HK76="К",HE76,0),IF(MONTH($A76)&lt;MONTH('Настройки ТИК'!$D$17),IF(HK76="К",HE76,0),0))</f>
        <v>#VALUE!</v>
      </c>
      <c r="HG76" s="277" t="e">
        <f>IF(MONTH('Настройки ТИК'!$C$17)=MONTH('Настройки ТИК'!$D$17),0,IF(MONTH($A76)&lt;MONTH('Настройки ТИК'!$D$17),0,IF(HK76="К",HE76,0)))</f>
        <v>#VALUE!</v>
      </c>
      <c r="HH76" s="277">
        <f t="shared" si="69"/>
        <v>0</v>
      </c>
      <c r="HI76" s="277">
        <f t="shared" si="70"/>
        <v>0</v>
      </c>
      <c r="HJ76" s="303">
        <f>'в ФОВ'!HG52</f>
        <v>0</v>
      </c>
      <c r="HK76" s="380" t="str">
        <f t="shared" si="71"/>
        <v/>
      </c>
      <c r="HO76" s="408" t="str">
        <f>'Настройки ТИК'!$C$55</f>
        <v>${code_doc}</v>
      </c>
    </row>
    <row r="77" spans="1:223">
      <c r="A77" s="419" t="s">
        <v>1040</v>
      </c>
      <c r="B77" s="420" t="s">
        <v>1041</v>
      </c>
      <c r="C77" s="497" t="s">
        <v>1091</v>
      </c>
      <c r="D77" s="274" t="str">
        <f t="shared" si="107"/>
        <v>${id_fio1}</v>
      </c>
      <c r="E77" s="181"/>
      <c r="F77" s="181"/>
      <c r="G77" s="275" t="str">
        <f t="shared" si="72"/>
        <v>0:</v>
      </c>
      <c r="H77" s="275" t="str">
        <f t="shared" si="72"/>
        <v>0:</v>
      </c>
      <c r="I77" s="276">
        <f t="shared" si="0"/>
        <v>0</v>
      </c>
      <c r="J77" s="277" t="e">
        <f>IF(MONTH('Настройки ТИК'!$C$17)=MONTH('Настройки ТИК'!$D$17),IF(O77="К",I77,0),IF(MONTH($A77)&lt;MONTH('Настройки ТИК'!$D$17),IF(O77="К",I77,0),0))</f>
        <v>#VALUE!</v>
      </c>
      <c r="K77" s="277" t="e">
        <f>IF(MONTH('Настройки ТИК'!$C$17)=MONTH('Настройки ТИК'!$D$17),0,IF(MONTH($A77)&lt;MONTH('Настройки ТИК'!$D$17),0,IF(O77="К",I77,0)))</f>
        <v>#VALUE!</v>
      </c>
      <c r="L77" s="277">
        <f t="shared" si="1"/>
        <v>0</v>
      </c>
      <c r="M77" s="277">
        <f t="shared" si="2"/>
        <v>0</v>
      </c>
      <c r="N77" s="303">
        <f>'в ФОВ'!K53</f>
        <v>0</v>
      </c>
      <c r="O77" s="380" t="str">
        <f t="shared" si="3"/>
        <v/>
      </c>
      <c r="P77" s="274" t="str">
        <f t="shared" si="108"/>
        <v>${id_fio2}</v>
      </c>
      <c r="Q77" s="181"/>
      <c r="R77" s="181"/>
      <c r="S77" s="275" t="str">
        <f t="shared" si="74"/>
        <v>0:</v>
      </c>
      <c r="T77" s="275" t="str">
        <f t="shared" si="74"/>
        <v>0:</v>
      </c>
      <c r="U77" s="276">
        <f t="shared" si="4"/>
        <v>0</v>
      </c>
      <c r="V77" s="277" t="e">
        <f>IF(MONTH('Настройки ТИК'!$C$17)=MONTH('Настройки ТИК'!$D$17),IF(AA77="К",U77,0),IF(MONTH($A77)&lt;MONTH('Настройки ТИК'!$D$17),IF(AA77="К",U77,0),0))</f>
        <v>#VALUE!</v>
      </c>
      <c r="W77" s="277" t="e">
        <f>IF(MONTH('Настройки ТИК'!$C$17)=MONTH('Настройки ТИК'!$D$17),0,IF(MONTH($A77)&lt;MONTH('Настройки ТИК'!$D$17),0,IF(AA77="К",U77,0)))</f>
        <v>#VALUE!</v>
      </c>
      <c r="X77" s="277">
        <f t="shared" si="5"/>
        <v>0</v>
      </c>
      <c r="Y77" s="277">
        <f t="shared" si="6"/>
        <v>0</v>
      </c>
      <c r="Z77" s="303">
        <f>'в ФОВ'!W53</f>
        <v>0</v>
      </c>
      <c r="AA77" s="380" t="str">
        <f t="shared" si="7"/>
        <v/>
      </c>
      <c r="AB77" s="274" t="str">
        <f t="shared" si="109"/>
        <v>${id_fio3}</v>
      </c>
      <c r="AC77" s="181"/>
      <c r="AD77" s="181"/>
      <c r="AE77" s="275" t="str">
        <f t="shared" si="76"/>
        <v>0:</v>
      </c>
      <c r="AF77" s="275" t="str">
        <f t="shared" si="76"/>
        <v>0:</v>
      </c>
      <c r="AG77" s="276">
        <f t="shared" si="8"/>
        <v>0</v>
      </c>
      <c r="AH77" s="277" t="e">
        <f>IF(MONTH('Настройки ТИК'!$C$17)=MONTH('Настройки ТИК'!$D$17),IF(AM77="К",AG77,0),IF(MONTH($A77)&lt;MONTH('Настройки ТИК'!$D$17),IF(AM77="К",AG77,0),0))</f>
        <v>#VALUE!</v>
      </c>
      <c r="AI77" s="277" t="e">
        <f>IF(MONTH('Настройки ТИК'!$C$17)=MONTH('Настройки ТИК'!$D$17),0,IF(MONTH($A77)&lt;MONTH('Настройки ТИК'!$D$17),0,IF(AM77="К",AG77,0)))</f>
        <v>#VALUE!</v>
      </c>
      <c r="AJ77" s="277">
        <f t="shared" si="9"/>
        <v>0</v>
      </c>
      <c r="AK77" s="277">
        <f t="shared" si="10"/>
        <v>0</v>
      </c>
      <c r="AL77" s="303">
        <f>'в ФОВ'!AI53</f>
        <v>0</v>
      </c>
      <c r="AM77" s="380" t="str">
        <f t="shared" si="11"/>
        <v/>
      </c>
      <c r="AN77" s="274" t="str">
        <f t="shared" si="110"/>
        <v>${id_fio4}</v>
      </c>
      <c r="AO77" s="181"/>
      <c r="AP77" s="181"/>
      <c r="AQ77" s="275" t="str">
        <f t="shared" si="78"/>
        <v>0:</v>
      </c>
      <c r="AR77" s="275" t="str">
        <f t="shared" si="78"/>
        <v>0:</v>
      </c>
      <c r="AS77" s="276">
        <f t="shared" si="12"/>
        <v>0</v>
      </c>
      <c r="AT77" s="277" t="e">
        <f>IF(MONTH('Настройки ТИК'!$C$17)=MONTH('Настройки ТИК'!$D$17),IF(AY77="К",AS77,0),IF(MONTH($A77)&lt;MONTH('Настройки ТИК'!$D$17),IF(AY77="К",AS77,0),0))</f>
        <v>#VALUE!</v>
      </c>
      <c r="AU77" s="277" t="e">
        <f>IF(MONTH('Настройки ТИК'!$C$17)=MONTH('Настройки ТИК'!$D$17),0,IF(MONTH($A77)&lt;MONTH('Настройки ТИК'!$D$17),0,IF(AY77="К",AS77,0)))</f>
        <v>#VALUE!</v>
      </c>
      <c r="AV77" s="277">
        <f t="shared" si="13"/>
        <v>0</v>
      </c>
      <c r="AW77" s="277">
        <f t="shared" si="14"/>
        <v>0</v>
      </c>
      <c r="AX77" s="303">
        <f>'в ФОВ'!AU53</f>
        <v>0</v>
      </c>
      <c r="AY77" s="380" t="str">
        <f t="shared" si="15"/>
        <v/>
      </c>
      <c r="AZ77" s="274" t="str">
        <f t="shared" si="111"/>
        <v>${id_fio5}</v>
      </c>
      <c r="BA77" s="181"/>
      <c r="BB77" s="181"/>
      <c r="BC77" s="275" t="str">
        <f t="shared" si="80"/>
        <v>0:</v>
      </c>
      <c r="BD77" s="275" t="str">
        <f t="shared" si="80"/>
        <v>0:</v>
      </c>
      <c r="BE77" s="276">
        <f t="shared" si="16"/>
        <v>0</v>
      </c>
      <c r="BF77" s="277" t="e">
        <f>IF(MONTH('Настройки ТИК'!$C$17)=MONTH('Настройки ТИК'!$D$17),IF(BK77="К",BE77,0),IF(MONTH($A77)&lt;MONTH('Настройки ТИК'!$D$17),IF(BK77="К",BE77,0),0))</f>
        <v>#VALUE!</v>
      </c>
      <c r="BG77" s="277" t="e">
        <f>IF(MONTH('Настройки ТИК'!$C$17)=MONTH('Настройки ТИК'!$D$17),0,IF(MONTH($A77)&lt;MONTH('Настройки ТИК'!$D$17),0,IF(BK77="К",BE77,0)))</f>
        <v>#VALUE!</v>
      </c>
      <c r="BH77" s="277">
        <f t="shared" si="17"/>
        <v>0</v>
      </c>
      <c r="BI77" s="277">
        <f t="shared" si="18"/>
        <v>0</v>
      </c>
      <c r="BJ77" s="303">
        <f>'в ФОВ'!BG53</f>
        <v>0</v>
      </c>
      <c r="BK77" s="380" t="str">
        <f t="shared" si="19"/>
        <v/>
      </c>
      <c r="BL77" s="274" t="str">
        <f t="shared" si="112"/>
        <v>${id_fio6}</v>
      </c>
      <c r="BM77" s="181"/>
      <c r="BN77" s="181"/>
      <c r="BO77" s="275" t="str">
        <f t="shared" si="82"/>
        <v>0:</v>
      </c>
      <c r="BP77" s="275" t="str">
        <f t="shared" si="82"/>
        <v>0:</v>
      </c>
      <c r="BQ77" s="276">
        <f t="shared" si="20"/>
        <v>0</v>
      </c>
      <c r="BR77" s="277" t="e">
        <f>IF(MONTH('Настройки ТИК'!$C$17)=MONTH('Настройки ТИК'!$D$17),IF(BW77="К",BQ77,0),IF(MONTH($A77)&lt;MONTH('Настройки ТИК'!$D$17),IF(BW77="К",BQ77,0),0))</f>
        <v>#VALUE!</v>
      </c>
      <c r="BS77" s="277" t="e">
        <f>IF(MONTH('Настройки ТИК'!$C$17)=MONTH('Настройки ТИК'!$D$17),0,IF(MONTH($A77)&lt;MONTH('Настройки ТИК'!$D$17),0,IF(BW77="К",BQ77,0)))</f>
        <v>#VALUE!</v>
      </c>
      <c r="BT77" s="277">
        <f t="shared" si="21"/>
        <v>0</v>
      </c>
      <c r="BU77" s="277">
        <f t="shared" si="22"/>
        <v>0</v>
      </c>
      <c r="BV77" s="303">
        <f>'в ФОВ'!BS53</f>
        <v>0</v>
      </c>
      <c r="BW77" s="380" t="str">
        <f t="shared" si="23"/>
        <v/>
      </c>
      <c r="BX77" s="274" t="str">
        <f t="shared" si="113"/>
        <v>${id_fio7}</v>
      </c>
      <c r="BY77" s="181"/>
      <c r="BZ77" s="181"/>
      <c r="CA77" s="275" t="str">
        <f t="shared" si="84"/>
        <v>0:</v>
      </c>
      <c r="CB77" s="275" t="str">
        <f t="shared" si="84"/>
        <v>0:</v>
      </c>
      <c r="CC77" s="276">
        <f t="shared" si="24"/>
        <v>0</v>
      </c>
      <c r="CD77" s="277" t="e">
        <f>IF(MONTH('Настройки ТИК'!$C$17)=MONTH('Настройки ТИК'!$D$17),IF(CI77="К",CC77,0),IF(MONTH($A77)&lt;MONTH('Настройки ТИК'!$D$17),IF(CI77="К",CC77,0),0))</f>
        <v>#VALUE!</v>
      </c>
      <c r="CE77" s="277" t="e">
        <f>IF(MONTH('Настройки ТИК'!$C$17)=MONTH('Настройки ТИК'!$D$17),0,IF(MONTH($A77)&lt;MONTH('Настройки ТИК'!$D$17),0,IF(CI77="К",CC77,0)))</f>
        <v>#VALUE!</v>
      </c>
      <c r="CF77" s="277">
        <f t="shared" si="25"/>
        <v>0</v>
      </c>
      <c r="CG77" s="277">
        <f t="shared" si="26"/>
        <v>0</v>
      </c>
      <c r="CH77" s="303">
        <f>'в ФОВ'!CE53</f>
        <v>0</v>
      </c>
      <c r="CI77" s="380" t="str">
        <f t="shared" si="27"/>
        <v/>
      </c>
      <c r="CJ77" s="274" t="str">
        <f t="shared" si="114"/>
        <v>${id_fio8}</v>
      </c>
      <c r="CK77" s="181"/>
      <c r="CL77" s="181"/>
      <c r="CM77" s="275" t="str">
        <f t="shared" si="86"/>
        <v>0:</v>
      </c>
      <c r="CN77" s="275" t="str">
        <f t="shared" si="86"/>
        <v>0:</v>
      </c>
      <c r="CO77" s="276">
        <f t="shared" si="28"/>
        <v>0</v>
      </c>
      <c r="CP77" s="277" t="e">
        <f>IF(MONTH('Настройки ТИК'!$C$17)=MONTH('Настройки ТИК'!$D$17),IF(CU77="К",CO77,0),IF(MONTH($A77)&lt;MONTH('Настройки ТИК'!$D$17),IF(CU77="К",CO77,0),0))</f>
        <v>#VALUE!</v>
      </c>
      <c r="CQ77" s="277" t="e">
        <f>IF(MONTH('Настройки ТИК'!$C$17)=MONTH('Настройки ТИК'!$D$17),0,IF(MONTH($A77)&lt;MONTH('Настройки ТИК'!$D$17),0,IF(CU77="К",CO77,0)))</f>
        <v>#VALUE!</v>
      </c>
      <c r="CR77" s="277">
        <f t="shared" si="29"/>
        <v>0</v>
      </c>
      <c r="CS77" s="277">
        <f t="shared" si="30"/>
        <v>0</v>
      </c>
      <c r="CT77" s="303">
        <f>'в ФОВ'!CQ53</f>
        <v>0</v>
      </c>
      <c r="CU77" s="380" t="str">
        <f t="shared" si="31"/>
        <v/>
      </c>
      <c r="CV77" s="274" t="str">
        <f t="shared" si="115"/>
        <v>${id_fio9}</v>
      </c>
      <c r="CW77" s="181"/>
      <c r="CX77" s="181"/>
      <c r="CY77" s="275" t="str">
        <f t="shared" si="88"/>
        <v>0:</v>
      </c>
      <c r="CZ77" s="275" t="str">
        <f t="shared" si="88"/>
        <v>0:</v>
      </c>
      <c r="DA77" s="276">
        <f t="shared" si="32"/>
        <v>0</v>
      </c>
      <c r="DB77" s="277" t="e">
        <f>IF(MONTH('Настройки ТИК'!$C$17)=MONTH('Настройки ТИК'!$D$17),IF(DG77="К",DA77,0),IF(MONTH($A77)&lt;MONTH('Настройки ТИК'!$D$17),IF(DG77="К",DA77,0),0))</f>
        <v>#VALUE!</v>
      </c>
      <c r="DC77" s="277" t="e">
        <f>IF(MONTH('Настройки ТИК'!$C$17)=MONTH('Настройки ТИК'!$D$17),0,IF(MONTH($A77)&lt;MONTH('Настройки ТИК'!$D$17),0,IF(DG77="К",DA77,0)))</f>
        <v>#VALUE!</v>
      </c>
      <c r="DD77" s="277">
        <f t="shared" si="33"/>
        <v>0</v>
      </c>
      <c r="DE77" s="277">
        <f t="shared" si="34"/>
        <v>0</v>
      </c>
      <c r="DF77" s="303">
        <f>'в ФОВ'!DC53</f>
        <v>0</v>
      </c>
      <c r="DG77" s="380" t="str">
        <f t="shared" si="35"/>
        <v/>
      </c>
      <c r="DH77" s="274" t="str">
        <f t="shared" si="116"/>
        <v>${id_fio10}</v>
      </c>
      <c r="DI77" s="181"/>
      <c r="DJ77" s="181"/>
      <c r="DK77" s="275" t="str">
        <f t="shared" si="90"/>
        <v>0:</v>
      </c>
      <c r="DL77" s="275" t="str">
        <f t="shared" si="90"/>
        <v>0:</v>
      </c>
      <c r="DM77" s="276">
        <f t="shared" si="36"/>
        <v>0</v>
      </c>
      <c r="DN77" s="277" t="e">
        <f>IF(MONTH('Настройки ТИК'!$C$17)=MONTH('Настройки ТИК'!$D$17),IF(DS77="К",DM77,0),IF(MONTH($A77)&lt;MONTH('Настройки ТИК'!$D$17),IF(DS77="К",DM77,0),0))</f>
        <v>#VALUE!</v>
      </c>
      <c r="DO77" s="277" t="e">
        <f>IF(MONTH('Настройки ТИК'!$C$17)=MONTH('Настройки ТИК'!$D$17),0,IF(MONTH($A77)&lt;MONTH('Настройки ТИК'!$D$17),0,IF(DS77="К",DM77,0)))</f>
        <v>#VALUE!</v>
      </c>
      <c r="DP77" s="277">
        <f t="shared" si="37"/>
        <v>0</v>
      </c>
      <c r="DQ77" s="277">
        <f t="shared" si="38"/>
        <v>0</v>
      </c>
      <c r="DR77" s="303">
        <f>'в ФОВ'!DO53</f>
        <v>0</v>
      </c>
      <c r="DS77" s="380" t="str">
        <f t="shared" si="39"/>
        <v/>
      </c>
      <c r="DT77" s="274" t="str">
        <f t="shared" si="117"/>
        <v>${id_fio11}</v>
      </c>
      <c r="DU77" s="181"/>
      <c r="DV77" s="181"/>
      <c r="DW77" s="275" t="str">
        <f t="shared" si="92"/>
        <v>0:</v>
      </c>
      <c r="DX77" s="275" t="str">
        <f t="shared" si="92"/>
        <v>0:</v>
      </c>
      <c r="DY77" s="276">
        <f t="shared" si="40"/>
        <v>0</v>
      </c>
      <c r="DZ77" s="277" t="e">
        <f>IF(MONTH('Настройки ТИК'!$C$17)=MONTH('Настройки ТИК'!$D$17),IF(EE77="К",DY77,0),IF(MONTH($A77)&lt;MONTH('Настройки ТИК'!$D$17),IF(EE77="К",DY77,0),0))</f>
        <v>#VALUE!</v>
      </c>
      <c r="EA77" s="277" t="e">
        <f>IF(MONTH('Настройки ТИК'!$C$17)=MONTH('Настройки ТИК'!$D$17),0,IF(MONTH($A77)&lt;MONTH('Настройки ТИК'!$D$17),0,IF(EE77="К",DY77,0)))</f>
        <v>#VALUE!</v>
      </c>
      <c r="EB77" s="277">
        <f t="shared" si="41"/>
        <v>0</v>
      </c>
      <c r="EC77" s="277">
        <f t="shared" si="42"/>
        <v>0</v>
      </c>
      <c r="ED77" s="303">
        <f>'в ФОВ'!EA53</f>
        <v>0</v>
      </c>
      <c r="EE77" s="380" t="str">
        <f t="shared" si="43"/>
        <v/>
      </c>
      <c r="EF77" s="274" t="str">
        <f t="shared" si="118"/>
        <v>${id_fio12}</v>
      </c>
      <c r="EG77" s="181"/>
      <c r="EH77" s="181"/>
      <c r="EI77" s="275" t="str">
        <f t="shared" si="94"/>
        <v>0:</v>
      </c>
      <c r="EJ77" s="275" t="str">
        <f t="shared" si="94"/>
        <v>0:</v>
      </c>
      <c r="EK77" s="276">
        <f t="shared" si="44"/>
        <v>0</v>
      </c>
      <c r="EL77" s="277" t="e">
        <f>IF(MONTH('Настройки ТИК'!$C$17)=MONTH('Настройки ТИК'!$D$17),IF(EQ77="К",EK77,0),IF(MONTH($A77)&lt;MONTH('Настройки ТИК'!$D$17),IF(EQ77="К",EK77,0),0))</f>
        <v>#VALUE!</v>
      </c>
      <c r="EM77" s="277" t="e">
        <f>IF(MONTH('Настройки ТИК'!$C$17)=MONTH('Настройки ТИК'!$D$17),0,IF(MONTH($A77)&lt;MONTH('Настройки ТИК'!$D$17),0,IF(EQ77="К",EK77,0)))</f>
        <v>#VALUE!</v>
      </c>
      <c r="EN77" s="277">
        <f t="shared" si="45"/>
        <v>0</v>
      </c>
      <c r="EO77" s="277">
        <f t="shared" si="46"/>
        <v>0</v>
      </c>
      <c r="EP77" s="303">
        <f>'в ФОВ'!EM53</f>
        <v>0</v>
      </c>
      <c r="EQ77" s="380" t="str">
        <f t="shared" si="47"/>
        <v/>
      </c>
      <c r="ER77" s="274" t="str">
        <f t="shared" si="119"/>
        <v>${id_fio13}</v>
      </c>
      <c r="ES77" s="181"/>
      <c r="ET77" s="181"/>
      <c r="EU77" s="275" t="str">
        <f t="shared" si="96"/>
        <v>0:</v>
      </c>
      <c r="EV77" s="275" t="str">
        <f t="shared" si="96"/>
        <v>0:</v>
      </c>
      <c r="EW77" s="276">
        <f t="shared" si="48"/>
        <v>0</v>
      </c>
      <c r="EX77" s="277" t="e">
        <f>IF(MONTH('Настройки ТИК'!$C$17)=MONTH('Настройки ТИК'!$D$17),IF(FC77="К",EW77,0),IF(MONTH($A77)&lt;MONTH('Настройки ТИК'!$D$17),IF(FC77="К",EW77,0),0))</f>
        <v>#VALUE!</v>
      </c>
      <c r="EY77" s="277" t="e">
        <f>IF(MONTH('Настройки ТИК'!$C$17)=MONTH('Настройки ТИК'!$D$17),0,IF(MONTH($A77)&lt;MONTH('Настройки ТИК'!$D$17),0,IF(FC77="К",EW77,0)))</f>
        <v>#VALUE!</v>
      </c>
      <c r="EZ77" s="277">
        <f t="shared" si="49"/>
        <v>0</v>
      </c>
      <c r="FA77" s="277">
        <f t="shared" si="50"/>
        <v>0</v>
      </c>
      <c r="FB77" s="303">
        <f>'в ФОВ'!EY53</f>
        <v>0</v>
      </c>
      <c r="FC77" s="380" t="str">
        <f t="shared" si="51"/>
        <v/>
      </c>
      <c r="FD77" s="274" t="str">
        <f t="shared" si="120"/>
        <v>${id_fio14}</v>
      </c>
      <c r="FE77" s="181"/>
      <c r="FF77" s="181"/>
      <c r="FG77" s="275" t="str">
        <f t="shared" si="98"/>
        <v>0:</v>
      </c>
      <c r="FH77" s="275" t="str">
        <f t="shared" si="98"/>
        <v>0:</v>
      </c>
      <c r="FI77" s="276">
        <f t="shared" si="52"/>
        <v>0</v>
      </c>
      <c r="FJ77" s="277" t="e">
        <f>IF(MONTH('Настройки ТИК'!$C$17)=MONTH('Настройки ТИК'!$D$17),IF(FO77="К",FI77,0),IF(MONTH($A77)&lt;MONTH('Настройки ТИК'!$D$17),IF(FO77="К",FI77,0),0))</f>
        <v>#VALUE!</v>
      </c>
      <c r="FK77" s="277" t="e">
        <f>IF(MONTH('Настройки ТИК'!$C$17)=MONTH('Настройки ТИК'!$D$17),0,IF(MONTH($A77)&lt;MONTH('Настройки ТИК'!$D$17),0,IF(FO77="К",FI77,0)))</f>
        <v>#VALUE!</v>
      </c>
      <c r="FL77" s="277">
        <f t="shared" si="53"/>
        <v>0</v>
      </c>
      <c r="FM77" s="277">
        <f t="shared" si="54"/>
        <v>0</v>
      </c>
      <c r="FN77" s="303">
        <f>'в ФОВ'!FK53</f>
        <v>0</v>
      </c>
      <c r="FO77" s="380" t="str">
        <f t="shared" si="55"/>
        <v/>
      </c>
      <c r="FP77" s="274" t="str">
        <f t="shared" si="121"/>
        <v>${id_fio15}</v>
      </c>
      <c r="FQ77" s="181"/>
      <c r="FR77" s="181"/>
      <c r="FS77" s="275" t="str">
        <f t="shared" si="100"/>
        <v>0:</v>
      </c>
      <c r="FT77" s="275" t="str">
        <f t="shared" si="100"/>
        <v>0:</v>
      </c>
      <c r="FU77" s="276">
        <f t="shared" si="56"/>
        <v>0</v>
      </c>
      <c r="FV77" s="277" t="e">
        <f>IF(MONTH('Настройки ТИК'!$C$17)=MONTH('Настройки ТИК'!$D$17),IF(GA77="К",FU77,0),IF(MONTH($A77)&lt;MONTH('Настройки ТИК'!$D$17),IF(GA77="К",FU77,0),0))</f>
        <v>#VALUE!</v>
      </c>
      <c r="FW77" s="277" t="e">
        <f>IF(MONTH('Настройки ТИК'!$C$17)=MONTH('Настройки ТИК'!$D$17),0,IF(MONTH($A77)&lt;MONTH('Настройки ТИК'!$D$17),0,IF(GA77="К",FU77,0)))</f>
        <v>#VALUE!</v>
      </c>
      <c r="FX77" s="277">
        <f t="shared" si="57"/>
        <v>0</v>
      </c>
      <c r="FY77" s="277">
        <f t="shared" si="58"/>
        <v>0</v>
      </c>
      <c r="FZ77" s="303">
        <f>'в ФОВ'!FW53</f>
        <v>0</v>
      </c>
      <c r="GA77" s="380" t="str">
        <f t="shared" si="59"/>
        <v/>
      </c>
      <c r="GB77" s="274" t="str">
        <f t="shared" si="122"/>
        <v>${id_fio16}</v>
      </c>
      <c r="GC77" s="181"/>
      <c r="GD77" s="181"/>
      <c r="GE77" s="275" t="str">
        <f t="shared" si="102"/>
        <v>0:</v>
      </c>
      <c r="GF77" s="275" t="str">
        <f t="shared" si="102"/>
        <v>0:</v>
      </c>
      <c r="GG77" s="276">
        <f t="shared" si="60"/>
        <v>0</v>
      </c>
      <c r="GH77" s="277" t="e">
        <f>IF(MONTH('Настройки ТИК'!$C$17)=MONTH('Настройки ТИК'!$D$17),IF(GM77="К",GG77,0),IF(MONTH($A77)&lt;MONTH('Настройки ТИК'!$D$17),IF(GM77="К",GG77,0),0))</f>
        <v>#VALUE!</v>
      </c>
      <c r="GI77" s="277" t="e">
        <f>IF(MONTH('Настройки ТИК'!$C$17)=MONTH('Настройки ТИК'!$D$17),0,IF(MONTH($A77)&lt;MONTH('Настройки ТИК'!$D$17),0,IF(GM77="К",GG77,0)))</f>
        <v>#VALUE!</v>
      </c>
      <c r="GJ77" s="277">
        <f t="shared" si="61"/>
        <v>0</v>
      </c>
      <c r="GK77" s="277">
        <f t="shared" si="62"/>
        <v>0</v>
      </c>
      <c r="GL77" s="303">
        <f>'в ФОВ'!GI53</f>
        <v>0</v>
      </c>
      <c r="GM77" s="380" t="str">
        <f t="shared" si="63"/>
        <v/>
      </c>
      <c r="GN77" s="274" t="str">
        <f t="shared" si="123"/>
        <v>${id_fio17}</v>
      </c>
      <c r="GO77" s="181"/>
      <c r="GP77" s="181"/>
      <c r="GQ77" s="275" t="str">
        <f t="shared" si="104"/>
        <v>0:</v>
      </c>
      <c r="GR77" s="275" t="str">
        <f t="shared" si="104"/>
        <v>0:</v>
      </c>
      <c r="GS77" s="276">
        <f t="shared" si="64"/>
        <v>0</v>
      </c>
      <c r="GT77" s="277" t="e">
        <f>IF(MONTH('Настройки ТИК'!$C$17)=MONTH('Настройки ТИК'!$D$17),IF(GY77="К",GS77,0),IF(MONTH($A77)&lt;MONTH('Настройки ТИК'!$D$17),IF(GY77="К",GS77,0),0))</f>
        <v>#VALUE!</v>
      </c>
      <c r="GU77" s="277" t="e">
        <f>IF(MONTH('Настройки ТИК'!$C$17)=MONTH('Настройки ТИК'!$D$17),0,IF(MONTH($A77)&lt;MONTH('Настройки ТИК'!$D$17),0,IF(GY77="К",GS77,0)))</f>
        <v>#VALUE!</v>
      </c>
      <c r="GV77" s="277">
        <f t="shared" si="65"/>
        <v>0</v>
      </c>
      <c r="GW77" s="277">
        <f t="shared" si="66"/>
        <v>0</v>
      </c>
      <c r="GX77" s="303">
        <f>'в ФОВ'!GU53</f>
        <v>0</v>
      </c>
      <c r="GY77" s="380" t="str">
        <f t="shared" si="67"/>
        <v/>
      </c>
      <c r="GZ77" s="274" t="str">
        <f t="shared" si="124"/>
        <v>${id_fio18}</v>
      </c>
      <c r="HA77" s="181"/>
      <c r="HB77" s="181"/>
      <c r="HC77" s="275" t="str">
        <f t="shared" si="106"/>
        <v>0:</v>
      </c>
      <c r="HD77" s="275" t="str">
        <f t="shared" si="106"/>
        <v>0:</v>
      </c>
      <c r="HE77" s="276">
        <f t="shared" si="68"/>
        <v>0</v>
      </c>
      <c r="HF77" s="277" t="e">
        <f>IF(MONTH('Настройки ТИК'!$C$17)=MONTH('Настройки ТИК'!$D$17),IF(HK77="К",HE77,0),IF(MONTH($A77)&lt;MONTH('Настройки ТИК'!$D$17),IF(HK77="К",HE77,0),0))</f>
        <v>#VALUE!</v>
      </c>
      <c r="HG77" s="277" t="e">
        <f>IF(MONTH('Настройки ТИК'!$C$17)=MONTH('Настройки ТИК'!$D$17),0,IF(MONTH($A77)&lt;MONTH('Настройки ТИК'!$D$17),0,IF(HK77="К",HE77,0)))</f>
        <v>#VALUE!</v>
      </c>
      <c r="HH77" s="277">
        <f t="shared" si="69"/>
        <v>0</v>
      </c>
      <c r="HI77" s="277">
        <f t="shared" si="70"/>
        <v>0</v>
      </c>
      <c r="HJ77" s="303">
        <f>'в ФОВ'!HG53</f>
        <v>0</v>
      </c>
      <c r="HK77" s="380" t="str">
        <f t="shared" si="71"/>
        <v/>
      </c>
      <c r="HO77" s="408" t="str">
        <f>'Настройки ТИК'!$C$55</f>
        <v>${code_doc}</v>
      </c>
    </row>
    <row r="78" spans="1:223">
      <c r="A78" s="419" t="s">
        <v>1040</v>
      </c>
      <c r="B78" s="420" t="s">
        <v>1041</v>
      </c>
      <c r="C78" s="497" t="s">
        <v>1091</v>
      </c>
      <c r="D78" s="274" t="str">
        <f t="shared" si="107"/>
        <v>${id_fio1}</v>
      </c>
      <c r="E78" s="181"/>
      <c r="F78" s="181"/>
      <c r="G78" s="275" t="str">
        <f t="shared" si="72"/>
        <v>0:</v>
      </c>
      <c r="H78" s="275" t="str">
        <f t="shared" si="72"/>
        <v>0:</v>
      </c>
      <c r="I78" s="276">
        <f t="shared" si="0"/>
        <v>0</v>
      </c>
      <c r="J78" s="277" t="e">
        <f>IF(MONTH('Настройки ТИК'!$C$17)=MONTH('Настройки ТИК'!$D$17),IF(O78="К",I78,0),IF(MONTH($A78)&lt;MONTH('Настройки ТИК'!$D$17),IF(O78="К",I78,0),0))</f>
        <v>#VALUE!</v>
      </c>
      <c r="K78" s="277" t="e">
        <f>IF(MONTH('Настройки ТИК'!$C$17)=MONTH('Настройки ТИК'!$D$17),0,IF(MONTH($A78)&lt;MONTH('Настройки ТИК'!$D$17),0,IF(O78="К",I78,0)))</f>
        <v>#VALUE!</v>
      </c>
      <c r="L78" s="277">
        <f t="shared" si="1"/>
        <v>0</v>
      </c>
      <c r="M78" s="277">
        <f t="shared" si="2"/>
        <v>0</v>
      </c>
      <c r="N78" s="303">
        <f>'в ФОВ'!K54</f>
        <v>0</v>
      </c>
      <c r="O78" s="380" t="str">
        <f t="shared" si="3"/>
        <v/>
      </c>
      <c r="P78" s="274" t="str">
        <f t="shared" si="108"/>
        <v>${id_fio2}</v>
      </c>
      <c r="Q78" s="181"/>
      <c r="R78" s="181"/>
      <c r="S78" s="275" t="str">
        <f t="shared" si="74"/>
        <v>0:</v>
      </c>
      <c r="T78" s="275" t="str">
        <f t="shared" si="74"/>
        <v>0:</v>
      </c>
      <c r="U78" s="276">
        <f t="shared" si="4"/>
        <v>0</v>
      </c>
      <c r="V78" s="277" t="e">
        <f>IF(MONTH('Настройки ТИК'!$C$17)=MONTH('Настройки ТИК'!$D$17),IF(AA78="К",U78,0),IF(MONTH($A78)&lt;MONTH('Настройки ТИК'!$D$17),IF(AA78="К",U78,0),0))</f>
        <v>#VALUE!</v>
      </c>
      <c r="W78" s="277" t="e">
        <f>IF(MONTH('Настройки ТИК'!$C$17)=MONTH('Настройки ТИК'!$D$17),0,IF(MONTH($A78)&lt;MONTH('Настройки ТИК'!$D$17),0,IF(AA78="К",U78,0)))</f>
        <v>#VALUE!</v>
      </c>
      <c r="X78" s="277">
        <f t="shared" si="5"/>
        <v>0</v>
      </c>
      <c r="Y78" s="277">
        <f t="shared" si="6"/>
        <v>0</v>
      </c>
      <c r="Z78" s="303">
        <f>'в ФОВ'!W54</f>
        <v>0</v>
      </c>
      <c r="AA78" s="380" t="str">
        <f t="shared" si="7"/>
        <v/>
      </c>
      <c r="AB78" s="274" t="str">
        <f t="shared" si="109"/>
        <v>${id_fio3}</v>
      </c>
      <c r="AC78" s="181"/>
      <c r="AD78" s="181"/>
      <c r="AE78" s="275" t="str">
        <f t="shared" si="76"/>
        <v>0:</v>
      </c>
      <c r="AF78" s="275" t="str">
        <f t="shared" si="76"/>
        <v>0:</v>
      </c>
      <c r="AG78" s="276">
        <f t="shared" si="8"/>
        <v>0</v>
      </c>
      <c r="AH78" s="277" t="e">
        <f>IF(MONTH('Настройки ТИК'!$C$17)=MONTH('Настройки ТИК'!$D$17),IF(AM78="К",AG78,0),IF(MONTH($A78)&lt;MONTH('Настройки ТИК'!$D$17),IF(AM78="К",AG78,0),0))</f>
        <v>#VALUE!</v>
      </c>
      <c r="AI78" s="277" t="e">
        <f>IF(MONTH('Настройки ТИК'!$C$17)=MONTH('Настройки ТИК'!$D$17),0,IF(MONTH($A78)&lt;MONTH('Настройки ТИК'!$D$17),0,IF(AM78="К",AG78,0)))</f>
        <v>#VALUE!</v>
      </c>
      <c r="AJ78" s="277">
        <f t="shared" si="9"/>
        <v>0</v>
      </c>
      <c r="AK78" s="277">
        <f t="shared" si="10"/>
        <v>0</v>
      </c>
      <c r="AL78" s="303">
        <f>'в ФОВ'!AI54</f>
        <v>0</v>
      </c>
      <c r="AM78" s="380" t="str">
        <f t="shared" si="11"/>
        <v/>
      </c>
      <c r="AN78" s="274" t="str">
        <f t="shared" si="110"/>
        <v>${id_fio4}</v>
      </c>
      <c r="AO78" s="181"/>
      <c r="AP78" s="181"/>
      <c r="AQ78" s="275" t="str">
        <f t="shared" si="78"/>
        <v>0:</v>
      </c>
      <c r="AR78" s="275" t="str">
        <f t="shared" si="78"/>
        <v>0:</v>
      </c>
      <c r="AS78" s="276">
        <f t="shared" si="12"/>
        <v>0</v>
      </c>
      <c r="AT78" s="277" t="e">
        <f>IF(MONTH('Настройки ТИК'!$C$17)=MONTH('Настройки ТИК'!$D$17),IF(AY78="К",AS78,0),IF(MONTH($A78)&lt;MONTH('Настройки ТИК'!$D$17),IF(AY78="К",AS78,0),0))</f>
        <v>#VALUE!</v>
      </c>
      <c r="AU78" s="277" t="e">
        <f>IF(MONTH('Настройки ТИК'!$C$17)=MONTH('Настройки ТИК'!$D$17),0,IF(MONTH($A78)&lt;MONTH('Настройки ТИК'!$D$17),0,IF(AY78="К",AS78,0)))</f>
        <v>#VALUE!</v>
      </c>
      <c r="AV78" s="277">
        <f t="shared" si="13"/>
        <v>0</v>
      </c>
      <c r="AW78" s="277">
        <f t="shared" si="14"/>
        <v>0</v>
      </c>
      <c r="AX78" s="303">
        <f>'в ФОВ'!AU54</f>
        <v>0</v>
      </c>
      <c r="AY78" s="380" t="str">
        <f t="shared" si="15"/>
        <v/>
      </c>
      <c r="AZ78" s="274" t="str">
        <f t="shared" si="111"/>
        <v>${id_fio5}</v>
      </c>
      <c r="BA78" s="181"/>
      <c r="BB78" s="181"/>
      <c r="BC78" s="275" t="str">
        <f t="shared" si="80"/>
        <v>0:</v>
      </c>
      <c r="BD78" s="275" t="str">
        <f t="shared" si="80"/>
        <v>0:</v>
      </c>
      <c r="BE78" s="276">
        <f t="shared" si="16"/>
        <v>0</v>
      </c>
      <c r="BF78" s="277" t="e">
        <f>IF(MONTH('Настройки ТИК'!$C$17)=MONTH('Настройки ТИК'!$D$17),IF(BK78="К",BE78,0),IF(MONTH($A78)&lt;MONTH('Настройки ТИК'!$D$17),IF(BK78="К",BE78,0),0))</f>
        <v>#VALUE!</v>
      </c>
      <c r="BG78" s="277" t="e">
        <f>IF(MONTH('Настройки ТИК'!$C$17)=MONTH('Настройки ТИК'!$D$17),0,IF(MONTH($A78)&lt;MONTH('Настройки ТИК'!$D$17),0,IF(BK78="К",BE78,0)))</f>
        <v>#VALUE!</v>
      </c>
      <c r="BH78" s="277">
        <f t="shared" si="17"/>
        <v>0</v>
      </c>
      <c r="BI78" s="277">
        <f t="shared" si="18"/>
        <v>0</v>
      </c>
      <c r="BJ78" s="303">
        <f>'в ФОВ'!BG54</f>
        <v>0</v>
      </c>
      <c r="BK78" s="380" t="str">
        <f t="shared" si="19"/>
        <v/>
      </c>
      <c r="BL78" s="274" t="str">
        <f t="shared" si="112"/>
        <v>${id_fio6}</v>
      </c>
      <c r="BM78" s="181"/>
      <c r="BN78" s="181"/>
      <c r="BO78" s="275" t="str">
        <f t="shared" si="82"/>
        <v>0:</v>
      </c>
      <c r="BP78" s="275" t="str">
        <f t="shared" si="82"/>
        <v>0:</v>
      </c>
      <c r="BQ78" s="276">
        <f t="shared" si="20"/>
        <v>0</v>
      </c>
      <c r="BR78" s="277" t="e">
        <f>IF(MONTH('Настройки ТИК'!$C$17)=MONTH('Настройки ТИК'!$D$17),IF(BW78="К",BQ78,0),IF(MONTH($A78)&lt;MONTH('Настройки ТИК'!$D$17),IF(BW78="К",BQ78,0),0))</f>
        <v>#VALUE!</v>
      </c>
      <c r="BS78" s="277" t="e">
        <f>IF(MONTH('Настройки ТИК'!$C$17)=MONTH('Настройки ТИК'!$D$17),0,IF(MONTH($A78)&lt;MONTH('Настройки ТИК'!$D$17),0,IF(BW78="К",BQ78,0)))</f>
        <v>#VALUE!</v>
      </c>
      <c r="BT78" s="277">
        <f t="shared" si="21"/>
        <v>0</v>
      </c>
      <c r="BU78" s="277">
        <f t="shared" si="22"/>
        <v>0</v>
      </c>
      <c r="BV78" s="303">
        <f>'в ФОВ'!BS54</f>
        <v>0</v>
      </c>
      <c r="BW78" s="380" t="str">
        <f t="shared" si="23"/>
        <v/>
      </c>
      <c r="BX78" s="274" t="str">
        <f t="shared" si="113"/>
        <v>${id_fio7}</v>
      </c>
      <c r="BY78" s="181"/>
      <c r="BZ78" s="181"/>
      <c r="CA78" s="275" t="str">
        <f t="shared" si="84"/>
        <v>0:</v>
      </c>
      <c r="CB78" s="275" t="str">
        <f t="shared" si="84"/>
        <v>0:</v>
      </c>
      <c r="CC78" s="276">
        <f t="shared" si="24"/>
        <v>0</v>
      </c>
      <c r="CD78" s="277" t="e">
        <f>IF(MONTH('Настройки ТИК'!$C$17)=MONTH('Настройки ТИК'!$D$17),IF(CI78="К",CC78,0),IF(MONTH($A78)&lt;MONTH('Настройки ТИК'!$D$17),IF(CI78="К",CC78,0),0))</f>
        <v>#VALUE!</v>
      </c>
      <c r="CE78" s="277" t="e">
        <f>IF(MONTH('Настройки ТИК'!$C$17)=MONTH('Настройки ТИК'!$D$17),0,IF(MONTH($A78)&lt;MONTH('Настройки ТИК'!$D$17),0,IF(CI78="К",CC78,0)))</f>
        <v>#VALUE!</v>
      </c>
      <c r="CF78" s="277">
        <f t="shared" si="25"/>
        <v>0</v>
      </c>
      <c r="CG78" s="277">
        <f t="shared" si="26"/>
        <v>0</v>
      </c>
      <c r="CH78" s="303">
        <f>'в ФОВ'!CE54</f>
        <v>0</v>
      </c>
      <c r="CI78" s="380" t="str">
        <f t="shared" si="27"/>
        <v/>
      </c>
      <c r="CJ78" s="274" t="str">
        <f t="shared" si="114"/>
        <v>${id_fio8}</v>
      </c>
      <c r="CK78" s="181"/>
      <c r="CL78" s="181"/>
      <c r="CM78" s="275" t="str">
        <f t="shared" si="86"/>
        <v>0:</v>
      </c>
      <c r="CN78" s="275" t="str">
        <f t="shared" si="86"/>
        <v>0:</v>
      </c>
      <c r="CO78" s="276">
        <f t="shared" si="28"/>
        <v>0</v>
      </c>
      <c r="CP78" s="277" t="e">
        <f>IF(MONTH('Настройки ТИК'!$C$17)=MONTH('Настройки ТИК'!$D$17),IF(CU78="К",CO78,0),IF(MONTH($A78)&lt;MONTH('Настройки ТИК'!$D$17),IF(CU78="К",CO78,0),0))</f>
        <v>#VALUE!</v>
      </c>
      <c r="CQ78" s="277" t="e">
        <f>IF(MONTH('Настройки ТИК'!$C$17)=MONTH('Настройки ТИК'!$D$17),0,IF(MONTH($A78)&lt;MONTH('Настройки ТИК'!$D$17),0,IF(CU78="К",CO78,0)))</f>
        <v>#VALUE!</v>
      </c>
      <c r="CR78" s="277">
        <f t="shared" si="29"/>
        <v>0</v>
      </c>
      <c r="CS78" s="277">
        <f t="shared" si="30"/>
        <v>0</v>
      </c>
      <c r="CT78" s="303">
        <f>'в ФОВ'!CQ54</f>
        <v>0</v>
      </c>
      <c r="CU78" s="380" t="str">
        <f t="shared" si="31"/>
        <v/>
      </c>
      <c r="CV78" s="274" t="str">
        <f t="shared" si="115"/>
        <v>${id_fio9}</v>
      </c>
      <c r="CW78" s="181"/>
      <c r="CX78" s="181"/>
      <c r="CY78" s="275" t="str">
        <f t="shared" si="88"/>
        <v>0:</v>
      </c>
      <c r="CZ78" s="275" t="str">
        <f t="shared" si="88"/>
        <v>0:</v>
      </c>
      <c r="DA78" s="276">
        <f t="shared" si="32"/>
        <v>0</v>
      </c>
      <c r="DB78" s="277" t="e">
        <f>IF(MONTH('Настройки ТИК'!$C$17)=MONTH('Настройки ТИК'!$D$17),IF(DG78="К",DA78,0),IF(MONTH($A78)&lt;MONTH('Настройки ТИК'!$D$17),IF(DG78="К",DA78,0),0))</f>
        <v>#VALUE!</v>
      </c>
      <c r="DC78" s="277" t="e">
        <f>IF(MONTH('Настройки ТИК'!$C$17)=MONTH('Настройки ТИК'!$D$17),0,IF(MONTH($A78)&lt;MONTH('Настройки ТИК'!$D$17),0,IF(DG78="К",DA78,0)))</f>
        <v>#VALUE!</v>
      </c>
      <c r="DD78" s="277">
        <f t="shared" si="33"/>
        <v>0</v>
      </c>
      <c r="DE78" s="277">
        <f t="shared" si="34"/>
        <v>0</v>
      </c>
      <c r="DF78" s="303">
        <f>'в ФОВ'!DC54</f>
        <v>0</v>
      </c>
      <c r="DG78" s="380" t="str">
        <f t="shared" si="35"/>
        <v/>
      </c>
      <c r="DH78" s="274" t="str">
        <f t="shared" si="116"/>
        <v>${id_fio10}</v>
      </c>
      <c r="DI78" s="181"/>
      <c r="DJ78" s="181"/>
      <c r="DK78" s="275" t="str">
        <f t="shared" si="90"/>
        <v>0:</v>
      </c>
      <c r="DL78" s="275" t="str">
        <f t="shared" si="90"/>
        <v>0:</v>
      </c>
      <c r="DM78" s="276">
        <f t="shared" si="36"/>
        <v>0</v>
      </c>
      <c r="DN78" s="277" t="e">
        <f>IF(MONTH('Настройки ТИК'!$C$17)=MONTH('Настройки ТИК'!$D$17),IF(DS78="К",DM78,0),IF(MONTH($A78)&lt;MONTH('Настройки ТИК'!$D$17),IF(DS78="К",DM78,0),0))</f>
        <v>#VALUE!</v>
      </c>
      <c r="DO78" s="277" t="e">
        <f>IF(MONTH('Настройки ТИК'!$C$17)=MONTH('Настройки ТИК'!$D$17),0,IF(MONTH($A78)&lt;MONTH('Настройки ТИК'!$D$17),0,IF(DS78="К",DM78,0)))</f>
        <v>#VALUE!</v>
      </c>
      <c r="DP78" s="277">
        <f t="shared" si="37"/>
        <v>0</v>
      </c>
      <c r="DQ78" s="277">
        <f t="shared" si="38"/>
        <v>0</v>
      </c>
      <c r="DR78" s="303">
        <f>'в ФОВ'!DO54</f>
        <v>0</v>
      </c>
      <c r="DS78" s="380" t="str">
        <f t="shared" si="39"/>
        <v/>
      </c>
      <c r="DT78" s="274" t="str">
        <f t="shared" si="117"/>
        <v>${id_fio11}</v>
      </c>
      <c r="DU78" s="181"/>
      <c r="DV78" s="181"/>
      <c r="DW78" s="275" t="str">
        <f t="shared" si="92"/>
        <v>0:</v>
      </c>
      <c r="DX78" s="275" t="str">
        <f t="shared" si="92"/>
        <v>0:</v>
      </c>
      <c r="DY78" s="276">
        <f t="shared" si="40"/>
        <v>0</v>
      </c>
      <c r="DZ78" s="277" t="e">
        <f>IF(MONTH('Настройки ТИК'!$C$17)=MONTH('Настройки ТИК'!$D$17),IF(EE78="К",DY78,0),IF(MONTH($A78)&lt;MONTH('Настройки ТИК'!$D$17),IF(EE78="К",DY78,0),0))</f>
        <v>#VALUE!</v>
      </c>
      <c r="EA78" s="277" t="e">
        <f>IF(MONTH('Настройки ТИК'!$C$17)=MONTH('Настройки ТИК'!$D$17),0,IF(MONTH($A78)&lt;MONTH('Настройки ТИК'!$D$17),0,IF(EE78="К",DY78,0)))</f>
        <v>#VALUE!</v>
      </c>
      <c r="EB78" s="277">
        <f t="shared" si="41"/>
        <v>0</v>
      </c>
      <c r="EC78" s="277">
        <f t="shared" si="42"/>
        <v>0</v>
      </c>
      <c r="ED78" s="303">
        <f>'в ФОВ'!EA54</f>
        <v>0</v>
      </c>
      <c r="EE78" s="380" t="str">
        <f t="shared" si="43"/>
        <v/>
      </c>
      <c r="EF78" s="274" t="str">
        <f t="shared" si="118"/>
        <v>${id_fio12}</v>
      </c>
      <c r="EG78" s="181"/>
      <c r="EH78" s="181"/>
      <c r="EI78" s="275" t="str">
        <f t="shared" si="94"/>
        <v>0:</v>
      </c>
      <c r="EJ78" s="275" t="str">
        <f t="shared" si="94"/>
        <v>0:</v>
      </c>
      <c r="EK78" s="276">
        <f t="shared" si="44"/>
        <v>0</v>
      </c>
      <c r="EL78" s="277" t="e">
        <f>IF(MONTH('Настройки ТИК'!$C$17)=MONTH('Настройки ТИК'!$D$17),IF(EQ78="К",EK78,0),IF(MONTH($A78)&lt;MONTH('Настройки ТИК'!$D$17),IF(EQ78="К",EK78,0),0))</f>
        <v>#VALUE!</v>
      </c>
      <c r="EM78" s="277" t="e">
        <f>IF(MONTH('Настройки ТИК'!$C$17)=MONTH('Настройки ТИК'!$D$17),0,IF(MONTH($A78)&lt;MONTH('Настройки ТИК'!$D$17),0,IF(EQ78="К",EK78,0)))</f>
        <v>#VALUE!</v>
      </c>
      <c r="EN78" s="277">
        <f t="shared" si="45"/>
        <v>0</v>
      </c>
      <c r="EO78" s="277">
        <f t="shared" si="46"/>
        <v>0</v>
      </c>
      <c r="EP78" s="303">
        <f>'в ФОВ'!EM54</f>
        <v>0</v>
      </c>
      <c r="EQ78" s="380" t="str">
        <f t="shared" si="47"/>
        <v/>
      </c>
      <c r="ER78" s="274" t="str">
        <f t="shared" si="119"/>
        <v>${id_fio13}</v>
      </c>
      <c r="ES78" s="181"/>
      <c r="ET78" s="181"/>
      <c r="EU78" s="275" t="str">
        <f t="shared" si="96"/>
        <v>0:</v>
      </c>
      <c r="EV78" s="275" t="str">
        <f t="shared" si="96"/>
        <v>0:</v>
      </c>
      <c r="EW78" s="276">
        <f t="shared" si="48"/>
        <v>0</v>
      </c>
      <c r="EX78" s="277" t="e">
        <f>IF(MONTH('Настройки ТИК'!$C$17)=MONTH('Настройки ТИК'!$D$17),IF(FC78="К",EW78,0),IF(MONTH($A78)&lt;MONTH('Настройки ТИК'!$D$17),IF(FC78="К",EW78,0),0))</f>
        <v>#VALUE!</v>
      </c>
      <c r="EY78" s="277" t="e">
        <f>IF(MONTH('Настройки ТИК'!$C$17)=MONTH('Настройки ТИК'!$D$17),0,IF(MONTH($A78)&lt;MONTH('Настройки ТИК'!$D$17),0,IF(FC78="К",EW78,0)))</f>
        <v>#VALUE!</v>
      </c>
      <c r="EZ78" s="277">
        <f t="shared" si="49"/>
        <v>0</v>
      </c>
      <c r="FA78" s="277">
        <f t="shared" si="50"/>
        <v>0</v>
      </c>
      <c r="FB78" s="303">
        <f>'в ФОВ'!EY54</f>
        <v>0</v>
      </c>
      <c r="FC78" s="380" t="str">
        <f t="shared" si="51"/>
        <v/>
      </c>
      <c r="FD78" s="274" t="str">
        <f t="shared" si="120"/>
        <v>${id_fio14}</v>
      </c>
      <c r="FE78" s="181"/>
      <c r="FF78" s="181"/>
      <c r="FG78" s="275" t="str">
        <f t="shared" si="98"/>
        <v>0:</v>
      </c>
      <c r="FH78" s="275" t="str">
        <f t="shared" si="98"/>
        <v>0:</v>
      </c>
      <c r="FI78" s="276">
        <f t="shared" si="52"/>
        <v>0</v>
      </c>
      <c r="FJ78" s="277" t="e">
        <f>IF(MONTH('Настройки ТИК'!$C$17)=MONTH('Настройки ТИК'!$D$17),IF(FO78="К",FI78,0),IF(MONTH($A78)&lt;MONTH('Настройки ТИК'!$D$17),IF(FO78="К",FI78,0),0))</f>
        <v>#VALUE!</v>
      </c>
      <c r="FK78" s="277" t="e">
        <f>IF(MONTH('Настройки ТИК'!$C$17)=MONTH('Настройки ТИК'!$D$17),0,IF(MONTH($A78)&lt;MONTH('Настройки ТИК'!$D$17),0,IF(FO78="К",FI78,0)))</f>
        <v>#VALUE!</v>
      </c>
      <c r="FL78" s="277">
        <f t="shared" si="53"/>
        <v>0</v>
      </c>
      <c r="FM78" s="277">
        <f t="shared" si="54"/>
        <v>0</v>
      </c>
      <c r="FN78" s="303">
        <f>'в ФОВ'!FK54</f>
        <v>0</v>
      </c>
      <c r="FO78" s="380" t="str">
        <f t="shared" si="55"/>
        <v/>
      </c>
      <c r="FP78" s="274" t="str">
        <f t="shared" si="121"/>
        <v>${id_fio15}</v>
      </c>
      <c r="FQ78" s="181"/>
      <c r="FR78" s="181"/>
      <c r="FS78" s="275" t="str">
        <f t="shared" si="100"/>
        <v>0:</v>
      </c>
      <c r="FT78" s="275" t="str">
        <f t="shared" si="100"/>
        <v>0:</v>
      </c>
      <c r="FU78" s="276">
        <f t="shared" si="56"/>
        <v>0</v>
      </c>
      <c r="FV78" s="277" t="e">
        <f>IF(MONTH('Настройки ТИК'!$C$17)=MONTH('Настройки ТИК'!$D$17),IF(GA78="К",FU78,0),IF(MONTH($A78)&lt;MONTH('Настройки ТИК'!$D$17),IF(GA78="К",FU78,0),0))</f>
        <v>#VALUE!</v>
      </c>
      <c r="FW78" s="277" t="e">
        <f>IF(MONTH('Настройки ТИК'!$C$17)=MONTH('Настройки ТИК'!$D$17),0,IF(MONTH($A78)&lt;MONTH('Настройки ТИК'!$D$17),0,IF(GA78="К",FU78,0)))</f>
        <v>#VALUE!</v>
      </c>
      <c r="FX78" s="277">
        <f t="shared" si="57"/>
        <v>0</v>
      </c>
      <c r="FY78" s="277">
        <f t="shared" si="58"/>
        <v>0</v>
      </c>
      <c r="FZ78" s="303">
        <f>'в ФОВ'!FW54</f>
        <v>0</v>
      </c>
      <c r="GA78" s="380" t="str">
        <f t="shared" si="59"/>
        <v/>
      </c>
      <c r="GB78" s="274" t="str">
        <f t="shared" si="122"/>
        <v>${id_fio16}</v>
      </c>
      <c r="GC78" s="181"/>
      <c r="GD78" s="181"/>
      <c r="GE78" s="275" t="str">
        <f t="shared" si="102"/>
        <v>0:</v>
      </c>
      <c r="GF78" s="275" t="str">
        <f t="shared" si="102"/>
        <v>0:</v>
      </c>
      <c r="GG78" s="276">
        <f t="shared" si="60"/>
        <v>0</v>
      </c>
      <c r="GH78" s="277" t="e">
        <f>IF(MONTH('Настройки ТИК'!$C$17)=MONTH('Настройки ТИК'!$D$17),IF(GM78="К",GG78,0),IF(MONTH($A78)&lt;MONTH('Настройки ТИК'!$D$17),IF(GM78="К",GG78,0),0))</f>
        <v>#VALUE!</v>
      </c>
      <c r="GI78" s="277" t="e">
        <f>IF(MONTH('Настройки ТИК'!$C$17)=MONTH('Настройки ТИК'!$D$17),0,IF(MONTH($A78)&lt;MONTH('Настройки ТИК'!$D$17),0,IF(GM78="К",GG78,0)))</f>
        <v>#VALUE!</v>
      </c>
      <c r="GJ78" s="277">
        <f t="shared" si="61"/>
        <v>0</v>
      </c>
      <c r="GK78" s="277">
        <f t="shared" si="62"/>
        <v>0</v>
      </c>
      <c r="GL78" s="303">
        <f>'в ФОВ'!GI54</f>
        <v>0</v>
      </c>
      <c r="GM78" s="380" t="str">
        <f t="shared" si="63"/>
        <v/>
      </c>
      <c r="GN78" s="274" t="str">
        <f t="shared" si="123"/>
        <v>${id_fio17}</v>
      </c>
      <c r="GO78" s="181"/>
      <c r="GP78" s="181"/>
      <c r="GQ78" s="275" t="str">
        <f t="shared" si="104"/>
        <v>0:</v>
      </c>
      <c r="GR78" s="275" t="str">
        <f t="shared" si="104"/>
        <v>0:</v>
      </c>
      <c r="GS78" s="276">
        <f t="shared" si="64"/>
        <v>0</v>
      </c>
      <c r="GT78" s="277" t="e">
        <f>IF(MONTH('Настройки ТИК'!$C$17)=MONTH('Настройки ТИК'!$D$17),IF(GY78="К",GS78,0),IF(MONTH($A78)&lt;MONTH('Настройки ТИК'!$D$17),IF(GY78="К",GS78,0),0))</f>
        <v>#VALUE!</v>
      </c>
      <c r="GU78" s="277" t="e">
        <f>IF(MONTH('Настройки ТИК'!$C$17)=MONTH('Настройки ТИК'!$D$17),0,IF(MONTH($A78)&lt;MONTH('Настройки ТИК'!$D$17),0,IF(GY78="К",GS78,0)))</f>
        <v>#VALUE!</v>
      </c>
      <c r="GV78" s="277">
        <f t="shared" si="65"/>
        <v>0</v>
      </c>
      <c r="GW78" s="277">
        <f t="shared" si="66"/>
        <v>0</v>
      </c>
      <c r="GX78" s="303">
        <f>'в ФОВ'!GU54</f>
        <v>0</v>
      </c>
      <c r="GY78" s="380" t="str">
        <f t="shared" si="67"/>
        <v/>
      </c>
      <c r="GZ78" s="274" t="str">
        <f t="shared" si="124"/>
        <v>${id_fio18}</v>
      </c>
      <c r="HA78" s="181"/>
      <c r="HB78" s="181"/>
      <c r="HC78" s="275" t="str">
        <f t="shared" si="106"/>
        <v>0:</v>
      </c>
      <c r="HD78" s="275" t="str">
        <f t="shared" si="106"/>
        <v>0:</v>
      </c>
      <c r="HE78" s="276">
        <f t="shared" si="68"/>
        <v>0</v>
      </c>
      <c r="HF78" s="277" t="e">
        <f>IF(MONTH('Настройки ТИК'!$C$17)=MONTH('Настройки ТИК'!$D$17),IF(HK78="К",HE78,0),IF(MONTH($A78)&lt;MONTH('Настройки ТИК'!$D$17),IF(HK78="К",HE78,0),0))</f>
        <v>#VALUE!</v>
      </c>
      <c r="HG78" s="277" t="e">
        <f>IF(MONTH('Настройки ТИК'!$C$17)=MONTH('Настройки ТИК'!$D$17),0,IF(MONTH($A78)&lt;MONTH('Настройки ТИК'!$D$17),0,IF(HK78="К",HE78,0)))</f>
        <v>#VALUE!</v>
      </c>
      <c r="HH78" s="277">
        <f t="shared" si="69"/>
        <v>0</v>
      </c>
      <c r="HI78" s="277">
        <f t="shared" si="70"/>
        <v>0</v>
      </c>
      <c r="HJ78" s="303">
        <f>'в ФОВ'!HG54</f>
        <v>0</v>
      </c>
      <c r="HK78" s="380" t="str">
        <f t="shared" si="71"/>
        <v/>
      </c>
      <c r="HO78" s="408" t="str">
        <f>'Настройки ТИК'!$C$55</f>
        <v>${code_doc}</v>
      </c>
    </row>
    <row r="79" spans="1:223">
      <c r="A79" s="419" t="s">
        <v>1040</v>
      </c>
      <c r="B79" s="420" t="s">
        <v>1041</v>
      </c>
      <c r="C79" s="497" t="s">
        <v>1091</v>
      </c>
      <c r="D79" s="274" t="str">
        <f t="shared" si="107"/>
        <v>${id_fio1}</v>
      </c>
      <c r="E79" s="181"/>
      <c r="F79" s="181"/>
      <c r="G79" s="275" t="str">
        <f t="shared" si="72"/>
        <v>0:</v>
      </c>
      <c r="H79" s="275" t="str">
        <f t="shared" si="72"/>
        <v>0:</v>
      </c>
      <c r="I79" s="276">
        <f t="shared" si="0"/>
        <v>0</v>
      </c>
      <c r="J79" s="277" t="e">
        <f>IF(MONTH('Настройки ТИК'!$C$17)=MONTH('Настройки ТИК'!$D$17),IF(O79="К",I79,0),IF(MONTH($A79)&lt;MONTH('Настройки ТИК'!$D$17),IF(O79="К",I79,0),0))</f>
        <v>#VALUE!</v>
      </c>
      <c r="K79" s="277" t="e">
        <f>IF(MONTH('Настройки ТИК'!$C$17)=MONTH('Настройки ТИК'!$D$17),0,IF(MONTH($A79)&lt;MONTH('Настройки ТИК'!$D$17),0,IF(O79="К",I79,0)))</f>
        <v>#VALUE!</v>
      </c>
      <c r="L79" s="277">
        <f t="shared" si="1"/>
        <v>0</v>
      </c>
      <c r="M79" s="277">
        <f t="shared" si="2"/>
        <v>0</v>
      </c>
      <c r="N79" s="303">
        <f>'в ФОВ'!K55</f>
        <v>0</v>
      </c>
      <c r="O79" s="380" t="str">
        <f t="shared" si="3"/>
        <v/>
      </c>
      <c r="P79" s="274" t="str">
        <f t="shared" si="108"/>
        <v>${id_fio2}</v>
      </c>
      <c r="Q79" s="181"/>
      <c r="R79" s="181"/>
      <c r="S79" s="275" t="str">
        <f t="shared" si="74"/>
        <v>0:</v>
      </c>
      <c r="T79" s="275" t="str">
        <f t="shared" si="74"/>
        <v>0:</v>
      </c>
      <c r="U79" s="276">
        <f t="shared" si="4"/>
        <v>0</v>
      </c>
      <c r="V79" s="277" t="e">
        <f>IF(MONTH('Настройки ТИК'!$C$17)=MONTH('Настройки ТИК'!$D$17),IF(AA79="К",U79,0),IF(MONTH($A79)&lt;MONTH('Настройки ТИК'!$D$17),IF(AA79="К",U79,0),0))</f>
        <v>#VALUE!</v>
      </c>
      <c r="W79" s="277" t="e">
        <f>IF(MONTH('Настройки ТИК'!$C$17)=MONTH('Настройки ТИК'!$D$17),0,IF(MONTH($A79)&lt;MONTH('Настройки ТИК'!$D$17),0,IF(AA79="К",U79,0)))</f>
        <v>#VALUE!</v>
      </c>
      <c r="X79" s="277">
        <f t="shared" si="5"/>
        <v>0</v>
      </c>
      <c r="Y79" s="277">
        <f t="shared" si="6"/>
        <v>0</v>
      </c>
      <c r="Z79" s="303">
        <f>'в ФОВ'!W55</f>
        <v>0</v>
      </c>
      <c r="AA79" s="380" t="str">
        <f t="shared" si="7"/>
        <v/>
      </c>
      <c r="AB79" s="274" t="str">
        <f t="shared" si="109"/>
        <v>${id_fio3}</v>
      </c>
      <c r="AC79" s="181"/>
      <c r="AD79" s="181"/>
      <c r="AE79" s="275" t="str">
        <f t="shared" si="76"/>
        <v>0:</v>
      </c>
      <c r="AF79" s="275" t="str">
        <f t="shared" si="76"/>
        <v>0:</v>
      </c>
      <c r="AG79" s="276">
        <f t="shared" si="8"/>
        <v>0</v>
      </c>
      <c r="AH79" s="277" t="e">
        <f>IF(MONTH('Настройки ТИК'!$C$17)=MONTH('Настройки ТИК'!$D$17),IF(AM79="К",AG79,0),IF(MONTH($A79)&lt;MONTH('Настройки ТИК'!$D$17),IF(AM79="К",AG79,0),0))</f>
        <v>#VALUE!</v>
      </c>
      <c r="AI79" s="277" t="e">
        <f>IF(MONTH('Настройки ТИК'!$C$17)=MONTH('Настройки ТИК'!$D$17),0,IF(MONTH($A79)&lt;MONTH('Настройки ТИК'!$D$17),0,IF(AM79="К",AG79,0)))</f>
        <v>#VALUE!</v>
      </c>
      <c r="AJ79" s="277">
        <f t="shared" si="9"/>
        <v>0</v>
      </c>
      <c r="AK79" s="277">
        <f t="shared" si="10"/>
        <v>0</v>
      </c>
      <c r="AL79" s="303">
        <f>'в ФОВ'!AI55</f>
        <v>0</v>
      </c>
      <c r="AM79" s="380" t="str">
        <f t="shared" si="11"/>
        <v/>
      </c>
      <c r="AN79" s="274" t="str">
        <f t="shared" si="110"/>
        <v>${id_fio4}</v>
      </c>
      <c r="AO79" s="181"/>
      <c r="AP79" s="181"/>
      <c r="AQ79" s="275" t="str">
        <f t="shared" si="78"/>
        <v>0:</v>
      </c>
      <c r="AR79" s="275" t="str">
        <f t="shared" si="78"/>
        <v>0:</v>
      </c>
      <c r="AS79" s="276">
        <f t="shared" si="12"/>
        <v>0</v>
      </c>
      <c r="AT79" s="277" t="e">
        <f>IF(MONTH('Настройки ТИК'!$C$17)=MONTH('Настройки ТИК'!$D$17),IF(AY79="К",AS79,0),IF(MONTH($A79)&lt;MONTH('Настройки ТИК'!$D$17),IF(AY79="К",AS79,0),0))</f>
        <v>#VALUE!</v>
      </c>
      <c r="AU79" s="277" t="e">
        <f>IF(MONTH('Настройки ТИК'!$C$17)=MONTH('Настройки ТИК'!$D$17),0,IF(MONTH($A79)&lt;MONTH('Настройки ТИК'!$D$17),0,IF(AY79="К",AS79,0)))</f>
        <v>#VALUE!</v>
      </c>
      <c r="AV79" s="277">
        <f t="shared" si="13"/>
        <v>0</v>
      </c>
      <c r="AW79" s="277">
        <f t="shared" si="14"/>
        <v>0</v>
      </c>
      <c r="AX79" s="303">
        <f>'в ФОВ'!AU55</f>
        <v>0</v>
      </c>
      <c r="AY79" s="380" t="str">
        <f t="shared" si="15"/>
        <v/>
      </c>
      <c r="AZ79" s="274" t="str">
        <f t="shared" si="111"/>
        <v>${id_fio5}</v>
      </c>
      <c r="BA79" s="181"/>
      <c r="BB79" s="181"/>
      <c r="BC79" s="275" t="str">
        <f t="shared" si="80"/>
        <v>0:</v>
      </c>
      <c r="BD79" s="275" t="str">
        <f t="shared" si="80"/>
        <v>0:</v>
      </c>
      <c r="BE79" s="276">
        <f t="shared" si="16"/>
        <v>0</v>
      </c>
      <c r="BF79" s="277" t="e">
        <f>IF(MONTH('Настройки ТИК'!$C$17)=MONTH('Настройки ТИК'!$D$17),IF(BK79="К",BE79,0),IF(MONTH($A79)&lt;MONTH('Настройки ТИК'!$D$17),IF(BK79="К",BE79,0),0))</f>
        <v>#VALUE!</v>
      </c>
      <c r="BG79" s="277" t="e">
        <f>IF(MONTH('Настройки ТИК'!$C$17)=MONTH('Настройки ТИК'!$D$17),0,IF(MONTH($A79)&lt;MONTH('Настройки ТИК'!$D$17),0,IF(BK79="К",BE79,0)))</f>
        <v>#VALUE!</v>
      </c>
      <c r="BH79" s="277">
        <f t="shared" si="17"/>
        <v>0</v>
      </c>
      <c r="BI79" s="277">
        <f t="shared" si="18"/>
        <v>0</v>
      </c>
      <c r="BJ79" s="303">
        <f>'в ФОВ'!BG55</f>
        <v>0</v>
      </c>
      <c r="BK79" s="380" t="str">
        <f t="shared" si="19"/>
        <v/>
      </c>
      <c r="BL79" s="274" t="str">
        <f t="shared" si="112"/>
        <v>${id_fio6}</v>
      </c>
      <c r="BM79" s="181"/>
      <c r="BN79" s="181"/>
      <c r="BO79" s="275" t="str">
        <f t="shared" si="82"/>
        <v>0:</v>
      </c>
      <c r="BP79" s="275" t="str">
        <f t="shared" si="82"/>
        <v>0:</v>
      </c>
      <c r="BQ79" s="276">
        <f t="shared" si="20"/>
        <v>0</v>
      </c>
      <c r="BR79" s="277" t="e">
        <f>IF(MONTH('Настройки ТИК'!$C$17)=MONTH('Настройки ТИК'!$D$17),IF(BW79="К",BQ79,0),IF(MONTH($A79)&lt;MONTH('Настройки ТИК'!$D$17),IF(BW79="К",BQ79,0),0))</f>
        <v>#VALUE!</v>
      </c>
      <c r="BS79" s="277" t="e">
        <f>IF(MONTH('Настройки ТИК'!$C$17)=MONTH('Настройки ТИК'!$D$17),0,IF(MONTH($A79)&lt;MONTH('Настройки ТИК'!$D$17),0,IF(BW79="К",BQ79,0)))</f>
        <v>#VALUE!</v>
      </c>
      <c r="BT79" s="277">
        <f t="shared" si="21"/>
        <v>0</v>
      </c>
      <c r="BU79" s="277">
        <f t="shared" si="22"/>
        <v>0</v>
      </c>
      <c r="BV79" s="303">
        <f>'в ФОВ'!BS55</f>
        <v>0</v>
      </c>
      <c r="BW79" s="380" t="str">
        <f t="shared" si="23"/>
        <v/>
      </c>
      <c r="BX79" s="274" t="str">
        <f t="shared" si="113"/>
        <v>${id_fio7}</v>
      </c>
      <c r="BY79" s="181"/>
      <c r="BZ79" s="181"/>
      <c r="CA79" s="275" t="str">
        <f t="shared" si="84"/>
        <v>0:</v>
      </c>
      <c r="CB79" s="275" t="str">
        <f t="shared" si="84"/>
        <v>0:</v>
      </c>
      <c r="CC79" s="276">
        <f t="shared" si="24"/>
        <v>0</v>
      </c>
      <c r="CD79" s="277" t="e">
        <f>IF(MONTH('Настройки ТИК'!$C$17)=MONTH('Настройки ТИК'!$D$17),IF(CI79="К",CC79,0),IF(MONTH($A79)&lt;MONTH('Настройки ТИК'!$D$17),IF(CI79="К",CC79,0),0))</f>
        <v>#VALUE!</v>
      </c>
      <c r="CE79" s="277" t="e">
        <f>IF(MONTH('Настройки ТИК'!$C$17)=MONTH('Настройки ТИК'!$D$17),0,IF(MONTH($A79)&lt;MONTH('Настройки ТИК'!$D$17),0,IF(CI79="К",CC79,0)))</f>
        <v>#VALUE!</v>
      </c>
      <c r="CF79" s="277">
        <f t="shared" si="25"/>
        <v>0</v>
      </c>
      <c r="CG79" s="277">
        <f t="shared" si="26"/>
        <v>0</v>
      </c>
      <c r="CH79" s="303">
        <f>'в ФОВ'!CE55</f>
        <v>0</v>
      </c>
      <c r="CI79" s="380" t="str">
        <f t="shared" si="27"/>
        <v/>
      </c>
      <c r="CJ79" s="274" t="str">
        <f t="shared" si="114"/>
        <v>${id_fio8}</v>
      </c>
      <c r="CK79" s="181"/>
      <c r="CL79" s="181"/>
      <c r="CM79" s="275" t="str">
        <f t="shared" si="86"/>
        <v>0:</v>
      </c>
      <c r="CN79" s="275" t="str">
        <f t="shared" si="86"/>
        <v>0:</v>
      </c>
      <c r="CO79" s="276">
        <f t="shared" si="28"/>
        <v>0</v>
      </c>
      <c r="CP79" s="277" t="e">
        <f>IF(MONTH('Настройки ТИК'!$C$17)=MONTH('Настройки ТИК'!$D$17),IF(CU79="К",CO79,0),IF(MONTH($A79)&lt;MONTH('Настройки ТИК'!$D$17),IF(CU79="К",CO79,0),0))</f>
        <v>#VALUE!</v>
      </c>
      <c r="CQ79" s="277" t="e">
        <f>IF(MONTH('Настройки ТИК'!$C$17)=MONTH('Настройки ТИК'!$D$17),0,IF(MONTH($A79)&lt;MONTH('Настройки ТИК'!$D$17),0,IF(CU79="К",CO79,0)))</f>
        <v>#VALUE!</v>
      </c>
      <c r="CR79" s="277">
        <f t="shared" si="29"/>
        <v>0</v>
      </c>
      <c r="CS79" s="277">
        <f t="shared" si="30"/>
        <v>0</v>
      </c>
      <c r="CT79" s="303">
        <f>'в ФОВ'!CQ55</f>
        <v>0</v>
      </c>
      <c r="CU79" s="380" t="str">
        <f t="shared" si="31"/>
        <v/>
      </c>
      <c r="CV79" s="274" t="str">
        <f t="shared" si="115"/>
        <v>${id_fio9}</v>
      </c>
      <c r="CW79" s="181"/>
      <c r="CX79" s="181"/>
      <c r="CY79" s="275" t="str">
        <f t="shared" si="88"/>
        <v>0:</v>
      </c>
      <c r="CZ79" s="275" t="str">
        <f t="shared" si="88"/>
        <v>0:</v>
      </c>
      <c r="DA79" s="276">
        <f t="shared" si="32"/>
        <v>0</v>
      </c>
      <c r="DB79" s="277" t="e">
        <f>IF(MONTH('Настройки ТИК'!$C$17)=MONTH('Настройки ТИК'!$D$17),IF(DG79="К",DA79,0),IF(MONTH($A79)&lt;MONTH('Настройки ТИК'!$D$17),IF(DG79="К",DA79,0),0))</f>
        <v>#VALUE!</v>
      </c>
      <c r="DC79" s="277" t="e">
        <f>IF(MONTH('Настройки ТИК'!$C$17)=MONTH('Настройки ТИК'!$D$17),0,IF(MONTH($A79)&lt;MONTH('Настройки ТИК'!$D$17),0,IF(DG79="К",DA79,0)))</f>
        <v>#VALUE!</v>
      </c>
      <c r="DD79" s="277">
        <f t="shared" si="33"/>
        <v>0</v>
      </c>
      <c r="DE79" s="277">
        <f t="shared" si="34"/>
        <v>0</v>
      </c>
      <c r="DF79" s="303">
        <f>'в ФОВ'!DC55</f>
        <v>0</v>
      </c>
      <c r="DG79" s="380" t="str">
        <f t="shared" si="35"/>
        <v/>
      </c>
      <c r="DH79" s="274" t="str">
        <f t="shared" si="116"/>
        <v>${id_fio10}</v>
      </c>
      <c r="DI79" s="181"/>
      <c r="DJ79" s="181"/>
      <c r="DK79" s="275" t="str">
        <f t="shared" si="90"/>
        <v>0:</v>
      </c>
      <c r="DL79" s="275" t="str">
        <f t="shared" si="90"/>
        <v>0:</v>
      </c>
      <c r="DM79" s="276">
        <f t="shared" si="36"/>
        <v>0</v>
      </c>
      <c r="DN79" s="277" t="e">
        <f>IF(MONTH('Настройки ТИК'!$C$17)=MONTH('Настройки ТИК'!$D$17),IF(DS79="К",DM79,0),IF(MONTH($A79)&lt;MONTH('Настройки ТИК'!$D$17),IF(DS79="К",DM79,0),0))</f>
        <v>#VALUE!</v>
      </c>
      <c r="DO79" s="277" t="e">
        <f>IF(MONTH('Настройки ТИК'!$C$17)=MONTH('Настройки ТИК'!$D$17),0,IF(MONTH($A79)&lt;MONTH('Настройки ТИК'!$D$17),0,IF(DS79="К",DM79,0)))</f>
        <v>#VALUE!</v>
      </c>
      <c r="DP79" s="277">
        <f t="shared" si="37"/>
        <v>0</v>
      </c>
      <c r="DQ79" s="277">
        <f t="shared" si="38"/>
        <v>0</v>
      </c>
      <c r="DR79" s="303">
        <f>'в ФОВ'!DO55</f>
        <v>0</v>
      </c>
      <c r="DS79" s="380" t="str">
        <f t="shared" si="39"/>
        <v/>
      </c>
      <c r="DT79" s="274" t="str">
        <f t="shared" si="117"/>
        <v>${id_fio11}</v>
      </c>
      <c r="DU79" s="181"/>
      <c r="DV79" s="181"/>
      <c r="DW79" s="275" t="str">
        <f t="shared" si="92"/>
        <v>0:</v>
      </c>
      <c r="DX79" s="275" t="str">
        <f t="shared" si="92"/>
        <v>0:</v>
      </c>
      <c r="DY79" s="276">
        <f t="shared" si="40"/>
        <v>0</v>
      </c>
      <c r="DZ79" s="277" t="e">
        <f>IF(MONTH('Настройки ТИК'!$C$17)=MONTH('Настройки ТИК'!$D$17),IF(EE79="К",DY79,0),IF(MONTH($A79)&lt;MONTH('Настройки ТИК'!$D$17),IF(EE79="К",DY79,0),0))</f>
        <v>#VALUE!</v>
      </c>
      <c r="EA79" s="277" t="e">
        <f>IF(MONTH('Настройки ТИК'!$C$17)=MONTH('Настройки ТИК'!$D$17),0,IF(MONTH($A79)&lt;MONTH('Настройки ТИК'!$D$17),0,IF(EE79="К",DY79,0)))</f>
        <v>#VALUE!</v>
      </c>
      <c r="EB79" s="277">
        <f t="shared" si="41"/>
        <v>0</v>
      </c>
      <c r="EC79" s="277">
        <f t="shared" si="42"/>
        <v>0</v>
      </c>
      <c r="ED79" s="303">
        <f>'в ФОВ'!EA55</f>
        <v>0</v>
      </c>
      <c r="EE79" s="380" t="str">
        <f t="shared" si="43"/>
        <v/>
      </c>
      <c r="EF79" s="274" t="str">
        <f t="shared" si="118"/>
        <v>${id_fio12}</v>
      </c>
      <c r="EG79" s="181"/>
      <c r="EH79" s="181"/>
      <c r="EI79" s="275" t="str">
        <f t="shared" si="94"/>
        <v>0:</v>
      </c>
      <c r="EJ79" s="275" t="str">
        <f t="shared" si="94"/>
        <v>0:</v>
      </c>
      <c r="EK79" s="276">
        <f t="shared" si="44"/>
        <v>0</v>
      </c>
      <c r="EL79" s="277" t="e">
        <f>IF(MONTH('Настройки ТИК'!$C$17)=MONTH('Настройки ТИК'!$D$17),IF(EQ79="К",EK79,0),IF(MONTH($A79)&lt;MONTH('Настройки ТИК'!$D$17),IF(EQ79="К",EK79,0),0))</f>
        <v>#VALUE!</v>
      </c>
      <c r="EM79" s="277" t="e">
        <f>IF(MONTH('Настройки ТИК'!$C$17)=MONTH('Настройки ТИК'!$D$17),0,IF(MONTH($A79)&lt;MONTH('Настройки ТИК'!$D$17),0,IF(EQ79="К",EK79,0)))</f>
        <v>#VALUE!</v>
      </c>
      <c r="EN79" s="277">
        <f t="shared" si="45"/>
        <v>0</v>
      </c>
      <c r="EO79" s="277">
        <f t="shared" si="46"/>
        <v>0</v>
      </c>
      <c r="EP79" s="303">
        <f>'в ФОВ'!EM55</f>
        <v>0</v>
      </c>
      <c r="EQ79" s="380" t="str">
        <f t="shared" si="47"/>
        <v/>
      </c>
      <c r="ER79" s="274" t="str">
        <f t="shared" si="119"/>
        <v>${id_fio13}</v>
      </c>
      <c r="ES79" s="181"/>
      <c r="ET79" s="181"/>
      <c r="EU79" s="275" t="str">
        <f t="shared" si="96"/>
        <v>0:</v>
      </c>
      <c r="EV79" s="275" t="str">
        <f t="shared" si="96"/>
        <v>0:</v>
      </c>
      <c r="EW79" s="276">
        <f t="shared" si="48"/>
        <v>0</v>
      </c>
      <c r="EX79" s="277" t="e">
        <f>IF(MONTH('Настройки ТИК'!$C$17)=MONTH('Настройки ТИК'!$D$17),IF(FC79="К",EW79,0),IF(MONTH($A79)&lt;MONTH('Настройки ТИК'!$D$17),IF(FC79="К",EW79,0),0))</f>
        <v>#VALUE!</v>
      </c>
      <c r="EY79" s="277" t="e">
        <f>IF(MONTH('Настройки ТИК'!$C$17)=MONTH('Настройки ТИК'!$D$17),0,IF(MONTH($A79)&lt;MONTH('Настройки ТИК'!$D$17),0,IF(FC79="К",EW79,0)))</f>
        <v>#VALUE!</v>
      </c>
      <c r="EZ79" s="277">
        <f t="shared" si="49"/>
        <v>0</v>
      </c>
      <c r="FA79" s="277">
        <f t="shared" si="50"/>
        <v>0</v>
      </c>
      <c r="FB79" s="303">
        <f>'в ФОВ'!EY55</f>
        <v>0</v>
      </c>
      <c r="FC79" s="380" t="str">
        <f t="shared" si="51"/>
        <v/>
      </c>
      <c r="FD79" s="274" t="str">
        <f t="shared" si="120"/>
        <v>${id_fio14}</v>
      </c>
      <c r="FE79" s="181"/>
      <c r="FF79" s="181"/>
      <c r="FG79" s="275" t="str">
        <f t="shared" si="98"/>
        <v>0:</v>
      </c>
      <c r="FH79" s="275" t="str">
        <f t="shared" si="98"/>
        <v>0:</v>
      </c>
      <c r="FI79" s="276">
        <f t="shared" si="52"/>
        <v>0</v>
      </c>
      <c r="FJ79" s="277" t="e">
        <f>IF(MONTH('Настройки ТИК'!$C$17)=MONTH('Настройки ТИК'!$D$17),IF(FO79="К",FI79,0),IF(MONTH($A79)&lt;MONTH('Настройки ТИК'!$D$17),IF(FO79="К",FI79,0),0))</f>
        <v>#VALUE!</v>
      </c>
      <c r="FK79" s="277" t="e">
        <f>IF(MONTH('Настройки ТИК'!$C$17)=MONTH('Настройки ТИК'!$D$17),0,IF(MONTH($A79)&lt;MONTH('Настройки ТИК'!$D$17),0,IF(FO79="К",FI79,0)))</f>
        <v>#VALUE!</v>
      </c>
      <c r="FL79" s="277">
        <f t="shared" si="53"/>
        <v>0</v>
      </c>
      <c r="FM79" s="277">
        <f t="shared" si="54"/>
        <v>0</v>
      </c>
      <c r="FN79" s="303">
        <f>'в ФОВ'!FK55</f>
        <v>0</v>
      </c>
      <c r="FO79" s="380" t="str">
        <f t="shared" si="55"/>
        <v/>
      </c>
      <c r="FP79" s="274" t="str">
        <f t="shared" si="121"/>
        <v>${id_fio15}</v>
      </c>
      <c r="FQ79" s="181"/>
      <c r="FR79" s="181"/>
      <c r="FS79" s="275" t="str">
        <f t="shared" si="100"/>
        <v>0:</v>
      </c>
      <c r="FT79" s="275" t="str">
        <f t="shared" si="100"/>
        <v>0:</v>
      </c>
      <c r="FU79" s="276">
        <f t="shared" si="56"/>
        <v>0</v>
      </c>
      <c r="FV79" s="277" t="e">
        <f>IF(MONTH('Настройки ТИК'!$C$17)=MONTH('Настройки ТИК'!$D$17),IF(GA79="К",FU79,0),IF(MONTH($A79)&lt;MONTH('Настройки ТИК'!$D$17),IF(GA79="К",FU79,0),0))</f>
        <v>#VALUE!</v>
      </c>
      <c r="FW79" s="277" t="e">
        <f>IF(MONTH('Настройки ТИК'!$C$17)=MONTH('Настройки ТИК'!$D$17),0,IF(MONTH($A79)&lt;MONTH('Настройки ТИК'!$D$17),0,IF(GA79="К",FU79,0)))</f>
        <v>#VALUE!</v>
      </c>
      <c r="FX79" s="277">
        <f t="shared" si="57"/>
        <v>0</v>
      </c>
      <c r="FY79" s="277">
        <f t="shared" si="58"/>
        <v>0</v>
      </c>
      <c r="FZ79" s="303">
        <f>'в ФОВ'!FW55</f>
        <v>0</v>
      </c>
      <c r="GA79" s="380" t="str">
        <f t="shared" si="59"/>
        <v/>
      </c>
      <c r="GB79" s="274" t="str">
        <f t="shared" si="122"/>
        <v>${id_fio16}</v>
      </c>
      <c r="GC79" s="181"/>
      <c r="GD79" s="181"/>
      <c r="GE79" s="275" t="str">
        <f t="shared" si="102"/>
        <v>0:</v>
      </c>
      <c r="GF79" s="275" t="str">
        <f t="shared" si="102"/>
        <v>0:</v>
      </c>
      <c r="GG79" s="276">
        <f t="shared" si="60"/>
        <v>0</v>
      </c>
      <c r="GH79" s="277" t="e">
        <f>IF(MONTH('Настройки ТИК'!$C$17)=MONTH('Настройки ТИК'!$D$17),IF(GM79="К",GG79,0),IF(MONTH($A79)&lt;MONTH('Настройки ТИК'!$D$17),IF(GM79="К",GG79,0),0))</f>
        <v>#VALUE!</v>
      </c>
      <c r="GI79" s="277" t="e">
        <f>IF(MONTH('Настройки ТИК'!$C$17)=MONTH('Настройки ТИК'!$D$17),0,IF(MONTH($A79)&lt;MONTH('Настройки ТИК'!$D$17),0,IF(GM79="К",GG79,0)))</f>
        <v>#VALUE!</v>
      </c>
      <c r="GJ79" s="277">
        <f t="shared" si="61"/>
        <v>0</v>
      </c>
      <c r="GK79" s="277">
        <f t="shared" si="62"/>
        <v>0</v>
      </c>
      <c r="GL79" s="303">
        <f>'в ФОВ'!GI55</f>
        <v>0</v>
      </c>
      <c r="GM79" s="380" t="str">
        <f t="shared" si="63"/>
        <v/>
      </c>
      <c r="GN79" s="274" t="str">
        <f t="shared" si="123"/>
        <v>${id_fio17}</v>
      </c>
      <c r="GO79" s="181"/>
      <c r="GP79" s="181"/>
      <c r="GQ79" s="275" t="str">
        <f t="shared" si="104"/>
        <v>0:</v>
      </c>
      <c r="GR79" s="275" t="str">
        <f t="shared" si="104"/>
        <v>0:</v>
      </c>
      <c r="GS79" s="276">
        <f t="shared" si="64"/>
        <v>0</v>
      </c>
      <c r="GT79" s="277" t="e">
        <f>IF(MONTH('Настройки ТИК'!$C$17)=MONTH('Настройки ТИК'!$D$17),IF(GY79="К",GS79,0),IF(MONTH($A79)&lt;MONTH('Настройки ТИК'!$D$17),IF(GY79="К",GS79,0),0))</f>
        <v>#VALUE!</v>
      </c>
      <c r="GU79" s="277" t="e">
        <f>IF(MONTH('Настройки ТИК'!$C$17)=MONTH('Настройки ТИК'!$D$17),0,IF(MONTH($A79)&lt;MONTH('Настройки ТИК'!$D$17),0,IF(GY79="К",GS79,0)))</f>
        <v>#VALUE!</v>
      </c>
      <c r="GV79" s="277">
        <f t="shared" si="65"/>
        <v>0</v>
      </c>
      <c r="GW79" s="277">
        <f t="shared" si="66"/>
        <v>0</v>
      </c>
      <c r="GX79" s="303">
        <f>'в ФОВ'!GU55</f>
        <v>0</v>
      </c>
      <c r="GY79" s="380" t="str">
        <f t="shared" si="67"/>
        <v/>
      </c>
      <c r="GZ79" s="274" t="str">
        <f t="shared" si="124"/>
        <v>${id_fio18}</v>
      </c>
      <c r="HA79" s="181"/>
      <c r="HB79" s="181"/>
      <c r="HC79" s="275" t="str">
        <f t="shared" si="106"/>
        <v>0:</v>
      </c>
      <c r="HD79" s="275" t="str">
        <f t="shared" si="106"/>
        <v>0:</v>
      </c>
      <c r="HE79" s="276">
        <f t="shared" si="68"/>
        <v>0</v>
      </c>
      <c r="HF79" s="277" t="e">
        <f>IF(MONTH('Настройки ТИК'!$C$17)=MONTH('Настройки ТИК'!$D$17),IF(HK79="К",HE79,0),IF(MONTH($A79)&lt;MONTH('Настройки ТИК'!$D$17),IF(HK79="К",HE79,0),0))</f>
        <v>#VALUE!</v>
      </c>
      <c r="HG79" s="277" t="e">
        <f>IF(MONTH('Настройки ТИК'!$C$17)=MONTH('Настройки ТИК'!$D$17),0,IF(MONTH($A79)&lt;MONTH('Настройки ТИК'!$D$17),0,IF(HK79="К",HE79,0)))</f>
        <v>#VALUE!</v>
      </c>
      <c r="HH79" s="277">
        <f t="shared" si="69"/>
        <v>0</v>
      </c>
      <c r="HI79" s="277">
        <f t="shared" si="70"/>
        <v>0</v>
      </c>
      <c r="HJ79" s="303">
        <f>'в ФОВ'!HG55</f>
        <v>0</v>
      </c>
      <c r="HK79" s="380" t="str">
        <f t="shared" si="71"/>
        <v/>
      </c>
      <c r="HO79" s="408" t="str">
        <f>'Настройки ТИК'!$C$55</f>
        <v>${code_doc}</v>
      </c>
    </row>
    <row r="80" spans="1:223">
      <c r="A80" s="419" t="s">
        <v>1040</v>
      </c>
      <c r="B80" s="420" t="s">
        <v>1041</v>
      </c>
      <c r="C80" s="497" t="s">
        <v>1091</v>
      </c>
      <c r="D80" s="274" t="str">
        <f t="shared" si="107"/>
        <v>${id_fio1}</v>
      </c>
      <c r="E80" s="181"/>
      <c r="F80" s="181"/>
      <c r="G80" s="275" t="str">
        <f t="shared" si="72"/>
        <v>0:</v>
      </c>
      <c r="H80" s="275" t="str">
        <f t="shared" si="72"/>
        <v>0:</v>
      </c>
      <c r="I80" s="276">
        <f t="shared" si="0"/>
        <v>0</v>
      </c>
      <c r="J80" s="277" t="e">
        <f>IF(MONTH('Настройки ТИК'!$C$17)=MONTH('Настройки ТИК'!$D$17),IF(O80="К",I80,0),IF(MONTH($A80)&lt;MONTH('Настройки ТИК'!$D$17),IF(O80="К",I80,0),0))</f>
        <v>#VALUE!</v>
      </c>
      <c r="K80" s="277" t="e">
        <f>IF(MONTH('Настройки ТИК'!$C$17)=MONTH('Настройки ТИК'!$D$17),0,IF(MONTH($A80)&lt;MONTH('Настройки ТИК'!$D$17),0,IF(O80="К",I80,0)))</f>
        <v>#VALUE!</v>
      </c>
      <c r="L80" s="277">
        <f t="shared" si="1"/>
        <v>0</v>
      </c>
      <c r="M80" s="277">
        <f t="shared" si="2"/>
        <v>0</v>
      </c>
      <c r="N80" s="303">
        <f>'в ФОВ'!K56</f>
        <v>0</v>
      </c>
      <c r="O80" s="380" t="str">
        <f t="shared" si="3"/>
        <v/>
      </c>
      <c r="P80" s="274" t="str">
        <f t="shared" si="108"/>
        <v>${id_fio2}</v>
      </c>
      <c r="Q80" s="181"/>
      <c r="R80" s="181"/>
      <c r="S80" s="275" t="str">
        <f t="shared" si="74"/>
        <v>0:</v>
      </c>
      <c r="T80" s="275" t="str">
        <f t="shared" si="74"/>
        <v>0:</v>
      </c>
      <c r="U80" s="276">
        <f t="shared" si="4"/>
        <v>0</v>
      </c>
      <c r="V80" s="277" t="e">
        <f>IF(MONTH('Настройки ТИК'!$C$17)=MONTH('Настройки ТИК'!$D$17),IF(AA80="К",U80,0),IF(MONTH($A80)&lt;MONTH('Настройки ТИК'!$D$17),IF(AA80="К",U80,0),0))</f>
        <v>#VALUE!</v>
      </c>
      <c r="W80" s="277" t="e">
        <f>IF(MONTH('Настройки ТИК'!$C$17)=MONTH('Настройки ТИК'!$D$17),0,IF(MONTH($A80)&lt;MONTH('Настройки ТИК'!$D$17),0,IF(AA80="К",U80,0)))</f>
        <v>#VALUE!</v>
      </c>
      <c r="X80" s="277">
        <f t="shared" si="5"/>
        <v>0</v>
      </c>
      <c r="Y80" s="277">
        <f t="shared" si="6"/>
        <v>0</v>
      </c>
      <c r="Z80" s="303">
        <f>'в ФОВ'!W56</f>
        <v>0</v>
      </c>
      <c r="AA80" s="380" t="str">
        <f t="shared" si="7"/>
        <v/>
      </c>
      <c r="AB80" s="274" t="str">
        <f t="shared" si="109"/>
        <v>${id_fio3}</v>
      </c>
      <c r="AC80" s="181"/>
      <c r="AD80" s="181"/>
      <c r="AE80" s="275" t="str">
        <f t="shared" si="76"/>
        <v>0:</v>
      </c>
      <c r="AF80" s="275" t="str">
        <f t="shared" si="76"/>
        <v>0:</v>
      </c>
      <c r="AG80" s="276">
        <f t="shared" si="8"/>
        <v>0</v>
      </c>
      <c r="AH80" s="277" t="e">
        <f>IF(MONTH('Настройки ТИК'!$C$17)=MONTH('Настройки ТИК'!$D$17),IF(AM80="К",AG80,0),IF(MONTH($A80)&lt;MONTH('Настройки ТИК'!$D$17),IF(AM80="К",AG80,0),0))</f>
        <v>#VALUE!</v>
      </c>
      <c r="AI80" s="277" t="e">
        <f>IF(MONTH('Настройки ТИК'!$C$17)=MONTH('Настройки ТИК'!$D$17),0,IF(MONTH($A80)&lt;MONTH('Настройки ТИК'!$D$17),0,IF(AM80="К",AG80,0)))</f>
        <v>#VALUE!</v>
      </c>
      <c r="AJ80" s="277">
        <f t="shared" si="9"/>
        <v>0</v>
      </c>
      <c r="AK80" s="277">
        <f t="shared" si="10"/>
        <v>0</v>
      </c>
      <c r="AL80" s="303">
        <f>'в ФОВ'!AI56</f>
        <v>0</v>
      </c>
      <c r="AM80" s="380" t="str">
        <f t="shared" si="11"/>
        <v/>
      </c>
      <c r="AN80" s="274" t="str">
        <f t="shared" si="110"/>
        <v>${id_fio4}</v>
      </c>
      <c r="AO80" s="181"/>
      <c r="AP80" s="181"/>
      <c r="AQ80" s="275" t="str">
        <f t="shared" si="78"/>
        <v>0:</v>
      </c>
      <c r="AR80" s="275" t="str">
        <f t="shared" si="78"/>
        <v>0:</v>
      </c>
      <c r="AS80" s="276">
        <f t="shared" si="12"/>
        <v>0</v>
      </c>
      <c r="AT80" s="277" t="e">
        <f>IF(MONTH('Настройки ТИК'!$C$17)=MONTH('Настройки ТИК'!$D$17),IF(AY80="К",AS80,0),IF(MONTH($A80)&lt;MONTH('Настройки ТИК'!$D$17),IF(AY80="К",AS80,0),0))</f>
        <v>#VALUE!</v>
      </c>
      <c r="AU80" s="277" t="e">
        <f>IF(MONTH('Настройки ТИК'!$C$17)=MONTH('Настройки ТИК'!$D$17),0,IF(MONTH($A80)&lt;MONTH('Настройки ТИК'!$D$17),0,IF(AY80="К",AS80,0)))</f>
        <v>#VALUE!</v>
      </c>
      <c r="AV80" s="277">
        <f t="shared" si="13"/>
        <v>0</v>
      </c>
      <c r="AW80" s="277">
        <f t="shared" si="14"/>
        <v>0</v>
      </c>
      <c r="AX80" s="303">
        <f>'в ФОВ'!AU56</f>
        <v>0</v>
      </c>
      <c r="AY80" s="380" t="str">
        <f t="shared" si="15"/>
        <v/>
      </c>
      <c r="AZ80" s="274" t="str">
        <f t="shared" si="111"/>
        <v>${id_fio5}</v>
      </c>
      <c r="BA80" s="181"/>
      <c r="BB80" s="181"/>
      <c r="BC80" s="275" t="str">
        <f t="shared" si="80"/>
        <v>0:</v>
      </c>
      <c r="BD80" s="275" t="str">
        <f t="shared" si="80"/>
        <v>0:</v>
      </c>
      <c r="BE80" s="276">
        <f t="shared" si="16"/>
        <v>0</v>
      </c>
      <c r="BF80" s="277" t="e">
        <f>IF(MONTH('Настройки ТИК'!$C$17)=MONTH('Настройки ТИК'!$D$17),IF(BK80="К",BE80,0),IF(MONTH($A80)&lt;MONTH('Настройки ТИК'!$D$17),IF(BK80="К",BE80,0),0))</f>
        <v>#VALUE!</v>
      </c>
      <c r="BG80" s="277" t="e">
        <f>IF(MONTH('Настройки ТИК'!$C$17)=MONTH('Настройки ТИК'!$D$17),0,IF(MONTH($A80)&lt;MONTH('Настройки ТИК'!$D$17),0,IF(BK80="К",BE80,0)))</f>
        <v>#VALUE!</v>
      </c>
      <c r="BH80" s="277">
        <f t="shared" si="17"/>
        <v>0</v>
      </c>
      <c r="BI80" s="277">
        <f t="shared" si="18"/>
        <v>0</v>
      </c>
      <c r="BJ80" s="303">
        <f>'в ФОВ'!BG56</f>
        <v>0</v>
      </c>
      <c r="BK80" s="380" t="str">
        <f t="shared" si="19"/>
        <v/>
      </c>
      <c r="BL80" s="274" t="str">
        <f t="shared" si="112"/>
        <v>${id_fio6}</v>
      </c>
      <c r="BM80" s="181"/>
      <c r="BN80" s="181"/>
      <c r="BO80" s="275" t="str">
        <f t="shared" si="82"/>
        <v>0:</v>
      </c>
      <c r="BP80" s="275" t="str">
        <f t="shared" si="82"/>
        <v>0:</v>
      </c>
      <c r="BQ80" s="276">
        <f t="shared" si="20"/>
        <v>0</v>
      </c>
      <c r="BR80" s="277" t="e">
        <f>IF(MONTH('Настройки ТИК'!$C$17)=MONTH('Настройки ТИК'!$D$17),IF(BW80="К",BQ80,0),IF(MONTH($A80)&lt;MONTH('Настройки ТИК'!$D$17),IF(BW80="К",BQ80,0),0))</f>
        <v>#VALUE!</v>
      </c>
      <c r="BS80" s="277" t="e">
        <f>IF(MONTH('Настройки ТИК'!$C$17)=MONTH('Настройки ТИК'!$D$17),0,IF(MONTH($A80)&lt;MONTH('Настройки ТИК'!$D$17),0,IF(BW80="К",BQ80,0)))</f>
        <v>#VALUE!</v>
      </c>
      <c r="BT80" s="277">
        <f t="shared" si="21"/>
        <v>0</v>
      </c>
      <c r="BU80" s="277">
        <f t="shared" si="22"/>
        <v>0</v>
      </c>
      <c r="BV80" s="303">
        <f>'в ФОВ'!BS56</f>
        <v>0</v>
      </c>
      <c r="BW80" s="380" t="str">
        <f t="shared" si="23"/>
        <v/>
      </c>
      <c r="BX80" s="274" t="str">
        <f t="shared" si="113"/>
        <v>${id_fio7}</v>
      </c>
      <c r="BY80" s="181"/>
      <c r="BZ80" s="181"/>
      <c r="CA80" s="275" t="str">
        <f t="shared" si="84"/>
        <v>0:</v>
      </c>
      <c r="CB80" s="275" t="str">
        <f t="shared" si="84"/>
        <v>0:</v>
      </c>
      <c r="CC80" s="276">
        <f t="shared" si="24"/>
        <v>0</v>
      </c>
      <c r="CD80" s="277" t="e">
        <f>IF(MONTH('Настройки ТИК'!$C$17)=MONTH('Настройки ТИК'!$D$17),IF(CI80="К",CC80,0),IF(MONTH($A80)&lt;MONTH('Настройки ТИК'!$D$17),IF(CI80="К",CC80,0),0))</f>
        <v>#VALUE!</v>
      </c>
      <c r="CE80" s="277" t="e">
        <f>IF(MONTH('Настройки ТИК'!$C$17)=MONTH('Настройки ТИК'!$D$17),0,IF(MONTH($A80)&lt;MONTH('Настройки ТИК'!$D$17),0,IF(CI80="К",CC80,0)))</f>
        <v>#VALUE!</v>
      </c>
      <c r="CF80" s="277">
        <f t="shared" si="25"/>
        <v>0</v>
      </c>
      <c r="CG80" s="277">
        <f t="shared" si="26"/>
        <v>0</v>
      </c>
      <c r="CH80" s="303">
        <f>'в ФОВ'!CE56</f>
        <v>0</v>
      </c>
      <c r="CI80" s="380" t="str">
        <f t="shared" si="27"/>
        <v/>
      </c>
      <c r="CJ80" s="274" t="str">
        <f t="shared" si="114"/>
        <v>${id_fio8}</v>
      </c>
      <c r="CK80" s="181"/>
      <c r="CL80" s="181"/>
      <c r="CM80" s="275" t="str">
        <f t="shared" si="86"/>
        <v>0:</v>
      </c>
      <c r="CN80" s="275" t="str">
        <f t="shared" si="86"/>
        <v>0:</v>
      </c>
      <c r="CO80" s="276">
        <f t="shared" si="28"/>
        <v>0</v>
      </c>
      <c r="CP80" s="277" t="e">
        <f>IF(MONTH('Настройки ТИК'!$C$17)=MONTH('Настройки ТИК'!$D$17),IF(CU80="К",CO80,0),IF(MONTH($A80)&lt;MONTH('Настройки ТИК'!$D$17),IF(CU80="К",CO80,0),0))</f>
        <v>#VALUE!</v>
      </c>
      <c r="CQ80" s="277" t="e">
        <f>IF(MONTH('Настройки ТИК'!$C$17)=MONTH('Настройки ТИК'!$D$17),0,IF(MONTH($A80)&lt;MONTH('Настройки ТИК'!$D$17),0,IF(CU80="К",CO80,0)))</f>
        <v>#VALUE!</v>
      </c>
      <c r="CR80" s="277">
        <f t="shared" si="29"/>
        <v>0</v>
      </c>
      <c r="CS80" s="277">
        <f t="shared" si="30"/>
        <v>0</v>
      </c>
      <c r="CT80" s="303">
        <f>'в ФОВ'!CQ56</f>
        <v>0</v>
      </c>
      <c r="CU80" s="380" t="str">
        <f t="shared" si="31"/>
        <v/>
      </c>
      <c r="CV80" s="274" t="str">
        <f t="shared" si="115"/>
        <v>${id_fio9}</v>
      </c>
      <c r="CW80" s="181"/>
      <c r="CX80" s="181"/>
      <c r="CY80" s="275" t="str">
        <f t="shared" si="88"/>
        <v>0:</v>
      </c>
      <c r="CZ80" s="275" t="str">
        <f t="shared" si="88"/>
        <v>0:</v>
      </c>
      <c r="DA80" s="276">
        <f t="shared" si="32"/>
        <v>0</v>
      </c>
      <c r="DB80" s="277" t="e">
        <f>IF(MONTH('Настройки ТИК'!$C$17)=MONTH('Настройки ТИК'!$D$17),IF(DG80="К",DA80,0),IF(MONTH($A80)&lt;MONTH('Настройки ТИК'!$D$17),IF(DG80="К",DA80,0),0))</f>
        <v>#VALUE!</v>
      </c>
      <c r="DC80" s="277" t="e">
        <f>IF(MONTH('Настройки ТИК'!$C$17)=MONTH('Настройки ТИК'!$D$17),0,IF(MONTH($A80)&lt;MONTH('Настройки ТИК'!$D$17),0,IF(DG80="К",DA80,0)))</f>
        <v>#VALUE!</v>
      </c>
      <c r="DD80" s="277">
        <f t="shared" si="33"/>
        <v>0</v>
      </c>
      <c r="DE80" s="277">
        <f t="shared" si="34"/>
        <v>0</v>
      </c>
      <c r="DF80" s="303">
        <f>'в ФОВ'!DC56</f>
        <v>0</v>
      </c>
      <c r="DG80" s="380" t="str">
        <f t="shared" si="35"/>
        <v/>
      </c>
      <c r="DH80" s="274" t="str">
        <f t="shared" si="116"/>
        <v>${id_fio10}</v>
      </c>
      <c r="DI80" s="181"/>
      <c r="DJ80" s="181"/>
      <c r="DK80" s="275" t="str">
        <f t="shared" si="90"/>
        <v>0:</v>
      </c>
      <c r="DL80" s="275" t="str">
        <f t="shared" si="90"/>
        <v>0:</v>
      </c>
      <c r="DM80" s="276">
        <f t="shared" si="36"/>
        <v>0</v>
      </c>
      <c r="DN80" s="277" t="e">
        <f>IF(MONTH('Настройки ТИК'!$C$17)=MONTH('Настройки ТИК'!$D$17),IF(DS80="К",DM80,0),IF(MONTH($A80)&lt;MONTH('Настройки ТИК'!$D$17),IF(DS80="К",DM80,0),0))</f>
        <v>#VALUE!</v>
      </c>
      <c r="DO80" s="277" t="e">
        <f>IF(MONTH('Настройки ТИК'!$C$17)=MONTH('Настройки ТИК'!$D$17),0,IF(MONTH($A80)&lt;MONTH('Настройки ТИК'!$D$17),0,IF(DS80="К",DM80,0)))</f>
        <v>#VALUE!</v>
      </c>
      <c r="DP80" s="277">
        <f t="shared" si="37"/>
        <v>0</v>
      </c>
      <c r="DQ80" s="277">
        <f t="shared" si="38"/>
        <v>0</v>
      </c>
      <c r="DR80" s="303">
        <f>'в ФОВ'!DO56</f>
        <v>0</v>
      </c>
      <c r="DS80" s="380" t="str">
        <f t="shared" si="39"/>
        <v/>
      </c>
      <c r="DT80" s="274" t="str">
        <f t="shared" si="117"/>
        <v>${id_fio11}</v>
      </c>
      <c r="DU80" s="181"/>
      <c r="DV80" s="181"/>
      <c r="DW80" s="275" t="str">
        <f t="shared" si="92"/>
        <v>0:</v>
      </c>
      <c r="DX80" s="275" t="str">
        <f t="shared" si="92"/>
        <v>0:</v>
      </c>
      <c r="DY80" s="276">
        <f t="shared" si="40"/>
        <v>0</v>
      </c>
      <c r="DZ80" s="277" t="e">
        <f>IF(MONTH('Настройки ТИК'!$C$17)=MONTH('Настройки ТИК'!$D$17),IF(EE80="К",DY80,0),IF(MONTH($A80)&lt;MONTH('Настройки ТИК'!$D$17),IF(EE80="К",DY80,0),0))</f>
        <v>#VALUE!</v>
      </c>
      <c r="EA80" s="277" t="e">
        <f>IF(MONTH('Настройки ТИК'!$C$17)=MONTH('Настройки ТИК'!$D$17),0,IF(MONTH($A80)&lt;MONTH('Настройки ТИК'!$D$17),0,IF(EE80="К",DY80,0)))</f>
        <v>#VALUE!</v>
      </c>
      <c r="EB80" s="277">
        <f t="shared" si="41"/>
        <v>0</v>
      </c>
      <c r="EC80" s="277">
        <f t="shared" si="42"/>
        <v>0</v>
      </c>
      <c r="ED80" s="303">
        <f>'в ФОВ'!EA56</f>
        <v>0</v>
      </c>
      <c r="EE80" s="380" t="str">
        <f t="shared" si="43"/>
        <v/>
      </c>
      <c r="EF80" s="274" t="str">
        <f t="shared" si="118"/>
        <v>${id_fio12}</v>
      </c>
      <c r="EG80" s="181"/>
      <c r="EH80" s="181"/>
      <c r="EI80" s="275" t="str">
        <f t="shared" si="94"/>
        <v>0:</v>
      </c>
      <c r="EJ80" s="275" t="str">
        <f t="shared" si="94"/>
        <v>0:</v>
      </c>
      <c r="EK80" s="276">
        <f t="shared" si="44"/>
        <v>0</v>
      </c>
      <c r="EL80" s="277" t="e">
        <f>IF(MONTH('Настройки ТИК'!$C$17)=MONTH('Настройки ТИК'!$D$17),IF(EQ80="К",EK80,0),IF(MONTH($A80)&lt;MONTH('Настройки ТИК'!$D$17),IF(EQ80="К",EK80,0),0))</f>
        <v>#VALUE!</v>
      </c>
      <c r="EM80" s="277" t="e">
        <f>IF(MONTH('Настройки ТИК'!$C$17)=MONTH('Настройки ТИК'!$D$17),0,IF(MONTH($A80)&lt;MONTH('Настройки ТИК'!$D$17),0,IF(EQ80="К",EK80,0)))</f>
        <v>#VALUE!</v>
      </c>
      <c r="EN80" s="277">
        <f t="shared" si="45"/>
        <v>0</v>
      </c>
      <c r="EO80" s="277">
        <f t="shared" si="46"/>
        <v>0</v>
      </c>
      <c r="EP80" s="303">
        <f>'в ФОВ'!EM56</f>
        <v>0</v>
      </c>
      <c r="EQ80" s="380" t="str">
        <f t="shared" si="47"/>
        <v/>
      </c>
      <c r="ER80" s="274" t="str">
        <f t="shared" si="119"/>
        <v>${id_fio13}</v>
      </c>
      <c r="ES80" s="181"/>
      <c r="ET80" s="181"/>
      <c r="EU80" s="275" t="str">
        <f t="shared" si="96"/>
        <v>0:</v>
      </c>
      <c r="EV80" s="275" t="str">
        <f t="shared" si="96"/>
        <v>0:</v>
      </c>
      <c r="EW80" s="276">
        <f t="shared" si="48"/>
        <v>0</v>
      </c>
      <c r="EX80" s="277" t="e">
        <f>IF(MONTH('Настройки ТИК'!$C$17)=MONTH('Настройки ТИК'!$D$17),IF(FC80="К",EW80,0),IF(MONTH($A80)&lt;MONTH('Настройки ТИК'!$D$17),IF(FC80="К",EW80,0),0))</f>
        <v>#VALUE!</v>
      </c>
      <c r="EY80" s="277" t="e">
        <f>IF(MONTH('Настройки ТИК'!$C$17)=MONTH('Настройки ТИК'!$D$17),0,IF(MONTH($A80)&lt;MONTH('Настройки ТИК'!$D$17),0,IF(FC80="К",EW80,0)))</f>
        <v>#VALUE!</v>
      </c>
      <c r="EZ80" s="277">
        <f t="shared" si="49"/>
        <v>0</v>
      </c>
      <c r="FA80" s="277">
        <f t="shared" si="50"/>
        <v>0</v>
      </c>
      <c r="FB80" s="303">
        <f>'в ФОВ'!EY56</f>
        <v>0</v>
      </c>
      <c r="FC80" s="380" t="str">
        <f t="shared" si="51"/>
        <v/>
      </c>
      <c r="FD80" s="274" t="str">
        <f t="shared" si="120"/>
        <v>${id_fio14}</v>
      </c>
      <c r="FE80" s="181"/>
      <c r="FF80" s="181"/>
      <c r="FG80" s="275" t="str">
        <f t="shared" si="98"/>
        <v>0:</v>
      </c>
      <c r="FH80" s="275" t="str">
        <f t="shared" si="98"/>
        <v>0:</v>
      </c>
      <c r="FI80" s="276">
        <f t="shared" si="52"/>
        <v>0</v>
      </c>
      <c r="FJ80" s="277" t="e">
        <f>IF(MONTH('Настройки ТИК'!$C$17)=MONTH('Настройки ТИК'!$D$17),IF(FO80="К",FI80,0),IF(MONTH($A80)&lt;MONTH('Настройки ТИК'!$D$17),IF(FO80="К",FI80,0),0))</f>
        <v>#VALUE!</v>
      </c>
      <c r="FK80" s="277" t="e">
        <f>IF(MONTH('Настройки ТИК'!$C$17)=MONTH('Настройки ТИК'!$D$17),0,IF(MONTH($A80)&lt;MONTH('Настройки ТИК'!$D$17),0,IF(FO80="К",FI80,0)))</f>
        <v>#VALUE!</v>
      </c>
      <c r="FL80" s="277">
        <f t="shared" si="53"/>
        <v>0</v>
      </c>
      <c r="FM80" s="277">
        <f t="shared" si="54"/>
        <v>0</v>
      </c>
      <c r="FN80" s="303">
        <f>'в ФОВ'!FK56</f>
        <v>0</v>
      </c>
      <c r="FO80" s="380" t="str">
        <f t="shared" si="55"/>
        <v/>
      </c>
      <c r="FP80" s="274" t="str">
        <f t="shared" si="121"/>
        <v>${id_fio15}</v>
      </c>
      <c r="FQ80" s="181"/>
      <c r="FR80" s="181"/>
      <c r="FS80" s="275" t="str">
        <f t="shared" si="100"/>
        <v>0:</v>
      </c>
      <c r="FT80" s="275" t="str">
        <f t="shared" si="100"/>
        <v>0:</v>
      </c>
      <c r="FU80" s="276">
        <f t="shared" si="56"/>
        <v>0</v>
      </c>
      <c r="FV80" s="277" t="e">
        <f>IF(MONTH('Настройки ТИК'!$C$17)=MONTH('Настройки ТИК'!$D$17),IF(GA80="К",FU80,0),IF(MONTH($A80)&lt;MONTH('Настройки ТИК'!$D$17),IF(GA80="К",FU80,0),0))</f>
        <v>#VALUE!</v>
      </c>
      <c r="FW80" s="277" t="e">
        <f>IF(MONTH('Настройки ТИК'!$C$17)=MONTH('Настройки ТИК'!$D$17),0,IF(MONTH($A80)&lt;MONTH('Настройки ТИК'!$D$17),0,IF(GA80="К",FU80,0)))</f>
        <v>#VALUE!</v>
      </c>
      <c r="FX80" s="277">
        <f t="shared" si="57"/>
        <v>0</v>
      </c>
      <c r="FY80" s="277">
        <f t="shared" si="58"/>
        <v>0</v>
      </c>
      <c r="FZ80" s="303">
        <f>'в ФОВ'!FW56</f>
        <v>0</v>
      </c>
      <c r="GA80" s="380" t="str">
        <f t="shared" si="59"/>
        <v/>
      </c>
      <c r="GB80" s="274" t="str">
        <f t="shared" si="122"/>
        <v>${id_fio16}</v>
      </c>
      <c r="GC80" s="181"/>
      <c r="GD80" s="181"/>
      <c r="GE80" s="275" t="str">
        <f t="shared" si="102"/>
        <v>0:</v>
      </c>
      <c r="GF80" s="275" t="str">
        <f t="shared" si="102"/>
        <v>0:</v>
      </c>
      <c r="GG80" s="276">
        <f t="shared" si="60"/>
        <v>0</v>
      </c>
      <c r="GH80" s="277" t="e">
        <f>IF(MONTH('Настройки ТИК'!$C$17)=MONTH('Настройки ТИК'!$D$17),IF(GM80="К",GG80,0),IF(MONTH($A80)&lt;MONTH('Настройки ТИК'!$D$17),IF(GM80="К",GG80,0),0))</f>
        <v>#VALUE!</v>
      </c>
      <c r="GI80" s="277" t="e">
        <f>IF(MONTH('Настройки ТИК'!$C$17)=MONTH('Настройки ТИК'!$D$17),0,IF(MONTH($A80)&lt;MONTH('Настройки ТИК'!$D$17),0,IF(GM80="К",GG80,0)))</f>
        <v>#VALUE!</v>
      </c>
      <c r="GJ80" s="277">
        <f t="shared" si="61"/>
        <v>0</v>
      </c>
      <c r="GK80" s="277">
        <f t="shared" si="62"/>
        <v>0</v>
      </c>
      <c r="GL80" s="303">
        <f>'в ФОВ'!GI56</f>
        <v>0</v>
      </c>
      <c r="GM80" s="380" t="str">
        <f t="shared" si="63"/>
        <v/>
      </c>
      <c r="GN80" s="274" t="str">
        <f t="shared" si="123"/>
        <v>${id_fio17}</v>
      </c>
      <c r="GO80" s="181"/>
      <c r="GP80" s="181"/>
      <c r="GQ80" s="275" t="str">
        <f t="shared" si="104"/>
        <v>0:</v>
      </c>
      <c r="GR80" s="275" t="str">
        <f t="shared" si="104"/>
        <v>0:</v>
      </c>
      <c r="GS80" s="276">
        <f t="shared" si="64"/>
        <v>0</v>
      </c>
      <c r="GT80" s="277" t="e">
        <f>IF(MONTH('Настройки ТИК'!$C$17)=MONTH('Настройки ТИК'!$D$17),IF(GY80="К",GS80,0),IF(MONTH($A80)&lt;MONTH('Настройки ТИК'!$D$17),IF(GY80="К",GS80,0),0))</f>
        <v>#VALUE!</v>
      </c>
      <c r="GU80" s="277" t="e">
        <f>IF(MONTH('Настройки ТИК'!$C$17)=MONTH('Настройки ТИК'!$D$17),0,IF(MONTH($A80)&lt;MONTH('Настройки ТИК'!$D$17),0,IF(GY80="К",GS80,0)))</f>
        <v>#VALUE!</v>
      </c>
      <c r="GV80" s="277">
        <f t="shared" si="65"/>
        <v>0</v>
      </c>
      <c r="GW80" s="277">
        <f t="shared" si="66"/>
        <v>0</v>
      </c>
      <c r="GX80" s="303">
        <f>'в ФОВ'!GU56</f>
        <v>0</v>
      </c>
      <c r="GY80" s="380" t="str">
        <f t="shared" si="67"/>
        <v/>
      </c>
      <c r="GZ80" s="274" t="str">
        <f t="shared" si="124"/>
        <v>${id_fio18}</v>
      </c>
      <c r="HA80" s="181"/>
      <c r="HB80" s="181"/>
      <c r="HC80" s="275" t="str">
        <f t="shared" si="106"/>
        <v>0:</v>
      </c>
      <c r="HD80" s="275" t="str">
        <f t="shared" si="106"/>
        <v>0:</v>
      </c>
      <c r="HE80" s="276">
        <f t="shared" si="68"/>
        <v>0</v>
      </c>
      <c r="HF80" s="277" t="e">
        <f>IF(MONTH('Настройки ТИК'!$C$17)=MONTH('Настройки ТИК'!$D$17),IF(HK80="К",HE80,0),IF(MONTH($A80)&lt;MONTH('Настройки ТИК'!$D$17),IF(HK80="К",HE80,0),0))</f>
        <v>#VALUE!</v>
      </c>
      <c r="HG80" s="277" t="e">
        <f>IF(MONTH('Настройки ТИК'!$C$17)=MONTH('Настройки ТИК'!$D$17),0,IF(MONTH($A80)&lt;MONTH('Настройки ТИК'!$D$17),0,IF(HK80="К",HE80,0)))</f>
        <v>#VALUE!</v>
      </c>
      <c r="HH80" s="277">
        <f t="shared" si="69"/>
        <v>0</v>
      </c>
      <c r="HI80" s="277">
        <f t="shared" si="70"/>
        <v>0</v>
      </c>
      <c r="HJ80" s="303">
        <f>'в ФОВ'!HG56</f>
        <v>0</v>
      </c>
      <c r="HK80" s="380" t="str">
        <f t="shared" si="71"/>
        <v/>
      </c>
      <c r="HO80" s="408" t="str">
        <f>'Настройки ТИК'!$C$55</f>
        <v>${code_doc}</v>
      </c>
    </row>
    <row r="81" spans="1:223">
      <c r="A81" s="419" t="s">
        <v>1040</v>
      </c>
      <c r="B81" s="420" t="s">
        <v>1041</v>
      </c>
      <c r="C81" s="497" t="s">
        <v>1091</v>
      </c>
      <c r="D81" s="274" t="str">
        <f t="shared" si="107"/>
        <v>${id_fio1}</v>
      </c>
      <c r="E81" s="181"/>
      <c r="F81" s="181"/>
      <c r="G81" s="275" t="str">
        <f t="shared" si="72"/>
        <v>0:</v>
      </c>
      <c r="H81" s="275" t="str">
        <f t="shared" si="72"/>
        <v>0:</v>
      </c>
      <c r="I81" s="276">
        <f t="shared" si="0"/>
        <v>0</v>
      </c>
      <c r="J81" s="277" t="e">
        <f>IF(MONTH('Настройки ТИК'!$C$17)=MONTH('Настройки ТИК'!$D$17),IF(O81="К",I81,0),IF(MONTH($A81)&lt;MONTH('Настройки ТИК'!$D$17),IF(O81="К",I81,0),0))</f>
        <v>#VALUE!</v>
      </c>
      <c r="K81" s="277" t="e">
        <f>IF(MONTH('Настройки ТИК'!$C$17)=MONTH('Настройки ТИК'!$D$17),0,IF(MONTH($A81)&lt;MONTH('Настройки ТИК'!$D$17),0,IF(O81="К",I81,0)))</f>
        <v>#VALUE!</v>
      </c>
      <c r="L81" s="277">
        <f t="shared" si="1"/>
        <v>0</v>
      </c>
      <c r="M81" s="277">
        <f t="shared" si="2"/>
        <v>0</v>
      </c>
      <c r="N81" s="303">
        <f>'в ФОВ'!K57</f>
        <v>0</v>
      </c>
      <c r="O81" s="380" t="str">
        <f t="shared" si="3"/>
        <v/>
      </c>
      <c r="P81" s="274" t="str">
        <f t="shared" si="108"/>
        <v>${id_fio2}</v>
      </c>
      <c r="Q81" s="181"/>
      <c r="R81" s="181"/>
      <c r="S81" s="275" t="str">
        <f t="shared" si="74"/>
        <v>0:</v>
      </c>
      <c r="T81" s="275" t="str">
        <f t="shared" si="74"/>
        <v>0:</v>
      </c>
      <c r="U81" s="276">
        <f t="shared" si="4"/>
        <v>0</v>
      </c>
      <c r="V81" s="277" t="e">
        <f>IF(MONTH('Настройки ТИК'!$C$17)=MONTH('Настройки ТИК'!$D$17),IF(AA81="К",U81,0),IF(MONTH($A81)&lt;MONTH('Настройки ТИК'!$D$17),IF(AA81="К",U81,0),0))</f>
        <v>#VALUE!</v>
      </c>
      <c r="W81" s="277" t="e">
        <f>IF(MONTH('Настройки ТИК'!$C$17)=MONTH('Настройки ТИК'!$D$17),0,IF(MONTH($A81)&lt;MONTH('Настройки ТИК'!$D$17),0,IF(AA81="К",U81,0)))</f>
        <v>#VALUE!</v>
      </c>
      <c r="X81" s="277">
        <f t="shared" si="5"/>
        <v>0</v>
      </c>
      <c r="Y81" s="277">
        <f t="shared" si="6"/>
        <v>0</v>
      </c>
      <c r="Z81" s="303">
        <f>'в ФОВ'!W57</f>
        <v>0</v>
      </c>
      <c r="AA81" s="380" t="str">
        <f t="shared" si="7"/>
        <v/>
      </c>
      <c r="AB81" s="274" t="str">
        <f t="shared" si="109"/>
        <v>${id_fio3}</v>
      </c>
      <c r="AC81" s="181"/>
      <c r="AD81" s="181"/>
      <c r="AE81" s="275" t="str">
        <f t="shared" si="76"/>
        <v>0:</v>
      </c>
      <c r="AF81" s="275" t="str">
        <f t="shared" si="76"/>
        <v>0:</v>
      </c>
      <c r="AG81" s="276">
        <f t="shared" si="8"/>
        <v>0</v>
      </c>
      <c r="AH81" s="277" t="e">
        <f>IF(MONTH('Настройки ТИК'!$C$17)=MONTH('Настройки ТИК'!$D$17),IF(AM81="К",AG81,0),IF(MONTH($A81)&lt;MONTH('Настройки ТИК'!$D$17),IF(AM81="К",AG81,0),0))</f>
        <v>#VALUE!</v>
      </c>
      <c r="AI81" s="277" t="e">
        <f>IF(MONTH('Настройки ТИК'!$C$17)=MONTH('Настройки ТИК'!$D$17),0,IF(MONTH($A81)&lt;MONTH('Настройки ТИК'!$D$17),0,IF(AM81="К",AG81,0)))</f>
        <v>#VALUE!</v>
      </c>
      <c r="AJ81" s="277">
        <f t="shared" si="9"/>
        <v>0</v>
      </c>
      <c r="AK81" s="277">
        <f t="shared" si="10"/>
        <v>0</v>
      </c>
      <c r="AL81" s="303">
        <f>'в ФОВ'!AI57</f>
        <v>0</v>
      </c>
      <c r="AM81" s="380" t="str">
        <f t="shared" si="11"/>
        <v/>
      </c>
      <c r="AN81" s="274" t="str">
        <f t="shared" si="110"/>
        <v>${id_fio4}</v>
      </c>
      <c r="AO81" s="181"/>
      <c r="AP81" s="181"/>
      <c r="AQ81" s="275" t="str">
        <f t="shared" si="78"/>
        <v>0:</v>
      </c>
      <c r="AR81" s="275" t="str">
        <f t="shared" si="78"/>
        <v>0:</v>
      </c>
      <c r="AS81" s="276">
        <f t="shared" si="12"/>
        <v>0</v>
      </c>
      <c r="AT81" s="277" t="e">
        <f>IF(MONTH('Настройки ТИК'!$C$17)=MONTH('Настройки ТИК'!$D$17),IF(AY81="К",AS81,0),IF(MONTH($A81)&lt;MONTH('Настройки ТИК'!$D$17),IF(AY81="К",AS81,0),0))</f>
        <v>#VALUE!</v>
      </c>
      <c r="AU81" s="277" t="e">
        <f>IF(MONTH('Настройки ТИК'!$C$17)=MONTH('Настройки ТИК'!$D$17),0,IF(MONTH($A81)&lt;MONTH('Настройки ТИК'!$D$17),0,IF(AY81="К",AS81,0)))</f>
        <v>#VALUE!</v>
      </c>
      <c r="AV81" s="277">
        <f t="shared" si="13"/>
        <v>0</v>
      </c>
      <c r="AW81" s="277">
        <f t="shared" si="14"/>
        <v>0</v>
      </c>
      <c r="AX81" s="303">
        <f>'в ФОВ'!AU57</f>
        <v>0</v>
      </c>
      <c r="AY81" s="380" t="str">
        <f t="shared" si="15"/>
        <v/>
      </c>
      <c r="AZ81" s="274" t="str">
        <f t="shared" si="111"/>
        <v>${id_fio5}</v>
      </c>
      <c r="BA81" s="181"/>
      <c r="BB81" s="181"/>
      <c r="BC81" s="275" t="str">
        <f t="shared" si="80"/>
        <v>0:</v>
      </c>
      <c r="BD81" s="275" t="str">
        <f t="shared" si="80"/>
        <v>0:</v>
      </c>
      <c r="BE81" s="276">
        <f t="shared" si="16"/>
        <v>0</v>
      </c>
      <c r="BF81" s="277" t="e">
        <f>IF(MONTH('Настройки ТИК'!$C$17)=MONTH('Настройки ТИК'!$D$17),IF(BK81="К",BE81,0),IF(MONTH($A81)&lt;MONTH('Настройки ТИК'!$D$17),IF(BK81="К",BE81,0),0))</f>
        <v>#VALUE!</v>
      </c>
      <c r="BG81" s="277" t="e">
        <f>IF(MONTH('Настройки ТИК'!$C$17)=MONTH('Настройки ТИК'!$D$17),0,IF(MONTH($A81)&lt;MONTH('Настройки ТИК'!$D$17),0,IF(BK81="К",BE81,0)))</f>
        <v>#VALUE!</v>
      </c>
      <c r="BH81" s="277">
        <f t="shared" si="17"/>
        <v>0</v>
      </c>
      <c r="BI81" s="277">
        <f t="shared" si="18"/>
        <v>0</v>
      </c>
      <c r="BJ81" s="303">
        <f>'в ФОВ'!BG57</f>
        <v>0</v>
      </c>
      <c r="BK81" s="380" t="str">
        <f t="shared" si="19"/>
        <v/>
      </c>
      <c r="BL81" s="274" t="str">
        <f t="shared" si="112"/>
        <v>${id_fio6}</v>
      </c>
      <c r="BM81" s="181"/>
      <c r="BN81" s="181"/>
      <c r="BO81" s="275" t="str">
        <f t="shared" si="82"/>
        <v>0:</v>
      </c>
      <c r="BP81" s="275" t="str">
        <f t="shared" si="82"/>
        <v>0:</v>
      </c>
      <c r="BQ81" s="276">
        <f t="shared" si="20"/>
        <v>0</v>
      </c>
      <c r="BR81" s="277" t="e">
        <f>IF(MONTH('Настройки ТИК'!$C$17)=MONTH('Настройки ТИК'!$D$17),IF(BW81="К",BQ81,0),IF(MONTH($A81)&lt;MONTH('Настройки ТИК'!$D$17),IF(BW81="К",BQ81,0),0))</f>
        <v>#VALUE!</v>
      </c>
      <c r="BS81" s="277" t="e">
        <f>IF(MONTH('Настройки ТИК'!$C$17)=MONTH('Настройки ТИК'!$D$17),0,IF(MONTH($A81)&lt;MONTH('Настройки ТИК'!$D$17),0,IF(BW81="К",BQ81,0)))</f>
        <v>#VALUE!</v>
      </c>
      <c r="BT81" s="277">
        <f t="shared" si="21"/>
        <v>0</v>
      </c>
      <c r="BU81" s="277">
        <f t="shared" si="22"/>
        <v>0</v>
      </c>
      <c r="BV81" s="303">
        <f>'в ФОВ'!BS57</f>
        <v>0</v>
      </c>
      <c r="BW81" s="380" t="str">
        <f t="shared" si="23"/>
        <v/>
      </c>
      <c r="BX81" s="274" t="str">
        <f t="shared" si="113"/>
        <v>${id_fio7}</v>
      </c>
      <c r="BY81" s="181"/>
      <c r="BZ81" s="181"/>
      <c r="CA81" s="275" t="str">
        <f t="shared" si="84"/>
        <v>0:</v>
      </c>
      <c r="CB81" s="275" t="str">
        <f t="shared" si="84"/>
        <v>0:</v>
      </c>
      <c r="CC81" s="276">
        <f t="shared" si="24"/>
        <v>0</v>
      </c>
      <c r="CD81" s="277" t="e">
        <f>IF(MONTH('Настройки ТИК'!$C$17)=MONTH('Настройки ТИК'!$D$17),IF(CI81="К",CC81,0),IF(MONTH($A81)&lt;MONTH('Настройки ТИК'!$D$17),IF(CI81="К",CC81,0),0))</f>
        <v>#VALUE!</v>
      </c>
      <c r="CE81" s="277" t="e">
        <f>IF(MONTH('Настройки ТИК'!$C$17)=MONTH('Настройки ТИК'!$D$17),0,IF(MONTH($A81)&lt;MONTH('Настройки ТИК'!$D$17),0,IF(CI81="К",CC81,0)))</f>
        <v>#VALUE!</v>
      </c>
      <c r="CF81" s="277">
        <f t="shared" si="25"/>
        <v>0</v>
      </c>
      <c r="CG81" s="277">
        <f t="shared" si="26"/>
        <v>0</v>
      </c>
      <c r="CH81" s="303">
        <f>'в ФОВ'!CE57</f>
        <v>0</v>
      </c>
      <c r="CI81" s="380" t="str">
        <f t="shared" si="27"/>
        <v/>
      </c>
      <c r="CJ81" s="274" t="str">
        <f t="shared" si="114"/>
        <v>${id_fio8}</v>
      </c>
      <c r="CK81" s="181"/>
      <c r="CL81" s="181"/>
      <c r="CM81" s="275" t="str">
        <f t="shared" si="86"/>
        <v>0:</v>
      </c>
      <c r="CN81" s="275" t="str">
        <f t="shared" si="86"/>
        <v>0:</v>
      </c>
      <c r="CO81" s="276">
        <f t="shared" si="28"/>
        <v>0</v>
      </c>
      <c r="CP81" s="277" t="e">
        <f>IF(MONTH('Настройки ТИК'!$C$17)=MONTH('Настройки ТИК'!$D$17),IF(CU81="К",CO81,0),IF(MONTH($A81)&lt;MONTH('Настройки ТИК'!$D$17),IF(CU81="К",CO81,0),0))</f>
        <v>#VALUE!</v>
      </c>
      <c r="CQ81" s="277" t="e">
        <f>IF(MONTH('Настройки ТИК'!$C$17)=MONTH('Настройки ТИК'!$D$17),0,IF(MONTH($A81)&lt;MONTH('Настройки ТИК'!$D$17),0,IF(CU81="К",CO81,0)))</f>
        <v>#VALUE!</v>
      </c>
      <c r="CR81" s="277">
        <f t="shared" si="29"/>
        <v>0</v>
      </c>
      <c r="CS81" s="277">
        <f t="shared" si="30"/>
        <v>0</v>
      </c>
      <c r="CT81" s="303">
        <f>'в ФОВ'!CQ57</f>
        <v>0</v>
      </c>
      <c r="CU81" s="380" t="str">
        <f t="shared" si="31"/>
        <v/>
      </c>
      <c r="CV81" s="274" t="str">
        <f t="shared" si="115"/>
        <v>${id_fio9}</v>
      </c>
      <c r="CW81" s="181"/>
      <c r="CX81" s="181"/>
      <c r="CY81" s="275" t="str">
        <f t="shared" si="88"/>
        <v>0:</v>
      </c>
      <c r="CZ81" s="275" t="str">
        <f t="shared" si="88"/>
        <v>0:</v>
      </c>
      <c r="DA81" s="276">
        <f t="shared" si="32"/>
        <v>0</v>
      </c>
      <c r="DB81" s="277" t="e">
        <f>IF(MONTH('Настройки ТИК'!$C$17)=MONTH('Настройки ТИК'!$D$17),IF(DG81="К",DA81,0),IF(MONTH($A81)&lt;MONTH('Настройки ТИК'!$D$17),IF(DG81="К",DA81,0),0))</f>
        <v>#VALUE!</v>
      </c>
      <c r="DC81" s="277" t="e">
        <f>IF(MONTH('Настройки ТИК'!$C$17)=MONTH('Настройки ТИК'!$D$17),0,IF(MONTH($A81)&lt;MONTH('Настройки ТИК'!$D$17),0,IF(DG81="К",DA81,0)))</f>
        <v>#VALUE!</v>
      </c>
      <c r="DD81" s="277">
        <f t="shared" si="33"/>
        <v>0</v>
      </c>
      <c r="DE81" s="277">
        <f t="shared" si="34"/>
        <v>0</v>
      </c>
      <c r="DF81" s="303">
        <f>'в ФОВ'!DC57</f>
        <v>0</v>
      </c>
      <c r="DG81" s="380" t="str">
        <f t="shared" si="35"/>
        <v/>
      </c>
      <c r="DH81" s="274" t="str">
        <f t="shared" si="116"/>
        <v>${id_fio10}</v>
      </c>
      <c r="DI81" s="181"/>
      <c r="DJ81" s="181"/>
      <c r="DK81" s="275" t="str">
        <f t="shared" si="90"/>
        <v>0:</v>
      </c>
      <c r="DL81" s="275" t="str">
        <f t="shared" si="90"/>
        <v>0:</v>
      </c>
      <c r="DM81" s="276">
        <f t="shared" si="36"/>
        <v>0</v>
      </c>
      <c r="DN81" s="277" t="e">
        <f>IF(MONTH('Настройки ТИК'!$C$17)=MONTH('Настройки ТИК'!$D$17),IF(DS81="К",DM81,0),IF(MONTH($A81)&lt;MONTH('Настройки ТИК'!$D$17),IF(DS81="К",DM81,0),0))</f>
        <v>#VALUE!</v>
      </c>
      <c r="DO81" s="277" t="e">
        <f>IF(MONTH('Настройки ТИК'!$C$17)=MONTH('Настройки ТИК'!$D$17),0,IF(MONTH($A81)&lt;MONTH('Настройки ТИК'!$D$17),0,IF(DS81="К",DM81,0)))</f>
        <v>#VALUE!</v>
      </c>
      <c r="DP81" s="277">
        <f t="shared" si="37"/>
        <v>0</v>
      </c>
      <c r="DQ81" s="277">
        <f t="shared" si="38"/>
        <v>0</v>
      </c>
      <c r="DR81" s="303">
        <f>'в ФОВ'!DO57</f>
        <v>0</v>
      </c>
      <c r="DS81" s="380" t="str">
        <f t="shared" si="39"/>
        <v/>
      </c>
      <c r="DT81" s="274" t="str">
        <f t="shared" si="117"/>
        <v>${id_fio11}</v>
      </c>
      <c r="DU81" s="181"/>
      <c r="DV81" s="181"/>
      <c r="DW81" s="275" t="str">
        <f t="shared" si="92"/>
        <v>0:</v>
      </c>
      <c r="DX81" s="275" t="str">
        <f t="shared" si="92"/>
        <v>0:</v>
      </c>
      <c r="DY81" s="276">
        <f t="shared" si="40"/>
        <v>0</v>
      </c>
      <c r="DZ81" s="277" t="e">
        <f>IF(MONTH('Настройки ТИК'!$C$17)=MONTH('Настройки ТИК'!$D$17),IF(EE81="К",DY81,0),IF(MONTH($A81)&lt;MONTH('Настройки ТИК'!$D$17),IF(EE81="К",DY81,0),0))</f>
        <v>#VALUE!</v>
      </c>
      <c r="EA81" s="277" t="e">
        <f>IF(MONTH('Настройки ТИК'!$C$17)=MONTH('Настройки ТИК'!$D$17),0,IF(MONTH($A81)&lt;MONTH('Настройки ТИК'!$D$17),0,IF(EE81="К",DY81,0)))</f>
        <v>#VALUE!</v>
      </c>
      <c r="EB81" s="277">
        <f t="shared" si="41"/>
        <v>0</v>
      </c>
      <c r="EC81" s="277">
        <f t="shared" si="42"/>
        <v>0</v>
      </c>
      <c r="ED81" s="303">
        <f>'в ФОВ'!EA57</f>
        <v>0</v>
      </c>
      <c r="EE81" s="380" t="str">
        <f t="shared" si="43"/>
        <v/>
      </c>
      <c r="EF81" s="274" t="str">
        <f t="shared" si="118"/>
        <v>${id_fio12}</v>
      </c>
      <c r="EG81" s="181"/>
      <c r="EH81" s="181"/>
      <c r="EI81" s="275" t="str">
        <f t="shared" si="94"/>
        <v>0:</v>
      </c>
      <c r="EJ81" s="275" t="str">
        <f t="shared" si="94"/>
        <v>0:</v>
      </c>
      <c r="EK81" s="276">
        <f t="shared" si="44"/>
        <v>0</v>
      </c>
      <c r="EL81" s="277" t="e">
        <f>IF(MONTH('Настройки ТИК'!$C$17)=MONTH('Настройки ТИК'!$D$17),IF(EQ81="К",EK81,0),IF(MONTH($A81)&lt;MONTH('Настройки ТИК'!$D$17),IF(EQ81="К",EK81,0),0))</f>
        <v>#VALUE!</v>
      </c>
      <c r="EM81" s="277" t="e">
        <f>IF(MONTH('Настройки ТИК'!$C$17)=MONTH('Настройки ТИК'!$D$17),0,IF(MONTH($A81)&lt;MONTH('Настройки ТИК'!$D$17),0,IF(EQ81="К",EK81,0)))</f>
        <v>#VALUE!</v>
      </c>
      <c r="EN81" s="277">
        <f t="shared" si="45"/>
        <v>0</v>
      </c>
      <c r="EO81" s="277">
        <f t="shared" si="46"/>
        <v>0</v>
      </c>
      <c r="EP81" s="303">
        <f>'в ФОВ'!EM57</f>
        <v>0</v>
      </c>
      <c r="EQ81" s="380" t="str">
        <f t="shared" si="47"/>
        <v/>
      </c>
      <c r="ER81" s="274" t="str">
        <f t="shared" si="119"/>
        <v>${id_fio13}</v>
      </c>
      <c r="ES81" s="181"/>
      <c r="ET81" s="181"/>
      <c r="EU81" s="275" t="str">
        <f t="shared" si="96"/>
        <v>0:</v>
      </c>
      <c r="EV81" s="275" t="str">
        <f t="shared" si="96"/>
        <v>0:</v>
      </c>
      <c r="EW81" s="276">
        <f t="shared" si="48"/>
        <v>0</v>
      </c>
      <c r="EX81" s="277" t="e">
        <f>IF(MONTH('Настройки ТИК'!$C$17)=MONTH('Настройки ТИК'!$D$17),IF(FC81="К",EW81,0),IF(MONTH($A81)&lt;MONTH('Настройки ТИК'!$D$17),IF(FC81="К",EW81,0),0))</f>
        <v>#VALUE!</v>
      </c>
      <c r="EY81" s="277" t="e">
        <f>IF(MONTH('Настройки ТИК'!$C$17)=MONTH('Настройки ТИК'!$D$17),0,IF(MONTH($A81)&lt;MONTH('Настройки ТИК'!$D$17),0,IF(FC81="К",EW81,0)))</f>
        <v>#VALUE!</v>
      </c>
      <c r="EZ81" s="277">
        <f t="shared" si="49"/>
        <v>0</v>
      </c>
      <c r="FA81" s="277">
        <f t="shared" si="50"/>
        <v>0</v>
      </c>
      <c r="FB81" s="303">
        <f>'в ФОВ'!EY57</f>
        <v>0</v>
      </c>
      <c r="FC81" s="380" t="str">
        <f t="shared" si="51"/>
        <v/>
      </c>
      <c r="FD81" s="274" t="str">
        <f t="shared" si="120"/>
        <v>${id_fio14}</v>
      </c>
      <c r="FE81" s="181"/>
      <c r="FF81" s="181"/>
      <c r="FG81" s="275" t="str">
        <f t="shared" si="98"/>
        <v>0:</v>
      </c>
      <c r="FH81" s="275" t="str">
        <f t="shared" si="98"/>
        <v>0:</v>
      </c>
      <c r="FI81" s="276">
        <f t="shared" si="52"/>
        <v>0</v>
      </c>
      <c r="FJ81" s="277" t="e">
        <f>IF(MONTH('Настройки ТИК'!$C$17)=MONTH('Настройки ТИК'!$D$17),IF(FO81="К",FI81,0),IF(MONTH($A81)&lt;MONTH('Настройки ТИК'!$D$17),IF(FO81="К",FI81,0),0))</f>
        <v>#VALUE!</v>
      </c>
      <c r="FK81" s="277" t="e">
        <f>IF(MONTH('Настройки ТИК'!$C$17)=MONTH('Настройки ТИК'!$D$17),0,IF(MONTH($A81)&lt;MONTH('Настройки ТИК'!$D$17),0,IF(FO81="К",FI81,0)))</f>
        <v>#VALUE!</v>
      </c>
      <c r="FL81" s="277">
        <f t="shared" si="53"/>
        <v>0</v>
      </c>
      <c r="FM81" s="277">
        <f t="shared" si="54"/>
        <v>0</v>
      </c>
      <c r="FN81" s="303">
        <f>'в ФОВ'!FK57</f>
        <v>0</v>
      </c>
      <c r="FO81" s="380" t="str">
        <f t="shared" si="55"/>
        <v/>
      </c>
      <c r="FP81" s="274" t="str">
        <f t="shared" si="121"/>
        <v>${id_fio15}</v>
      </c>
      <c r="FQ81" s="181"/>
      <c r="FR81" s="181"/>
      <c r="FS81" s="275" t="str">
        <f t="shared" si="100"/>
        <v>0:</v>
      </c>
      <c r="FT81" s="275" t="str">
        <f t="shared" si="100"/>
        <v>0:</v>
      </c>
      <c r="FU81" s="276">
        <f t="shared" si="56"/>
        <v>0</v>
      </c>
      <c r="FV81" s="277" t="e">
        <f>IF(MONTH('Настройки ТИК'!$C$17)=MONTH('Настройки ТИК'!$D$17),IF(GA81="К",FU81,0),IF(MONTH($A81)&lt;MONTH('Настройки ТИК'!$D$17),IF(GA81="К",FU81,0),0))</f>
        <v>#VALUE!</v>
      </c>
      <c r="FW81" s="277" t="e">
        <f>IF(MONTH('Настройки ТИК'!$C$17)=MONTH('Настройки ТИК'!$D$17),0,IF(MONTH($A81)&lt;MONTH('Настройки ТИК'!$D$17),0,IF(GA81="К",FU81,0)))</f>
        <v>#VALUE!</v>
      </c>
      <c r="FX81" s="277">
        <f t="shared" si="57"/>
        <v>0</v>
      </c>
      <c r="FY81" s="277">
        <f t="shared" si="58"/>
        <v>0</v>
      </c>
      <c r="FZ81" s="303">
        <f>'в ФОВ'!FW57</f>
        <v>0</v>
      </c>
      <c r="GA81" s="380" t="str">
        <f t="shared" si="59"/>
        <v/>
      </c>
      <c r="GB81" s="274" t="str">
        <f t="shared" si="122"/>
        <v>${id_fio16}</v>
      </c>
      <c r="GC81" s="181"/>
      <c r="GD81" s="181"/>
      <c r="GE81" s="275" t="str">
        <f t="shared" si="102"/>
        <v>0:</v>
      </c>
      <c r="GF81" s="275" t="str">
        <f t="shared" si="102"/>
        <v>0:</v>
      </c>
      <c r="GG81" s="276">
        <f t="shared" si="60"/>
        <v>0</v>
      </c>
      <c r="GH81" s="277" t="e">
        <f>IF(MONTH('Настройки ТИК'!$C$17)=MONTH('Настройки ТИК'!$D$17),IF(GM81="К",GG81,0),IF(MONTH($A81)&lt;MONTH('Настройки ТИК'!$D$17),IF(GM81="К",GG81,0),0))</f>
        <v>#VALUE!</v>
      </c>
      <c r="GI81" s="277" t="e">
        <f>IF(MONTH('Настройки ТИК'!$C$17)=MONTH('Настройки ТИК'!$D$17),0,IF(MONTH($A81)&lt;MONTH('Настройки ТИК'!$D$17),0,IF(GM81="К",GG81,0)))</f>
        <v>#VALUE!</v>
      </c>
      <c r="GJ81" s="277">
        <f t="shared" si="61"/>
        <v>0</v>
      </c>
      <c r="GK81" s="277">
        <f t="shared" si="62"/>
        <v>0</v>
      </c>
      <c r="GL81" s="303">
        <f>'в ФОВ'!GI57</f>
        <v>0</v>
      </c>
      <c r="GM81" s="380" t="str">
        <f t="shared" si="63"/>
        <v/>
      </c>
      <c r="GN81" s="274" t="str">
        <f t="shared" si="123"/>
        <v>${id_fio17}</v>
      </c>
      <c r="GO81" s="181"/>
      <c r="GP81" s="181"/>
      <c r="GQ81" s="275" t="str">
        <f t="shared" si="104"/>
        <v>0:</v>
      </c>
      <c r="GR81" s="275" t="str">
        <f t="shared" si="104"/>
        <v>0:</v>
      </c>
      <c r="GS81" s="276">
        <f t="shared" si="64"/>
        <v>0</v>
      </c>
      <c r="GT81" s="277" t="e">
        <f>IF(MONTH('Настройки ТИК'!$C$17)=MONTH('Настройки ТИК'!$D$17),IF(GY81="К",GS81,0),IF(MONTH($A81)&lt;MONTH('Настройки ТИК'!$D$17),IF(GY81="К",GS81,0),0))</f>
        <v>#VALUE!</v>
      </c>
      <c r="GU81" s="277" t="e">
        <f>IF(MONTH('Настройки ТИК'!$C$17)=MONTH('Настройки ТИК'!$D$17),0,IF(MONTH($A81)&lt;MONTH('Настройки ТИК'!$D$17),0,IF(GY81="К",GS81,0)))</f>
        <v>#VALUE!</v>
      </c>
      <c r="GV81" s="277">
        <f t="shared" si="65"/>
        <v>0</v>
      </c>
      <c r="GW81" s="277">
        <f t="shared" si="66"/>
        <v>0</v>
      </c>
      <c r="GX81" s="303">
        <f>'в ФОВ'!GU57</f>
        <v>0</v>
      </c>
      <c r="GY81" s="380" t="str">
        <f t="shared" si="67"/>
        <v/>
      </c>
      <c r="GZ81" s="274" t="str">
        <f t="shared" si="124"/>
        <v>${id_fio18}</v>
      </c>
      <c r="HA81" s="181"/>
      <c r="HB81" s="181"/>
      <c r="HC81" s="275" t="str">
        <f t="shared" si="106"/>
        <v>0:</v>
      </c>
      <c r="HD81" s="275" t="str">
        <f t="shared" si="106"/>
        <v>0:</v>
      </c>
      <c r="HE81" s="276">
        <f t="shared" si="68"/>
        <v>0</v>
      </c>
      <c r="HF81" s="277" t="e">
        <f>IF(MONTH('Настройки ТИК'!$C$17)=MONTH('Настройки ТИК'!$D$17),IF(HK81="К",HE81,0),IF(MONTH($A81)&lt;MONTH('Настройки ТИК'!$D$17),IF(HK81="К",HE81,0),0))</f>
        <v>#VALUE!</v>
      </c>
      <c r="HG81" s="277" t="e">
        <f>IF(MONTH('Настройки ТИК'!$C$17)=MONTH('Настройки ТИК'!$D$17),0,IF(MONTH($A81)&lt;MONTH('Настройки ТИК'!$D$17),0,IF(HK81="К",HE81,0)))</f>
        <v>#VALUE!</v>
      </c>
      <c r="HH81" s="277">
        <f t="shared" si="69"/>
        <v>0</v>
      </c>
      <c r="HI81" s="277">
        <f t="shared" si="70"/>
        <v>0</v>
      </c>
      <c r="HJ81" s="303">
        <f>'в ФОВ'!HG57</f>
        <v>0</v>
      </c>
      <c r="HK81" s="380" t="str">
        <f t="shared" si="71"/>
        <v/>
      </c>
      <c r="HO81" s="408" t="str">
        <f>'Настройки ТИК'!$C$55</f>
        <v>${code_doc}</v>
      </c>
    </row>
    <row r="82" spans="1:223">
      <c r="A82" s="419" t="s">
        <v>1040</v>
      </c>
      <c r="B82" s="420" t="s">
        <v>1041</v>
      </c>
      <c r="C82" s="497" t="s">
        <v>1091</v>
      </c>
      <c r="D82" s="274" t="str">
        <f t="shared" si="107"/>
        <v>${id_fio1}</v>
      </c>
      <c r="E82" s="181"/>
      <c r="F82" s="181"/>
      <c r="G82" s="275" t="str">
        <f t="shared" si="72"/>
        <v>0:</v>
      </c>
      <c r="H82" s="275" t="str">
        <f t="shared" si="72"/>
        <v>0:</v>
      </c>
      <c r="I82" s="276">
        <f t="shared" si="0"/>
        <v>0</v>
      </c>
      <c r="J82" s="277" t="e">
        <f>IF(MONTH('Настройки ТИК'!$C$17)=MONTH('Настройки ТИК'!$D$17),IF(O82="К",I82,0),IF(MONTH($A82)&lt;MONTH('Настройки ТИК'!$D$17),IF(O82="К",I82,0),0))</f>
        <v>#VALUE!</v>
      </c>
      <c r="K82" s="277" t="e">
        <f>IF(MONTH('Настройки ТИК'!$C$17)=MONTH('Настройки ТИК'!$D$17),0,IF(MONTH($A82)&lt;MONTH('Настройки ТИК'!$D$17),0,IF(O82="К",I82,0)))</f>
        <v>#VALUE!</v>
      </c>
      <c r="L82" s="277">
        <f t="shared" si="1"/>
        <v>0</v>
      </c>
      <c r="M82" s="277">
        <f t="shared" si="2"/>
        <v>0</v>
      </c>
      <c r="N82" s="303">
        <f>'в ФОВ'!K58</f>
        <v>0</v>
      </c>
      <c r="O82" s="380" t="str">
        <f t="shared" si="3"/>
        <v/>
      </c>
      <c r="P82" s="274" t="str">
        <f t="shared" si="108"/>
        <v>${id_fio2}</v>
      </c>
      <c r="Q82" s="181"/>
      <c r="R82" s="181"/>
      <c r="S82" s="275" t="str">
        <f t="shared" si="74"/>
        <v>0:</v>
      </c>
      <c r="T82" s="275" t="str">
        <f t="shared" si="74"/>
        <v>0:</v>
      </c>
      <c r="U82" s="276">
        <f t="shared" si="4"/>
        <v>0</v>
      </c>
      <c r="V82" s="277" t="e">
        <f>IF(MONTH('Настройки ТИК'!$C$17)=MONTH('Настройки ТИК'!$D$17),IF(AA82="К",U82,0),IF(MONTH($A82)&lt;MONTH('Настройки ТИК'!$D$17),IF(AA82="К",U82,0),0))</f>
        <v>#VALUE!</v>
      </c>
      <c r="W82" s="277" t="e">
        <f>IF(MONTH('Настройки ТИК'!$C$17)=MONTH('Настройки ТИК'!$D$17),0,IF(MONTH($A82)&lt;MONTH('Настройки ТИК'!$D$17),0,IF(AA82="К",U82,0)))</f>
        <v>#VALUE!</v>
      </c>
      <c r="X82" s="277">
        <f t="shared" si="5"/>
        <v>0</v>
      </c>
      <c r="Y82" s="277">
        <f t="shared" si="6"/>
        <v>0</v>
      </c>
      <c r="Z82" s="303">
        <f>'в ФОВ'!W58</f>
        <v>0</v>
      </c>
      <c r="AA82" s="380" t="str">
        <f t="shared" si="7"/>
        <v/>
      </c>
      <c r="AB82" s="274" t="str">
        <f t="shared" si="109"/>
        <v>${id_fio3}</v>
      </c>
      <c r="AC82" s="181"/>
      <c r="AD82" s="181"/>
      <c r="AE82" s="275" t="str">
        <f t="shared" si="76"/>
        <v>0:</v>
      </c>
      <c r="AF82" s="275" t="str">
        <f t="shared" si="76"/>
        <v>0:</v>
      </c>
      <c r="AG82" s="276">
        <f t="shared" si="8"/>
        <v>0</v>
      </c>
      <c r="AH82" s="277" t="e">
        <f>IF(MONTH('Настройки ТИК'!$C$17)=MONTH('Настройки ТИК'!$D$17),IF(AM82="К",AG82,0),IF(MONTH($A82)&lt;MONTH('Настройки ТИК'!$D$17),IF(AM82="К",AG82,0),0))</f>
        <v>#VALUE!</v>
      </c>
      <c r="AI82" s="277" t="e">
        <f>IF(MONTH('Настройки ТИК'!$C$17)=MONTH('Настройки ТИК'!$D$17),0,IF(MONTH($A82)&lt;MONTH('Настройки ТИК'!$D$17),0,IF(AM82="К",AG82,0)))</f>
        <v>#VALUE!</v>
      </c>
      <c r="AJ82" s="277">
        <f t="shared" si="9"/>
        <v>0</v>
      </c>
      <c r="AK82" s="277">
        <f t="shared" si="10"/>
        <v>0</v>
      </c>
      <c r="AL82" s="303">
        <f>'в ФОВ'!AI58</f>
        <v>0</v>
      </c>
      <c r="AM82" s="380" t="str">
        <f t="shared" si="11"/>
        <v/>
      </c>
      <c r="AN82" s="274" t="str">
        <f t="shared" si="110"/>
        <v>${id_fio4}</v>
      </c>
      <c r="AO82" s="181"/>
      <c r="AP82" s="181"/>
      <c r="AQ82" s="275" t="str">
        <f t="shared" si="78"/>
        <v>0:</v>
      </c>
      <c r="AR82" s="275" t="str">
        <f t="shared" si="78"/>
        <v>0:</v>
      </c>
      <c r="AS82" s="276">
        <f t="shared" si="12"/>
        <v>0</v>
      </c>
      <c r="AT82" s="277" t="e">
        <f>IF(MONTH('Настройки ТИК'!$C$17)=MONTH('Настройки ТИК'!$D$17),IF(AY82="К",AS82,0),IF(MONTH($A82)&lt;MONTH('Настройки ТИК'!$D$17),IF(AY82="К",AS82,0),0))</f>
        <v>#VALUE!</v>
      </c>
      <c r="AU82" s="277" t="e">
        <f>IF(MONTH('Настройки ТИК'!$C$17)=MONTH('Настройки ТИК'!$D$17),0,IF(MONTH($A82)&lt;MONTH('Настройки ТИК'!$D$17),0,IF(AY82="К",AS82,0)))</f>
        <v>#VALUE!</v>
      </c>
      <c r="AV82" s="277">
        <f t="shared" si="13"/>
        <v>0</v>
      </c>
      <c r="AW82" s="277">
        <f t="shared" si="14"/>
        <v>0</v>
      </c>
      <c r="AX82" s="303">
        <f>'в ФОВ'!AU58</f>
        <v>0</v>
      </c>
      <c r="AY82" s="380" t="str">
        <f t="shared" si="15"/>
        <v/>
      </c>
      <c r="AZ82" s="274" t="str">
        <f t="shared" si="111"/>
        <v>${id_fio5}</v>
      </c>
      <c r="BA82" s="181"/>
      <c r="BB82" s="181"/>
      <c r="BC82" s="275" t="str">
        <f t="shared" si="80"/>
        <v>0:</v>
      </c>
      <c r="BD82" s="275" t="str">
        <f t="shared" si="80"/>
        <v>0:</v>
      </c>
      <c r="BE82" s="276">
        <f t="shared" si="16"/>
        <v>0</v>
      </c>
      <c r="BF82" s="277" t="e">
        <f>IF(MONTH('Настройки ТИК'!$C$17)=MONTH('Настройки ТИК'!$D$17),IF(BK82="К",BE82,0),IF(MONTH($A82)&lt;MONTH('Настройки ТИК'!$D$17),IF(BK82="К",BE82,0),0))</f>
        <v>#VALUE!</v>
      </c>
      <c r="BG82" s="277" t="e">
        <f>IF(MONTH('Настройки ТИК'!$C$17)=MONTH('Настройки ТИК'!$D$17),0,IF(MONTH($A82)&lt;MONTH('Настройки ТИК'!$D$17),0,IF(BK82="К",BE82,0)))</f>
        <v>#VALUE!</v>
      </c>
      <c r="BH82" s="277">
        <f t="shared" si="17"/>
        <v>0</v>
      </c>
      <c r="BI82" s="277">
        <f t="shared" si="18"/>
        <v>0</v>
      </c>
      <c r="BJ82" s="303">
        <f>'в ФОВ'!BG58</f>
        <v>0</v>
      </c>
      <c r="BK82" s="380" t="str">
        <f t="shared" si="19"/>
        <v/>
      </c>
      <c r="BL82" s="274" t="str">
        <f t="shared" si="112"/>
        <v>${id_fio6}</v>
      </c>
      <c r="BM82" s="181"/>
      <c r="BN82" s="181"/>
      <c r="BO82" s="275" t="str">
        <f t="shared" si="82"/>
        <v>0:</v>
      </c>
      <c r="BP82" s="275" t="str">
        <f t="shared" si="82"/>
        <v>0:</v>
      </c>
      <c r="BQ82" s="276">
        <f t="shared" si="20"/>
        <v>0</v>
      </c>
      <c r="BR82" s="277" t="e">
        <f>IF(MONTH('Настройки ТИК'!$C$17)=MONTH('Настройки ТИК'!$D$17),IF(BW82="К",BQ82,0),IF(MONTH($A82)&lt;MONTH('Настройки ТИК'!$D$17),IF(BW82="К",BQ82,0),0))</f>
        <v>#VALUE!</v>
      </c>
      <c r="BS82" s="277" t="e">
        <f>IF(MONTH('Настройки ТИК'!$C$17)=MONTH('Настройки ТИК'!$D$17),0,IF(MONTH($A82)&lt;MONTH('Настройки ТИК'!$D$17),0,IF(BW82="К",BQ82,0)))</f>
        <v>#VALUE!</v>
      </c>
      <c r="BT82" s="277">
        <f t="shared" si="21"/>
        <v>0</v>
      </c>
      <c r="BU82" s="277">
        <f t="shared" si="22"/>
        <v>0</v>
      </c>
      <c r="BV82" s="303">
        <f>'в ФОВ'!BS58</f>
        <v>0</v>
      </c>
      <c r="BW82" s="380" t="str">
        <f t="shared" si="23"/>
        <v/>
      </c>
      <c r="BX82" s="274" t="str">
        <f t="shared" si="113"/>
        <v>${id_fio7}</v>
      </c>
      <c r="BY82" s="181"/>
      <c r="BZ82" s="181"/>
      <c r="CA82" s="275" t="str">
        <f t="shared" si="84"/>
        <v>0:</v>
      </c>
      <c r="CB82" s="275" t="str">
        <f t="shared" si="84"/>
        <v>0:</v>
      </c>
      <c r="CC82" s="276">
        <f t="shared" si="24"/>
        <v>0</v>
      </c>
      <c r="CD82" s="277" t="e">
        <f>IF(MONTH('Настройки ТИК'!$C$17)=MONTH('Настройки ТИК'!$D$17),IF(CI82="К",CC82,0),IF(MONTH($A82)&lt;MONTH('Настройки ТИК'!$D$17),IF(CI82="К",CC82,0),0))</f>
        <v>#VALUE!</v>
      </c>
      <c r="CE82" s="277" t="e">
        <f>IF(MONTH('Настройки ТИК'!$C$17)=MONTH('Настройки ТИК'!$D$17),0,IF(MONTH($A82)&lt;MONTH('Настройки ТИК'!$D$17),0,IF(CI82="К",CC82,0)))</f>
        <v>#VALUE!</v>
      </c>
      <c r="CF82" s="277">
        <f t="shared" si="25"/>
        <v>0</v>
      </c>
      <c r="CG82" s="277">
        <f t="shared" si="26"/>
        <v>0</v>
      </c>
      <c r="CH82" s="303">
        <f>'в ФОВ'!CE58</f>
        <v>0</v>
      </c>
      <c r="CI82" s="380" t="str">
        <f t="shared" si="27"/>
        <v/>
      </c>
      <c r="CJ82" s="274" t="str">
        <f t="shared" si="114"/>
        <v>${id_fio8}</v>
      </c>
      <c r="CK82" s="181"/>
      <c r="CL82" s="181"/>
      <c r="CM82" s="275" t="str">
        <f t="shared" si="86"/>
        <v>0:</v>
      </c>
      <c r="CN82" s="275" t="str">
        <f t="shared" si="86"/>
        <v>0:</v>
      </c>
      <c r="CO82" s="276">
        <f t="shared" si="28"/>
        <v>0</v>
      </c>
      <c r="CP82" s="277" t="e">
        <f>IF(MONTH('Настройки ТИК'!$C$17)=MONTH('Настройки ТИК'!$D$17),IF(CU82="К",CO82,0),IF(MONTH($A82)&lt;MONTH('Настройки ТИК'!$D$17),IF(CU82="К",CO82,0),0))</f>
        <v>#VALUE!</v>
      </c>
      <c r="CQ82" s="277" t="e">
        <f>IF(MONTH('Настройки ТИК'!$C$17)=MONTH('Настройки ТИК'!$D$17),0,IF(MONTH($A82)&lt;MONTH('Настройки ТИК'!$D$17),0,IF(CU82="К",CO82,0)))</f>
        <v>#VALUE!</v>
      </c>
      <c r="CR82" s="277">
        <f t="shared" si="29"/>
        <v>0</v>
      </c>
      <c r="CS82" s="277">
        <f t="shared" si="30"/>
        <v>0</v>
      </c>
      <c r="CT82" s="303">
        <f>'в ФОВ'!CQ58</f>
        <v>0</v>
      </c>
      <c r="CU82" s="380" t="str">
        <f t="shared" si="31"/>
        <v/>
      </c>
      <c r="CV82" s="274" t="str">
        <f t="shared" si="115"/>
        <v>${id_fio9}</v>
      </c>
      <c r="CW82" s="181"/>
      <c r="CX82" s="181"/>
      <c r="CY82" s="275" t="str">
        <f t="shared" si="88"/>
        <v>0:</v>
      </c>
      <c r="CZ82" s="275" t="str">
        <f t="shared" si="88"/>
        <v>0:</v>
      </c>
      <c r="DA82" s="276">
        <f t="shared" si="32"/>
        <v>0</v>
      </c>
      <c r="DB82" s="277" t="e">
        <f>IF(MONTH('Настройки ТИК'!$C$17)=MONTH('Настройки ТИК'!$D$17),IF(DG82="К",DA82,0),IF(MONTH($A82)&lt;MONTH('Настройки ТИК'!$D$17),IF(DG82="К",DA82,0),0))</f>
        <v>#VALUE!</v>
      </c>
      <c r="DC82" s="277" t="e">
        <f>IF(MONTH('Настройки ТИК'!$C$17)=MONTH('Настройки ТИК'!$D$17),0,IF(MONTH($A82)&lt;MONTH('Настройки ТИК'!$D$17),0,IF(DG82="К",DA82,0)))</f>
        <v>#VALUE!</v>
      </c>
      <c r="DD82" s="277">
        <f t="shared" si="33"/>
        <v>0</v>
      </c>
      <c r="DE82" s="277">
        <f t="shared" si="34"/>
        <v>0</v>
      </c>
      <c r="DF82" s="303">
        <f>'в ФОВ'!DC58</f>
        <v>0</v>
      </c>
      <c r="DG82" s="380" t="str">
        <f t="shared" si="35"/>
        <v/>
      </c>
      <c r="DH82" s="274" t="str">
        <f t="shared" si="116"/>
        <v>${id_fio10}</v>
      </c>
      <c r="DI82" s="181"/>
      <c r="DJ82" s="181"/>
      <c r="DK82" s="275" t="str">
        <f t="shared" si="90"/>
        <v>0:</v>
      </c>
      <c r="DL82" s="275" t="str">
        <f t="shared" si="90"/>
        <v>0:</v>
      </c>
      <c r="DM82" s="276">
        <f t="shared" si="36"/>
        <v>0</v>
      </c>
      <c r="DN82" s="277" t="e">
        <f>IF(MONTH('Настройки ТИК'!$C$17)=MONTH('Настройки ТИК'!$D$17),IF(DS82="К",DM82,0),IF(MONTH($A82)&lt;MONTH('Настройки ТИК'!$D$17),IF(DS82="К",DM82,0),0))</f>
        <v>#VALUE!</v>
      </c>
      <c r="DO82" s="277" t="e">
        <f>IF(MONTH('Настройки ТИК'!$C$17)=MONTH('Настройки ТИК'!$D$17),0,IF(MONTH($A82)&lt;MONTH('Настройки ТИК'!$D$17),0,IF(DS82="К",DM82,0)))</f>
        <v>#VALUE!</v>
      </c>
      <c r="DP82" s="277">
        <f t="shared" si="37"/>
        <v>0</v>
      </c>
      <c r="DQ82" s="277">
        <f t="shared" si="38"/>
        <v>0</v>
      </c>
      <c r="DR82" s="303">
        <f>'в ФОВ'!DO58</f>
        <v>0</v>
      </c>
      <c r="DS82" s="380" t="str">
        <f t="shared" si="39"/>
        <v/>
      </c>
      <c r="DT82" s="274" t="str">
        <f t="shared" si="117"/>
        <v>${id_fio11}</v>
      </c>
      <c r="DU82" s="181"/>
      <c r="DV82" s="181"/>
      <c r="DW82" s="275" t="str">
        <f t="shared" si="92"/>
        <v>0:</v>
      </c>
      <c r="DX82" s="275" t="str">
        <f t="shared" si="92"/>
        <v>0:</v>
      </c>
      <c r="DY82" s="276">
        <f t="shared" si="40"/>
        <v>0</v>
      </c>
      <c r="DZ82" s="277" t="e">
        <f>IF(MONTH('Настройки ТИК'!$C$17)=MONTH('Настройки ТИК'!$D$17),IF(EE82="К",DY82,0),IF(MONTH($A82)&lt;MONTH('Настройки ТИК'!$D$17),IF(EE82="К",DY82,0),0))</f>
        <v>#VALUE!</v>
      </c>
      <c r="EA82" s="277" t="e">
        <f>IF(MONTH('Настройки ТИК'!$C$17)=MONTH('Настройки ТИК'!$D$17),0,IF(MONTH($A82)&lt;MONTH('Настройки ТИК'!$D$17),0,IF(EE82="К",DY82,0)))</f>
        <v>#VALUE!</v>
      </c>
      <c r="EB82" s="277">
        <f t="shared" si="41"/>
        <v>0</v>
      </c>
      <c r="EC82" s="277">
        <f t="shared" si="42"/>
        <v>0</v>
      </c>
      <c r="ED82" s="303">
        <f>'в ФОВ'!EA58</f>
        <v>0</v>
      </c>
      <c r="EE82" s="380" t="str">
        <f t="shared" si="43"/>
        <v/>
      </c>
      <c r="EF82" s="274" t="str">
        <f t="shared" si="118"/>
        <v>${id_fio12}</v>
      </c>
      <c r="EG82" s="181"/>
      <c r="EH82" s="181"/>
      <c r="EI82" s="275" t="str">
        <f t="shared" si="94"/>
        <v>0:</v>
      </c>
      <c r="EJ82" s="275" t="str">
        <f t="shared" si="94"/>
        <v>0:</v>
      </c>
      <c r="EK82" s="276">
        <f t="shared" si="44"/>
        <v>0</v>
      </c>
      <c r="EL82" s="277" t="e">
        <f>IF(MONTH('Настройки ТИК'!$C$17)=MONTH('Настройки ТИК'!$D$17),IF(EQ82="К",EK82,0),IF(MONTH($A82)&lt;MONTH('Настройки ТИК'!$D$17),IF(EQ82="К",EK82,0),0))</f>
        <v>#VALUE!</v>
      </c>
      <c r="EM82" s="277" t="e">
        <f>IF(MONTH('Настройки ТИК'!$C$17)=MONTH('Настройки ТИК'!$D$17),0,IF(MONTH($A82)&lt;MONTH('Настройки ТИК'!$D$17),0,IF(EQ82="К",EK82,0)))</f>
        <v>#VALUE!</v>
      </c>
      <c r="EN82" s="277">
        <f t="shared" si="45"/>
        <v>0</v>
      </c>
      <c r="EO82" s="277">
        <f t="shared" si="46"/>
        <v>0</v>
      </c>
      <c r="EP82" s="303">
        <f>'в ФОВ'!EM58</f>
        <v>0</v>
      </c>
      <c r="EQ82" s="380" t="str">
        <f t="shared" si="47"/>
        <v/>
      </c>
      <c r="ER82" s="274" t="str">
        <f t="shared" si="119"/>
        <v>${id_fio13}</v>
      </c>
      <c r="ES82" s="181"/>
      <c r="ET82" s="181"/>
      <c r="EU82" s="275" t="str">
        <f t="shared" si="96"/>
        <v>0:</v>
      </c>
      <c r="EV82" s="275" t="str">
        <f t="shared" si="96"/>
        <v>0:</v>
      </c>
      <c r="EW82" s="276">
        <f t="shared" si="48"/>
        <v>0</v>
      </c>
      <c r="EX82" s="277" t="e">
        <f>IF(MONTH('Настройки ТИК'!$C$17)=MONTH('Настройки ТИК'!$D$17),IF(FC82="К",EW82,0),IF(MONTH($A82)&lt;MONTH('Настройки ТИК'!$D$17),IF(FC82="К",EW82,0),0))</f>
        <v>#VALUE!</v>
      </c>
      <c r="EY82" s="277" t="e">
        <f>IF(MONTH('Настройки ТИК'!$C$17)=MONTH('Настройки ТИК'!$D$17),0,IF(MONTH($A82)&lt;MONTH('Настройки ТИК'!$D$17),0,IF(FC82="К",EW82,0)))</f>
        <v>#VALUE!</v>
      </c>
      <c r="EZ82" s="277">
        <f t="shared" si="49"/>
        <v>0</v>
      </c>
      <c r="FA82" s="277">
        <f t="shared" si="50"/>
        <v>0</v>
      </c>
      <c r="FB82" s="303">
        <f>'в ФОВ'!EY58</f>
        <v>0</v>
      </c>
      <c r="FC82" s="380" t="str">
        <f t="shared" si="51"/>
        <v/>
      </c>
      <c r="FD82" s="274" t="str">
        <f t="shared" si="120"/>
        <v>${id_fio14}</v>
      </c>
      <c r="FE82" s="181"/>
      <c r="FF82" s="181"/>
      <c r="FG82" s="275" t="str">
        <f t="shared" si="98"/>
        <v>0:</v>
      </c>
      <c r="FH82" s="275" t="str">
        <f t="shared" si="98"/>
        <v>0:</v>
      </c>
      <c r="FI82" s="276">
        <f t="shared" si="52"/>
        <v>0</v>
      </c>
      <c r="FJ82" s="277" t="e">
        <f>IF(MONTH('Настройки ТИК'!$C$17)=MONTH('Настройки ТИК'!$D$17),IF(FO82="К",FI82,0),IF(MONTH($A82)&lt;MONTH('Настройки ТИК'!$D$17),IF(FO82="К",FI82,0),0))</f>
        <v>#VALUE!</v>
      </c>
      <c r="FK82" s="277" t="e">
        <f>IF(MONTH('Настройки ТИК'!$C$17)=MONTH('Настройки ТИК'!$D$17),0,IF(MONTH($A82)&lt;MONTH('Настройки ТИК'!$D$17),0,IF(FO82="К",FI82,0)))</f>
        <v>#VALUE!</v>
      </c>
      <c r="FL82" s="277">
        <f t="shared" si="53"/>
        <v>0</v>
      </c>
      <c r="FM82" s="277">
        <f t="shared" si="54"/>
        <v>0</v>
      </c>
      <c r="FN82" s="303">
        <f>'в ФОВ'!FK58</f>
        <v>0</v>
      </c>
      <c r="FO82" s="380" t="str">
        <f t="shared" si="55"/>
        <v/>
      </c>
      <c r="FP82" s="274" t="str">
        <f t="shared" si="121"/>
        <v>${id_fio15}</v>
      </c>
      <c r="FQ82" s="181"/>
      <c r="FR82" s="181"/>
      <c r="FS82" s="275" t="str">
        <f t="shared" si="100"/>
        <v>0:</v>
      </c>
      <c r="FT82" s="275" t="str">
        <f t="shared" si="100"/>
        <v>0:</v>
      </c>
      <c r="FU82" s="276">
        <f t="shared" si="56"/>
        <v>0</v>
      </c>
      <c r="FV82" s="277" t="e">
        <f>IF(MONTH('Настройки ТИК'!$C$17)=MONTH('Настройки ТИК'!$D$17),IF(GA82="К",FU82,0),IF(MONTH($A82)&lt;MONTH('Настройки ТИК'!$D$17),IF(GA82="К",FU82,0),0))</f>
        <v>#VALUE!</v>
      </c>
      <c r="FW82" s="277" t="e">
        <f>IF(MONTH('Настройки ТИК'!$C$17)=MONTH('Настройки ТИК'!$D$17),0,IF(MONTH($A82)&lt;MONTH('Настройки ТИК'!$D$17),0,IF(GA82="К",FU82,0)))</f>
        <v>#VALUE!</v>
      </c>
      <c r="FX82" s="277">
        <f t="shared" si="57"/>
        <v>0</v>
      </c>
      <c r="FY82" s="277">
        <f t="shared" si="58"/>
        <v>0</v>
      </c>
      <c r="FZ82" s="303">
        <f>'в ФОВ'!FW58</f>
        <v>0</v>
      </c>
      <c r="GA82" s="380" t="str">
        <f t="shared" si="59"/>
        <v/>
      </c>
      <c r="GB82" s="274" t="str">
        <f t="shared" si="122"/>
        <v>${id_fio16}</v>
      </c>
      <c r="GC82" s="181"/>
      <c r="GD82" s="181"/>
      <c r="GE82" s="275" t="str">
        <f t="shared" si="102"/>
        <v>0:</v>
      </c>
      <c r="GF82" s="275" t="str">
        <f t="shared" si="102"/>
        <v>0:</v>
      </c>
      <c r="GG82" s="276">
        <f t="shared" si="60"/>
        <v>0</v>
      </c>
      <c r="GH82" s="277" t="e">
        <f>IF(MONTH('Настройки ТИК'!$C$17)=MONTH('Настройки ТИК'!$D$17),IF(GM82="К",GG82,0),IF(MONTH($A82)&lt;MONTH('Настройки ТИК'!$D$17),IF(GM82="К",GG82,0),0))</f>
        <v>#VALUE!</v>
      </c>
      <c r="GI82" s="277" t="e">
        <f>IF(MONTH('Настройки ТИК'!$C$17)=MONTH('Настройки ТИК'!$D$17),0,IF(MONTH($A82)&lt;MONTH('Настройки ТИК'!$D$17),0,IF(GM82="К",GG82,0)))</f>
        <v>#VALUE!</v>
      </c>
      <c r="GJ82" s="277">
        <f t="shared" si="61"/>
        <v>0</v>
      </c>
      <c r="GK82" s="277">
        <f t="shared" si="62"/>
        <v>0</v>
      </c>
      <c r="GL82" s="303">
        <f>'в ФОВ'!GI58</f>
        <v>0</v>
      </c>
      <c r="GM82" s="380" t="str">
        <f t="shared" si="63"/>
        <v/>
      </c>
      <c r="GN82" s="274" t="str">
        <f t="shared" si="123"/>
        <v>${id_fio17}</v>
      </c>
      <c r="GO82" s="181"/>
      <c r="GP82" s="181"/>
      <c r="GQ82" s="275" t="str">
        <f t="shared" si="104"/>
        <v>0:</v>
      </c>
      <c r="GR82" s="275" t="str">
        <f t="shared" si="104"/>
        <v>0:</v>
      </c>
      <c r="GS82" s="276">
        <f t="shared" si="64"/>
        <v>0</v>
      </c>
      <c r="GT82" s="277" t="e">
        <f>IF(MONTH('Настройки ТИК'!$C$17)=MONTH('Настройки ТИК'!$D$17),IF(GY82="К",GS82,0),IF(MONTH($A82)&lt;MONTH('Настройки ТИК'!$D$17),IF(GY82="К",GS82,0),0))</f>
        <v>#VALUE!</v>
      </c>
      <c r="GU82" s="277" t="e">
        <f>IF(MONTH('Настройки ТИК'!$C$17)=MONTH('Настройки ТИК'!$D$17),0,IF(MONTH($A82)&lt;MONTH('Настройки ТИК'!$D$17),0,IF(GY82="К",GS82,0)))</f>
        <v>#VALUE!</v>
      </c>
      <c r="GV82" s="277">
        <f t="shared" si="65"/>
        <v>0</v>
      </c>
      <c r="GW82" s="277">
        <f t="shared" si="66"/>
        <v>0</v>
      </c>
      <c r="GX82" s="303">
        <f>'в ФОВ'!GU58</f>
        <v>0</v>
      </c>
      <c r="GY82" s="380" t="str">
        <f t="shared" si="67"/>
        <v/>
      </c>
      <c r="GZ82" s="274" t="str">
        <f t="shared" si="124"/>
        <v>${id_fio18}</v>
      </c>
      <c r="HA82" s="181"/>
      <c r="HB82" s="181"/>
      <c r="HC82" s="275" t="str">
        <f t="shared" si="106"/>
        <v>0:</v>
      </c>
      <c r="HD82" s="275" t="str">
        <f t="shared" si="106"/>
        <v>0:</v>
      </c>
      <c r="HE82" s="276">
        <f t="shared" si="68"/>
        <v>0</v>
      </c>
      <c r="HF82" s="277" t="e">
        <f>IF(MONTH('Настройки ТИК'!$C$17)=MONTH('Настройки ТИК'!$D$17),IF(HK82="К",HE82,0),IF(MONTH($A82)&lt;MONTH('Настройки ТИК'!$D$17),IF(HK82="К",HE82,0),0))</f>
        <v>#VALUE!</v>
      </c>
      <c r="HG82" s="277" t="e">
        <f>IF(MONTH('Настройки ТИК'!$C$17)=MONTH('Настройки ТИК'!$D$17),0,IF(MONTH($A82)&lt;MONTH('Настройки ТИК'!$D$17),0,IF(HK82="К",HE82,0)))</f>
        <v>#VALUE!</v>
      </c>
      <c r="HH82" s="277">
        <f t="shared" si="69"/>
        <v>0</v>
      </c>
      <c r="HI82" s="277">
        <f t="shared" si="70"/>
        <v>0</v>
      </c>
      <c r="HJ82" s="303">
        <f>'в ФОВ'!HG58</f>
        <v>0</v>
      </c>
      <c r="HK82" s="380" t="str">
        <f t="shared" si="71"/>
        <v/>
      </c>
      <c r="HO82" s="408" t="str">
        <f>'Настройки ТИК'!$C$55</f>
        <v>${code_doc}</v>
      </c>
    </row>
    <row r="83" spans="1:223">
      <c r="A83" s="419" t="s">
        <v>1040</v>
      </c>
      <c r="B83" s="420" t="s">
        <v>1041</v>
      </c>
      <c r="C83" s="497" t="s">
        <v>1091</v>
      </c>
      <c r="D83" s="274" t="str">
        <f t="shared" si="107"/>
        <v>${id_fio1}</v>
      </c>
      <c r="E83" s="181"/>
      <c r="F83" s="181"/>
      <c r="G83" s="275" t="str">
        <f t="shared" si="72"/>
        <v>0:</v>
      </c>
      <c r="H83" s="275" t="str">
        <f t="shared" si="72"/>
        <v>0:</v>
      </c>
      <c r="I83" s="276">
        <f t="shared" si="0"/>
        <v>0</v>
      </c>
      <c r="J83" s="277" t="e">
        <f>IF(MONTH('Настройки ТИК'!$C$17)=MONTH('Настройки ТИК'!$D$17),IF(O83="К",I83,0),IF(MONTH($A83)&lt;MONTH('Настройки ТИК'!$D$17),IF(O83="К",I83,0),0))</f>
        <v>#VALUE!</v>
      </c>
      <c r="K83" s="277" t="e">
        <f>IF(MONTH('Настройки ТИК'!$C$17)=MONTH('Настройки ТИК'!$D$17),0,IF(MONTH($A83)&lt;MONTH('Настройки ТИК'!$D$17),0,IF(O83="К",I83,0)))</f>
        <v>#VALUE!</v>
      </c>
      <c r="L83" s="277">
        <f t="shared" si="1"/>
        <v>0</v>
      </c>
      <c r="M83" s="277">
        <f t="shared" si="2"/>
        <v>0</v>
      </c>
      <c r="N83" s="303">
        <f>'в ФОВ'!K59</f>
        <v>0</v>
      </c>
      <c r="O83" s="380" t="str">
        <f t="shared" si="3"/>
        <v/>
      </c>
      <c r="P83" s="274" t="str">
        <f t="shared" si="108"/>
        <v>${id_fio2}</v>
      </c>
      <c r="Q83" s="181"/>
      <c r="R83" s="181"/>
      <c r="S83" s="275" t="str">
        <f t="shared" si="74"/>
        <v>0:</v>
      </c>
      <c r="T83" s="275" t="str">
        <f t="shared" si="74"/>
        <v>0:</v>
      </c>
      <c r="U83" s="276">
        <f t="shared" si="4"/>
        <v>0</v>
      </c>
      <c r="V83" s="277" t="e">
        <f>IF(MONTH('Настройки ТИК'!$C$17)=MONTH('Настройки ТИК'!$D$17),IF(AA83="К",U83,0),IF(MONTH($A83)&lt;MONTH('Настройки ТИК'!$D$17),IF(AA83="К",U83,0),0))</f>
        <v>#VALUE!</v>
      </c>
      <c r="W83" s="277" t="e">
        <f>IF(MONTH('Настройки ТИК'!$C$17)=MONTH('Настройки ТИК'!$D$17),0,IF(MONTH($A83)&lt;MONTH('Настройки ТИК'!$D$17),0,IF(AA83="К",U83,0)))</f>
        <v>#VALUE!</v>
      </c>
      <c r="X83" s="277">
        <f t="shared" si="5"/>
        <v>0</v>
      </c>
      <c r="Y83" s="277">
        <f t="shared" si="6"/>
        <v>0</v>
      </c>
      <c r="Z83" s="303">
        <f>'в ФОВ'!W59</f>
        <v>0</v>
      </c>
      <c r="AA83" s="380" t="str">
        <f t="shared" si="7"/>
        <v/>
      </c>
      <c r="AB83" s="274" t="str">
        <f t="shared" si="109"/>
        <v>${id_fio3}</v>
      </c>
      <c r="AC83" s="181"/>
      <c r="AD83" s="181"/>
      <c r="AE83" s="275" t="str">
        <f t="shared" si="76"/>
        <v>0:</v>
      </c>
      <c r="AF83" s="275" t="str">
        <f t="shared" si="76"/>
        <v>0:</v>
      </c>
      <c r="AG83" s="276">
        <f t="shared" si="8"/>
        <v>0</v>
      </c>
      <c r="AH83" s="277" t="e">
        <f>IF(MONTH('Настройки ТИК'!$C$17)=MONTH('Настройки ТИК'!$D$17),IF(AM83="К",AG83,0),IF(MONTH($A83)&lt;MONTH('Настройки ТИК'!$D$17),IF(AM83="К",AG83,0),0))</f>
        <v>#VALUE!</v>
      </c>
      <c r="AI83" s="277" t="e">
        <f>IF(MONTH('Настройки ТИК'!$C$17)=MONTH('Настройки ТИК'!$D$17),0,IF(MONTH($A83)&lt;MONTH('Настройки ТИК'!$D$17),0,IF(AM83="К",AG83,0)))</f>
        <v>#VALUE!</v>
      </c>
      <c r="AJ83" s="277">
        <f t="shared" si="9"/>
        <v>0</v>
      </c>
      <c r="AK83" s="277">
        <f t="shared" si="10"/>
        <v>0</v>
      </c>
      <c r="AL83" s="303">
        <f>'в ФОВ'!AI59</f>
        <v>0</v>
      </c>
      <c r="AM83" s="380" t="str">
        <f t="shared" si="11"/>
        <v/>
      </c>
      <c r="AN83" s="274" t="str">
        <f t="shared" si="110"/>
        <v>${id_fio4}</v>
      </c>
      <c r="AO83" s="181"/>
      <c r="AP83" s="181"/>
      <c r="AQ83" s="275" t="str">
        <f t="shared" si="78"/>
        <v>0:</v>
      </c>
      <c r="AR83" s="275" t="str">
        <f t="shared" si="78"/>
        <v>0:</v>
      </c>
      <c r="AS83" s="276">
        <f t="shared" si="12"/>
        <v>0</v>
      </c>
      <c r="AT83" s="277" t="e">
        <f>IF(MONTH('Настройки ТИК'!$C$17)=MONTH('Настройки ТИК'!$D$17),IF(AY83="К",AS83,0),IF(MONTH($A83)&lt;MONTH('Настройки ТИК'!$D$17),IF(AY83="К",AS83,0),0))</f>
        <v>#VALUE!</v>
      </c>
      <c r="AU83" s="277" t="e">
        <f>IF(MONTH('Настройки ТИК'!$C$17)=MONTH('Настройки ТИК'!$D$17),0,IF(MONTH($A83)&lt;MONTH('Настройки ТИК'!$D$17),0,IF(AY83="К",AS83,0)))</f>
        <v>#VALUE!</v>
      </c>
      <c r="AV83" s="277">
        <f t="shared" si="13"/>
        <v>0</v>
      </c>
      <c r="AW83" s="277">
        <f t="shared" si="14"/>
        <v>0</v>
      </c>
      <c r="AX83" s="303">
        <f>'в ФОВ'!AU59</f>
        <v>0</v>
      </c>
      <c r="AY83" s="380" t="str">
        <f t="shared" si="15"/>
        <v/>
      </c>
      <c r="AZ83" s="274" t="str">
        <f t="shared" si="111"/>
        <v>${id_fio5}</v>
      </c>
      <c r="BA83" s="181"/>
      <c r="BB83" s="181"/>
      <c r="BC83" s="275" t="str">
        <f t="shared" si="80"/>
        <v>0:</v>
      </c>
      <c r="BD83" s="275" t="str">
        <f t="shared" si="80"/>
        <v>0:</v>
      </c>
      <c r="BE83" s="276">
        <f t="shared" si="16"/>
        <v>0</v>
      </c>
      <c r="BF83" s="277" t="e">
        <f>IF(MONTH('Настройки ТИК'!$C$17)=MONTH('Настройки ТИК'!$D$17),IF(BK83="К",BE83,0),IF(MONTH($A83)&lt;MONTH('Настройки ТИК'!$D$17),IF(BK83="К",BE83,0),0))</f>
        <v>#VALUE!</v>
      </c>
      <c r="BG83" s="277" t="e">
        <f>IF(MONTH('Настройки ТИК'!$C$17)=MONTH('Настройки ТИК'!$D$17),0,IF(MONTH($A83)&lt;MONTH('Настройки ТИК'!$D$17),0,IF(BK83="К",BE83,0)))</f>
        <v>#VALUE!</v>
      </c>
      <c r="BH83" s="277">
        <f t="shared" si="17"/>
        <v>0</v>
      </c>
      <c r="BI83" s="277">
        <f t="shared" si="18"/>
        <v>0</v>
      </c>
      <c r="BJ83" s="303">
        <f>'в ФОВ'!BG59</f>
        <v>0</v>
      </c>
      <c r="BK83" s="380" t="str">
        <f t="shared" si="19"/>
        <v/>
      </c>
      <c r="BL83" s="274" t="str">
        <f t="shared" si="112"/>
        <v>${id_fio6}</v>
      </c>
      <c r="BM83" s="181"/>
      <c r="BN83" s="181"/>
      <c r="BO83" s="275" t="str">
        <f t="shared" si="82"/>
        <v>0:</v>
      </c>
      <c r="BP83" s="275" t="str">
        <f t="shared" si="82"/>
        <v>0:</v>
      </c>
      <c r="BQ83" s="276">
        <f t="shared" si="20"/>
        <v>0</v>
      </c>
      <c r="BR83" s="277" t="e">
        <f>IF(MONTH('Настройки ТИК'!$C$17)=MONTH('Настройки ТИК'!$D$17),IF(BW83="К",BQ83,0),IF(MONTH($A83)&lt;MONTH('Настройки ТИК'!$D$17),IF(BW83="К",BQ83,0),0))</f>
        <v>#VALUE!</v>
      </c>
      <c r="BS83" s="277" t="e">
        <f>IF(MONTH('Настройки ТИК'!$C$17)=MONTH('Настройки ТИК'!$D$17),0,IF(MONTH($A83)&lt;MONTH('Настройки ТИК'!$D$17),0,IF(BW83="К",BQ83,0)))</f>
        <v>#VALUE!</v>
      </c>
      <c r="BT83" s="277">
        <f t="shared" si="21"/>
        <v>0</v>
      </c>
      <c r="BU83" s="277">
        <f t="shared" si="22"/>
        <v>0</v>
      </c>
      <c r="BV83" s="303">
        <f>'в ФОВ'!BS59</f>
        <v>0</v>
      </c>
      <c r="BW83" s="380" t="str">
        <f t="shared" si="23"/>
        <v/>
      </c>
      <c r="BX83" s="274" t="str">
        <f t="shared" si="113"/>
        <v>${id_fio7}</v>
      </c>
      <c r="BY83" s="181"/>
      <c r="BZ83" s="181"/>
      <c r="CA83" s="275" t="str">
        <f t="shared" si="84"/>
        <v>0:</v>
      </c>
      <c r="CB83" s="275" t="str">
        <f t="shared" si="84"/>
        <v>0:</v>
      </c>
      <c r="CC83" s="276">
        <f t="shared" si="24"/>
        <v>0</v>
      </c>
      <c r="CD83" s="277" t="e">
        <f>IF(MONTH('Настройки ТИК'!$C$17)=MONTH('Настройки ТИК'!$D$17),IF(CI83="К",CC83,0),IF(MONTH($A83)&lt;MONTH('Настройки ТИК'!$D$17),IF(CI83="К",CC83,0),0))</f>
        <v>#VALUE!</v>
      </c>
      <c r="CE83" s="277" t="e">
        <f>IF(MONTH('Настройки ТИК'!$C$17)=MONTH('Настройки ТИК'!$D$17),0,IF(MONTH($A83)&lt;MONTH('Настройки ТИК'!$D$17),0,IF(CI83="К",CC83,0)))</f>
        <v>#VALUE!</v>
      </c>
      <c r="CF83" s="277">
        <f t="shared" si="25"/>
        <v>0</v>
      </c>
      <c r="CG83" s="277">
        <f t="shared" si="26"/>
        <v>0</v>
      </c>
      <c r="CH83" s="303">
        <f>'в ФОВ'!CE59</f>
        <v>0</v>
      </c>
      <c r="CI83" s="380" t="str">
        <f t="shared" si="27"/>
        <v/>
      </c>
      <c r="CJ83" s="274" t="str">
        <f t="shared" si="114"/>
        <v>${id_fio8}</v>
      </c>
      <c r="CK83" s="181"/>
      <c r="CL83" s="181"/>
      <c r="CM83" s="275" t="str">
        <f t="shared" si="86"/>
        <v>0:</v>
      </c>
      <c r="CN83" s="275" t="str">
        <f t="shared" si="86"/>
        <v>0:</v>
      </c>
      <c r="CO83" s="276">
        <f t="shared" si="28"/>
        <v>0</v>
      </c>
      <c r="CP83" s="277" t="e">
        <f>IF(MONTH('Настройки ТИК'!$C$17)=MONTH('Настройки ТИК'!$D$17),IF(CU83="К",CO83,0),IF(MONTH($A83)&lt;MONTH('Настройки ТИК'!$D$17),IF(CU83="К",CO83,0),0))</f>
        <v>#VALUE!</v>
      </c>
      <c r="CQ83" s="277" t="e">
        <f>IF(MONTH('Настройки ТИК'!$C$17)=MONTH('Настройки ТИК'!$D$17),0,IF(MONTH($A83)&lt;MONTH('Настройки ТИК'!$D$17),0,IF(CU83="К",CO83,0)))</f>
        <v>#VALUE!</v>
      </c>
      <c r="CR83" s="277">
        <f t="shared" si="29"/>
        <v>0</v>
      </c>
      <c r="CS83" s="277">
        <f t="shared" si="30"/>
        <v>0</v>
      </c>
      <c r="CT83" s="303">
        <f>'в ФОВ'!CQ59</f>
        <v>0</v>
      </c>
      <c r="CU83" s="380" t="str">
        <f t="shared" si="31"/>
        <v/>
      </c>
      <c r="CV83" s="274" t="str">
        <f t="shared" si="115"/>
        <v>${id_fio9}</v>
      </c>
      <c r="CW83" s="181"/>
      <c r="CX83" s="181"/>
      <c r="CY83" s="275" t="str">
        <f t="shared" si="88"/>
        <v>0:</v>
      </c>
      <c r="CZ83" s="275" t="str">
        <f t="shared" si="88"/>
        <v>0:</v>
      </c>
      <c r="DA83" s="276">
        <f t="shared" si="32"/>
        <v>0</v>
      </c>
      <c r="DB83" s="277" t="e">
        <f>IF(MONTH('Настройки ТИК'!$C$17)=MONTH('Настройки ТИК'!$D$17),IF(DG83="К",DA83,0),IF(MONTH($A83)&lt;MONTH('Настройки ТИК'!$D$17),IF(DG83="К",DA83,0),0))</f>
        <v>#VALUE!</v>
      </c>
      <c r="DC83" s="277" t="e">
        <f>IF(MONTH('Настройки ТИК'!$C$17)=MONTH('Настройки ТИК'!$D$17),0,IF(MONTH($A83)&lt;MONTH('Настройки ТИК'!$D$17),0,IF(DG83="К",DA83,0)))</f>
        <v>#VALUE!</v>
      </c>
      <c r="DD83" s="277">
        <f t="shared" si="33"/>
        <v>0</v>
      </c>
      <c r="DE83" s="277">
        <f t="shared" si="34"/>
        <v>0</v>
      </c>
      <c r="DF83" s="303">
        <f>'в ФОВ'!DC59</f>
        <v>0</v>
      </c>
      <c r="DG83" s="380" t="str">
        <f t="shared" si="35"/>
        <v/>
      </c>
      <c r="DH83" s="274" t="str">
        <f t="shared" si="116"/>
        <v>${id_fio10}</v>
      </c>
      <c r="DI83" s="181"/>
      <c r="DJ83" s="181"/>
      <c r="DK83" s="275" t="str">
        <f t="shared" si="90"/>
        <v>0:</v>
      </c>
      <c r="DL83" s="275" t="str">
        <f t="shared" si="90"/>
        <v>0:</v>
      </c>
      <c r="DM83" s="276">
        <f t="shared" si="36"/>
        <v>0</v>
      </c>
      <c r="DN83" s="277" t="e">
        <f>IF(MONTH('Настройки ТИК'!$C$17)=MONTH('Настройки ТИК'!$D$17),IF(DS83="К",DM83,0),IF(MONTH($A83)&lt;MONTH('Настройки ТИК'!$D$17),IF(DS83="К",DM83,0),0))</f>
        <v>#VALUE!</v>
      </c>
      <c r="DO83" s="277" t="e">
        <f>IF(MONTH('Настройки ТИК'!$C$17)=MONTH('Настройки ТИК'!$D$17),0,IF(MONTH($A83)&lt;MONTH('Настройки ТИК'!$D$17),0,IF(DS83="К",DM83,0)))</f>
        <v>#VALUE!</v>
      </c>
      <c r="DP83" s="277">
        <f t="shared" si="37"/>
        <v>0</v>
      </c>
      <c r="DQ83" s="277">
        <f t="shared" si="38"/>
        <v>0</v>
      </c>
      <c r="DR83" s="303">
        <f>'в ФОВ'!DO59</f>
        <v>0</v>
      </c>
      <c r="DS83" s="380" t="str">
        <f t="shared" si="39"/>
        <v/>
      </c>
      <c r="DT83" s="274" t="str">
        <f t="shared" si="117"/>
        <v>${id_fio11}</v>
      </c>
      <c r="DU83" s="181"/>
      <c r="DV83" s="181"/>
      <c r="DW83" s="275" t="str">
        <f t="shared" si="92"/>
        <v>0:</v>
      </c>
      <c r="DX83" s="275" t="str">
        <f t="shared" si="92"/>
        <v>0:</v>
      </c>
      <c r="DY83" s="276">
        <f t="shared" si="40"/>
        <v>0</v>
      </c>
      <c r="DZ83" s="277" t="e">
        <f>IF(MONTH('Настройки ТИК'!$C$17)=MONTH('Настройки ТИК'!$D$17),IF(EE83="К",DY83,0),IF(MONTH($A83)&lt;MONTH('Настройки ТИК'!$D$17),IF(EE83="К",DY83,0),0))</f>
        <v>#VALUE!</v>
      </c>
      <c r="EA83" s="277" t="e">
        <f>IF(MONTH('Настройки ТИК'!$C$17)=MONTH('Настройки ТИК'!$D$17),0,IF(MONTH($A83)&lt;MONTH('Настройки ТИК'!$D$17),0,IF(EE83="К",DY83,0)))</f>
        <v>#VALUE!</v>
      </c>
      <c r="EB83" s="277">
        <f t="shared" si="41"/>
        <v>0</v>
      </c>
      <c r="EC83" s="277">
        <f t="shared" si="42"/>
        <v>0</v>
      </c>
      <c r="ED83" s="303">
        <f>'в ФОВ'!EA59</f>
        <v>0</v>
      </c>
      <c r="EE83" s="380" t="str">
        <f t="shared" si="43"/>
        <v/>
      </c>
      <c r="EF83" s="274" t="str">
        <f t="shared" si="118"/>
        <v>${id_fio12}</v>
      </c>
      <c r="EG83" s="181"/>
      <c r="EH83" s="181"/>
      <c r="EI83" s="275" t="str">
        <f t="shared" si="94"/>
        <v>0:</v>
      </c>
      <c r="EJ83" s="275" t="str">
        <f t="shared" si="94"/>
        <v>0:</v>
      </c>
      <c r="EK83" s="276">
        <f t="shared" si="44"/>
        <v>0</v>
      </c>
      <c r="EL83" s="277" t="e">
        <f>IF(MONTH('Настройки ТИК'!$C$17)=MONTH('Настройки ТИК'!$D$17),IF(EQ83="К",EK83,0),IF(MONTH($A83)&lt;MONTH('Настройки ТИК'!$D$17),IF(EQ83="К",EK83,0),0))</f>
        <v>#VALUE!</v>
      </c>
      <c r="EM83" s="277" t="e">
        <f>IF(MONTH('Настройки ТИК'!$C$17)=MONTH('Настройки ТИК'!$D$17),0,IF(MONTH($A83)&lt;MONTH('Настройки ТИК'!$D$17),0,IF(EQ83="К",EK83,0)))</f>
        <v>#VALUE!</v>
      </c>
      <c r="EN83" s="277">
        <f t="shared" si="45"/>
        <v>0</v>
      </c>
      <c r="EO83" s="277">
        <f t="shared" si="46"/>
        <v>0</v>
      </c>
      <c r="EP83" s="303">
        <f>'в ФОВ'!EM59</f>
        <v>0</v>
      </c>
      <c r="EQ83" s="380" t="str">
        <f t="shared" si="47"/>
        <v/>
      </c>
      <c r="ER83" s="274" t="str">
        <f t="shared" si="119"/>
        <v>${id_fio13}</v>
      </c>
      <c r="ES83" s="181"/>
      <c r="ET83" s="181"/>
      <c r="EU83" s="275" t="str">
        <f t="shared" si="96"/>
        <v>0:</v>
      </c>
      <c r="EV83" s="275" t="str">
        <f t="shared" si="96"/>
        <v>0:</v>
      </c>
      <c r="EW83" s="276">
        <f t="shared" si="48"/>
        <v>0</v>
      </c>
      <c r="EX83" s="277" t="e">
        <f>IF(MONTH('Настройки ТИК'!$C$17)=MONTH('Настройки ТИК'!$D$17),IF(FC83="К",EW83,0),IF(MONTH($A83)&lt;MONTH('Настройки ТИК'!$D$17),IF(FC83="К",EW83,0),0))</f>
        <v>#VALUE!</v>
      </c>
      <c r="EY83" s="277" t="e">
        <f>IF(MONTH('Настройки ТИК'!$C$17)=MONTH('Настройки ТИК'!$D$17),0,IF(MONTH($A83)&lt;MONTH('Настройки ТИК'!$D$17),0,IF(FC83="К",EW83,0)))</f>
        <v>#VALUE!</v>
      </c>
      <c r="EZ83" s="277">
        <f t="shared" si="49"/>
        <v>0</v>
      </c>
      <c r="FA83" s="277">
        <f t="shared" si="50"/>
        <v>0</v>
      </c>
      <c r="FB83" s="303">
        <f>'в ФОВ'!EY59</f>
        <v>0</v>
      </c>
      <c r="FC83" s="380" t="str">
        <f t="shared" si="51"/>
        <v/>
      </c>
      <c r="FD83" s="274" t="str">
        <f t="shared" si="120"/>
        <v>${id_fio14}</v>
      </c>
      <c r="FE83" s="181"/>
      <c r="FF83" s="181"/>
      <c r="FG83" s="275" t="str">
        <f t="shared" si="98"/>
        <v>0:</v>
      </c>
      <c r="FH83" s="275" t="str">
        <f t="shared" si="98"/>
        <v>0:</v>
      </c>
      <c r="FI83" s="276">
        <f t="shared" si="52"/>
        <v>0</v>
      </c>
      <c r="FJ83" s="277" t="e">
        <f>IF(MONTH('Настройки ТИК'!$C$17)=MONTH('Настройки ТИК'!$D$17),IF(FO83="К",FI83,0),IF(MONTH($A83)&lt;MONTH('Настройки ТИК'!$D$17),IF(FO83="К",FI83,0),0))</f>
        <v>#VALUE!</v>
      </c>
      <c r="FK83" s="277" t="e">
        <f>IF(MONTH('Настройки ТИК'!$C$17)=MONTH('Настройки ТИК'!$D$17),0,IF(MONTH($A83)&lt;MONTH('Настройки ТИК'!$D$17),0,IF(FO83="К",FI83,0)))</f>
        <v>#VALUE!</v>
      </c>
      <c r="FL83" s="277">
        <f t="shared" si="53"/>
        <v>0</v>
      </c>
      <c r="FM83" s="277">
        <f t="shared" si="54"/>
        <v>0</v>
      </c>
      <c r="FN83" s="303">
        <f>'в ФОВ'!FK59</f>
        <v>0</v>
      </c>
      <c r="FO83" s="380" t="str">
        <f t="shared" si="55"/>
        <v/>
      </c>
      <c r="FP83" s="274" t="str">
        <f t="shared" si="121"/>
        <v>${id_fio15}</v>
      </c>
      <c r="FQ83" s="181"/>
      <c r="FR83" s="181"/>
      <c r="FS83" s="275" t="str">
        <f t="shared" si="100"/>
        <v>0:</v>
      </c>
      <c r="FT83" s="275" t="str">
        <f t="shared" si="100"/>
        <v>0:</v>
      </c>
      <c r="FU83" s="276">
        <f t="shared" si="56"/>
        <v>0</v>
      </c>
      <c r="FV83" s="277" t="e">
        <f>IF(MONTH('Настройки ТИК'!$C$17)=MONTH('Настройки ТИК'!$D$17),IF(GA83="К",FU83,0),IF(MONTH($A83)&lt;MONTH('Настройки ТИК'!$D$17),IF(GA83="К",FU83,0),0))</f>
        <v>#VALUE!</v>
      </c>
      <c r="FW83" s="277" t="e">
        <f>IF(MONTH('Настройки ТИК'!$C$17)=MONTH('Настройки ТИК'!$D$17),0,IF(MONTH($A83)&lt;MONTH('Настройки ТИК'!$D$17),0,IF(GA83="К",FU83,0)))</f>
        <v>#VALUE!</v>
      </c>
      <c r="FX83" s="277">
        <f t="shared" si="57"/>
        <v>0</v>
      </c>
      <c r="FY83" s="277">
        <f t="shared" si="58"/>
        <v>0</v>
      </c>
      <c r="FZ83" s="303">
        <f>'в ФОВ'!FW59</f>
        <v>0</v>
      </c>
      <c r="GA83" s="380" t="str">
        <f t="shared" si="59"/>
        <v/>
      </c>
      <c r="GB83" s="274" t="str">
        <f t="shared" si="122"/>
        <v>${id_fio16}</v>
      </c>
      <c r="GC83" s="181"/>
      <c r="GD83" s="181"/>
      <c r="GE83" s="275" t="str">
        <f t="shared" si="102"/>
        <v>0:</v>
      </c>
      <c r="GF83" s="275" t="str">
        <f t="shared" si="102"/>
        <v>0:</v>
      </c>
      <c r="GG83" s="276">
        <f t="shared" si="60"/>
        <v>0</v>
      </c>
      <c r="GH83" s="277" t="e">
        <f>IF(MONTH('Настройки ТИК'!$C$17)=MONTH('Настройки ТИК'!$D$17),IF(GM83="К",GG83,0),IF(MONTH($A83)&lt;MONTH('Настройки ТИК'!$D$17),IF(GM83="К",GG83,0),0))</f>
        <v>#VALUE!</v>
      </c>
      <c r="GI83" s="277" t="e">
        <f>IF(MONTH('Настройки ТИК'!$C$17)=MONTH('Настройки ТИК'!$D$17),0,IF(MONTH($A83)&lt;MONTH('Настройки ТИК'!$D$17),0,IF(GM83="К",GG83,0)))</f>
        <v>#VALUE!</v>
      </c>
      <c r="GJ83" s="277">
        <f t="shared" si="61"/>
        <v>0</v>
      </c>
      <c r="GK83" s="277">
        <f t="shared" si="62"/>
        <v>0</v>
      </c>
      <c r="GL83" s="303">
        <f>'в ФОВ'!GI59</f>
        <v>0</v>
      </c>
      <c r="GM83" s="380" t="str">
        <f t="shared" si="63"/>
        <v/>
      </c>
      <c r="GN83" s="274" t="str">
        <f t="shared" si="123"/>
        <v>${id_fio17}</v>
      </c>
      <c r="GO83" s="181"/>
      <c r="GP83" s="181"/>
      <c r="GQ83" s="275" t="str">
        <f t="shared" si="104"/>
        <v>0:</v>
      </c>
      <c r="GR83" s="275" t="str">
        <f t="shared" si="104"/>
        <v>0:</v>
      </c>
      <c r="GS83" s="276">
        <f t="shared" si="64"/>
        <v>0</v>
      </c>
      <c r="GT83" s="277" t="e">
        <f>IF(MONTH('Настройки ТИК'!$C$17)=MONTH('Настройки ТИК'!$D$17),IF(GY83="К",GS83,0),IF(MONTH($A83)&lt;MONTH('Настройки ТИК'!$D$17),IF(GY83="К",GS83,0),0))</f>
        <v>#VALUE!</v>
      </c>
      <c r="GU83" s="277" t="e">
        <f>IF(MONTH('Настройки ТИК'!$C$17)=MONTH('Настройки ТИК'!$D$17),0,IF(MONTH($A83)&lt;MONTH('Настройки ТИК'!$D$17),0,IF(GY83="К",GS83,0)))</f>
        <v>#VALUE!</v>
      </c>
      <c r="GV83" s="277">
        <f t="shared" si="65"/>
        <v>0</v>
      </c>
      <c r="GW83" s="277">
        <f t="shared" si="66"/>
        <v>0</v>
      </c>
      <c r="GX83" s="303">
        <f>'в ФОВ'!GU59</f>
        <v>0</v>
      </c>
      <c r="GY83" s="380" t="str">
        <f t="shared" si="67"/>
        <v/>
      </c>
      <c r="GZ83" s="274" t="str">
        <f t="shared" si="124"/>
        <v>${id_fio18}</v>
      </c>
      <c r="HA83" s="181"/>
      <c r="HB83" s="181"/>
      <c r="HC83" s="275" t="str">
        <f t="shared" si="106"/>
        <v>0:</v>
      </c>
      <c r="HD83" s="275" t="str">
        <f t="shared" si="106"/>
        <v>0:</v>
      </c>
      <c r="HE83" s="276">
        <f t="shared" si="68"/>
        <v>0</v>
      </c>
      <c r="HF83" s="277" t="e">
        <f>IF(MONTH('Настройки ТИК'!$C$17)=MONTH('Настройки ТИК'!$D$17),IF(HK83="К",HE83,0),IF(MONTH($A83)&lt;MONTH('Настройки ТИК'!$D$17),IF(HK83="К",HE83,0),0))</f>
        <v>#VALUE!</v>
      </c>
      <c r="HG83" s="277" t="e">
        <f>IF(MONTH('Настройки ТИК'!$C$17)=MONTH('Настройки ТИК'!$D$17),0,IF(MONTH($A83)&lt;MONTH('Настройки ТИК'!$D$17),0,IF(HK83="К",HE83,0)))</f>
        <v>#VALUE!</v>
      </c>
      <c r="HH83" s="277">
        <f t="shared" si="69"/>
        <v>0</v>
      </c>
      <c r="HI83" s="277">
        <f t="shared" si="70"/>
        <v>0</v>
      </c>
      <c r="HJ83" s="303">
        <f>'в ФОВ'!HG59</f>
        <v>0</v>
      </c>
      <c r="HK83" s="380" t="str">
        <f t="shared" si="71"/>
        <v/>
      </c>
      <c r="HO83" s="408" t="str">
        <f>'Настройки ТИК'!$C$55</f>
        <v>${code_doc}</v>
      </c>
    </row>
    <row r="84" spans="1:223">
      <c r="A84" s="419" t="s">
        <v>1040</v>
      </c>
      <c r="B84" s="420" t="s">
        <v>1041</v>
      </c>
      <c r="C84" s="497" t="s">
        <v>1091</v>
      </c>
      <c r="D84" s="274" t="str">
        <f t="shared" si="107"/>
        <v>${id_fio1}</v>
      </c>
      <c r="E84" s="181"/>
      <c r="F84" s="181"/>
      <c r="G84" s="275" t="str">
        <f t="shared" si="72"/>
        <v>0:</v>
      </c>
      <c r="H84" s="275" t="str">
        <f t="shared" si="72"/>
        <v>0:</v>
      </c>
      <c r="I84" s="276">
        <f t="shared" si="0"/>
        <v>0</v>
      </c>
      <c r="J84" s="277" t="e">
        <f>IF(MONTH('Настройки ТИК'!$C$17)=MONTH('Настройки ТИК'!$D$17),IF(O84="К",I84,0),IF(MONTH($A84)&lt;MONTH('Настройки ТИК'!$D$17),IF(O84="К",I84,0),0))</f>
        <v>#VALUE!</v>
      </c>
      <c r="K84" s="277" t="e">
        <f>IF(MONTH('Настройки ТИК'!$C$17)=MONTH('Настройки ТИК'!$D$17),0,IF(MONTH($A84)&lt;MONTH('Настройки ТИК'!$D$17),0,IF(O84="К",I84,0)))</f>
        <v>#VALUE!</v>
      </c>
      <c r="L84" s="277">
        <f t="shared" si="1"/>
        <v>0</v>
      </c>
      <c r="M84" s="277">
        <f t="shared" si="2"/>
        <v>0</v>
      </c>
      <c r="N84" s="303">
        <f>'в ФОВ'!K60</f>
        <v>0</v>
      </c>
      <c r="O84" s="380" t="str">
        <f t="shared" si="3"/>
        <v/>
      </c>
      <c r="P84" s="274" t="str">
        <f t="shared" si="108"/>
        <v>${id_fio2}</v>
      </c>
      <c r="Q84" s="181"/>
      <c r="R84" s="181"/>
      <c r="S84" s="275" t="str">
        <f t="shared" si="74"/>
        <v>0:</v>
      </c>
      <c r="T84" s="275" t="str">
        <f t="shared" si="74"/>
        <v>0:</v>
      </c>
      <c r="U84" s="276">
        <f t="shared" si="4"/>
        <v>0</v>
      </c>
      <c r="V84" s="277" t="e">
        <f>IF(MONTH('Настройки ТИК'!$C$17)=MONTH('Настройки ТИК'!$D$17),IF(AA84="К",U84,0),IF(MONTH($A84)&lt;MONTH('Настройки ТИК'!$D$17),IF(AA84="К",U84,0),0))</f>
        <v>#VALUE!</v>
      </c>
      <c r="W84" s="277" t="e">
        <f>IF(MONTH('Настройки ТИК'!$C$17)=MONTH('Настройки ТИК'!$D$17),0,IF(MONTH($A84)&lt;MONTH('Настройки ТИК'!$D$17),0,IF(AA84="К",U84,0)))</f>
        <v>#VALUE!</v>
      </c>
      <c r="X84" s="277">
        <f t="shared" si="5"/>
        <v>0</v>
      </c>
      <c r="Y84" s="277">
        <f t="shared" si="6"/>
        <v>0</v>
      </c>
      <c r="Z84" s="303">
        <f>'в ФОВ'!W60</f>
        <v>0</v>
      </c>
      <c r="AA84" s="380" t="str">
        <f t="shared" si="7"/>
        <v/>
      </c>
      <c r="AB84" s="274" t="str">
        <f t="shared" si="109"/>
        <v>${id_fio3}</v>
      </c>
      <c r="AC84" s="181"/>
      <c r="AD84" s="181"/>
      <c r="AE84" s="275" t="str">
        <f t="shared" si="76"/>
        <v>0:</v>
      </c>
      <c r="AF84" s="275" t="str">
        <f t="shared" si="76"/>
        <v>0:</v>
      </c>
      <c r="AG84" s="276">
        <f t="shared" si="8"/>
        <v>0</v>
      </c>
      <c r="AH84" s="277" t="e">
        <f>IF(MONTH('Настройки ТИК'!$C$17)=MONTH('Настройки ТИК'!$D$17),IF(AM84="К",AG84,0),IF(MONTH($A84)&lt;MONTH('Настройки ТИК'!$D$17),IF(AM84="К",AG84,0),0))</f>
        <v>#VALUE!</v>
      </c>
      <c r="AI84" s="277" t="e">
        <f>IF(MONTH('Настройки ТИК'!$C$17)=MONTH('Настройки ТИК'!$D$17),0,IF(MONTH($A84)&lt;MONTH('Настройки ТИК'!$D$17),0,IF(AM84="К",AG84,0)))</f>
        <v>#VALUE!</v>
      </c>
      <c r="AJ84" s="277">
        <f t="shared" si="9"/>
        <v>0</v>
      </c>
      <c r="AK84" s="277">
        <f t="shared" si="10"/>
        <v>0</v>
      </c>
      <c r="AL84" s="303">
        <f>'в ФОВ'!AI60</f>
        <v>0</v>
      </c>
      <c r="AM84" s="380" t="str">
        <f t="shared" si="11"/>
        <v/>
      </c>
      <c r="AN84" s="274" t="str">
        <f t="shared" si="110"/>
        <v>${id_fio4}</v>
      </c>
      <c r="AO84" s="181"/>
      <c r="AP84" s="181"/>
      <c r="AQ84" s="275" t="str">
        <f t="shared" si="78"/>
        <v>0:</v>
      </c>
      <c r="AR84" s="275" t="str">
        <f t="shared" si="78"/>
        <v>0:</v>
      </c>
      <c r="AS84" s="276">
        <f t="shared" si="12"/>
        <v>0</v>
      </c>
      <c r="AT84" s="277" t="e">
        <f>IF(MONTH('Настройки ТИК'!$C$17)=MONTH('Настройки ТИК'!$D$17),IF(AY84="К",AS84,0),IF(MONTH($A84)&lt;MONTH('Настройки ТИК'!$D$17),IF(AY84="К",AS84,0),0))</f>
        <v>#VALUE!</v>
      </c>
      <c r="AU84" s="277" t="e">
        <f>IF(MONTH('Настройки ТИК'!$C$17)=MONTH('Настройки ТИК'!$D$17),0,IF(MONTH($A84)&lt;MONTH('Настройки ТИК'!$D$17),0,IF(AY84="К",AS84,0)))</f>
        <v>#VALUE!</v>
      </c>
      <c r="AV84" s="277">
        <f t="shared" si="13"/>
        <v>0</v>
      </c>
      <c r="AW84" s="277">
        <f t="shared" si="14"/>
        <v>0</v>
      </c>
      <c r="AX84" s="303">
        <f>'в ФОВ'!AU60</f>
        <v>0</v>
      </c>
      <c r="AY84" s="380" t="str">
        <f t="shared" si="15"/>
        <v/>
      </c>
      <c r="AZ84" s="274" t="str">
        <f t="shared" si="111"/>
        <v>${id_fio5}</v>
      </c>
      <c r="BA84" s="181"/>
      <c r="BB84" s="181"/>
      <c r="BC84" s="275" t="str">
        <f t="shared" si="80"/>
        <v>0:</v>
      </c>
      <c r="BD84" s="275" t="str">
        <f t="shared" si="80"/>
        <v>0:</v>
      </c>
      <c r="BE84" s="276">
        <f t="shared" si="16"/>
        <v>0</v>
      </c>
      <c r="BF84" s="277" t="e">
        <f>IF(MONTH('Настройки ТИК'!$C$17)=MONTH('Настройки ТИК'!$D$17),IF(BK84="К",BE84,0),IF(MONTH($A84)&lt;MONTH('Настройки ТИК'!$D$17),IF(BK84="К",BE84,0),0))</f>
        <v>#VALUE!</v>
      </c>
      <c r="BG84" s="277" t="e">
        <f>IF(MONTH('Настройки ТИК'!$C$17)=MONTH('Настройки ТИК'!$D$17),0,IF(MONTH($A84)&lt;MONTH('Настройки ТИК'!$D$17),0,IF(BK84="К",BE84,0)))</f>
        <v>#VALUE!</v>
      </c>
      <c r="BH84" s="277">
        <f t="shared" si="17"/>
        <v>0</v>
      </c>
      <c r="BI84" s="277">
        <f t="shared" si="18"/>
        <v>0</v>
      </c>
      <c r="BJ84" s="303">
        <f>'в ФОВ'!BG60</f>
        <v>0</v>
      </c>
      <c r="BK84" s="380" t="str">
        <f t="shared" si="19"/>
        <v/>
      </c>
      <c r="BL84" s="274" t="str">
        <f t="shared" si="112"/>
        <v>${id_fio6}</v>
      </c>
      <c r="BM84" s="181"/>
      <c r="BN84" s="181"/>
      <c r="BO84" s="275" t="str">
        <f t="shared" si="82"/>
        <v>0:</v>
      </c>
      <c r="BP84" s="275" t="str">
        <f t="shared" si="82"/>
        <v>0:</v>
      </c>
      <c r="BQ84" s="276">
        <f t="shared" si="20"/>
        <v>0</v>
      </c>
      <c r="BR84" s="277" t="e">
        <f>IF(MONTH('Настройки ТИК'!$C$17)=MONTH('Настройки ТИК'!$D$17),IF(BW84="К",BQ84,0),IF(MONTH($A84)&lt;MONTH('Настройки ТИК'!$D$17),IF(BW84="К",BQ84,0),0))</f>
        <v>#VALUE!</v>
      </c>
      <c r="BS84" s="277" t="e">
        <f>IF(MONTH('Настройки ТИК'!$C$17)=MONTH('Настройки ТИК'!$D$17),0,IF(MONTH($A84)&lt;MONTH('Настройки ТИК'!$D$17),0,IF(BW84="К",BQ84,0)))</f>
        <v>#VALUE!</v>
      </c>
      <c r="BT84" s="277">
        <f t="shared" si="21"/>
        <v>0</v>
      </c>
      <c r="BU84" s="277">
        <f t="shared" si="22"/>
        <v>0</v>
      </c>
      <c r="BV84" s="303">
        <f>'в ФОВ'!BS60</f>
        <v>0</v>
      </c>
      <c r="BW84" s="380" t="str">
        <f t="shared" si="23"/>
        <v/>
      </c>
      <c r="BX84" s="274" t="str">
        <f t="shared" si="113"/>
        <v>${id_fio7}</v>
      </c>
      <c r="BY84" s="181"/>
      <c r="BZ84" s="181"/>
      <c r="CA84" s="275" t="str">
        <f t="shared" si="84"/>
        <v>0:</v>
      </c>
      <c r="CB84" s="275" t="str">
        <f t="shared" si="84"/>
        <v>0:</v>
      </c>
      <c r="CC84" s="276">
        <f t="shared" si="24"/>
        <v>0</v>
      </c>
      <c r="CD84" s="277" t="e">
        <f>IF(MONTH('Настройки ТИК'!$C$17)=MONTH('Настройки ТИК'!$D$17),IF(CI84="К",CC84,0),IF(MONTH($A84)&lt;MONTH('Настройки ТИК'!$D$17),IF(CI84="К",CC84,0),0))</f>
        <v>#VALUE!</v>
      </c>
      <c r="CE84" s="277" t="e">
        <f>IF(MONTH('Настройки ТИК'!$C$17)=MONTH('Настройки ТИК'!$D$17),0,IF(MONTH($A84)&lt;MONTH('Настройки ТИК'!$D$17),0,IF(CI84="К",CC84,0)))</f>
        <v>#VALUE!</v>
      </c>
      <c r="CF84" s="277">
        <f t="shared" si="25"/>
        <v>0</v>
      </c>
      <c r="CG84" s="277">
        <f t="shared" si="26"/>
        <v>0</v>
      </c>
      <c r="CH84" s="303">
        <f>'в ФОВ'!CE60</f>
        <v>0</v>
      </c>
      <c r="CI84" s="380" t="str">
        <f t="shared" si="27"/>
        <v/>
      </c>
      <c r="CJ84" s="274" t="str">
        <f t="shared" si="114"/>
        <v>${id_fio8}</v>
      </c>
      <c r="CK84" s="181"/>
      <c r="CL84" s="181"/>
      <c r="CM84" s="275" t="str">
        <f t="shared" si="86"/>
        <v>0:</v>
      </c>
      <c r="CN84" s="275" t="str">
        <f t="shared" si="86"/>
        <v>0:</v>
      </c>
      <c r="CO84" s="276">
        <f t="shared" si="28"/>
        <v>0</v>
      </c>
      <c r="CP84" s="277" t="e">
        <f>IF(MONTH('Настройки ТИК'!$C$17)=MONTH('Настройки ТИК'!$D$17),IF(CU84="К",CO84,0),IF(MONTH($A84)&lt;MONTH('Настройки ТИК'!$D$17),IF(CU84="К",CO84,0),0))</f>
        <v>#VALUE!</v>
      </c>
      <c r="CQ84" s="277" t="e">
        <f>IF(MONTH('Настройки ТИК'!$C$17)=MONTH('Настройки ТИК'!$D$17),0,IF(MONTH($A84)&lt;MONTH('Настройки ТИК'!$D$17),0,IF(CU84="К",CO84,0)))</f>
        <v>#VALUE!</v>
      </c>
      <c r="CR84" s="277">
        <f t="shared" si="29"/>
        <v>0</v>
      </c>
      <c r="CS84" s="277">
        <f t="shared" si="30"/>
        <v>0</v>
      </c>
      <c r="CT84" s="303">
        <f>'в ФОВ'!CQ60</f>
        <v>0</v>
      </c>
      <c r="CU84" s="380" t="str">
        <f t="shared" si="31"/>
        <v/>
      </c>
      <c r="CV84" s="274" t="str">
        <f t="shared" si="115"/>
        <v>${id_fio9}</v>
      </c>
      <c r="CW84" s="181"/>
      <c r="CX84" s="181"/>
      <c r="CY84" s="275" t="str">
        <f t="shared" si="88"/>
        <v>0:</v>
      </c>
      <c r="CZ84" s="275" t="str">
        <f t="shared" si="88"/>
        <v>0:</v>
      </c>
      <c r="DA84" s="276">
        <f t="shared" si="32"/>
        <v>0</v>
      </c>
      <c r="DB84" s="277" t="e">
        <f>IF(MONTH('Настройки ТИК'!$C$17)=MONTH('Настройки ТИК'!$D$17),IF(DG84="К",DA84,0),IF(MONTH($A84)&lt;MONTH('Настройки ТИК'!$D$17),IF(DG84="К",DA84,0),0))</f>
        <v>#VALUE!</v>
      </c>
      <c r="DC84" s="277" t="e">
        <f>IF(MONTH('Настройки ТИК'!$C$17)=MONTH('Настройки ТИК'!$D$17),0,IF(MONTH($A84)&lt;MONTH('Настройки ТИК'!$D$17),0,IF(DG84="К",DA84,0)))</f>
        <v>#VALUE!</v>
      </c>
      <c r="DD84" s="277">
        <f t="shared" si="33"/>
        <v>0</v>
      </c>
      <c r="DE84" s="277">
        <f t="shared" si="34"/>
        <v>0</v>
      </c>
      <c r="DF84" s="303">
        <f>'в ФОВ'!DC60</f>
        <v>0</v>
      </c>
      <c r="DG84" s="380" t="str">
        <f t="shared" si="35"/>
        <v/>
      </c>
      <c r="DH84" s="274" t="str">
        <f t="shared" si="116"/>
        <v>${id_fio10}</v>
      </c>
      <c r="DI84" s="181"/>
      <c r="DJ84" s="181"/>
      <c r="DK84" s="275" t="str">
        <f t="shared" si="90"/>
        <v>0:</v>
      </c>
      <c r="DL84" s="275" t="str">
        <f t="shared" si="90"/>
        <v>0:</v>
      </c>
      <c r="DM84" s="276">
        <f t="shared" si="36"/>
        <v>0</v>
      </c>
      <c r="DN84" s="277" t="e">
        <f>IF(MONTH('Настройки ТИК'!$C$17)=MONTH('Настройки ТИК'!$D$17),IF(DS84="К",DM84,0),IF(MONTH($A84)&lt;MONTH('Настройки ТИК'!$D$17),IF(DS84="К",DM84,0),0))</f>
        <v>#VALUE!</v>
      </c>
      <c r="DO84" s="277" t="e">
        <f>IF(MONTH('Настройки ТИК'!$C$17)=MONTH('Настройки ТИК'!$D$17),0,IF(MONTH($A84)&lt;MONTH('Настройки ТИК'!$D$17),0,IF(DS84="К",DM84,0)))</f>
        <v>#VALUE!</v>
      </c>
      <c r="DP84" s="277">
        <f t="shared" si="37"/>
        <v>0</v>
      </c>
      <c r="DQ84" s="277">
        <f t="shared" si="38"/>
        <v>0</v>
      </c>
      <c r="DR84" s="303">
        <f>'в ФОВ'!DO60</f>
        <v>0</v>
      </c>
      <c r="DS84" s="380" t="str">
        <f t="shared" si="39"/>
        <v/>
      </c>
      <c r="DT84" s="274" t="str">
        <f t="shared" si="117"/>
        <v>${id_fio11}</v>
      </c>
      <c r="DU84" s="181"/>
      <c r="DV84" s="181"/>
      <c r="DW84" s="275" t="str">
        <f t="shared" si="92"/>
        <v>0:</v>
      </c>
      <c r="DX84" s="275" t="str">
        <f t="shared" si="92"/>
        <v>0:</v>
      </c>
      <c r="DY84" s="276">
        <f t="shared" si="40"/>
        <v>0</v>
      </c>
      <c r="DZ84" s="277" t="e">
        <f>IF(MONTH('Настройки ТИК'!$C$17)=MONTH('Настройки ТИК'!$D$17),IF(EE84="К",DY84,0),IF(MONTH($A84)&lt;MONTH('Настройки ТИК'!$D$17),IF(EE84="К",DY84,0),0))</f>
        <v>#VALUE!</v>
      </c>
      <c r="EA84" s="277" t="e">
        <f>IF(MONTH('Настройки ТИК'!$C$17)=MONTH('Настройки ТИК'!$D$17),0,IF(MONTH($A84)&lt;MONTH('Настройки ТИК'!$D$17),0,IF(EE84="К",DY84,0)))</f>
        <v>#VALUE!</v>
      </c>
      <c r="EB84" s="277">
        <f t="shared" si="41"/>
        <v>0</v>
      </c>
      <c r="EC84" s="277">
        <f t="shared" si="42"/>
        <v>0</v>
      </c>
      <c r="ED84" s="303">
        <f>'в ФОВ'!EA60</f>
        <v>0</v>
      </c>
      <c r="EE84" s="380" t="str">
        <f t="shared" si="43"/>
        <v/>
      </c>
      <c r="EF84" s="274" t="str">
        <f t="shared" si="118"/>
        <v>${id_fio12}</v>
      </c>
      <c r="EG84" s="181"/>
      <c r="EH84" s="181"/>
      <c r="EI84" s="275" t="str">
        <f t="shared" si="94"/>
        <v>0:</v>
      </c>
      <c r="EJ84" s="275" t="str">
        <f t="shared" si="94"/>
        <v>0:</v>
      </c>
      <c r="EK84" s="276">
        <f t="shared" si="44"/>
        <v>0</v>
      </c>
      <c r="EL84" s="277" t="e">
        <f>IF(MONTH('Настройки ТИК'!$C$17)=MONTH('Настройки ТИК'!$D$17),IF(EQ84="К",EK84,0),IF(MONTH($A84)&lt;MONTH('Настройки ТИК'!$D$17),IF(EQ84="К",EK84,0),0))</f>
        <v>#VALUE!</v>
      </c>
      <c r="EM84" s="277" t="e">
        <f>IF(MONTH('Настройки ТИК'!$C$17)=MONTH('Настройки ТИК'!$D$17),0,IF(MONTH($A84)&lt;MONTH('Настройки ТИК'!$D$17),0,IF(EQ84="К",EK84,0)))</f>
        <v>#VALUE!</v>
      </c>
      <c r="EN84" s="277">
        <f t="shared" si="45"/>
        <v>0</v>
      </c>
      <c r="EO84" s="277">
        <f t="shared" si="46"/>
        <v>0</v>
      </c>
      <c r="EP84" s="303">
        <f>'в ФОВ'!EM60</f>
        <v>0</v>
      </c>
      <c r="EQ84" s="380" t="str">
        <f t="shared" si="47"/>
        <v/>
      </c>
      <c r="ER84" s="274" t="str">
        <f t="shared" si="119"/>
        <v>${id_fio13}</v>
      </c>
      <c r="ES84" s="181"/>
      <c r="ET84" s="181"/>
      <c r="EU84" s="275" t="str">
        <f t="shared" si="96"/>
        <v>0:</v>
      </c>
      <c r="EV84" s="275" t="str">
        <f t="shared" si="96"/>
        <v>0:</v>
      </c>
      <c r="EW84" s="276">
        <f t="shared" si="48"/>
        <v>0</v>
      </c>
      <c r="EX84" s="277" t="e">
        <f>IF(MONTH('Настройки ТИК'!$C$17)=MONTH('Настройки ТИК'!$D$17),IF(FC84="К",EW84,0),IF(MONTH($A84)&lt;MONTH('Настройки ТИК'!$D$17),IF(FC84="К",EW84,0),0))</f>
        <v>#VALUE!</v>
      </c>
      <c r="EY84" s="277" t="e">
        <f>IF(MONTH('Настройки ТИК'!$C$17)=MONTH('Настройки ТИК'!$D$17),0,IF(MONTH($A84)&lt;MONTH('Настройки ТИК'!$D$17),0,IF(FC84="К",EW84,0)))</f>
        <v>#VALUE!</v>
      </c>
      <c r="EZ84" s="277">
        <f t="shared" si="49"/>
        <v>0</v>
      </c>
      <c r="FA84" s="277">
        <f t="shared" si="50"/>
        <v>0</v>
      </c>
      <c r="FB84" s="303">
        <f>'в ФОВ'!EY60</f>
        <v>0</v>
      </c>
      <c r="FC84" s="380" t="str">
        <f t="shared" si="51"/>
        <v/>
      </c>
      <c r="FD84" s="274" t="str">
        <f t="shared" si="120"/>
        <v>${id_fio14}</v>
      </c>
      <c r="FE84" s="181"/>
      <c r="FF84" s="181"/>
      <c r="FG84" s="275" t="str">
        <f t="shared" si="98"/>
        <v>0:</v>
      </c>
      <c r="FH84" s="275" t="str">
        <f t="shared" si="98"/>
        <v>0:</v>
      </c>
      <c r="FI84" s="276">
        <f t="shared" si="52"/>
        <v>0</v>
      </c>
      <c r="FJ84" s="277" t="e">
        <f>IF(MONTH('Настройки ТИК'!$C$17)=MONTH('Настройки ТИК'!$D$17),IF(FO84="К",FI84,0),IF(MONTH($A84)&lt;MONTH('Настройки ТИК'!$D$17),IF(FO84="К",FI84,0),0))</f>
        <v>#VALUE!</v>
      </c>
      <c r="FK84" s="277" t="e">
        <f>IF(MONTH('Настройки ТИК'!$C$17)=MONTH('Настройки ТИК'!$D$17),0,IF(MONTH($A84)&lt;MONTH('Настройки ТИК'!$D$17),0,IF(FO84="К",FI84,0)))</f>
        <v>#VALUE!</v>
      </c>
      <c r="FL84" s="277">
        <f t="shared" si="53"/>
        <v>0</v>
      </c>
      <c r="FM84" s="277">
        <f t="shared" si="54"/>
        <v>0</v>
      </c>
      <c r="FN84" s="303">
        <f>'в ФОВ'!FK60</f>
        <v>0</v>
      </c>
      <c r="FO84" s="380" t="str">
        <f t="shared" si="55"/>
        <v/>
      </c>
      <c r="FP84" s="274" t="str">
        <f t="shared" si="121"/>
        <v>${id_fio15}</v>
      </c>
      <c r="FQ84" s="181"/>
      <c r="FR84" s="181"/>
      <c r="FS84" s="275" t="str">
        <f t="shared" si="100"/>
        <v>0:</v>
      </c>
      <c r="FT84" s="275" t="str">
        <f t="shared" si="100"/>
        <v>0:</v>
      </c>
      <c r="FU84" s="276">
        <f t="shared" si="56"/>
        <v>0</v>
      </c>
      <c r="FV84" s="277" t="e">
        <f>IF(MONTH('Настройки ТИК'!$C$17)=MONTH('Настройки ТИК'!$D$17),IF(GA84="К",FU84,0),IF(MONTH($A84)&lt;MONTH('Настройки ТИК'!$D$17),IF(GA84="К",FU84,0),0))</f>
        <v>#VALUE!</v>
      </c>
      <c r="FW84" s="277" t="e">
        <f>IF(MONTH('Настройки ТИК'!$C$17)=MONTH('Настройки ТИК'!$D$17),0,IF(MONTH($A84)&lt;MONTH('Настройки ТИК'!$D$17),0,IF(GA84="К",FU84,0)))</f>
        <v>#VALUE!</v>
      </c>
      <c r="FX84" s="277">
        <f t="shared" si="57"/>
        <v>0</v>
      </c>
      <c r="FY84" s="277">
        <f t="shared" si="58"/>
        <v>0</v>
      </c>
      <c r="FZ84" s="303">
        <f>'в ФОВ'!FW60</f>
        <v>0</v>
      </c>
      <c r="GA84" s="380" t="str">
        <f t="shared" si="59"/>
        <v/>
      </c>
      <c r="GB84" s="274" t="str">
        <f t="shared" si="122"/>
        <v>${id_fio16}</v>
      </c>
      <c r="GC84" s="181"/>
      <c r="GD84" s="181"/>
      <c r="GE84" s="275" t="str">
        <f t="shared" si="102"/>
        <v>0:</v>
      </c>
      <c r="GF84" s="275" t="str">
        <f t="shared" si="102"/>
        <v>0:</v>
      </c>
      <c r="GG84" s="276">
        <f t="shared" si="60"/>
        <v>0</v>
      </c>
      <c r="GH84" s="277" t="e">
        <f>IF(MONTH('Настройки ТИК'!$C$17)=MONTH('Настройки ТИК'!$D$17),IF(GM84="К",GG84,0),IF(MONTH($A84)&lt;MONTH('Настройки ТИК'!$D$17),IF(GM84="К",GG84,0),0))</f>
        <v>#VALUE!</v>
      </c>
      <c r="GI84" s="277" t="e">
        <f>IF(MONTH('Настройки ТИК'!$C$17)=MONTH('Настройки ТИК'!$D$17),0,IF(MONTH($A84)&lt;MONTH('Настройки ТИК'!$D$17),0,IF(GM84="К",GG84,0)))</f>
        <v>#VALUE!</v>
      </c>
      <c r="GJ84" s="277">
        <f t="shared" si="61"/>
        <v>0</v>
      </c>
      <c r="GK84" s="277">
        <f t="shared" si="62"/>
        <v>0</v>
      </c>
      <c r="GL84" s="303">
        <f>'в ФОВ'!GI60</f>
        <v>0</v>
      </c>
      <c r="GM84" s="380" t="str">
        <f t="shared" si="63"/>
        <v/>
      </c>
      <c r="GN84" s="274" t="str">
        <f t="shared" si="123"/>
        <v>${id_fio17}</v>
      </c>
      <c r="GO84" s="181"/>
      <c r="GP84" s="181"/>
      <c r="GQ84" s="275" t="str">
        <f t="shared" si="104"/>
        <v>0:</v>
      </c>
      <c r="GR84" s="275" t="str">
        <f t="shared" si="104"/>
        <v>0:</v>
      </c>
      <c r="GS84" s="276">
        <f t="shared" si="64"/>
        <v>0</v>
      </c>
      <c r="GT84" s="277" t="e">
        <f>IF(MONTH('Настройки ТИК'!$C$17)=MONTH('Настройки ТИК'!$D$17),IF(GY84="К",GS84,0),IF(MONTH($A84)&lt;MONTH('Настройки ТИК'!$D$17),IF(GY84="К",GS84,0),0))</f>
        <v>#VALUE!</v>
      </c>
      <c r="GU84" s="277" t="e">
        <f>IF(MONTH('Настройки ТИК'!$C$17)=MONTH('Настройки ТИК'!$D$17),0,IF(MONTH($A84)&lt;MONTH('Настройки ТИК'!$D$17),0,IF(GY84="К",GS84,0)))</f>
        <v>#VALUE!</v>
      </c>
      <c r="GV84" s="277">
        <f t="shared" si="65"/>
        <v>0</v>
      </c>
      <c r="GW84" s="277">
        <f t="shared" si="66"/>
        <v>0</v>
      </c>
      <c r="GX84" s="303">
        <f>'в ФОВ'!GU60</f>
        <v>0</v>
      </c>
      <c r="GY84" s="380" t="str">
        <f t="shared" si="67"/>
        <v/>
      </c>
      <c r="GZ84" s="274" t="str">
        <f t="shared" si="124"/>
        <v>${id_fio18}</v>
      </c>
      <c r="HA84" s="181"/>
      <c r="HB84" s="181"/>
      <c r="HC84" s="275" t="str">
        <f t="shared" si="106"/>
        <v>0:</v>
      </c>
      <c r="HD84" s="275" t="str">
        <f t="shared" si="106"/>
        <v>0:</v>
      </c>
      <c r="HE84" s="276">
        <f t="shared" si="68"/>
        <v>0</v>
      </c>
      <c r="HF84" s="277" t="e">
        <f>IF(MONTH('Настройки ТИК'!$C$17)=MONTH('Настройки ТИК'!$D$17),IF(HK84="К",HE84,0),IF(MONTH($A84)&lt;MONTH('Настройки ТИК'!$D$17),IF(HK84="К",HE84,0),0))</f>
        <v>#VALUE!</v>
      </c>
      <c r="HG84" s="277" t="e">
        <f>IF(MONTH('Настройки ТИК'!$C$17)=MONTH('Настройки ТИК'!$D$17),0,IF(MONTH($A84)&lt;MONTH('Настройки ТИК'!$D$17),0,IF(HK84="К",HE84,0)))</f>
        <v>#VALUE!</v>
      </c>
      <c r="HH84" s="277">
        <f t="shared" si="69"/>
        <v>0</v>
      </c>
      <c r="HI84" s="277">
        <f t="shared" si="70"/>
        <v>0</v>
      </c>
      <c r="HJ84" s="303">
        <f>'в ФОВ'!HG60</f>
        <v>0</v>
      </c>
      <c r="HK84" s="380" t="str">
        <f t="shared" si="71"/>
        <v/>
      </c>
      <c r="HO84" s="408" t="str">
        <f>'Настройки ТИК'!$C$55</f>
        <v>${code_doc}</v>
      </c>
    </row>
    <row r="85" spans="1:223">
      <c r="A85" s="419" t="s">
        <v>1040</v>
      </c>
      <c r="B85" s="420" t="s">
        <v>1041</v>
      </c>
      <c r="C85" s="497" t="s">
        <v>1091</v>
      </c>
      <c r="D85" s="274" t="str">
        <f t="shared" si="107"/>
        <v>${id_fio1}</v>
      </c>
      <c r="E85" s="181"/>
      <c r="F85" s="181"/>
      <c r="G85" s="275" t="str">
        <f t="shared" si="72"/>
        <v>0:</v>
      </c>
      <c r="H85" s="275" t="str">
        <f t="shared" si="72"/>
        <v>0:</v>
      </c>
      <c r="I85" s="276">
        <f t="shared" si="0"/>
        <v>0</v>
      </c>
      <c r="J85" s="277" t="e">
        <f>IF(MONTH('Настройки ТИК'!$C$17)=MONTH('Настройки ТИК'!$D$17),IF(O85="К",I85,0),IF(MONTH($A85)&lt;MONTH('Настройки ТИК'!$D$17),IF(O85="К",I85,0),0))</f>
        <v>#VALUE!</v>
      </c>
      <c r="K85" s="277" t="e">
        <f>IF(MONTH('Настройки ТИК'!$C$17)=MONTH('Настройки ТИК'!$D$17),0,IF(MONTH($A85)&lt;MONTH('Настройки ТИК'!$D$17),0,IF(O85="К",I85,0)))</f>
        <v>#VALUE!</v>
      </c>
      <c r="L85" s="277">
        <f t="shared" si="1"/>
        <v>0</v>
      </c>
      <c r="M85" s="277">
        <f t="shared" si="2"/>
        <v>0</v>
      </c>
      <c r="N85" s="303">
        <f>'в ФОВ'!K61</f>
        <v>0</v>
      </c>
      <c r="O85" s="380" t="str">
        <f t="shared" si="3"/>
        <v/>
      </c>
      <c r="P85" s="274" t="str">
        <f t="shared" si="108"/>
        <v>${id_fio2}</v>
      </c>
      <c r="Q85" s="181"/>
      <c r="R85" s="181"/>
      <c r="S85" s="275" t="str">
        <f t="shared" si="74"/>
        <v>0:</v>
      </c>
      <c r="T85" s="275" t="str">
        <f t="shared" si="74"/>
        <v>0:</v>
      </c>
      <c r="U85" s="276">
        <f t="shared" si="4"/>
        <v>0</v>
      </c>
      <c r="V85" s="277" t="e">
        <f>IF(MONTH('Настройки ТИК'!$C$17)=MONTH('Настройки ТИК'!$D$17),IF(AA85="К",U85,0),IF(MONTH($A85)&lt;MONTH('Настройки ТИК'!$D$17),IF(AA85="К",U85,0),0))</f>
        <v>#VALUE!</v>
      </c>
      <c r="W85" s="277" t="e">
        <f>IF(MONTH('Настройки ТИК'!$C$17)=MONTH('Настройки ТИК'!$D$17),0,IF(MONTH($A85)&lt;MONTH('Настройки ТИК'!$D$17),0,IF(AA85="К",U85,0)))</f>
        <v>#VALUE!</v>
      </c>
      <c r="X85" s="277">
        <f t="shared" si="5"/>
        <v>0</v>
      </c>
      <c r="Y85" s="277">
        <f t="shared" si="6"/>
        <v>0</v>
      </c>
      <c r="Z85" s="303">
        <f>'в ФОВ'!W61</f>
        <v>0</v>
      </c>
      <c r="AA85" s="380" t="str">
        <f t="shared" si="7"/>
        <v/>
      </c>
      <c r="AB85" s="274" t="str">
        <f t="shared" si="109"/>
        <v>${id_fio3}</v>
      </c>
      <c r="AC85" s="181"/>
      <c r="AD85" s="181"/>
      <c r="AE85" s="275" t="str">
        <f t="shared" si="76"/>
        <v>0:</v>
      </c>
      <c r="AF85" s="275" t="str">
        <f t="shared" si="76"/>
        <v>0:</v>
      </c>
      <c r="AG85" s="276">
        <f t="shared" si="8"/>
        <v>0</v>
      </c>
      <c r="AH85" s="277" t="e">
        <f>IF(MONTH('Настройки ТИК'!$C$17)=MONTH('Настройки ТИК'!$D$17),IF(AM85="К",AG85,0),IF(MONTH($A85)&lt;MONTH('Настройки ТИК'!$D$17),IF(AM85="К",AG85,0),0))</f>
        <v>#VALUE!</v>
      </c>
      <c r="AI85" s="277" t="e">
        <f>IF(MONTH('Настройки ТИК'!$C$17)=MONTH('Настройки ТИК'!$D$17),0,IF(MONTH($A85)&lt;MONTH('Настройки ТИК'!$D$17),0,IF(AM85="К",AG85,0)))</f>
        <v>#VALUE!</v>
      </c>
      <c r="AJ85" s="277">
        <f t="shared" si="9"/>
        <v>0</v>
      </c>
      <c r="AK85" s="277">
        <f t="shared" si="10"/>
        <v>0</v>
      </c>
      <c r="AL85" s="303">
        <f>'в ФОВ'!AI61</f>
        <v>0</v>
      </c>
      <c r="AM85" s="380" t="str">
        <f t="shared" si="11"/>
        <v/>
      </c>
      <c r="AN85" s="274" t="str">
        <f t="shared" si="110"/>
        <v>${id_fio4}</v>
      </c>
      <c r="AO85" s="181"/>
      <c r="AP85" s="181"/>
      <c r="AQ85" s="275" t="str">
        <f t="shared" si="78"/>
        <v>0:</v>
      </c>
      <c r="AR85" s="275" t="str">
        <f t="shared" si="78"/>
        <v>0:</v>
      </c>
      <c r="AS85" s="276">
        <f t="shared" si="12"/>
        <v>0</v>
      </c>
      <c r="AT85" s="277" t="e">
        <f>IF(MONTH('Настройки ТИК'!$C$17)=MONTH('Настройки ТИК'!$D$17),IF(AY85="К",AS85,0),IF(MONTH($A85)&lt;MONTH('Настройки ТИК'!$D$17),IF(AY85="К",AS85,0),0))</f>
        <v>#VALUE!</v>
      </c>
      <c r="AU85" s="277" t="e">
        <f>IF(MONTH('Настройки ТИК'!$C$17)=MONTH('Настройки ТИК'!$D$17),0,IF(MONTH($A85)&lt;MONTH('Настройки ТИК'!$D$17),0,IF(AY85="К",AS85,0)))</f>
        <v>#VALUE!</v>
      </c>
      <c r="AV85" s="277">
        <f t="shared" si="13"/>
        <v>0</v>
      </c>
      <c r="AW85" s="277">
        <f t="shared" si="14"/>
        <v>0</v>
      </c>
      <c r="AX85" s="303">
        <f>'в ФОВ'!AU61</f>
        <v>0</v>
      </c>
      <c r="AY85" s="380" t="str">
        <f t="shared" si="15"/>
        <v/>
      </c>
      <c r="AZ85" s="274" t="str">
        <f t="shared" si="111"/>
        <v>${id_fio5}</v>
      </c>
      <c r="BA85" s="181"/>
      <c r="BB85" s="181"/>
      <c r="BC85" s="275" t="str">
        <f t="shared" si="80"/>
        <v>0:</v>
      </c>
      <c r="BD85" s="275" t="str">
        <f t="shared" si="80"/>
        <v>0:</v>
      </c>
      <c r="BE85" s="276">
        <f t="shared" si="16"/>
        <v>0</v>
      </c>
      <c r="BF85" s="277" t="e">
        <f>IF(MONTH('Настройки ТИК'!$C$17)=MONTH('Настройки ТИК'!$D$17),IF(BK85="К",BE85,0),IF(MONTH($A85)&lt;MONTH('Настройки ТИК'!$D$17),IF(BK85="К",BE85,0),0))</f>
        <v>#VALUE!</v>
      </c>
      <c r="BG85" s="277" t="e">
        <f>IF(MONTH('Настройки ТИК'!$C$17)=MONTH('Настройки ТИК'!$D$17),0,IF(MONTH($A85)&lt;MONTH('Настройки ТИК'!$D$17),0,IF(BK85="К",BE85,0)))</f>
        <v>#VALUE!</v>
      </c>
      <c r="BH85" s="277">
        <f t="shared" si="17"/>
        <v>0</v>
      </c>
      <c r="BI85" s="277">
        <f t="shared" si="18"/>
        <v>0</v>
      </c>
      <c r="BJ85" s="303">
        <f>'в ФОВ'!BG61</f>
        <v>0</v>
      </c>
      <c r="BK85" s="380" t="str">
        <f t="shared" si="19"/>
        <v/>
      </c>
      <c r="BL85" s="274" t="str">
        <f t="shared" si="112"/>
        <v>${id_fio6}</v>
      </c>
      <c r="BM85" s="181"/>
      <c r="BN85" s="181"/>
      <c r="BO85" s="275" t="str">
        <f t="shared" si="82"/>
        <v>0:</v>
      </c>
      <c r="BP85" s="275" t="str">
        <f t="shared" si="82"/>
        <v>0:</v>
      </c>
      <c r="BQ85" s="276">
        <f t="shared" si="20"/>
        <v>0</v>
      </c>
      <c r="BR85" s="277" t="e">
        <f>IF(MONTH('Настройки ТИК'!$C$17)=MONTH('Настройки ТИК'!$D$17),IF(BW85="К",BQ85,0),IF(MONTH($A85)&lt;MONTH('Настройки ТИК'!$D$17),IF(BW85="К",BQ85,0),0))</f>
        <v>#VALUE!</v>
      </c>
      <c r="BS85" s="277" t="e">
        <f>IF(MONTH('Настройки ТИК'!$C$17)=MONTH('Настройки ТИК'!$D$17),0,IF(MONTH($A85)&lt;MONTH('Настройки ТИК'!$D$17),0,IF(BW85="К",BQ85,0)))</f>
        <v>#VALUE!</v>
      </c>
      <c r="BT85" s="277">
        <f t="shared" si="21"/>
        <v>0</v>
      </c>
      <c r="BU85" s="277">
        <f t="shared" si="22"/>
        <v>0</v>
      </c>
      <c r="BV85" s="303">
        <f>'в ФОВ'!BS61</f>
        <v>0</v>
      </c>
      <c r="BW85" s="380" t="str">
        <f t="shared" si="23"/>
        <v/>
      </c>
      <c r="BX85" s="274" t="str">
        <f t="shared" si="113"/>
        <v>${id_fio7}</v>
      </c>
      <c r="BY85" s="181"/>
      <c r="BZ85" s="181"/>
      <c r="CA85" s="275" t="str">
        <f t="shared" si="84"/>
        <v>0:</v>
      </c>
      <c r="CB85" s="275" t="str">
        <f t="shared" si="84"/>
        <v>0:</v>
      </c>
      <c r="CC85" s="276">
        <f t="shared" si="24"/>
        <v>0</v>
      </c>
      <c r="CD85" s="277" t="e">
        <f>IF(MONTH('Настройки ТИК'!$C$17)=MONTH('Настройки ТИК'!$D$17),IF(CI85="К",CC85,0),IF(MONTH($A85)&lt;MONTH('Настройки ТИК'!$D$17),IF(CI85="К",CC85,0),0))</f>
        <v>#VALUE!</v>
      </c>
      <c r="CE85" s="277" t="e">
        <f>IF(MONTH('Настройки ТИК'!$C$17)=MONTH('Настройки ТИК'!$D$17),0,IF(MONTH($A85)&lt;MONTH('Настройки ТИК'!$D$17),0,IF(CI85="К",CC85,0)))</f>
        <v>#VALUE!</v>
      </c>
      <c r="CF85" s="277">
        <f t="shared" si="25"/>
        <v>0</v>
      </c>
      <c r="CG85" s="277">
        <f t="shared" si="26"/>
        <v>0</v>
      </c>
      <c r="CH85" s="303">
        <f>'в ФОВ'!CE61</f>
        <v>0</v>
      </c>
      <c r="CI85" s="380" t="str">
        <f t="shared" si="27"/>
        <v/>
      </c>
      <c r="CJ85" s="274" t="str">
        <f t="shared" si="114"/>
        <v>${id_fio8}</v>
      </c>
      <c r="CK85" s="181"/>
      <c r="CL85" s="181"/>
      <c r="CM85" s="275" t="str">
        <f t="shared" si="86"/>
        <v>0:</v>
      </c>
      <c r="CN85" s="275" t="str">
        <f t="shared" si="86"/>
        <v>0:</v>
      </c>
      <c r="CO85" s="276">
        <f t="shared" si="28"/>
        <v>0</v>
      </c>
      <c r="CP85" s="277" t="e">
        <f>IF(MONTH('Настройки ТИК'!$C$17)=MONTH('Настройки ТИК'!$D$17),IF(CU85="К",CO85,0),IF(MONTH($A85)&lt;MONTH('Настройки ТИК'!$D$17),IF(CU85="К",CO85,0),0))</f>
        <v>#VALUE!</v>
      </c>
      <c r="CQ85" s="277" t="e">
        <f>IF(MONTH('Настройки ТИК'!$C$17)=MONTH('Настройки ТИК'!$D$17),0,IF(MONTH($A85)&lt;MONTH('Настройки ТИК'!$D$17),0,IF(CU85="К",CO85,0)))</f>
        <v>#VALUE!</v>
      </c>
      <c r="CR85" s="277">
        <f t="shared" si="29"/>
        <v>0</v>
      </c>
      <c r="CS85" s="277">
        <f t="shared" si="30"/>
        <v>0</v>
      </c>
      <c r="CT85" s="303">
        <f>'в ФОВ'!CQ61</f>
        <v>0</v>
      </c>
      <c r="CU85" s="380" t="str">
        <f t="shared" si="31"/>
        <v/>
      </c>
      <c r="CV85" s="274" t="str">
        <f t="shared" si="115"/>
        <v>${id_fio9}</v>
      </c>
      <c r="CW85" s="181"/>
      <c r="CX85" s="181"/>
      <c r="CY85" s="275" t="str">
        <f t="shared" si="88"/>
        <v>0:</v>
      </c>
      <c r="CZ85" s="275" t="str">
        <f t="shared" si="88"/>
        <v>0:</v>
      </c>
      <c r="DA85" s="276">
        <f t="shared" si="32"/>
        <v>0</v>
      </c>
      <c r="DB85" s="277" t="e">
        <f>IF(MONTH('Настройки ТИК'!$C$17)=MONTH('Настройки ТИК'!$D$17),IF(DG85="К",DA85,0),IF(MONTH($A85)&lt;MONTH('Настройки ТИК'!$D$17),IF(DG85="К",DA85,0),0))</f>
        <v>#VALUE!</v>
      </c>
      <c r="DC85" s="277" t="e">
        <f>IF(MONTH('Настройки ТИК'!$C$17)=MONTH('Настройки ТИК'!$D$17),0,IF(MONTH($A85)&lt;MONTH('Настройки ТИК'!$D$17),0,IF(DG85="К",DA85,0)))</f>
        <v>#VALUE!</v>
      </c>
      <c r="DD85" s="277">
        <f t="shared" si="33"/>
        <v>0</v>
      </c>
      <c r="DE85" s="277">
        <f t="shared" si="34"/>
        <v>0</v>
      </c>
      <c r="DF85" s="303">
        <f>'в ФОВ'!DC61</f>
        <v>0</v>
      </c>
      <c r="DG85" s="380" t="str">
        <f t="shared" si="35"/>
        <v/>
      </c>
      <c r="DH85" s="274" t="str">
        <f t="shared" si="116"/>
        <v>${id_fio10}</v>
      </c>
      <c r="DI85" s="181"/>
      <c r="DJ85" s="181"/>
      <c r="DK85" s="275" t="str">
        <f t="shared" si="90"/>
        <v>0:</v>
      </c>
      <c r="DL85" s="275" t="str">
        <f t="shared" si="90"/>
        <v>0:</v>
      </c>
      <c r="DM85" s="276">
        <f t="shared" si="36"/>
        <v>0</v>
      </c>
      <c r="DN85" s="277" t="e">
        <f>IF(MONTH('Настройки ТИК'!$C$17)=MONTH('Настройки ТИК'!$D$17),IF(DS85="К",DM85,0),IF(MONTH($A85)&lt;MONTH('Настройки ТИК'!$D$17),IF(DS85="К",DM85,0),0))</f>
        <v>#VALUE!</v>
      </c>
      <c r="DO85" s="277" t="e">
        <f>IF(MONTH('Настройки ТИК'!$C$17)=MONTH('Настройки ТИК'!$D$17),0,IF(MONTH($A85)&lt;MONTH('Настройки ТИК'!$D$17),0,IF(DS85="К",DM85,0)))</f>
        <v>#VALUE!</v>
      </c>
      <c r="DP85" s="277">
        <f t="shared" si="37"/>
        <v>0</v>
      </c>
      <c r="DQ85" s="277">
        <f t="shared" si="38"/>
        <v>0</v>
      </c>
      <c r="DR85" s="303">
        <f>'в ФОВ'!DO61</f>
        <v>0</v>
      </c>
      <c r="DS85" s="380" t="str">
        <f t="shared" si="39"/>
        <v/>
      </c>
      <c r="DT85" s="274" t="str">
        <f t="shared" si="117"/>
        <v>${id_fio11}</v>
      </c>
      <c r="DU85" s="181"/>
      <c r="DV85" s="181"/>
      <c r="DW85" s="275" t="str">
        <f t="shared" si="92"/>
        <v>0:</v>
      </c>
      <c r="DX85" s="275" t="str">
        <f t="shared" si="92"/>
        <v>0:</v>
      </c>
      <c r="DY85" s="276">
        <f t="shared" si="40"/>
        <v>0</v>
      </c>
      <c r="DZ85" s="277" t="e">
        <f>IF(MONTH('Настройки ТИК'!$C$17)=MONTH('Настройки ТИК'!$D$17),IF(EE85="К",DY85,0),IF(MONTH($A85)&lt;MONTH('Настройки ТИК'!$D$17),IF(EE85="К",DY85,0),0))</f>
        <v>#VALUE!</v>
      </c>
      <c r="EA85" s="277" t="e">
        <f>IF(MONTH('Настройки ТИК'!$C$17)=MONTH('Настройки ТИК'!$D$17),0,IF(MONTH($A85)&lt;MONTH('Настройки ТИК'!$D$17),0,IF(EE85="К",DY85,0)))</f>
        <v>#VALUE!</v>
      </c>
      <c r="EB85" s="277">
        <f t="shared" si="41"/>
        <v>0</v>
      </c>
      <c r="EC85" s="277">
        <f t="shared" si="42"/>
        <v>0</v>
      </c>
      <c r="ED85" s="303">
        <f>'в ФОВ'!EA61</f>
        <v>0</v>
      </c>
      <c r="EE85" s="380" t="str">
        <f t="shared" si="43"/>
        <v/>
      </c>
      <c r="EF85" s="274" t="str">
        <f t="shared" si="118"/>
        <v>${id_fio12}</v>
      </c>
      <c r="EG85" s="181"/>
      <c r="EH85" s="181"/>
      <c r="EI85" s="275" t="str">
        <f t="shared" si="94"/>
        <v>0:</v>
      </c>
      <c r="EJ85" s="275" t="str">
        <f t="shared" si="94"/>
        <v>0:</v>
      </c>
      <c r="EK85" s="276">
        <f t="shared" si="44"/>
        <v>0</v>
      </c>
      <c r="EL85" s="277" t="e">
        <f>IF(MONTH('Настройки ТИК'!$C$17)=MONTH('Настройки ТИК'!$D$17),IF(EQ85="К",EK85,0),IF(MONTH($A85)&lt;MONTH('Настройки ТИК'!$D$17),IF(EQ85="К",EK85,0),0))</f>
        <v>#VALUE!</v>
      </c>
      <c r="EM85" s="277" t="e">
        <f>IF(MONTH('Настройки ТИК'!$C$17)=MONTH('Настройки ТИК'!$D$17),0,IF(MONTH($A85)&lt;MONTH('Настройки ТИК'!$D$17),0,IF(EQ85="К",EK85,0)))</f>
        <v>#VALUE!</v>
      </c>
      <c r="EN85" s="277">
        <f t="shared" si="45"/>
        <v>0</v>
      </c>
      <c r="EO85" s="277">
        <f t="shared" si="46"/>
        <v>0</v>
      </c>
      <c r="EP85" s="303">
        <f>'в ФОВ'!EM61</f>
        <v>0</v>
      </c>
      <c r="EQ85" s="380" t="str">
        <f t="shared" si="47"/>
        <v/>
      </c>
      <c r="ER85" s="274" t="str">
        <f t="shared" si="119"/>
        <v>${id_fio13}</v>
      </c>
      <c r="ES85" s="181"/>
      <c r="ET85" s="181"/>
      <c r="EU85" s="275" t="str">
        <f t="shared" si="96"/>
        <v>0:</v>
      </c>
      <c r="EV85" s="275" t="str">
        <f t="shared" si="96"/>
        <v>0:</v>
      </c>
      <c r="EW85" s="276">
        <f t="shared" si="48"/>
        <v>0</v>
      </c>
      <c r="EX85" s="277" t="e">
        <f>IF(MONTH('Настройки ТИК'!$C$17)=MONTH('Настройки ТИК'!$D$17),IF(FC85="К",EW85,0),IF(MONTH($A85)&lt;MONTH('Настройки ТИК'!$D$17),IF(FC85="К",EW85,0),0))</f>
        <v>#VALUE!</v>
      </c>
      <c r="EY85" s="277" t="e">
        <f>IF(MONTH('Настройки ТИК'!$C$17)=MONTH('Настройки ТИК'!$D$17),0,IF(MONTH($A85)&lt;MONTH('Настройки ТИК'!$D$17),0,IF(FC85="К",EW85,0)))</f>
        <v>#VALUE!</v>
      </c>
      <c r="EZ85" s="277">
        <f t="shared" si="49"/>
        <v>0</v>
      </c>
      <c r="FA85" s="277">
        <f t="shared" si="50"/>
        <v>0</v>
      </c>
      <c r="FB85" s="303">
        <f>'в ФОВ'!EY61</f>
        <v>0</v>
      </c>
      <c r="FC85" s="380" t="str">
        <f t="shared" si="51"/>
        <v/>
      </c>
      <c r="FD85" s="274" t="str">
        <f t="shared" si="120"/>
        <v>${id_fio14}</v>
      </c>
      <c r="FE85" s="181"/>
      <c r="FF85" s="181"/>
      <c r="FG85" s="275" t="str">
        <f t="shared" si="98"/>
        <v>0:</v>
      </c>
      <c r="FH85" s="275" t="str">
        <f t="shared" si="98"/>
        <v>0:</v>
      </c>
      <c r="FI85" s="276">
        <f t="shared" si="52"/>
        <v>0</v>
      </c>
      <c r="FJ85" s="277" t="e">
        <f>IF(MONTH('Настройки ТИК'!$C$17)=MONTH('Настройки ТИК'!$D$17),IF(FO85="К",FI85,0),IF(MONTH($A85)&lt;MONTH('Настройки ТИК'!$D$17),IF(FO85="К",FI85,0),0))</f>
        <v>#VALUE!</v>
      </c>
      <c r="FK85" s="277" t="e">
        <f>IF(MONTH('Настройки ТИК'!$C$17)=MONTH('Настройки ТИК'!$D$17),0,IF(MONTH($A85)&lt;MONTH('Настройки ТИК'!$D$17),0,IF(FO85="К",FI85,0)))</f>
        <v>#VALUE!</v>
      </c>
      <c r="FL85" s="277">
        <f t="shared" si="53"/>
        <v>0</v>
      </c>
      <c r="FM85" s="277">
        <f t="shared" si="54"/>
        <v>0</v>
      </c>
      <c r="FN85" s="303">
        <f>'в ФОВ'!FK61</f>
        <v>0</v>
      </c>
      <c r="FO85" s="380" t="str">
        <f t="shared" si="55"/>
        <v/>
      </c>
      <c r="FP85" s="274" t="str">
        <f t="shared" si="121"/>
        <v>${id_fio15}</v>
      </c>
      <c r="FQ85" s="181"/>
      <c r="FR85" s="181"/>
      <c r="FS85" s="275" t="str">
        <f t="shared" si="100"/>
        <v>0:</v>
      </c>
      <c r="FT85" s="275" t="str">
        <f t="shared" si="100"/>
        <v>0:</v>
      </c>
      <c r="FU85" s="276">
        <f t="shared" si="56"/>
        <v>0</v>
      </c>
      <c r="FV85" s="277" t="e">
        <f>IF(MONTH('Настройки ТИК'!$C$17)=MONTH('Настройки ТИК'!$D$17),IF(GA85="К",FU85,0),IF(MONTH($A85)&lt;MONTH('Настройки ТИК'!$D$17),IF(GA85="К",FU85,0),0))</f>
        <v>#VALUE!</v>
      </c>
      <c r="FW85" s="277" t="e">
        <f>IF(MONTH('Настройки ТИК'!$C$17)=MONTH('Настройки ТИК'!$D$17),0,IF(MONTH($A85)&lt;MONTH('Настройки ТИК'!$D$17),0,IF(GA85="К",FU85,0)))</f>
        <v>#VALUE!</v>
      </c>
      <c r="FX85" s="277">
        <f t="shared" si="57"/>
        <v>0</v>
      </c>
      <c r="FY85" s="277">
        <f t="shared" si="58"/>
        <v>0</v>
      </c>
      <c r="FZ85" s="303">
        <f>'в ФОВ'!FW61</f>
        <v>0</v>
      </c>
      <c r="GA85" s="380" t="str">
        <f t="shared" si="59"/>
        <v/>
      </c>
      <c r="GB85" s="274" t="str">
        <f t="shared" si="122"/>
        <v>${id_fio16}</v>
      </c>
      <c r="GC85" s="181"/>
      <c r="GD85" s="181"/>
      <c r="GE85" s="275" t="str">
        <f t="shared" si="102"/>
        <v>0:</v>
      </c>
      <c r="GF85" s="275" t="str">
        <f t="shared" si="102"/>
        <v>0:</v>
      </c>
      <c r="GG85" s="276">
        <f t="shared" si="60"/>
        <v>0</v>
      </c>
      <c r="GH85" s="277" t="e">
        <f>IF(MONTH('Настройки ТИК'!$C$17)=MONTH('Настройки ТИК'!$D$17),IF(GM85="К",GG85,0),IF(MONTH($A85)&lt;MONTH('Настройки ТИК'!$D$17),IF(GM85="К",GG85,0),0))</f>
        <v>#VALUE!</v>
      </c>
      <c r="GI85" s="277" t="e">
        <f>IF(MONTH('Настройки ТИК'!$C$17)=MONTH('Настройки ТИК'!$D$17),0,IF(MONTH($A85)&lt;MONTH('Настройки ТИК'!$D$17),0,IF(GM85="К",GG85,0)))</f>
        <v>#VALUE!</v>
      </c>
      <c r="GJ85" s="277">
        <f t="shared" si="61"/>
        <v>0</v>
      </c>
      <c r="GK85" s="277">
        <f t="shared" si="62"/>
        <v>0</v>
      </c>
      <c r="GL85" s="303">
        <f>'в ФОВ'!GI61</f>
        <v>0</v>
      </c>
      <c r="GM85" s="380" t="str">
        <f t="shared" si="63"/>
        <v/>
      </c>
      <c r="GN85" s="274" t="str">
        <f t="shared" si="123"/>
        <v>${id_fio17}</v>
      </c>
      <c r="GO85" s="181"/>
      <c r="GP85" s="181"/>
      <c r="GQ85" s="275" t="str">
        <f t="shared" si="104"/>
        <v>0:</v>
      </c>
      <c r="GR85" s="275" t="str">
        <f t="shared" si="104"/>
        <v>0:</v>
      </c>
      <c r="GS85" s="276">
        <f t="shared" si="64"/>
        <v>0</v>
      </c>
      <c r="GT85" s="277" t="e">
        <f>IF(MONTH('Настройки ТИК'!$C$17)=MONTH('Настройки ТИК'!$D$17),IF(GY85="К",GS85,0),IF(MONTH($A85)&lt;MONTH('Настройки ТИК'!$D$17),IF(GY85="К",GS85,0),0))</f>
        <v>#VALUE!</v>
      </c>
      <c r="GU85" s="277" t="e">
        <f>IF(MONTH('Настройки ТИК'!$C$17)=MONTH('Настройки ТИК'!$D$17),0,IF(MONTH($A85)&lt;MONTH('Настройки ТИК'!$D$17),0,IF(GY85="К",GS85,0)))</f>
        <v>#VALUE!</v>
      </c>
      <c r="GV85" s="277">
        <f t="shared" si="65"/>
        <v>0</v>
      </c>
      <c r="GW85" s="277">
        <f t="shared" si="66"/>
        <v>0</v>
      </c>
      <c r="GX85" s="303">
        <f>'в ФОВ'!GU61</f>
        <v>0</v>
      </c>
      <c r="GY85" s="380" t="str">
        <f t="shared" si="67"/>
        <v/>
      </c>
      <c r="GZ85" s="274" t="str">
        <f t="shared" si="124"/>
        <v>${id_fio18}</v>
      </c>
      <c r="HA85" s="181"/>
      <c r="HB85" s="181"/>
      <c r="HC85" s="275" t="str">
        <f t="shared" si="106"/>
        <v>0:</v>
      </c>
      <c r="HD85" s="275" t="str">
        <f t="shared" si="106"/>
        <v>0:</v>
      </c>
      <c r="HE85" s="276">
        <f t="shared" si="68"/>
        <v>0</v>
      </c>
      <c r="HF85" s="277" t="e">
        <f>IF(MONTH('Настройки ТИК'!$C$17)=MONTH('Настройки ТИК'!$D$17),IF(HK85="К",HE85,0),IF(MONTH($A85)&lt;MONTH('Настройки ТИК'!$D$17),IF(HK85="К",HE85,0),0))</f>
        <v>#VALUE!</v>
      </c>
      <c r="HG85" s="277" t="e">
        <f>IF(MONTH('Настройки ТИК'!$C$17)=MONTH('Настройки ТИК'!$D$17),0,IF(MONTH($A85)&lt;MONTH('Настройки ТИК'!$D$17),0,IF(HK85="К",HE85,0)))</f>
        <v>#VALUE!</v>
      </c>
      <c r="HH85" s="277">
        <f t="shared" si="69"/>
        <v>0</v>
      </c>
      <c r="HI85" s="277">
        <f t="shared" si="70"/>
        <v>0</v>
      </c>
      <c r="HJ85" s="303">
        <f>'в ФОВ'!HG61</f>
        <v>0</v>
      </c>
      <c r="HK85" s="380" t="str">
        <f t="shared" si="71"/>
        <v/>
      </c>
      <c r="HO85" s="408" t="str">
        <f>'Настройки ТИК'!$C$55</f>
        <v>${code_doc}</v>
      </c>
    </row>
    <row r="86" spans="1:223">
      <c r="A86" s="419" t="s">
        <v>1040</v>
      </c>
      <c r="B86" s="420" t="s">
        <v>1041</v>
      </c>
      <c r="C86" s="497" t="s">
        <v>1091</v>
      </c>
      <c r="D86" s="274" t="str">
        <f t="shared" si="107"/>
        <v>${id_fio1}</v>
      </c>
      <c r="E86" s="181"/>
      <c r="F86" s="181"/>
      <c r="G86" s="275" t="str">
        <f t="shared" si="72"/>
        <v>0:</v>
      </c>
      <c r="H86" s="275" t="str">
        <f t="shared" si="72"/>
        <v>0:</v>
      </c>
      <c r="I86" s="276">
        <f t="shared" si="0"/>
        <v>0</v>
      </c>
      <c r="J86" s="277" t="e">
        <f>IF(MONTH('Настройки ТИК'!$C$17)=MONTH('Настройки ТИК'!$D$17),IF(O86="К",I86,0),IF(MONTH($A86)&lt;MONTH('Настройки ТИК'!$D$17),IF(O86="К",I86,0),0))</f>
        <v>#VALUE!</v>
      </c>
      <c r="K86" s="277" t="e">
        <f>IF(MONTH('Настройки ТИК'!$C$17)=MONTH('Настройки ТИК'!$D$17),0,IF(MONTH($A86)&lt;MONTH('Настройки ТИК'!$D$17),0,IF(O86="К",I86,0)))</f>
        <v>#VALUE!</v>
      </c>
      <c r="L86" s="277">
        <f t="shared" si="1"/>
        <v>0</v>
      </c>
      <c r="M86" s="277">
        <f t="shared" si="2"/>
        <v>0</v>
      </c>
      <c r="N86" s="303">
        <f>'в ФОВ'!K62</f>
        <v>0</v>
      </c>
      <c r="O86" s="380" t="str">
        <f t="shared" si="3"/>
        <v/>
      </c>
      <c r="P86" s="274" t="str">
        <f t="shared" si="108"/>
        <v>${id_fio2}</v>
      </c>
      <c r="Q86" s="181"/>
      <c r="R86" s="181"/>
      <c r="S86" s="275" t="str">
        <f t="shared" si="74"/>
        <v>0:</v>
      </c>
      <c r="T86" s="275" t="str">
        <f t="shared" si="74"/>
        <v>0:</v>
      </c>
      <c r="U86" s="276">
        <f t="shared" si="4"/>
        <v>0</v>
      </c>
      <c r="V86" s="277" t="e">
        <f>IF(MONTH('Настройки ТИК'!$C$17)=MONTH('Настройки ТИК'!$D$17),IF(AA86="К",U86,0),IF(MONTH($A86)&lt;MONTH('Настройки ТИК'!$D$17),IF(AA86="К",U86,0),0))</f>
        <v>#VALUE!</v>
      </c>
      <c r="W86" s="277" t="e">
        <f>IF(MONTH('Настройки ТИК'!$C$17)=MONTH('Настройки ТИК'!$D$17),0,IF(MONTH($A86)&lt;MONTH('Настройки ТИК'!$D$17),0,IF(AA86="К",U86,0)))</f>
        <v>#VALUE!</v>
      </c>
      <c r="X86" s="277">
        <f t="shared" si="5"/>
        <v>0</v>
      </c>
      <c r="Y86" s="277">
        <f t="shared" si="6"/>
        <v>0</v>
      </c>
      <c r="Z86" s="303">
        <f>'в ФОВ'!W62</f>
        <v>0</v>
      </c>
      <c r="AA86" s="380" t="str">
        <f t="shared" si="7"/>
        <v/>
      </c>
      <c r="AB86" s="274" t="str">
        <f t="shared" si="109"/>
        <v>${id_fio3}</v>
      </c>
      <c r="AC86" s="181"/>
      <c r="AD86" s="181"/>
      <c r="AE86" s="275" t="str">
        <f t="shared" si="76"/>
        <v>0:</v>
      </c>
      <c r="AF86" s="275" t="str">
        <f t="shared" si="76"/>
        <v>0:</v>
      </c>
      <c r="AG86" s="276">
        <f t="shared" si="8"/>
        <v>0</v>
      </c>
      <c r="AH86" s="277" t="e">
        <f>IF(MONTH('Настройки ТИК'!$C$17)=MONTH('Настройки ТИК'!$D$17),IF(AM86="К",AG86,0),IF(MONTH($A86)&lt;MONTH('Настройки ТИК'!$D$17),IF(AM86="К",AG86,0),0))</f>
        <v>#VALUE!</v>
      </c>
      <c r="AI86" s="277" t="e">
        <f>IF(MONTH('Настройки ТИК'!$C$17)=MONTH('Настройки ТИК'!$D$17),0,IF(MONTH($A86)&lt;MONTH('Настройки ТИК'!$D$17),0,IF(AM86="К",AG86,0)))</f>
        <v>#VALUE!</v>
      </c>
      <c r="AJ86" s="277">
        <f t="shared" si="9"/>
        <v>0</v>
      </c>
      <c r="AK86" s="277">
        <f t="shared" si="10"/>
        <v>0</v>
      </c>
      <c r="AL86" s="303">
        <f>'в ФОВ'!AI62</f>
        <v>0</v>
      </c>
      <c r="AM86" s="380" t="str">
        <f t="shared" si="11"/>
        <v/>
      </c>
      <c r="AN86" s="274" t="str">
        <f t="shared" si="110"/>
        <v>${id_fio4}</v>
      </c>
      <c r="AO86" s="181"/>
      <c r="AP86" s="181"/>
      <c r="AQ86" s="275" t="str">
        <f t="shared" si="78"/>
        <v>0:</v>
      </c>
      <c r="AR86" s="275" t="str">
        <f t="shared" si="78"/>
        <v>0:</v>
      </c>
      <c r="AS86" s="276">
        <f t="shared" si="12"/>
        <v>0</v>
      </c>
      <c r="AT86" s="277" t="e">
        <f>IF(MONTH('Настройки ТИК'!$C$17)=MONTH('Настройки ТИК'!$D$17),IF(AY86="К",AS86,0),IF(MONTH($A86)&lt;MONTH('Настройки ТИК'!$D$17),IF(AY86="К",AS86,0),0))</f>
        <v>#VALUE!</v>
      </c>
      <c r="AU86" s="277" t="e">
        <f>IF(MONTH('Настройки ТИК'!$C$17)=MONTH('Настройки ТИК'!$D$17),0,IF(MONTH($A86)&lt;MONTH('Настройки ТИК'!$D$17),0,IF(AY86="К",AS86,0)))</f>
        <v>#VALUE!</v>
      </c>
      <c r="AV86" s="277">
        <f t="shared" si="13"/>
        <v>0</v>
      </c>
      <c r="AW86" s="277">
        <f t="shared" si="14"/>
        <v>0</v>
      </c>
      <c r="AX86" s="303">
        <f>'в ФОВ'!AU62</f>
        <v>0</v>
      </c>
      <c r="AY86" s="380" t="str">
        <f t="shared" si="15"/>
        <v/>
      </c>
      <c r="AZ86" s="274" t="str">
        <f t="shared" si="111"/>
        <v>${id_fio5}</v>
      </c>
      <c r="BA86" s="181"/>
      <c r="BB86" s="181"/>
      <c r="BC86" s="275" t="str">
        <f t="shared" si="80"/>
        <v>0:</v>
      </c>
      <c r="BD86" s="275" t="str">
        <f t="shared" si="80"/>
        <v>0:</v>
      </c>
      <c r="BE86" s="276">
        <f t="shared" si="16"/>
        <v>0</v>
      </c>
      <c r="BF86" s="277" t="e">
        <f>IF(MONTH('Настройки ТИК'!$C$17)=MONTH('Настройки ТИК'!$D$17),IF(BK86="К",BE86,0),IF(MONTH($A86)&lt;MONTH('Настройки ТИК'!$D$17),IF(BK86="К",BE86,0),0))</f>
        <v>#VALUE!</v>
      </c>
      <c r="BG86" s="277" t="e">
        <f>IF(MONTH('Настройки ТИК'!$C$17)=MONTH('Настройки ТИК'!$D$17),0,IF(MONTH($A86)&lt;MONTH('Настройки ТИК'!$D$17),0,IF(BK86="К",BE86,0)))</f>
        <v>#VALUE!</v>
      </c>
      <c r="BH86" s="277">
        <f t="shared" si="17"/>
        <v>0</v>
      </c>
      <c r="BI86" s="277">
        <f t="shared" si="18"/>
        <v>0</v>
      </c>
      <c r="BJ86" s="303">
        <f>'в ФОВ'!BG62</f>
        <v>0</v>
      </c>
      <c r="BK86" s="380" t="str">
        <f t="shared" si="19"/>
        <v/>
      </c>
      <c r="BL86" s="274" t="str">
        <f t="shared" si="112"/>
        <v>${id_fio6}</v>
      </c>
      <c r="BM86" s="181"/>
      <c r="BN86" s="181"/>
      <c r="BO86" s="275" t="str">
        <f t="shared" si="82"/>
        <v>0:</v>
      </c>
      <c r="BP86" s="275" t="str">
        <f t="shared" si="82"/>
        <v>0:</v>
      </c>
      <c r="BQ86" s="276">
        <f t="shared" si="20"/>
        <v>0</v>
      </c>
      <c r="BR86" s="277" t="e">
        <f>IF(MONTH('Настройки ТИК'!$C$17)=MONTH('Настройки ТИК'!$D$17),IF(BW86="К",BQ86,0),IF(MONTH($A86)&lt;MONTH('Настройки ТИК'!$D$17),IF(BW86="К",BQ86,0),0))</f>
        <v>#VALUE!</v>
      </c>
      <c r="BS86" s="277" t="e">
        <f>IF(MONTH('Настройки ТИК'!$C$17)=MONTH('Настройки ТИК'!$D$17),0,IF(MONTH($A86)&lt;MONTH('Настройки ТИК'!$D$17),0,IF(BW86="К",BQ86,0)))</f>
        <v>#VALUE!</v>
      </c>
      <c r="BT86" s="277">
        <f t="shared" si="21"/>
        <v>0</v>
      </c>
      <c r="BU86" s="277">
        <f t="shared" si="22"/>
        <v>0</v>
      </c>
      <c r="BV86" s="303">
        <f>'в ФОВ'!BS62</f>
        <v>0</v>
      </c>
      <c r="BW86" s="380" t="str">
        <f t="shared" si="23"/>
        <v/>
      </c>
      <c r="BX86" s="274" t="str">
        <f t="shared" si="113"/>
        <v>${id_fio7}</v>
      </c>
      <c r="BY86" s="181"/>
      <c r="BZ86" s="181"/>
      <c r="CA86" s="275" t="str">
        <f t="shared" si="84"/>
        <v>0:</v>
      </c>
      <c r="CB86" s="275" t="str">
        <f t="shared" si="84"/>
        <v>0:</v>
      </c>
      <c r="CC86" s="276">
        <f t="shared" si="24"/>
        <v>0</v>
      </c>
      <c r="CD86" s="277" t="e">
        <f>IF(MONTH('Настройки ТИК'!$C$17)=MONTH('Настройки ТИК'!$D$17),IF(CI86="К",CC86,0),IF(MONTH($A86)&lt;MONTH('Настройки ТИК'!$D$17),IF(CI86="К",CC86,0),0))</f>
        <v>#VALUE!</v>
      </c>
      <c r="CE86" s="277" t="e">
        <f>IF(MONTH('Настройки ТИК'!$C$17)=MONTH('Настройки ТИК'!$D$17),0,IF(MONTH($A86)&lt;MONTH('Настройки ТИК'!$D$17),0,IF(CI86="К",CC86,0)))</f>
        <v>#VALUE!</v>
      </c>
      <c r="CF86" s="277">
        <f t="shared" si="25"/>
        <v>0</v>
      </c>
      <c r="CG86" s="277">
        <f t="shared" si="26"/>
        <v>0</v>
      </c>
      <c r="CH86" s="303">
        <f>'в ФОВ'!CE62</f>
        <v>0</v>
      </c>
      <c r="CI86" s="380" t="str">
        <f t="shared" si="27"/>
        <v/>
      </c>
      <c r="CJ86" s="274" t="str">
        <f t="shared" si="114"/>
        <v>${id_fio8}</v>
      </c>
      <c r="CK86" s="181"/>
      <c r="CL86" s="181"/>
      <c r="CM86" s="275" t="str">
        <f t="shared" si="86"/>
        <v>0:</v>
      </c>
      <c r="CN86" s="275" t="str">
        <f t="shared" si="86"/>
        <v>0:</v>
      </c>
      <c r="CO86" s="276">
        <f t="shared" si="28"/>
        <v>0</v>
      </c>
      <c r="CP86" s="277" t="e">
        <f>IF(MONTH('Настройки ТИК'!$C$17)=MONTH('Настройки ТИК'!$D$17),IF(CU86="К",CO86,0),IF(MONTH($A86)&lt;MONTH('Настройки ТИК'!$D$17),IF(CU86="К",CO86,0),0))</f>
        <v>#VALUE!</v>
      </c>
      <c r="CQ86" s="277" t="e">
        <f>IF(MONTH('Настройки ТИК'!$C$17)=MONTH('Настройки ТИК'!$D$17),0,IF(MONTH($A86)&lt;MONTH('Настройки ТИК'!$D$17),0,IF(CU86="К",CO86,0)))</f>
        <v>#VALUE!</v>
      </c>
      <c r="CR86" s="277">
        <f t="shared" si="29"/>
        <v>0</v>
      </c>
      <c r="CS86" s="277">
        <f t="shared" si="30"/>
        <v>0</v>
      </c>
      <c r="CT86" s="303">
        <f>'в ФОВ'!CQ62</f>
        <v>0</v>
      </c>
      <c r="CU86" s="380" t="str">
        <f t="shared" si="31"/>
        <v/>
      </c>
      <c r="CV86" s="274" t="str">
        <f t="shared" si="115"/>
        <v>${id_fio9}</v>
      </c>
      <c r="CW86" s="181"/>
      <c r="CX86" s="181"/>
      <c r="CY86" s="275" t="str">
        <f t="shared" si="88"/>
        <v>0:</v>
      </c>
      <c r="CZ86" s="275" t="str">
        <f t="shared" si="88"/>
        <v>0:</v>
      </c>
      <c r="DA86" s="276">
        <f t="shared" si="32"/>
        <v>0</v>
      </c>
      <c r="DB86" s="277" t="e">
        <f>IF(MONTH('Настройки ТИК'!$C$17)=MONTH('Настройки ТИК'!$D$17),IF(DG86="К",DA86,0),IF(MONTH($A86)&lt;MONTH('Настройки ТИК'!$D$17),IF(DG86="К",DA86,0),0))</f>
        <v>#VALUE!</v>
      </c>
      <c r="DC86" s="277" t="e">
        <f>IF(MONTH('Настройки ТИК'!$C$17)=MONTH('Настройки ТИК'!$D$17),0,IF(MONTH($A86)&lt;MONTH('Настройки ТИК'!$D$17),0,IF(DG86="К",DA86,0)))</f>
        <v>#VALUE!</v>
      </c>
      <c r="DD86" s="277">
        <f t="shared" si="33"/>
        <v>0</v>
      </c>
      <c r="DE86" s="277">
        <f t="shared" si="34"/>
        <v>0</v>
      </c>
      <c r="DF86" s="303">
        <f>'в ФОВ'!DC62</f>
        <v>0</v>
      </c>
      <c r="DG86" s="380" t="str">
        <f t="shared" si="35"/>
        <v/>
      </c>
      <c r="DH86" s="274" t="str">
        <f t="shared" si="116"/>
        <v>${id_fio10}</v>
      </c>
      <c r="DI86" s="181"/>
      <c r="DJ86" s="181"/>
      <c r="DK86" s="275" t="str">
        <f t="shared" si="90"/>
        <v>0:</v>
      </c>
      <c r="DL86" s="275" t="str">
        <f t="shared" si="90"/>
        <v>0:</v>
      </c>
      <c r="DM86" s="276">
        <f t="shared" si="36"/>
        <v>0</v>
      </c>
      <c r="DN86" s="277" t="e">
        <f>IF(MONTH('Настройки ТИК'!$C$17)=MONTH('Настройки ТИК'!$D$17),IF(DS86="К",DM86,0),IF(MONTH($A86)&lt;MONTH('Настройки ТИК'!$D$17),IF(DS86="К",DM86,0),0))</f>
        <v>#VALUE!</v>
      </c>
      <c r="DO86" s="277" t="e">
        <f>IF(MONTH('Настройки ТИК'!$C$17)=MONTH('Настройки ТИК'!$D$17),0,IF(MONTH($A86)&lt;MONTH('Настройки ТИК'!$D$17),0,IF(DS86="К",DM86,0)))</f>
        <v>#VALUE!</v>
      </c>
      <c r="DP86" s="277">
        <f t="shared" si="37"/>
        <v>0</v>
      </c>
      <c r="DQ86" s="277">
        <f t="shared" si="38"/>
        <v>0</v>
      </c>
      <c r="DR86" s="303">
        <f>'в ФОВ'!DO62</f>
        <v>0</v>
      </c>
      <c r="DS86" s="380" t="str">
        <f t="shared" si="39"/>
        <v/>
      </c>
      <c r="DT86" s="274" t="str">
        <f t="shared" si="117"/>
        <v>${id_fio11}</v>
      </c>
      <c r="DU86" s="181"/>
      <c r="DV86" s="181"/>
      <c r="DW86" s="275" t="str">
        <f t="shared" si="92"/>
        <v>0:</v>
      </c>
      <c r="DX86" s="275" t="str">
        <f t="shared" si="92"/>
        <v>0:</v>
      </c>
      <c r="DY86" s="276">
        <f t="shared" si="40"/>
        <v>0</v>
      </c>
      <c r="DZ86" s="277" t="e">
        <f>IF(MONTH('Настройки ТИК'!$C$17)=MONTH('Настройки ТИК'!$D$17),IF(EE86="К",DY86,0),IF(MONTH($A86)&lt;MONTH('Настройки ТИК'!$D$17),IF(EE86="К",DY86,0),0))</f>
        <v>#VALUE!</v>
      </c>
      <c r="EA86" s="277" t="e">
        <f>IF(MONTH('Настройки ТИК'!$C$17)=MONTH('Настройки ТИК'!$D$17),0,IF(MONTH($A86)&lt;MONTH('Настройки ТИК'!$D$17),0,IF(EE86="К",DY86,0)))</f>
        <v>#VALUE!</v>
      </c>
      <c r="EB86" s="277">
        <f t="shared" si="41"/>
        <v>0</v>
      </c>
      <c r="EC86" s="277">
        <f t="shared" si="42"/>
        <v>0</v>
      </c>
      <c r="ED86" s="303">
        <f>'в ФОВ'!EA62</f>
        <v>0</v>
      </c>
      <c r="EE86" s="380" t="str">
        <f t="shared" si="43"/>
        <v/>
      </c>
      <c r="EF86" s="274" t="str">
        <f t="shared" si="118"/>
        <v>${id_fio12}</v>
      </c>
      <c r="EG86" s="181"/>
      <c r="EH86" s="181"/>
      <c r="EI86" s="275" t="str">
        <f t="shared" si="94"/>
        <v>0:</v>
      </c>
      <c r="EJ86" s="275" t="str">
        <f t="shared" si="94"/>
        <v>0:</v>
      </c>
      <c r="EK86" s="276">
        <f t="shared" si="44"/>
        <v>0</v>
      </c>
      <c r="EL86" s="277" t="e">
        <f>IF(MONTH('Настройки ТИК'!$C$17)=MONTH('Настройки ТИК'!$D$17),IF(EQ86="К",EK86,0),IF(MONTH($A86)&lt;MONTH('Настройки ТИК'!$D$17),IF(EQ86="К",EK86,0),0))</f>
        <v>#VALUE!</v>
      </c>
      <c r="EM86" s="277" t="e">
        <f>IF(MONTH('Настройки ТИК'!$C$17)=MONTH('Настройки ТИК'!$D$17),0,IF(MONTH($A86)&lt;MONTH('Настройки ТИК'!$D$17),0,IF(EQ86="К",EK86,0)))</f>
        <v>#VALUE!</v>
      </c>
      <c r="EN86" s="277">
        <f t="shared" si="45"/>
        <v>0</v>
      </c>
      <c r="EO86" s="277">
        <f t="shared" si="46"/>
        <v>0</v>
      </c>
      <c r="EP86" s="303">
        <f>'в ФОВ'!EM62</f>
        <v>0</v>
      </c>
      <c r="EQ86" s="380" t="str">
        <f t="shared" si="47"/>
        <v/>
      </c>
      <c r="ER86" s="274" t="str">
        <f t="shared" si="119"/>
        <v>${id_fio13}</v>
      </c>
      <c r="ES86" s="181"/>
      <c r="ET86" s="181"/>
      <c r="EU86" s="275" t="str">
        <f t="shared" si="96"/>
        <v>0:</v>
      </c>
      <c r="EV86" s="275" t="str">
        <f t="shared" si="96"/>
        <v>0:</v>
      </c>
      <c r="EW86" s="276">
        <f t="shared" si="48"/>
        <v>0</v>
      </c>
      <c r="EX86" s="277" t="e">
        <f>IF(MONTH('Настройки ТИК'!$C$17)=MONTH('Настройки ТИК'!$D$17),IF(FC86="К",EW86,0),IF(MONTH($A86)&lt;MONTH('Настройки ТИК'!$D$17),IF(FC86="К",EW86,0),0))</f>
        <v>#VALUE!</v>
      </c>
      <c r="EY86" s="277" t="e">
        <f>IF(MONTH('Настройки ТИК'!$C$17)=MONTH('Настройки ТИК'!$D$17),0,IF(MONTH($A86)&lt;MONTH('Настройки ТИК'!$D$17),0,IF(FC86="К",EW86,0)))</f>
        <v>#VALUE!</v>
      </c>
      <c r="EZ86" s="277">
        <f t="shared" si="49"/>
        <v>0</v>
      </c>
      <c r="FA86" s="277">
        <f t="shared" si="50"/>
        <v>0</v>
      </c>
      <c r="FB86" s="303">
        <f>'в ФОВ'!EY62</f>
        <v>0</v>
      </c>
      <c r="FC86" s="380" t="str">
        <f t="shared" si="51"/>
        <v/>
      </c>
      <c r="FD86" s="274" t="str">
        <f t="shared" si="120"/>
        <v>${id_fio14}</v>
      </c>
      <c r="FE86" s="181"/>
      <c r="FF86" s="181"/>
      <c r="FG86" s="275" t="str">
        <f t="shared" si="98"/>
        <v>0:</v>
      </c>
      <c r="FH86" s="275" t="str">
        <f t="shared" si="98"/>
        <v>0:</v>
      </c>
      <c r="FI86" s="276">
        <f t="shared" si="52"/>
        <v>0</v>
      </c>
      <c r="FJ86" s="277" t="e">
        <f>IF(MONTH('Настройки ТИК'!$C$17)=MONTH('Настройки ТИК'!$D$17),IF(FO86="К",FI86,0),IF(MONTH($A86)&lt;MONTH('Настройки ТИК'!$D$17),IF(FO86="К",FI86,0),0))</f>
        <v>#VALUE!</v>
      </c>
      <c r="FK86" s="277" t="e">
        <f>IF(MONTH('Настройки ТИК'!$C$17)=MONTH('Настройки ТИК'!$D$17),0,IF(MONTH($A86)&lt;MONTH('Настройки ТИК'!$D$17),0,IF(FO86="К",FI86,0)))</f>
        <v>#VALUE!</v>
      </c>
      <c r="FL86" s="277">
        <f t="shared" si="53"/>
        <v>0</v>
      </c>
      <c r="FM86" s="277">
        <f t="shared" si="54"/>
        <v>0</v>
      </c>
      <c r="FN86" s="303">
        <f>'в ФОВ'!FK62</f>
        <v>0</v>
      </c>
      <c r="FO86" s="380" t="str">
        <f t="shared" si="55"/>
        <v/>
      </c>
      <c r="FP86" s="274" t="str">
        <f t="shared" si="121"/>
        <v>${id_fio15}</v>
      </c>
      <c r="FQ86" s="181"/>
      <c r="FR86" s="181"/>
      <c r="FS86" s="275" t="str">
        <f t="shared" si="100"/>
        <v>0:</v>
      </c>
      <c r="FT86" s="275" t="str">
        <f t="shared" si="100"/>
        <v>0:</v>
      </c>
      <c r="FU86" s="276">
        <f t="shared" si="56"/>
        <v>0</v>
      </c>
      <c r="FV86" s="277" t="e">
        <f>IF(MONTH('Настройки ТИК'!$C$17)=MONTH('Настройки ТИК'!$D$17),IF(GA86="К",FU86,0),IF(MONTH($A86)&lt;MONTH('Настройки ТИК'!$D$17),IF(GA86="К",FU86,0),0))</f>
        <v>#VALUE!</v>
      </c>
      <c r="FW86" s="277" t="e">
        <f>IF(MONTH('Настройки ТИК'!$C$17)=MONTH('Настройки ТИК'!$D$17),0,IF(MONTH($A86)&lt;MONTH('Настройки ТИК'!$D$17),0,IF(GA86="К",FU86,0)))</f>
        <v>#VALUE!</v>
      </c>
      <c r="FX86" s="277">
        <f t="shared" si="57"/>
        <v>0</v>
      </c>
      <c r="FY86" s="277">
        <f t="shared" si="58"/>
        <v>0</v>
      </c>
      <c r="FZ86" s="303">
        <f>'в ФОВ'!FW62</f>
        <v>0</v>
      </c>
      <c r="GA86" s="380" t="str">
        <f t="shared" si="59"/>
        <v/>
      </c>
      <c r="GB86" s="274" t="str">
        <f t="shared" si="122"/>
        <v>${id_fio16}</v>
      </c>
      <c r="GC86" s="181"/>
      <c r="GD86" s="181"/>
      <c r="GE86" s="275" t="str">
        <f t="shared" si="102"/>
        <v>0:</v>
      </c>
      <c r="GF86" s="275" t="str">
        <f t="shared" si="102"/>
        <v>0:</v>
      </c>
      <c r="GG86" s="276">
        <f t="shared" si="60"/>
        <v>0</v>
      </c>
      <c r="GH86" s="277" t="e">
        <f>IF(MONTH('Настройки ТИК'!$C$17)=MONTH('Настройки ТИК'!$D$17),IF(GM86="К",GG86,0),IF(MONTH($A86)&lt;MONTH('Настройки ТИК'!$D$17),IF(GM86="К",GG86,0),0))</f>
        <v>#VALUE!</v>
      </c>
      <c r="GI86" s="277" t="e">
        <f>IF(MONTH('Настройки ТИК'!$C$17)=MONTH('Настройки ТИК'!$D$17),0,IF(MONTH($A86)&lt;MONTH('Настройки ТИК'!$D$17),0,IF(GM86="К",GG86,0)))</f>
        <v>#VALUE!</v>
      </c>
      <c r="GJ86" s="277">
        <f t="shared" si="61"/>
        <v>0</v>
      </c>
      <c r="GK86" s="277">
        <f t="shared" si="62"/>
        <v>0</v>
      </c>
      <c r="GL86" s="303">
        <f>'в ФОВ'!GI62</f>
        <v>0</v>
      </c>
      <c r="GM86" s="380" t="str">
        <f t="shared" si="63"/>
        <v/>
      </c>
      <c r="GN86" s="274" t="str">
        <f t="shared" si="123"/>
        <v>${id_fio17}</v>
      </c>
      <c r="GO86" s="181"/>
      <c r="GP86" s="181"/>
      <c r="GQ86" s="275" t="str">
        <f t="shared" si="104"/>
        <v>0:</v>
      </c>
      <c r="GR86" s="275" t="str">
        <f t="shared" si="104"/>
        <v>0:</v>
      </c>
      <c r="GS86" s="276">
        <f t="shared" si="64"/>
        <v>0</v>
      </c>
      <c r="GT86" s="277" t="e">
        <f>IF(MONTH('Настройки ТИК'!$C$17)=MONTH('Настройки ТИК'!$D$17),IF(GY86="К",GS86,0),IF(MONTH($A86)&lt;MONTH('Настройки ТИК'!$D$17),IF(GY86="К",GS86,0),0))</f>
        <v>#VALUE!</v>
      </c>
      <c r="GU86" s="277" t="e">
        <f>IF(MONTH('Настройки ТИК'!$C$17)=MONTH('Настройки ТИК'!$D$17),0,IF(MONTH($A86)&lt;MONTH('Настройки ТИК'!$D$17),0,IF(GY86="К",GS86,0)))</f>
        <v>#VALUE!</v>
      </c>
      <c r="GV86" s="277">
        <f t="shared" si="65"/>
        <v>0</v>
      </c>
      <c r="GW86" s="277">
        <f t="shared" si="66"/>
        <v>0</v>
      </c>
      <c r="GX86" s="303">
        <f>'в ФОВ'!GU62</f>
        <v>0</v>
      </c>
      <c r="GY86" s="380" t="str">
        <f t="shared" si="67"/>
        <v/>
      </c>
      <c r="GZ86" s="274" t="str">
        <f t="shared" si="124"/>
        <v>${id_fio18}</v>
      </c>
      <c r="HA86" s="181"/>
      <c r="HB86" s="181"/>
      <c r="HC86" s="275" t="str">
        <f t="shared" si="106"/>
        <v>0:</v>
      </c>
      <c r="HD86" s="275" t="str">
        <f t="shared" si="106"/>
        <v>0:</v>
      </c>
      <c r="HE86" s="276">
        <f t="shared" si="68"/>
        <v>0</v>
      </c>
      <c r="HF86" s="277" t="e">
        <f>IF(MONTH('Настройки ТИК'!$C$17)=MONTH('Настройки ТИК'!$D$17),IF(HK86="К",HE86,0),IF(MONTH($A86)&lt;MONTH('Настройки ТИК'!$D$17),IF(HK86="К",HE86,0),0))</f>
        <v>#VALUE!</v>
      </c>
      <c r="HG86" s="277" t="e">
        <f>IF(MONTH('Настройки ТИК'!$C$17)=MONTH('Настройки ТИК'!$D$17),0,IF(MONTH($A86)&lt;MONTH('Настройки ТИК'!$D$17),0,IF(HK86="К",HE86,0)))</f>
        <v>#VALUE!</v>
      </c>
      <c r="HH86" s="277">
        <f t="shared" si="69"/>
        <v>0</v>
      </c>
      <c r="HI86" s="277">
        <f t="shared" si="70"/>
        <v>0</v>
      </c>
      <c r="HJ86" s="303">
        <f>'в ФОВ'!HG62</f>
        <v>0</v>
      </c>
      <c r="HK86" s="380" t="str">
        <f t="shared" si="71"/>
        <v/>
      </c>
      <c r="HO86" s="408" t="str">
        <f>'Настройки ТИК'!$C$55</f>
        <v>${code_doc}</v>
      </c>
    </row>
    <row r="87" spans="1:223">
      <c r="A87" s="419" t="s">
        <v>1040</v>
      </c>
      <c r="B87" s="420" t="s">
        <v>1041</v>
      </c>
      <c r="C87" s="497" t="s">
        <v>1091</v>
      </c>
      <c r="D87" s="274" t="str">
        <f t="shared" si="107"/>
        <v>${id_fio1}</v>
      </c>
      <c r="E87" s="181"/>
      <c r="F87" s="181"/>
      <c r="G87" s="275" t="str">
        <f t="shared" si="72"/>
        <v>0:</v>
      </c>
      <c r="H87" s="275" t="str">
        <f t="shared" si="72"/>
        <v>0:</v>
      </c>
      <c r="I87" s="276">
        <f t="shared" si="0"/>
        <v>0</v>
      </c>
      <c r="J87" s="277" t="e">
        <f>IF(MONTH('Настройки ТИК'!$C$17)=MONTH('Настройки ТИК'!$D$17),IF(O87="К",I87,0),IF(MONTH($A87)&lt;MONTH('Настройки ТИК'!$D$17),IF(O87="К",I87,0),0))</f>
        <v>#VALUE!</v>
      </c>
      <c r="K87" s="277" t="e">
        <f>IF(MONTH('Настройки ТИК'!$C$17)=MONTH('Настройки ТИК'!$D$17),0,IF(MONTH($A87)&lt;MONTH('Настройки ТИК'!$D$17),0,IF(O87="К",I87,0)))</f>
        <v>#VALUE!</v>
      </c>
      <c r="L87" s="277">
        <f t="shared" si="1"/>
        <v>0</v>
      </c>
      <c r="M87" s="277">
        <f t="shared" si="2"/>
        <v>0</v>
      </c>
      <c r="N87" s="303">
        <f>'в ФОВ'!K63</f>
        <v>0</v>
      </c>
      <c r="O87" s="380" t="str">
        <f t="shared" si="3"/>
        <v/>
      </c>
      <c r="P87" s="274" t="str">
        <f t="shared" si="108"/>
        <v>${id_fio2}</v>
      </c>
      <c r="Q87" s="181"/>
      <c r="R87" s="181"/>
      <c r="S87" s="275" t="str">
        <f t="shared" si="74"/>
        <v>0:</v>
      </c>
      <c r="T87" s="275" t="str">
        <f t="shared" si="74"/>
        <v>0:</v>
      </c>
      <c r="U87" s="276">
        <f t="shared" si="4"/>
        <v>0</v>
      </c>
      <c r="V87" s="277" t="e">
        <f>IF(MONTH('Настройки ТИК'!$C$17)=MONTH('Настройки ТИК'!$D$17),IF(AA87="К",U87,0),IF(MONTH($A87)&lt;MONTH('Настройки ТИК'!$D$17),IF(AA87="К",U87,0),0))</f>
        <v>#VALUE!</v>
      </c>
      <c r="W87" s="277" t="e">
        <f>IF(MONTH('Настройки ТИК'!$C$17)=MONTH('Настройки ТИК'!$D$17),0,IF(MONTH($A87)&lt;MONTH('Настройки ТИК'!$D$17),0,IF(AA87="К",U87,0)))</f>
        <v>#VALUE!</v>
      </c>
      <c r="X87" s="277">
        <f t="shared" si="5"/>
        <v>0</v>
      </c>
      <c r="Y87" s="277">
        <f t="shared" si="6"/>
        <v>0</v>
      </c>
      <c r="Z87" s="303">
        <f>'в ФОВ'!W63</f>
        <v>0</v>
      </c>
      <c r="AA87" s="380" t="str">
        <f t="shared" si="7"/>
        <v/>
      </c>
      <c r="AB87" s="274" t="str">
        <f t="shared" si="109"/>
        <v>${id_fio3}</v>
      </c>
      <c r="AC87" s="181"/>
      <c r="AD87" s="181"/>
      <c r="AE87" s="275" t="str">
        <f t="shared" si="76"/>
        <v>0:</v>
      </c>
      <c r="AF87" s="275" t="str">
        <f t="shared" si="76"/>
        <v>0:</v>
      </c>
      <c r="AG87" s="276">
        <f t="shared" si="8"/>
        <v>0</v>
      </c>
      <c r="AH87" s="277" t="e">
        <f>IF(MONTH('Настройки ТИК'!$C$17)=MONTH('Настройки ТИК'!$D$17),IF(AM87="К",AG87,0),IF(MONTH($A87)&lt;MONTH('Настройки ТИК'!$D$17),IF(AM87="К",AG87,0),0))</f>
        <v>#VALUE!</v>
      </c>
      <c r="AI87" s="277" t="e">
        <f>IF(MONTH('Настройки ТИК'!$C$17)=MONTH('Настройки ТИК'!$D$17),0,IF(MONTH($A87)&lt;MONTH('Настройки ТИК'!$D$17),0,IF(AM87="К",AG87,0)))</f>
        <v>#VALUE!</v>
      </c>
      <c r="AJ87" s="277">
        <f t="shared" si="9"/>
        <v>0</v>
      </c>
      <c r="AK87" s="277">
        <f t="shared" si="10"/>
        <v>0</v>
      </c>
      <c r="AL87" s="303">
        <f>'в ФОВ'!AI63</f>
        <v>0</v>
      </c>
      <c r="AM87" s="380" t="str">
        <f t="shared" si="11"/>
        <v/>
      </c>
      <c r="AN87" s="274" t="str">
        <f t="shared" si="110"/>
        <v>${id_fio4}</v>
      </c>
      <c r="AO87" s="181"/>
      <c r="AP87" s="181"/>
      <c r="AQ87" s="275" t="str">
        <f t="shared" si="78"/>
        <v>0:</v>
      </c>
      <c r="AR87" s="275" t="str">
        <f t="shared" si="78"/>
        <v>0:</v>
      </c>
      <c r="AS87" s="276">
        <f t="shared" si="12"/>
        <v>0</v>
      </c>
      <c r="AT87" s="277" t="e">
        <f>IF(MONTH('Настройки ТИК'!$C$17)=MONTH('Настройки ТИК'!$D$17),IF(AY87="К",AS87,0),IF(MONTH($A87)&lt;MONTH('Настройки ТИК'!$D$17),IF(AY87="К",AS87,0),0))</f>
        <v>#VALUE!</v>
      </c>
      <c r="AU87" s="277" t="e">
        <f>IF(MONTH('Настройки ТИК'!$C$17)=MONTH('Настройки ТИК'!$D$17),0,IF(MONTH($A87)&lt;MONTH('Настройки ТИК'!$D$17),0,IF(AY87="К",AS87,0)))</f>
        <v>#VALUE!</v>
      </c>
      <c r="AV87" s="277">
        <f t="shared" si="13"/>
        <v>0</v>
      </c>
      <c r="AW87" s="277">
        <f t="shared" si="14"/>
        <v>0</v>
      </c>
      <c r="AX87" s="303">
        <f>'в ФОВ'!AU63</f>
        <v>0</v>
      </c>
      <c r="AY87" s="380" t="str">
        <f t="shared" si="15"/>
        <v/>
      </c>
      <c r="AZ87" s="274" t="str">
        <f t="shared" si="111"/>
        <v>${id_fio5}</v>
      </c>
      <c r="BA87" s="181"/>
      <c r="BB87" s="181"/>
      <c r="BC87" s="275" t="str">
        <f t="shared" si="80"/>
        <v>0:</v>
      </c>
      <c r="BD87" s="275" t="str">
        <f t="shared" si="80"/>
        <v>0:</v>
      </c>
      <c r="BE87" s="276">
        <f t="shared" si="16"/>
        <v>0</v>
      </c>
      <c r="BF87" s="277" t="e">
        <f>IF(MONTH('Настройки ТИК'!$C$17)=MONTH('Настройки ТИК'!$D$17),IF(BK87="К",BE87,0),IF(MONTH($A87)&lt;MONTH('Настройки ТИК'!$D$17),IF(BK87="К",BE87,0),0))</f>
        <v>#VALUE!</v>
      </c>
      <c r="BG87" s="277" t="e">
        <f>IF(MONTH('Настройки ТИК'!$C$17)=MONTH('Настройки ТИК'!$D$17),0,IF(MONTH($A87)&lt;MONTH('Настройки ТИК'!$D$17),0,IF(BK87="К",BE87,0)))</f>
        <v>#VALUE!</v>
      </c>
      <c r="BH87" s="277">
        <f t="shared" si="17"/>
        <v>0</v>
      </c>
      <c r="BI87" s="277">
        <f t="shared" si="18"/>
        <v>0</v>
      </c>
      <c r="BJ87" s="303">
        <f>'в ФОВ'!BG63</f>
        <v>0</v>
      </c>
      <c r="BK87" s="380" t="str">
        <f t="shared" si="19"/>
        <v/>
      </c>
      <c r="BL87" s="274" t="str">
        <f t="shared" si="112"/>
        <v>${id_fio6}</v>
      </c>
      <c r="BM87" s="181"/>
      <c r="BN87" s="181"/>
      <c r="BO87" s="275" t="str">
        <f t="shared" si="82"/>
        <v>0:</v>
      </c>
      <c r="BP87" s="275" t="str">
        <f t="shared" si="82"/>
        <v>0:</v>
      </c>
      <c r="BQ87" s="276">
        <f t="shared" si="20"/>
        <v>0</v>
      </c>
      <c r="BR87" s="277" t="e">
        <f>IF(MONTH('Настройки ТИК'!$C$17)=MONTH('Настройки ТИК'!$D$17),IF(BW87="К",BQ87,0),IF(MONTH($A87)&lt;MONTH('Настройки ТИК'!$D$17),IF(BW87="К",BQ87,0),0))</f>
        <v>#VALUE!</v>
      </c>
      <c r="BS87" s="277" t="e">
        <f>IF(MONTH('Настройки ТИК'!$C$17)=MONTH('Настройки ТИК'!$D$17),0,IF(MONTH($A87)&lt;MONTH('Настройки ТИК'!$D$17),0,IF(BW87="К",BQ87,0)))</f>
        <v>#VALUE!</v>
      </c>
      <c r="BT87" s="277">
        <f t="shared" si="21"/>
        <v>0</v>
      </c>
      <c r="BU87" s="277">
        <f t="shared" si="22"/>
        <v>0</v>
      </c>
      <c r="BV87" s="303">
        <f>'в ФОВ'!BS63</f>
        <v>0</v>
      </c>
      <c r="BW87" s="380" t="str">
        <f t="shared" si="23"/>
        <v/>
      </c>
      <c r="BX87" s="274" t="str">
        <f t="shared" si="113"/>
        <v>${id_fio7}</v>
      </c>
      <c r="BY87" s="181"/>
      <c r="BZ87" s="181"/>
      <c r="CA87" s="275" t="str">
        <f t="shared" si="84"/>
        <v>0:</v>
      </c>
      <c r="CB87" s="275" t="str">
        <f t="shared" si="84"/>
        <v>0:</v>
      </c>
      <c r="CC87" s="276">
        <f t="shared" si="24"/>
        <v>0</v>
      </c>
      <c r="CD87" s="277" t="e">
        <f>IF(MONTH('Настройки ТИК'!$C$17)=MONTH('Настройки ТИК'!$D$17),IF(CI87="К",CC87,0),IF(MONTH($A87)&lt;MONTH('Настройки ТИК'!$D$17),IF(CI87="К",CC87,0),0))</f>
        <v>#VALUE!</v>
      </c>
      <c r="CE87" s="277" t="e">
        <f>IF(MONTH('Настройки ТИК'!$C$17)=MONTH('Настройки ТИК'!$D$17),0,IF(MONTH($A87)&lt;MONTH('Настройки ТИК'!$D$17),0,IF(CI87="К",CC87,0)))</f>
        <v>#VALUE!</v>
      </c>
      <c r="CF87" s="277">
        <f t="shared" si="25"/>
        <v>0</v>
      </c>
      <c r="CG87" s="277">
        <f t="shared" si="26"/>
        <v>0</v>
      </c>
      <c r="CH87" s="303">
        <f>'в ФОВ'!CE63</f>
        <v>0</v>
      </c>
      <c r="CI87" s="380" t="str">
        <f t="shared" si="27"/>
        <v/>
      </c>
      <c r="CJ87" s="274" t="str">
        <f t="shared" si="114"/>
        <v>${id_fio8}</v>
      </c>
      <c r="CK87" s="181"/>
      <c r="CL87" s="181"/>
      <c r="CM87" s="275" t="str">
        <f t="shared" si="86"/>
        <v>0:</v>
      </c>
      <c r="CN87" s="275" t="str">
        <f t="shared" si="86"/>
        <v>0:</v>
      </c>
      <c r="CO87" s="276">
        <f t="shared" si="28"/>
        <v>0</v>
      </c>
      <c r="CP87" s="277" t="e">
        <f>IF(MONTH('Настройки ТИК'!$C$17)=MONTH('Настройки ТИК'!$D$17),IF(CU87="К",CO87,0),IF(MONTH($A87)&lt;MONTH('Настройки ТИК'!$D$17),IF(CU87="К",CO87,0),0))</f>
        <v>#VALUE!</v>
      </c>
      <c r="CQ87" s="277" t="e">
        <f>IF(MONTH('Настройки ТИК'!$C$17)=MONTH('Настройки ТИК'!$D$17),0,IF(MONTH($A87)&lt;MONTH('Настройки ТИК'!$D$17),0,IF(CU87="К",CO87,0)))</f>
        <v>#VALUE!</v>
      </c>
      <c r="CR87" s="277">
        <f t="shared" si="29"/>
        <v>0</v>
      </c>
      <c r="CS87" s="277">
        <f t="shared" si="30"/>
        <v>0</v>
      </c>
      <c r="CT87" s="303">
        <f>'в ФОВ'!CQ63</f>
        <v>0</v>
      </c>
      <c r="CU87" s="380" t="str">
        <f t="shared" si="31"/>
        <v/>
      </c>
      <c r="CV87" s="274" t="str">
        <f t="shared" si="115"/>
        <v>${id_fio9}</v>
      </c>
      <c r="CW87" s="181"/>
      <c r="CX87" s="181"/>
      <c r="CY87" s="275" t="str">
        <f t="shared" si="88"/>
        <v>0:</v>
      </c>
      <c r="CZ87" s="275" t="str">
        <f t="shared" si="88"/>
        <v>0:</v>
      </c>
      <c r="DA87" s="276">
        <f t="shared" si="32"/>
        <v>0</v>
      </c>
      <c r="DB87" s="277" t="e">
        <f>IF(MONTH('Настройки ТИК'!$C$17)=MONTH('Настройки ТИК'!$D$17),IF(DG87="К",DA87,0),IF(MONTH($A87)&lt;MONTH('Настройки ТИК'!$D$17),IF(DG87="К",DA87,0),0))</f>
        <v>#VALUE!</v>
      </c>
      <c r="DC87" s="277" t="e">
        <f>IF(MONTH('Настройки ТИК'!$C$17)=MONTH('Настройки ТИК'!$D$17),0,IF(MONTH($A87)&lt;MONTH('Настройки ТИК'!$D$17),0,IF(DG87="К",DA87,0)))</f>
        <v>#VALUE!</v>
      </c>
      <c r="DD87" s="277">
        <f t="shared" si="33"/>
        <v>0</v>
      </c>
      <c r="DE87" s="277">
        <f t="shared" si="34"/>
        <v>0</v>
      </c>
      <c r="DF87" s="303">
        <f>'в ФОВ'!DC63</f>
        <v>0</v>
      </c>
      <c r="DG87" s="380" t="str">
        <f t="shared" si="35"/>
        <v/>
      </c>
      <c r="DH87" s="274" t="str">
        <f t="shared" si="116"/>
        <v>${id_fio10}</v>
      </c>
      <c r="DI87" s="181"/>
      <c r="DJ87" s="181"/>
      <c r="DK87" s="275" t="str">
        <f t="shared" si="90"/>
        <v>0:</v>
      </c>
      <c r="DL87" s="275" t="str">
        <f t="shared" si="90"/>
        <v>0:</v>
      </c>
      <c r="DM87" s="276">
        <f t="shared" si="36"/>
        <v>0</v>
      </c>
      <c r="DN87" s="277" t="e">
        <f>IF(MONTH('Настройки ТИК'!$C$17)=MONTH('Настройки ТИК'!$D$17),IF(DS87="К",DM87,0),IF(MONTH($A87)&lt;MONTH('Настройки ТИК'!$D$17),IF(DS87="К",DM87,0),0))</f>
        <v>#VALUE!</v>
      </c>
      <c r="DO87" s="277" t="e">
        <f>IF(MONTH('Настройки ТИК'!$C$17)=MONTH('Настройки ТИК'!$D$17),0,IF(MONTH($A87)&lt;MONTH('Настройки ТИК'!$D$17),0,IF(DS87="К",DM87,0)))</f>
        <v>#VALUE!</v>
      </c>
      <c r="DP87" s="277">
        <f t="shared" si="37"/>
        <v>0</v>
      </c>
      <c r="DQ87" s="277">
        <f t="shared" si="38"/>
        <v>0</v>
      </c>
      <c r="DR87" s="303">
        <f>'в ФОВ'!DO63</f>
        <v>0</v>
      </c>
      <c r="DS87" s="380" t="str">
        <f t="shared" si="39"/>
        <v/>
      </c>
      <c r="DT87" s="274" t="str">
        <f t="shared" si="117"/>
        <v>${id_fio11}</v>
      </c>
      <c r="DU87" s="181"/>
      <c r="DV87" s="181"/>
      <c r="DW87" s="275" t="str">
        <f t="shared" si="92"/>
        <v>0:</v>
      </c>
      <c r="DX87" s="275" t="str">
        <f t="shared" si="92"/>
        <v>0:</v>
      </c>
      <c r="DY87" s="276">
        <f t="shared" si="40"/>
        <v>0</v>
      </c>
      <c r="DZ87" s="277" t="e">
        <f>IF(MONTH('Настройки ТИК'!$C$17)=MONTH('Настройки ТИК'!$D$17),IF(EE87="К",DY87,0),IF(MONTH($A87)&lt;MONTH('Настройки ТИК'!$D$17),IF(EE87="К",DY87,0),0))</f>
        <v>#VALUE!</v>
      </c>
      <c r="EA87" s="277" t="e">
        <f>IF(MONTH('Настройки ТИК'!$C$17)=MONTH('Настройки ТИК'!$D$17),0,IF(MONTH($A87)&lt;MONTH('Настройки ТИК'!$D$17),0,IF(EE87="К",DY87,0)))</f>
        <v>#VALUE!</v>
      </c>
      <c r="EB87" s="277">
        <f t="shared" si="41"/>
        <v>0</v>
      </c>
      <c r="EC87" s="277">
        <f t="shared" si="42"/>
        <v>0</v>
      </c>
      <c r="ED87" s="303">
        <f>'в ФОВ'!EA63</f>
        <v>0</v>
      </c>
      <c r="EE87" s="380" t="str">
        <f t="shared" si="43"/>
        <v/>
      </c>
      <c r="EF87" s="274" t="str">
        <f t="shared" si="118"/>
        <v>${id_fio12}</v>
      </c>
      <c r="EG87" s="181"/>
      <c r="EH87" s="181"/>
      <c r="EI87" s="275" t="str">
        <f t="shared" si="94"/>
        <v>0:</v>
      </c>
      <c r="EJ87" s="275" t="str">
        <f t="shared" si="94"/>
        <v>0:</v>
      </c>
      <c r="EK87" s="276">
        <f t="shared" si="44"/>
        <v>0</v>
      </c>
      <c r="EL87" s="277" t="e">
        <f>IF(MONTH('Настройки ТИК'!$C$17)=MONTH('Настройки ТИК'!$D$17),IF(EQ87="К",EK87,0),IF(MONTH($A87)&lt;MONTH('Настройки ТИК'!$D$17),IF(EQ87="К",EK87,0),0))</f>
        <v>#VALUE!</v>
      </c>
      <c r="EM87" s="277" t="e">
        <f>IF(MONTH('Настройки ТИК'!$C$17)=MONTH('Настройки ТИК'!$D$17),0,IF(MONTH($A87)&lt;MONTH('Настройки ТИК'!$D$17),0,IF(EQ87="К",EK87,0)))</f>
        <v>#VALUE!</v>
      </c>
      <c r="EN87" s="277">
        <f t="shared" si="45"/>
        <v>0</v>
      </c>
      <c r="EO87" s="277">
        <f t="shared" si="46"/>
        <v>0</v>
      </c>
      <c r="EP87" s="303">
        <f>'в ФОВ'!EM63</f>
        <v>0</v>
      </c>
      <c r="EQ87" s="380" t="str">
        <f t="shared" si="47"/>
        <v/>
      </c>
      <c r="ER87" s="274" t="str">
        <f t="shared" si="119"/>
        <v>${id_fio13}</v>
      </c>
      <c r="ES87" s="181"/>
      <c r="ET87" s="181"/>
      <c r="EU87" s="275" t="str">
        <f t="shared" si="96"/>
        <v>0:</v>
      </c>
      <c r="EV87" s="275" t="str">
        <f t="shared" si="96"/>
        <v>0:</v>
      </c>
      <c r="EW87" s="276">
        <f t="shared" si="48"/>
        <v>0</v>
      </c>
      <c r="EX87" s="277" t="e">
        <f>IF(MONTH('Настройки ТИК'!$C$17)=MONTH('Настройки ТИК'!$D$17),IF(FC87="К",EW87,0),IF(MONTH($A87)&lt;MONTH('Настройки ТИК'!$D$17),IF(FC87="К",EW87,0),0))</f>
        <v>#VALUE!</v>
      </c>
      <c r="EY87" s="277" t="e">
        <f>IF(MONTH('Настройки ТИК'!$C$17)=MONTH('Настройки ТИК'!$D$17),0,IF(MONTH($A87)&lt;MONTH('Настройки ТИК'!$D$17),0,IF(FC87="К",EW87,0)))</f>
        <v>#VALUE!</v>
      </c>
      <c r="EZ87" s="277">
        <f t="shared" si="49"/>
        <v>0</v>
      </c>
      <c r="FA87" s="277">
        <f t="shared" si="50"/>
        <v>0</v>
      </c>
      <c r="FB87" s="303">
        <f>'в ФОВ'!EY63</f>
        <v>0</v>
      </c>
      <c r="FC87" s="380" t="str">
        <f t="shared" si="51"/>
        <v/>
      </c>
      <c r="FD87" s="274" t="str">
        <f t="shared" si="120"/>
        <v>${id_fio14}</v>
      </c>
      <c r="FE87" s="181"/>
      <c r="FF87" s="181"/>
      <c r="FG87" s="275" t="str">
        <f t="shared" si="98"/>
        <v>0:</v>
      </c>
      <c r="FH87" s="275" t="str">
        <f t="shared" si="98"/>
        <v>0:</v>
      </c>
      <c r="FI87" s="276">
        <f t="shared" si="52"/>
        <v>0</v>
      </c>
      <c r="FJ87" s="277" t="e">
        <f>IF(MONTH('Настройки ТИК'!$C$17)=MONTH('Настройки ТИК'!$D$17),IF(FO87="К",FI87,0),IF(MONTH($A87)&lt;MONTH('Настройки ТИК'!$D$17),IF(FO87="К",FI87,0),0))</f>
        <v>#VALUE!</v>
      </c>
      <c r="FK87" s="277" t="e">
        <f>IF(MONTH('Настройки ТИК'!$C$17)=MONTH('Настройки ТИК'!$D$17),0,IF(MONTH($A87)&lt;MONTH('Настройки ТИК'!$D$17),0,IF(FO87="К",FI87,0)))</f>
        <v>#VALUE!</v>
      </c>
      <c r="FL87" s="277">
        <f t="shared" si="53"/>
        <v>0</v>
      </c>
      <c r="FM87" s="277">
        <f t="shared" si="54"/>
        <v>0</v>
      </c>
      <c r="FN87" s="303">
        <f>'в ФОВ'!FK63</f>
        <v>0</v>
      </c>
      <c r="FO87" s="380" t="str">
        <f t="shared" si="55"/>
        <v/>
      </c>
      <c r="FP87" s="274" t="str">
        <f t="shared" si="121"/>
        <v>${id_fio15}</v>
      </c>
      <c r="FQ87" s="181"/>
      <c r="FR87" s="181"/>
      <c r="FS87" s="275" t="str">
        <f t="shared" si="100"/>
        <v>0:</v>
      </c>
      <c r="FT87" s="275" t="str">
        <f t="shared" si="100"/>
        <v>0:</v>
      </c>
      <c r="FU87" s="276">
        <f t="shared" si="56"/>
        <v>0</v>
      </c>
      <c r="FV87" s="277" t="e">
        <f>IF(MONTH('Настройки ТИК'!$C$17)=MONTH('Настройки ТИК'!$D$17),IF(GA87="К",FU87,0),IF(MONTH($A87)&lt;MONTH('Настройки ТИК'!$D$17),IF(GA87="К",FU87,0),0))</f>
        <v>#VALUE!</v>
      </c>
      <c r="FW87" s="277" t="e">
        <f>IF(MONTH('Настройки ТИК'!$C$17)=MONTH('Настройки ТИК'!$D$17),0,IF(MONTH($A87)&lt;MONTH('Настройки ТИК'!$D$17),0,IF(GA87="К",FU87,0)))</f>
        <v>#VALUE!</v>
      </c>
      <c r="FX87" s="277">
        <f t="shared" si="57"/>
        <v>0</v>
      </c>
      <c r="FY87" s="277">
        <f t="shared" si="58"/>
        <v>0</v>
      </c>
      <c r="FZ87" s="303">
        <f>'в ФОВ'!FW63</f>
        <v>0</v>
      </c>
      <c r="GA87" s="380" t="str">
        <f t="shared" si="59"/>
        <v/>
      </c>
      <c r="GB87" s="274" t="str">
        <f t="shared" si="122"/>
        <v>${id_fio16}</v>
      </c>
      <c r="GC87" s="181"/>
      <c r="GD87" s="181"/>
      <c r="GE87" s="275" t="str">
        <f t="shared" si="102"/>
        <v>0:</v>
      </c>
      <c r="GF87" s="275" t="str">
        <f t="shared" si="102"/>
        <v>0:</v>
      </c>
      <c r="GG87" s="276">
        <f t="shared" si="60"/>
        <v>0</v>
      </c>
      <c r="GH87" s="277" t="e">
        <f>IF(MONTH('Настройки ТИК'!$C$17)=MONTH('Настройки ТИК'!$D$17),IF(GM87="К",GG87,0),IF(MONTH($A87)&lt;MONTH('Настройки ТИК'!$D$17),IF(GM87="К",GG87,0),0))</f>
        <v>#VALUE!</v>
      </c>
      <c r="GI87" s="277" t="e">
        <f>IF(MONTH('Настройки ТИК'!$C$17)=MONTH('Настройки ТИК'!$D$17),0,IF(MONTH($A87)&lt;MONTH('Настройки ТИК'!$D$17),0,IF(GM87="К",GG87,0)))</f>
        <v>#VALUE!</v>
      </c>
      <c r="GJ87" s="277">
        <f t="shared" si="61"/>
        <v>0</v>
      </c>
      <c r="GK87" s="277">
        <f t="shared" si="62"/>
        <v>0</v>
      </c>
      <c r="GL87" s="303">
        <f>'в ФОВ'!GI63</f>
        <v>0</v>
      </c>
      <c r="GM87" s="380" t="str">
        <f t="shared" si="63"/>
        <v/>
      </c>
      <c r="GN87" s="274" t="str">
        <f t="shared" si="123"/>
        <v>${id_fio17}</v>
      </c>
      <c r="GO87" s="181"/>
      <c r="GP87" s="181"/>
      <c r="GQ87" s="275" t="str">
        <f t="shared" si="104"/>
        <v>0:</v>
      </c>
      <c r="GR87" s="275" t="str">
        <f t="shared" si="104"/>
        <v>0:</v>
      </c>
      <c r="GS87" s="276">
        <f t="shared" si="64"/>
        <v>0</v>
      </c>
      <c r="GT87" s="277" t="e">
        <f>IF(MONTH('Настройки ТИК'!$C$17)=MONTH('Настройки ТИК'!$D$17),IF(GY87="К",GS87,0),IF(MONTH($A87)&lt;MONTH('Настройки ТИК'!$D$17),IF(GY87="К",GS87,0),0))</f>
        <v>#VALUE!</v>
      </c>
      <c r="GU87" s="277" t="e">
        <f>IF(MONTH('Настройки ТИК'!$C$17)=MONTH('Настройки ТИК'!$D$17),0,IF(MONTH($A87)&lt;MONTH('Настройки ТИК'!$D$17),0,IF(GY87="К",GS87,0)))</f>
        <v>#VALUE!</v>
      </c>
      <c r="GV87" s="277">
        <f t="shared" si="65"/>
        <v>0</v>
      </c>
      <c r="GW87" s="277">
        <f t="shared" si="66"/>
        <v>0</v>
      </c>
      <c r="GX87" s="303">
        <f>'в ФОВ'!GU63</f>
        <v>0</v>
      </c>
      <c r="GY87" s="380" t="str">
        <f t="shared" si="67"/>
        <v/>
      </c>
      <c r="GZ87" s="274" t="str">
        <f t="shared" si="124"/>
        <v>${id_fio18}</v>
      </c>
      <c r="HA87" s="181"/>
      <c r="HB87" s="181"/>
      <c r="HC87" s="275" t="str">
        <f t="shared" si="106"/>
        <v>0:</v>
      </c>
      <c r="HD87" s="275" t="str">
        <f t="shared" si="106"/>
        <v>0:</v>
      </c>
      <c r="HE87" s="276">
        <f t="shared" si="68"/>
        <v>0</v>
      </c>
      <c r="HF87" s="277" t="e">
        <f>IF(MONTH('Настройки ТИК'!$C$17)=MONTH('Настройки ТИК'!$D$17),IF(HK87="К",HE87,0),IF(MONTH($A87)&lt;MONTH('Настройки ТИК'!$D$17),IF(HK87="К",HE87,0),0))</f>
        <v>#VALUE!</v>
      </c>
      <c r="HG87" s="277" t="e">
        <f>IF(MONTH('Настройки ТИК'!$C$17)=MONTH('Настройки ТИК'!$D$17),0,IF(MONTH($A87)&lt;MONTH('Настройки ТИК'!$D$17),0,IF(HK87="К",HE87,0)))</f>
        <v>#VALUE!</v>
      </c>
      <c r="HH87" s="277">
        <f t="shared" si="69"/>
        <v>0</v>
      </c>
      <c r="HI87" s="277">
        <f t="shared" si="70"/>
        <v>0</v>
      </c>
      <c r="HJ87" s="303">
        <f>'в ФОВ'!HG63</f>
        <v>0</v>
      </c>
      <c r="HK87" s="380" t="str">
        <f t="shared" si="71"/>
        <v/>
      </c>
      <c r="HO87" s="408" t="str">
        <f>'Настройки ТИК'!$C$55</f>
        <v>${code_doc}</v>
      </c>
    </row>
    <row r="88" spans="1:223">
      <c r="A88" s="419" t="s">
        <v>1040</v>
      </c>
      <c r="B88" s="420" t="s">
        <v>1041</v>
      </c>
      <c r="C88" s="497" t="s">
        <v>1091</v>
      </c>
      <c r="D88" s="274" t="str">
        <f t="shared" si="107"/>
        <v>${id_fio1}</v>
      </c>
      <c r="E88" s="181"/>
      <c r="F88" s="181"/>
      <c r="G88" s="275" t="str">
        <f t="shared" si="72"/>
        <v>0:</v>
      </c>
      <c r="H88" s="275" t="str">
        <f t="shared" si="72"/>
        <v>0:</v>
      </c>
      <c r="I88" s="276">
        <f t="shared" si="0"/>
        <v>0</v>
      </c>
      <c r="J88" s="277" t="e">
        <f>IF(MONTH('Настройки ТИК'!$C$17)=MONTH('Настройки ТИК'!$D$17),IF(O88="К",I88,0),IF(MONTH($A88)&lt;MONTH('Настройки ТИК'!$D$17),IF(O88="К",I88,0),0))</f>
        <v>#VALUE!</v>
      </c>
      <c r="K88" s="277" t="e">
        <f>IF(MONTH('Настройки ТИК'!$C$17)=MONTH('Настройки ТИК'!$D$17),0,IF(MONTH($A88)&lt;MONTH('Настройки ТИК'!$D$17),0,IF(O88="К",I88,0)))</f>
        <v>#VALUE!</v>
      </c>
      <c r="L88" s="277">
        <f t="shared" si="1"/>
        <v>0</v>
      </c>
      <c r="M88" s="277">
        <f t="shared" si="2"/>
        <v>0</v>
      </c>
      <c r="N88" s="303">
        <f>'в ФОВ'!K64</f>
        <v>0</v>
      </c>
      <c r="O88" s="380" t="str">
        <f t="shared" si="3"/>
        <v/>
      </c>
      <c r="P88" s="274" t="str">
        <f t="shared" si="108"/>
        <v>${id_fio2}</v>
      </c>
      <c r="Q88" s="181"/>
      <c r="R88" s="181"/>
      <c r="S88" s="275" t="str">
        <f t="shared" si="74"/>
        <v>0:</v>
      </c>
      <c r="T88" s="275" t="str">
        <f t="shared" si="74"/>
        <v>0:</v>
      </c>
      <c r="U88" s="276">
        <f t="shared" si="4"/>
        <v>0</v>
      </c>
      <c r="V88" s="277" t="e">
        <f>IF(MONTH('Настройки ТИК'!$C$17)=MONTH('Настройки ТИК'!$D$17),IF(AA88="К",U88,0),IF(MONTH($A88)&lt;MONTH('Настройки ТИК'!$D$17),IF(AA88="К",U88,0),0))</f>
        <v>#VALUE!</v>
      </c>
      <c r="W88" s="277" t="e">
        <f>IF(MONTH('Настройки ТИК'!$C$17)=MONTH('Настройки ТИК'!$D$17),0,IF(MONTH($A88)&lt;MONTH('Настройки ТИК'!$D$17),0,IF(AA88="К",U88,0)))</f>
        <v>#VALUE!</v>
      </c>
      <c r="X88" s="277">
        <f t="shared" si="5"/>
        <v>0</v>
      </c>
      <c r="Y88" s="277">
        <f t="shared" si="6"/>
        <v>0</v>
      </c>
      <c r="Z88" s="303">
        <f>'в ФОВ'!W64</f>
        <v>0</v>
      </c>
      <c r="AA88" s="380" t="str">
        <f t="shared" si="7"/>
        <v/>
      </c>
      <c r="AB88" s="274" t="str">
        <f t="shared" si="109"/>
        <v>${id_fio3}</v>
      </c>
      <c r="AC88" s="181"/>
      <c r="AD88" s="181"/>
      <c r="AE88" s="275" t="str">
        <f t="shared" si="76"/>
        <v>0:</v>
      </c>
      <c r="AF88" s="275" t="str">
        <f t="shared" si="76"/>
        <v>0:</v>
      </c>
      <c r="AG88" s="276">
        <f t="shared" si="8"/>
        <v>0</v>
      </c>
      <c r="AH88" s="277" t="e">
        <f>IF(MONTH('Настройки ТИК'!$C$17)=MONTH('Настройки ТИК'!$D$17),IF(AM88="К",AG88,0),IF(MONTH($A88)&lt;MONTH('Настройки ТИК'!$D$17),IF(AM88="К",AG88,0),0))</f>
        <v>#VALUE!</v>
      </c>
      <c r="AI88" s="277" t="e">
        <f>IF(MONTH('Настройки ТИК'!$C$17)=MONTH('Настройки ТИК'!$D$17),0,IF(MONTH($A88)&lt;MONTH('Настройки ТИК'!$D$17),0,IF(AM88="К",AG88,0)))</f>
        <v>#VALUE!</v>
      </c>
      <c r="AJ88" s="277">
        <f t="shared" si="9"/>
        <v>0</v>
      </c>
      <c r="AK88" s="277">
        <f t="shared" si="10"/>
        <v>0</v>
      </c>
      <c r="AL88" s="303">
        <f>'в ФОВ'!AI64</f>
        <v>0</v>
      </c>
      <c r="AM88" s="380" t="str">
        <f t="shared" si="11"/>
        <v/>
      </c>
      <c r="AN88" s="274" t="str">
        <f t="shared" si="110"/>
        <v>${id_fio4}</v>
      </c>
      <c r="AO88" s="181"/>
      <c r="AP88" s="181"/>
      <c r="AQ88" s="275" t="str">
        <f t="shared" si="78"/>
        <v>0:</v>
      </c>
      <c r="AR88" s="275" t="str">
        <f t="shared" si="78"/>
        <v>0:</v>
      </c>
      <c r="AS88" s="276">
        <f t="shared" si="12"/>
        <v>0</v>
      </c>
      <c r="AT88" s="277" t="e">
        <f>IF(MONTH('Настройки ТИК'!$C$17)=MONTH('Настройки ТИК'!$D$17),IF(AY88="К",AS88,0),IF(MONTH($A88)&lt;MONTH('Настройки ТИК'!$D$17),IF(AY88="К",AS88,0),0))</f>
        <v>#VALUE!</v>
      </c>
      <c r="AU88" s="277" t="e">
        <f>IF(MONTH('Настройки ТИК'!$C$17)=MONTH('Настройки ТИК'!$D$17),0,IF(MONTH($A88)&lt;MONTH('Настройки ТИК'!$D$17),0,IF(AY88="К",AS88,0)))</f>
        <v>#VALUE!</v>
      </c>
      <c r="AV88" s="277">
        <f t="shared" si="13"/>
        <v>0</v>
      </c>
      <c r="AW88" s="277">
        <f t="shared" si="14"/>
        <v>0</v>
      </c>
      <c r="AX88" s="303">
        <f>'в ФОВ'!AU64</f>
        <v>0</v>
      </c>
      <c r="AY88" s="380" t="str">
        <f t="shared" si="15"/>
        <v/>
      </c>
      <c r="AZ88" s="274" t="str">
        <f t="shared" si="111"/>
        <v>${id_fio5}</v>
      </c>
      <c r="BA88" s="181"/>
      <c r="BB88" s="181"/>
      <c r="BC88" s="275" t="str">
        <f t="shared" si="80"/>
        <v>0:</v>
      </c>
      <c r="BD88" s="275" t="str">
        <f t="shared" si="80"/>
        <v>0:</v>
      </c>
      <c r="BE88" s="276">
        <f t="shared" si="16"/>
        <v>0</v>
      </c>
      <c r="BF88" s="277" t="e">
        <f>IF(MONTH('Настройки ТИК'!$C$17)=MONTH('Настройки ТИК'!$D$17),IF(BK88="К",BE88,0),IF(MONTH($A88)&lt;MONTH('Настройки ТИК'!$D$17),IF(BK88="К",BE88,0),0))</f>
        <v>#VALUE!</v>
      </c>
      <c r="BG88" s="277" t="e">
        <f>IF(MONTH('Настройки ТИК'!$C$17)=MONTH('Настройки ТИК'!$D$17),0,IF(MONTH($A88)&lt;MONTH('Настройки ТИК'!$D$17),0,IF(BK88="К",BE88,0)))</f>
        <v>#VALUE!</v>
      </c>
      <c r="BH88" s="277">
        <f t="shared" si="17"/>
        <v>0</v>
      </c>
      <c r="BI88" s="277">
        <f t="shared" si="18"/>
        <v>0</v>
      </c>
      <c r="BJ88" s="303">
        <f>'в ФОВ'!BG64</f>
        <v>0</v>
      </c>
      <c r="BK88" s="380" t="str">
        <f t="shared" si="19"/>
        <v/>
      </c>
      <c r="BL88" s="274" t="str">
        <f t="shared" si="112"/>
        <v>${id_fio6}</v>
      </c>
      <c r="BM88" s="181"/>
      <c r="BN88" s="181"/>
      <c r="BO88" s="275" t="str">
        <f t="shared" si="82"/>
        <v>0:</v>
      </c>
      <c r="BP88" s="275" t="str">
        <f t="shared" si="82"/>
        <v>0:</v>
      </c>
      <c r="BQ88" s="276">
        <f t="shared" si="20"/>
        <v>0</v>
      </c>
      <c r="BR88" s="277" t="e">
        <f>IF(MONTH('Настройки ТИК'!$C$17)=MONTH('Настройки ТИК'!$D$17),IF(BW88="К",BQ88,0),IF(MONTH($A88)&lt;MONTH('Настройки ТИК'!$D$17),IF(BW88="К",BQ88,0),0))</f>
        <v>#VALUE!</v>
      </c>
      <c r="BS88" s="277" t="e">
        <f>IF(MONTH('Настройки ТИК'!$C$17)=MONTH('Настройки ТИК'!$D$17),0,IF(MONTH($A88)&lt;MONTH('Настройки ТИК'!$D$17),0,IF(BW88="К",BQ88,0)))</f>
        <v>#VALUE!</v>
      </c>
      <c r="BT88" s="277">
        <f t="shared" si="21"/>
        <v>0</v>
      </c>
      <c r="BU88" s="277">
        <f t="shared" si="22"/>
        <v>0</v>
      </c>
      <c r="BV88" s="303">
        <f>'в ФОВ'!BS64</f>
        <v>0</v>
      </c>
      <c r="BW88" s="380" t="str">
        <f t="shared" si="23"/>
        <v/>
      </c>
      <c r="BX88" s="274" t="str">
        <f t="shared" si="113"/>
        <v>${id_fio7}</v>
      </c>
      <c r="BY88" s="181"/>
      <c r="BZ88" s="181"/>
      <c r="CA88" s="275" t="str">
        <f t="shared" si="84"/>
        <v>0:</v>
      </c>
      <c r="CB88" s="275" t="str">
        <f t="shared" si="84"/>
        <v>0:</v>
      </c>
      <c r="CC88" s="276">
        <f t="shared" si="24"/>
        <v>0</v>
      </c>
      <c r="CD88" s="277" t="e">
        <f>IF(MONTH('Настройки ТИК'!$C$17)=MONTH('Настройки ТИК'!$D$17),IF(CI88="К",CC88,0),IF(MONTH($A88)&lt;MONTH('Настройки ТИК'!$D$17),IF(CI88="К",CC88,0),0))</f>
        <v>#VALUE!</v>
      </c>
      <c r="CE88" s="277" t="e">
        <f>IF(MONTH('Настройки ТИК'!$C$17)=MONTH('Настройки ТИК'!$D$17),0,IF(MONTH($A88)&lt;MONTH('Настройки ТИК'!$D$17),0,IF(CI88="К",CC88,0)))</f>
        <v>#VALUE!</v>
      </c>
      <c r="CF88" s="277">
        <f t="shared" si="25"/>
        <v>0</v>
      </c>
      <c r="CG88" s="277">
        <f t="shared" si="26"/>
        <v>0</v>
      </c>
      <c r="CH88" s="303">
        <f>'в ФОВ'!CE64</f>
        <v>0</v>
      </c>
      <c r="CI88" s="380" t="str">
        <f t="shared" si="27"/>
        <v/>
      </c>
      <c r="CJ88" s="274" t="str">
        <f t="shared" si="114"/>
        <v>${id_fio8}</v>
      </c>
      <c r="CK88" s="181"/>
      <c r="CL88" s="181"/>
      <c r="CM88" s="275" t="str">
        <f t="shared" si="86"/>
        <v>0:</v>
      </c>
      <c r="CN88" s="275" t="str">
        <f t="shared" si="86"/>
        <v>0:</v>
      </c>
      <c r="CO88" s="276">
        <f t="shared" si="28"/>
        <v>0</v>
      </c>
      <c r="CP88" s="277" t="e">
        <f>IF(MONTH('Настройки ТИК'!$C$17)=MONTH('Настройки ТИК'!$D$17),IF(CU88="К",CO88,0),IF(MONTH($A88)&lt;MONTH('Настройки ТИК'!$D$17),IF(CU88="К",CO88,0),0))</f>
        <v>#VALUE!</v>
      </c>
      <c r="CQ88" s="277" t="e">
        <f>IF(MONTH('Настройки ТИК'!$C$17)=MONTH('Настройки ТИК'!$D$17),0,IF(MONTH($A88)&lt;MONTH('Настройки ТИК'!$D$17),0,IF(CU88="К",CO88,0)))</f>
        <v>#VALUE!</v>
      </c>
      <c r="CR88" s="277">
        <f t="shared" si="29"/>
        <v>0</v>
      </c>
      <c r="CS88" s="277">
        <f t="shared" si="30"/>
        <v>0</v>
      </c>
      <c r="CT88" s="303">
        <f>'в ФОВ'!CQ64</f>
        <v>0</v>
      </c>
      <c r="CU88" s="380" t="str">
        <f t="shared" si="31"/>
        <v/>
      </c>
      <c r="CV88" s="274" t="str">
        <f t="shared" si="115"/>
        <v>${id_fio9}</v>
      </c>
      <c r="CW88" s="181"/>
      <c r="CX88" s="181"/>
      <c r="CY88" s="275" t="str">
        <f t="shared" si="88"/>
        <v>0:</v>
      </c>
      <c r="CZ88" s="275" t="str">
        <f t="shared" si="88"/>
        <v>0:</v>
      </c>
      <c r="DA88" s="276">
        <f t="shared" si="32"/>
        <v>0</v>
      </c>
      <c r="DB88" s="277" t="e">
        <f>IF(MONTH('Настройки ТИК'!$C$17)=MONTH('Настройки ТИК'!$D$17),IF(DG88="К",DA88,0),IF(MONTH($A88)&lt;MONTH('Настройки ТИК'!$D$17),IF(DG88="К",DA88,0),0))</f>
        <v>#VALUE!</v>
      </c>
      <c r="DC88" s="277" t="e">
        <f>IF(MONTH('Настройки ТИК'!$C$17)=MONTH('Настройки ТИК'!$D$17),0,IF(MONTH($A88)&lt;MONTH('Настройки ТИК'!$D$17),0,IF(DG88="К",DA88,0)))</f>
        <v>#VALUE!</v>
      </c>
      <c r="DD88" s="277">
        <f t="shared" si="33"/>
        <v>0</v>
      </c>
      <c r="DE88" s="277">
        <f t="shared" si="34"/>
        <v>0</v>
      </c>
      <c r="DF88" s="303">
        <f>'в ФОВ'!DC64</f>
        <v>0</v>
      </c>
      <c r="DG88" s="380" t="str">
        <f t="shared" si="35"/>
        <v/>
      </c>
      <c r="DH88" s="274" t="str">
        <f t="shared" si="116"/>
        <v>${id_fio10}</v>
      </c>
      <c r="DI88" s="181"/>
      <c r="DJ88" s="181"/>
      <c r="DK88" s="275" t="str">
        <f t="shared" si="90"/>
        <v>0:</v>
      </c>
      <c r="DL88" s="275" t="str">
        <f t="shared" si="90"/>
        <v>0:</v>
      </c>
      <c r="DM88" s="276">
        <f t="shared" si="36"/>
        <v>0</v>
      </c>
      <c r="DN88" s="277" t="e">
        <f>IF(MONTH('Настройки ТИК'!$C$17)=MONTH('Настройки ТИК'!$D$17),IF(DS88="К",DM88,0),IF(MONTH($A88)&lt;MONTH('Настройки ТИК'!$D$17),IF(DS88="К",DM88,0),0))</f>
        <v>#VALUE!</v>
      </c>
      <c r="DO88" s="277" t="e">
        <f>IF(MONTH('Настройки ТИК'!$C$17)=MONTH('Настройки ТИК'!$D$17),0,IF(MONTH($A88)&lt;MONTH('Настройки ТИК'!$D$17),0,IF(DS88="К",DM88,0)))</f>
        <v>#VALUE!</v>
      </c>
      <c r="DP88" s="277">
        <f t="shared" si="37"/>
        <v>0</v>
      </c>
      <c r="DQ88" s="277">
        <f t="shared" si="38"/>
        <v>0</v>
      </c>
      <c r="DR88" s="303">
        <f>'в ФОВ'!DO64</f>
        <v>0</v>
      </c>
      <c r="DS88" s="380" t="str">
        <f t="shared" si="39"/>
        <v/>
      </c>
      <c r="DT88" s="274" t="str">
        <f t="shared" si="117"/>
        <v>${id_fio11}</v>
      </c>
      <c r="DU88" s="181"/>
      <c r="DV88" s="181"/>
      <c r="DW88" s="275" t="str">
        <f t="shared" si="92"/>
        <v>0:</v>
      </c>
      <c r="DX88" s="275" t="str">
        <f t="shared" si="92"/>
        <v>0:</v>
      </c>
      <c r="DY88" s="276">
        <f t="shared" si="40"/>
        <v>0</v>
      </c>
      <c r="DZ88" s="277" t="e">
        <f>IF(MONTH('Настройки ТИК'!$C$17)=MONTH('Настройки ТИК'!$D$17),IF(EE88="К",DY88,0),IF(MONTH($A88)&lt;MONTH('Настройки ТИК'!$D$17),IF(EE88="К",DY88,0),0))</f>
        <v>#VALUE!</v>
      </c>
      <c r="EA88" s="277" t="e">
        <f>IF(MONTH('Настройки ТИК'!$C$17)=MONTH('Настройки ТИК'!$D$17),0,IF(MONTH($A88)&lt;MONTH('Настройки ТИК'!$D$17),0,IF(EE88="К",DY88,0)))</f>
        <v>#VALUE!</v>
      </c>
      <c r="EB88" s="277">
        <f t="shared" si="41"/>
        <v>0</v>
      </c>
      <c r="EC88" s="277">
        <f t="shared" si="42"/>
        <v>0</v>
      </c>
      <c r="ED88" s="303">
        <f>'в ФОВ'!EA64</f>
        <v>0</v>
      </c>
      <c r="EE88" s="380" t="str">
        <f t="shared" si="43"/>
        <v/>
      </c>
      <c r="EF88" s="274" t="str">
        <f t="shared" si="118"/>
        <v>${id_fio12}</v>
      </c>
      <c r="EG88" s="181"/>
      <c r="EH88" s="181"/>
      <c r="EI88" s="275" t="str">
        <f t="shared" si="94"/>
        <v>0:</v>
      </c>
      <c r="EJ88" s="275" t="str">
        <f t="shared" si="94"/>
        <v>0:</v>
      </c>
      <c r="EK88" s="276">
        <f t="shared" si="44"/>
        <v>0</v>
      </c>
      <c r="EL88" s="277" t="e">
        <f>IF(MONTH('Настройки ТИК'!$C$17)=MONTH('Настройки ТИК'!$D$17),IF(EQ88="К",EK88,0),IF(MONTH($A88)&lt;MONTH('Настройки ТИК'!$D$17),IF(EQ88="К",EK88,0),0))</f>
        <v>#VALUE!</v>
      </c>
      <c r="EM88" s="277" t="e">
        <f>IF(MONTH('Настройки ТИК'!$C$17)=MONTH('Настройки ТИК'!$D$17),0,IF(MONTH($A88)&lt;MONTH('Настройки ТИК'!$D$17),0,IF(EQ88="К",EK88,0)))</f>
        <v>#VALUE!</v>
      </c>
      <c r="EN88" s="277">
        <f t="shared" si="45"/>
        <v>0</v>
      </c>
      <c r="EO88" s="277">
        <f t="shared" si="46"/>
        <v>0</v>
      </c>
      <c r="EP88" s="303">
        <f>'в ФОВ'!EM64</f>
        <v>0</v>
      </c>
      <c r="EQ88" s="380" t="str">
        <f t="shared" si="47"/>
        <v/>
      </c>
      <c r="ER88" s="274" t="str">
        <f t="shared" si="119"/>
        <v>${id_fio13}</v>
      </c>
      <c r="ES88" s="181"/>
      <c r="ET88" s="181"/>
      <c r="EU88" s="275" t="str">
        <f t="shared" si="96"/>
        <v>0:</v>
      </c>
      <c r="EV88" s="275" t="str">
        <f t="shared" si="96"/>
        <v>0:</v>
      </c>
      <c r="EW88" s="276">
        <f t="shared" si="48"/>
        <v>0</v>
      </c>
      <c r="EX88" s="277" t="e">
        <f>IF(MONTH('Настройки ТИК'!$C$17)=MONTH('Настройки ТИК'!$D$17),IF(FC88="К",EW88,0),IF(MONTH($A88)&lt;MONTH('Настройки ТИК'!$D$17),IF(FC88="К",EW88,0),0))</f>
        <v>#VALUE!</v>
      </c>
      <c r="EY88" s="277" t="e">
        <f>IF(MONTH('Настройки ТИК'!$C$17)=MONTH('Настройки ТИК'!$D$17),0,IF(MONTH($A88)&lt;MONTH('Настройки ТИК'!$D$17),0,IF(FC88="К",EW88,0)))</f>
        <v>#VALUE!</v>
      </c>
      <c r="EZ88" s="277">
        <f t="shared" si="49"/>
        <v>0</v>
      </c>
      <c r="FA88" s="277">
        <f t="shared" si="50"/>
        <v>0</v>
      </c>
      <c r="FB88" s="303">
        <f>'в ФОВ'!EY64</f>
        <v>0</v>
      </c>
      <c r="FC88" s="380" t="str">
        <f t="shared" si="51"/>
        <v/>
      </c>
      <c r="FD88" s="274" t="str">
        <f t="shared" si="120"/>
        <v>${id_fio14}</v>
      </c>
      <c r="FE88" s="181"/>
      <c r="FF88" s="181"/>
      <c r="FG88" s="275" t="str">
        <f t="shared" si="98"/>
        <v>0:</v>
      </c>
      <c r="FH88" s="275" t="str">
        <f t="shared" si="98"/>
        <v>0:</v>
      </c>
      <c r="FI88" s="276">
        <f t="shared" si="52"/>
        <v>0</v>
      </c>
      <c r="FJ88" s="277" t="e">
        <f>IF(MONTH('Настройки ТИК'!$C$17)=MONTH('Настройки ТИК'!$D$17),IF(FO88="К",FI88,0),IF(MONTH($A88)&lt;MONTH('Настройки ТИК'!$D$17),IF(FO88="К",FI88,0),0))</f>
        <v>#VALUE!</v>
      </c>
      <c r="FK88" s="277" t="e">
        <f>IF(MONTH('Настройки ТИК'!$C$17)=MONTH('Настройки ТИК'!$D$17),0,IF(MONTH($A88)&lt;MONTH('Настройки ТИК'!$D$17),0,IF(FO88="К",FI88,0)))</f>
        <v>#VALUE!</v>
      </c>
      <c r="FL88" s="277">
        <f t="shared" si="53"/>
        <v>0</v>
      </c>
      <c r="FM88" s="277">
        <f t="shared" si="54"/>
        <v>0</v>
      </c>
      <c r="FN88" s="303">
        <f>'в ФОВ'!FK64</f>
        <v>0</v>
      </c>
      <c r="FO88" s="380" t="str">
        <f t="shared" si="55"/>
        <v/>
      </c>
      <c r="FP88" s="274" t="str">
        <f t="shared" si="121"/>
        <v>${id_fio15}</v>
      </c>
      <c r="FQ88" s="181"/>
      <c r="FR88" s="181"/>
      <c r="FS88" s="275" t="str">
        <f t="shared" si="100"/>
        <v>0:</v>
      </c>
      <c r="FT88" s="275" t="str">
        <f t="shared" si="100"/>
        <v>0:</v>
      </c>
      <c r="FU88" s="276">
        <f t="shared" si="56"/>
        <v>0</v>
      </c>
      <c r="FV88" s="277" t="e">
        <f>IF(MONTH('Настройки ТИК'!$C$17)=MONTH('Настройки ТИК'!$D$17),IF(GA88="К",FU88,0),IF(MONTH($A88)&lt;MONTH('Настройки ТИК'!$D$17),IF(GA88="К",FU88,0),0))</f>
        <v>#VALUE!</v>
      </c>
      <c r="FW88" s="277" t="e">
        <f>IF(MONTH('Настройки ТИК'!$C$17)=MONTH('Настройки ТИК'!$D$17),0,IF(MONTH($A88)&lt;MONTH('Настройки ТИК'!$D$17),0,IF(GA88="К",FU88,0)))</f>
        <v>#VALUE!</v>
      </c>
      <c r="FX88" s="277">
        <f t="shared" si="57"/>
        <v>0</v>
      </c>
      <c r="FY88" s="277">
        <f t="shared" si="58"/>
        <v>0</v>
      </c>
      <c r="FZ88" s="303">
        <f>'в ФОВ'!FW64</f>
        <v>0</v>
      </c>
      <c r="GA88" s="380" t="str">
        <f t="shared" si="59"/>
        <v/>
      </c>
      <c r="GB88" s="274" t="str">
        <f t="shared" si="122"/>
        <v>${id_fio16}</v>
      </c>
      <c r="GC88" s="181"/>
      <c r="GD88" s="181"/>
      <c r="GE88" s="275" t="str">
        <f t="shared" si="102"/>
        <v>0:</v>
      </c>
      <c r="GF88" s="275" t="str">
        <f t="shared" si="102"/>
        <v>0:</v>
      </c>
      <c r="GG88" s="276">
        <f t="shared" si="60"/>
        <v>0</v>
      </c>
      <c r="GH88" s="277" t="e">
        <f>IF(MONTH('Настройки ТИК'!$C$17)=MONTH('Настройки ТИК'!$D$17),IF(GM88="К",GG88,0),IF(MONTH($A88)&lt;MONTH('Настройки ТИК'!$D$17),IF(GM88="К",GG88,0),0))</f>
        <v>#VALUE!</v>
      </c>
      <c r="GI88" s="277" t="e">
        <f>IF(MONTH('Настройки ТИК'!$C$17)=MONTH('Настройки ТИК'!$D$17),0,IF(MONTH($A88)&lt;MONTH('Настройки ТИК'!$D$17),0,IF(GM88="К",GG88,0)))</f>
        <v>#VALUE!</v>
      </c>
      <c r="GJ88" s="277">
        <f t="shared" si="61"/>
        <v>0</v>
      </c>
      <c r="GK88" s="277">
        <f t="shared" si="62"/>
        <v>0</v>
      </c>
      <c r="GL88" s="303">
        <f>'в ФОВ'!GI64</f>
        <v>0</v>
      </c>
      <c r="GM88" s="380" t="str">
        <f t="shared" si="63"/>
        <v/>
      </c>
      <c r="GN88" s="274" t="str">
        <f t="shared" si="123"/>
        <v>${id_fio17}</v>
      </c>
      <c r="GO88" s="181"/>
      <c r="GP88" s="181"/>
      <c r="GQ88" s="275" t="str">
        <f t="shared" si="104"/>
        <v>0:</v>
      </c>
      <c r="GR88" s="275" t="str">
        <f t="shared" si="104"/>
        <v>0:</v>
      </c>
      <c r="GS88" s="276">
        <f t="shared" si="64"/>
        <v>0</v>
      </c>
      <c r="GT88" s="277" t="e">
        <f>IF(MONTH('Настройки ТИК'!$C$17)=MONTH('Настройки ТИК'!$D$17),IF(GY88="К",GS88,0),IF(MONTH($A88)&lt;MONTH('Настройки ТИК'!$D$17),IF(GY88="К",GS88,0),0))</f>
        <v>#VALUE!</v>
      </c>
      <c r="GU88" s="277" t="e">
        <f>IF(MONTH('Настройки ТИК'!$C$17)=MONTH('Настройки ТИК'!$D$17),0,IF(MONTH($A88)&lt;MONTH('Настройки ТИК'!$D$17),0,IF(GY88="К",GS88,0)))</f>
        <v>#VALUE!</v>
      </c>
      <c r="GV88" s="277">
        <f t="shared" si="65"/>
        <v>0</v>
      </c>
      <c r="GW88" s="277">
        <f t="shared" si="66"/>
        <v>0</v>
      </c>
      <c r="GX88" s="303">
        <f>'в ФОВ'!GU64</f>
        <v>0</v>
      </c>
      <c r="GY88" s="380" t="str">
        <f t="shared" si="67"/>
        <v/>
      </c>
      <c r="GZ88" s="274" t="str">
        <f t="shared" si="124"/>
        <v>${id_fio18}</v>
      </c>
      <c r="HA88" s="181"/>
      <c r="HB88" s="181"/>
      <c r="HC88" s="275" t="str">
        <f t="shared" si="106"/>
        <v>0:</v>
      </c>
      <c r="HD88" s="275" t="str">
        <f t="shared" si="106"/>
        <v>0:</v>
      </c>
      <c r="HE88" s="276">
        <f t="shared" si="68"/>
        <v>0</v>
      </c>
      <c r="HF88" s="277" t="e">
        <f>IF(MONTH('Настройки ТИК'!$C$17)=MONTH('Настройки ТИК'!$D$17),IF(HK88="К",HE88,0),IF(MONTH($A88)&lt;MONTH('Настройки ТИК'!$D$17),IF(HK88="К",HE88,0),0))</f>
        <v>#VALUE!</v>
      </c>
      <c r="HG88" s="277" t="e">
        <f>IF(MONTH('Настройки ТИК'!$C$17)=MONTH('Настройки ТИК'!$D$17),0,IF(MONTH($A88)&lt;MONTH('Настройки ТИК'!$D$17),0,IF(HK88="К",HE88,0)))</f>
        <v>#VALUE!</v>
      </c>
      <c r="HH88" s="277">
        <f t="shared" si="69"/>
        <v>0</v>
      </c>
      <c r="HI88" s="277">
        <f t="shared" si="70"/>
        <v>0</v>
      </c>
      <c r="HJ88" s="303">
        <f>'в ФОВ'!HG64</f>
        <v>0</v>
      </c>
      <c r="HK88" s="380" t="str">
        <f t="shared" si="71"/>
        <v/>
      </c>
      <c r="HO88" s="408" t="str">
        <f>'Настройки ТИК'!$C$55</f>
        <v>${code_doc}</v>
      </c>
    </row>
    <row r="89" spans="1:223">
      <c r="A89" s="419" t="s">
        <v>1040</v>
      </c>
      <c r="B89" s="420" t="s">
        <v>1041</v>
      </c>
      <c r="C89" s="497" t="s">
        <v>1091</v>
      </c>
      <c r="D89" s="274" t="str">
        <f t="shared" si="107"/>
        <v>${id_fio1}</v>
      </c>
      <c r="E89" s="181"/>
      <c r="F89" s="181"/>
      <c r="G89" s="275" t="str">
        <f t="shared" si="72"/>
        <v>0:</v>
      </c>
      <c r="H89" s="275" t="str">
        <f t="shared" si="72"/>
        <v>0:</v>
      </c>
      <c r="I89" s="276">
        <f t="shared" si="0"/>
        <v>0</v>
      </c>
      <c r="J89" s="277" t="e">
        <f>IF(MONTH('Настройки ТИК'!$C$17)=MONTH('Настройки ТИК'!$D$17),IF(O89="К",I89,0),IF(MONTH($A89)&lt;MONTH('Настройки ТИК'!$D$17),IF(O89="К",I89,0),0))</f>
        <v>#VALUE!</v>
      </c>
      <c r="K89" s="277" t="e">
        <f>IF(MONTH('Настройки ТИК'!$C$17)=MONTH('Настройки ТИК'!$D$17),0,IF(MONTH($A89)&lt;MONTH('Настройки ТИК'!$D$17),0,IF(O89="К",I89,0)))</f>
        <v>#VALUE!</v>
      </c>
      <c r="L89" s="277">
        <f t="shared" si="1"/>
        <v>0</v>
      </c>
      <c r="M89" s="277">
        <f t="shared" si="2"/>
        <v>0</v>
      </c>
      <c r="N89" s="303">
        <f>'в ФОВ'!K65</f>
        <v>0</v>
      </c>
      <c r="O89" s="380" t="str">
        <f t="shared" si="3"/>
        <v/>
      </c>
      <c r="P89" s="274" t="str">
        <f t="shared" si="108"/>
        <v>${id_fio2}</v>
      </c>
      <c r="Q89" s="181"/>
      <c r="R89" s="181"/>
      <c r="S89" s="275" t="str">
        <f t="shared" si="74"/>
        <v>0:</v>
      </c>
      <c r="T89" s="275" t="str">
        <f t="shared" si="74"/>
        <v>0:</v>
      </c>
      <c r="U89" s="276">
        <f t="shared" si="4"/>
        <v>0</v>
      </c>
      <c r="V89" s="277" t="e">
        <f>IF(MONTH('Настройки ТИК'!$C$17)=MONTH('Настройки ТИК'!$D$17),IF(AA89="К",U89,0),IF(MONTH($A89)&lt;MONTH('Настройки ТИК'!$D$17),IF(AA89="К",U89,0),0))</f>
        <v>#VALUE!</v>
      </c>
      <c r="W89" s="277" t="e">
        <f>IF(MONTH('Настройки ТИК'!$C$17)=MONTH('Настройки ТИК'!$D$17),0,IF(MONTH($A89)&lt;MONTH('Настройки ТИК'!$D$17),0,IF(AA89="К",U89,0)))</f>
        <v>#VALUE!</v>
      </c>
      <c r="X89" s="277">
        <f t="shared" si="5"/>
        <v>0</v>
      </c>
      <c r="Y89" s="277">
        <f t="shared" si="6"/>
        <v>0</v>
      </c>
      <c r="Z89" s="303">
        <f>'в ФОВ'!W65</f>
        <v>0</v>
      </c>
      <c r="AA89" s="380" t="str">
        <f t="shared" si="7"/>
        <v/>
      </c>
      <c r="AB89" s="274" t="str">
        <f t="shared" si="109"/>
        <v>${id_fio3}</v>
      </c>
      <c r="AC89" s="181"/>
      <c r="AD89" s="181"/>
      <c r="AE89" s="275" t="str">
        <f t="shared" si="76"/>
        <v>0:</v>
      </c>
      <c r="AF89" s="275" t="str">
        <f t="shared" si="76"/>
        <v>0:</v>
      </c>
      <c r="AG89" s="276">
        <f t="shared" si="8"/>
        <v>0</v>
      </c>
      <c r="AH89" s="277" t="e">
        <f>IF(MONTH('Настройки ТИК'!$C$17)=MONTH('Настройки ТИК'!$D$17),IF(AM89="К",AG89,0),IF(MONTH($A89)&lt;MONTH('Настройки ТИК'!$D$17),IF(AM89="К",AG89,0),0))</f>
        <v>#VALUE!</v>
      </c>
      <c r="AI89" s="277" t="e">
        <f>IF(MONTH('Настройки ТИК'!$C$17)=MONTH('Настройки ТИК'!$D$17),0,IF(MONTH($A89)&lt;MONTH('Настройки ТИК'!$D$17),0,IF(AM89="К",AG89,0)))</f>
        <v>#VALUE!</v>
      </c>
      <c r="AJ89" s="277">
        <f t="shared" si="9"/>
        <v>0</v>
      </c>
      <c r="AK89" s="277">
        <f t="shared" si="10"/>
        <v>0</v>
      </c>
      <c r="AL89" s="303">
        <f>'в ФОВ'!AI65</f>
        <v>0</v>
      </c>
      <c r="AM89" s="380" t="str">
        <f t="shared" si="11"/>
        <v/>
      </c>
      <c r="AN89" s="274" t="str">
        <f t="shared" si="110"/>
        <v>${id_fio4}</v>
      </c>
      <c r="AO89" s="181"/>
      <c r="AP89" s="181"/>
      <c r="AQ89" s="275" t="str">
        <f t="shared" si="78"/>
        <v>0:</v>
      </c>
      <c r="AR89" s="275" t="str">
        <f t="shared" si="78"/>
        <v>0:</v>
      </c>
      <c r="AS89" s="276">
        <f t="shared" si="12"/>
        <v>0</v>
      </c>
      <c r="AT89" s="277" t="e">
        <f>IF(MONTH('Настройки ТИК'!$C$17)=MONTH('Настройки ТИК'!$D$17),IF(AY89="К",AS89,0),IF(MONTH($A89)&lt;MONTH('Настройки ТИК'!$D$17),IF(AY89="К",AS89,0),0))</f>
        <v>#VALUE!</v>
      </c>
      <c r="AU89" s="277" t="e">
        <f>IF(MONTH('Настройки ТИК'!$C$17)=MONTH('Настройки ТИК'!$D$17),0,IF(MONTH($A89)&lt;MONTH('Настройки ТИК'!$D$17),0,IF(AY89="К",AS89,0)))</f>
        <v>#VALUE!</v>
      </c>
      <c r="AV89" s="277">
        <f t="shared" si="13"/>
        <v>0</v>
      </c>
      <c r="AW89" s="277">
        <f t="shared" si="14"/>
        <v>0</v>
      </c>
      <c r="AX89" s="303">
        <f>'в ФОВ'!AU65</f>
        <v>0</v>
      </c>
      <c r="AY89" s="380" t="str">
        <f t="shared" si="15"/>
        <v/>
      </c>
      <c r="AZ89" s="274" t="str">
        <f t="shared" si="111"/>
        <v>${id_fio5}</v>
      </c>
      <c r="BA89" s="181"/>
      <c r="BB89" s="181"/>
      <c r="BC89" s="275" t="str">
        <f t="shared" si="80"/>
        <v>0:</v>
      </c>
      <c r="BD89" s="275" t="str">
        <f t="shared" si="80"/>
        <v>0:</v>
      </c>
      <c r="BE89" s="276">
        <f t="shared" si="16"/>
        <v>0</v>
      </c>
      <c r="BF89" s="277" t="e">
        <f>IF(MONTH('Настройки ТИК'!$C$17)=MONTH('Настройки ТИК'!$D$17),IF(BK89="К",BE89,0),IF(MONTH($A89)&lt;MONTH('Настройки ТИК'!$D$17),IF(BK89="К",BE89,0),0))</f>
        <v>#VALUE!</v>
      </c>
      <c r="BG89" s="277" t="e">
        <f>IF(MONTH('Настройки ТИК'!$C$17)=MONTH('Настройки ТИК'!$D$17),0,IF(MONTH($A89)&lt;MONTH('Настройки ТИК'!$D$17),0,IF(BK89="К",BE89,0)))</f>
        <v>#VALUE!</v>
      </c>
      <c r="BH89" s="277">
        <f t="shared" si="17"/>
        <v>0</v>
      </c>
      <c r="BI89" s="277">
        <f t="shared" si="18"/>
        <v>0</v>
      </c>
      <c r="BJ89" s="303">
        <f>'в ФОВ'!BG65</f>
        <v>0</v>
      </c>
      <c r="BK89" s="380" t="str">
        <f t="shared" si="19"/>
        <v/>
      </c>
      <c r="BL89" s="274" t="str">
        <f t="shared" si="112"/>
        <v>${id_fio6}</v>
      </c>
      <c r="BM89" s="181"/>
      <c r="BN89" s="181"/>
      <c r="BO89" s="275" t="str">
        <f t="shared" si="82"/>
        <v>0:</v>
      </c>
      <c r="BP89" s="275" t="str">
        <f t="shared" si="82"/>
        <v>0:</v>
      </c>
      <c r="BQ89" s="276">
        <f t="shared" si="20"/>
        <v>0</v>
      </c>
      <c r="BR89" s="277" t="e">
        <f>IF(MONTH('Настройки ТИК'!$C$17)=MONTH('Настройки ТИК'!$D$17),IF(BW89="К",BQ89,0),IF(MONTH($A89)&lt;MONTH('Настройки ТИК'!$D$17),IF(BW89="К",BQ89,0),0))</f>
        <v>#VALUE!</v>
      </c>
      <c r="BS89" s="277" t="e">
        <f>IF(MONTH('Настройки ТИК'!$C$17)=MONTH('Настройки ТИК'!$D$17),0,IF(MONTH($A89)&lt;MONTH('Настройки ТИК'!$D$17),0,IF(BW89="К",BQ89,0)))</f>
        <v>#VALUE!</v>
      </c>
      <c r="BT89" s="277">
        <f t="shared" si="21"/>
        <v>0</v>
      </c>
      <c r="BU89" s="277">
        <f t="shared" si="22"/>
        <v>0</v>
      </c>
      <c r="BV89" s="303">
        <f>'в ФОВ'!BS65</f>
        <v>0</v>
      </c>
      <c r="BW89" s="380" t="str">
        <f t="shared" si="23"/>
        <v/>
      </c>
      <c r="BX89" s="274" t="str">
        <f t="shared" si="113"/>
        <v>${id_fio7}</v>
      </c>
      <c r="BY89" s="181"/>
      <c r="BZ89" s="181"/>
      <c r="CA89" s="275" t="str">
        <f t="shared" si="84"/>
        <v>0:</v>
      </c>
      <c r="CB89" s="275" t="str">
        <f t="shared" si="84"/>
        <v>0:</v>
      </c>
      <c r="CC89" s="276">
        <f t="shared" si="24"/>
        <v>0</v>
      </c>
      <c r="CD89" s="277" t="e">
        <f>IF(MONTH('Настройки ТИК'!$C$17)=MONTH('Настройки ТИК'!$D$17),IF(CI89="К",CC89,0),IF(MONTH($A89)&lt;MONTH('Настройки ТИК'!$D$17),IF(CI89="К",CC89,0),0))</f>
        <v>#VALUE!</v>
      </c>
      <c r="CE89" s="277" t="e">
        <f>IF(MONTH('Настройки ТИК'!$C$17)=MONTH('Настройки ТИК'!$D$17),0,IF(MONTH($A89)&lt;MONTH('Настройки ТИК'!$D$17),0,IF(CI89="К",CC89,0)))</f>
        <v>#VALUE!</v>
      </c>
      <c r="CF89" s="277">
        <f t="shared" si="25"/>
        <v>0</v>
      </c>
      <c r="CG89" s="277">
        <f t="shared" si="26"/>
        <v>0</v>
      </c>
      <c r="CH89" s="303">
        <f>'в ФОВ'!CE65</f>
        <v>0</v>
      </c>
      <c r="CI89" s="380" t="str">
        <f t="shared" si="27"/>
        <v/>
      </c>
      <c r="CJ89" s="274" t="str">
        <f t="shared" si="114"/>
        <v>${id_fio8}</v>
      </c>
      <c r="CK89" s="181"/>
      <c r="CL89" s="181"/>
      <c r="CM89" s="275" t="str">
        <f t="shared" si="86"/>
        <v>0:</v>
      </c>
      <c r="CN89" s="275" t="str">
        <f t="shared" si="86"/>
        <v>0:</v>
      </c>
      <c r="CO89" s="276">
        <f t="shared" si="28"/>
        <v>0</v>
      </c>
      <c r="CP89" s="277" t="e">
        <f>IF(MONTH('Настройки ТИК'!$C$17)=MONTH('Настройки ТИК'!$D$17),IF(CU89="К",CO89,0),IF(MONTH($A89)&lt;MONTH('Настройки ТИК'!$D$17),IF(CU89="К",CO89,0),0))</f>
        <v>#VALUE!</v>
      </c>
      <c r="CQ89" s="277" t="e">
        <f>IF(MONTH('Настройки ТИК'!$C$17)=MONTH('Настройки ТИК'!$D$17),0,IF(MONTH($A89)&lt;MONTH('Настройки ТИК'!$D$17),0,IF(CU89="К",CO89,0)))</f>
        <v>#VALUE!</v>
      </c>
      <c r="CR89" s="277">
        <f t="shared" si="29"/>
        <v>0</v>
      </c>
      <c r="CS89" s="277">
        <f t="shared" si="30"/>
        <v>0</v>
      </c>
      <c r="CT89" s="303">
        <f>'в ФОВ'!CQ65</f>
        <v>0</v>
      </c>
      <c r="CU89" s="380" t="str">
        <f t="shared" si="31"/>
        <v/>
      </c>
      <c r="CV89" s="274" t="str">
        <f t="shared" si="115"/>
        <v>${id_fio9}</v>
      </c>
      <c r="CW89" s="181"/>
      <c r="CX89" s="181"/>
      <c r="CY89" s="275" t="str">
        <f t="shared" si="88"/>
        <v>0:</v>
      </c>
      <c r="CZ89" s="275" t="str">
        <f t="shared" si="88"/>
        <v>0:</v>
      </c>
      <c r="DA89" s="276">
        <f t="shared" si="32"/>
        <v>0</v>
      </c>
      <c r="DB89" s="277" t="e">
        <f>IF(MONTH('Настройки ТИК'!$C$17)=MONTH('Настройки ТИК'!$D$17),IF(DG89="К",DA89,0),IF(MONTH($A89)&lt;MONTH('Настройки ТИК'!$D$17),IF(DG89="К",DA89,0),0))</f>
        <v>#VALUE!</v>
      </c>
      <c r="DC89" s="277" t="e">
        <f>IF(MONTH('Настройки ТИК'!$C$17)=MONTH('Настройки ТИК'!$D$17),0,IF(MONTH($A89)&lt;MONTH('Настройки ТИК'!$D$17),0,IF(DG89="К",DA89,0)))</f>
        <v>#VALUE!</v>
      </c>
      <c r="DD89" s="277">
        <f t="shared" si="33"/>
        <v>0</v>
      </c>
      <c r="DE89" s="277">
        <f t="shared" si="34"/>
        <v>0</v>
      </c>
      <c r="DF89" s="303">
        <f>'в ФОВ'!DC65</f>
        <v>0</v>
      </c>
      <c r="DG89" s="380" t="str">
        <f t="shared" si="35"/>
        <v/>
      </c>
      <c r="DH89" s="274" t="str">
        <f t="shared" si="116"/>
        <v>${id_fio10}</v>
      </c>
      <c r="DI89" s="181"/>
      <c r="DJ89" s="181"/>
      <c r="DK89" s="275" t="str">
        <f t="shared" si="90"/>
        <v>0:</v>
      </c>
      <c r="DL89" s="275" t="str">
        <f t="shared" si="90"/>
        <v>0:</v>
      </c>
      <c r="DM89" s="276">
        <f t="shared" si="36"/>
        <v>0</v>
      </c>
      <c r="DN89" s="277" t="e">
        <f>IF(MONTH('Настройки ТИК'!$C$17)=MONTH('Настройки ТИК'!$D$17),IF(DS89="К",DM89,0),IF(MONTH($A89)&lt;MONTH('Настройки ТИК'!$D$17),IF(DS89="К",DM89,0),0))</f>
        <v>#VALUE!</v>
      </c>
      <c r="DO89" s="277" t="e">
        <f>IF(MONTH('Настройки ТИК'!$C$17)=MONTH('Настройки ТИК'!$D$17),0,IF(MONTH($A89)&lt;MONTH('Настройки ТИК'!$D$17),0,IF(DS89="К",DM89,0)))</f>
        <v>#VALUE!</v>
      </c>
      <c r="DP89" s="277">
        <f t="shared" si="37"/>
        <v>0</v>
      </c>
      <c r="DQ89" s="277">
        <f t="shared" si="38"/>
        <v>0</v>
      </c>
      <c r="DR89" s="303">
        <f>'в ФОВ'!DO65</f>
        <v>0</v>
      </c>
      <c r="DS89" s="380" t="str">
        <f t="shared" si="39"/>
        <v/>
      </c>
      <c r="DT89" s="274" t="str">
        <f t="shared" si="117"/>
        <v>${id_fio11}</v>
      </c>
      <c r="DU89" s="181"/>
      <c r="DV89" s="181"/>
      <c r="DW89" s="275" t="str">
        <f t="shared" si="92"/>
        <v>0:</v>
      </c>
      <c r="DX89" s="275" t="str">
        <f t="shared" si="92"/>
        <v>0:</v>
      </c>
      <c r="DY89" s="276">
        <f t="shared" si="40"/>
        <v>0</v>
      </c>
      <c r="DZ89" s="277" t="e">
        <f>IF(MONTH('Настройки ТИК'!$C$17)=MONTH('Настройки ТИК'!$D$17),IF(EE89="К",DY89,0),IF(MONTH($A89)&lt;MONTH('Настройки ТИК'!$D$17),IF(EE89="К",DY89,0),0))</f>
        <v>#VALUE!</v>
      </c>
      <c r="EA89" s="277" t="e">
        <f>IF(MONTH('Настройки ТИК'!$C$17)=MONTH('Настройки ТИК'!$D$17),0,IF(MONTH($A89)&lt;MONTH('Настройки ТИК'!$D$17),0,IF(EE89="К",DY89,0)))</f>
        <v>#VALUE!</v>
      </c>
      <c r="EB89" s="277">
        <f t="shared" si="41"/>
        <v>0</v>
      </c>
      <c r="EC89" s="277">
        <f t="shared" si="42"/>
        <v>0</v>
      </c>
      <c r="ED89" s="303">
        <f>'в ФОВ'!EA65</f>
        <v>0</v>
      </c>
      <c r="EE89" s="380" t="str">
        <f t="shared" si="43"/>
        <v/>
      </c>
      <c r="EF89" s="274" t="str">
        <f t="shared" si="118"/>
        <v>${id_fio12}</v>
      </c>
      <c r="EG89" s="181"/>
      <c r="EH89" s="181"/>
      <c r="EI89" s="275" t="str">
        <f t="shared" si="94"/>
        <v>0:</v>
      </c>
      <c r="EJ89" s="275" t="str">
        <f t="shared" si="94"/>
        <v>0:</v>
      </c>
      <c r="EK89" s="276">
        <f t="shared" si="44"/>
        <v>0</v>
      </c>
      <c r="EL89" s="277" t="e">
        <f>IF(MONTH('Настройки ТИК'!$C$17)=MONTH('Настройки ТИК'!$D$17),IF(EQ89="К",EK89,0),IF(MONTH($A89)&lt;MONTH('Настройки ТИК'!$D$17),IF(EQ89="К",EK89,0),0))</f>
        <v>#VALUE!</v>
      </c>
      <c r="EM89" s="277" t="e">
        <f>IF(MONTH('Настройки ТИК'!$C$17)=MONTH('Настройки ТИК'!$D$17),0,IF(MONTH($A89)&lt;MONTH('Настройки ТИК'!$D$17),0,IF(EQ89="К",EK89,0)))</f>
        <v>#VALUE!</v>
      </c>
      <c r="EN89" s="277">
        <f t="shared" si="45"/>
        <v>0</v>
      </c>
      <c r="EO89" s="277">
        <f t="shared" si="46"/>
        <v>0</v>
      </c>
      <c r="EP89" s="303">
        <f>'в ФОВ'!EM65</f>
        <v>0</v>
      </c>
      <c r="EQ89" s="380" t="str">
        <f t="shared" si="47"/>
        <v/>
      </c>
      <c r="ER89" s="274" t="str">
        <f t="shared" si="119"/>
        <v>${id_fio13}</v>
      </c>
      <c r="ES89" s="181"/>
      <c r="ET89" s="181"/>
      <c r="EU89" s="275" t="str">
        <f t="shared" si="96"/>
        <v>0:</v>
      </c>
      <c r="EV89" s="275" t="str">
        <f t="shared" si="96"/>
        <v>0:</v>
      </c>
      <c r="EW89" s="276">
        <f t="shared" si="48"/>
        <v>0</v>
      </c>
      <c r="EX89" s="277" t="e">
        <f>IF(MONTH('Настройки ТИК'!$C$17)=MONTH('Настройки ТИК'!$D$17),IF(FC89="К",EW89,0),IF(MONTH($A89)&lt;MONTH('Настройки ТИК'!$D$17),IF(FC89="К",EW89,0),0))</f>
        <v>#VALUE!</v>
      </c>
      <c r="EY89" s="277" t="e">
        <f>IF(MONTH('Настройки ТИК'!$C$17)=MONTH('Настройки ТИК'!$D$17),0,IF(MONTH($A89)&lt;MONTH('Настройки ТИК'!$D$17),0,IF(FC89="К",EW89,0)))</f>
        <v>#VALUE!</v>
      </c>
      <c r="EZ89" s="277">
        <f t="shared" si="49"/>
        <v>0</v>
      </c>
      <c r="FA89" s="277">
        <f t="shared" si="50"/>
        <v>0</v>
      </c>
      <c r="FB89" s="303">
        <f>'в ФОВ'!EY65</f>
        <v>0</v>
      </c>
      <c r="FC89" s="380" t="str">
        <f t="shared" si="51"/>
        <v/>
      </c>
      <c r="FD89" s="274" t="str">
        <f t="shared" si="120"/>
        <v>${id_fio14}</v>
      </c>
      <c r="FE89" s="181"/>
      <c r="FF89" s="181"/>
      <c r="FG89" s="275" t="str">
        <f t="shared" si="98"/>
        <v>0:</v>
      </c>
      <c r="FH89" s="275" t="str">
        <f t="shared" si="98"/>
        <v>0:</v>
      </c>
      <c r="FI89" s="276">
        <f t="shared" si="52"/>
        <v>0</v>
      </c>
      <c r="FJ89" s="277" t="e">
        <f>IF(MONTH('Настройки ТИК'!$C$17)=MONTH('Настройки ТИК'!$D$17),IF(FO89="К",FI89,0),IF(MONTH($A89)&lt;MONTH('Настройки ТИК'!$D$17),IF(FO89="К",FI89,0),0))</f>
        <v>#VALUE!</v>
      </c>
      <c r="FK89" s="277" t="e">
        <f>IF(MONTH('Настройки ТИК'!$C$17)=MONTH('Настройки ТИК'!$D$17),0,IF(MONTH($A89)&lt;MONTH('Настройки ТИК'!$D$17),0,IF(FO89="К",FI89,0)))</f>
        <v>#VALUE!</v>
      </c>
      <c r="FL89" s="277">
        <f t="shared" si="53"/>
        <v>0</v>
      </c>
      <c r="FM89" s="277">
        <f t="shared" si="54"/>
        <v>0</v>
      </c>
      <c r="FN89" s="303">
        <f>'в ФОВ'!FK65</f>
        <v>0</v>
      </c>
      <c r="FO89" s="380" t="str">
        <f t="shared" si="55"/>
        <v/>
      </c>
      <c r="FP89" s="274" t="str">
        <f t="shared" si="121"/>
        <v>${id_fio15}</v>
      </c>
      <c r="FQ89" s="181"/>
      <c r="FR89" s="181"/>
      <c r="FS89" s="275" t="str">
        <f t="shared" si="100"/>
        <v>0:</v>
      </c>
      <c r="FT89" s="275" t="str">
        <f t="shared" si="100"/>
        <v>0:</v>
      </c>
      <c r="FU89" s="276">
        <f t="shared" si="56"/>
        <v>0</v>
      </c>
      <c r="FV89" s="277" t="e">
        <f>IF(MONTH('Настройки ТИК'!$C$17)=MONTH('Настройки ТИК'!$D$17),IF(GA89="К",FU89,0),IF(MONTH($A89)&lt;MONTH('Настройки ТИК'!$D$17),IF(GA89="К",FU89,0),0))</f>
        <v>#VALUE!</v>
      </c>
      <c r="FW89" s="277" t="e">
        <f>IF(MONTH('Настройки ТИК'!$C$17)=MONTH('Настройки ТИК'!$D$17),0,IF(MONTH($A89)&lt;MONTH('Настройки ТИК'!$D$17),0,IF(GA89="К",FU89,0)))</f>
        <v>#VALUE!</v>
      </c>
      <c r="FX89" s="277">
        <f t="shared" si="57"/>
        <v>0</v>
      </c>
      <c r="FY89" s="277">
        <f t="shared" si="58"/>
        <v>0</v>
      </c>
      <c r="FZ89" s="303">
        <f>'в ФОВ'!FW65</f>
        <v>0</v>
      </c>
      <c r="GA89" s="380" t="str">
        <f t="shared" si="59"/>
        <v/>
      </c>
      <c r="GB89" s="274" t="str">
        <f t="shared" si="122"/>
        <v>${id_fio16}</v>
      </c>
      <c r="GC89" s="181"/>
      <c r="GD89" s="181"/>
      <c r="GE89" s="275" t="str">
        <f t="shared" si="102"/>
        <v>0:</v>
      </c>
      <c r="GF89" s="275" t="str">
        <f t="shared" si="102"/>
        <v>0:</v>
      </c>
      <c r="GG89" s="276">
        <f t="shared" si="60"/>
        <v>0</v>
      </c>
      <c r="GH89" s="277" t="e">
        <f>IF(MONTH('Настройки ТИК'!$C$17)=MONTH('Настройки ТИК'!$D$17),IF(GM89="К",GG89,0),IF(MONTH($A89)&lt;MONTH('Настройки ТИК'!$D$17),IF(GM89="К",GG89,0),0))</f>
        <v>#VALUE!</v>
      </c>
      <c r="GI89" s="277" t="e">
        <f>IF(MONTH('Настройки ТИК'!$C$17)=MONTH('Настройки ТИК'!$D$17),0,IF(MONTH($A89)&lt;MONTH('Настройки ТИК'!$D$17),0,IF(GM89="К",GG89,0)))</f>
        <v>#VALUE!</v>
      </c>
      <c r="GJ89" s="277">
        <f t="shared" si="61"/>
        <v>0</v>
      </c>
      <c r="GK89" s="277">
        <f t="shared" si="62"/>
        <v>0</v>
      </c>
      <c r="GL89" s="303">
        <f>'в ФОВ'!GI65</f>
        <v>0</v>
      </c>
      <c r="GM89" s="380" t="str">
        <f t="shared" si="63"/>
        <v/>
      </c>
      <c r="GN89" s="274" t="str">
        <f t="shared" si="123"/>
        <v>${id_fio17}</v>
      </c>
      <c r="GO89" s="181"/>
      <c r="GP89" s="181"/>
      <c r="GQ89" s="275" t="str">
        <f t="shared" si="104"/>
        <v>0:</v>
      </c>
      <c r="GR89" s="275" t="str">
        <f t="shared" si="104"/>
        <v>0:</v>
      </c>
      <c r="GS89" s="276">
        <f t="shared" si="64"/>
        <v>0</v>
      </c>
      <c r="GT89" s="277" t="e">
        <f>IF(MONTH('Настройки ТИК'!$C$17)=MONTH('Настройки ТИК'!$D$17),IF(GY89="К",GS89,0),IF(MONTH($A89)&lt;MONTH('Настройки ТИК'!$D$17),IF(GY89="К",GS89,0),0))</f>
        <v>#VALUE!</v>
      </c>
      <c r="GU89" s="277" t="e">
        <f>IF(MONTH('Настройки ТИК'!$C$17)=MONTH('Настройки ТИК'!$D$17),0,IF(MONTH($A89)&lt;MONTH('Настройки ТИК'!$D$17),0,IF(GY89="К",GS89,0)))</f>
        <v>#VALUE!</v>
      </c>
      <c r="GV89" s="277">
        <f t="shared" si="65"/>
        <v>0</v>
      </c>
      <c r="GW89" s="277">
        <f t="shared" si="66"/>
        <v>0</v>
      </c>
      <c r="GX89" s="303">
        <f>'в ФОВ'!GU65</f>
        <v>0</v>
      </c>
      <c r="GY89" s="380" t="str">
        <f t="shared" si="67"/>
        <v/>
      </c>
      <c r="GZ89" s="274" t="str">
        <f t="shared" si="124"/>
        <v>${id_fio18}</v>
      </c>
      <c r="HA89" s="181"/>
      <c r="HB89" s="181"/>
      <c r="HC89" s="275" t="str">
        <f t="shared" si="106"/>
        <v>0:</v>
      </c>
      <c r="HD89" s="275" t="str">
        <f t="shared" si="106"/>
        <v>0:</v>
      </c>
      <c r="HE89" s="276">
        <f t="shared" si="68"/>
        <v>0</v>
      </c>
      <c r="HF89" s="277" t="e">
        <f>IF(MONTH('Настройки ТИК'!$C$17)=MONTH('Настройки ТИК'!$D$17),IF(HK89="К",HE89,0),IF(MONTH($A89)&lt;MONTH('Настройки ТИК'!$D$17),IF(HK89="К",HE89,0),0))</f>
        <v>#VALUE!</v>
      </c>
      <c r="HG89" s="277" t="e">
        <f>IF(MONTH('Настройки ТИК'!$C$17)=MONTH('Настройки ТИК'!$D$17),0,IF(MONTH($A89)&lt;MONTH('Настройки ТИК'!$D$17),0,IF(HK89="К",HE89,0)))</f>
        <v>#VALUE!</v>
      </c>
      <c r="HH89" s="277">
        <f t="shared" si="69"/>
        <v>0</v>
      </c>
      <c r="HI89" s="277">
        <f t="shared" si="70"/>
        <v>0</v>
      </c>
      <c r="HJ89" s="303">
        <f>'в ФОВ'!HG65</f>
        <v>0</v>
      </c>
      <c r="HK89" s="380" t="str">
        <f t="shared" si="71"/>
        <v/>
      </c>
      <c r="HO89" s="408" t="str">
        <f>'Настройки ТИК'!$C$55</f>
        <v>${code_doc}</v>
      </c>
    </row>
    <row r="90" spans="1:223">
      <c r="A90" s="419" t="s">
        <v>1040</v>
      </c>
      <c r="B90" s="420" t="s">
        <v>1041</v>
      </c>
      <c r="C90" s="497" t="s">
        <v>1091</v>
      </c>
      <c r="D90" s="274" t="str">
        <f t="shared" si="107"/>
        <v>${id_fio1}</v>
      </c>
      <c r="E90" s="181"/>
      <c r="F90" s="181"/>
      <c r="G90" s="275" t="str">
        <f t="shared" si="72"/>
        <v>0:</v>
      </c>
      <c r="H90" s="275" t="str">
        <f t="shared" si="72"/>
        <v>0:</v>
      </c>
      <c r="I90" s="276">
        <f t="shared" si="0"/>
        <v>0</v>
      </c>
      <c r="J90" s="277" t="e">
        <f>IF(MONTH('Настройки ТИК'!$C$17)=MONTH('Настройки ТИК'!$D$17),IF(O90="К",I90,0),IF(MONTH($A90)&lt;MONTH('Настройки ТИК'!$D$17),IF(O90="К",I90,0),0))</f>
        <v>#VALUE!</v>
      </c>
      <c r="K90" s="277" t="e">
        <f>IF(MONTH('Настройки ТИК'!$C$17)=MONTH('Настройки ТИК'!$D$17),0,IF(MONTH($A90)&lt;MONTH('Настройки ТИК'!$D$17),0,IF(O90="К",I90,0)))</f>
        <v>#VALUE!</v>
      </c>
      <c r="L90" s="277">
        <f t="shared" si="1"/>
        <v>0</v>
      </c>
      <c r="M90" s="277">
        <f t="shared" si="2"/>
        <v>0</v>
      </c>
      <c r="N90" s="303">
        <f>'в ФОВ'!K66</f>
        <v>0</v>
      </c>
      <c r="O90" s="380" t="str">
        <f t="shared" si="3"/>
        <v/>
      </c>
      <c r="P90" s="274" t="str">
        <f t="shared" si="108"/>
        <v>${id_fio2}</v>
      </c>
      <c r="Q90" s="181"/>
      <c r="R90" s="181"/>
      <c r="S90" s="275" t="str">
        <f t="shared" si="74"/>
        <v>0:</v>
      </c>
      <c r="T90" s="275" t="str">
        <f t="shared" si="74"/>
        <v>0:</v>
      </c>
      <c r="U90" s="276">
        <f t="shared" si="4"/>
        <v>0</v>
      </c>
      <c r="V90" s="277" t="e">
        <f>IF(MONTH('Настройки ТИК'!$C$17)=MONTH('Настройки ТИК'!$D$17),IF(AA90="К",U90,0),IF(MONTH($A90)&lt;MONTH('Настройки ТИК'!$D$17),IF(AA90="К",U90,0),0))</f>
        <v>#VALUE!</v>
      </c>
      <c r="W90" s="277" t="e">
        <f>IF(MONTH('Настройки ТИК'!$C$17)=MONTH('Настройки ТИК'!$D$17),0,IF(MONTH($A90)&lt;MONTH('Настройки ТИК'!$D$17),0,IF(AA90="К",U90,0)))</f>
        <v>#VALUE!</v>
      </c>
      <c r="X90" s="277">
        <f t="shared" si="5"/>
        <v>0</v>
      </c>
      <c r="Y90" s="277">
        <f t="shared" si="6"/>
        <v>0</v>
      </c>
      <c r="Z90" s="303">
        <f>'в ФОВ'!W66</f>
        <v>0</v>
      </c>
      <c r="AA90" s="380" t="str">
        <f t="shared" si="7"/>
        <v/>
      </c>
      <c r="AB90" s="274" t="str">
        <f t="shared" si="109"/>
        <v>${id_fio3}</v>
      </c>
      <c r="AC90" s="181"/>
      <c r="AD90" s="181"/>
      <c r="AE90" s="275" t="str">
        <f t="shared" si="76"/>
        <v>0:</v>
      </c>
      <c r="AF90" s="275" t="str">
        <f t="shared" si="76"/>
        <v>0:</v>
      </c>
      <c r="AG90" s="276">
        <f t="shared" si="8"/>
        <v>0</v>
      </c>
      <c r="AH90" s="277" t="e">
        <f>IF(MONTH('Настройки ТИК'!$C$17)=MONTH('Настройки ТИК'!$D$17),IF(AM90="К",AG90,0),IF(MONTH($A90)&lt;MONTH('Настройки ТИК'!$D$17),IF(AM90="К",AG90,0),0))</f>
        <v>#VALUE!</v>
      </c>
      <c r="AI90" s="277" t="e">
        <f>IF(MONTH('Настройки ТИК'!$C$17)=MONTH('Настройки ТИК'!$D$17),0,IF(MONTH($A90)&lt;MONTH('Настройки ТИК'!$D$17),0,IF(AM90="К",AG90,0)))</f>
        <v>#VALUE!</v>
      </c>
      <c r="AJ90" s="277">
        <f t="shared" si="9"/>
        <v>0</v>
      </c>
      <c r="AK90" s="277">
        <f t="shared" si="10"/>
        <v>0</v>
      </c>
      <c r="AL90" s="303">
        <f>'в ФОВ'!AI66</f>
        <v>0</v>
      </c>
      <c r="AM90" s="380" t="str">
        <f t="shared" si="11"/>
        <v/>
      </c>
      <c r="AN90" s="274" t="str">
        <f t="shared" si="110"/>
        <v>${id_fio4}</v>
      </c>
      <c r="AO90" s="181"/>
      <c r="AP90" s="181"/>
      <c r="AQ90" s="275" t="str">
        <f t="shared" si="78"/>
        <v>0:</v>
      </c>
      <c r="AR90" s="275" t="str">
        <f t="shared" si="78"/>
        <v>0:</v>
      </c>
      <c r="AS90" s="276">
        <f t="shared" si="12"/>
        <v>0</v>
      </c>
      <c r="AT90" s="277" t="e">
        <f>IF(MONTH('Настройки ТИК'!$C$17)=MONTH('Настройки ТИК'!$D$17),IF(AY90="К",AS90,0),IF(MONTH($A90)&lt;MONTH('Настройки ТИК'!$D$17),IF(AY90="К",AS90,0),0))</f>
        <v>#VALUE!</v>
      </c>
      <c r="AU90" s="277" t="e">
        <f>IF(MONTH('Настройки ТИК'!$C$17)=MONTH('Настройки ТИК'!$D$17),0,IF(MONTH($A90)&lt;MONTH('Настройки ТИК'!$D$17),0,IF(AY90="К",AS90,0)))</f>
        <v>#VALUE!</v>
      </c>
      <c r="AV90" s="277">
        <f t="shared" si="13"/>
        <v>0</v>
      </c>
      <c r="AW90" s="277">
        <f t="shared" si="14"/>
        <v>0</v>
      </c>
      <c r="AX90" s="303">
        <f>'в ФОВ'!AU66</f>
        <v>0</v>
      </c>
      <c r="AY90" s="380" t="str">
        <f t="shared" si="15"/>
        <v/>
      </c>
      <c r="AZ90" s="274" t="str">
        <f t="shared" si="111"/>
        <v>${id_fio5}</v>
      </c>
      <c r="BA90" s="181"/>
      <c r="BB90" s="181"/>
      <c r="BC90" s="275" t="str">
        <f t="shared" si="80"/>
        <v>0:</v>
      </c>
      <c r="BD90" s="275" t="str">
        <f t="shared" si="80"/>
        <v>0:</v>
      </c>
      <c r="BE90" s="276">
        <f t="shared" si="16"/>
        <v>0</v>
      </c>
      <c r="BF90" s="277" t="e">
        <f>IF(MONTH('Настройки ТИК'!$C$17)=MONTH('Настройки ТИК'!$D$17),IF(BK90="К",BE90,0),IF(MONTH($A90)&lt;MONTH('Настройки ТИК'!$D$17),IF(BK90="К",BE90,0),0))</f>
        <v>#VALUE!</v>
      </c>
      <c r="BG90" s="277" t="e">
        <f>IF(MONTH('Настройки ТИК'!$C$17)=MONTH('Настройки ТИК'!$D$17),0,IF(MONTH($A90)&lt;MONTH('Настройки ТИК'!$D$17),0,IF(BK90="К",BE90,0)))</f>
        <v>#VALUE!</v>
      </c>
      <c r="BH90" s="277">
        <f t="shared" si="17"/>
        <v>0</v>
      </c>
      <c r="BI90" s="277">
        <f t="shared" si="18"/>
        <v>0</v>
      </c>
      <c r="BJ90" s="303">
        <f>'в ФОВ'!BG66</f>
        <v>0</v>
      </c>
      <c r="BK90" s="380" t="str">
        <f t="shared" si="19"/>
        <v/>
      </c>
      <c r="BL90" s="274" t="str">
        <f t="shared" si="112"/>
        <v>${id_fio6}</v>
      </c>
      <c r="BM90" s="181"/>
      <c r="BN90" s="181"/>
      <c r="BO90" s="275" t="str">
        <f t="shared" si="82"/>
        <v>0:</v>
      </c>
      <c r="BP90" s="275" t="str">
        <f t="shared" si="82"/>
        <v>0:</v>
      </c>
      <c r="BQ90" s="276">
        <f t="shared" si="20"/>
        <v>0</v>
      </c>
      <c r="BR90" s="277" t="e">
        <f>IF(MONTH('Настройки ТИК'!$C$17)=MONTH('Настройки ТИК'!$D$17),IF(BW90="К",BQ90,0),IF(MONTH($A90)&lt;MONTH('Настройки ТИК'!$D$17),IF(BW90="К",BQ90,0),0))</f>
        <v>#VALUE!</v>
      </c>
      <c r="BS90" s="277" t="e">
        <f>IF(MONTH('Настройки ТИК'!$C$17)=MONTH('Настройки ТИК'!$D$17),0,IF(MONTH($A90)&lt;MONTH('Настройки ТИК'!$D$17),0,IF(BW90="К",BQ90,0)))</f>
        <v>#VALUE!</v>
      </c>
      <c r="BT90" s="277">
        <f t="shared" si="21"/>
        <v>0</v>
      </c>
      <c r="BU90" s="277">
        <f t="shared" si="22"/>
        <v>0</v>
      </c>
      <c r="BV90" s="303">
        <f>'в ФОВ'!BS66</f>
        <v>0</v>
      </c>
      <c r="BW90" s="380" t="str">
        <f t="shared" si="23"/>
        <v/>
      </c>
      <c r="BX90" s="274" t="str">
        <f t="shared" si="113"/>
        <v>${id_fio7}</v>
      </c>
      <c r="BY90" s="181"/>
      <c r="BZ90" s="181"/>
      <c r="CA90" s="275" t="str">
        <f t="shared" si="84"/>
        <v>0:</v>
      </c>
      <c r="CB90" s="275" t="str">
        <f t="shared" si="84"/>
        <v>0:</v>
      </c>
      <c r="CC90" s="276">
        <f t="shared" si="24"/>
        <v>0</v>
      </c>
      <c r="CD90" s="277" t="e">
        <f>IF(MONTH('Настройки ТИК'!$C$17)=MONTH('Настройки ТИК'!$D$17),IF(CI90="К",CC90,0),IF(MONTH($A90)&lt;MONTH('Настройки ТИК'!$D$17),IF(CI90="К",CC90,0),0))</f>
        <v>#VALUE!</v>
      </c>
      <c r="CE90" s="277" t="e">
        <f>IF(MONTH('Настройки ТИК'!$C$17)=MONTH('Настройки ТИК'!$D$17),0,IF(MONTH($A90)&lt;MONTH('Настройки ТИК'!$D$17),0,IF(CI90="К",CC90,0)))</f>
        <v>#VALUE!</v>
      </c>
      <c r="CF90" s="277">
        <f t="shared" si="25"/>
        <v>0</v>
      </c>
      <c r="CG90" s="277">
        <f t="shared" si="26"/>
        <v>0</v>
      </c>
      <c r="CH90" s="303">
        <f>'в ФОВ'!CE66</f>
        <v>0</v>
      </c>
      <c r="CI90" s="380" t="str">
        <f t="shared" si="27"/>
        <v/>
      </c>
      <c r="CJ90" s="274" t="str">
        <f t="shared" si="114"/>
        <v>${id_fio8}</v>
      </c>
      <c r="CK90" s="181"/>
      <c r="CL90" s="181"/>
      <c r="CM90" s="275" t="str">
        <f t="shared" si="86"/>
        <v>0:</v>
      </c>
      <c r="CN90" s="275" t="str">
        <f t="shared" si="86"/>
        <v>0:</v>
      </c>
      <c r="CO90" s="276">
        <f t="shared" si="28"/>
        <v>0</v>
      </c>
      <c r="CP90" s="277" t="e">
        <f>IF(MONTH('Настройки ТИК'!$C$17)=MONTH('Настройки ТИК'!$D$17),IF(CU90="К",CO90,0),IF(MONTH($A90)&lt;MONTH('Настройки ТИК'!$D$17),IF(CU90="К",CO90,0),0))</f>
        <v>#VALUE!</v>
      </c>
      <c r="CQ90" s="277" t="e">
        <f>IF(MONTH('Настройки ТИК'!$C$17)=MONTH('Настройки ТИК'!$D$17),0,IF(MONTH($A90)&lt;MONTH('Настройки ТИК'!$D$17),0,IF(CU90="К",CO90,0)))</f>
        <v>#VALUE!</v>
      </c>
      <c r="CR90" s="277">
        <f t="shared" si="29"/>
        <v>0</v>
      </c>
      <c r="CS90" s="277">
        <f t="shared" si="30"/>
        <v>0</v>
      </c>
      <c r="CT90" s="303">
        <f>'в ФОВ'!CQ66</f>
        <v>0</v>
      </c>
      <c r="CU90" s="380" t="str">
        <f t="shared" si="31"/>
        <v/>
      </c>
      <c r="CV90" s="274" t="str">
        <f t="shared" si="115"/>
        <v>${id_fio9}</v>
      </c>
      <c r="CW90" s="181"/>
      <c r="CX90" s="181"/>
      <c r="CY90" s="275" t="str">
        <f t="shared" si="88"/>
        <v>0:</v>
      </c>
      <c r="CZ90" s="275" t="str">
        <f t="shared" si="88"/>
        <v>0:</v>
      </c>
      <c r="DA90" s="276">
        <f t="shared" si="32"/>
        <v>0</v>
      </c>
      <c r="DB90" s="277" t="e">
        <f>IF(MONTH('Настройки ТИК'!$C$17)=MONTH('Настройки ТИК'!$D$17),IF(DG90="К",DA90,0),IF(MONTH($A90)&lt;MONTH('Настройки ТИК'!$D$17),IF(DG90="К",DA90,0),0))</f>
        <v>#VALUE!</v>
      </c>
      <c r="DC90" s="277" t="e">
        <f>IF(MONTH('Настройки ТИК'!$C$17)=MONTH('Настройки ТИК'!$D$17),0,IF(MONTH($A90)&lt;MONTH('Настройки ТИК'!$D$17),0,IF(DG90="К",DA90,0)))</f>
        <v>#VALUE!</v>
      </c>
      <c r="DD90" s="277">
        <f t="shared" si="33"/>
        <v>0</v>
      </c>
      <c r="DE90" s="277">
        <f t="shared" si="34"/>
        <v>0</v>
      </c>
      <c r="DF90" s="303">
        <f>'в ФОВ'!DC66</f>
        <v>0</v>
      </c>
      <c r="DG90" s="380" t="str">
        <f t="shared" si="35"/>
        <v/>
      </c>
      <c r="DH90" s="274" t="str">
        <f t="shared" si="116"/>
        <v>${id_fio10}</v>
      </c>
      <c r="DI90" s="181"/>
      <c r="DJ90" s="181"/>
      <c r="DK90" s="275" t="str">
        <f t="shared" si="90"/>
        <v>0:</v>
      </c>
      <c r="DL90" s="275" t="str">
        <f t="shared" si="90"/>
        <v>0:</v>
      </c>
      <c r="DM90" s="276">
        <f t="shared" si="36"/>
        <v>0</v>
      </c>
      <c r="DN90" s="277" t="e">
        <f>IF(MONTH('Настройки ТИК'!$C$17)=MONTH('Настройки ТИК'!$D$17),IF(DS90="К",DM90,0),IF(MONTH($A90)&lt;MONTH('Настройки ТИК'!$D$17),IF(DS90="К",DM90,0),0))</f>
        <v>#VALUE!</v>
      </c>
      <c r="DO90" s="277" t="e">
        <f>IF(MONTH('Настройки ТИК'!$C$17)=MONTH('Настройки ТИК'!$D$17),0,IF(MONTH($A90)&lt;MONTH('Настройки ТИК'!$D$17),0,IF(DS90="К",DM90,0)))</f>
        <v>#VALUE!</v>
      </c>
      <c r="DP90" s="277">
        <f t="shared" si="37"/>
        <v>0</v>
      </c>
      <c r="DQ90" s="277">
        <f t="shared" si="38"/>
        <v>0</v>
      </c>
      <c r="DR90" s="303">
        <f>'в ФОВ'!DO66</f>
        <v>0</v>
      </c>
      <c r="DS90" s="380" t="str">
        <f t="shared" si="39"/>
        <v/>
      </c>
      <c r="DT90" s="274" t="str">
        <f t="shared" si="117"/>
        <v>${id_fio11}</v>
      </c>
      <c r="DU90" s="181"/>
      <c r="DV90" s="181"/>
      <c r="DW90" s="275" t="str">
        <f t="shared" si="92"/>
        <v>0:</v>
      </c>
      <c r="DX90" s="275" t="str">
        <f t="shared" si="92"/>
        <v>0:</v>
      </c>
      <c r="DY90" s="276">
        <f t="shared" si="40"/>
        <v>0</v>
      </c>
      <c r="DZ90" s="277" t="e">
        <f>IF(MONTH('Настройки ТИК'!$C$17)=MONTH('Настройки ТИК'!$D$17),IF(EE90="К",DY90,0),IF(MONTH($A90)&lt;MONTH('Настройки ТИК'!$D$17),IF(EE90="К",DY90,0),0))</f>
        <v>#VALUE!</v>
      </c>
      <c r="EA90" s="277" t="e">
        <f>IF(MONTH('Настройки ТИК'!$C$17)=MONTH('Настройки ТИК'!$D$17),0,IF(MONTH($A90)&lt;MONTH('Настройки ТИК'!$D$17),0,IF(EE90="К",DY90,0)))</f>
        <v>#VALUE!</v>
      </c>
      <c r="EB90" s="277">
        <f t="shared" si="41"/>
        <v>0</v>
      </c>
      <c r="EC90" s="277">
        <f t="shared" si="42"/>
        <v>0</v>
      </c>
      <c r="ED90" s="303">
        <f>'в ФОВ'!EA66</f>
        <v>0</v>
      </c>
      <c r="EE90" s="380" t="str">
        <f t="shared" si="43"/>
        <v/>
      </c>
      <c r="EF90" s="274" t="str">
        <f t="shared" si="118"/>
        <v>${id_fio12}</v>
      </c>
      <c r="EG90" s="181"/>
      <c r="EH90" s="181"/>
      <c r="EI90" s="275" t="str">
        <f t="shared" si="94"/>
        <v>0:</v>
      </c>
      <c r="EJ90" s="275" t="str">
        <f t="shared" si="94"/>
        <v>0:</v>
      </c>
      <c r="EK90" s="276">
        <f t="shared" si="44"/>
        <v>0</v>
      </c>
      <c r="EL90" s="277" t="e">
        <f>IF(MONTH('Настройки ТИК'!$C$17)=MONTH('Настройки ТИК'!$D$17),IF(EQ90="К",EK90,0),IF(MONTH($A90)&lt;MONTH('Настройки ТИК'!$D$17),IF(EQ90="К",EK90,0),0))</f>
        <v>#VALUE!</v>
      </c>
      <c r="EM90" s="277" t="e">
        <f>IF(MONTH('Настройки ТИК'!$C$17)=MONTH('Настройки ТИК'!$D$17),0,IF(MONTH($A90)&lt;MONTH('Настройки ТИК'!$D$17),0,IF(EQ90="К",EK90,0)))</f>
        <v>#VALUE!</v>
      </c>
      <c r="EN90" s="277">
        <f t="shared" si="45"/>
        <v>0</v>
      </c>
      <c r="EO90" s="277">
        <f t="shared" si="46"/>
        <v>0</v>
      </c>
      <c r="EP90" s="303">
        <f>'в ФОВ'!EM66</f>
        <v>0</v>
      </c>
      <c r="EQ90" s="380" t="str">
        <f t="shared" si="47"/>
        <v/>
      </c>
      <c r="ER90" s="274" t="str">
        <f t="shared" si="119"/>
        <v>${id_fio13}</v>
      </c>
      <c r="ES90" s="181"/>
      <c r="ET90" s="181"/>
      <c r="EU90" s="275" t="str">
        <f t="shared" si="96"/>
        <v>0:</v>
      </c>
      <c r="EV90" s="275" t="str">
        <f t="shared" si="96"/>
        <v>0:</v>
      </c>
      <c r="EW90" s="276">
        <f t="shared" si="48"/>
        <v>0</v>
      </c>
      <c r="EX90" s="277" t="e">
        <f>IF(MONTH('Настройки ТИК'!$C$17)=MONTH('Настройки ТИК'!$D$17),IF(FC90="К",EW90,0),IF(MONTH($A90)&lt;MONTH('Настройки ТИК'!$D$17),IF(FC90="К",EW90,0),0))</f>
        <v>#VALUE!</v>
      </c>
      <c r="EY90" s="277" t="e">
        <f>IF(MONTH('Настройки ТИК'!$C$17)=MONTH('Настройки ТИК'!$D$17),0,IF(MONTH($A90)&lt;MONTH('Настройки ТИК'!$D$17),0,IF(FC90="К",EW90,0)))</f>
        <v>#VALUE!</v>
      </c>
      <c r="EZ90" s="277">
        <f t="shared" si="49"/>
        <v>0</v>
      </c>
      <c r="FA90" s="277">
        <f t="shared" si="50"/>
        <v>0</v>
      </c>
      <c r="FB90" s="303">
        <f>'в ФОВ'!EY66</f>
        <v>0</v>
      </c>
      <c r="FC90" s="380" t="str">
        <f t="shared" si="51"/>
        <v/>
      </c>
      <c r="FD90" s="274" t="str">
        <f t="shared" si="120"/>
        <v>${id_fio14}</v>
      </c>
      <c r="FE90" s="181"/>
      <c r="FF90" s="181"/>
      <c r="FG90" s="275" t="str">
        <f t="shared" si="98"/>
        <v>0:</v>
      </c>
      <c r="FH90" s="275" t="str">
        <f t="shared" si="98"/>
        <v>0:</v>
      </c>
      <c r="FI90" s="276">
        <f t="shared" si="52"/>
        <v>0</v>
      </c>
      <c r="FJ90" s="277" t="e">
        <f>IF(MONTH('Настройки ТИК'!$C$17)=MONTH('Настройки ТИК'!$D$17),IF(FO90="К",FI90,0),IF(MONTH($A90)&lt;MONTH('Настройки ТИК'!$D$17),IF(FO90="К",FI90,0),0))</f>
        <v>#VALUE!</v>
      </c>
      <c r="FK90" s="277" t="e">
        <f>IF(MONTH('Настройки ТИК'!$C$17)=MONTH('Настройки ТИК'!$D$17),0,IF(MONTH($A90)&lt;MONTH('Настройки ТИК'!$D$17),0,IF(FO90="К",FI90,0)))</f>
        <v>#VALUE!</v>
      </c>
      <c r="FL90" s="277">
        <f t="shared" si="53"/>
        <v>0</v>
      </c>
      <c r="FM90" s="277">
        <f t="shared" si="54"/>
        <v>0</v>
      </c>
      <c r="FN90" s="303">
        <f>'в ФОВ'!FK66</f>
        <v>0</v>
      </c>
      <c r="FO90" s="380" t="str">
        <f t="shared" si="55"/>
        <v/>
      </c>
      <c r="FP90" s="274" t="str">
        <f t="shared" si="121"/>
        <v>${id_fio15}</v>
      </c>
      <c r="FQ90" s="181"/>
      <c r="FR90" s="181"/>
      <c r="FS90" s="275" t="str">
        <f t="shared" si="100"/>
        <v>0:</v>
      </c>
      <c r="FT90" s="275" t="str">
        <f t="shared" si="100"/>
        <v>0:</v>
      </c>
      <c r="FU90" s="276">
        <f t="shared" si="56"/>
        <v>0</v>
      </c>
      <c r="FV90" s="277" t="e">
        <f>IF(MONTH('Настройки ТИК'!$C$17)=MONTH('Настройки ТИК'!$D$17),IF(GA90="К",FU90,0),IF(MONTH($A90)&lt;MONTH('Настройки ТИК'!$D$17),IF(GA90="К",FU90,0),0))</f>
        <v>#VALUE!</v>
      </c>
      <c r="FW90" s="277" t="e">
        <f>IF(MONTH('Настройки ТИК'!$C$17)=MONTH('Настройки ТИК'!$D$17),0,IF(MONTH($A90)&lt;MONTH('Настройки ТИК'!$D$17),0,IF(GA90="К",FU90,0)))</f>
        <v>#VALUE!</v>
      </c>
      <c r="FX90" s="277">
        <f t="shared" si="57"/>
        <v>0</v>
      </c>
      <c r="FY90" s="277">
        <f t="shared" si="58"/>
        <v>0</v>
      </c>
      <c r="FZ90" s="303">
        <f>'в ФОВ'!FW66</f>
        <v>0</v>
      </c>
      <c r="GA90" s="380" t="str">
        <f t="shared" si="59"/>
        <v/>
      </c>
      <c r="GB90" s="274" t="str">
        <f t="shared" si="122"/>
        <v>${id_fio16}</v>
      </c>
      <c r="GC90" s="181"/>
      <c r="GD90" s="181"/>
      <c r="GE90" s="275" t="str">
        <f t="shared" si="102"/>
        <v>0:</v>
      </c>
      <c r="GF90" s="275" t="str">
        <f t="shared" si="102"/>
        <v>0:</v>
      </c>
      <c r="GG90" s="276">
        <f t="shared" si="60"/>
        <v>0</v>
      </c>
      <c r="GH90" s="277" t="e">
        <f>IF(MONTH('Настройки ТИК'!$C$17)=MONTH('Настройки ТИК'!$D$17),IF(GM90="К",GG90,0),IF(MONTH($A90)&lt;MONTH('Настройки ТИК'!$D$17),IF(GM90="К",GG90,0),0))</f>
        <v>#VALUE!</v>
      </c>
      <c r="GI90" s="277" t="e">
        <f>IF(MONTH('Настройки ТИК'!$C$17)=MONTH('Настройки ТИК'!$D$17),0,IF(MONTH($A90)&lt;MONTH('Настройки ТИК'!$D$17),0,IF(GM90="К",GG90,0)))</f>
        <v>#VALUE!</v>
      </c>
      <c r="GJ90" s="277">
        <f t="shared" si="61"/>
        <v>0</v>
      </c>
      <c r="GK90" s="277">
        <f t="shared" si="62"/>
        <v>0</v>
      </c>
      <c r="GL90" s="303">
        <f>'в ФОВ'!GI66</f>
        <v>0</v>
      </c>
      <c r="GM90" s="380" t="str">
        <f t="shared" si="63"/>
        <v/>
      </c>
      <c r="GN90" s="274" t="str">
        <f t="shared" si="123"/>
        <v>${id_fio17}</v>
      </c>
      <c r="GO90" s="181"/>
      <c r="GP90" s="181"/>
      <c r="GQ90" s="275" t="str">
        <f t="shared" si="104"/>
        <v>0:</v>
      </c>
      <c r="GR90" s="275" t="str">
        <f t="shared" si="104"/>
        <v>0:</v>
      </c>
      <c r="GS90" s="276">
        <f t="shared" si="64"/>
        <v>0</v>
      </c>
      <c r="GT90" s="277" t="e">
        <f>IF(MONTH('Настройки ТИК'!$C$17)=MONTH('Настройки ТИК'!$D$17),IF(GY90="К",GS90,0),IF(MONTH($A90)&lt;MONTH('Настройки ТИК'!$D$17),IF(GY90="К",GS90,0),0))</f>
        <v>#VALUE!</v>
      </c>
      <c r="GU90" s="277" t="e">
        <f>IF(MONTH('Настройки ТИК'!$C$17)=MONTH('Настройки ТИК'!$D$17),0,IF(MONTH($A90)&lt;MONTH('Настройки ТИК'!$D$17),0,IF(GY90="К",GS90,0)))</f>
        <v>#VALUE!</v>
      </c>
      <c r="GV90" s="277">
        <f t="shared" si="65"/>
        <v>0</v>
      </c>
      <c r="GW90" s="277">
        <f t="shared" si="66"/>
        <v>0</v>
      </c>
      <c r="GX90" s="303">
        <f>'в ФОВ'!GU66</f>
        <v>0</v>
      </c>
      <c r="GY90" s="380" t="str">
        <f t="shared" si="67"/>
        <v/>
      </c>
      <c r="GZ90" s="274" t="str">
        <f t="shared" si="124"/>
        <v>${id_fio18}</v>
      </c>
      <c r="HA90" s="181"/>
      <c r="HB90" s="181"/>
      <c r="HC90" s="275" t="str">
        <f t="shared" si="106"/>
        <v>0:</v>
      </c>
      <c r="HD90" s="275" t="str">
        <f t="shared" si="106"/>
        <v>0:</v>
      </c>
      <c r="HE90" s="276">
        <f t="shared" si="68"/>
        <v>0</v>
      </c>
      <c r="HF90" s="277" t="e">
        <f>IF(MONTH('Настройки ТИК'!$C$17)=MONTH('Настройки ТИК'!$D$17),IF(HK90="К",HE90,0),IF(MONTH($A90)&lt;MONTH('Настройки ТИК'!$D$17),IF(HK90="К",HE90,0),0))</f>
        <v>#VALUE!</v>
      </c>
      <c r="HG90" s="277" t="e">
        <f>IF(MONTH('Настройки ТИК'!$C$17)=MONTH('Настройки ТИК'!$D$17),0,IF(MONTH($A90)&lt;MONTH('Настройки ТИК'!$D$17),0,IF(HK90="К",HE90,0)))</f>
        <v>#VALUE!</v>
      </c>
      <c r="HH90" s="277">
        <f t="shared" si="69"/>
        <v>0</v>
      </c>
      <c r="HI90" s="277">
        <f t="shared" si="70"/>
        <v>0</v>
      </c>
      <c r="HJ90" s="303">
        <f>'в ФОВ'!HG66</f>
        <v>0</v>
      </c>
      <c r="HK90" s="380" t="str">
        <f t="shared" si="71"/>
        <v/>
      </c>
      <c r="HO90" s="408" t="str">
        <f>'Настройки ТИК'!$C$55</f>
        <v>${code_doc}</v>
      </c>
    </row>
    <row r="91" spans="1:223">
      <c r="A91" s="419" t="s">
        <v>1040</v>
      </c>
      <c r="B91" s="420" t="s">
        <v>1041</v>
      </c>
      <c r="C91" s="497" t="s">
        <v>1091</v>
      </c>
      <c r="D91" s="274" t="str">
        <f t="shared" si="107"/>
        <v>${id_fio1}</v>
      </c>
      <c r="E91" s="181"/>
      <c r="F91" s="181"/>
      <c r="G91" s="275" t="str">
        <f t="shared" si="72"/>
        <v>0:</v>
      </c>
      <c r="H91" s="275" t="str">
        <f t="shared" si="72"/>
        <v>0:</v>
      </c>
      <c r="I91" s="276">
        <f t="shared" si="0"/>
        <v>0</v>
      </c>
      <c r="J91" s="277" t="e">
        <f>IF(MONTH('Настройки ТИК'!$C$17)=MONTH('Настройки ТИК'!$D$17),IF(O91="К",I91,0),IF(MONTH($A91)&lt;MONTH('Настройки ТИК'!$D$17),IF(O91="К",I91,0),0))</f>
        <v>#VALUE!</v>
      </c>
      <c r="K91" s="277" t="e">
        <f>IF(MONTH('Настройки ТИК'!$C$17)=MONTH('Настройки ТИК'!$D$17),0,IF(MONTH($A91)&lt;MONTH('Настройки ТИК'!$D$17),0,IF(O91="К",I91,0)))</f>
        <v>#VALUE!</v>
      </c>
      <c r="L91" s="277">
        <f t="shared" si="1"/>
        <v>0</v>
      </c>
      <c r="M91" s="277">
        <f t="shared" si="2"/>
        <v>0</v>
      </c>
      <c r="N91" s="303">
        <f>'в ФОВ'!K67</f>
        <v>0</v>
      </c>
      <c r="O91" s="380" t="str">
        <f t="shared" si="3"/>
        <v/>
      </c>
      <c r="P91" s="274" t="str">
        <f t="shared" si="108"/>
        <v>${id_fio2}</v>
      </c>
      <c r="Q91" s="181"/>
      <c r="R91" s="181"/>
      <c r="S91" s="275" t="str">
        <f t="shared" si="74"/>
        <v>0:</v>
      </c>
      <c r="T91" s="275" t="str">
        <f t="shared" si="74"/>
        <v>0:</v>
      </c>
      <c r="U91" s="276">
        <f t="shared" si="4"/>
        <v>0</v>
      </c>
      <c r="V91" s="277" t="e">
        <f>IF(MONTH('Настройки ТИК'!$C$17)=MONTH('Настройки ТИК'!$D$17),IF(AA91="К",U91,0),IF(MONTH($A91)&lt;MONTH('Настройки ТИК'!$D$17),IF(AA91="К",U91,0),0))</f>
        <v>#VALUE!</v>
      </c>
      <c r="W91" s="277" t="e">
        <f>IF(MONTH('Настройки ТИК'!$C$17)=MONTH('Настройки ТИК'!$D$17),0,IF(MONTH($A91)&lt;MONTH('Настройки ТИК'!$D$17),0,IF(AA91="К",U91,0)))</f>
        <v>#VALUE!</v>
      </c>
      <c r="X91" s="277">
        <f t="shared" si="5"/>
        <v>0</v>
      </c>
      <c r="Y91" s="277">
        <f t="shared" si="6"/>
        <v>0</v>
      </c>
      <c r="Z91" s="303">
        <f>'в ФОВ'!W67</f>
        <v>0</v>
      </c>
      <c r="AA91" s="380" t="str">
        <f t="shared" si="7"/>
        <v/>
      </c>
      <c r="AB91" s="274" t="str">
        <f t="shared" si="109"/>
        <v>${id_fio3}</v>
      </c>
      <c r="AC91" s="181"/>
      <c r="AD91" s="181"/>
      <c r="AE91" s="275" t="str">
        <f t="shared" si="76"/>
        <v>0:</v>
      </c>
      <c r="AF91" s="275" t="str">
        <f t="shared" si="76"/>
        <v>0:</v>
      </c>
      <c r="AG91" s="276">
        <f t="shared" si="8"/>
        <v>0</v>
      </c>
      <c r="AH91" s="277" t="e">
        <f>IF(MONTH('Настройки ТИК'!$C$17)=MONTH('Настройки ТИК'!$D$17),IF(AM91="К",AG91,0),IF(MONTH($A91)&lt;MONTH('Настройки ТИК'!$D$17),IF(AM91="К",AG91,0),0))</f>
        <v>#VALUE!</v>
      </c>
      <c r="AI91" s="277" t="e">
        <f>IF(MONTH('Настройки ТИК'!$C$17)=MONTH('Настройки ТИК'!$D$17),0,IF(MONTH($A91)&lt;MONTH('Настройки ТИК'!$D$17),0,IF(AM91="К",AG91,0)))</f>
        <v>#VALUE!</v>
      </c>
      <c r="AJ91" s="277">
        <f t="shared" si="9"/>
        <v>0</v>
      </c>
      <c r="AK91" s="277">
        <f t="shared" si="10"/>
        <v>0</v>
      </c>
      <c r="AL91" s="303">
        <f>'в ФОВ'!AI67</f>
        <v>0</v>
      </c>
      <c r="AM91" s="380" t="str">
        <f t="shared" si="11"/>
        <v/>
      </c>
      <c r="AN91" s="274" t="str">
        <f t="shared" si="110"/>
        <v>${id_fio4}</v>
      </c>
      <c r="AO91" s="181"/>
      <c r="AP91" s="181"/>
      <c r="AQ91" s="275" t="str">
        <f t="shared" si="78"/>
        <v>0:</v>
      </c>
      <c r="AR91" s="275" t="str">
        <f t="shared" si="78"/>
        <v>0:</v>
      </c>
      <c r="AS91" s="276">
        <f t="shared" si="12"/>
        <v>0</v>
      </c>
      <c r="AT91" s="277" t="e">
        <f>IF(MONTH('Настройки ТИК'!$C$17)=MONTH('Настройки ТИК'!$D$17),IF(AY91="К",AS91,0),IF(MONTH($A91)&lt;MONTH('Настройки ТИК'!$D$17),IF(AY91="К",AS91,0),0))</f>
        <v>#VALUE!</v>
      </c>
      <c r="AU91" s="277" t="e">
        <f>IF(MONTH('Настройки ТИК'!$C$17)=MONTH('Настройки ТИК'!$D$17),0,IF(MONTH($A91)&lt;MONTH('Настройки ТИК'!$D$17),0,IF(AY91="К",AS91,0)))</f>
        <v>#VALUE!</v>
      </c>
      <c r="AV91" s="277">
        <f t="shared" si="13"/>
        <v>0</v>
      </c>
      <c r="AW91" s="277">
        <f t="shared" si="14"/>
        <v>0</v>
      </c>
      <c r="AX91" s="303">
        <f>'в ФОВ'!AU67</f>
        <v>0</v>
      </c>
      <c r="AY91" s="380" t="str">
        <f t="shared" si="15"/>
        <v/>
      </c>
      <c r="AZ91" s="274" t="str">
        <f t="shared" si="111"/>
        <v>${id_fio5}</v>
      </c>
      <c r="BA91" s="181"/>
      <c r="BB91" s="181"/>
      <c r="BC91" s="275" t="str">
        <f t="shared" si="80"/>
        <v>0:</v>
      </c>
      <c r="BD91" s="275" t="str">
        <f t="shared" si="80"/>
        <v>0:</v>
      </c>
      <c r="BE91" s="276">
        <f t="shared" si="16"/>
        <v>0</v>
      </c>
      <c r="BF91" s="277" t="e">
        <f>IF(MONTH('Настройки ТИК'!$C$17)=MONTH('Настройки ТИК'!$D$17),IF(BK91="К",BE91,0),IF(MONTH($A91)&lt;MONTH('Настройки ТИК'!$D$17),IF(BK91="К",BE91,0),0))</f>
        <v>#VALUE!</v>
      </c>
      <c r="BG91" s="277" t="e">
        <f>IF(MONTH('Настройки ТИК'!$C$17)=MONTH('Настройки ТИК'!$D$17),0,IF(MONTH($A91)&lt;MONTH('Настройки ТИК'!$D$17),0,IF(BK91="К",BE91,0)))</f>
        <v>#VALUE!</v>
      </c>
      <c r="BH91" s="277">
        <f t="shared" si="17"/>
        <v>0</v>
      </c>
      <c r="BI91" s="277">
        <f t="shared" si="18"/>
        <v>0</v>
      </c>
      <c r="BJ91" s="303">
        <f>'в ФОВ'!BG67</f>
        <v>0</v>
      </c>
      <c r="BK91" s="380" t="str">
        <f t="shared" si="19"/>
        <v/>
      </c>
      <c r="BL91" s="274" t="str">
        <f t="shared" si="112"/>
        <v>${id_fio6}</v>
      </c>
      <c r="BM91" s="181"/>
      <c r="BN91" s="181"/>
      <c r="BO91" s="275" t="str">
        <f t="shared" si="82"/>
        <v>0:</v>
      </c>
      <c r="BP91" s="275" t="str">
        <f t="shared" si="82"/>
        <v>0:</v>
      </c>
      <c r="BQ91" s="276">
        <f t="shared" si="20"/>
        <v>0</v>
      </c>
      <c r="BR91" s="277" t="e">
        <f>IF(MONTH('Настройки ТИК'!$C$17)=MONTH('Настройки ТИК'!$D$17),IF(BW91="К",BQ91,0),IF(MONTH($A91)&lt;MONTH('Настройки ТИК'!$D$17),IF(BW91="К",BQ91,0),0))</f>
        <v>#VALUE!</v>
      </c>
      <c r="BS91" s="277" t="e">
        <f>IF(MONTH('Настройки ТИК'!$C$17)=MONTH('Настройки ТИК'!$D$17),0,IF(MONTH($A91)&lt;MONTH('Настройки ТИК'!$D$17),0,IF(BW91="К",BQ91,0)))</f>
        <v>#VALUE!</v>
      </c>
      <c r="BT91" s="277">
        <f t="shared" si="21"/>
        <v>0</v>
      </c>
      <c r="BU91" s="277">
        <f t="shared" si="22"/>
        <v>0</v>
      </c>
      <c r="BV91" s="303">
        <f>'в ФОВ'!BS67</f>
        <v>0</v>
      </c>
      <c r="BW91" s="380" t="str">
        <f t="shared" si="23"/>
        <v/>
      </c>
      <c r="BX91" s="274" t="str">
        <f t="shared" si="113"/>
        <v>${id_fio7}</v>
      </c>
      <c r="BY91" s="181"/>
      <c r="BZ91" s="181"/>
      <c r="CA91" s="275" t="str">
        <f t="shared" si="84"/>
        <v>0:</v>
      </c>
      <c r="CB91" s="275" t="str">
        <f t="shared" si="84"/>
        <v>0:</v>
      </c>
      <c r="CC91" s="276">
        <f t="shared" si="24"/>
        <v>0</v>
      </c>
      <c r="CD91" s="277" t="e">
        <f>IF(MONTH('Настройки ТИК'!$C$17)=MONTH('Настройки ТИК'!$D$17),IF(CI91="К",CC91,0),IF(MONTH($A91)&lt;MONTH('Настройки ТИК'!$D$17),IF(CI91="К",CC91,0),0))</f>
        <v>#VALUE!</v>
      </c>
      <c r="CE91" s="277" t="e">
        <f>IF(MONTH('Настройки ТИК'!$C$17)=MONTH('Настройки ТИК'!$D$17),0,IF(MONTH($A91)&lt;MONTH('Настройки ТИК'!$D$17),0,IF(CI91="К",CC91,0)))</f>
        <v>#VALUE!</v>
      </c>
      <c r="CF91" s="277">
        <f t="shared" si="25"/>
        <v>0</v>
      </c>
      <c r="CG91" s="277">
        <f t="shared" si="26"/>
        <v>0</v>
      </c>
      <c r="CH91" s="303">
        <f>'в ФОВ'!CE67</f>
        <v>0</v>
      </c>
      <c r="CI91" s="380" t="str">
        <f t="shared" si="27"/>
        <v/>
      </c>
      <c r="CJ91" s="274" t="str">
        <f t="shared" si="114"/>
        <v>${id_fio8}</v>
      </c>
      <c r="CK91" s="181"/>
      <c r="CL91" s="181"/>
      <c r="CM91" s="275" t="str">
        <f t="shared" si="86"/>
        <v>0:</v>
      </c>
      <c r="CN91" s="275" t="str">
        <f t="shared" si="86"/>
        <v>0:</v>
      </c>
      <c r="CO91" s="276">
        <f t="shared" si="28"/>
        <v>0</v>
      </c>
      <c r="CP91" s="277" t="e">
        <f>IF(MONTH('Настройки ТИК'!$C$17)=MONTH('Настройки ТИК'!$D$17),IF(CU91="К",CO91,0),IF(MONTH($A91)&lt;MONTH('Настройки ТИК'!$D$17),IF(CU91="К",CO91,0),0))</f>
        <v>#VALUE!</v>
      </c>
      <c r="CQ91" s="277" t="e">
        <f>IF(MONTH('Настройки ТИК'!$C$17)=MONTH('Настройки ТИК'!$D$17),0,IF(MONTH($A91)&lt;MONTH('Настройки ТИК'!$D$17),0,IF(CU91="К",CO91,0)))</f>
        <v>#VALUE!</v>
      </c>
      <c r="CR91" s="277">
        <f t="shared" si="29"/>
        <v>0</v>
      </c>
      <c r="CS91" s="277">
        <f t="shared" si="30"/>
        <v>0</v>
      </c>
      <c r="CT91" s="303">
        <f>'в ФОВ'!CQ67</f>
        <v>0</v>
      </c>
      <c r="CU91" s="380" t="str">
        <f t="shared" si="31"/>
        <v/>
      </c>
      <c r="CV91" s="274" t="str">
        <f t="shared" si="115"/>
        <v>${id_fio9}</v>
      </c>
      <c r="CW91" s="181"/>
      <c r="CX91" s="181"/>
      <c r="CY91" s="275" t="str">
        <f t="shared" si="88"/>
        <v>0:</v>
      </c>
      <c r="CZ91" s="275" t="str">
        <f t="shared" si="88"/>
        <v>0:</v>
      </c>
      <c r="DA91" s="276">
        <f t="shared" si="32"/>
        <v>0</v>
      </c>
      <c r="DB91" s="277" t="e">
        <f>IF(MONTH('Настройки ТИК'!$C$17)=MONTH('Настройки ТИК'!$D$17),IF(DG91="К",DA91,0),IF(MONTH($A91)&lt;MONTH('Настройки ТИК'!$D$17),IF(DG91="К",DA91,0),0))</f>
        <v>#VALUE!</v>
      </c>
      <c r="DC91" s="277" t="e">
        <f>IF(MONTH('Настройки ТИК'!$C$17)=MONTH('Настройки ТИК'!$D$17),0,IF(MONTH($A91)&lt;MONTH('Настройки ТИК'!$D$17),0,IF(DG91="К",DA91,0)))</f>
        <v>#VALUE!</v>
      </c>
      <c r="DD91" s="277">
        <f t="shared" si="33"/>
        <v>0</v>
      </c>
      <c r="DE91" s="277">
        <f t="shared" si="34"/>
        <v>0</v>
      </c>
      <c r="DF91" s="303">
        <f>'в ФОВ'!DC67</f>
        <v>0</v>
      </c>
      <c r="DG91" s="380" t="str">
        <f t="shared" si="35"/>
        <v/>
      </c>
      <c r="DH91" s="274" t="str">
        <f t="shared" si="116"/>
        <v>${id_fio10}</v>
      </c>
      <c r="DI91" s="181"/>
      <c r="DJ91" s="181"/>
      <c r="DK91" s="275" t="str">
        <f t="shared" si="90"/>
        <v>0:</v>
      </c>
      <c r="DL91" s="275" t="str">
        <f t="shared" si="90"/>
        <v>0:</v>
      </c>
      <c r="DM91" s="276">
        <f t="shared" si="36"/>
        <v>0</v>
      </c>
      <c r="DN91" s="277" t="e">
        <f>IF(MONTH('Настройки ТИК'!$C$17)=MONTH('Настройки ТИК'!$D$17),IF(DS91="К",DM91,0),IF(MONTH($A91)&lt;MONTH('Настройки ТИК'!$D$17),IF(DS91="К",DM91,0),0))</f>
        <v>#VALUE!</v>
      </c>
      <c r="DO91" s="277" t="e">
        <f>IF(MONTH('Настройки ТИК'!$C$17)=MONTH('Настройки ТИК'!$D$17),0,IF(MONTH($A91)&lt;MONTH('Настройки ТИК'!$D$17),0,IF(DS91="К",DM91,0)))</f>
        <v>#VALUE!</v>
      </c>
      <c r="DP91" s="277">
        <f t="shared" si="37"/>
        <v>0</v>
      </c>
      <c r="DQ91" s="277">
        <f t="shared" si="38"/>
        <v>0</v>
      </c>
      <c r="DR91" s="303">
        <f>'в ФОВ'!DO67</f>
        <v>0</v>
      </c>
      <c r="DS91" s="380" t="str">
        <f t="shared" si="39"/>
        <v/>
      </c>
      <c r="DT91" s="274" t="str">
        <f t="shared" si="117"/>
        <v>${id_fio11}</v>
      </c>
      <c r="DU91" s="181"/>
      <c r="DV91" s="181"/>
      <c r="DW91" s="275" t="str">
        <f t="shared" si="92"/>
        <v>0:</v>
      </c>
      <c r="DX91" s="275" t="str">
        <f t="shared" si="92"/>
        <v>0:</v>
      </c>
      <c r="DY91" s="276">
        <f t="shared" si="40"/>
        <v>0</v>
      </c>
      <c r="DZ91" s="277" t="e">
        <f>IF(MONTH('Настройки ТИК'!$C$17)=MONTH('Настройки ТИК'!$D$17),IF(EE91="К",DY91,0),IF(MONTH($A91)&lt;MONTH('Настройки ТИК'!$D$17),IF(EE91="К",DY91,0),0))</f>
        <v>#VALUE!</v>
      </c>
      <c r="EA91" s="277" t="e">
        <f>IF(MONTH('Настройки ТИК'!$C$17)=MONTH('Настройки ТИК'!$D$17),0,IF(MONTH($A91)&lt;MONTH('Настройки ТИК'!$D$17),0,IF(EE91="К",DY91,0)))</f>
        <v>#VALUE!</v>
      </c>
      <c r="EB91" s="277">
        <f t="shared" si="41"/>
        <v>0</v>
      </c>
      <c r="EC91" s="277">
        <f t="shared" si="42"/>
        <v>0</v>
      </c>
      <c r="ED91" s="303">
        <f>'в ФОВ'!EA67</f>
        <v>0</v>
      </c>
      <c r="EE91" s="380" t="str">
        <f t="shared" si="43"/>
        <v/>
      </c>
      <c r="EF91" s="274" t="str">
        <f t="shared" si="118"/>
        <v>${id_fio12}</v>
      </c>
      <c r="EG91" s="181"/>
      <c r="EH91" s="181"/>
      <c r="EI91" s="275" t="str">
        <f t="shared" si="94"/>
        <v>0:</v>
      </c>
      <c r="EJ91" s="275" t="str">
        <f t="shared" si="94"/>
        <v>0:</v>
      </c>
      <c r="EK91" s="276">
        <f t="shared" si="44"/>
        <v>0</v>
      </c>
      <c r="EL91" s="277" t="e">
        <f>IF(MONTH('Настройки ТИК'!$C$17)=MONTH('Настройки ТИК'!$D$17),IF(EQ91="К",EK91,0),IF(MONTH($A91)&lt;MONTH('Настройки ТИК'!$D$17),IF(EQ91="К",EK91,0),0))</f>
        <v>#VALUE!</v>
      </c>
      <c r="EM91" s="277" t="e">
        <f>IF(MONTH('Настройки ТИК'!$C$17)=MONTH('Настройки ТИК'!$D$17),0,IF(MONTH($A91)&lt;MONTH('Настройки ТИК'!$D$17),0,IF(EQ91="К",EK91,0)))</f>
        <v>#VALUE!</v>
      </c>
      <c r="EN91" s="277">
        <f t="shared" si="45"/>
        <v>0</v>
      </c>
      <c r="EO91" s="277">
        <f t="shared" si="46"/>
        <v>0</v>
      </c>
      <c r="EP91" s="303">
        <f>'в ФОВ'!EM67</f>
        <v>0</v>
      </c>
      <c r="EQ91" s="380" t="str">
        <f t="shared" si="47"/>
        <v/>
      </c>
      <c r="ER91" s="274" t="str">
        <f t="shared" si="119"/>
        <v>${id_fio13}</v>
      </c>
      <c r="ES91" s="181"/>
      <c r="ET91" s="181"/>
      <c r="EU91" s="275" t="str">
        <f t="shared" si="96"/>
        <v>0:</v>
      </c>
      <c r="EV91" s="275" t="str">
        <f t="shared" si="96"/>
        <v>0:</v>
      </c>
      <c r="EW91" s="276">
        <f t="shared" si="48"/>
        <v>0</v>
      </c>
      <c r="EX91" s="277" t="e">
        <f>IF(MONTH('Настройки ТИК'!$C$17)=MONTH('Настройки ТИК'!$D$17),IF(FC91="К",EW91,0),IF(MONTH($A91)&lt;MONTH('Настройки ТИК'!$D$17),IF(FC91="К",EW91,0),0))</f>
        <v>#VALUE!</v>
      </c>
      <c r="EY91" s="277" t="e">
        <f>IF(MONTH('Настройки ТИК'!$C$17)=MONTH('Настройки ТИК'!$D$17),0,IF(MONTH($A91)&lt;MONTH('Настройки ТИК'!$D$17),0,IF(FC91="К",EW91,0)))</f>
        <v>#VALUE!</v>
      </c>
      <c r="EZ91" s="277">
        <f t="shared" si="49"/>
        <v>0</v>
      </c>
      <c r="FA91" s="277">
        <f t="shared" si="50"/>
        <v>0</v>
      </c>
      <c r="FB91" s="303">
        <f>'в ФОВ'!EY67</f>
        <v>0</v>
      </c>
      <c r="FC91" s="380" t="str">
        <f t="shared" si="51"/>
        <v/>
      </c>
      <c r="FD91" s="274" t="str">
        <f t="shared" si="120"/>
        <v>${id_fio14}</v>
      </c>
      <c r="FE91" s="181"/>
      <c r="FF91" s="181"/>
      <c r="FG91" s="275" t="str">
        <f t="shared" si="98"/>
        <v>0:</v>
      </c>
      <c r="FH91" s="275" t="str">
        <f t="shared" si="98"/>
        <v>0:</v>
      </c>
      <c r="FI91" s="276">
        <f t="shared" si="52"/>
        <v>0</v>
      </c>
      <c r="FJ91" s="277" t="e">
        <f>IF(MONTH('Настройки ТИК'!$C$17)=MONTH('Настройки ТИК'!$D$17),IF(FO91="К",FI91,0),IF(MONTH($A91)&lt;MONTH('Настройки ТИК'!$D$17),IF(FO91="К",FI91,0),0))</f>
        <v>#VALUE!</v>
      </c>
      <c r="FK91" s="277" t="e">
        <f>IF(MONTH('Настройки ТИК'!$C$17)=MONTH('Настройки ТИК'!$D$17),0,IF(MONTH($A91)&lt;MONTH('Настройки ТИК'!$D$17),0,IF(FO91="К",FI91,0)))</f>
        <v>#VALUE!</v>
      </c>
      <c r="FL91" s="277">
        <f t="shared" si="53"/>
        <v>0</v>
      </c>
      <c r="FM91" s="277">
        <f t="shared" si="54"/>
        <v>0</v>
      </c>
      <c r="FN91" s="303">
        <f>'в ФОВ'!FK67</f>
        <v>0</v>
      </c>
      <c r="FO91" s="380" t="str">
        <f t="shared" si="55"/>
        <v/>
      </c>
      <c r="FP91" s="274" t="str">
        <f t="shared" si="121"/>
        <v>${id_fio15}</v>
      </c>
      <c r="FQ91" s="181"/>
      <c r="FR91" s="181"/>
      <c r="FS91" s="275" t="str">
        <f t="shared" si="100"/>
        <v>0:</v>
      </c>
      <c r="FT91" s="275" t="str">
        <f t="shared" si="100"/>
        <v>0:</v>
      </c>
      <c r="FU91" s="276">
        <f t="shared" si="56"/>
        <v>0</v>
      </c>
      <c r="FV91" s="277" t="e">
        <f>IF(MONTH('Настройки ТИК'!$C$17)=MONTH('Настройки ТИК'!$D$17),IF(GA91="К",FU91,0),IF(MONTH($A91)&lt;MONTH('Настройки ТИК'!$D$17),IF(GA91="К",FU91,0),0))</f>
        <v>#VALUE!</v>
      </c>
      <c r="FW91" s="277" t="e">
        <f>IF(MONTH('Настройки ТИК'!$C$17)=MONTH('Настройки ТИК'!$D$17),0,IF(MONTH($A91)&lt;MONTH('Настройки ТИК'!$D$17),0,IF(GA91="К",FU91,0)))</f>
        <v>#VALUE!</v>
      </c>
      <c r="FX91" s="277">
        <f t="shared" si="57"/>
        <v>0</v>
      </c>
      <c r="FY91" s="277">
        <f t="shared" si="58"/>
        <v>0</v>
      </c>
      <c r="FZ91" s="303">
        <f>'в ФОВ'!FW67</f>
        <v>0</v>
      </c>
      <c r="GA91" s="380" t="str">
        <f t="shared" si="59"/>
        <v/>
      </c>
      <c r="GB91" s="274" t="str">
        <f t="shared" si="122"/>
        <v>${id_fio16}</v>
      </c>
      <c r="GC91" s="181"/>
      <c r="GD91" s="181"/>
      <c r="GE91" s="275" t="str">
        <f t="shared" si="102"/>
        <v>0:</v>
      </c>
      <c r="GF91" s="275" t="str">
        <f t="shared" si="102"/>
        <v>0:</v>
      </c>
      <c r="GG91" s="276">
        <f t="shared" si="60"/>
        <v>0</v>
      </c>
      <c r="GH91" s="277" t="e">
        <f>IF(MONTH('Настройки ТИК'!$C$17)=MONTH('Настройки ТИК'!$D$17),IF(GM91="К",GG91,0),IF(MONTH($A91)&lt;MONTH('Настройки ТИК'!$D$17),IF(GM91="К",GG91,0),0))</f>
        <v>#VALUE!</v>
      </c>
      <c r="GI91" s="277" t="e">
        <f>IF(MONTH('Настройки ТИК'!$C$17)=MONTH('Настройки ТИК'!$D$17),0,IF(MONTH($A91)&lt;MONTH('Настройки ТИК'!$D$17),0,IF(GM91="К",GG91,0)))</f>
        <v>#VALUE!</v>
      </c>
      <c r="GJ91" s="277">
        <f t="shared" si="61"/>
        <v>0</v>
      </c>
      <c r="GK91" s="277">
        <f t="shared" si="62"/>
        <v>0</v>
      </c>
      <c r="GL91" s="303">
        <f>'в ФОВ'!GI67</f>
        <v>0</v>
      </c>
      <c r="GM91" s="380" t="str">
        <f t="shared" si="63"/>
        <v/>
      </c>
      <c r="GN91" s="274" t="str">
        <f t="shared" si="123"/>
        <v>${id_fio17}</v>
      </c>
      <c r="GO91" s="181"/>
      <c r="GP91" s="181"/>
      <c r="GQ91" s="275" t="str">
        <f t="shared" si="104"/>
        <v>0:</v>
      </c>
      <c r="GR91" s="275" t="str">
        <f t="shared" si="104"/>
        <v>0:</v>
      </c>
      <c r="GS91" s="276">
        <f t="shared" si="64"/>
        <v>0</v>
      </c>
      <c r="GT91" s="277" t="e">
        <f>IF(MONTH('Настройки ТИК'!$C$17)=MONTH('Настройки ТИК'!$D$17),IF(GY91="К",GS91,0),IF(MONTH($A91)&lt;MONTH('Настройки ТИК'!$D$17),IF(GY91="К",GS91,0),0))</f>
        <v>#VALUE!</v>
      </c>
      <c r="GU91" s="277" t="e">
        <f>IF(MONTH('Настройки ТИК'!$C$17)=MONTH('Настройки ТИК'!$D$17),0,IF(MONTH($A91)&lt;MONTH('Настройки ТИК'!$D$17),0,IF(GY91="К",GS91,0)))</f>
        <v>#VALUE!</v>
      </c>
      <c r="GV91" s="277">
        <f t="shared" si="65"/>
        <v>0</v>
      </c>
      <c r="GW91" s="277">
        <f t="shared" si="66"/>
        <v>0</v>
      </c>
      <c r="GX91" s="303">
        <f>'в ФОВ'!GU67</f>
        <v>0</v>
      </c>
      <c r="GY91" s="380" t="str">
        <f t="shared" si="67"/>
        <v/>
      </c>
      <c r="GZ91" s="274" t="str">
        <f t="shared" si="124"/>
        <v>${id_fio18}</v>
      </c>
      <c r="HA91" s="181"/>
      <c r="HB91" s="181"/>
      <c r="HC91" s="275" t="str">
        <f t="shared" si="106"/>
        <v>0:</v>
      </c>
      <c r="HD91" s="275" t="str">
        <f t="shared" si="106"/>
        <v>0:</v>
      </c>
      <c r="HE91" s="276">
        <f t="shared" si="68"/>
        <v>0</v>
      </c>
      <c r="HF91" s="277" t="e">
        <f>IF(MONTH('Настройки ТИК'!$C$17)=MONTH('Настройки ТИК'!$D$17),IF(HK91="К",HE91,0),IF(MONTH($A91)&lt;MONTH('Настройки ТИК'!$D$17),IF(HK91="К",HE91,0),0))</f>
        <v>#VALUE!</v>
      </c>
      <c r="HG91" s="277" t="e">
        <f>IF(MONTH('Настройки ТИК'!$C$17)=MONTH('Настройки ТИК'!$D$17),0,IF(MONTH($A91)&lt;MONTH('Настройки ТИК'!$D$17),0,IF(HK91="К",HE91,0)))</f>
        <v>#VALUE!</v>
      </c>
      <c r="HH91" s="277">
        <f t="shared" si="69"/>
        <v>0</v>
      </c>
      <c r="HI91" s="277">
        <f t="shared" si="70"/>
        <v>0</v>
      </c>
      <c r="HJ91" s="303">
        <f>'в ФОВ'!HG67</f>
        <v>0</v>
      </c>
      <c r="HK91" s="380" t="str">
        <f t="shared" si="71"/>
        <v/>
      </c>
      <c r="HO91" s="408" t="str">
        <f>'Настройки ТИК'!$C$55</f>
        <v>${code_doc}</v>
      </c>
    </row>
    <row r="92" spans="1:223">
      <c r="A92" s="419" t="s">
        <v>1040</v>
      </c>
      <c r="B92" s="420" t="s">
        <v>1041</v>
      </c>
      <c r="C92" s="497" t="s">
        <v>1091</v>
      </c>
      <c r="D92" s="274" t="str">
        <f t="shared" si="107"/>
        <v>${id_fio1}</v>
      </c>
      <c r="E92" s="181"/>
      <c r="F92" s="181"/>
      <c r="G92" s="275" t="str">
        <f t="shared" si="72"/>
        <v>0:</v>
      </c>
      <c r="H92" s="275" t="str">
        <f t="shared" si="72"/>
        <v>0:</v>
      </c>
      <c r="I92" s="276">
        <f t="shared" si="0"/>
        <v>0</v>
      </c>
      <c r="J92" s="277" t="e">
        <f>IF(MONTH('Настройки ТИК'!$C$17)=MONTH('Настройки ТИК'!$D$17),IF(O92="К",I92,0),IF(MONTH($A92)&lt;MONTH('Настройки ТИК'!$D$17),IF(O92="К",I92,0),0))</f>
        <v>#VALUE!</v>
      </c>
      <c r="K92" s="277" t="e">
        <f>IF(MONTH('Настройки ТИК'!$C$17)=MONTH('Настройки ТИК'!$D$17),0,IF(MONTH($A92)&lt;MONTH('Настройки ТИК'!$D$17),0,IF(O92="К",I92,0)))</f>
        <v>#VALUE!</v>
      </c>
      <c r="L92" s="277">
        <f t="shared" si="1"/>
        <v>0</v>
      </c>
      <c r="M92" s="277">
        <f t="shared" si="2"/>
        <v>0</v>
      </c>
      <c r="N92" s="303">
        <f>'в ФОВ'!K68</f>
        <v>0</v>
      </c>
      <c r="O92" s="380" t="str">
        <f t="shared" si="3"/>
        <v/>
      </c>
      <c r="P92" s="274" t="str">
        <f t="shared" si="108"/>
        <v>${id_fio2}</v>
      </c>
      <c r="Q92" s="181"/>
      <c r="R92" s="181"/>
      <c r="S92" s="275" t="str">
        <f t="shared" si="74"/>
        <v>0:</v>
      </c>
      <c r="T92" s="275" t="str">
        <f t="shared" si="74"/>
        <v>0:</v>
      </c>
      <c r="U92" s="276">
        <f t="shared" si="4"/>
        <v>0</v>
      </c>
      <c r="V92" s="277" t="e">
        <f>IF(MONTH('Настройки ТИК'!$C$17)=MONTH('Настройки ТИК'!$D$17),IF(AA92="К",U92,0),IF(MONTH($A92)&lt;MONTH('Настройки ТИК'!$D$17),IF(AA92="К",U92,0),0))</f>
        <v>#VALUE!</v>
      </c>
      <c r="W92" s="277" t="e">
        <f>IF(MONTH('Настройки ТИК'!$C$17)=MONTH('Настройки ТИК'!$D$17),0,IF(MONTH($A92)&lt;MONTH('Настройки ТИК'!$D$17),0,IF(AA92="К",U92,0)))</f>
        <v>#VALUE!</v>
      </c>
      <c r="X92" s="277">
        <f t="shared" si="5"/>
        <v>0</v>
      </c>
      <c r="Y92" s="277">
        <f t="shared" si="6"/>
        <v>0</v>
      </c>
      <c r="Z92" s="303">
        <f>'в ФОВ'!W68</f>
        <v>0</v>
      </c>
      <c r="AA92" s="380" t="str">
        <f t="shared" si="7"/>
        <v/>
      </c>
      <c r="AB92" s="274" t="str">
        <f t="shared" si="109"/>
        <v>${id_fio3}</v>
      </c>
      <c r="AC92" s="181"/>
      <c r="AD92" s="181"/>
      <c r="AE92" s="275" t="str">
        <f t="shared" si="76"/>
        <v>0:</v>
      </c>
      <c r="AF92" s="275" t="str">
        <f t="shared" si="76"/>
        <v>0:</v>
      </c>
      <c r="AG92" s="276">
        <f t="shared" si="8"/>
        <v>0</v>
      </c>
      <c r="AH92" s="277" t="e">
        <f>IF(MONTH('Настройки ТИК'!$C$17)=MONTH('Настройки ТИК'!$D$17),IF(AM92="К",AG92,0),IF(MONTH($A92)&lt;MONTH('Настройки ТИК'!$D$17),IF(AM92="К",AG92,0),0))</f>
        <v>#VALUE!</v>
      </c>
      <c r="AI92" s="277" t="e">
        <f>IF(MONTH('Настройки ТИК'!$C$17)=MONTH('Настройки ТИК'!$D$17),0,IF(MONTH($A92)&lt;MONTH('Настройки ТИК'!$D$17),0,IF(AM92="К",AG92,0)))</f>
        <v>#VALUE!</v>
      </c>
      <c r="AJ92" s="277">
        <f t="shared" si="9"/>
        <v>0</v>
      </c>
      <c r="AK92" s="277">
        <f t="shared" si="10"/>
        <v>0</v>
      </c>
      <c r="AL92" s="303">
        <f>'в ФОВ'!AI68</f>
        <v>0</v>
      </c>
      <c r="AM92" s="380" t="str">
        <f t="shared" si="11"/>
        <v/>
      </c>
      <c r="AN92" s="274" t="str">
        <f t="shared" si="110"/>
        <v>${id_fio4}</v>
      </c>
      <c r="AO92" s="181"/>
      <c r="AP92" s="181"/>
      <c r="AQ92" s="275" t="str">
        <f t="shared" si="78"/>
        <v>0:</v>
      </c>
      <c r="AR92" s="275" t="str">
        <f t="shared" si="78"/>
        <v>0:</v>
      </c>
      <c r="AS92" s="276">
        <f t="shared" si="12"/>
        <v>0</v>
      </c>
      <c r="AT92" s="277" t="e">
        <f>IF(MONTH('Настройки ТИК'!$C$17)=MONTH('Настройки ТИК'!$D$17),IF(AY92="К",AS92,0),IF(MONTH($A92)&lt;MONTH('Настройки ТИК'!$D$17),IF(AY92="К",AS92,0),0))</f>
        <v>#VALUE!</v>
      </c>
      <c r="AU92" s="277" t="e">
        <f>IF(MONTH('Настройки ТИК'!$C$17)=MONTH('Настройки ТИК'!$D$17),0,IF(MONTH($A92)&lt;MONTH('Настройки ТИК'!$D$17),0,IF(AY92="К",AS92,0)))</f>
        <v>#VALUE!</v>
      </c>
      <c r="AV92" s="277">
        <f t="shared" si="13"/>
        <v>0</v>
      </c>
      <c r="AW92" s="277">
        <f t="shared" si="14"/>
        <v>0</v>
      </c>
      <c r="AX92" s="303">
        <f>'в ФОВ'!AU68</f>
        <v>0</v>
      </c>
      <c r="AY92" s="380" t="str">
        <f t="shared" si="15"/>
        <v/>
      </c>
      <c r="AZ92" s="274" t="str">
        <f t="shared" si="111"/>
        <v>${id_fio5}</v>
      </c>
      <c r="BA92" s="181"/>
      <c r="BB92" s="181"/>
      <c r="BC92" s="275" t="str">
        <f t="shared" si="80"/>
        <v>0:</v>
      </c>
      <c r="BD92" s="275" t="str">
        <f t="shared" si="80"/>
        <v>0:</v>
      </c>
      <c r="BE92" s="276">
        <f t="shared" si="16"/>
        <v>0</v>
      </c>
      <c r="BF92" s="277" t="e">
        <f>IF(MONTH('Настройки ТИК'!$C$17)=MONTH('Настройки ТИК'!$D$17),IF(BK92="К",BE92,0),IF(MONTH($A92)&lt;MONTH('Настройки ТИК'!$D$17),IF(BK92="К",BE92,0),0))</f>
        <v>#VALUE!</v>
      </c>
      <c r="BG92" s="277" t="e">
        <f>IF(MONTH('Настройки ТИК'!$C$17)=MONTH('Настройки ТИК'!$D$17),0,IF(MONTH($A92)&lt;MONTH('Настройки ТИК'!$D$17),0,IF(BK92="К",BE92,0)))</f>
        <v>#VALUE!</v>
      </c>
      <c r="BH92" s="277">
        <f t="shared" si="17"/>
        <v>0</v>
      </c>
      <c r="BI92" s="277">
        <f t="shared" si="18"/>
        <v>0</v>
      </c>
      <c r="BJ92" s="303">
        <f>'в ФОВ'!BG68</f>
        <v>0</v>
      </c>
      <c r="BK92" s="380" t="str">
        <f t="shared" si="19"/>
        <v/>
      </c>
      <c r="BL92" s="274" t="str">
        <f t="shared" si="112"/>
        <v>${id_fio6}</v>
      </c>
      <c r="BM92" s="181"/>
      <c r="BN92" s="181"/>
      <c r="BO92" s="275" t="str">
        <f t="shared" si="82"/>
        <v>0:</v>
      </c>
      <c r="BP92" s="275" t="str">
        <f t="shared" si="82"/>
        <v>0:</v>
      </c>
      <c r="BQ92" s="276">
        <f t="shared" si="20"/>
        <v>0</v>
      </c>
      <c r="BR92" s="277" t="e">
        <f>IF(MONTH('Настройки ТИК'!$C$17)=MONTH('Настройки ТИК'!$D$17),IF(BW92="К",BQ92,0),IF(MONTH($A92)&lt;MONTH('Настройки ТИК'!$D$17),IF(BW92="К",BQ92,0),0))</f>
        <v>#VALUE!</v>
      </c>
      <c r="BS92" s="277" t="e">
        <f>IF(MONTH('Настройки ТИК'!$C$17)=MONTH('Настройки ТИК'!$D$17),0,IF(MONTH($A92)&lt;MONTH('Настройки ТИК'!$D$17),0,IF(BW92="К",BQ92,0)))</f>
        <v>#VALUE!</v>
      </c>
      <c r="BT92" s="277">
        <f t="shared" si="21"/>
        <v>0</v>
      </c>
      <c r="BU92" s="277">
        <f t="shared" si="22"/>
        <v>0</v>
      </c>
      <c r="BV92" s="303">
        <f>'в ФОВ'!BS68</f>
        <v>0</v>
      </c>
      <c r="BW92" s="380" t="str">
        <f t="shared" si="23"/>
        <v/>
      </c>
      <c r="BX92" s="274" t="str">
        <f t="shared" si="113"/>
        <v>${id_fio7}</v>
      </c>
      <c r="BY92" s="181"/>
      <c r="BZ92" s="181"/>
      <c r="CA92" s="275" t="str">
        <f t="shared" si="84"/>
        <v>0:</v>
      </c>
      <c r="CB92" s="275" t="str">
        <f t="shared" si="84"/>
        <v>0:</v>
      </c>
      <c r="CC92" s="276">
        <f t="shared" si="24"/>
        <v>0</v>
      </c>
      <c r="CD92" s="277" t="e">
        <f>IF(MONTH('Настройки ТИК'!$C$17)=MONTH('Настройки ТИК'!$D$17),IF(CI92="К",CC92,0),IF(MONTH($A92)&lt;MONTH('Настройки ТИК'!$D$17),IF(CI92="К",CC92,0),0))</f>
        <v>#VALUE!</v>
      </c>
      <c r="CE92" s="277" t="e">
        <f>IF(MONTH('Настройки ТИК'!$C$17)=MONTH('Настройки ТИК'!$D$17),0,IF(MONTH($A92)&lt;MONTH('Настройки ТИК'!$D$17),0,IF(CI92="К",CC92,0)))</f>
        <v>#VALUE!</v>
      </c>
      <c r="CF92" s="277">
        <f t="shared" si="25"/>
        <v>0</v>
      </c>
      <c r="CG92" s="277">
        <f t="shared" si="26"/>
        <v>0</v>
      </c>
      <c r="CH92" s="303">
        <f>'в ФОВ'!CE68</f>
        <v>0</v>
      </c>
      <c r="CI92" s="380" t="str">
        <f t="shared" si="27"/>
        <v/>
      </c>
      <c r="CJ92" s="274" t="str">
        <f t="shared" si="114"/>
        <v>${id_fio8}</v>
      </c>
      <c r="CK92" s="181"/>
      <c r="CL92" s="181"/>
      <c r="CM92" s="275" t="str">
        <f t="shared" si="86"/>
        <v>0:</v>
      </c>
      <c r="CN92" s="275" t="str">
        <f t="shared" si="86"/>
        <v>0:</v>
      </c>
      <c r="CO92" s="276">
        <f t="shared" si="28"/>
        <v>0</v>
      </c>
      <c r="CP92" s="277" t="e">
        <f>IF(MONTH('Настройки ТИК'!$C$17)=MONTH('Настройки ТИК'!$D$17),IF(CU92="К",CO92,0),IF(MONTH($A92)&lt;MONTH('Настройки ТИК'!$D$17),IF(CU92="К",CO92,0),0))</f>
        <v>#VALUE!</v>
      </c>
      <c r="CQ92" s="277" t="e">
        <f>IF(MONTH('Настройки ТИК'!$C$17)=MONTH('Настройки ТИК'!$D$17),0,IF(MONTH($A92)&lt;MONTH('Настройки ТИК'!$D$17),0,IF(CU92="К",CO92,0)))</f>
        <v>#VALUE!</v>
      </c>
      <c r="CR92" s="277">
        <f t="shared" si="29"/>
        <v>0</v>
      </c>
      <c r="CS92" s="277">
        <f t="shared" si="30"/>
        <v>0</v>
      </c>
      <c r="CT92" s="303">
        <f>'в ФОВ'!CQ68</f>
        <v>0</v>
      </c>
      <c r="CU92" s="380" t="str">
        <f t="shared" si="31"/>
        <v/>
      </c>
      <c r="CV92" s="274" t="str">
        <f t="shared" si="115"/>
        <v>${id_fio9}</v>
      </c>
      <c r="CW92" s="181"/>
      <c r="CX92" s="181"/>
      <c r="CY92" s="275" t="str">
        <f t="shared" si="88"/>
        <v>0:</v>
      </c>
      <c r="CZ92" s="275" t="str">
        <f t="shared" si="88"/>
        <v>0:</v>
      </c>
      <c r="DA92" s="276">
        <f t="shared" si="32"/>
        <v>0</v>
      </c>
      <c r="DB92" s="277" t="e">
        <f>IF(MONTH('Настройки ТИК'!$C$17)=MONTH('Настройки ТИК'!$D$17),IF(DG92="К",DA92,0),IF(MONTH($A92)&lt;MONTH('Настройки ТИК'!$D$17),IF(DG92="К",DA92,0),0))</f>
        <v>#VALUE!</v>
      </c>
      <c r="DC92" s="277" t="e">
        <f>IF(MONTH('Настройки ТИК'!$C$17)=MONTH('Настройки ТИК'!$D$17),0,IF(MONTH($A92)&lt;MONTH('Настройки ТИК'!$D$17),0,IF(DG92="К",DA92,0)))</f>
        <v>#VALUE!</v>
      </c>
      <c r="DD92" s="277">
        <f t="shared" si="33"/>
        <v>0</v>
      </c>
      <c r="DE92" s="277">
        <f t="shared" si="34"/>
        <v>0</v>
      </c>
      <c r="DF92" s="303">
        <f>'в ФОВ'!DC68</f>
        <v>0</v>
      </c>
      <c r="DG92" s="380" t="str">
        <f t="shared" si="35"/>
        <v/>
      </c>
      <c r="DH92" s="274" t="str">
        <f t="shared" si="116"/>
        <v>${id_fio10}</v>
      </c>
      <c r="DI92" s="181"/>
      <c r="DJ92" s="181"/>
      <c r="DK92" s="275" t="str">
        <f t="shared" si="90"/>
        <v>0:</v>
      </c>
      <c r="DL92" s="275" t="str">
        <f t="shared" si="90"/>
        <v>0:</v>
      </c>
      <c r="DM92" s="276">
        <f t="shared" si="36"/>
        <v>0</v>
      </c>
      <c r="DN92" s="277" t="e">
        <f>IF(MONTH('Настройки ТИК'!$C$17)=MONTH('Настройки ТИК'!$D$17),IF(DS92="К",DM92,0),IF(MONTH($A92)&lt;MONTH('Настройки ТИК'!$D$17),IF(DS92="К",DM92,0),0))</f>
        <v>#VALUE!</v>
      </c>
      <c r="DO92" s="277" t="e">
        <f>IF(MONTH('Настройки ТИК'!$C$17)=MONTH('Настройки ТИК'!$D$17),0,IF(MONTH($A92)&lt;MONTH('Настройки ТИК'!$D$17),0,IF(DS92="К",DM92,0)))</f>
        <v>#VALUE!</v>
      </c>
      <c r="DP92" s="277">
        <f t="shared" si="37"/>
        <v>0</v>
      </c>
      <c r="DQ92" s="277">
        <f t="shared" si="38"/>
        <v>0</v>
      </c>
      <c r="DR92" s="303">
        <f>'в ФОВ'!DO68</f>
        <v>0</v>
      </c>
      <c r="DS92" s="380" t="str">
        <f t="shared" si="39"/>
        <v/>
      </c>
      <c r="DT92" s="274" t="str">
        <f t="shared" si="117"/>
        <v>${id_fio11}</v>
      </c>
      <c r="DU92" s="181"/>
      <c r="DV92" s="181"/>
      <c r="DW92" s="275" t="str">
        <f t="shared" si="92"/>
        <v>0:</v>
      </c>
      <c r="DX92" s="275" t="str">
        <f t="shared" si="92"/>
        <v>0:</v>
      </c>
      <c r="DY92" s="276">
        <f t="shared" si="40"/>
        <v>0</v>
      </c>
      <c r="DZ92" s="277" t="e">
        <f>IF(MONTH('Настройки ТИК'!$C$17)=MONTH('Настройки ТИК'!$D$17),IF(EE92="К",DY92,0),IF(MONTH($A92)&lt;MONTH('Настройки ТИК'!$D$17),IF(EE92="К",DY92,0),0))</f>
        <v>#VALUE!</v>
      </c>
      <c r="EA92" s="277" t="e">
        <f>IF(MONTH('Настройки ТИК'!$C$17)=MONTH('Настройки ТИК'!$D$17),0,IF(MONTH($A92)&lt;MONTH('Настройки ТИК'!$D$17),0,IF(EE92="К",DY92,0)))</f>
        <v>#VALUE!</v>
      </c>
      <c r="EB92" s="277">
        <f t="shared" si="41"/>
        <v>0</v>
      </c>
      <c r="EC92" s="277">
        <f t="shared" si="42"/>
        <v>0</v>
      </c>
      <c r="ED92" s="303">
        <f>'в ФОВ'!EA68</f>
        <v>0</v>
      </c>
      <c r="EE92" s="380" t="str">
        <f t="shared" si="43"/>
        <v/>
      </c>
      <c r="EF92" s="274" t="str">
        <f t="shared" si="118"/>
        <v>${id_fio12}</v>
      </c>
      <c r="EG92" s="181"/>
      <c r="EH92" s="181"/>
      <c r="EI92" s="275" t="str">
        <f t="shared" si="94"/>
        <v>0:</v>
      </c>
      <c r="EJ92" s="275" t="str">
        <f t="shared" si="94"/>
        <v>0:</v>
      </c>
      <c r="EK92" s="276">
        <f t="shared" si="44"/>
        <v>0</v>
      </c>
      <c r="EL92" s="277" t="e">
        <f>IF(MONTH('Настройки ТИК'!$C$17)=MONTH('Настройки ТИК'!$D$17),IF(EQ92="К",EK92,0),IF(MONTH($A92)&lt;MONTH('Настройки ТИК'!$D$17),IF(EQ92="К",EK92,0),0))</f>
        <v>#VALUE!</v>
      </c>
      <c r="EM92" s="277" t="e">
        <f>IF(MONTH('Настройки ТИК'!$C$17)=MONTH('Настройки ТИК'!$D$17),0,IF(MONTH($A92)&lt;MONTH('Настройки ТИК'!$D$17),0,IF(EQ92="К",EK92,0)))</f>
        <v>#VALUE!</v>
      </c>
      <c r="EN92" s="277">
        <f t="shared" si="45"/>
        <v>0</v>
      </c>
      <c r="EO92" s="277">
        <f t="shared" si="46"/>
        <v>0</v>
      </c>
      <c r="EP92" s="303">
        <f>'в ФОВ'!EM68</f>
        <v>0</v>
      </c>
      <c r="EQ92" s="380" t="str">
        <f t="shared" si="47"/>
        <v/>
      </c>
      <c r="ER92" s="274" t="str">
        <f t="shared" si="119"/>
        <v>${id_fio13}</v>
      </c>
      <c r="ES92" s="181"/>
      <c r="ET92" s="181"/>
      <c r="EU92" s="275" t="str">
        <f t="shared" si="96"/>
        <v>0:</v>
      </c>
      <c r="EV92" s="275" t="str">
        <f t="shared" si="96"/>
        <v>0:</v>
      </c>
      <c r="EW92" s="276">
        <f t="shared" si="48"/>
        <v>0</v>
      </c>
      <c r="EX92" s="277" t="e">
        <f>IF(MONTH('Настройки ТИК'!$C$17)=MONTH('Настройки ТИК'!$D$17),IF(FC92="К",EW92,0),IF(MONTH($A92)&lt;MONTH('Настройки ТИК'!$D$17),IF(FC92="К",EW92,0),0))</f>
        <v>#VALUE!</v>
      </c>
      <c r="EY92" s="277" t="e">
        <f>IF(MONTH('Настройки ТИК'!$C$17)=MONTH('Настройки ТИК'!$D$17),0,IF(MONTH($A92)&lt;MONTH('Настройки ТИК'!$D$17),0,IF(FC92="К",EW92,0)))</f>
        <v>#VALUE!</v>
      </c>
      <c r="EZ92" s="277">
        <f t="shared" si="49"/>
        <v>0</v>
      </c>
      <c r="FA92" s="277">
        <f t="shared" si="50"/>
        <v>0</v>
      </c>
      <c r="FB92" s="303">
        <f>'в ФОВ'!EY68</f>
        <v>0</v>
      </c>
      <c r="FC92" s="380" t="str">
        <f t="shared" si="51"/>
        <v/>
      </c>
      <c r="FD92" s="274" t="str">
        <f t="shared" si="120"/>
        <v>${id_fio14}</v>
      </c>
      <c r="FE92" s="181"/>
      <c r="FF92" s="181"/>
      <c r="FG92" s="275" t="str">
        <f t="shared" si="98"/>
        <v>0:</v>
      </c>
      <c r="FH92" s="275" t="str">
        <f t="shared" si="98"/>
        <v>0:</v>
      </c>
      <c r="FI92" s="276">
        <f t="shared" si="52"/>
        <v>0</v>
      </c>
      <c r="FJ92" s="277" t="e">
        <f>IF(MONTH('Настройки ТИК'!$C$17)=MONTH('Настройки ТИК'!$D$17),IF(FO92="К",FI92,0),IF(MONTH($A92)&lt;MONTH('Настройки ТИК'!$D$17),IF(FO92="К",FI92,0),0))</f>
        <v>#VALUE!</v>
      </c>
      <c r="FK92" s="277" t="e">
        <f>IF(MONTH('Настройки ТИК'!$C$17)=MONTH('Настройки ТИК'!$D$17),0,IF(MONTH($A92)&lt;MONTH('Настройки ТИК'!$D$17),0,IF(FO92="К",FI92,0)))</f>
        <v>#VALUE!</v>
      </c>
      <c r="FL92" s="277">
        <f t="shared" si="53"/>
        <v>0</v>
      </c>
      <c r="FM92" s="277">
        <f t="shared" si="54"/>
        <v>0</v>
      </c>
      <c r="FN92" s="303">
        <f>'в ФОВ'!FK68</f>
        <v>0</v>
      </c>
      <c r="FO92" s="380" t="str">
        <f t="shared" si="55"/>
        <v/>
      </c>
      <c r="FP92" s="274" t="str">
        <f t="shared" si="121"/>
        <v>${id_fio15}</v>
      </c>
      <c r="FQ92" s="181"/>
      <c r="FR92" s="181"/>
      <c r="FS92" s="275" t="str">
        <f t="shared" si="100"/>
        <v>0:</v>
      </c>
      <c r="FT92" s="275" t="str">
        <f t="shared" si="100"/>
        <v>0:</v>
      </c>
      <c r="FU92" s="276">
        <f t="shared" si="56"/>
        <v>0</v>
      </c>
      <c r="FV92" s="277" t="e">
        <f>IF(MONTH('Настройки ТИК'!$C$17)=MONTH('Настройки ТИК'!$D$17),IF(GA92="К",FU92,0),IF(MONTH($A92)&lt;MONTH('Настройки ТИК'!$D$17),IF(GA92="К",FU92,0),0))</f>
        <v>#VALUE!</v>
      </c>
      <c r="FW92" s="277" t="e">
        <f>IF(MONTH('Настройки ТИК'!$C$17)=MONTH('Настройки ТИК'!$D$17),0,IF(MONTH($A92)&lt;MONTH('Настройки ТИК'!$D$17),0,IF(GA92="К",FU92,0)))</f>
        <v>#VALUE!</v>
      </c>
      <c r="FX92" s="277">
        <f t="shared" si="57"/>
        <v>0</v>
      </c>
      <c r="FY92" s="277">
        <f t="shared" si="58"/>
        <v>0</v>
      </c>
      <c r="FZ92" s="303">
        <f>'в ФОВ'!FW68</f>
        <v>0</v>
      </c>
      <c r="GA92" s="380" t="str">
        <f t="shared" si="59"/>
        <v/>
      </c>
      <c r="GB92" s="274" t="str">
        <f t="shared" si="122"/>
        <v>${id_fio16}</v>
      </c>
      <c r="GC92" s="181"/>
      <c r="GD92" s="181"/>
      <c r="GE92" s="275" t="str">
        <f t="shared" si="102"/>
        <v>0:</v>
      </c>
      <c r="GF92" s="275" t="str">
        <f t="shared" si="102"/>
        <v>0:</v>
      </c>
      <c r="GG92" s="276">
        <f t="shared" si="60"/>
        <v>0</v>
      </c>
      <c r="GH92" s="277" t="e">
        <f>IF(MONTH('Настройки ТИК'!$C$17)=MONTH('Настройки ТИК'!$D$17),IF(GM92="К",GG92,0),IF(MONTH($A92)&lt;MONTH('Настройки ТИК'!$D$17),IF(GM92="К",GG92,0),0))</f>
        <v>#VALUE!</v>
      </c>
      <c r="GI92" s="277" t="e">
        <f>IF(MONTH('Настройки ТИК'!$C$17)=MONTH('Настройки ТИК'!$D$17),0,IF(MONTH($A92)&lt;MONTH('Настройки ТИК'!$D$17),0,IF(GM92="К",GG92,0)))</f>
        <v>#VALUE!</v>
      </c>
      <c r="GJ92" s="277">
        <f t="shared" si="61"/>
        <v>0</v>
      </c>
      <c r="GK92" s="277">
        <f t="shared" si="62"/>
        <v>0</v>
      </c>
      <c r="GL92" s="303">
        <f>'в ФОВ'!GI68</f>
        <v>0</v>
      </c>
      <c r="GM92" s="380" t="str">
        <f t="shared" si="63"/>
        <v/>
      </c>
      <c r="GN92" s="274" t="str">
        <f t="shared" si="123"/>
        <v>${id_fio17}</v>
      </c>
      <c r="GO92" s="181"/>
      <c r="GP92" s="181"/>
      <c r="GQ92" s="275" t="str">
        <f t="shared" si="104"/>
        <v>0:</v>
      </c>
      <c r="GR92" s="275" t="str">
        <f t="shared" si="104"/>
        <v>0:</v>
      </c>
      <c r="GS92" s="276">
        <f t="shared" si="64"/>
        <v>0</v>
      </c>
      <c r="GT92" s="277" t="e">
        <f>IF(MONTH('Настройки ТИК'!$C$17)=MONTH('Настройки ТИК'!$D$17),IF(GY92="К",GS92,0),IF(MONTH($A92)&lt;MONTH('Настройки ТИК'!$D$17),IF(GY92="К",GS92,0),0))</f>
        <v>#VALUE!</v>
      </c>
      <c r="GU92" s="277" t="e">
        <f>IF(MONTH('Настройки ТИК'!$C$17)=MONTH('Настройки ТИК'!$D$17),0,IF(MONTH($A92)&lt;MONTH('Настройки ТИК'!$D$17),0,IF(GY92="К",GS92,0)))</f>
        <v>#VALUE!</v>
      </c>
      <c r="GV92" s="277">
        <f t="shared" si="65"/>
        <v>0</v>
      </c>
      <c r="GW92" s="277">
        <f t="shared" si="66"/>
        <v>0</v>
      </c>
      <c r="GX92" s="303">
        <f>'в ФОВ'!GU68</f>
        <v>0</v>
      </c>
      <c r="GY92" s="380" t="str">
        <f t="shared" si="67"/>
        <v/>
      </c>
      <c r="GZ92" s="274" t="str">
        <f t="shared" si="124"/>
        <v>${id_fio18}</v>
      </c>
      <c r="HA92" s="181"/>
      <c r="HB92" s="181"/>
      <c r="HC92" s="275" t="str">
        <f t="shared" si="106"/>
        <v>0:</v>
      </c>
      <c r="HD92" s="275" t="str">
        <f t="shared" si="106"/>
        <v>0:</v>
      </c>
      <c r="HE92" s="276">
        <f t="shared" si="68"/>
        <v>0</v>
      </c>
      <c r="HF92" s="277" t="e">
        <f>IF(MONTH('Настройки ТИК'!$C$17)=MONTH('Настройки ТИК'!$D$17),IF(HK92="К",HE92,0),IF(MONTH($A92)&lt;MONTH('Настройки ТИК'!$D$17),IF(HK92="К",HE92,0),0))</f>
        <v>#VALUE!</v>
      </c>
      <c r="HG92" s="277" t="e">
        <f>IF(MONTH('Настройки ТИК'!$C$17)=MONTH('Настройки ТИК'!$D$17),0,IF(MONTH($A92)&lt;MONTH('Настройки ТИК'!$D$17),0,IF(HK92="К",HE92,0)))</f>
        <v>#VALUE!</v>
      </c>
      <c r="HH92" s="277">
        <f t="shared" si="69"/>
        <v>0</v>
      </c>
      <c r="HI92" s="277">
        <f t="shared" si="70"/>
        <v>0</v>
      </c>
      <c r="HJ92" s="303">
        <f>'в ФОВ'!HG68</f>
        <v>0</v>
      </c>
      <c r="HK92" s="380" t="str">
        <f t="shared" si="71"/>
        <v/>
      </c>
      <c r="HO92" s="408" t="str">
        <f>'Настройки ТИК'!$C$55</f>
        <v>${code_doc}</v>
      </c>
    </row>
    <row r="93" spans="1:223">
      <c r="A93" s="419" t="s">
        <v>1040</v>
      </c>
      <c r="B93" s="420" t="s">
        <v>1041</v>
      </c>
      <c r="C93" s="497" t="s">
        <v>1091</v>
      </c>
      <c r="D93" s="274" t="str">
        <f t="shared" si="107"/>
        <v>${id_fio1}</v>
      </c>
      <c r="E93" s="181"/>
      <c r="F93" s="181"/>
      <c r="G93" s="275" t="str">
        <f t="shared" si="72"/>
        <v>0:</v>
      </c>
      <c r="H93" s="275" t="str">
        <f t="shared" si="72"/>
        <v>0:</v>
      </c>
      <c r="I93" s="276">
        <f t="shared" ref="I93:I110" si="125">IF(AND(E93&lt;&gt;"",F93&lt;&gt;""),IF(OR(AND(E93="",F93=""),AND(E93=0,F93=0)),0,IF(E93=0,(INT((F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,IF(F93=0,(INT((2400-E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,(INT((F93-E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60))),0)</f>
        <v>0</v>
      </c>
      <c r="J93" s="277" t="e">
        <f>IF(MONTH('Настройки ТИК'!$C$17)=MONTH('Настройки ТИК'!$D$17),IF(O93="К",I93,0),IF(MONTH($A93)&lt;MONTH('Настройки ТИК'!$D$17),IF(O93="К",I93,0),0))</f>
        <v>#VALUE!</v>
      </c>
      <c r="K93" s="277" t="e">
        <f>IF(MONTH('Настройки ТИК'!$C$17)=MONTH('Настройки ТИК'!$D$17),0,IF(MONTH($A93)&lt;MONTH('Настройки ТИК'!$D$17),0,IF(O93="К",I93,0)))</f>
        <v>#VALUE!</v>
      </c>
      <c r="L93" s="277">
        <f t="shared" ref="L93:L110" si="126">IF(O93="Д",I93,0)</f>
        <v>0</v>
      </c>
      <c r="M93" s="277">
        <f t="shared" ref="M93:M110" si="127">IF(O93="Д",IF($B93="С",I93-N93,IF($B93="В",I93-N93,IF($B93="П",I93-N93,0))),0)</f>
        <v>0</v>
      </c>
      <c r="N93" s="303">
        <f>'в ФОВ'!K69</f>
        <v>0</v>
      </c>
      <c r="O93" s="380" t="str">
        <f t="shared" ref="O93:O110" si="128">IF(AND(E93&lt;&gt;"",F93&lt;&gt;""),IF(AND(E$26&gt;0,$B93&lt;&gt;"П",$B93&lt;&gt;"С",$B93&lt;&gt;"В",((IF(F93=0,2400,F93)/100)-(IF(E93=0,0,E93)/100))=8),"К","Д"),"")</f>
        <v/>
      </c>
      <c r="P93" s="274" t="str">
        <f t="shared" si="108"/>
        <v>${id_fio2}</v>
      </c>
      <c r="Q93" s="181"/>
      <c r="R93" s="181"/>
      <c r="S93" s="275" t="str">
        <f t="shared" si="74"/>
        <v>0:</v>
      </c>
      <c r="T93" s="275" t="str">
        <f t="shared" si="74"/>
        <v>0:</v>
      </c>
      <c r="U93" s="276">
        <f t="shared" ref="U93:U110" si="129">IF(AND(Q93&lt;&gt;"",R93&lt;&gt;""),IF(OR(AND(Q93="",R93=""),AND(Q93=0,R93=0)),0,IF(Q93=0,(INT((R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,IF(R93=0,(INT((2400-Q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,(INT((R93-Q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60))),0)</f>
        <v>0</v>
      </c>
      <c r="V93" s="277" t="e">
        <f>IF(MONTH('Настройки ТИК'!$C$17)=MONTH('Настройки ТИК'!$D$17),IF(AA93="К",U93,0),IF(MONTH($A93)&lt;MONTH('Настройки ТИК'!$D$17),IF(AA93="К",U93,0),0))</f>
        <v>#VALUE!</v>
      </c>
      <c r="W93" s="277" t="e">
        <f>IF(MONTH('Настройки ТИК'!$C$17)=MONTH('Настройки ТИК'!$D$17),0,IF(MONTH($A93)&lt;MONTH('Настройки ТИК'!$D$17),0,IF(AA93="К",U93,0)))</f>
        <v>#VALUE!</v>
      </c>
      <c r="X93" s="277">
        <f t="shared" ref="X93:X110" si="130">IF(AA93="Д",U93,0)</f>
        <v>0</v>
      </c>
      <c r="Y93" s="277">
        <f t="shared" ref="Y93:Y110" si="131">IF(AA93="Д",IF($B93="С",U93-Z93,IF($B93="В",U93-Z93,IF($B93="П",U93-Z93,0))),0)</f>
        <v>0</v>
      </c>
      <c r="Z93" s="303">
        <f>'в ФОВ'!W69</f>
        <v>0</v>
      </c>
      <c r="AA93" s="380" t="str">
        <f t="shared" ref="AA93:AA110" si="132">IF(AND(Q93&lt;&gt;"",R93&lt;&gt;""),IF(AND(Q$26&gt;0,$B93&lt;&gt;"П",$B93&lt;&gt;"С",$B93&lt;&gt;"В",((IF(R93=0,2400,R93)/100)-(IF(Q93=0,0,Q93)/100))=8),"К","Д"),"")</f>
        <v/>
      </c>
      <c r="AB93" s="274" t="str">
        <f t="shared" si="109"/>
        <v>${id_fio3}</v>
      </c>
      <c r="AC93" s="181"/>
      <c r="AD93" s="181"/>
      <c r="AE93" s="275" t="str">
        <f t="shared" si="76"/>
        <v>0:</v>
      </c>
      <c r="AF93" s="275" t="str">
        <f t="shared" si="76"/>
        <v>0:</v>
      </c>
      <c r="AG93" s="276">
        <f t="shared" ref="AG93:AG110" si="133">IF(AND(AC93&lt;&gt;"",AD93&lt;&gt;""),IF(OR(AND(AC93="",AD93=""),AND(AC93=0,AD93=0)),0,IF(AC93=0,(INT((AD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,IF(AD93=0,(INT((2400-AC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,(INT((AD93-AC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60))),0)</f>
        <v>0</v>
      </c>
      <c r="AH93" s="277" t="e">
        <f>IF(MONTH('Настройки ТИК'!$C$17)=MONTH('Настройки ТИК'!$D$17),IF(AM93="К",AG93,0),IF(MONTH($A93)&lt;MONTH('Настройки ТИК'!$D$17),IF(AM93="К",AG93,0),0))</f>
        <v>#VALUE!</v>
      </c>
      <c r="AI93" s="277" t="e">
        <f>IF(MONTH('Настройки ТИК'!$C$17)=MONTH('Настройки ТИК'!$D$17),0,IF(MONTH($A93)&lt;MONTH('Настройки ТИК'!$D$17),0,IF(AM93="К",AG93,0)))</f>
        <v>#VALUE!</v>
      </c>
      <c r="AJ93" s="277">
        <f t="shared" ref="AJ93:AJ110" si="134">IF(AM93="Д",AG93,0)</f>
        <v>0</v>
      </c>
      <c r="AK93" s="277">
        <f t="shared" ref="AK93:AK110" si="135">IF(AM93="Д",IF($B93="С",AG93-AL93,IF($B93="В",AG93-AL93,IF($B93="П",AG93-AL93,0))),0)</f>
        <v>0</v>
      </c>
      <c r="AL93" s="303">
        <f>'в ФОВ'!AI69</f>
        <v>0</v>
      </c>
      <c r="AM93" s="380" t="str">
        <f t="shared" ref="AM93:AM110" si="136">IF(AND(AC93&lt;&gt;"",AD93&lt;&gt;""),IF(AND(AC$26&gt;0,$B93&lt;&gt;"П",$B93&lt;&gt;"С",$B93&lt;&gt;"В",((IF(AD93=0,2400,AD93)/100)-(IF(AC93=0,0,AC93)/100))=8),"К","Д"),"")</f>
        <v/>
      </c>
      <c r="AN93" s="274" t="str">
        <f t="shared" si="110"/>
        <v>${id_fio4}</v>
      </c>
      <c r="AO93" s="181"/>
      <c r="AP93" s="181"/>
      <c r="AQ93" s="275" t="str">
        <f t="shared" si="78"/>
        <v>0:</v>
      </c>
      <c r="AR93" s="275" t="str">
        <f t="shared" si="78"/>
        <v>0:</v>
      </c>
      <c r="AS93" s="276">
        <f t="shared" ref="AS93:AS110" si="137">IF(AND(AO93&lt;&gt;"",AP93&lt;&gt;""),IF(OR(AND(AO93="",AP93=""),AND(AO93=0,AP93=0)),0,IF(AO93=0,(INT((AP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,IF(AP93=0,(INT((2400-AO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,(INT((AP93-AO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60))),0)</f>
        <v>0</v>
      </c>
      <c r="AT93" s="277" t="e">
        <f>IF(MONTH('Настройки ТИК'!$C$17)=MONTH('Настройки ТИК'!$D$17),IF(AY93="К",AS93,0),IF(MONTH($A93)&lt;MONTH('Настройки ТИК'!$D$17),IF(AY93="К",AS93,0),0))</f>
        <v>#VALUE!</v>
      </c>
      <c r="AU93" s="277" t="e">
        <f>IF(MONTH('Настройки ТИК'!$C$17)=MONTH('Настройки ТИК'!$D$17),0,IF(MONTH($A93)&lt;MONTH('Настройки ТИК'!$D$17),0,IF(AY93="К",AS93,0)))</f>
        <v>#VALUE!</v>
      </c>
      <c r="AV93" s="277">
        <f t="shared" ref="AV93:AV110" si="138">IF(AY93="Д",AS93,0)</f>
        <v>0</v>
      </c>
      <c r="AW93" s="277">
        <f t="shared" ref="AW93:AW110" si="139">IF(AY93="Д",IF($B93="С",AS93-AX93,IF($B93="В",AS93-AX93,IF($B93="П",AS93-AX93,0))),0)</f>
        <v>0</v>
      </c>
      <c r="AX93" s="303">
        <f>'в ФОВ'!AU69</f>
        <v>0</v>
      </c>
      <c r="AY93" s="380" t="str">
        <f t="shared" ref="AY93:AY110" si="140">IF(AND(AO93&lt;&gt;"",AP93&lt;&gt;""),IF(AND(AO$26&gt;0,$B93&lt;&gt;"П",$B93&lt;&gt;"С",$B93&lt;&gt;"В",((IF(AP93=0,2400,AP93)/100)-(IF(AO93=0,0,AO93)/100))=8),"К","Д"),"")</f>
        <v/>
      </c>
      <c r="AZ93" s="274" t="str">
        <f t="shared" si="111"/>
        <v>${id_fio5}</v>
      </c>
      <c r="BA93" s="181"/>
      <c r="BB93" s="181"/>
      <c r="BC93" s="275" t="str">
        <f t="shared" si="80"/>
        <v>0:</v>
      </c>
      <c r="BD93" s="275" t="str">
        <f t="shared" si="80"/>
        <v>0:</v>
      </c>
      <c r="BE93" s="276">
        <f t="shared" ref="BE93:BE110" si="141">IF(AND(BA93&lt;&gt;"",BB93&lt;&gt;""),IF(OR(AND(BA93="",BB93=""),AND(BA93=0,BB93=0)),0,IF(BA93=0,(INT((BB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,IF(BB93=0,(INT((2400-BA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,(INT((BB93-BA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60))),0)</f>
        <v>0</v>
      </c>
      <c r="BF93" s="277" t="e">
        <f>IF(MONTH('Настройки ТИК'!$C$17)=MONTH('Настройки ТИК'!$D$17),IF(BK93="К",BE93,0),IF(MONTH($A93)&lt;MONTH('Настройки ТИК'!$D$17),IF(BK93="К",BE93,0),0))</f>
        <v>#VALUE!</v>
      </c>
      <c r="BG93" s="277" t="e">
        <f>IF(MONTH('Настройки ТИК'!$C$17)=MONTH('Настройки ТИК'!$D$17),0,IF(MONTH($A93)&lt;MONTH('Настройки ТИК'!$D$17),0,IF(BK93="К",BE93,0)))</f>
        <v>#VALUE!</v>
      </c>
      <c r="BH93" s="277">
        <f t="shared" ref="BH93:BH110" si="142">IF(BK93="Д",BE93,0)</f>
        <v>0</v>
      </c>
      <c r="BI93" s="277">
        <f t="shared" ref="BI93:BI110" si="143">IF(BK93="Д",IF($B93="С",BE93-BJ93,IF($B93="В",BE93-BJ93,IF($B93="П",BE93-BJ93,0))),0)</f>
        <v>0</v>
      </c>
      <c r="BJ93" s="303">
        <f>'в ФОВ'!BG69</f>
        <v>0</v>
      </c>
      <c r="BK93" s="380" t="str">
        <f t="shared" ref="BK93:BK110" si="144">IF(AND(BA93&lt;&gt;"",BB93&lt;&gt;""),IF(AND(BA$26&gt;0,$B93&lt;&gt;"П",$B93&lt;&gt;"С",$B93&lt;&gt;"В",((IF(BB93=0,2400,BB93)/100)-(IF(BA93=0,0,BA93)/100))=8),"К","Д"),"")</f>
        <v/>
      </c>
      <c r="BL93" s="274" t="str">
        <f t="shared" si="112"/>
        <v>${id_fio6}</v>
      </c>
      <c r="BM93" s="181"/>
      <c r="BN93" s="181"/>
      <c r="BO93" s="275" t="str">
        <f t="shared" si="82"/>
        <v>0:</v>
      </c>
      <c r="BP93" s="275" t="str">
        <f t="shared" si="82"/>
        <v>0:</v>
      </c>
      <c r="BQ93" s="276">
        <f t="shared" ref="BQ93:BQ110" si="145">IF(AND(BM93&lt;&gt;"",BN93&lt;&gt;""),IF(OR(AND(BM93="",BN93=""),AND(BM93=0,BN93=0)),0,IF(BM93=0,(INT((BN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,IF(BN93=0,(INT((2400-BM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,(INT((BN93-BM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60))),0)</f>
        <v>0</v>
      </c>
      <c r="BR93" s="277" t="e">
        <f>IF(MONTH('Настройки ТИК'!$C$17)=MONTH('Настройки ТИК'!$D$17),IF(BW93="К",BQ93,0),IF(MONTH($A93)&lt;MONTH('Настройки ТИК'!$D$17),IF(BW93="К",BQ93,0),0))</f>
        <v>#VALUE!</v>
      </c>
      <c r="BS93" s="277" t="e">
        <f>IF(MONTH('Настройки ТИК'!$C$17)=MONTH('Настройки ТИК'!$D$17),0,IF(MONTH($A93)&lt;MONTH('Настройки ТИК'!$D$17),0,IF(BW93="К",BQ93,0)))</f>
        <v>#VALUE!</v>
      </c>
      <c r="BT93" s="277">
        <f t="shared" ref="BT93:BT110" si="146">IF(BW93="Д",BQ93,0)</f>
        <v>0</v>
      </c>
      <c r="BU93" s="277">
        <f t="shared" ref="BU93:BU110" si="147">IF(BW93="Д",IF($B93="С",BQ93-BV93,IF($B93="В",BQ93-BV93,IF($B93="П",BQ93-BV93,0))),0)</f>
        <v>0</v>
      </c>
      <c r="BV93" s="303">
        <f>'в ФОВ'!BS69</f>
        <v>0</v>
      </c>
      <c r="BW93" s="380" t="str">
        <f t="shared" ref="BW93:BW110" si="148">IF(AND(BM93&lt;&gt;"",BN93&lt;&gt;""),IF(AND(BM$26&gt;0,$B93&lt;&gt;"П",$B93&lt;&gt;"С",$B93&lt;&gt;"В",((IF(BN93=0,2400,BN93)/100)-(IF(BM93=0,0,BM93)/100))=8),"К","Д"),"")</f>
        <v/>
      </c>
      <c r="BX93" s="274" t="str">
        <f t="shared" si="113"/>
        <v>${id_fio7}</v>
      </c>
      <c r="BY93" s="181"/>
      <c r="BZ93" s="181"/>
      <c r="CA93" s="275" t="str">
        <f t="shared" si="84"/>
        <v>0:</v>
      </c>
      <c r="CB93" s="275" t="str">
        <f t="shared" si="84"/>
        <v>0:</v>
      </c>
      <c r="CC93" s="276">
        <f t="shared" ref="CC93:CC110" si="149">IF(AND(BY93&lt;&gt;"",BZ93&lt;&gt;""),IF(OR(AND(BY93="",BZ93=""),AND(BY93=0,BZ93=0)),0,IF(BY93=0,(INT((BZ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,IF(BZ93=0,(INT((2400-BY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,(INT((BZ93-BY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60))),0)</f>
        <v>0</v>
      </c>
      <c r="CD93" s="277" t="e">
        <f>IF(MONTH('Настройки ТИК'!$C$17)=MONTH('Настройки ТИК'!$D$17),IF(CI93="К",CC93,0),IF(MONTH($A93)&lt;MONTH('Настройки ТИК'!$D$17),IF(CI93="К",CC93,0),0))</f>
        <v>#VALUE!</v>
      </c>
      <c r="CE93" s="277" t="e">
        <f>IF(MONTH('Настройки ТИК'!$C$17)=MONTH('Настройки ТИК'!$D$17),0,IF(MONTH($A93)&lt;MONTH('Настройки ТИК'!$D$17),0,IF(CI93="К",CC93,0)))</f>
        <v>#VALUE!</v>
      </c>
      <c r="CF93" s="277">
        <f t="shared" ref="CF93:CF110" si="150">IF(CI93="Д",CC93,0)</f>
        <v>0</v>
      </c>
      <c r="CG93" s="277">
        <f t="shared" ref="CG93:CG110" si="151">IF(CI93="Д",IF($B93="С",CC93-CH93,IF($B93="В",CC93-CH93,IF($B93="П",CC93-CH93,0))),0)</f>
        <v>0</v>
      </c>
      <c r="CH93" s="303">
        <f>'в ФОВ'!CE69</f>
        <v>0</v>
      </c>
      <c r="CI93" s="380" t="str">
        <f t="shared" ref="CI93:CI110" si="152">IF(AND(BY93&lt;&gt;"",BZ93&lt;&gt;""),IF(AND(BY$26&gt;0,$B93&lt;&gt;"П",$B93&lt;&gt;"С",$B93&lt;&gt;"В",((IF(BZ93=0,2400,BZ93)/100)-(IF(BY93=0,0,BY93)/100))=8),"К","Д"),"")</f>
        <v/>
      </c>
      <c r="CJ93" s="274" t="str">
        <f t="shared" si="114"/>
        <v>${id_fio8}</v>
      </c>
      <c r="CK93" s="181"/>
      <c r="CL93" s="181"/>
      <c r="CM93" s="275" t="str">
        <f t="shared" si="86"/>
        <v>0:</v>
      </c>
      <c r="CN93" s="275" t="str">
        <f t="shared" si="86"/>
        <v>0:</v>
      </c>
      <c r="CO93" s="276">
        <f t="shared" ref="CO93:CO110" si="153">IF(AND(CK93&lt;&gt;"",CL93&lt;&gt;""),IF(OR(AND(CK93="",CL93=""),AND(CK93=0,CL93=0)),0,IF(CK93=0,(INT((CL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,IF(CL93=0,(INT((2400-CK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,(INT((CL93-CK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60))),0)</f>
        <v>0</v>
      </c>
      <c r="CP93" s="277" t="e">
        <f>IF(MONTH('Настройки ТИК'!$C$17)=MONTH('Настройки ТИК'!$D$17),IF(CU93="К",CO93,0),IF(MONTH($A93)&lt;MONTH('Настройки ТИК'!$D$17),IF(CU93="К",CO93,0),0))</f>
        <v>#VALUE!</v>
      </c>
      <c r="CQ93" s="277" t="e">
        <f>IF(MONTH('Настройки ТИК'!$C$17)=MONTH('Настройки ТИК'!$D$17),0,IF(MONTH($A93)&lt;MONTH('Настройки ТИК'!$D$17),0,IF(CU93="К",CO93,0)))</f>
        <v>#VALUE!</v>
      </c>
      <c r="CR93" s="277">
        <f t="shared" ref="CR93:CR110" si="154">IF(CU93="Д",CO93,0)</f>
        <v>0</v>
      </c>
      <c r="CS93" s="277">
        <f t="shared" ref="CS93:CS110" si="155">IF(CU93="Д",IF($B93="С",CO93-CT93,IF($B93="В",CO93-CT93,IF($B93="П",CO93-CT93,0))),0)</f>
        <v>0</v>
      </c>
      <c r="CT93" s="303">
        <f>'в ФОВ'!CQ69</f>
        <v>0</v>
      </c>
      <c r="CU93" s="380" t="str">
        <f t="shared" ref="CU93:CU110" si="156">IF(AND(CK93&lt;&gt;"",CL93&lt;&gt;""),IF(AND(CK$26&gt;0,$B93&lt;&gt;"П",$B93&lt;&gt;"С",$B93&lt;&gt;"В",((IF(CL93=0,2400,CL93)/100)-(IF(CK93=0,0,CK93)/100))=8),"К","Д"),"")</f>
        <v/>
      </c>
      <c r="CV93" s="274" t="str">
        <f t="shared" si="115"/>
        <v>${id_fio9}</v>
      </c>
      <c r="CW93" s="181"/>
      <c r="CX93" s="181"/>
      <c r="CY93" s="275" t="str">
        <f t="shared" si="88"/>
        <v>0:</v>
      </c>
      <c r="CZ93" s="275" t="str">
        <f t="shared" si="88"/>
        <v>0:</v>
      </c>
      <c r="DA93" s="276">
        <f t="shared" ref="DA93:DA110" si="157">IF(AND(CW93&lt;&gt;"",CX93&lt;&gt;""),IF(OR(AND(CW93="",CX93=""),AND(CW93=0,CX93=0)),0,IF(CW93=0,(INT((CX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,IF(CX93=0,(INT((2400-CW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,(INT((CX93-CW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60))),0)</f>
        <v>0</v>
      </c>
      <c r="DB93" s="277" t="e">
        <f>IF(MONTH('Настройки ТИК'!$C$17)=MONTH('Настройки ТИК'!$D$17),IF(DG93="К",DA93,0),IF(MONTH($A93)&lt;MONTH('Настройки ТИК'!$D$17),IF(DG93="К",DA93,0),0))</f>
        <v>#VALUE!</v>
      </c>
      <c r="DC93" s="277" t="e">
        <f>IF(MONTH('Настройки ТИК'!$C$17)=MONTH('Настройки ТИК'!$D$17),0,IF(MONTH($A93)&lt;MONTH('Настройки ТИК'!$D$17),0,IF(DG93="К",DA93,0)))</f>
        <v>#VALUE!</v>
      </c>
      <c r="DD93" s="277">
        <f t="shared" ref="DD93:DD110" si="158">IF(DG93="Д",DA93,0)</f>
        <v>0</v>
      </c>
      <c r="DE93" s="277">
        <f t="shared" ref="DE93:DE110" si="159">IF(DG93="Д",IF($B93="С",DA93-DF93,IF($B93="В",DA93-DF93,IF($B93="П",DA93-DF93,0))),0)</f>
        <v>0</v>
      </c>
      <c r="DF93" s="303">
        <f>'в ФОВ'!DC69</f>
        <v>0</v>
      </c>
      <c r="DG93" s="380" t="str">
        <f t="shared" ref="DG93:DG110" si="160">IF(AND(CW93&lt;&gt;"",CX93&lt;&gt;""),IF(AND(CW$26&gt;0,$B93&lt;&gt;"П",$B93&lt;&gt;"С",$B93&lt;&gt;"В",((IF(CX93=0,2400,CX93)/100)-(IF(CW93=0,0,CW93)/100))=8),"К","Д"),"")</f>
        <v/>
      </c>
      <c r="DH93" s="274" t="str">
        <f t="shared" si="116"/>
        <v>${id_fio10}</v>
      </c>
      <c r="DI93" s="181"/>
      <c r="DJ93" s="181"/>
      <c r="DK93" s="275" t="str">
        <f t="shared" si="90"/>
        <v>0:</v>
      </c>
      <c r="DL93" s="275" t="str">
        <f t="shared" si="90"/>
        <v>0:</v>
      </c>
      <c r="DM93" s="276">
        <f t="shared" ref="DM93:DM110" si="161">IF(AND(DI93&lt;&gt;"",DJ93&lt;&gt;""),IF(OR(AND(DI93="",DJ93=""),AND(DI93=0,DJ93=0)),0,IF(DI93=0,(INT((DJ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,IF(DJ93=0,(INT((2400-DI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,(INT((DJ93-DI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60))),0)</f>
        <v>0</v>
      </c>
      <c r="DN93" s="277" t="e">
        <f>IF(MONTH('Настройки ТИК'!$C$17)=MONTH('Настройки ТИК'!$D$17),IF(DS93="К",DM93,0),IF(MONTH($A93)&lt;MONTH('Настройки ТИК'!$D$17),IF(DS93="К",DM93,0),0))</f>
        <v>#VALUE!</v>
      </c>
      <c r="DO93" s="277" t="e">
        <f>IF(MONTH('Настройки ТИК'!$C$17)=MONTH('Настройки ТИК'!$D$17),0,IF(MONTH($A93)&lt;MONTH('Настройки ТИК'!$D$17),0,IF(DS93="К",DM93,0)))</f>
        <v>#VALUE!</v>
      </c>
      <c r="DP93" s="277">
        <f t="shared" ref="DP93:DP110" si="162">IF(DS93="Д",DM93,0)</f>
        <v>0</v>
      </c>
      <c r="DQ93" s="277">
        <f t="shared" ref="DQ93:DQ110" si="163">IF(DS93="Д",IF($B93="С",DM93-DR93,IF($B93="В",DM93-DR93,IF($B93="П",DM93-DR93,0))),0)</f>
        <v>0</v>
      </c>
      <c r="DR93" s="303">
        <f>'в ФОВ'!DO69</f>
        <v>0</v>
      </c>
      <c r="DS93" s="380" t="str">
        <f t="shared" ref="DS93:DS110" si="164">IF(AND(DI93&lt;&gt;"",DJ93&lt;&gt;""),IF(AND(DI$26&gt;0,$B93&lt;&gt;"П",$B93&lt;&gt;"С",$B93&lt;&gt;"В",((IF(DJ93=0,2400,DJ93)/100)-(IF(DI93=0,0,DI93)/100))=8),"К","Д"),"")</f>
        <v/>
      </c>
      <c r="DT93" s="274" t="str">
        <f t="shared" si="117"/>
        <v>${id_fio11}</v>
      </c>
      <c r="DU93" s="181"/>
      <c r="DV93" s="181"/>
      <c r="DW93" s="275" t="str">
        <f t="shared" si="92"/>
        <v>0:</v>
      </c>
      <c r="DX93" s="275" t="str">
        <f t="shared" si="92"/>
        <v>0:</v>
      </c>
      <c r="DY93" s="276">
        <f t="shared" ref="DY93:DY110" si="165">IF(AND(DU93&lt;&gt;"",DV93&lt;&gt;""),IF(OR(AND(DU93="",DV93=""),AND(DU93=0,DV93=0)),0,IF(DU93=0,(INT((DV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,IF(DV93=0,(INT((2400-DU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,(INT((DV93-DU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60))),0)</f>
        <v>0</v>
      </c>
      <c r="DZ93" s="277" t="e">
        <f>IF(MONTH('Настройки ТИК'!$C$17)=MONTH('Настройки ТИК'!$D$17),IF(EE93="К",DY93,0),IF(MONTH($A93)&lt;MONTH('Настройки ТИК'!$D$17),IF(EE93="К",DY93,0),0))</f>
        <v>#VALUE!</v>
      </c>
      <c r="EA93" s="277" t="e">
        <f>IF(MONTH('Настройки ТИК'!$C$17)=MONTH('Настройки ТИК'!$D$17),0,IF(MONTH($A93)&lt;MONTH('Настройки ТИК'!$D$17),0,IF(EE93="К",DY93,0)))</f>
        <v>#VALUE!</v>
      </c>
      <c r="EB93" s="277">
        <f t="shared" ref="EB93:EB110" si="166">IF(EE93="Д",DY93,0)</f>
        <v>0</v>
      </c>
      <c r="EC93" s="277">
        <f t="shared" ref="EC93:EC110" si="167">IF(EE93="Д",IF($B93="С",DY93-ED93,IF($B93="В",DY93-ED93,IF($B93="П",DY93-ED93,0))),0)</f>
        <v>0</v>
      </c>
      <c r="ED93" s="303">
        <f>'в ФОВ'!EA69</f>
        <v>0</v>
      </c>
      <c r="EE93" s="380" t="str">
        <f t="shared" ref="EE93:EE110" si="168">IF(AND(DU93&lt;&gt;"",DV93&lt;&gt;""),IF(AND(DU$26&gt;0,$B93&lt;&gt;"П",$B93&lt;&gt;"С",$B93&lt;&gt;"В",((IF(DV93=0,2400,DV93)/100)-(IF(DU93=0,0,DU93)/100))=8),"К","Д"),"")</f>
        <v/>
      </c>
      <c r="EF93" s="274" t="str">
        <f t="shared" si="118"/>
        <v>${id_fio12}</v>
      </c>
      <c r="EG93" s="181"/>
      <c r="EH93" s="181"/>
      <c r="EI93" s="275" t="str">
        <f t="shared" si="94"/>
        <v>0:</v>
      </c>
      <c r="EJ93" s="275" t="str">
        <f t="shared" si="94"/>
        <v>0:</v>
      </c>
      <c r="EK93" s="276">
        <f t="shared" ref="EK93:EK110" si="169">IF(AND(EG93&lt;&gt;"",EH93&lt;&gt;""),IF(OR(AND(EG93="",EH93=""),AND(EG93=0,EH93=0)),0,IF(EG93=0,(INT((EH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,IF(EH93=0,(INT((2400-EG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,(INT((EH93-EG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60))),0)</f>
        <v>0</v>
      </c>
      <c r="EL93" s="277" t="e">
        <f>IF(MONTH('Настройки ТИК'!$C$17)=MONTH('Настройки ТИК'!$D$17),IF(EQ93="К",EK93,0),IF(MONTH($A93)&lt;MONTH('Настройки ТИК'!$D$17),IF(EQ93="К",EK93,0),0))</f>
        <v>#VALUE!</v>
      </c>
      <c r="EM93" s="277" t="e">
        <f>IF(MONTH('Настройки ТИК'!$C$17)=MONTH('Настройки ТИК'!$D$17),0,IF(MONTH($A93)&lt;MONTH('Настройки ТИК'!$D$17),0,IF(EQ93="К",EK93,0)))</f>
        <v>#VALUE!</v>
      </c>
      <c r="EN93" s="277">
        <f t="shared" ref="EN93:EN110" si="170">IF(EQ93="Д",EK93,0)</f>
        <v>0</v>
      </c>
      <c r="EO93" s="277">
        <f t="shared" ref="EO93:EO110" si="171">IF(EQ93="Д",IF($B93="С",EK93-EP93,IF($B93="В",EK93-EP93,IF($B93="П",EK93-EP93,0))),0)</f>
        <v>0</v>
      </c>
      <c r="EP93" s="303">
        <f>'в ФОВ'!EM69</f>
        <v>0</v>
      </c>
      <c r="EQ93" s="380" t="str">
        <f t="shared" ref="EQ93:EQ110" si="172">IF(AND(EG93&lt;&gt;"",EH93&lt;&gt;""),IF(AND(EG$26&gt;0,$B93&lt;&gt;"П",$B93&lt;&gt;"С",$B93&lt;&gt;"В",((IF(EH93=0,2400,EH93)/100)-(IF(EG93=0,0,EG93)/100))=8),"К","Д"),"")</f>
        <v/>
      </c>
      <c r="ER93" s="274" t="str">
        <f t="shared" si="119"/>
        <v>${id_fio13}</v>
      </c>
      <c r="ES93" s="181"/>
      <c r="ET93" s="181"/>
      <c r="EU93" s="275" t="str">
        <f t="shared" si="96"/>
        <v>0:</v>
      </c>
      <c r="EV93" s="275" t="str">
        <f t="shared" si="96"/>
        <v>0:</v>
      </c>
      <c r="EW93" s="276">
        <f t="shared" ref="EW93:EW110" si="173">IF(AND(ES93&lt;&gt;"",ET93&lt;&gt;""),IF(OR(AND(ES93="",ET93=""),AND(ES93=0,ET93=0)),0,IF(ES93=0,(INT((ET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,IF(ET93=0,(INT((2400-ES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,(INT((ET93-ES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60))),0)</f>
        <v>0</v>
      </c>
      <c r="EX93" s="277" t="e">
        <f>IF(MONTH('Настройки ТИК'!$C$17)=MONTH('Настройки ТИК'!$D$17),IF(FC93="К",EW93,0),IF(MONTH($A93)&lt;MONTH('Настройки ТИК'!$D$17),IF(FC93="К",EW93,0),0))</f>
        <v>#VALUE!</v>
      </c>
      <c r="EY93" s="277" t="e">
        <f>IF(MONTH('Настройки ТИК'!$C$17)=MONTH('Настройки ТИК'!$D$17),0,IF(MONTH($A93)&lt;MONTH('Настройки ТИК'!$D$17),0,IF(FC93="К",EW93,0)))</f>
        <v>#VALUE!</v>
      </c>
      <c r="EZ93" s="277">
        <f t="shared" ref="EZ93:EZ110" si="174">IF(FC93="Д",EW93,0)</f>
        <v>0</v>
      </c>
      <c r="FA93" s="277">
        <f t="shared" ref="FA93:FA110" si="175">IF(FC93="Д",IF($B93="С",EW93-FB93,IF($B93="В",EW93-FB93,IF($B93="П",EW93-FB93,0))),0)</f>
        <v>0</v>
      </c>
      <c r="FB93" s="303">
        <f>'в ФОВ'!EY69</f>
        <v>0</v>
      </c>
      <c r="FC93" s="380" t="str">
        <f t="shared" ref="FC93:FC110" si="176">IF(AND(ES93&lt;&gt;"",ET93&lt;&gt;""),IF(AND(ES$26&gt;0,$B93&lt;&gt;"П",$B93&lt;&gt;"С",$B93&lt;&gt;"В",((IF(ET93=0,2400,ET93)/100)-(IF(ES93=0,0,ES93)/100))=8),"К","Д"),"")</f>
        <v/>
      </c>
      <c r="FD93" s="274" t="str">
        <f t="shared" si="120"/>
        <v>${id_fio14}</v>
      </c>
      <c r="FE93" s="181"/>
      <c r="FF93" s="181"/>
      <c r="FG93" s="275" t="str">
        <f t="shared" si="98"/>
        <v>0:</v>
      </c>
      <c r="FH93" s="275" t="str">
        <f t="shared" si="98"/>
        <v>0:</v>
      </c>
      <c r="FI93" s="276">
        <f t="shared" ref="FI93:FI110" si="177">IF(AND(FE93&lt;&gt;"",FF93&lt;&gt;""),IF(OR(AND(FE93="",FF93=""),AND(FE93=0,FF93=0)),0,IF(FE93=0,(INT((FF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,IF(FF93=0,(INT((2400-FE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,(INT((FF93-FE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60))),0)</f>
        <v>0</v>
      </c>
      <c r="FJ93" s="277" t="e">
        <f>IF(MONTH('Настройки ТИК'!$C$17)=MONTH('Настройки ТИК'!$D$17),IF(FO93="К",FI93,0),IF(MONTH($A93)&lt;MONTH('Настройки ТИК'!$D$17),IF(FO93="К",FI93,0),0))</f>
        <v>#VALUE!</v>
      </c>
      <c r="FK93" s="277" t="e">
        <f>IF(MONTH('Настройки ТИК'!$C$17)=MONTH('Настройки ТИК'!$D$17),0,IF(MONTH($A93)&lt;MONTH('Настройки ТИК'!$D$17),0,IF(FO93="К",FI93,0)))</f>
        <v>#VALUE!</v>
      </c>
      <c r="FL93" s="277">
        <f t="shared" ref="FL93:FL110" si="178">IF(FO93="Д",FI93,0)</f>
        <v>0</v>
      </c>
      <c r="FM93" s="277">
        <f t="shared" ref="FM93:FM110" si="179">IF(FO93="Д",IF($B93="С",FI93-FN93,IF($B93="В",FI93-FN93,IF($B93="П",FI93-FN93,0))),0)</f>
        <v>0</v>
      </c>
      <c r="FN93" s="303">
        <f>'в ФОВ'!FK69</f>
        <v>0</v>
      </c>
      <c r="FO93" s="380" t="str">
        <f t="shared" ref="FO93:FO110" si="180">IF(AND(FE93&lt;&gt;"",FF93&lt;&gt;""),IF(AND(FE$26&gt;0,$B93&lt;&gt;"П",$B93&lt;&gt;"С",$B93&lt;&gt;"В",((IF(FF93=0,2400,FF93)/100)-(IF(FE93=0,0,FE93)/100))=8),"К","Д"),"")</f>
        <v/>
      </c>
      <c r="FP93" s="274" t="str">
        <f t="shared" si="121"/>
        <v>${id_fio15}</v>
      </c>
      <c r="FQ93" s="181"/>
      <c r="FR93" s="181"/>
      <c r="FS93" s="275" t="str">
        <f t="shared" si="100"/>
        <v>0:</v>
      </c>
      <c r="FT93" s="275" t="str">
        <f t="shared" si="100"/>
        <v>0:</v>
      </c>
      <c r="FU93" s="276">
        <f t="shared" ref="FU93:FU110" si="181">IF(AND(FQ93&lt;&gt;"",FR93&lt;&gt;""),IF(OR(AND(FQ93="",FR93=""),AND(FQ93=0,FR93=0)),0,IF(FQ93=0,(INT((FR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,IF(FR93=0,(INT((2400-FQ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,(INT((FR93-FQ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60))),0)</f>
        <v>0</v>
      </c>
      <c r="FV93" s="277" t="e">
        <f>IF(MONTH('Настройки ТИК'!$C$17)=MONTH('Настройки ТИК'!$D$17),IF(GA93="К",FU93,0),IF(MONTH($A93)&lt;MONTH('Настройки ТИК'!$D$17),IF(GA93="К",FU93,0),0))</f>
        <v>#VALUE!</v>
      </c>
      <c r="FW93" s="277" t="e">
        <f>IF(MONTH('Настройки ТИК'!$C$17)=MONTH('Настройки ТИК'!$D$17),0,IF(MONTH($A93)&lt;MONTH('Настройки ТИК'!$D$17),0,IF(GA93="К",FU93,0)))</f>
        <v>#VALUE!</v>
      </c>
      <c r="FX93" s="277">
        <f t="shared" ref="FX93:FX110" si="182">IF(GA93="Д",FU93,0)</f>
        <v>0</v>
      </c>
      <c r="FY93" s="277">
        <f t="shared" ref="FY93:FY110" si="183">IF(GA93="Д",IF($B93="С",FU93-FZ93,IF($B93="В",FU93-FZ93,IF($B93="П",FU93-FZ93,0))),0)</f>
        <v>0</v>
      </c>
      <c r="FZ93" s="303">
        <f>'в ФОВ'!FW69</f>
        <v>0</v>
      </c>
      <c r="GA93" s="380" t="str">
        <f t="shared" ref="GA93:GA110" si="184">IF(AND(FQ93&lt;&gt;"",FR93&lt;&gt;""),IF(AND(FQ$26&gt;0,$B93&lt;&gt;"П",$B93&lt;&gt;"С",$B93&lt;&gt;"В",((IF(FR93=0,2400,FR93)/100)-(IF(FQ93=0,0,FQ93)/100))=8),"К","Д"),"")</f>
        <v/>
      </c>
      <c r="GB93" s="274" t="str">
        <f t="shared" si="122"/>
        <v>${id_fio16}</v>
      </c>
      <c r="GC93" s="181"/>
      <c r="GD93" s="181"/>
      <c r="GE93" s="275" t="str">
        <f t="shared" si="102"/>
        <v>0:</v>
      </c>
      <c r="GF93" s="275" t="str">
        <f t="shared" si="102"/>
        <v>0:</v>
      </c>
      <c r="GG93" s="276">
        <f t="shared" ref="GG93:GG110" si="185">IF(AND(GC93&lt;&gt;"",GD93&lt;&gt;""),IF(OR(AND(GC93="",GD93=""),AND(GC93=0,GD93=0)),0,IF(GC93=0,(INT((GD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,IF(GD93=0,(INT((2400-GC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,(INT((GD93-GC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60))),0)</f>
        <v>0</v>
      </c>
      <c r="GH93" s="277" t="e">
        <f>IF(MONTH('Настройки ТИК'!$C$17)=MONTH('Настройки ТИК'!$D$17),IF(GM93="К",GG93,0),IF(MONTH($A93)&lt;MONTH('Настройки ТИК'!$D$17),IF(GM93="К",GG93,0),0))</f>
        <v>#VALUE!</v>
      </c>
      <c r="GI93" s="277" t="e">
        <f>IF(MONTH('Настройки ТИК'!$C$17)=MONTH('Настройки ТИК'!$D$17),0,IF(MONTH($A93)&lt;MONTH('Настройки ТИК'!$D$17),0,IF(GM93="К",GG93,0)))</f>
        <v>#VALUE!</v>
      </c>
      <c r="GJ93" s="277">
        <f t="shared" ref="GJ93:GJ110" si="186">IF(GM93="Д",GG93,0)</f>
        <v>0</v>
      </c>
      <c r="GK93" s="277">
        <f t="shared" ref="GK93:GK110" si="187">IF(GM93="Д",IF($B93="С",GG93-GL93,IF($B93="В",GG93-GL93,IF($B93="П",GG93-GL93,0))),0)</f>
        <v>0</v>
      </c>
      <c r="GL93" s="303">
        <f>'в ФОВ'!GI69</f>
        <v>0</v>
      </c>
      <c r="GM93" s="380" t="str">
        <f t="shared" ref="GM93:GM110" si="188">IF(AND(GC93&lt;&gt;"",GD93&lt;&gt;""),IF(AND(GC$26&gt;0,$B93&lt;&gt;"П",$B93&lt;&gt;"С",$B93&lt;&gt;"В",((IF(GD93=0,2400,GD93)/100)-(IF(GC93=0,0,GC93)/100))=8),"К","Д"),"")</f>
        <v/>
      </c>
      <c r="GN93" s="274" t="str">
        <f t="shared" si="123"/>
        <v>${id_fio17}</v>
      </c>
      <c r="GO93" s="181"/>
      <c r="GP93" s="181"/>
      <c r="GQ93" s="275" t="str">
        <f t="shared" si="104"/>
        <v>0:</v>
      </c>
      <c r="GR93" s="275" t="str">
        <f t="shared" si="104"/>
        <v>0:</v>
      </c>
      <c r="GS93" s="276">
        <f t="shared" ref="GS93:GS110" si="189">IF(AND(GO93&lt;&gt;"",GP93&lt;&gt;""),IF(OR(AND(GO93="",GP93=""),AND(GO93=0,GP93=0)),0,IF(GO93=0,(INT((GP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,IF(GP93=0,(INT((2400-GO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,(INT((GP93-GO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60))),0)</f>
        <v>0</v>
      </c>
      <c r="GT93" s="277" t="e">
        <f>IF(MONTH('Настройки ТИК'!$C$17)=MONTH('Настройки ТИК'!$D$17),IF(GY93="К",GS93,0),IF(MONTH($A93)&lt;MONTH('Настройки ТИК'!$D$17),IF(GY93="К",GS93,0),0))</f>
        <v>#VALUE!</v>
      </c>
      <c r="GU93" s="277" t="e">
        <f>IF(MONTH('Настройки ТИК'!$C$17)=MONTH('Настройки ТИК'!$D$17),0,IF(MONTH($A93)&lt;MONTH('Настройки ТИК'!$D$17),0,IF(GY93="К",GS93,0)))</f>
        <v>#VALUE!</v>
      </c>
      <c r="GV93" s="277">
        <f t="shared" ref="GV93:GV110" si="190">IF(GY93="Д",GS93,0)</f>
        <v>0</v>
      </c>
      <c r="GW93" s="277">
        <f t="shared" ref="GW93:GW110" si="191">IF(GY93="Д",IF($B93="С",GS93-GX93,IF($B93="В",GS93-GX93,IF($B93="П",GS93-GX93,0))),0)</f>
        <v>0</v>
      </c>
      <c r="GX93" s="303">
        <f>'в ФОВ'!GU69</f>
        <v>0</v>
      </c>
      <c r="GY93" s="380" t="str">
        <f t="shared" ref="GY93:GY110" si="192">IF(AND(GO93&lt;&gt;"",GP93&lt;&gt;""),IF(AND(GO$26&gt;0,$B93&lt;&gt;"П",$B93&lt;&gt;"С",$B93&lt;&gt;"В",((IF(GP93=0,2400,GP93)/100)-(IF(GO93=0,0,GO93)/100))=8),"К","Д"),"")</f>
        <v/>
      </c>
      <c r="GZ93" s="274" t="str">
        <f t="shared" si="124"/>
        <v>${id_fio18}</v>
      </c>
      <c r="HA93" s="181"/>
      <c r="HB93" s="181"/>
      <c r="HC93" s="275" t="str">
        <f t="shared" si="106"/>
        <v>0:</v>
      </c>
      <c r="HD93" s="275" t="str">
        <f t="shared" si="106"/>
        <v>0:</v>
      </c>
      <c r="HE93" s="276">
        <f t="shared" ref="HE93:HE110" si="193">IF(AND(HA93&lt;&gt;"",HB93&lt;&gt;""),IF(OR(AND(HA93="",HB93=""),AND(HA93=0,HB93=0)),0,IF(HA93=0,(INT((HB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,IF(HB93=0,(INT((2400-HA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,(INT((HB93-HA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60))),0)</f>
        <v>0</v>
      </c>
      <c r="HF93" s="277" t="e">
        <f>IF(MONTH('Настройки ТИК'!$C$17)=MONTH('Настройки ТИК'!$D$17),IF(HK93="К",HE93,0),IF(MONTH($A93)&lt;MONTH('Настройки ТИК'!$D$17),IF(HK93="К",HE93,0),0))</f>
        <v>#VALUE!</v>
      </c>
      <c r="HG93" s="277" t="e">
        <f>IF(MONTH('Настройки ТИК'!$C$17)=MONTH('Настройки ТИК'!$D$17),0,IF(MONTH($A93)&lt;MONTH('Настройки ТИК'!$D$17),0,IF(HK93="К",HE93,0)))</f>
        <v>#VALUE!</v>
      </c>
      <c r="HH93" s="277">
        <f t="shared" ref="HH93:HH110" si="194">IF(HK93="Д",HE93,0)</f>
        <v>0</v>
      </c>
      <c r="HI93" s="277">
        <f t="shared" ref="HI93:HI110" si="195">IF(HK93="Д",IF($B93="С",HE93-HJ93,IF($B93="В",HE93-HJ93,IF($B93="П",HE93-HJ93,0))),0)</f>
        <v>0</v>
      </c>
      <c r="HJ93" s="303">
        <f>'в ФОВ'!HG69</f>
        <v>0</v>
      </c>
      <c r="HK93" s="380" t="str">
        <f t="shared" ref="HK93:HK110" si="196">IF(AND(HA93&lt;&gt;"",HB93&lt;&gt;""),IF(AND(HA$26&gt;0,$B93&lt;&gt;"П",$B93&lt;&gt;"С",$B93&lt;&gt;"В",((IF(HB93=0,2400,HB93)/100)-(IF(HA93=0,0,HA93)/100))=8),"К","Д"),"")</f>
        <v/>
      </c>
      <c r="HO93" s="408" t="str">
        <f>'Настройки ТИК'!$C$55</f>
        <v>${code_doc}</v>
      </c>
    </row>
    <row r="94" spans="1:223">
      <c r="A94" s="419" t="s">
        <v>1040</v>
      </c>
      <c r="B94" s="420" t="s">
        <v>1041</v>
      </c>
      <c r="C94" s="497" t="s">
        <v>1091</v>
      </c>
      <c r="D94" s="274" t="str">
        <f t="shared" si="107"/>
        <v>${id_fio1}</v>
      </c>
      <c r="E94" s="181"/>
      <c r="F94" s="181"/>
      <c r="G94" s="275" t="str">
        <f t="shared" ref="G94:H110" si="197">INT(E94/100)&amp;":"&amp;RIGHT(E94,2)</f>
        <v>0:</v>
      </c>
      <c r="H94" s="275" t="str">
        <f t="shared" si="197"/>
        <v>0:</v>
      </c>
      <c r="I94" s="276">
        <f t="shared" si="125"/>
        <v>0</v>
      </c>
      <c r="J94" s="277" t="e">
        <f>IF(MONTH('Настройки ТИК'!$C$17)=MONTH('Настройки ТИК'!$D$17),IF(O94="К",I94,0),IF(MONTH($A94)&lt;MONTH('Настройки ТИК'!$D$17),IF(O94="К",I94,0),0))</f>
        <v>#VALUE!</v>
      </c>
      <c r="K94" s="277" t="e">
        <f>IF(MONTH('Настройки ТИК'!$C$17)=MONTH('Настройки ТИК'!$D$17),0,IF(MONTH($A94)&lt;MONTH('Настройки ТИК'!$D$17),0,IF(O94="К",I94,0)))</f>
        <v>#VALUE!</v>
      </c>
      <c r="L94" s="277">
        <f t="shared" si="126"/>
        <v>0</v>
      </c>
      <c r="M94" s="277">
        <f t="shared" si="127"/>
        <v>0</v>
      </c>
      <c r="N94" s="303">
        <f>'в ФОВ'!K70</f>
        <v>0</v>
      </c>
      <c r="O94" s="380" t="str">
        <f t="shared" si="128"/>
        <v/>
      </c>
      <c r="P94" s="274" t="str">
        <f t="shared" si="108"/>
        <v>${id_fio2}</v>
      </c>
      <c r="Q94" s="181"/>
      <c r="R94" s="181"/>
      <c r="S94" s="275" t="str">
        <f t="shared" ref="S94:T110" si="198">INT(Q94/100)&amp;":"&amp;RIGHT(Q94,2)</f>
        <v>0:</v>
      </c>
      <c r="T94" s="275" t="str">
        <f t="shared" si="198"/>
        <v>0:</v>
      </c>
      <c r="U94" s="276">
        <f t="shared" si="129"/>
        <v>0</v>
      </c>
      <c r="V94" s="277" t="e">
        <f>IF(MONTH('Настройки ТИК'!$C$17)=MONTH('Настройки ТИК'!$D$17),IF(AA94="К",U94,0),IF(MONTH($A94)&lt;MONTH('Настройки ТИК'!$D$17),IF(AA94="К",U94,0),0))</f>
        <v>#VALUE!</v>
      </c>
      <c r="W94" s="277" t="e">
        <f>IF(MONTH('Настройки ТИК'!$C$17)=MONTH('Настройки ТИК'!$D$17),0,IF(MONTH($A94)&lt;MONTH('Настройки ТИК'!$D$17),0,IF(AA94="К",U94,0)))</f>
        <v>#VALUE!</v>
      </c>
      <c r="X94" s="277">
        <f t="shared" si="130"/>
        <v>0</v>
      </c>
      <c r="Y94" s="277">
        <f t="shared" si="131"/>
        <v>0</v>
      </c>
      <c r="Z94" s="303">
        <f>'в ФОВ'!W70</f>
        <v>0</v>
      </c>
      <c r="AA94" s="380" t="str">
        <f t="shared" si="132"/>
        <v/>
      </c>
      <c r="AB94" s="274" t="str">
        <f t="shared" si="109"/>
        <v>${id_fio3}</v>
      </c>
      <c r="AC94" s="181"/>
      <c r="AD94" s="181"/>
      <c r="AE94" s="275" t="str">
        <f t="shared" ref="AE94:AF110" si="199">INT(AC94/100)&amp;":"&amp;RIGHT(AC94,2)</f>
        <v>0:</v>
      </c>
      <c r="AF94" s="275" t="str">
        <f t="shared" si="199"/>
        <v>0:</v>
      </c>
      <c r="AG94" s="276">
        <f t="shared" si="133"/>
        <v>0</v>
      </c>
      <c r="AH94" s="277" t="e">
        <f>IF(MONTH('Настройки ТИК'!$C$17)=MONTH('Настройки ТИК'!$D$17),IF(AM94="К",AG94,0),IF(MONTH($A94)&lt;MONTH('Настройки ТИК'!$D$17),IF(AM94="К",AG94,0),0))</f>
        <v>#VALUE!</v>
      </c>
      <c r="AI94" s="277" t="e">
        <f>IF(MONTH('Настройки ТИК'!$C$17)=MONTH('Настройки ТИК'!$D$17),0,IF(MONTH($A94)&lt;MONTH('Настройки ТИК'!$D$17),0,IF(AM94="К",AG94,0)))</f>
        <v>#VALUE!</v>
      </c>
      <c r="AJ94" s="277">
        <f t="shared" si="134"/>
        <v>0</v>
      </c>
      <c r="AK94" s="277">
        <f t="shared" si="135"/>
        <v>0</v>
      </c>
      <c r="AL94" s="303">
        <f>'в ФОВ'!AI70</f>
        <v>0</v>
      </c>
      <c r="AM94" s="380" t="str">
        <f t="shared" si="136"/>
        <v/>
      </c>
      <c r="AN94" s="274" t="str">
        <f t="shared" si="110"/>
        <v>${id_fio4}</v>
      </c>
      <c r="AO94" s="181"/>
      <c r="AP94" s="181"/>
      <c r="AQ94" s="275" t="str">
        <f t="shared" ref="AQ94:AR110" si="200">INT(AO94/100)&amp;":"&amp;RIGHT(AO94,2)</f>
        <v>0:</v>
      </c>
      <c r="AR94" s="275" t="str">
        <f t="shared" si="200"/>
        <v>0:</v>
      </c>
      <c r="AS94" s="276">
        <f t="shared" si="137"/>
        <v>0</v>
      </c>
      <c r="AT94" s="277" t="e">
        <f>IF(MONTH('Настройки ТИК'!$C$17)=MONTH('Настройки ТИК'!$D$17),IF(AY94="К",AS94,0),IF(MONTH($A94)&lt;MONTH('Настройки ТИК'!$D$17),IF(AY94="К",AS94,0),0))</f>
        <v>#VALUE!</v>
      </c>
      <c r="AU94" s="277" t="e">
        <f>IF(MONTH('Настройки ТИК'!$C$17)=MONTH('Настройки ТИК'!$D$17),0,IF(MONTH($A94)&lt;MONTH('Настройки ТИК'!$D$17),0,IF(AY94="К",AS94,0)))</f>
        <v>#VALUE!</v>
      </c>
      <c r="AV94" s="277">
        <f t="shared" si="138"/>
        <v>0</v>
      </c>
      <c r="AW94" s="277">
        <f t="shared" si="139"/>
        <v>0</v>
      </c>
      <c r="AX94" s="303">
        <f>'в ФОВ'!AU70</f>
        <v>0</v>
      </c>
      <c r="AY94" s="380" t="str">
        <f t="shared" si="140"/>
        <v/>
      </c>
      <c r="AZ94" s="274" t="str">
        <f t="shared" si="111"/>
        <v>${id_fio5}</v>
      </c>
      <c r="BA94" s="181"/>
      <c r="BB94" s="181"/>
      <c r="BC94" s="275" t="str">
        <f t="shared" ref="BC94:BD110" si="201">INT(BA94/100)&amp;":"&amp;RIGHT(BA94,2)</f>
        <v>0:</v>
      </c>
      <c r="BD94" s="275" t="str">
        <f t="shared" si="201"/>
        <v>0:</v>
      </c>
      <c r="BE94" s="276">
        <f t="shared" si="141"/>
        <v>0</v>
      </c>
      <c r="BF94" s="277" t="e">
        <f>IF(MONTH('Настройки ТИК'!$C$17)=MONTH('Настройки ТИК'!$D$17),IF(BK94="К",BE94,0),IF(MONTH($A94)&lt;MONTH('Настройки ТИК'!$D$17),IF(BK94="К",BE94,0),0))</f>
        <v>#VALUE!</v>
      </c>
      <c r="BG94" s="277" t="e">
        <f>IF(MONTH('Настройки ТИК'!$C$17)=MONTH('Настройки ТИК'!$D$17),0,IF(MONTH($A94)&lt;MONTH('Настройки ТИК'!$D$17),0,IF(BK94="К",BE94,0)))</f>
        <v>#VALUE!</v>
      </c>
      <c r="BH94" s="277">
        <f t="shared" si="142"/>
        <v>0</v>
      </c>
      <c r="BI94" s="277">
        <f t="shared" si="143"/>
        <v>0</v>
      </c>
      <c r="BJ94" s="303">
        <f>'в ФОВ'!BG70</f>
        <v>0</v>
      </c>
      <c r="BK94" s="380" t="str">
        <f t="shared" si="144"/>
        <v/>
      </c>
      <c r="BL94" s="274" t="str">
        <f t="shared" si="112"/>
        <v>${id_fio6}</v>
      </c>
      <c r="BM94" s="181"/>
      <c r="BN94" s="181"/>
      <c r="BO94" s="275" t="str">
        <f t="shared" ref="BO94:BP110" si="202">INT(BM94/100)&amp;":"&amp;RIGHT(BM94,2)</f>
        <v>0:</v>
      </c>
      <c r="BP94" s="275" t="str">
        <f t="shared" si="202"/>
        <v>0:</v>
      </c>
      <c r="BQ94" s="276">
        <f t="shared" si="145"/>
        <v>0</v>
      </c>
      <c r="BR94" s="277" t="e">
        <f>IF(MONTH('Настройки ТИК'!$C$17)=MONTH('Настройки ТИК'!$D$17),IF(BW94="К",BQ94,0),IF(MONTH($A94)&lt;MONTH('Настройки ТИК'!$D$17),IF(BW94="К",BQ94,0),0))</f>
        <v>#VALUE!</v>
      </c>
      <c r="BS94" s="277" t="e">
        <f>IF(MONTH('Настройки ТИК'!$C$17)=MONTH('Настройки ТИК'!$D$17),0,IF(MONTH($A94)&lt;MONTH('Настройки ТИК'!$D$17),0,IF(BW94="К",BQ94,0)))</f>
        <v>#VALUE!</v>
      </c>
      <c r="BT94" s="277">
        <f t="shared" si="146"/>
        <v>0</v>
      </c>
      <c r="BU94" s="277">
        <f t="shared" si="147"/>
        <v>0</v>
      </c>
      <c r="BV94" s="303">
        <f>'в ФОВ'!BS70</f>
        <v>0</v>
      </c>
      <c r="BW94" s="380" t="str">
        <f t="shared" si="148"/>
        <v/>
      </c>
      <c r="BX94" s="274" t="str">
        <f t="shared" si="113"/>
        <v>${id_fio7}</v>
      </c>
      <c r="BY94" s="181"/>
      <c r="BZ94" s="181"/>
      <c r="CA94" s="275" t="str">
        <f t="shared" ref="CA94:CB110" si="203">INT(BY94/100)&amp;":"&amp;RIGHT(BY94,2)</f>
        <v>0:</v>
      </c>
      <c r="CB94" s="275" t="str">
        <f t="shared" si="203"/>
        <v>0:</v>
      </c>
      <c r="CC94" s="276">
        <f t="shared" si="149"/>
        <v>0</v>
      </c>
      <c r="CD94" s="277" t="e">
        <f>IF(MONTH('Настройки ТИК'!$C$17)=MONTH('Настройки ТИК'!$D$17),IF(CI94="К",CC94,0),IF(MONTH($A94)&lt;MONTH('Настройки ТИК'!$D$17),IF(CI94="К",CC94,0),0))</f>
        <v>#VALUE!</v>
      </c>
      <c r="CE94" s="277" t="e">
        <f>IF(MONTH('Настройки ТИК'!$C$17)=MONTH('Настройки ТИК'!$D$17),0,IF(MONTH($A94)&lt;MONTH('Настройки ТИК'!$D$17),0,IF(CI94="К",CC94,0)))</f>
        <v>#VALUE!</v>
      </c>
      <c r="CF94" s="277">
        <f t="shared" si="150"/>
        <v>0</v>
      </c>
      <c r="CG94" s="277">
        <f t="shared" si="151"/>
        <v>0</v>
      </c>
      <c r="CH94" s="303">
        <f>'в ФОВ'!CE70</f>
        <v>0</v>
      </c>
      <c r="CI94" s="380" t="str">
        <f t="shared" si="152"/>
        <v/>
      </c>
      <c r="CJ94" s="274" t="str">
        <f t="shared" si="114"/>
        <v>${id_fio8}</v>
      </c>
      <c r="CK94" s="181"/>
      <c r="CL94" s="181"/>
      <c r="CM94" s="275" t="str">
        <f t="shared" ref="CM94:CN110" si="204">INT(CK94/100)&amp;":"&amp;RIGHT(CK94,2)</f>
        <v>0:</v>
      </c>
      <c r="CN94" s="275" t="str">
        <f t="shared" si="204"/>
        <v>0:</v>
      </c>
      <c r="CO94" s="276">
        <f t="shared" si="153"/>
        <v>0</v>
      </c>
      <c r="CP94" s="277" t="e">
        <f>IF(MONTH('Настройки ТИК'!$C$17)=MONTH('Настройки ТИК'!$D$17),IF(CU94="К",CO94,0),IF(MONTH($A94)&lt;MONTH('Настройки ТИК'!$D$17),IF(CU94="К",CO94,0),0))</f>
        <v>#VALUE!</v>
      </c>
      <c r="CQ94" s="277" t="e">
        <f>IF(MONTH('Настройки ТИК'!$C$17)=MONTH('Настройки ТИК'!$D$17),0,IF(MONTH($A94)&lt;MONTH('Настройки ТИК'!$D$17),0,IF(CU94="К",CO94,0)))</f>
        <v>#VALUE!</v>
      </c>
      <c r="CR94" s="277">
        <f t="shared" si="154"/>
        <v>0</v>
      </c>
      <c r="CS94" s="277">
        <f t="shared" si="155"/>
        <v>0</v>
      </c>
      <c r="CT94" s="303">
        <f>'в ФОВ'!CQ70</f>
        <v>0</v>
      </c>
      <c r="CU94" s="380" t="str">
        <f t="shared" si="156"/>
        <v/>
      </c>
      <c r="CV94" s="274" t="str">
        <f t="shared" si="115"/>
        <v>${id_fio9}</v>
      </c>
      <c r="CW94" s="181"/>
      <c r="CX94" s="181"/>
      <c r="CY94" s="275" t="str">
        <f t="shared" ref="CY94:CZ110" si="205">INT(CW94/100)&amp;":"&amp;RIGHT(CW94,2)</f>
        <v>0:</v>
      </c>
      <c r="CZ94" s="275" t="str">
        <f t="shared" si="205"/>
        <v>0:</v>
      </c>
      <c r="DA94" s="276">
        <f t="shared" si="157"/>
        <v>0</v>
      </c>
      <c r="DB94" s="277" t="e">
        <f>IF(MONTH('Настройки ТИК'!$C$17)=MONTH('Настройки ТИК'!$D$17),IF(DG94="К",DA94,0),IF(MONTH($A94)&lt;MONTH('Настройки ТИК'!$D$17),IF(DG94="К",DA94,0),0))</f>
        <v>#VALUE!</v>
      </c>
      <c r="DC94" s="277" t="e">
        <f>IF(MONTH('Настройки ТИК'!$C$17)=MONTH('Настройки ТИК'!$D$17),0,IF(MONTH($A94)&lt;MONTH('Настройки ТИК'!$D$17),0,IF(DG94="К",DA94,0)))</f>
        <v>#VALUE!</v>
      </c>
      <c r="DD94" s="277">
        <f t="shared" si="158"/>
        <v>0</v>
      </c>
      <c r="DE94" s="277">
        <f t="shared" si="159"/>
        <v>0</v>
      </c>
      <c r="DF94" s="303">
        <f>'в ФОВ'!DC70</f>
        <v>0</v>
      </c>
      <c r="DG94" s="380" t="str">
        <f t="shared" si="160"/>
        <v/>
      </c>
      <c r="DH94" s="274" t="str">
        <f t="shared" si="116"/>
        <v>${id_fio10}</v>
      </c>
      <c r="DI94" s="181"/>
      <c r="DJ94" s="181"/>
      <c r="DK94" s="275" t="str">
        <f t="shared" ref="DK94:DL110" si="206">INT(DI94/100)&amp;":"&amp;RIGHT(DI94,2)</f>
        <v>0:</v>
      </c>
      <c r="DL94" s="275" t="str">
        <f t="shared" si="206"/>
        <v>0:</v>
      </c>
      <c r="DM94" s="276">
        <f t="shared" si="161"/>
        <v>0</v>
      </c>
      <c r="DN94" s="277" t="e">
        <f>IF(MONTH('Настройки ТИК'!$C$17)=MONTH('Настройки ТИК'!$D$17),IF(DS94="К",DM94,0),IF(MONTH($A94)&lt;MONTH('Настройки ТИК'!$D$17),IF(DS94="К",DM94,0),0))</f>
        <v>#VALUE!</v>
      </c>
      <c r="DO94" s="277" t="e">
        <f>IF(MONTH('Настройки ТИК'!$C$17)=MONTH('Настройки ТИК'!$D$17),0,IF(MONTH($A94)&lt;MONTH('Настройки ТИК'!$D$17),0,IF(DS94="К",DM94,0)))</f>
        <v>#VALUE!</v>
      </c>
      <c r="DP94" s="277">
        <f t="shared" si="162"/>
        <v>0</v>
      </c>
      <c r="DQ94" s="277">
        <f t="shared" si="163"/>
        <v>0</v>
      </c>
      <c r="DR94" s="303">
        <f>'в ФОВ'!DO70</f>
        <v>0</v>
      </c>
      <c r="DS94" s="380" t="str">
        <f t="shared" si="164"/>
        <v/>
      </c>
      <c r="DT94" s="274" t="str">
        <f t="shared" si="117"/>
        <v>${id_fio11}</v>
      </c>
      <c r="DU94" s="181"/>
      <c r="DV94" s="181"/>
      <c r="DW94" s="275" t="str">
        <f t="shared" ref="DW94:DX110" si="207">INT(DU94/100)&amp;":"&amp;RIGHT(DU94,2)</f>
        <v>0:</v>
      </c>
      <c r="DX94" s="275" t="str">
        <f t="shared" si="207"/>
        <v>0:</v>
      </c>
      <c r="DY94" s="276">
        <f t="shared" si="165"/>
        <v>0</v>
      </c>
      <c r="DZ94" s="277" t="e">
        <f>IF(MONTH('Настройки ТИК'!$C$17)=MONTH('Настройки ТИК'!$D$17),IF(EE94="К",DY94,0),IF(MONTH($A94)&lt;MONTH('Настройки ТИК'!$D$17),IF(EE94="К",DY94,0),0))</f>
        <v>#VALUE!</v>
      </c>
      <c r="EA94" s="277" t="e">
        <f>IF(MONTH('Настройки ТИК'!$C$17)=MONTH('Настройки ТИК'!$D$17),0,IF(MONTH($A94)&lt;MONTH('Настройки ТИК'!$D$17),0,IF(EE94="К",DY94,0)))</f>
        <v>#VALUE!</v>
      </c>
      <c r="EB94" s="277">
        <f t="shared" si="166"/>
        <v>0</v>
      </c>
      <c r="EC94" s="277">
        <f t="shared" si="167"/>
        <v>0</v>
      </c>
      <c r="ED94" s="303">
        <f>'в ФОВ'!EA70</f>
        <v>0</v>
      </c>
      <c r="EE94" s="380" t="str">
        <f t="shared" si="168"/>
        <v/>
      </c>
      <c r="EF94" s="274" t="str">
        <f t="shared" si="118"/>
        <v>${id_fio12}</v>
      </c>
      <c r="EG94" s="181"/>
      <c r="EH94" s="181"/>
      <c r="EI94" s="275" t="str">
        <f t="shared" ref="EI94:EJ110" si="208">INT(EG94/100)&amp;":"&amp;RIGHT(EG94,2)</f>
        <v>0:</v>
      </c>
      <c r="EJ94" s="275" t="str">
        <f t="shared" si="208"/>
        <v>0:</v>
      </c>
      <c r="EK94" s="276">
        <f t="shared" si="169"/>
        <v>0</v>
      </c>
      <c r="EL94" s="277" t="e">
        <f>IF(MONTH('Настройки ТИК'!$C$17)=MONTH('Настройки ТИК'!$D$17),IF(EQ94="К",EK94,0),IF(MONTH($A94)&lt;MONTH('Настройки ТИК'!$D$17),IF(EQ94="К",EK94,0),0))</f>
        <v>#VALUE!</v>
      </c>
      <c r="EM94" s="277" t="e">
        <f>IF(MONTH('Настройки ТИК'!$C$17)=MONTH('Настройки ТИК'!$D$17),0,IF(MONTH($A94)&lt;MONTH('Настройки ТИК'!$D$17),0,IF(EQ94="К",EK94,0)))</f>
        <v>#VALUE!</v>
      </c>
      <c r="EN94" s="277">
        <f t="shared" si="170"/>
        <v>0</v>
      </c>
      <c r="EO94" s="277">
        <f t="shared" si="171"/>
        <v>0</v>
      </c>
      <c r="EP94" s="303">
        <f>'в ФОВ'!EM70</f>
        <v>0</v>
      </c>
      <c r="EQ94" s="380" t="str">
        <f t="shared" si="172"/>
        <v/>
      </c>
      <c r="ER94" s="274" t="str">
        <f t="shared" si="119"/>
        <v>${id_fio13}</v>
      </c>
      <c r="ES94" s="181"/>
      <c r="ET94" s="181"/>
      <c r="EU94" s="275" t="str">
        <f t="shared" ref="EU94:EV110" si="209">INT(ES94/100)&amp;":"&amp;RIGHT(ES94,2)</f>
        <v>0:</v>
      </c>
      <c r="EV94" s="275" t="str">
        <f t="shared" si="209"/>
        <v>0:</v>
      </c>
      <c r="EW94" s="276">
        <f t="shared" si="173"/>
        <v>0</v>
      </c>
      <c r="EX94" s="277" t="e">
        <f>IF(MONTH('Настройки ТИК'!$C$17)=MONTH('Настройки ТИК'!$D$17),IF(FC94="К",EW94,0),IF(MONTH($A94)&lt;MONTH('Настройки ТИК'!$D$17),IF(FC94="К",EW94,0),0))</f>
        <v>#VALUE!</v>
      </c>
      <c r="EY94" s="277" t="e">
        <f>IF(MONTH('Настройки ТИК'!$C$17)=MONTH('Настройки ТИК'!$D$17),0,IF(MONTH($A94)&lt;MONTH('Настройки ТИК'!$D$17),0,IF(FC94="К",EW94,0)))</f>
        <v>#VALUE!</v>
      </c>
      <c r="EZ94" s="277">
        <f t="shared" si="174"/>
        <v>0</v>
      </c>
      <c r="FA94" s="277">
        <f t="shared" si="175"/>
        <v>0</v>
      </c>
      <c r="FB94" s="303">
        <f>'в ФОВ'!EY70</f>
        <v>0</v>
      </c>
      <c r="FC94" s="380" t="str">
        <f t="shared" si="176"/>
        <v/>
      </c>
      <c r="FD94" s="274" t="str">
        <f t="shared" si="120"/>
        <v>${id_fio14}</v>
      </c>
      <c r="FE94" s="181"/>
      <c r="FF94" s="181"/>
      <c r="FG94" s="275" t="str">
        <f t="shared" ref="FG94:FH110" si="210">INT(FE94/100)&amp;":"&amp;RIGHT(FE94,2)</f>
        <v>0:</v>
      </c>
      <c r="FH94" s="275" t="str">
        <f t="shared" si="210"/>
        <v>0:</v>
      </c>
      <c r="FI94" s="276">
        <f t="shared" si="177"/>
        <v>0</v>
      </c>
      <c r="FJ94" s="277" t="e">
        <f>IF(MONTH('Настройки ТИК'!$C$17)=MONTH('Настройки ТИК'!$D$17),IF(FO94="К",FI94,0),IF(MONTH($A94)&lt;MONTH('Настройки ТИК'!$D$17),IF(FO94="К",FI94,0),0))</f>
        <v>#VALUE!</v>
      </c>
      <c r="FK94" s="277" t="e">
        <f>IF(MONTH('Настройки ТИК'!$C$17)=MONTH('Настройки ТИК'!$D$17),0,IF(MONTH($A94)&lt;MONTH('Настройки ТИК'!$D$17),0,IF(FO94="К",FI94,0)))</f>
        <v>#VALUE!</v>
      </c>
      <c r="FL94" s="277">
        <f t="shared" si="178"/>
        <v>0</v>
      </c>
      <c r="FM94" s="277">
        <f t="shared" si="179"/>
        <v>0</v>
      </c>
      <c r="FN94" s="303">
        <f>'в ФОВ'!FK70</f>
        <v>0</v>
      </c>
      <c r="FO94" s="380" t="str">
        <f t="shared" si="180"/>
        <v/>
      </c>
      <c r="FP94" s="274" t="str">
        <f t="shared" si="121"/>
        <v>${id_fio15}</v>
      </c>
      <c r="FQ94" s="181"/>
      <c r="FR94" s="181"/>
      <c r="FS94" s="275" t="str">
        <f t="shared" ref="FS94:FT110" si="211">INT(FQ94/100)&amp;":"&amp;RIGHT(FQ94,2)</f>
        <v>0:</v>
      </c>
      <c r="FT94" s="275" t="str">
        <f t="shared" si="211"/>
        <v>0:</v>
      </c>
      <c r="FU94" s="276">
        <f t="shared" si="181"/>
        <v>0</v>
      </c>
      <c r="FV94" s="277" t="e">
        <f>IF(MONTH('Настройки ТИК'!$C$17)=MONTH('Настройки ТИК'!$D$17),IF(GA94="К",FU94,0),IF(MONTH($A94)&lt;MONTH('Настройки ТИК'!$D$17),IF(GA94="К",FU94,0),0))</f>
        <v>#VALUE!</v>
      </c>
      <c r="FW94" s="277" t="e">
        <f>IF(MONTH('Настройки ТИК'!$C$17)=MONTH('Настройки ТИК'!$D$17),0,IF(MONTH($A94)&lt;MONTH('Настройки ТИК'!$D$17),0,IF(GA94="К",FU94,0)))</f>
        <v>#VALUE!</v>
      </c>
      <c r="FX94" s="277">
        <f t="shared" si="182"/>
        <v>0</v>
      </c>
      <c r="FY94" s="277">
        <f t="shared" si="183"/>
        <v>0</v>
      </c>
      <c r="FZ94" s="303">
        <f>'в ФОВ'!FW70</f>
        <v>0</v>
      </c>
      <c r="GA94" s="380" t="str">
        <f t="shared" si="184"/>
        <v/>
      </c>
      <c r="GB94" s="274" t="str">
        <f t="shared" si="122"/>
        <v>${id_fio16}</v>
      </c>
      <c r="GC94" s="181"/>
      <c r="GD94" s="181"/>
      <c r="GE94" s="275" t="str">
        <f t="shared" ref="GE94:GF110" si="212">INT(GC94/100)&amp;":"&amp;RIGHT(GC94,2)</f>
        <v>0:</v>
      </c>
      <c r="GF94" s="275" t="str">
        <f t="shared" si="212"/>
        <v>0:</v>
      </c>
      <c r="GG94" s="276">
        <f t="shared" si="185"/>
        <v>0</v>
      </c>
      <c r="GH94" s="277" t="e">
        <f>IF(MONTH('Настройки ТИК'!$C$17)=MONTH('Настройки ТИК'!$D$17),IF(GM94="К",GG94,0),IF(MONTH($A94)&lt;MONTH('Настройки ТИК'!$D$17),IF(GM94="К",GG94,0),0))</f>
        <v>#VALUE!</v>
      </c>
      <c r="GI94" s="277" t="e">
        <f>IF(MONTH('Настройки ТИК'!$C$17)=MONTH('Настройки ТИК'!$D$17),0,IF(MONTH($A94)&lt;MONTH('Настройки ТИК'!$D$17),0,IF(GM94="К",GG94,0)))</f>
        <v>#VALUE!</v>
      </c>
      <c r="GJ94" s="277">
        <f t="shared" si="186"/>
        <v>0</v>
      </c>
      <c r="GK94" s="277">
        <f t="shared" si="187"/>
        <v>0</v>
      </c>
      <c r="GL94" s="303">
        <f>'в ФОВ'!GI70</f>
        <v>0</v>
      </c>
      <c r="GM94" s="380" t="str">
        <f t="shared" si="188"/>
        <v/>
      </c>
      <c r="GN94" s="274" t="str">
        <f t="shared" si="123"/>
        <v>${id_fio17}</v>
      </c>
      <c r="GO94" s="181"/>
      <c r="GP94" s="181"/>
      <c r="GQ94" s="275" t="str">
        <f t="shared" ref="GQ94:GR110" si="213">INT(GO94/100)&amp;":"&amp;RIGHT(GO94,2)</f>
        <v>0:</v>
      </c>
      <c r="GR94" s="275" t="str">
        <f t="shared" si="213"/>
        <v>0:</v>
      </c>
      <c r="GS94" s="276">
        <f t="shared" si="189"/>
        <v>0</v>
      </c>
      <c r="GT94" s="277" t="e">
        <f>IF(MONTH('Настройки ТИК'!$C$17)=MONTH('Настройки ТИК'!$D$17),IF(GY94="К",GS94,0),IF(MONTH($A94)&lt;MONTH('Настройки ТИК'!$D$17),IF(GY94="К",GS94,0),0))</f>
        <v>#VALUE!</v>
      </c>
      <c r="GU94" s="277" t="e">
        <f>IF(MONTH('Настройки ТИК'!$C$17)=MONTH('Настройки ТИК'!$D$17),0,IF(MONTH($A94)&lt;MONTH('Настройки ТИК'!$D$17),0,IF(GY94="К",GS94,0)))</f>
        <v>#VALUE!</v>
      </c>
      <c r="GV94" s="277">
        <f t="shared" si="190"/>
        <v>0</v>
      </c>
      <c r="GW94" s="277">
        <f t="shared" si="191"/>
        <v>0</v>
      </c>
      <c r="GX94" s="303">
        <f>'в ФОВ'!GU70</f>
        <v>0</v>
      </c>
      <c r="GY94" s="380" t="str">
        <f t="shared" si="192"/>
        <v/>
      </c>
      <c r="GZ94" s="274" t="str">
        <f t="shared" si="124"/>
        <v>${id_fio18}</v>
      </c>
      <c r="HA94" s="181"/>
      <c r="HB94" s="181"/>
      <c r="HC94" s="275" t="str">
        <f t="shared" ref="HC94:HD110" si="214">INT(HA94/100)&amp;":"&amp;RIGHT(HA94,2)</f>
        <v>0:</v>
      </c>
      <c r="HD94" s="275" t="str">
        <f t="shared" si="214"/>
        <v>0:</v>
      </c>
      <c r="HE94" s="276">
        <f t="shared" si="193"/>
        <v>0</v>
      </c>
      <c r="HF94" s="277" t="e">
        <f>IF(MONTH('Настройки ТИК'!$C$17)=MONTH('Настройки ТИК'!$D$17),IF(HK94="К",HE94,0),IF(MONTH($A94)&lt;MONTH('Настройки ТИК'!$D$17),IF(HK94="К",HE94,0),0))</f>
        <v>#VALUE!</v>
      </c>
      <c r="HG94" s="277" t="e">
        <f>IF(MONTH('Настройки ТИК'!$C$17)=MONTH('Настройки ТИК'!$D$17),0,IF(MONTH($A94)&lt;MONTH('Настройки ТИК'!$D$17),0,IF(HK94="К",HE94,0)))</f>
        <v>#VALUE!</v>
      </c>
      <c r="HH94" s="277">
        <f t="shared" si="194"/>
        <v>0</v>
      </c>
      <c r="HI94" s="277">
        <f t="shared" si="195"/>
        <v>0</v>
      </c>
      <c r="HJ94" s="303">
        <f>'в ФОВ'!HG70</f>
        <v>0</v>
      </c>
      <c r="HK94" s="380" t="str">
        <f t="shared" si="196"/>
        <v/>
      </c>
      <c r="HO94" s="408" t="str">
        <f>'Настройки ТИК'!$C$55</f>
        <v>${code_doc}</v>
      </c>
    </row>
    <row r="95" spans="1:223">
      <c r="A95" s="419" t="s">
        <v>1040</v>
      </c>
      <c r="B95" s="420" t="s">
        <v>1041</v>
      </c>
      <c r="C95" s="497" t="s">
        <v>1091</v>
      </c>
      <c r="D95" s="274" t="str">
        <f t="shared" si="107"/>
        <v>${id_fio1}</v>
      </c>
      <c r="E95" s="181"/>
      <c r="F95" s="181"/>
      <c r="G95" s="275" t="str">
        <f t="shared" si="197"/>
        <v>0:</v>
      </c>
      <c r="H95" s="275" t="str">
        <f t="shared" si="197"/>
        <v>0:</v>
      </c>
      <c r="I95" s="276">
        <f t="shared" si="125"/>
        <v>0</v>
      </c>
      <c r="J95" s="277" t="e">
        <f>IF(MONTH('Настройки ТИК'!$C$17)=MONTH('Настройки ТИК'!$D$17),IF(O95="К",I95,0),IF(MONTH($A95)&lt;MONTH('Настройки ТИК'!$D$17),IF(O95="К",I95,0),0))</f>
        <v>#VALUE!</v>
      </c>
      <c r="K95" s="277" t="e">
        <f>IF(MONTH('Настройки ТИК'!$C$17)=MONTH('Настройки ТИК'!$D$17),0,IF(MONTH($A95)&lt;MONTH('Настройки ТИК'!$D$17),0,IF(O95="К",I95,0)))</f>
        <v>#VALUE!</v>
      </c>
      <c r="L95" s="277">
        <f t="shared" si="126"/>
        <v>0</v>
      </c>
      <c r="M95" s="277">
        <f t="shared" si="127"/>
        <v>0</v>
      </c>
      <c r="N95" s="303">
        <f>'в ФОВ'!K71</f>
        <v>0</v>
      </c>
      <c r="O95" s="380" t="str">
        <f t="shared" si="128"/>
        <v/>
      </c>
      <c r="P95" s="274" t="str">
        <f t="shared" si="108"/>
        <v>${id_fio2}</v>
      </c>
      <c r="Q95" s="181"/>
      <c r="R95" s="181"/>
      <c r="S95" s="275" t="str">
        <f t="shared" si="198"/>
        <v>0:</v>
      </c>
      <c r="T95" s="275" t="str">
        <f t="shared" si="198"/>
        <v>0:</v>
      </c>
      <c r="U95" s="276">
        <f t="shared" si="129"/>
        <v>0</v>
      </c>
      <c r="V95" s="277" t="e">
        <f>IF(MONTH('Настройки ТИК'!$C$17)=MONTH('Настройки ТИК'!$D$17),IF(AA95="К",U95,0),IF(MONTH($A95)&lt;MONTH('Настройки ТИК'!$D$17),IF(AA95="К",U95,0),0))</f>
        <v>#VALUE!</v>
      </c>
      <c r="W95" s="277" t="e">
        <f>IF(MONTH('Настройки ТИК'!$C$17)=MONTH('Настройки ТИК'!$D$17),0,IF(MONTH($A95)&lt;MONTH('Настройки ТИК'!$D$17),0,IF(AA95="К",U95,0)))</f>
        <v>#VALUE!</v>
      </c>
      <c r="X95" s="277">
        <f t="shared" si="130"/>
        <v>0</v>
      </c>
      <c r="Y95" s="277">
        <f t="shared" si="131"/>
        <v>0</v>
      </c>
      <c r="Z95" s="303">
        <f>'в ФОВ'!W71</f>
        <v>0</v>
      </c>
      <c r="AA95" s="380" t="str">
        <f t="shared" si="132"/>
        <v/>
      </c>
      <c r="AB95" s="274" t="str">
        <f t="shared" si="109"/>
        <v>${id_fio3}</v>
      </c>
      <c r="AC95" s="181"/>
      <c r="AD95" s="181"/>
      <c r="AE95" s="275" t="str">
        <f t="shared" si="199"/>
        <v>0:</v>
      </c>
      <c r="AF95" s="275" t="str">
        <f t="shared" si="199"/>
        <v>0:</v>
      </c>
      <c r="AG95" s="276">
        <f t="shared" si="133"/>
        <v>0</v>
      </c>
      <c r="AH95" s="277" t="e">
        <f>IF(MONTH('Настройки ТИК'!$C$17)=MONTH('Настройки ТИК'!$D$17),IF(AM95="К",AG95,0),IF(MONTH($A95)&lt;MONTH('Настройки ТИК'!$D$17),IF(AM95="К",AG95,0),0))</f>
        <v>#VALUE!</v>
      </c>
      <c r="AI95" s="277" t="e">
        <f>IF(MONTH('Настройки ТИК'!$C$17)=MONTH('Настройки ТИК'!$D$17),0,IF(MONTH($A95)&lt;MONTH('Настройки ТИК'!$D$17),0,IF(AM95="К",AG95,0)))</f>
        <v>#VALUE!</v>
      </c>
      <c r="AJ95" s="277">
        <f t="shared" si="134"/>
        <v>0</v>
      </c>
      <c r="AK95" s="277">
        <f t="shared" si="135"/>
        <v>0</v>
      </c>
      <c r="AL95" s="303">
        <f>'в ФОВ'!AI71</f>
        <v>0</v>
      </c>
      <c r="AM95" s="380" t="str">
        <f t="shared" si="136"/>
        <v/>
      </c>
      <c r="AN95" s="274" t="str">
        <f t="shared" si="110"/>
        <v>${id_fio4}</v>
      </c>
      <c r="AO95" s="181"/>
      <c r="AP95" s="181"/>
      <c r="AQ95" s="275" t="str">
        <f t="shared" si="200"/>
        <v>0:</v>
      </c>
      <c r="AR95" s="275" t="str">
        <f t="shared" si="200"/>
        <v>0:</v>
      </c>
      <c r="AS95" s="276">
        <f t="shared" si="137"/>
        <v>0</v>
      </c>
      <c r="AT95" s="277" t="e">
        <f>IF(MONTH('Настройки ТИК'!$C$17)=MONTH('Настройки ТИК'!$D$17),IF(AY95="К",AS95,0),IF(MONTH($A95)&lt;MONTH('Настройки ТИК'!$D$17),IF(AY95="К",AS95,0),0))</f>
        <v>#VALUE!</v>
      </c>
      <c r="AU95" s="277" t="e">
        <f>IF(MONTH('Настройки ТИК'!$C$17)=MONTH('Настройки ТИК'!$D$17),0,IF(MONTH($A95)&lt;MONTH('Настройки ТИК'!$D$17),0,IF(AY95="К",AS95,0)))</f>
        <v>#VALUE!</v>
      </c>
      <c r="AV95" s="277">
        <f t="shared" si="138"/>
        <v>0</v>
      </c>
      <c r="AW95" s="277">
        <f t="shared" si="139"/>
        <v>0</v>
      </c>
      <c r="AX95" s="303">
        <f>'в ФОВ'!AU71</f>
        <v>0</v>
      </c>
      <c r="AY95" s="380" t="str">
        <f t="shared" si="140"/>
        <v/>
      </c>
      <c r="AZ95" s="274" t="str">
        <f t="shared" si="111"/>
        <v>${id_fio5}</v>
      </c>
      <c r="BA95" s="181"/>
      <c r="BB95" s="181"/>
      <c r="BC95" s="275" t="str">
        <f t="shared" si="201"/>
        <v>0:</v>
      </c>
      <c r="BD95" s="275" t="str">
        <f t="shared" si="201"/>
        <v>0:</v>
      </c>
      <c r="BE95" s="276">
        <f t="shared" si="141"/>
        <v>0</v>
      </c>
      <c r="BF95" s="277" t="e">
        <f>IF(MONTH('Настройки ТИК'!$C$17)=MONTH('Настройки ТИК'!$D$17),IF(BK95="К",BE95,0),IF(MONTH($A95)&lt;MONTH('Настройки ТИК'!$D$17),IF(BK95="К",BE95,0),0))</f>
        <v>#VALUE!</v>
      </c>
      <c r="BG95" s="277" t="e">
        <f>IF(MONTH('Настройки ТИК'!$C$17)=MONTH('Настройки ТИК'!$D$17),0,IF(MONTH($A95)&lt;MONTH('Настройки ТИК'!$D$17),0,IF(BK95="К",BE95,0)))</f>
        <v>#VALUE!</v>
      </c>
      <c r="BH95" s="277">
        <f t="shared" si="142"/>
        <v>0</v>
      </c>
      <c r="BI95" s="277">
        <f t="shared" si="143"/>
        <v>0</v>
      </c>
      <c r="BJ95" s="303">
        <f>'в ФОВ'!BG71</f>
        <v>0</v>
      </c>
      <c r="BK95" s="380" t="str">
        <f t="shared" si="144"/>
        <v/>
      </c>
      <c r="BL95" s="274" t="str">
        <f t="shared" si="112"/>
        <v>${id_fio6}</v>
      </c>
      <c r="BM95" s="181"/>
      <c r="BN95" s="181"/>
      <c r="BO95" s="275" t="str">
        <f t="shared" si="202"/>
        <v>0:</v>
      </c>
      <c r="BP95" s="275" t="str">
        <f t="shared" si="202"/>
        <v>0:</v>
      </c>
      <c r="BQ95" s="276">
        <f t="shared" si="145"/>
        <v>0</v>
      </c>
      <c r="BR95" s="277" t="e">
        <f>IF(MONTH('Настройки ТИК'!$C$17)=MONTH('Настройки ТИК'!$D$17),IF(BW95="К",BQ95,0),IF(MONTH($A95)&lt;MONTH('Настройки ТИК'!$D$17),IF(BW95="К",BQ95,0),0))</f>
        <v>#VALUE!</v>
      </c>
      <c r="BS95" s="277" t="e">
        <f>IF(MONTH('Настройки ТИК'!$C$17)=MONTH('Настройки ТИК'!$D$17),0,IF(MONTH($A95)&lt;MONTH('Настройки ТИК'!$D$17),0,IF(BW95="К",BQ95,0)))</f>
        <v>#VALUE!</v>
      </c>
      <c r="BT95" s="277">
        <f t="shared" si="146"/>
        <v>0</v>
      </c>
      <c r="BU95" s="277">
        <f t="shared" si="147"/>
        <v>0</v>
      </c>
      <c r="BV95" s="303">
        <f>'в ФОВ'!BS71</f>
        <v>0</v>
      </c>
      <c r="BW95" s="380" t="str">
        <f t="shared" si="148"/>
        <v/>
      </c>
      <c r="BX95" s="274" t="str">
        <f t="shared" si="113"/>
        <v>${id_fio7}</v>
      </c>
      <c r="BY95" s="181"/>
      <c r="BZ95" s="181"/>
      <c r="CA95" s="275" t="str">
        <f t="shared" si="203"/>
        <v>0:</v>
      </c>
      <c r="CB95" s="275" t="str">
        <f t="shared" si="203"/>
        <v>0:</v>
      </c>
      <c r="CC95" s="276">
        <f t="shared" si="149"/>
        <v>0</v>
      </c>
      <c r="CD95" s="277" t="e">
        <f>IF(MONTH('Настройки ТИК'!$C$17)=MONTH('Настройки ТИК'!$D$17),IF(CI95="К",CC95,0),IF(MONTH($A95)&lt;MONTH('Настройки ТИК'!$D$17),IF(CI95="К",CC95,0),0))</f>
        <v>#VALUE!</v>
      </c>
      <c r="CE95" s="277" t="e">
        <f>IF(MONTH('Настройки ТИК'!$C$17)=MONTH('Настройки ТИК'!$D$17),0,IF(MONTH($A95)&lt;MONTH('Настройки ТИК'!$D$17),0,IF(CI95="К",CC95,0)))</f>
        <v>#VALUE!</v>
      </c>
      <c r="CF95" s="277">
        <f t="shared" si="150"/>
        <v>0</v>
      </c>
      <c r="CG95" s="277">
        <f t="shared" si="151"/>
        <v>0</v>
      </c>
      <c r="CH95" s="303">
        <f>'в ФОВ'!CE71</f>
        <v>0</v>
      </c>
      <c r="CI95" s="380" t="str">
        <f t="shared" si="152"/>
        <v/>
      </c>
      <c r="CJ95" s="274" t="str">
        <f t="shared" si="114"/>
        <v>${id_fio8}</v>
      </c>
      <c r="CK95" s="181"/>
      <c r="CL95" s="181"/>
      <c r="CM95" s="275" t="str">
        <f t="shared" si="204"/>
        <v>0:</v>
      </c>
      <c r="CN95" s="275" t="str">
        <f t="shared" si="204"/>
        <v>0:</v>
      </c>
      <c r="CO95" s="276">
        <f t="shared" si="153"/>
        <v>0</v>
      </c>
      <c r="CP95" s="277" t="e">
        <f>IF(MONTH('Настройки ТИК'!$C$17)=MONTH('Настройки ТИК'!$D$17),IF(CU95="К",CO95,0),IF(MONTH($A95)&lt;MONTH('Настройки ТИК'!$D$17),IF(CU95="К",CO95,0),0))</f>
        <v>#VALUE!</v>
      </c>
      <c r="CQ95" s="277" t="e">
        <f>IF(MONTH('Настройки ТИК'!$C$17)=MONTH('Настройки ТИК'!$D$17),0,IF(MONTH($A95)&lt;MONTH('Настройки ТИК'!$D$17),0,IF(CU95="К",CO95,0)))</f>
        <v>#VALUE!</v>
      </c>
      <c r="CR95" s="277">
        <f t="shared" si="154"/>
        <v>0</v>
      </c>
      <c r="CS95" s="277">
        <f t="shared" si="155"/>
        <v>0</v>
      </c>
      <c r="CT95" s="303">
        <f>'в ФОВ'!CQ71</f>
        <v>0</v>
      </c>
      <c r="CU95" s="380" t="str">
        <f t="shared" si="156"/>
        <v/>
      </c>
      <c r="CV95" s="274" t="str">
        <f t="shared" si="115"/>
        <v>${id_fio9}</v>
      </c>
      <c r="CW95" s="181"/>
      <c r="CX95" s="181"/>
      <c r="CY95" s="275" t="str">
        <f t="shared" si="205"/>
        <v>0:</v>
      </c>
      <c r="CZ95" s="275" t="str">
        <f t="shared" si="205"/>
        <v>0:</v>
      </c>
      <c r="DA95" s="276">
        <f t="shared" si="157"/>
        <v>0</v>
      </c>
      <c r="DB95" s="277" t="e">
        <f>IF(MONTH('Настройки ТИК'!$C$17)=MONTH('Настройки ТИК'!$D$17),IF(DG95="К",DA95,0),IF(MONTH($A95)&lt;MONTH('Настройки ТИК'!$D$17),IF(DG95="К",DA95,0),0))</f>
        <v>#VALUE!</v>
      </c>
      <c r="DC95" s="277" t="e">
        <f>IF(MONTH('Настройки ТИК'!$C$17)=MONTH('Настройки ТИК'!$D$17),0,IF(MONTH($A95)&lt;MONTH('Настройки ТИК'!$D$17),0,IF(DG95="К",DA95,0)))</f>
        <v>#VALUE!</v>
      </c>
      <c r="DD95" s="277">
        <f t="shared" si="158"/>
        <v>0</v>
      </c>
      <c r="DE95" s="277">
        <f t="shared" si="159"/>
        <v>0</v>
      </c>
      <c r="DF95" s="303">
        <f>'в ФОВ'!DC71</f>
        <v>0</v>
      </c>
      <c r="DG95" s="380" t="str">
        <f t="shared" si="160"/>
        <v/>
      </c>
      <c r="DH95" s="274" t="str">
        <f t="shared" si="116"/>
        <v>${id_fio10}</v>
      </c>
      <c r="DI95" s="181"/>
      <c r="DJ95" s="181"/>
      <c r="DK95" s="275" t="str">
        <f t="shared" si="206"/>
        <v>0:</v>
      </c>
      <c r="DL95" s="275" t="str">
        <f t="shared" si="206"/>
        <v>0:</v>
      </c>
      <c r="DM95" s="276">
        <f t="shared" si="161"/>
        <v>0</v>
      </c>
      <c r="DN95" s="277" t="e">
        <f>IF(MONTH('Настройки ТИК'!$C$17)=MONTH('Настройки ТИК'!$D$17),IF(DS95="К",DM95,0),IF(MONTH($A95)&lt;MONTH('Настройки ТИК'!$D$17),IF(DS95="К",DM95,0),0))</f>
        <v>#VALUE!</v>
      </c>
      <c r="DO95" s="277" t="e">
        <f>IF(MONTH('Настройки ТИК'!$C$17)=MONTH('Настройки ТИК'!$D$17),0,IF(MONTH($A95)&lt;MONTH('Настройки ТИК'!$D$17),0,IF(DS95="К",DM95,0)))</f>
        <v>#VALUE!</v>
      </c>
      <c r="DP95" s="277">
        <f t="shared" si="162"/>
        <v>0</v>
      </c>
      <c r="DQ95" s="277">
        <f t="shared" si="163"/>
        <v>0</v>
      </c>
      <c r="DR95" s="303">
        <f>'в ФОВ'!DO71</f>
        <v>0</v>
      </c>
      <c r="DS95" s="380" t="str">
        <f t="shared" si="164"/>
        <v/>
      </c>
      <c r="DT95" s="274" t="str">
        <f t="shared" si="117"/>
        <v>${id_fio11}</v>
      </c>
      <c r="DU95" s="181"/>
      <c r="DV95" s="181"/>
      <c r="DW95" s="275" t="str">
        <f t="shared" si="207"/>
        <v>0:</v>
      </c>
      <c r="DX95" s="275" t="str">
        <f t="shared" si="207"/>
        <v>0:</v>
      </c>
      <c r="DY95" s="276">
        <f t="shared" si="165"/>
        <v>0</v>
      </c>
      <c r="DZ95" s="277" t="e">
        <f>IF(MONTH('Настройки ТИК'!$C$17)=MONTH('Настройки ТИК'!$D$17),IF(EE95="К",DY95,0),IF(MONTH($A95)&lt;MONTH('Настройки ТИК'!$D$17),IF(EE95="К",DY95,0),0))</f>
        <v>#VALUE!</v>
      </c>
      <c r="EA95" s="277" t="e">
        <f>IF(MONTH('Настройки ТИК'!$C$17)=MONTH('Настройки ТИК'!$D$17),0,IF(MONTH($A95)&lt;MONTH('Настройки ТИК'!$D$17),0,IF(EE95="К",DY95,0)))</f>
        <v>#VALUE!</v>
      </c>
      <c r="EB95" s="277">
        <f t="shared" si="166"/>
        <v>0</v>
      </c>
      <c r="EC95" s="277">
        <f t="shared" si="167"/>
        <v>0</v>
      </c>
      <c r="ED95" s="303">
        <f>'в ФОВ'!EA71</f>
        <v>0</v>
      </c>
      <c r="EE95" s="380" t="str">
        <f t="shared" si="168"/>
        <v/>
      </c>
      <c r="EF95" s="274" t="str">
        <f t="shared" si="118"/>
        <v>${id_fio12}</v>
      </c>
      <c r="EG95" s="181"/>
      <c r="EH95" s="181"/>
      <c r="EI95" s="275" t="str">
        <f t="shared" si="208"/>
        <v>0:</v>
      </c>
      <c r="EJ95" s="275" t="str">
        <f t="shared" si="208"/>
        <v>0:</v>
      </c>
      <c r="EK95" s="276">
        <f t="shared" si="169"/>
        <v>0</v>
      </c>
      <c r="EL95" s="277" t="e">
        <f>IF(MONTH('Настройки ТИК'!$C$17)=MONTH('Настройки ТИК'!$D$17),IF(EQ95="К",EK95,0),IF(MONTH($A95)&lt;MONTH('Настройки ТИК'!$D$17),IF(EQ95="К",EK95,0),0))</f>
        <v>#VALUE!</v>
      </c>
      <c r="EM95" s="277" t="e">
        <f>IF(MONTH('Настройки ТИК'!$C$17)=MONTH('Настройки ТИК'!$D$17),0,IF(MONTH($A95)&lt;MONTH('Настройки ТИК'!$D$17),0,IF(EQ95="К",EK95,0)))</f>
        <v>#VALUE!</v>
      </c>
      <c r="EN95" s="277">
        <f t="shared" si="170"/>
        <v>0</v>
      </c>
      <c r="EO95" s="277">
        <f t="shared" si="171"/>
        <v>0</v>
      </c>
      <c r="EP95" s="303">
        <f>'в ФОВ'!EM71</f>
        <v>0</v>
      </c>
      <c r="EQ95" s="380" t="str">
        <f t="shared" si="172"/>
        <v/>
      </c>
      <c r="ER95" s="274" t="str">
        <f t="shared" si="119"/>
        <v>${id_fio13}</v>
      </c>
      <c r="ES95" s="181"/>
      <c r="ET95" s="181"/>
      <c r="EU95" s="275" t="str">
        <f t="shared" si="209"/>
        <v>0:</v>
      </c>
      <c r="EV95" s="275" t="str">
        <f t="shared" si="209"/>
        <v>0:</v>
      </c>
      <c r="EW95" s="276">
        <f t="shared" si="173"/>
        <v>0</v>
      </c>
      <c r="EX95" s="277" t="e">
        <f>IF(MONTH('Настройки ТИК'!$C$17)=MONTH('Настройки ТИК'!$D$17),IF(FC95="К",EW95,0),IF(MONTH($A95)&lt;MONTH('Настройки ТИК'!$D$17),IF(FC95="К",EW95,0),0))</f>
        <v>#VALUE!</v>
      </c>
      <c r="EY95" s="277" t="e">
        <f>IF(MONTH('Настройки ТИК'!$C$17)=MONTH('Настройки ТИК'!$D$17),0,IF(MONTH($A95)&lt;MONTH('Настройки ТИК'!$D$17),0,IF(FC95="К",EW95,0)))</f>
        <v>#VALUE!</v>
      </c>
      <c r="EZ95" s="277">
        <f t="shared" si="174"/>
        <v>0</v>
      </c>
      <c r="FA95" s="277">
        <f t="shared" si="175"/>
        <v>0</v>
      </c>
      <c r="FB95" s="303">
        <f>'в ФОВ'!EY71</f>
        <v>0</v>
      </c>
      <c r="FC95" s="380" t="str">
        <f t="shared" si="176"/>
        <v/>
      </c>
      <c r="FD95" s="274" t="str">
        <f t="shared" si="120"/>
        <v>${id_fio14}</v>
      </c>
      <c r="FE95" s="181"/>
      <c r="FF95" s="181"/>
      <c r="FG95" s="275" t="str">
        <f t="shared" si="210"/>
        <v>0:</v>
      </c>
      <c r="FH95" s="275" t="str">
        <f t="shared" si="210"/>
        <v>0:</v>
      </c>
      <c r="FI95" s="276">
        <f t="shared" si="177"/>
        <v>0</v>
      </c>
      <c r="FJ95" s="277" t="e">
        <f>IF(MONTH('Настройки ТИК'!$C$17)=MONTH('Настройки ТИК'!$D$17),IF(FO95="К",FI95,0),IF(MONTH($A95)&lt;MONTH('Настройки ТИК'!$D$17),IF(FO95="К",FI95,0),0))</f>
        <v>#VALUE!</v>
      </c>
      <c r="FK95" s="277" t="e">
        <f>IF(MONTH('Настройки ТИК'!$C$17)=MONTH('Настройки ТИК'!$D$17),0,IF(MONTH($A95)&lt;MONTH('Настройки ТИК'!$D$17),0,IF(FO95="К",FI95,0)))</f>
        <v>#VALUE!</v>
      </c>
      <c r="FL95" s="277">
        <f t="shared" si="178"/>
        <v>0</v>
      </c>
      <c r="FM95" s="277">
        <f t="shared" si="179"/>
        <v>0</v>
      </c>
      <c r="FN95" s="303">
        <f>'в ФОВ'!FK71</f>
        <v>0</v>
      </c>
      <c r="FO95" s="380" t="str">
        <f t="shared" si="180"/>
        <v/>
      </c>
      <c r="FP95" s="274" t="str">
        <f t="shared" si="121"/>
        <v>${id_fio15}</v>
      </c>
      <c r="FQ95" s="181"/>
      <c r="FR95" s="181"/>
      <c r="FS95" s="275" t="str">
        <f t="shared" si="211"/>
        <v>0:</v>
      </c>
      <c r="FT95" s="275" t="str">
        <f t="shared" si="211"/>
        <v>0:</v>
      </c>
      <c r="FU95" s="276">
        <f t="shared" si="181"/>
        <v>0</v>
      </c>
      <c r="FV95" s="277" t="e">
        <f>IF(MONTH('Настройки ТИК'!$C$17)=MONTH('Настройки ТИК'!$D$17),IF(GA95="К",FU95,0),IF(MONTH($A95)&lt;MONTH('Настройки ТИК'!$D$17),IF(GA95="К",FU95,0),0))</f>
        <v>#VALUE!</v>
      </c>
      <c r="FW95" s="277" t="e">
        <f>IF(MONTH('Настройки ТИК'!$C$17)=MONTH('Настройки ТИК'!$D$17),0,IF(MONTH($A95)&lt;MONTH('Настройки ТИК'!$D$17),0,IF(GA95="К",FU95,0)))</f>
        <v>#VALUE!</v>
      </c>
      <c r="FX95" s="277">
        <f t="shared" si="182"/>
        <v>0</v>
      </c>
      <c r="FY95" s="277">
        <f t="shared" si="183"/>
        <v>0</v>
      </c>
      <c r="FZ95" s="303">
        <f>'в ФОВ'!FW71</f>
        <v>0</v>
      </c>
      <c r="GA95" s="380" t="str">
        <f t="shared" si="184"/>
        <v/>
      </c>
      <c r="GB95" s="274" t="str">
        <f t="shared" si="122"/>
        <v>${id_fio16}</v>
      </c>
      <c r="GC95" s="181"/>
      <c r="GD95" s="181"/>
      <c r="GE95" s="275" t="str">
        <f t="shared" si="212"/>
        <v>0:</v>
      </c>
      <c r="GF95" s="275" t="str">
        <f t="shared" si="212"/>
        <v>0:</v>
      </c>
      <c r="GG95" s="276">
        <f t="shared" si="185"/>
        <v>0</v>
      </c>
      <c r="GH95" s="277" t="e">
        <f>IF(MONTH('Настройки ТИК'!$C$17)=MONTH('Настройки ТИК'!$D$17),IF(GM95="К",GG95,0),IF(MONTH($A95)&lt;MONTH('Настройки ТИК'!$D$17),IF(GM95="К",GG95,0),0))</f>
        <v>#VALUE!</v>
      </c>
      <c r="GI95" s="277" t="e">
        <f>IF(MONTH('Настройки ТИК'!$C$17)=MONTH('Настройки ТИК'!$D$17),0,IF(MONTH($A95)&lt;MONTH('Настройки ТИК'!$D$17),0,IF(GM95="К",GG95,0)))</f>
        <v>#VALUE!</v>
      </c>
      <c r="GJ95" s="277">
        <f t="shared" si="186"/>
        <v>0</v>
      </c>
      <c r="GK95" s="277">
        <f t="shared" si="187"/>
        <v>0</v>
      </c>
      <c r="GL95" s="303">
        <f>'в ФОВ'!GI71</f>
        <v>0</v>
      </c>
      <c r="GM95" s="380" t="str">
        <f t="shared" si="188"/>
        <v/>
      </c>
      <c r="GN95" s="274" t="str">
        <f t="shared" si="123"/>
        <v>${id_fio17}</v>
      </c>
      <c r="GO95" s="181"/>
      <c r="GP95" s="181"/>
      <c r="GQ95" s="275" t="str">
        <f t="shared" si="213"/>
        <v>0:</v>
      </c>
      <c r="GR95" s="275" t="str">
        <f t="shared" si="213"/>
        <v>0:</v>
      </c>
      <c r="GS95" s="276">
        <f t="shared" si="189"/>
        <v>0</v>
      </c>
      <c r="GT95" s="277" t="e">
        <f>IF(MONTH('Настройки ТИК'!$C$17)=MONTH('Настройки ТИК'!$D$17),IF(GY95="К",GS95,0),IF(MONTH($A95)&lt;MONTH('Настройки ТИК'!$D$17),IF(GY95="К",GS95,0),0))</f>
        <v>#VALUE!</v>
      </c>
      <c r="GU95" s="277" t="e">
        <f>IF(MONTH('Настройки ТИК'!$C$17)=MONTH('Настройки ТИК'!$D$17),0,IF(MONTH($A95)&lt;MONTH('Настройки ТИК'!$D$17),0,IF(GY95="К",GS95,0)))</f>
        <v>#VALUE!</v>
      </c>
      <c r="GV95" s="277">
        <f t="shared" si="190"/>
        <v>0</v>
      </c>
      <c r="GW95" s="277">
        <f t="shared" si="191"/>
        <v>0</v>
      </c>
      <c r="GX95" s="303">
        <f>'в ФОВ'!GU71</f>
        <v>0</v>
      </c>
      <c r="GY95" s="380" t="str">
        <f t="shared" si="192"/>
        <v/>
      </c>
      <c r="GZ95" s="274" t="str">
        <f t="shared" si="124"/>
        <v>${id_fio18}</v>
      </c>
      <c r="HA95" s="181"/>
      <c r="HB95" s="181"/>
      <c r="HC95" s="275" t="str">
        <f t="shared" si="214"/>
        <v>0:</v>
      </c>
      <c r="HD95" s="275" t="str">
        <f t="shared" si="214"/>
        <v>0:</v>
      </c>
      <c r="HE95" s="276">
        <f t="shared" si="193"/>
        <v>0</v>
      </c>
      <c r="HF95" s="277" t="e">
        <f>IF(MONTH('Настройки ТИК'!$C$17)=MONTH('Настройки ТИК'!$D$17),IF(HK95="К",HE95,0),IF(MONTH($A95)&lt;MONTH('Настройки ТИК'!$D$17),IF(HK95="К",HE95,0),0))</f>
        <v>#VALUE!</v>
      </c>
      <c r="HG95" s="277" t="e">
        <f>IF(MONTH('Настройки ТИК'!$C$17)=MONTH('Настройки ТИК'!$D$17),0,IF(MONTH($A95)&lt;MONTH('Настройки ТИК'!$D$17),0,IF(HK95="К",HE95,0)))</f>
        <v>#VALUE!</v>
      </c>
      <c r="HH95" s="277">
        <f t="shared" si="194"/>
        <v>0</v>
      </c>
      <c r="HI95" s="277">
        <f t="shared" si="195"/>
        <v>0</v>
      </c>
      <c r="HJ95" s="303">
        <f>'в ФОВ'!HG71</f>
        <v>0</v>
      </c>
      <c r="HK95" s="380" t="str">
        <f t="shared" si="196"/>
        <v/>
      </c>
      <c r="HO95" s="408" t="str">
        <f>'Настройки ТИК'!$C$55</f>
        <v>${code_doc}</v>
      </c>
    </row>
    <row r="96" spans="1:223">
      <c r="A96" s="419" t="s">
        <v>1040</v>
      </c>
      <c r="B96" s="420" t="s">
        <v>1041</v>
      </c>
      <c r="C96" s="497" t="s">
        <v>1091</v>
      </c>
      <c r="D96" s="274" t="str">
        <f t="shared" si="107"/>
        <v>${id_fio1}</v>
      </c>
      <c r="E96" s="181"/>
      <c r="F96" s="181"/>
      <c r="G96" s="275" t="str">
        <f t="shared" si="197"/>
        <v>0:</v>
      </c>
      <c r="H96" s="275" t="str">
        <f t="shared" si="197"/>
        <v>0:</v>
      </c>
      <c r="I96" s="276">
        <f t="shared" si="125"/>
        <v>0</v>
      </c>
      <c r="J96" s="277" t="e">
        <f>IF(MONTH('Настройки ТИК'!$C$17)=MONTH('Настройки ТИК'!$D$17),IF(O96="К",I96,0),IF(MONTH($A96)&lt;MONTH('Настройки ТИК'!$D$17),IF(O96="К",I96,0),0))</f>
        <v>#VALUE!</v>
      </c>
      <c r="K96" s="277" t="e">
        <f>IF(MONTH('Настройки ТИК'!$C$17)=MONTH('Настройки ТИК'!$D$17),0,IF(MONTH($A96)&lt;MONTH('Настройки ТИК'!$D$17),0,IF(O96="К",I96,0)))</f>
        <v>#VALUE!</v>
      </c>
      <c r="L96" s="277">
        <f t="shared" si="126"/>
        <v>0</v>
      </c>
      <c r="M96" s="277">
        <f t="shared" si="127"/>
        <v>0</v>
      </c>
      <c r="N96" s="303">
        <f>'в ФОВ'!K72</f>
        <v>0</v>
      </c>
      <c r="O96" s="380" t="str">
        <f t="shared" si="128"/>
        <v/>
      </c>
      <c r="P96" s="274" t="str">
        <f t="shared" si="108"/>
        <v>${id_fio2}</v>
      </c>
      <c r="Q96" s="181"/>
      <c r="R96" s="181"/>
      <c r="S96" s="275" t="str">
        <f t="shared" si="198"/>
        <v>0:</v>
      </c>
      <c r="T96" s="275" t="str">
        <f t="shared" si="198"/>
        <v>0:</v>
      </c>
      <c r="U96" s="276">
        <f t="shared" si="129"/>
        <v>0</v>
      </c>
      <c r="V96" s="277" t="e">
        <f>IF(MONTH('Настройки ТИК'!$C$17)=MONTH('Настройки ТИК'!$D$17),IF(AA96="К",U96,0),IF(MONTH($A96)&lt;MONTH('Настройки ТИК'!$D$17),IF(AA96="К",U96,0),0))</f>
        <v>#VALUE!</v>
      </c>
      <c r="W96" s="277" t="e">
        <f>IF(MONTH('Настройки ТИК'!$C$17)=MONTH('Настройки ТИК'!$D$17),0,IF(MONTH($A96)&lt;MONTH('Настройки ТИК'!$D$17),0,IF(AA96="К",U96,0)))</f>
        <v>#VALUE!</v>
      </c>
      <c r="X96" s="277">
        <f t="shared" si="130"/>
        <v>0</v>
      </c>
      <c r="Y96" s="277">
        <f t="shared" si="131"/>
        <v>0</v>
      </c>
      <c r="Z96" s="303">
        <f>'в ФОВ'!W72</f>
        <v>0</v>
      </c>
      <c r="AA96" s="380" t="str">
        <f t="shared" si="132"/>
        <v/>
      </c>
      <c r="AB96" s="274" t="str">
        <f t="shared" si="109"/>
        <v>${id_fio3}</v>
      </c>
      <c r="AC96" s="181"/>
      <c r="AD96" s="181"/>
      <c r="AE96" s="275" t="str">
        <f t="shared" si="199"/>
        <v>0:</v>
      </c>
      <c r="AF96" s="275" t="str">
        <f t="shared" si="199"/>
        <v>0:</v>
      </c>
      <c r="AG96" s="276">
        <f t="shared" si="133"/>
        <v>0</v>
      </c>
      <c r="AH96" s="277" t="e">
        <f>IF(MONTH('Настройки ТИК'!$C$17)=MONTH('Настройки ТИК'!$D$17),IF(AM96="К",AG96,0),IF(MONTH($A96)&lt;MONTH('Настройки ТИК'!$D$17),IF(AM96="К",AG96,0),0))</f>
        <v>#VALUE!</v>
      </c>
      <c r="AI96" s="277" t="e">
        <f>IF(MONTH('Настройки ТИК'!$C$17)=MONTH('Настройки ТИК'!$D$17),0,IF(MONTH($A96)&lt;MONTH('Настройки ТИК'!$D$17),0,IF(AM96="К",AG96,0)))</f>
        <v>#VALUE!</v>
      </c>
      <c r="AJ96" s="277">
        <f t="shared" si="134"/>
        <v>0</v>
      </c>
      <c r="AK96" s="277">
        <f t="shared" si="135"/>
        <v>0</v>
      </c>
      <c r="AL96" s="303">
        <f>'в ФОВ'!AI72</f>
        <v>0</v>
      </c>
      <c r="AM96" s="380" t="str">
        <f t="shared" si="136"/>
        <v/>
      </c>
      <c r="AN96" s="274" t="str">
        <f t="shared" si="110"/>
        <v>${id_fio4}</v>
      </c>
      <c r="AO96" s="181"/>
      <c r="AP96" s="181"/>
      <c r="AQ96" s="275" t="str">
        <f t="shared" si="200"/>
        <v>0:</v>
      </c>
      <c r="AR96" s="275" t="str">
        <f t="shared" si="200"/>
        <v>0:</v>
      </c>
      <c r="AS96" s="276">
        <f t="shared" si="137"/>
        <v>0</v>
      </c>
      <c r="AT96" s="277" t="e">
        <f>IF(MONTH('Настройки ТИК'!$C$17)=MONTH('Настройки ТИК'!$D$17),IF(AY96="К",AS96,0),IF(MONTH($A96)&lt;MONTH('Настройки ТИК'!$D$17),IF(AY96="К",AS96,0),0))</f>
        <v>#VALUE!</v>
      </c>
      <c r="AU96" s="277" t="e">
        <f>IF(MONTH('Настройки ТИК'!$C$17)=MONTH('Настройки ТИК'!$D$17),0,IF(MONTH($A96)&lt;MONTH('Настройки ТИК'!$D$17),0,IF(AY96="К",AS96,0)))</f>
        <v>#VALUE!</v>
      </c>
      <c r="AV96" s="277">
        <f t="shared" si="138"/>
        <v>0</v>
      </c>
      <c r="AW96" s="277">
        <f t="shared" si="139"/>
        <v>0</v>
      </c>
      <c r="AX96" s="303">
        <f>'в ФОВ'!AU72</f>
        <v>0</v>
      </c>
      <c r="AY96" s="380" t="str">
        <f t="shared" si="140"/>
        <v/>
      </c>
      <c r="AZ96" s="274" t="str">
        <f t="shared" si="111"/>
        <v>${id_fio5}</v>
      </c>
      <c r="BA96" s="181"/>
      <c r="BB96" s="181"/>
      <c r="BC96" s="275" t="str">
        <f t="shared" si="201"/>
        <v>0:</v>
      </c>
      <c r="BD96" s="275" t="str">
        <f t="shared" si="201"/>
        <v>0:</v>
      </c>
      <c r="BE96" s="276">
        <f t="shared" si="141"/>
        <v>0</v>
      </c>
      <c r="BF96" s="277" t="e">
        <f>IF(MONTH('Настройки ТИК'!$C$17)=MONTH('Настройки ТИК'!$D$17),IF(BK96="К",BE96,0),IF(MONTH($A96)&lt;MONTH('Настройки ТИК'!$D$17),IF(BK96="К",BE96,0),0))</f>
        <v>#VALUE!</v>
      </c>
      <c r="BG96" s="277" t="e">
        <f>IF(MONTH('Настройки ТИК'!$C$17)=MONTH('Настройки ТИК'!$D$17),0,IF(MONTH($A96)&lt;MONTH('Настройки ТИК'!$D$17),0,IF(BK96="К",BE96,0)))</f>
        <v>#VALUE!</v>
      </c>
      <c r="BH96" s="277">
        <f t="shared" si="142"/>
        <v>0</v>
      </c>
      <c r="BI96" s="277">
        <f t="shared" si="143"/>
        <v>0</v>
      </c>
      <c r="BJ96" s="303">
        <f>'в ФОВ'!BG72</f>
        <v>0</v>
      </c>
      <c r="BK96" s="380" t="str">
        <f t="shared" si="144"/>
        <v/>
      </c>
      <c r="BL96" s="274" t="str">
        <f t="shared" si="112"/>
        <v>${id_fio6}</v>
      </c>
      <c r="BM96" s="181"/>
      <c r="BN96" s="181"/>
      <c r="BO96" s="275" t="str">
        <f t="shared" si="202"/>
        <v>0:</v>
      </c>
      <c r="BP96" s="275" t="str">
        <f t="shared" si="202"/>
        <v>0:</v>
      </c>
      <c r="BQ96" s="276">
        <f t="shared" si="145"/>
        <v>0</v>
      </c>
      <c r="BR96" s="277" t="e">
        <f>IF(MONTH('Настройки ТИК'!$C$17)=MONTH('Настройки ТИК'!$D$17),IF(BW96="К",BQ96,0),IF(MONTH($A96)&lt;MONTH('Настройки ТИК'!$D$17),IF(BW96="К",BQ96,0),0))</f>
        <v>#VALUE!</v>
      </c>
      <c r="BS96" s="277" t="e">
        <f>IF(MONTH('Настройки ТИК'!$C$17)=MONTH('Настройки ТИК'!$D$17),0,IF(MONTH($A96)&lt;MONTH('Настройки ТИК'!$D$17),0,IF(BW96="К",BQ96,0)))</f>
        <v>#VALUE!</v>
      </c>
      <c r="BT96" s="277">
        <f t="shared" si="146"/>
        <v>0</v>
      </c>
      <c r="BU96" s="277">
        <f t="shared" si="147"/>
        <v>0</v>
      </c>
      <c r="BV96" s="303">
        <f>'в ФОВ'!BS72</f>
        <v>0</v>
      </c>
      <c r="BW96" s="380" t="str">
        <f t="shared" si="148"/>
        <v/>
      </c>
      <c r="BX96" s="274" t="str">
        <f t="shared" si="113"/>
        <v>${id_fio7}</v>
      </c>
      <c r="BY96" s="181"/>
      <c r="BZ96" s="181"/>
      <c r="CA96" s="275" t="str">
        <f t="shared" si="203"/>
        <v>0:</v>
      </c>
      <c r="CB96" s="275" t="str">
        <f t="shared" si="203"/>
        <v>0:</v>
      </c>
      <c r="CC96" s="276">
        <f t="shared" si="149"/>
        <v>0</v>
      </c>
      <c r="CD96" s="277" t="e">
        <f>IF(MONTH('Настройки ТИК'!$C$17)=MONTH('Настройки ТИК'!$D$17),IF(CI96="К",CC96,0),IF(MONTH($A96)&lt;MONTH('Настройки ТИК'!$D$17),IF(CI96="К",CC96,0),0))</f>
        <v>#VALUE!</v>
      </c>
      <c r="CE96" s="277" t="e">
        <f>IF(MONTH('Настройки ТИК'!$C$17)=MONTH('Настройки ТИК'!$D$17),0,IF(MONTH($A96)&lt;MONTH('Настройки ТИК'!$D$17),0,IF(CI96="К",CC96,0)))</f>
        <v>#VALUE!</v>
      </c>
      <c r="CF96" s="277">
        <f t="shared" si="150"/>
        <v>0</v>
      </c>
      <c r="CG96" s="277">
        <f t="shared" si="151"/>
        <v>0</v>
      </c>
      <c r="CH96" s="303">
        <f>'в ФОВ'!CE72</f>
        <v>0</v>
      </c>
      <c r="CI96" s="380" t="str">
        <f t="shared" si="152"/>
        <v/>
      </c>
      <c r="CJ96" s="274" t="str">
        <f t="shared" si="114"/>
        <v>${id_fio8}</v>
      </c>
      <c r="CK96" s="181"/>
      <c r="CL96" s="181"/>
      <c r="CM96" s="275" t="str">
        <f t="shared" si="204"/>
        <v>0:</v>
      </c>
      <c r="CN96" s="275" t="str">
        <f t="shared" si="204"/>
        <v>0:</v>
      </c>
      <c r="CO96" s="276">
        <f t="shared" si="153"/>
        <v>0</v>
      </c>
      <c r="CP96" s="277" t="e">
        <f>IF(MONTH('Настройки ТИК'!$C$17)=MONTH('Настройки ТИК'!$D$17),IF(CU96="К",CO96,0),IF(MONTH($A96)&lt;MONTH('Настройки ТИК'!$D$17),IF(CU96="К",CO96,0),0))</f>
        <v>#VALUE!</v>
      </c>
      <c r="CQ96" s="277" t="e">
        <f>IF(MONTH('Настройки ТИК'!$C$17)=MONTH('Настройки ТИК'!$D$17),0,IF(MONTH($A96)&lt;MONTH('Настройки ТИК'!$D$17),0,IF(CU96="К",CO96,0)))</f>
        <v>#VALUE!</v>
      </c>
      <c r="CR96" s="277">
        <f t="shared" si="154"/>
        <v>0</v>
      </c>
      <c r="CS96" s="277">
        <f t="shared" si="155"/>
        <v>0</v>
      </c>
      <c r="CT96" s="303">
        <f>'в ФОВ'!CQ72</f>
        <v>0</v>
      </c>
      <c r="CU96" s="380" t="str">
        <f t="shared" si="156"/>
        <v/>
      </c>
      <c r="CV96" s="274" t="str">
        <f t="shared" si="115"/>
        <v>${id_fio9}</v>
      </c>
      <c r="CW96" s="181"/>
      <c r="CX96" s="181"/>
      <c r="CY96" s="275" t="str">
        <f t="shared" si="205"/>
        <v>0:</v>
      </c>
      <c r="CZ96" s="275" t="str">
        <f t="shared" si="205"/>
        <v>0:</v>
      </c>
      <c r="DA96" s="276">
        <f t="shared" si="157"/>
        <v>0</v>
      </c>
      <c r="DB96" s="277" t="e">
        <f>IF(MONTH('Настройки ТИК'!$C$17)=MONTH('Настройки ТИК'!$D$17),IF(DG96="К",DA96,0),IF(MONTH($A96)&lt;MONTH('Настройки ТИК'!$D$17),IF(DG96="К",DA96,0),0))</f>
        <v>#VALUE!</v>
      </c>
      <c r="DC96" s="277" t="e">
        <f>IF(MONTH('Настройки ТИК'!$C$17)=MONTH('Настройки ТИК'!$D$17),0,IF(MONTH($A96)&lt;MONTH('Настройки ТИК'!$D$17),0,IF(DG96="К",DA96,0)))</f>
        <v>#VALUE!</v>
      </c>
      <c r="DD96" s="277">
        <f t="shared" si="158"/>
        <v>0</v>
      </c>
      <c r="DE96" s="277">
        <f t="shared" si="159"/>
        <v>0</v>
      </c>
      <c r="DF96" s="303">
        <f>'в ФОВ'!DC72</f>
        <v>0</v>
      </c>
      <c r="DG96" s="380" t="str">
        <f t="shared" si="160"/>
        <v/>
      </c>
      <c r="DH96" s="274" t="str">
        <f t="shared" si="116"/>
        <v>${id_fio10}</v>
      </c>
      <c r="DI96" s="181"/>
      <c r="DJ96" s="181"/>
      <c r="DK96" s="275" t="str">
        <f t="shared" si="206"/>
        <v>0:</v>
      </c>
      <c r="DL96" s="275" t="str">
        <f t="shared" si="206"/>
        <v>0:</v>
      </c>
      <c r="DM96" s="276">
        <f t="shared" si="161"/>
        <v>0</v>
      </c>
      <c r="DN96" s="277" t="e">
        <f>IF(MONTH('Настройки ТИК'!$C$17)=MONTH('Настройки ТИК'!$D$17),IF(DS96="К",DM96,0),IF(MONTH($A96)&lt;MONTH('Настройки ТИК'!$D$17),IF(DS96="К",DM96,0),0))</f>
        <v>#VALUE!</v>
      </c>
      <c r="DO96" s="277" t="e">
        <f>IF(MONTH('Настройки ТИК'!$C$17)=MONTH('Настройки ТИК'!$D$17),0,IF(MONTH($A96)&lt;MONTH('Настройки ТИК'!$D$17),0,IF(DS96="К",DM96,0)))</f>
        <v>#VALUE!</v>
      </c>
      <c r="DP96" s="277">
        <f t="shared" si="162"/>
        <v>0</v>
      </c>
      <c r="DQ96" s="277">
        <f t="shared" si="163"/>
        <v>0</v>
      </c>
      <c r="DR96" s="303">
        <f>'в ФОВ'!DO72</f>
        <v>0</v>
      </c>
      <c r="DS96" s="380" t="str">
        <f t="shared" si="164"/>
        <v/>
      </c>
      <c r="DT96" s="274" t="str">
        <f t="shared" si="117"/>
        <v>${id_fio11}</v>
      </c>
      <c r="DU96" s="181"/>
      <c r="DV96" s="181"/>
      <c r="DW96" s="275" t="str">
        <f t="shared" si="207"/>
        <v>0:</v>
      </c>
      <c r="DX96" s="275" t="str">
        <f t="shared" si="207"/>
        <v>0:</v>
      </c>
      <c r="DY96" s="276">
        <f t="shared" si="165"/>
        <v>0</v>
      </c>
      <c r="DZ96" s="277" t="e">
        <f>IF(MONTH('Настройки ТИК'!$C$17)=MONTH('Настройки ТИК'!$D$17),IF(EE96="К",DY96,0),IF(MONTH($A96)&lt;MONTH('Настройки ТИК'!$D$17),IF(EE96="К",DY96,0),0))</f>
        <v>#VALUE!</v>
      </c>
      <c r="EA96" s="277" t="e">
        <f>IF(MONTH('Настройки ТИК'!$C$17)=MONTH('Настройки ТИК'!$D$17),0,IF(MONTH($A96)&lt;MONTH('Настройки ТИК'!$D$17),0,IF(EE96="К",DY96,0)))</f>
        <v>#VALUE!</v>
      </c>
      <c r="EB96" s="277">
        <f t="shared" si="166"/>
        <v>0</v>
      </c>
      <c r="EC96" s="277">
        <f t="shared" si="167"/>
        <v>0</v>
      </c>
      <c r="ED96" s="303">
        <f>'в ФОВ'!EA72</f>
        <v>0</v>
      </c>
      <c r="EE96" s="380" t="str">
        <f t="shared" si="168"/>
        <v/>
      </c>
      <c r="EF96" s="274" t="str">
        <f t="shared" si="118"/>
        <v>${id_fio12}</v>
      </c>
      <c r="EG96" s="181"/>
      <c r="EH96" s="181"/>
      <c r="EI96" s="275" t="str">
        <f t="shared" si="208"/>
        <v>0:</v>
      </c>
      <c r="EJ96" s="275" t="str">
        <f t="shared" si="208"/>
        <v>0:</v>
      </c>
      <c r="EK96" s="276">
        <f t="shared" si="169"/>
        <v>0</v>
      </c>
      <c r="EL96" s="277" t="e">
        <f>IF(MONTH('Настройки ТИК'!$C$17)=MONTH('Настройки ТИК'!$D$17),IF(EQ96="К",EK96,0),IF(MONTH($A96)&lt;MONTH('Настройки ТИК'!$D$17),IF(EQ96="К",EK96,0),0))</f>
        <v>#VALUE!</v>
      </c>
      <c r="EM96" s="277" t="e">
        <f>IF(MONTH('Настройки ТИК'!$C$17)=MONTH('Настройки ТИК'!$D$17),0,IF(MONTH($A96)&lt;MONTH('Настройки ТИК'!$D$17),0,IF(EQ96="К",EK96,0)))</f>
        <v>#VALUE!</v>
      </c>
      <c r="EN96" s="277">
        <f t="shared" si="170"/>
        <v>0</v>
      </c>
      <c r="EO96" s="277">
        <f t="shared" si="171"/>
        <v>0</v>
      </c>
      <c r="EP96" s="303">
        <f>'в ФОВ'!EM72</f>
        <v>0</v>
      </c>
      <c r="EQ96" s="380" t="str">
        <f t="shared" si="172"/>
        <v/>
      </c>
      <c r="ER96" s="274" t="str">
        <f t="shared" si="119"/>
        <v>${id_fio13}</v>
      </c>
      <c r="ES96" s="181"/>
      <c r="ET96" s="181"/>
      <c r="EU96" s="275" t="str">
        <f t="shared" si="209"/>
        <v>0:</v>
      </c>
      <c r="EV96" s="275" t="str">
        <f t="shared" si="209"/>
        <v>0:</v>
      </c>
      <c r="EW96" s="276">
        <f t="shared" si="173"/>
        <v>0</v>
      </c>
      <c r="EX96" s="277" t="e">
        <f>IF(MONTH('Настройки ТИК'!$C$17)=MONTH('Настройки ТИК'!$D$17),IF(FC96="К",EW96,0),IF(MONTH($A96)&lt;MONTH('Настройки ТИК'!$D$17),IF(FC96="К",EW96,0),0))</f>
        <v>#VALUE!</v>
      </c>
      <c r="EY96" s="277" t="e">
        <f>IF(MONTH('Настройки ТИК'!$C$17)=MONTH('Настройки ТИК'!$D$17),0,IF(MONTH($A96)&lt;MONTH('Настройки ТИК'!$D$17),0,IF(FC96="К",EW96,0)))</f>
        <v>#VALUE!</v>
      </c>
      <c r="EZ96" s="277">
        <f t="shared" si="174"/>
        <v>0</v>
      </c>
      <c r="FA96" s="277">
        <f t="shared" si="175"/>
        <v>0</v>
      </c>
      <c r="FB96" s="303">
        <f>'в ФОВ'!EY72</f>
        <v>0</v>
      </c>
      <c r="FC96" s="380" t="str">
        <f t="shared" si="176"/>
        <v/>
      </c>
      <c r="FD96" s="274" t="str">
        <f t="shared" si="120"/>
        <v>${id_fio14}</v>
      </c>
      <c r="FE96" s="181"/>
      <c r="FF96" s="181"/>
      <c r="FG96" s="275" t="str">
        <f t="shared" si="210"/>
        <v>0:</v>
      </c>
      <c r="FH96" s="275" t="str">
        <f t="shared" si="210"/>
        <v>0:</v>
      </c>
      <c r="FI96" s="276">
        <f t="shared" si="177"/>
        <v>0</v>
      </c>
      <c r="FJ96" s="277" t="e">
        <f>IF(MONTH('Настройки ТИК'!$C$17)=MONTH('Настройки ТИК'!$D$17),IF(FO96="К",FI96,0),IF(MONTH($A96)&lt;MONTH('Настройки ТИК'!$D$17),IF(FO96="К",FI96,0),0))</f>
        <v>#VALUE!</v>
      </c>
      <c r="FK96" s="277" t="e">
        <f>IF(MONTH('Настройки ТИК'!$C$17)=MONTH('Настройки ТИК'!$D$17),0,IF(MONTH($A96)&lt;MONTH('Настройки ТИК'!$D$17),0,IF(FO96="К",FI96,0)))</f>
        <v>#VALUE!</v>
      </c>
      <c r="FL96" s="277">
        <f t="shared" si="178"/>
        <v>0</v>
      </c>
      <c r="FM96" s="277">
        <f t="shared" si="179"/>
        <v>0</v>
      </c>
      <c r="FN96" s="303">
        <f>'в ФОВ'!FK72</f>
        <v>0</v>
      </c>
      <c r="FO96" s="380" t="str">
        <f t="shared" si="180"/>
        <v/>
      </c>
      <c r="FP96" s="274" t="str">
        <f t="shared" si="121"/>
        <v>${id_fio15}</v>
      </c>
      <c r="FQ96" s="181"/>
      <c r="FR96" s="181"/>
      <c r="FS96" s="275" t="str">
        <f t="shared" si="211"/>
        <v>0:</v>
      </c>
      <c r="FT96" s="275" t="str">
        <f t="shared" si="211"/>
        <v>0:</v>
      </c>
      <c r="FU96" s="276">
        <f t="shared" si="181"/>
        <v>0</v>
      </c>
      <c r="FV96" s="277" t="e">
        <f>IF(MONTH('Настройки ТИК'!$C$17)=MONTH('Настройки ТИК'!$D$17),IF(GA96="К",FU96,0),IF(MONTH($A96)&lt;MONTH('Настройки ТИК'!$D$17),IF(GA96="К",FU96,0),0))</f>
        <v>#VALUE!</v>
      </c>
      <c r="FW96" s="277" t="e">
        <f>IF(MONTH('Настройки ТИК'!$C$17)=MONTH('Настройки ТИК'!$D$17),0,IF(MONTH($A96)&lt;MONTH('Настройки ТИК'!$D$17),0,IF(GA96="К",FU96,0)))</f>
        <v>#VALUE!</v>
      </c>
      <c r="FX96" s="277">
        <f t="shared" si="182"/>
        <v>0</v>
      </c>
      <c r="FY96" s="277">
        <f t="shared" si="183"/>
        <v>0</v>
      </c>
      <c r="FZ96" s="303">
        <f>'в ФОВ'!FW72</f>
        <v>0</v>
      </c>
      <c r="GA96" s="380" t="str">
        <f t="shared" si="184"/>
        <v/>
      </c>
      <c r="GB96" s="274" t="str">
        <f t="shared" si="122"/>
        <v>${id_fio16}</v>
      </c>
      <c r="GC96" s="181"/>
      <c r="GD96" s="181"/>
      <c r="GE96" s="275" t="str">
        <f t="shared" si="212"/>
        <v>0:</v>
      </c>
      <c r="GF96" s="275" t="str">
        <f t="shared" si="212"/>
        <v>0:</v>
      </c>
      <c r="GG96" s="276">
        <f t="shared" si="185"/>
        <v>0</v>
      </c>
      <c r="GH96" s="277" t="e">
        <f>IF(MONTH('Настройки ТИК'!$C$17)=MONTH('Настройки ТИК'!$D$17),IF(GM96="К",GG96,0),IF(MONTH($A96)&lt;MONTH('Настройки ТИК'!$D$17),IF(GM96="К",GG96,0),0))</f>
        <v>#VALUE!</v>
      </c>
      <c r="GI96" s="277" t="e">
        <f>IF(MONTH('Настройки ТИК'!$C$17)=MONTH('Настройки ТИК'!$D$17),0,IF(MONTH($A96)&lt;MONTH('Настройки ТИК'!$D$17),0,IF(GM96="К",GG96,0)))</f>
        <v>#VALUE!</v>
      </c>
      <c r="GJ96" s="277">
        <f t="shared" si="186"/>
        <v>0</v>
      </c>
      <c r="GK96" s="277">
        <f t="shared" si="187"/>
        <v>0</v>
      </c>
      <c r="GL96" s="303">
        <f>'в ФОВ'!GI72</f>
        <v>0</v>
      </c>
      <c r="GM96" s="380" t="str">
        <f t="shared" si="188"/>
        <v/>
      </c>
      <c r="GN96" s="274" t="str">
        <f t="shared" si="123"/>
        <v>${id_fio17}</v>
      </c>
      <c r="GO96" s="181"/>
      <c r="GP96" s="181"/>
      <c r="GQ96" s="275" t="str">
        <f t="shared" si="213"/>
        <v>0:</v>
      </c>
      <c r="GR96" s="275" t="str">
        <f t="shared" si="213"/>
        <v>0:</v>
      </c>
      <c r="GS96" s="276">
        <f t="shared" si="189"/>
        <v>0</v>
      </c>
      <c r="GT96" s="277" t="e">
        <f>IF(MONTH('Настройки ТИК'!$C$17)=MONTH('Настройки ТИК'!$D$17),IF(GY96="К",GS96,0),IF(MONTH($A96)&lt;MONTH('Настройки ТИК'!$D$17),IF(GY96="К",GS96,0),0))</f>
        <v>#VALUE!</v>
      </c>
      <c r="GU96" s="277" t="e">
        <f>IF(MONTH('Настройки ТИК'!$C$17)=MONTH('Настройки ТИК'!$D$17),0,IF(MONTH($A96)&lt;MONTH('Настройки ТИК'!$D$17),0,IF(GY96="К",GS96,0)))</f>
        <v>#VALUE!</v>
      </c>
      <c r="GV96" s="277">
        <f t="shared" si="190"/>
        <v>0</v>
      </c>
      <c r="GW96" s="277">
        <f t="shared" si="191"/>
        <v>0</v>
      </c>
      <c r="GX96" s="303">
        <f>'в ФОВ'!GU72</f>
        <v>0</v>
      </c>
      <c r="GY96" s="380" t="str">
        <f t="shared" si="192"/>
        <v/>
      </c>
      <c r="GZ96" s="274" t="str">
        <f t="shared" si="124"/>
        <v>${id_fio18}</v>
      </c>
      <c r="HA96" s="181"/>
      <c r="HB96" s="181"/>
      <c r="HC96" s="275" t="str">
        <f t="shared" si="214"/>
        <v>0:</v>
      </c>
      <c r="HD96" s="275" t="str">
        <f t="shared" si="214"/>
        <v>0:</v>
      </c>
      <c r="HE96" s="276">
        <f t="shared" si="193"/>
        <v>0</v>
      </c>
      <c r="HF96" s="277" t="e">
        <f>IF(MONTH('Настройки ТИК'!$C$17)=MONTH('Настройки ТИК'!$D$17),IF(HK96="К",HE96,0),IF(MONTH($A96)&lt;MONTH('Настройки ТИК'!$D$17),IF(HK96="К",HE96,0),0))</f>
        <v>#VALUE!</v>
      </c>
      <c r="HG96" s="277" t="e">
        <f>IF(MONTH('Настройки ТИК'!$C$17)=MONTH('Настройки ТИК'!$D$17),0,IF(MONTH($A96)&lt;MONTH('Настройки ТИК'!$D$17),0,IF(HK96="К",HE96,0)))</f>
        <v>#VALUE!</v>
      </c>
      <c r="HH96" s="277">
        <f t="shared" si="194"/>
        <v>0</v>
      </c>
      <c r="HI96" s="277">
        <f t="shared" si="195"/>
        <v>0</v>
      </c>
      <c r="HJ96" s="303">
        <f>'в ФОВ'!HG72</f>
        <v>0</v>
      </c>
      <c r="HK96" s="380" t="str">
        <f t="shared" si="196"/>
        <v/>
      </c>
      <c r="HO96" s="408" t="str">
        <f>'Настройки ТИК'!$C$55</f>
        <v>${code_doc}</v>
      </c>
    </row>
    <row r="97" spans="1:223">
      <c r="A97" s="419" t="s">
        <v>1040</v>
      </c>
      <c r="B97" s="420" t="s">
        <v>1041</v>
      </c>
      <c r="C97" s="497" t="s">
        <v>1091</v>
      </c>
      <c r="D97" s="274" t="str">
        <f t="shared" si="107"/>
        <v>${id_fio1}</v>
      </c>
      <c r="E97" s="181"/>
      <c r="F97" s="181"/>
      <c r="G97" s="275" t="str">
        <f t="shared" si="197"/>
        <v>0:</v>
      </c>
      <c r="H97" s="275" t="str">
        <f t="shared" si="197"/>
        <v>0:</v>
      </c>
      <c r="I97" s="276">
        <f t="shared" si="125"/>
        <v>0</v>
      </c>
      <c r="J97" s="277" t="e">
        <f>IF(MONTH('Настройки ТИК'!$C$17)=MONTH('Настройки ТИК'!$D$17),IF(O97="К",I97,0),IF(MONTH($A97)&lt;MONTH('Настройки ТИК'!$D$17),IF(O97="К",I97,0),0))</f>
        <v>#VALUE!</v>
      </c>
      <c r="K97" s="277" t="e">
        <f>IF(MONTH('Настройки ТИК'!$C$17)=MONTH('Настройки ТИК'!$D$17),0,IF(MONTH($A97)&lt;MONTH('Настройки ТИК'!$D$17),0,IF(O97="К",I97,0)))</f>
        <v>#VALUE!</v>
      </c>
      <c r="L97" s="277">
        <f t="shared" si="126"/>
        <v>0</v>
      </c>
      <c r="M97" s="277">
        <f t="shared" si="127"/>
        <v>0</v>
      </c>
      <c r="N97" s="303">
        <f>'в ФОВ'!K73</f>
        <v>0</v>
      </c>
      <c r="O97" s="380" t="str">
        <f t="shared" si="128"/>
        <v/>
      </c>
      <c r="P97" s="274" t="str">
        <f t="shared" si="108"/>
        <v>${id_fio2}</v>
      </c>
      <c r="Q97" s="181"/>
      <c r="R97" s="181"/>
      <c r="S97" s="275" t="str">
        <f t="shared" si="198"/>
        <v>0:</v>
      </c>
      <c r="T97" s="275" t="str">
        <f t="shared" si="198"/>
        <v>0:</v>
      </c>
      <c r="U97" s="276">
        <f t="shared" si="129"/>
        <v>0</v>
      </c>
      <c r="V97" s="277" t="e">
        <f>IF(MONTH('Настройки ТИК'!$C$17)=MONTH('Настройки ТИК'!$D$17),IF(AA97="К",U97,0),IF(MONTH($A97)&lt;MONTH('Настройки ТИК'!$D$17),IF(AA97="К",U97,0),0))</f>
        <v>#VALUE!</v>
      </c>
      <c r="W97" s="277" t="e">
        <f>IF(MONTH('Настройки ТИК'!$C$17)=MONTH('Настройки ТИК'!$D$17),0,IF(MONTH($A97)&lt;MONTH('Настройки ТИК'!$D$17),0,IF(AA97="К",U97,0)))</f>
        <v>#VALUE!</v>
      </c>
      <c r="X97" s="277">
        <f t="shared" si="130"/>
        <v>0</v>
      </c>
      <c r="Y97" s="277">
        <f t="shared" si="131"/>
        <v>0</v>
      </c>
      <c r="Z97" s="303">
        <f>'в ФОВ'!W73</f>
        <v>0</v>
      </c>
      <c r="AA97" s="380" t="str">
        <f t="shared" si="132"/>
        <v/>
      </c>
      <c r="AB97" s="274" t="str">
        <f t="shared" si="109"/>
        <v>${id_fio3}</v>
      </c>
      <c r="AC97" s="181"/>
      <c r="AD97" s="181"/>
      <c r="AE97" s="275" t="str">
        <f t="shared" si="199"/>
        <v>0:</v>
      </c>
      <c r="AF97" s="275" t="str">
        <f t="shared" si="199"/>
        <v>0:</v>
      </c>
      <c r="AG97" s="276">
        <f t="shared" si="133"/>
        <v>0</v>
      </c>
      <c r="AH97" s="277" t="e">
        <f>IF(MONTH('Настройки ТИК'!$C$17)=MONTH('Настройки ТИК'!$D$17),IF(AM97="К",AG97,0),IF(MONTH($A97)&lt;MONTH('Настройки ТИК'!$D$17),IF(AM97="К",AG97,0),0))</f>
        <v>#VALUE!</v>
      </c>
      <c r="AI97" s="277" t="e">
        <f>IF(MONTH('Настройки ТИК'!$C$17)=MONTH('Настройки ТИК'!$D$17),0,IF(MONTH($A97)&lt;MONTH('Настройки ТИК'!$D$17),0,IF(AM97="К",AG97,0)))</f>
        <v>#VALUE!</v>
      </c>
      <c r="AJ97" s="277">
        <f t="shared" si="134"/>
        <v>0</v>
      </c>
      <c r="AK97" s="277">
        <f t="shared" si="135"/>
        <v>0</v>
      </c>
      <c r="AL97" s="303">
        <f>'в ФОВ'!AI73</f>
        <v>0</v>
      </c>
      <c r="AM97" s="380" t="str">
        <f t="shared" si="136"/>
        <v/>
      </c>
      <c r="AN97" s="274" t="str">
        <f t="shared" si="110"/>
        <v>${id_fio4}</v>
      </c>
      <c r="AO97" s="181"/>
      <c r="AP97" s="181"/>
      <c r="AQ97" s="275" t="str">
        <f t="shared" si="200"/>
        <v>0:</v>
      </c>
      <c r="AR97" s="275" t="str">
        <f t="shared" si="200"/>
        <v>0:</v>
      </c>
      <c r="AS97" s="276">
        <f t="shared" si="137"/>
        <v>0</v>
      </c>
      <c r="AT97" s="277" t="e">
        <f>IF(MONTH('Настройки ТИК'!$C$17)=MONTH('Настройки ТИК'!$D$17),IF(AY97="К",AS97,0),IF(MONTH($A97)&lt;MONTH('Настройки ТИК'!$D$17),IF(AY97="К",AS97,0),0))</f>
        <v>#VALUE!</v>
      </c>
      <c r="AU97" s="277" t="e">
        <f>IF(MONTH('Настройки ТИК'!$C$17)=MONTH('Настройки ТИК'!$D$17),0,IF(MONTH($A97)&lt;MONTH('Настройки ТИК'!$D$17),0,IF(AY97="К",AS97,0)))</f>
        <v>#VALUE!</v>
      </c>
      <c r="AV97" s="277">
        <f t="shared" si="138"/>
        <v>0</v>
      </c>
      <c r="AW97" s="277">
        <f t="shared" si="139"/>
        <v>0</v>
      </c>
      <c r="AX97" s="303">
        <f>'в ФОВ'!AU73</f>
        <v>0</v>
      </c>
      <c r="AY97" s="380" t="str">
        <f t="shared" si="140"/>
        <v/>
      </c>
      <c r="AZ97" s="274" t="str">
        <f t="shared" si="111"/>
        <v>${id_fio5}</v>
      </c>
      <c r="BA97" s="181"/>
      <c r="BB97" s="181"/>
      <c r="BC97" s="275" t="str">
        <f t="shared" si="201"/>
        <v>0:</v>
      </c>
      <c r="BD97" s="275" t="str">
        <f t="shared" si="201"/>
        <v>0:</v>
      </c>
      <c r="BE97" s="276">
        <f t="shared" si="141"/>
        <v>0</v>
      </c>
      <c r="BF97" s="277" t="e">
        <f>IF(MONTH('Настройки ТИК'!$C$17)=MONTH('Настройки ТИК'!$D$17),IF(BK97="К",BE97,0),IF(MONTH($A97)&lt;MONTH('Настройки ТИК'!$D$17),IF(BK97="К",BE97,0),0))</f>
        <v>#VALUE!</v>
      </c>
      <c r="BG97" s="277" t="e">
        <f>IF(MONTH('Настройки ТИК'!$C$17)=MONTH('Настройки ТИК'!$D$17),0,IF(MONTH($A97)&lt;MONTH('Настройки ТИК'!$D$17),0,IF(BK97="К",BE97,0)))</f>
        <v>#VALUE!</v>
      </c>
      <c r="BH97" s="277">
        <f t="shared" si="142"/>
        <v>0</v>
      </c>
      <c r="BI97" s="277">
        <f t="shared" si="143"/>
        <v>0</v>
      </c>
      <c r="BJ97" s="303">
        <f>'в ФОВ'!BG73</f>
        <v>0</v>
      </c>
      <c r="BK97" s="380" t="str">
        <f t="shared" si="144"/>
        <v/>
      </c>
      <c r="BL97" s="274" t="str">
        <f t="shared" si="112"/>
        <v>${id_fio6}</v>
      </c>
      <c r="BM97" s="181"/>
      <c r="BN97" s="181"/>
      <c r="BO97" s="275" t="str">
        <f t="shared" si="202"/>
        <v>0:</v>
      </c>
      <c r="BP97" s="275" t="str">
        <f t="shared" si="202"/>
        <v>0:</v>
      </c>
      <c r="BQ97" s="276">
        <f t="shared" si="145"/>
        <v>0</v>
      </c>
      <c r="BR97" s="277" t="e">
        <f>IF(MONTH('Настройки ТИК'!$C$17)=MONTH('Настройки ТИК'!$D$17),IF(BW97="К",BQ97,0),IF(MONTH($A97)&lt;MONTH('Настройки ТИК'!$D$17),IF(BW97="К",BQ97,0),0))</f>
        <v>#VALUE!</v>
      </c>
      <c r="BS97" s="277" t="e">
        <f>IF(MONTH('Настройки ТИК'!$C$17)=MONTH('Настройки ТИК'!$D$17),0,IF(MONTH($A97)&lt;MONTH('Настройки ТИК'!$D$17),0,IF(BW97="К",BQ97,0)))</f>
        <v>#VALUE!</v>
      </c>
      <c r="BT97" s="277">
        <f t="shared" si="146"/>
        <v>0</v>
      </c>
      <c r="BU97" s="277">
        <f t="shared" si="147"/>
        <v>0</v>
      </c>
      <c r="BV97" s="303">
        <f>'в ФОВ'!BS73</f>
        <v>0</v>
      </c>
      <c r="BW97" s="380" t="str">
        <f t="shared" si="148"/>
        <v/>
      </c>
      <c r="BX97" s="274" t="str">
        <f t="shared" si="113"/>
        <v>${id_fio7}</v>
      </c>
      <c r="BY97" s="181"/>
      <c r="BZ97" s="181"/>
      <c r="CA97" s="275" t="str">
        <f t="shared" si="203"/>
        <v>0:</v>
      </c>
      <c r="CB97" s="275" t="str">
        <f t="shared" si="203"/>
        <v>0:</v>
      </c>
      <c r="CC97" s="276">
        <f t="shared" si="149"/>
        <v>0</v>
      </c>
      <c r="CD97" s="277" t="e">
        <f>IF(MONTH('Настройки ТИК'!$C$17)=MONTH('Настройки ТИК'!$D$17),IF(CI97="К",CC97,0),IF(MONTH($A97)&lt;MONTH('Настройки ТИК'!$D$17),IF(CI97="К",CC97,0),0))</f>
        <v>#VALUE!</v>
      </c>
      <c r="CE97" s="277" t="e">
        <f>IF(MONTH('Настройки ТИК'!$C$17)=MONTH('Настройки ТИК'!$D$17),0,IF(MONTH($A97)&lt;MONTH('Настройки ТИК'!$D$17),0,IF(CI97="К",CC97,0)))</f>
        <v>#VALUE!</v>
      </c>
      <c r="CF97" s="277">
        <f t="shared" si="150"/>
        <v>0</v>
      </c>
      <c r="CG97" s="277">
        <f t="shared" si="151"/>
        <v>0</v>
      </c>
      <c r="CH97" s="303">
        <f>'в ФОВ'!CE73</f>
        <v>0</v>
      </c>
      <c r="CI97" s="380" t="str">
        <f t="shared" si="152"/>
        <v/>
      </c>
      <c r="CJ97" s="274" t="str">
        <f t="shared" si="114"/>
        <v>${id_fio8}</v>
      </c>
      <c r="CK97" s="181"/>
      <c r="CL97" s="181"/>
      <c r="CM97" s="275" t="str">
        <f t="shared" si="204"/>
        <v>0:</v>
      </c>
      <c r="CN97" s="275" t="str">
        <f t="shared" si="204"/>
        <v>0:</v>
      </c>
      <c r="CO97" s="276">
        <f t="shared" si="153"/>
        <v>0</v>
      </c>
      <c r="CP97" s="277" t="e">
        <f>IF(MONTH('Настройки ТИК'!$C$17)=MONTH('Настройки ТИК'!$D$17),IF(CU97="К",CO97,0),IF(MONTH($A97)&lt;MONTH('Настройки ТИК'!$D$17),IF(CU97="К",CO97,0),0))</f>
        <v>#VALUE!</v>
      </c>
      <c r="CQ97" s="277" t="e">
        <f>IF(MONTH('Настройки ТИК'!$C$17)=MONTH('Настройки ТИК'!$D$17),0,IF(MONTH($A97)&lt;MONTH('Настройки ТИК'!$D$17),0,IF(CU97="К",CO97,0)))</f>
        <v>#VALUE!</v>
      </c>
      <c r="CR97" s="277">
        <f t="shared" si="154"/>
        <v>0</v>
      </c>
      <c r="CS97" s="277">
        <f t="shared" si="155"/>
        <v>0</v>
      </c>
      <c r="CT97" s="303">
        <f>'в ФОВ'!CQ73</f>
        <v>0</v>
      </c>
      <c r="CU97" s="380" t="str">
        <f t="shared" si="156"/>
        <v/>
      </c>
      <c r="CV97" s="274" t="str">
        <f t="shared" si="115"/>
        <v>${id_fio9}</v>
      </c>
      <c r="CW97" s="181"/>
      <c r="CX97" s="181"/>
      <c r="CY97" s="275" t="str">
        <f t="shared" si="205"/>
        <v>0:</v>
      </c>
      <c r="CZ97" s="275" t="str">
        <f t="shared" si="205"/>
        <v>0:</v>
      </c>
      <c r="DA97" s="276">
        <f t="shared" si="157"/>
        <v>0</v>
      </c>
      <c r="DB97" s="277" t="e">
        <f>IF(MONTH('Настройки ТИК'!$C$17)=MONTH('Настройки ТИК'!$D$17),IF(DG97="К",DA97,0),IF(MONTH($A97)&lt;MONTH('Настройки ТИК'!$D$17),IF(DG97="К",DA97,0),0))</f>
        <v>#VALUE!</v>
      </c>
      <c r="DC97" s="277" t="e">
        <f>IF(MONTH('Настройки ТИК'!$C$17)=MONTH('Настройки ТИК'!$D$17),0,IF(MONTH($A97)&lt;MONTH('Настройки ТИК'!$D$17),0,IF(DG97="К",DA97,0)))</f>
        <v>#VALUE!</v>
      </c>
      <c r="DD97" s="277">
        <f t="shared" si="158"/>
        <v>0</v>
      </c>
      <c r="DE97" s="277">
        <f t="shared" si="159"/>
        <v>0</v>
      </c>
      <c r="DF97" s="303">
        <f>'в ФОВ'!DC73</f>
        <v>0</v>
      </c>
      <c r="DG97" s="380" t="str">
        <f t="shared" si="160"/>
        <v/>
      </c>
      <c r="DH97" s="274" t="str">
        <f t="shared" si="116"/>
        <v>${id_fio10}</v>
      </c>
      <c r="DI97" s="181"/>
      <c r="DJ97" s="181"/>
      <c r="DK97" s="275" t="str">
        <f t="shared" si="206"/>
        <v>0:</v>
      </c>
      <c r="DL97" s="275" t="str">
        <f t="shared" si="206"/>
        <v>0:</v>
      </c>
      <c r="DM97" s="276">
        <f t="shared" si="161"/>
        <v>0</v>
      </c>
      <c r="DN97" s="277" t="e">
        <f>IF(MONTH('Настройки ТИК'!$C$17)=MONTH('Настройки ТИК'!$D$17),IF(DS97="К",DM97,0),IF(MONTH($A97)&lt;MONTH('Настройки ТИК'!$D$17),IF(DS97="К",DM97,0),0))</f>
        <v>#VALUE!</v>
      </c>
      <c r="DO97" s="277" t="e">
        <f>IF(MONTH('Настройки ТИК'!$C$17)=MONTH('Настройки ТИК'!$D$17),0,IF(MONTH($A97)&lt;MONTH('Настройки ТИК'!$D$17),0,IF(DS97="К",DM97,0)))</f>
        <v>#VALUE!</v>
      </c>
      <c r="DP97" s="277">
        <f t="shared" si="162"/>
        <v>0</v>
      </c>
      <c r="DQ97" s="277">
        <f t="shared" si="163"/>
        <v>0</v>
      </c>
      <c r="DR97" s="303">
        <f>'в ФОВ'!DO73</f>
        <v>0</v>
      </c>
      <c r="DS97" s="380" t="str">
        <f t="shared" si="164"/>
        <v/>
      </c>
      <c r="DT97" s="274" t="str">
        <f t="shared" si="117"/>
        <v>${id_fio11}</v>
      </c>
      <c r="DU97" s="181"/>
      <c r="DV97" s="181"/>
      <c r="DW97" s="275" t="str">
        <f t="shared" si="207"/>
        <v>0:</v>
      </c>
      <c r="DX97" s="275" t="str">
        <f t="shared" si="207"/>
        <v>0:</v>
      </c>
      <c r="DY97" s="276">
        <f t="shared" si="165"/>
        <v>0</v>
      </c>
      <c r="DZ97" s="277" t="e">
        <f>IF(MONTH('Настройки ТИК'!$C$17)=MONTH('Настройки ТИК'!$D$17),IF(EE97="К",DY97,0),IF(MONTH($A97)&lt;MONTH('Настройки ТИК'!$D$17),IF(EE97="К",DY97,0),0))</f>
        <v>#VALUE!</v>
      </c>
      <c r="EA97" s="277" t="e">
        <f>IF(MONTH('Настройки ТИК'!$C$17)=MONTH('Настройки ТИК'!$D$17),0,IF(MONTH($A97)&lt;MONTH('Настройки ТИК'!$D$17),0,IF(EE97="К",DY97,0)))</f>
        <v>#VALUE!</v>
      </c>
      <c r="EB97" s="277">
        <f t="shared" si="166"/>
        <v>0</v>
      </c>
      <c r="EC97" s="277">
        <f t="shared" si="167"/>
        <v>0</v>
      </c>
      <c r="ED97" s="303">
        <f>'в ФОВ'!EA73</f>
        <v>0</v>
      </c>
      <c r="EE97" s="380" t="str">
        <f t="shared" si="168"/>
        <v/>
      </c>
      <c r="EF97" s="274" t="str">
        <f t="shared" si="118"/>
        <v>${id_fio12}</v>
      </c>
      <c r="EG97" s="181"/>
      <c r="EH97" s="181"/>
      <c r="EI97" s="275" t="str">
        <f t="shared" si="208"/>
        <v>0:</v>
      </c>
      <c r="EJ97" s="275" t="str">
        <f t="shared" si="208"/>
        <v>0:</v>
      </c>
      <c r="EK97" s="276">
        <f t="shared" si="169"/>
        <v>0</v>
      </c>
      <c r="EL97" s="277" t="e">
        <f>IF(MONTH('Настройки ТИК'!$C$17)=MONTH('Настройки ТИК'!$D$17),IF(EQ97="К",EK97,0),IF(MONTH($A97)&lt;MONTH('Настройки ТИК'!$D$17),IF(EQ97="К",EK97,0),0))</f>
        <v>#VALUE!</v>
      </c>
      <c r="EM97" s="277" t="e">
        <f>IF(MONTH('Настройки ТИК'!$C$17)=MONTH('Настройки ТИК'!$D$17),0,IF(MONTH($A97)&lt;MONTH('Настройки ТИК'!$D$17),0,IF(EQ97="К",EK97,0)))</f>
        <v>#VALUE!</v>
      </c>
      <c r="EN97" s="277">
        <f t="shared" si="170"/>
        <v>0</v>
      </c>
      <c r="EO97" s="277">
        <f t="shared" si="171"/>
        <v>0</v>
      </c>
      <c r="EP97" s="303">
        <f>'в ФОВ'!EM73</f>
        <v>0</v>
      </c>
      <c r="EQ97" s="380" t="str">
        <f t="shared" si="172"/>
        <v/>
      </c>
      <c r="ER97" s="274" t="str">
        <f t="shared" si="119"/>
        <v>${id_fio13}</v>
      </c>
      <c r="ES97" s="181"/>
      <c r="ET97" s="181"/>
      <c r="EU97" s="275" t="str">
        <f t="shared" si="209"/>
        <v>0:</v>
      </c>
      <c r="EV97" s="275" t="str">
        <f t="shared" si="209"/>
        <v>0:</v>
      </c>
      <c r="EW97" s="276">
        <f t="shared" si="173"/>
        <v>0</v>
      </c>
      <c r="EX97" s="277" t="e">
        <f>IF(MONTH('Настройки ТИК'!$C$17)=MONTH('Настройки ТИК'!$D$17),IF(FC97="К",EW97,0),IF(MONTH($A97)&lt;MONTH('Настройки ТИК'!$D$17),IF(FC97="К",EW97,0),0))</f>
        <v>#VALUE!</v>
      </c>
      <c r="EY97" s="277" t="e">
        <f>IF(MONTH('Настройки ТИК'!$C$17)=MONTH('Настройки ТИК'!$D$17),0,IF(MONTH($A97)&lt;MONTH('Настройки ТИК'!$D$17),0,IF(FC97="К",EW97,0)))</f>
        <v>#VALUE!</v>
      </c>
      <c r="EZ97" s="277">
        <f t="shared" si="174"/>
        <v>0</v>
      </c>
      <c r="FA97" s="277">
        <f t="shared" si="175"/>
        <v>0</v>
      </c>
      <c r="FB97" s="303">
        <f>'в ФОВ'!EY73</f>
        <v>0</v>
      </c>
      <c r="FC97" s="380" t="str">
        <f t="shared" si="176"/>
        <v/>
      </c>
      <c r="FD97" s="274" t="str">
        <f t="shared" si="120"/>
        <v>${id_fio14}</v>
      </c>
      <c r="FE97" s="181"/>
      <c r="FF97" s="181"/>
      <c r="FG97" s="275" t="str">
        <f t="shared" si="210"/>
        <v>0:</v>
      </c>
      <c r="FH97" s="275" t="str">
        <f t="shared" si="210"/>
        <v>0:</v>
      </c>
      <c r="FI97" s="276">
        <f t="shared" si="177"/>
        <v>0</v>
      </c>
      <c r="FJ97" s="277" t="e">
        <f>IF(MONTH('Настройки ТИК'!$C$17)=MONTH('Настройки ТИК'!$D$17),IF(FO97="К",FI97,0),IF(MONTH($A97)&lt;MONTH('Настройки ТИК'!$D$17),IF(FO97="К",FI97,0),0))</f>
        <v>#VALUE!</v>
      </c>
      <c r="FK97" s="277" t="e">
        <f>IF(MONTH('Настройки ТИК'!$C$17)=MONTH('Настройки ТИК'!$D$17),0,IF(MONTH($A97)&lt;MONTH('Настройки ТИК'!$D$17),0,IF(FO97="К",FI97,0)))</f>
        <v>#VALUE!</v>
      </c>
      <c r="FL97" s="277">
        <f t="shared" si="178"/>
        <v>0</v>
      </c>
      <c r="FM97" s="277">
        <f t="shared" si="179"/>
        <v>0</v>
      </c>
      <c r="FN97" s="303">
        <f>'в ФОВ'!FK73</f>
        <v>0</v>
      </c>
      <c r="FO97" s="380" t="str">
        <f t="shared" si="180"/>
        <v/>
      </c>
      <c r="FP97" s="274" t="str">
        <f t="shared" si="121"/>
        <v>${id_fio15}</v>
      </c>
      <c r="FQ97" s="181"/>
      <c r="FR97" s="181"/>
      <c r="FS97" s="275" t="str">
        <f t="shared" si="211"/>
        <v>0:</v>
      </c>
      <c r="FT97" s="275" t="str">
        <f t="shared" si="211"/>
        <v>0:</v>
      </c>
      <c r="FU97" s="276">
        <f t="shared" si="181"/>
        <v>0</v>
      </c>
      <c r="FV97" s="277" t="e">
        <f>IF(MONTH('Настройки ТИК'!$C$17)=MONTH('Настройки ТИК'!$D$17),IF(GA97="К",FU97,0),IF(MONTH($A97)&lt;MONTH('Настройки ТИК'!$D$17),IF(GA97="К",FU97,0),0))</f>
        <v>#VALUE!</v>
      </c>
      <c r="FW97" s="277" t="e">
        <f>IF(MONTH('Настройки ТИК'!$C$17)=MONTH('Настройки ТИК'!$D$17),0,IF(MONTH($A97)&lt;MONTH('Настройки ТИК'!$D$17),0,IF(GA97="К",FU97,0)))</f>
        <v>#VALUE!</v>
      </c>
      <c r="FX97" s="277">
        <f t="shared" si="182"/>
        <v>0</v>
      </c>
      <c r="FY97" s="277">
        <f t="shared" si="183"/>
        <v>0</v>
      </c>
      <c r="FZ97" s="303">
        <f>'в ФОВ'!FW73</f>
        <v>0</v>
      </c>
      <c r="GA97" s="380" t="str">
        <f t="shared" si="184"/>
        <v/>
      </c>
      <c r="GB97" s="274" t="str">
        <f t="shared" si="122"/>
        <v>${id_fio16}</v>
      </c>
      <c r="GC97" s="181"/>
      <c r="GD97" s="181"/>
      <c r="GE97" s="275" t="str">
        <f t="shared" si="212"/>
        <v>0:</v>
      </c>
      <c r="GF97" s="275" t="str">
        <f t="shared" si="212"/>
        <v>0:</v>
      </c>
      <c r="GG97" s="276">
        <f t="shared" si="185"/>
        <v>0</v>
      </c>
      <c r="GH97" s="277" t="e">
        <f>IF(MONTH('Настройки ТИК'!$C$17)=MONTH('Настройки ТИК'!$D$17),IF(GM97="К",GG97,0),IF(MONTH($A97)&lt;MONTH('Настройки ТИК'!$D$17),IF(GM97="К",GG97,0),0))</f>
        <v>#VALUE!</v>
      </c>
      <c r="GI97" s="277" t="e">
        <f>IF(MONTH('Настройки ТИК'!$C$17)=MONTH('Настройки ТИК'!$D$17),0,IF(MONTH($A97)&lt;MONTH('Настройки ТИК'!$D$17),0,IF(GM97="К",GG97,0)))</f>
        <v>#VALUE!</v>
      </c>
      <c r="GJ97" s="277">
        <f t="shared" si="186"/>
        <v>0</v>
      </c>
      <c r="GK97" s="277">
        <f t="shared" si="187"/>
        <v>0</v>
      </c>
      <c r="GL97" s="303">
        <f>'в ФОВ'!GI73</f>
        <v>0</v>
      </c>
      <c r="GM97" s="380" t="str">
        <f t="shared" si="188"/>
        <v/>
      </c>
      <c r="GN97" s="274" t="str">
        <f t="shared" si="123"/>
        <v>${id_fio17}</v>
      </c>
      <c r="GO97" s="181"/>
      <c r="GP97" s="181"/>
      <c r="GQ97" s="275" t="str">
        <f t="shared" si="213"/>
        <v>0:</v>
      </c>
      <c r="GR97" s="275" t="str">
        <f t="shared" si="213"/>
        <v>0:</v>
      </c>
      <c r="GS97" s="276">
        <f t="shared" si="189"/>
        <v>0</v>
      </c>
      <c r="GT97" s="277" t="e">
        <f>IF(MONTH('Настройки ТИК'!$C$17)=MONTH('Настройки ТИК'!$D$17),IF(GY97="К",GS97,0),IF(MONTH($A97)&lt;MONTH('Настройки ТИК'!$D$17),IF(GY97="К",GS97,0),0))</f>
        <v>#VALUE!</v>
      </c>
      <c r="GU97" s="277" t="e">
        <f>IF(MONTH('Настройки ТИК'!$C$17)=MONTH('Настройки ТИК'!$D$17),0,IF(MONTH($A97)&lt;MONTH('Настройки ТИК'!$D$17),0,IF(GY97="К",GS97,0)))</f>
        <v>#VALUE!</v>
      </c>
      <c r="GV97" s="277">
        <f t="shared" si="190"/>
        <v>0</v>
      </c>
      <c r="GW97" s="277">
        <f t="shared" si="191"/>
        <v>0</v>
      </c>
      <c r="GX97" s="303">
        <f>'в ФОВ'!GU73</f>
        <v>0</v>
      </c>
      <c r="GY97" s="380" t="str">
        <f t="shared" si="192"/>
        <v/>
      </c>
      <c r="GZ97" s="274" t="str">
        <f t="shared" si="124"/>
        <v>${id_fio18}</v>
      </c>
      <c r="HA97" s="181"/>
      <c r="HB97" s="181"/>
      <c r="HC97" s="275" t="str">
        <f t="shared" si="214"/>
        <v>0:</v>
      </c>
      <c r="HD97" s="275" t="str">
        <f t="shared" si="214"/>
        <v>0:</v>
      </c>
      <c r="HE97" s="276">
        <f t="shared" si="193"/>
        <v>0</v>
      </c>
      <c r="HF97" s="277" t="e">
        <f>IF(MONTH('Настройки ТИК'!$C$17)=MONTH('Настройки ТИК'!$D$17),IF(HK97="К",HE97,0),IF(MONTH($A97)&lt;MONTH('Настройки ТИК'!$D$17),IF(HK97="К",HE97,0),0))</f>
        <v>#VALUE!</v>
      </c>
      <c r="HG97" s="277" t="e">
        <f>IF(MONTH('Настройки ТИК'!$C$17)=MONTH('Настройки ТИК'!$D$17),0,IF(MONTH($A97)&lt;MONTH('Настройки ТИК'!$D$17),0,IF(HK97="К",HE97,0)))</f>
        <v>#VALUE!</v>
      </c>
      <c r="HH97" s="277">
        <f t="shared" si="194"/>
        <v>0</v>
      </c>
      <c r="HI97" s="277">
        <f t="shared" si="195"/>
        <v>0</v>
      </c>
      <c r="HJ97" s="303">
        <f>'в ФОВ'!HG73</f>
        <v>0</v>
      </c>
      <c r="HK97" s="380" t="str">
        <f t="shared" si="196"/>
        <v/>
      </c>
      <c r="HO97" s="408" t="str">
        <f>'Настройки ТИК'!$C$55</f>
        <v>${code_doc}</v>
      </c>
    </row>
    <row r="98" spans="1:223">
      <c r="A98" s="419" t="s">
        <v>1040</v>
      </c>
      <c r="B98" s="420" t="s">
        <v>1041</v>
      </c>
      <c r="C98" s="497" t="s">
        <v>1091</v>
      </c>
      <c r="D98" s="274" t="str">
        <f t="shared" si="107"/>
        <v>${id_fio1}</v>
      </c>
      <c r="E98" s="181"/>
      <c r="F98" s="181"/>
      <c r="G98" s="275" t="str">
        <f t="shared" si="197"/>
        <v>0:</v>
      </c>
      <c r="H98" s="275" t="str">
        <f t="shared" si="197"/>
        <v>0:</v>
      </c>
      <c r="I98" s="276">
        <f t="shared" si="125"/>
        <v>0</v>
      </c>
      <c r="J98" s="277" t="e">
        <f>IF(MONTH('Настройки ТИК'!$C$17)=MONTH('Настройки ТИК'!$D$17),IF(O98="К",I98,0),IF(MONTH($A98)&lt;MONTH('Настройки ТИК'!$D$17),IF(O98="К",I98,0),0))</f>
        <v>#VALUE!</v>
      </c>
      <c r="K98" s="277" t="e">
        <f>IF(MONTH('Настройки ТИК'!$C$17)=MONTH('Настройки ТИК'!$D$17),0,IF(MONTH($A98)&lt;MONTH('Настройки ТИК'!$D$17),0,IF(O98="К",I98,0)))</f>
        <v>#VALUE!</v>
      </c>
      <c r="L98" s="277">
        <f t="shared" si="126"/>
        <v>0</v>
      </c>
      <c r="M98" s="277">
        <f t="shared" si="127"/>
        <v>0</v>
      </c>
      <c r="N98" s="303">
        <f>'в ФОВ'!K74</f>
        <v>0</v>
      </c>
      <c r="O98" s="380" t="str">
        <f t="shared" si="128"/>
        <v/>
      </c>
      <c r="P98" s="274" t="str">
        <f t="shared" si="108"/>
        <v>${id_fio2}</v>
      </c>
      <c r="Q98" s="181"/>
      <c r="R98" s="181"/>
      <c r="S98" s="275" t="str">
        <f t="shared" si="198"/>
        <v>0:</v>
      </c>
      <c r="T98" s="275" t="str">
        <f t="shared" si="198"/>
        <v>0:</v>
      </c>
      <c r="U98" s="276">
        <f t="shared" si="129"/>
        <v>0</v>
      </c>
      <c r="V98" s="277" t="e">
        <f>IF(MONTH('Настройки ТИК'!$C$17)=MONTH('Настройки ТИК'!$D$17),IF(AA98="К",U98,0),IF(MONTH($A98)&lt;MONTH('Настройки ТИК'!$D$17),IF(AA98="К",U98,0),0))</f>
        <v>#VALUE!</v>
      </c>
      <c r="W98" s="277" t="e">
        <f>IF(MONTH('Настройки ТИК'!$C$17)=MONTH('Настройки ТИК'!$D$17),0,IF(MONTH($A98)&lt;MONTH('Настройки ТИК'!$D$17),0,IF(AA98="К",U98,0)))</f>
        <v>#VALUE!</v>
      </c>
      <c r="X98" s="277">
        <f t="shared" si="130"/>
        <v>0</v>
      </c>
      <c r="Y98" s="277">
        <f t="shared" si="131"/>
        <v>0</v>
      </c>
      <c r="Z98" s="303">
        <f>'в ФОВ'!W74</f>
        <v>0</v>
      </c>
      <c r="AA98" s="380" t="str">
        <f t="shared" si="132"/>
        <v/>
      </c>
      <c r="AB98" s="274" t="str">
        <f t="shared" si="109"/>
        <v>${id_fio3}</v>
      </c>
      <c r="AC98" s="181"/>
      <c r="AD98" s="181"/>
      <c r="AE98" s="275" t="str">
        <f t="shared" si="199"/>
        <v>0:</v>
      </c>
      <c r="AF98" s="275" t="str">
        <f t="shared" si="199"/>
        <v>0:</v>
      </c>
      <c r="AG98" s="276">
        <f t="shared" si="133"/>
        <v>0</v>
      </c>
      <c r="AH98" s="277" t="e">
        <f>IF(MONTH('Настройки ТИК'!$C$17)=MONTH('Настройки ТИК'!$D$17),IF(AM98="К",AG98,0),IF(MONTH($A98)&lt;MONTH('Настройки ТИК'!$D$17),IF(AM98="К",AG98,0),0))</f>
        <v>#VALUE!</v>
      </c>
      <c r="AI98" s="277" t="e">
        <f>IF(MONTH('Настройки ТИК'!$C$17)=MONTH('Настройки ТИК'!$D$17),0,IF(MONTH($A98)&lt;MONTH('Настройки ТИК'!$D$17),0,IF(AM98="К",AG98,0)))</f>
        <v>#VALUE!</v>
      </c>
      <c r="AJ98" s="277">
        <f t="shared" si="134"/>
        <v>0</v>
      </c>
      <c r="AK98" s="277">
        <f t="shared" si="135"/>
        <v>0</v>
      </c>
      <c r="AL98" s="303">
        <f>'в ФОВ'!AI74</f>
        <v>0</v>
      </c>
      <c r="AM98" s="380" t="str">
        <f t="shared" si="136"/>
        <v/>
      </c>
      <c r="AN98" s="274" t="str">
        <f t="shared" si="110"/>
        <v>${id_fio4}</v>
      </c>
      <c r="AO98" s="181"/>
      <c r="AP98" s="181"/>
      <c r="AQ98" s="275" t="str">
        <f t="shared" si="200"/>
        <v>0:</v>
      </c>
      <c r="AR98" s="275" t="str">
        <f t="shared" si="200"/>
        <v>0:</v>
      </c>
      <c r="AS98" s="276">
        <f t="shared" si="137"/>
        <v>0</v>
      </c>
      <c r="AT98" s="277" t="e">
        <f>IF(MONTH('Настройки ТИК'!$C$17)=MONTH('Настройки ТИК'!$D$17),IF(AY98="К",AS98,0),IF(MONTH($A98)&lt;MONTH('Настройки ТИК'!$D$17),IF(AY98="К",AS98,0),0))</f>
        <v>#VALUE!</v>
      </c>
      <c r="AU98" s="277" t="e">
        <f>IF(MONTH('Настройки ТИК'!$C$17)=MONTH('Настройки ТИК'!$D$17),0,IF(MONTH($A98)&lt;MONTH('Настройки ТИК'!$D$17),0,IF(AY98="К",AS98,0)))</f>
        <v>#VALUE!</v>
      </c>
      <c r="AV98" s="277">
        <f t="shared" si="138"/>
        <v>0</v>
      </c>
      <c r="AW98" s="277">
        <f t="shared" si="139"/>
        <v>0</v>
      </c>
      <c r="AX98" s="303">
        <f>'в ФОВ'!AU74</f>
        <v>0</v>
      </c>
      <c r="AY98" s="380" t="str">
        <f t="shared" si="140"/>
        <v/>
      </c>
      <c r="AZ98" s="274" t="str">
        <f t="shared" si="111"/>
        <v>${id_fio5}</v>
      </c>
      <c r="BA98" s="181"/>
      <c r="BB98" s="181"/>
      <c r="BC98" s="275" t="str">
        <f t="shared" si="201"/>
        <v>0:</v>
      </c>
      <c r="BD98" s="275" t="str">
        <f t="shared" si="201"/>
        <v>0:</v>
      </c>
      <c r="BE98" s="276">
        <f t="shared" si="141"/>
        <v>0</v>
      </c>
      <c r="BF98" s="277" t="e">
        <f>IF(MONTH('Настройки ТИК'!$C$17)=MONTH('Настройки ТИК'!$D$17),IF(BK98="К",BE98,0),IF(MONTH($A98)&lt;MONTH('Настройки ТИК'!$D$17),IF(BK98="К",BE98,0),0))</f>
        <v>#VALUE!</v>
      </c>
      <c r="BG98" s="277" t="e">
        <f>IF(MONTH('Настройки ТИК'!$C$17)=MONTH('Настройки ТИК'!$D$17),0,IF(MONTH($A98)&lt;MONTH('Настройки ТИК'!$D$17),0,IF(BK98="К",BE98,0)))</f>
        <v>#VALUE!</v>
      </c>
      <c r="BH98" s="277">
        <f t="shared" si="142"/>
        <v>0</v>
      </c>
      <c r="BI98" s="277">
        <f t="shared" si="143"/>
        <v>0</v>
      </c>
      <c r="BJ98" s="303">
        <f>'в ФОВ'!BG74</f>
        <v>0</v>
      </c>
      <c r="BK98" s="380" t="str">
        <f t="shared" si="144"/>
        <v/>
      </c>
      <c r="BL98" s="274" t="str">
        <f t="shared" si="112"/>
        <v>${id_fio6}</v>
      </c>
      <c r="BM98" s="181"/>
      <c r="BN98" s="181"/>
      <c r="BO98" s="275" t="str">
        <f t="shared" si="202"/>
        <v>0:</v>
      </c>
      <c r="BP98" s="275" t="str">
        <f t="shared" si="202"/>
        <v>0:</v>
      </c>
      <c r="BQ98" s="276">
        <f t="shared" si="145"/>
        <v>0</v>
      </c>
      <c r="BR98" s="277" t="e">
        <f>IF(MONTH('Настройки ТИК'!$C$17)=MONTH('Настройки ТИК'!$D$17),IF(BW98="К",BQ98,0),IF(MONTH($A98)&lt;MONTH('Настройки ТИК'!$D$17),IF(BW98="К",BQ98,0),0))</f>
        <v>#VALUE!</v>
      </c>
      <c r="BS98" s="277" t="e">
        <f>IF(MONTH('Настройки ТИК'!$C$17)=MONTH('Настройки ТИК'!$D$17),0,IF(MONTH($A98)&lt;MONTH('Настройки ТИК'!$D$17),0,IF(BW98="К",BQ98,0)))</f>
        <v>#VALUE!</v>
      </c>
      <c r="BT98" s="277">
        <f t="shared" si="146"/>
        <v>0</v>
      </c>
      <c r="BU98" s="277">
        <f t="shared" si="147"/>
        <v>0</v>
      </c>
      <c r="BV98" s="303">
        <f>'в ФОВ'!BS74</f>
        <v>0</v>
      </c>
      <c r="BW98" s="380" t="str">
        <f t="shared" si="148"/>
        <v/>
      </c>
      <c r="BX98" s="274" t="str">
        <f t="shared" si="113"/>
        <v>${id_fio7}</v>
      </c>
      <c r="BY98" s="181"/>
      <c r="BZ98" s="181"/>
      <c r="CA98" s="275" t="str">
        <f t="shared" si="203"/>
        <v>0:</v>
      </c>
      <c r="CB98" s="275" t="str">
        <f t="shared" si="203"/>
        <v>0:</v>
      </c>
      <c r="CC98" s="276">
        <f t="shared" si="149"/>
        <v>0</v>
      </c>
      <c r="CD98" s="277" t="e">
        <f>IF(MONTH('Настройки ТИК'!$C$17)=MONTH('Настройки ТИК'!$D$17),IF(CI98="К",CC98,0),IF(MONTH($A98)&lt;MONTH('Настройки ТИК'!$D$17),IF(CI98="К",CC98,0),0))</f>
        <v>#VALUE!</v>
      </c>
      <c r="CE98" s="277" t="e">
        <f>IF(MONTH('Настройки ТИК'!$C$17)=MONTH('Настройки ТИК'!$D$17),0,IF(MONTH($A98)&lt;MONTH('Настройки ТИК'!$D$17),0,IF(CI98="К",CC98,0)))</f>
        <v>#VALUE!</v>
      </c>
      <c r="CF98" s="277">
        <f t="shared" si="150"/>
        <v>0</v>
      </c>
      <c r="CG98" s="277">
        <f t="shared" si="151"/>
        <v>0</v>
      </c>
      <c r="CH98" s="303">
        <f>'в ФОВ'!CE74</f>
        <v>0</v>
      </c>
      <c r="CI98" s="380" t="str">
        <f t="shared" si="152"/>
        <v/>
      </c>
      <c r="CJ98" s="274" t="str">
        <f t="shared" si="114"/>
        <v>${id_fio8}</v>
      </c>
      <c r="CK98" s="181"/>
      <c r="CL98" s="181"/>
      <c r="CM98" s="275" t="str">
        <f t="shared" si="204"/>
        <v>0:</v>
      </c>
      <c r="CN98" s="275" t="str">
        <f t="shared" si="204"/>
        <v>0:</v>
      </c>
      <c r="CO98" s="276">
        <f t="shared" si="153"/>
        <v>0</v>
      </c>
      <c r="CP98" s="277" t="e">
        <f>IF(MONTH('Настройки ТИК'!$C$17)=MONTH('Настройки ТИК'!$D$17),IF(CU98="К",CO98,0),IF(MONTH($A98)&lt;MONTH('Настройки ТИК'!$D$17),IF(CU98="К",CO98,0),0))</f>
        <v>#VALUE!</v>
      </c>
      <c r="CQ98" s="277" t="e">
        <f>IF(MONTH('Настройки ТИК'!$C$17)=MONTH('Настройки ТИК'!$D$17),0,IF(MONTH($A98)&lt;MONTH('Настройки ТИК'!$D$17),0,IF(CU98="К",CO98,0)))</f>
        <v>#VALUE!</v>
      </c>
      <c r="CR98" s="277">
        <f t="shared" si="154"/>
        <v>0</v>
      </c>
      <c r="CS98" s="277">
        <f t="shared" si="155"/>
        <v>0</v>
      </c>
      <c r="CT98" s="303">
        <f>'в ФОВ'!CQ74</f>
        <v>0</v>
      </c>
      <c r="CU98" s="380" t="str">
        <f t="shared" si="156"/>
        <v/>
      </c>
      <c r="CV98" s="274" t="str">
        <f t="shared" si="115"/>
        <v>${id_fio9}</v>
      </c>
      <c r="CW98" s="181"/>
      <c r="CX98" s="181"/>
      <c r="CY98" s="275" t="str">
        <f t="shared" si="205"/>
        <v>0:</v>
      </c>
      <c r="CZ98" s="275" t="str">
        <f t="shared" si="205"/>
        <v>0:</v>
      </c>
      <c r="DA98" s="276">
        <f t="shared" si="157"/>
        <v>0</v>
      </c>
      <c r="DB98" s="277" t="e">
        <f>IF(MONTH('Настройки ТИК'!$C$17)=MONTH('Настройки ТИК'!$D$17),IF(DG98="К",DA98,0),IF(MONTH($A98)&lt;MONTH('Настройки ТИК'!$D$17),IF(DG98="К",DA98,0),0))</f>
        <v>#VALUE!</v>
      </c>
      <c r="DC98" s="277" t="e">
        <f>IF(MONTH('Настройки ТИК'!$C$17)=MONTH('Настройки ТИК'!$D$17),0,IF(MONTH($A98)&lt;MONTH('Настройки ТИК'!$D$17),0,IF(DG98="К",DA98,0)))</f>
        <v>#VALUE!</v>
      </c>
      <c r="DD98" s="277">
        <f t="shared" si="158"/>
        <v>0</v>
      </c>
      <c r="DE98" s="277">
        <f t="shared" si="159"/>
        <v>0</v>
      </c>
      <c r="DF98" s="303">
        <f>'в ФОВ'!DC74</f>
        <v>0</v>
      </c>
      <c r="DG98" s="380" t="str">
        <f t="shared" si="160"/>
        <v/>
      </c>
      <c r="DH98" s="274" t="str">
        <f t="shared" si="116"/>
        <v>${id_fio10}</v>
      </c>
      <c r="DI98" s="181"/>
      <c r="DJ98" s="181"/>
      <c r="DK98" s="275" t="str">
        <f t="shared" si="206"/>
        <v>0:</v>
      </c>
      <c r="DL98" s="275" t="str">
        <f t="shared" si="206"/>
        <v>0:</v>
      </c>
      <c r="DM98" s="276">
        <f t="shared" si="161"/>
        <v>0</v>
      </c>
      <c r="DN98" s="277" t="e">
        <f>IF(MONTH('Настройки ТИК'!$C$17)=MONTH('Настройки ТИК'!$D$17),IF(DS98="К",DM98,0),IF(MONTH($A98)&lt;MONTH('Настройки ТИК'!$D$17),IF(DS98="К",DM98,0),0))</f>
        <v>#VALUE!</v>
      </c>
      <c r="DO98" s="277" t="e">
        <f>IF(MONTH('Настройки ТИК'!$C$17)=MONTH('Настройки ТИК'!$D$17),0,IF(MONTH($A98)&lt;MONTH('Настройки ТИК'!$D$17),0,IF(DS98="К",DM98,0)))</f>
        <v>#VALUE!</v>
      </c>
      <c r="DP98" s="277">
        <f t="shared" si="162"/>
        <v>0</v>
      </c>
      <c r="DQ98" s="277">
        <f t="shared" si="163"/>
        <v>0</v>
      </c>
      <c r="DR98" s="303">
        <f>'в ФОВ'!DO74</f>
        <v>0</v>
      </c>
      <c r="DS98" s="380" t="str">
        <f t="shared" si="164"/>
        <v/>
      </c>
      <c r="DT98" s="274" t="str">
        <f t="shared" si="117"/>
        <v>${id_fio11}</v>
      </c>
      <c r="DU98" s="181"/>
      <c r="DV98" s="181"/>
      <c r="DW98" s="275" t="str">
        <f t="shared" si="207"/>
        <v>0:</v>
      </c>
      <c r="DX98" s="275" t="str">
        <f t="shared" si="207"/>
        <v>0:</v>
      </c>
      <c r="DY98" s="276">
        <f t="shared" si="165"/>
        <v>0</v>
      </c>
      <c r="DZ98" s="277" t="e">
        <f>IF(MONTH('Настройки ТИК'!$C$17)=MONTH('Настройки ТИК'!$D$17),IF(EE98="К",DY98,0),IF(MONTH($A98)&lt;MONTH('Настройки ТИК'!$D$17),IF(EE98="К",DY98,0),0))</f>
        <v>#VALUE!</v>
      </c>
      <c r="EA98" s="277" t="e">
        <f>IF(MONTH('Настройки ТИК'!$C$17)=MONTH('Настройки ТИК'!$D$17),0,IF(MONTH($A98)&lt;MONTH('Настройки ТИК'!$D$17),0,IF(EE98="К",DY98,0)))</f>
        <v>#VALUE!</v>
      </c>
      <c r="EB98" s="277">
        <f t="shared" si="166"/>
        <v>0</v>
      </c>
      <c r="EC98" s="277">
        <f t="shared" si="167"/>
        <v>0</v>
      </c>
      <c r="ED98" s="303">
        <f>'в ФОВ'!EA74</f>
        <v>0</v>
      </c>
      <c r="EE98" s="380" t="str">
        <f t="shared" si="168"/>
        <v/>
      </c>
      <c r="EF98" s="274" t="str">
        <f t="shared" si="118"/>
        <v>${id_fio12}</v>
      </c>
      <c r="EG98" s="181"/>
      <c r="EH98" s="181"/>
      <c r="EI98" s="275" t="str">
        <f t="shared" si="208"/>
        <v>0:</v>
      </c>
      <c r="EJ98" s="275" t="str">
        <f t="shared" si="208"/>
        <v>0:</v>
      </c>
      <c r="EK98" s="276">
        <f t="shared" si="169"/>
        <v>0</v>
      </c>
      <c r="EL98" s="277" t="e">
        <f>IF(MONTH('Настройки ТИК'!$C$17)=MONTH('Настройки ТИК'!$D$17),IF(EQ98="К",EK98,0),IF(MONTH($A98)&lt;MONTH('Настройки ТИК'!$D$17),IF(EQ98="К",EK98,0),0))</f>
        <v>#VALUE!</v>
      </c>
      <c r="EM98" s="277" t="e">
        <f>IF(MONTH('Настройки ТИК'!$C$17)=MONTH('Настройки ТИК'!$D$17),0,IF(MONTH($A98)&lt;MONTH('Настройки ТИК'!$D$17),0,IF(EQ98="К",EK98,0)))</f>
        <v>#VALUE!</v>
      </c>
      <c r="EN98" s="277">
        <f t="shared" si="170"/>
        <v>0</v>
      </c>
      <c r="EO98" s="277">
        <f t="shared" si="171"/>
        <v>0</v>
      </c>
      <c r="EP98" s="303">
        <f>'в ФОВ'!EM74</f>
        <v>0</v>
      </c>
      <c r="EQ98" s="380" t="str">
        <f t="shared" si="172"/>
        <v/>
      </c>
      <c r="ER98" s="274" t="str">
        <f t="shared" si="119"/>
        <v>${id_fio13}</v>
      </c>
      <c r="ES98" s="181"/>
      <c r="ET98" s="181"/>
      <c r="EU98" s="275" t="str">
        <f t="shared" si="209"/>
        <v>0:</v>
      </c>
      <c r="EV98" s="275" t="str">
        <f t="shared" si="209"/>
        <v>0:</v>
      </c>
      <c r="EW98" s="276">
        <f t="shared" si="173"/>
        <v>0</v>
      </c>
      <c r="EX98" s="277" t="e">
        <f>IF(MONTH('Настройки ТИК'!$C$17)=MONTH('Настройки ТИК'!$D$17),IF(FC98="К",EW98,0),IF(MONTH($A98)&lt;MONTH('Настройки ТИК'!$D$17),IF(FC98="К",EW98,0),0))</f>
        <v>#VALUE!</v>
      </c>
      <c r="EY98" s="277" t="e">
        <f>IF(MONTH('Настройки ТИК'!$C$17)=MONTH('Настройки ТИК'!$D$17),0,IF(MONTH($A98)&lt;MONTH('Настройки ТИК'!$D$17),0,IF(FC98="К",EW98,0)))</f>
        <v>#VALUE!</v>
      </c>
      <c r="EZ98" s="277">
        <f t="shared" si="174"/>
        <v>0</v>
      </c>
      <c r="FA98" s="277">
        <f t="shared" si="175"/>
        <v>0</v>
      </c>
      <c r="FB98" s="303">
        <f>'в ФОВ'!EY74</f>
        <v>0</v>
      </c>
      <c r="FC98" s="380" t="str">
        <f t="shared" si="176"/>
        <v/>
      </c>
      <c r="FD98" s="274" t="str">
        <f t="shared" si="120"/>
        <v>${id_fio14}</v>
      </c>
      <c r="FE98" s="181"/>
      <c r="FF98" s="181"/>
      <c r="FG98" s="275" t="str">
        <f t="shared" si="210"/>
        <v>0:</v>
      </c>
      <c r="FH98" s="275" t="str">
        <f t="shared" si="210"/>
        <v>0:</v>
      </c>
      <c r="FI98" s="276">
        <f t="shared" si="177"/>
        <v>0</v>
      </c>
      <c r="FJ98" s="277" t="e">
        <f>IF(MONTH('Настройки ТИК'!$C$17)=MONTH('Настройки ТИК'!$D$17),IF(FO98="К",FI98,0),IF(MONTH($A98)&lt;MONTH('Настройки ТИК'!$D$17),IF(FO98="К",FI98,0),0))</f>
        <v>#VALUE!</v>
      </c>
      <c r="FK98" s="277" t="e">
        <f>IF(MONTH('Настройки ТИК'!$C$17)=MONTH('Настройки ТИК'!$D$17),0,IF(MONTH($A98)&lt;MONTH('Настройки ТИК'!$D$17),0,IF(FO98="К",FI98,0)))</f>
        <v>#VALUE!</v>
      </c>
      <c r="FL98" s="277">
        <f t="shared" si="178"/>
        <v>0</v>
      </c>
      <c r="FM98" s="277">
        <f t="shared" si="179"/>
        <v>0</v>
      </c>
      <c r="FN98" s="303">
        <f>'в ФОВ'!FK74</f>
        <v>0</v>
      </c>
      <c r="FO98" s="380" t="str">
        <f t="shared" si="180"/>
        <v/>
      </c>
      <c r="FP98" s="274" t="str">
        <f t="shared" si="121"/>
        <v>${id_fio15}</v>
      </c>
      <c r="FQ98" s="181"/>
      <c r="FR98" s="181"/>
      <c r="FS98" s="275" t="str">
        <f t="shared" si="211"/>
        <v>0:</v>
      </c>
      <c r="FT98" s="275" t="str">
        <f t="shared" si="211"/>
        <v>0:</v>
      </c>
      <c r="FU98" s="276">
        <f t="shared" si="181"/>
        <v>0</v>
      </c>
      <c r="FV98" s="277" t="e">
        <f>IF(MONTH('Настройки ТИК'!$C$17)=MONTH('Настройки ТИК'!$D$17),IF(GA98="К",FU98,0),IF(MONTH($A98)&lt;MONTH('Настройки ТИК'!$D$17),IF(GA98="К",FU98,0),0))</f>
        <v>#VALUE!</v>
      </c>
      <c r="FW98" s="277" t="e">
        <f>IF(MONTH('Настройки ТИК'!$C$17)=MONTH('Настройки ТИК'!$D$17),0,IF(MONTH($A98)&lt;MONTH('Настройки ТИК'!$D$17),0,IF(GA98="К",FU98,0)))</f>
        <v>#VALUE!</v>
      </c>
      <c r="FX98" s="277">
        <f t="shared" si="182"/>
        <v>0</v>
      </c>
      <c r="FY98" s="277">
        <f t="shared" si="183"/>
        <v>0</v>
      </c>
      <c r="FZ98" s="303">
        <f>'в ФОВ'!FW74</f>
        <v>0</v>
      </c>
      <c r="GA98" s="380" t="str">
        <f t="shared" si="184"/>
        <v/>
      </c>
      <c r="GB98" s="274" t="str">
        <f t="shared" si="122"/>
        <v>${id_fio16}</v>
      </c>
      <c r="GC98" s="181"/>
      <c r="GD98" s="181"/>
      <c r="GE98" s="275" t="str">
        <f t="shared" si="212"/>
        <v>0:</v>
      </c>
      <c r="GF98" s="275" t="str">
        <f t="shared" si="212"/>
        <v>0:</v>
      </c>
      <c r="GG98" s="276">
        <f t="shared" si="185"/>
        <v>0</v>
      </c>
      <c r="GH98" s="277" t="e">
        <f>IF(MONTH('Настройки ТИК'!$C$17)=MONTH('Настройки ТИК'!$D$17),IF(GM98="К",GG98,0),IF(MONTH($A98)&lt;MONTH('Настройки ТИК'!$D$17),IF(GM98="К",GG98,0),0))</f>
        <v>#VALUE!</v>
      </c>
      <c r="GI98" s="277" t="e">
        <f>IF(MONTH('Настройки ТИК'!$C$17)=MONTH('Настройки ТИК'!$D$17),0,IF(MONTH($A98)&lt;MONTH('Настройки ТИК'!$D$17),0,IF(GM98="К",GG98,0)))</f>
        <v>#VALUE!</v>
      </c>
      <c r="GJ98" s="277">
        <f t="shared" si="186"/>
        <v>0</v>
      </c>
      <c r="GK98" s="277">
        <f t="shared" si="187"/>
        <v>0</v>
      </c>
      <c r="GL98" s="303">
        <f>'в ФОВ'!GI74</f>
        <v>0</v>
      </c>
      <c r="GM98" s="380" t="str">
        <f t="shared" si="188"/>
        <v/>
      </c>
      <c r="GN98" s="274" t="str">
        <f t="shared" si="123"/>
        <v>${id_fio17}</v>
      </c>
      <c r="GO98" s="181"/>
      <c r="GP98" s="181"/>
      <c r="GQ98" s="275" t="str">
        <f t="shared" si="213"/>
        <v>0:</v>
      </c>
      <c r="GR98" s="275" t="str">
        <f t="shared" si="213"/>
        <v>0:</v>
      </c>
      <c r="GS98" s="276">
        <f t="shared" si="189"/>
        <v>0</v>
      </c>
      <c r="GT98" s="277" t="e">
        <f>IF(MONTH('Настройки ТИК'!$C$17)=MONTH('Настройки ТИК'!$D$17),IF(GY98="К",GS98,0),IF(MONTH($A98)&lt;MONTH('Настройки ТИК'!$D$17),IF(GY98="К",GS98,0),0))</f>
        <v>#VALUE!</v>
      </c>
      <c r="GU98" s="277" t="e">
        <f>IF(MONTH('Настройки ТИК'!$C$17)=MONTH('Настройки ТИК'!$D$17),0,IF(MONTH($A98)&lt;MONTH('Настройки ТИК'!$D$17),0,IF(GY98="К",GS98,0)))</f>
        <v>#VALUE!</v>
      </c>
      <c r="GV98" s="277">
        <f t="shared" si="190"/>
        <v>0</v>
      </c>
      <c r="GW98" s="277">
        <f t="shared" si="191"/>
        <v>0</v>
      </c>
      <c r="GX98" s="303">
        <f>'в ФОВ'!GU74</f>
        <v>0</v>
      </c>
      <c r="GY98" s="380" t="str">
        <f t="shared" si="192"/>
        <v/>
      </c>
      <c r="GZ98" s="274" t="str">
        <f t="shared" si="124"/>
        <v>${id_fio18}</v>
      </c>
      <c r="HA98" s="181"/>
      <c r="HB98" s="181"/>
      <c r="HC98" s="275" t="str">
        <f t="shared" si="214"/>
        <v>0:</v>
      </c>
      <c r="HD98" s="275" t="str">
        <f t="shared" si="214"/>
        <v>0:</v>
      </c>
      <c r="HE98" s="276">
        <f t="shared" si="193"/>
        <v>0</v>
      </c>
      <c r="HF98" s="277" t="e">
        <f>IF(MONTH('Настройки ТИК'!$C$17)=MONTH('Настройки ТИК'!$D$17),IF(HK98="К",HE98,0),IF(MONTH($A98)&lt;MONTH('Настройки ТИК'!$D$17),IF(HK98="К",HE98,0),0))</f>
        <v>#VALUE!</v>
      </c>
      <c r="HG98" s="277" t="e">
        <f>IF(MONTH('Настройки ТИК'!$C$17)=MONTH('Настройки ТИК'!$D$17),0,IF(MONTH($A98)&lt;MONTH('Настройки ТИК'!$D$17),0,IF(HK98="К",HE98,0)))</f>
        <v>#VALUE!</v>
      </c>
      <c r="HH98" s="277">
        <f t="shared" si="194"/>
        <v>0</v>
      </c>
      <c r="HI98" s="277">
        <f t="shared" si="195"/>
        <v>0</v>
      </c>
      <c r="HJ98" s="303">
        <f>'в ФОВ'!HG74</f>
        <v>0</v>
      </c>
      <c r="HK98" s="380" t="str">
        <f t="shared" si="196"/>
        <v/>
      </c>
      <c r="HO98" s="408" t="str">
        <f>'Настройки ТИК'!$C$55</f>
        <v>${code_doc}</v>
      </c>
    </row>
    <row r="99" spans="1:223">
      <c r="A99" s="419" t="s">
        <v>1040</v>
      </c>
      <c r="B99" s="420" t="s">
        <v>1041</v>
      </c>
      <c r="C99" s="497" t="s">
        <v>1091</v>
      </c>
      <c r="D99" s="274" t="str">
        <f t="shared" si="107"/>
        <v>${id_fio1}</v>
      </c>
      <c r="E99" s="181"/>
      <c r="F99" s="181"/>
      <c r="G99" s="275" t="str">
        <f t="shared" si="197"/>
        <v>0:</v>
      </c>
      <c r="H99" s="275" t="str">
        <f t="shared" si="197"/>
        <v>0:</v>
      </c>
      <c r="I99" s="276">
        <f t="shared" si="125"/>
        <v>0</v>
      </c>
      <c r="J99" s="277" t="e">
        <f>IF(MONTH('Настройки ТИК'!$C$17)=MONTH('Настройки ТИК'!$D$17),IF(O99="К",I99,0),IF(MONTH($A99)&lt;MONTH('Настройки ТИК'!$D$17),IF(O99="К",I99,0),0))</f>
        <v>#VALUE!</v>
      </c>
      <c r="K99" s="277" t="e">
        <f>IF(MONTH('Настройки ТИК'!$C$17)=MONTH('Настройки ТИК'!$D$17),0,IF(MONTH($A99)&lt;MONTH('Настройки ТИК'!$D$17),0,IF(O99="К",I99,0)))</f>
        <v>#VALUE!</v>
      </c>
      <c r="L99" s="277">
        <f t="shared" si="126"/>
        <v>0</v>
      </c>
      <c r="M99" s="277">
        <f t="shared" si="127"/>
        <v>0</v>
      </c>
      <c r="N99" s="303">
        <f>'в ФОВ'!K75</f>
        <v>0</v>
      </c>
      <c r="O99" s="380" t="str">
        <f t="shared" si="128"/>
        <v/>
      </c>
      <c r="P99" s="274" t="str">
        <f t="shared" si="108"/>
        <v>${id_fio2}</v>
      </c>
      <c r="Q99" s="181"/>
      <c r="R99" s="181"/>
      <c r="S99" s="275" t="str">
        <f t="shared" si="198"/>
        <v>0:</v>
      </c>
      <c r="T99" s="275" t="str">
        <f t="shared" si="198"/>
        <v>0:</v>
      </c>
      <c r="U99" s="276">
        <f t="shared" si="129"/>
        <v>0</v>
      </c>
      <c r="V99" s="277" t="e">
        <f>IF(MONTH('Настройки ТИК'!$C$17)=MONTH('Настройки ТИК'!$D$17),IF(AA99="К",U99,0),IF(MONTH($A99)&lt;MONTH('Настройки ТИК'!$D$17),IF(AA99="К",U99,0),0))</f>
        <v>#VALUE!</v>
      </c>
      <c r="W99" s="277" t="e">
        <f>IF(MONTH('Настройки ТИК'!$C$17)=MONTH('Настройки ТИК'!$D$17),0,IF(MONTH($A99)&lt;MONTH('Настройки ТИК'!$D$17),0,IF(AA99="К",U99,0)))</f>
        <v>#VALUE!</v>
      </c>
      <c r="X99" s="277">
        <f t="shared" si="130"/>
        <v>0</v>
      </c>
      <c r="Y99" s="277">
        <f t="shared" si="131"/>
        <v>0</v>
      </c>
      <c r="Z99" s="303">
        <f>'в ФОВ'!W75</f>
        <v>0</v>
      </c>
      <c r="AA99" s="380" t="str">
        <f t="shared" si="132"/>
        <v/>
      </c>
      <c r="AB99" s="274" t="str">
        <f t="shared" si="109"/>
        <v>${id_fio3}</v>
      </c>
      <c r="AC99" s="181"/>
      <c r="AD99" s="181"/>
      <c r="AE99" s="275" t="str">
        <f t="shared" si="199"/>
        <v>0:</v>
      </c>
      <c r="AF99" s="275" t="str">
        <f t="shared" si="199"/>
        <v>0:</v>
      </c>
      <c r="AG99" s="276">
        <f t="shared" si="133"/>
        <v>0</v>
      </c>
      <c r="AH99" s="277" t="e">
        <f>IF(MONTH('Настройки ТИК'!$C$17)=MONTH('Настройки ТИК'!$D$17),IF(AM99="К",AG99,0),IF(MONTH($A99)&lt;MONTH('Настройки ТИК'!$D$17),IF(AM99="К",AG99,0),0))</f>
        <v>#VALUE!</v>
      </c>
      <c r="AI99" s="277" t="e">
        <f>IF(MONTH('Настройки ТИК'!$C$17)=MONTH('Настройки ТИК'!$D$17),0,IF(MONTH($A99)&lt;MONTH('Настройки ТИК'!$D$17),0,IF(AM99="К",AG99,0)))</f>
        <v>#VALUE!</v>
      </c>
      <c r="AJ99" s="277">
        <f t="shared" si="134"/>
        <v>0</v>
      </c>
      <c r="AK99" s="277">
        <f t="shared" si="135"/>
        <v>0</v>
      </c>
      <c r="AL99" s="303">
        <f>'в ФОВ'!AI75</f>
        <v>0</v>
      </c>
      <c r="AM99" s="380" t="str">
        <f t="shared" si="136"/>
        <v/>
      </c>
      <c r="AN99" s="274" t="str">
        <f t="shared" si="110"/>
        <v>${id_fio4}</v>
      </c>
      <c r="AO99" s="181"/>
      <c r="AP99" s="181"/>
      <c r="AQ99" s="275" t="str">
        <f t="shared" si="200"/>
        <v>0:</v>
      </c>
      <c r="AR99" s="275" t="str">
        <f t="shared" si="200"/>
        <v>0:</v>
      </c>
      <c r="AS99" s="276">
        <f t="shared" si="137"/>
        <v>0</v>
      </c>
      <c r="AT99" s="277" t="e">
        <f>IF(MONTH('Настройки ТИК'!$C$17)=MONTH('Настройки ТИК'!$D$17),IF(AY99="К",AS99,0),IF(MONTH($A99)&lt;MONTH('Настройки ТИК'!$D$17),IF(AY99="К",AS99,0),0))</f>
        <v>#VALUE!</v>
      </c>
      <c r="AU99" s="277" t="e">
        <f>IF(MONTH('Настройки ТИК'!$C$17)=MONTH('Настройки ТИК'!$D$17),0,IF(MONTH($A99)&lt;MONTH('Настройки ТИК'!$D$17),0,IF(AY99="К",AS99,0)))</f>
        <v>#VALUE!</v>
      </c>
      <c r="AV99" s="277">
        <f t="shared" si="138"/>
        <v>0</v>
      </c>
      <c r="AW99" s="277">
        <f t="shared" si="139"/>
        <v>0</v>
      </c>
      <c r="AX99" s="303">
        <f>'в ФОВ'!AU75</f>
        <v>0</v>
      </c>
      <c r="AY99" s="380" t="str">
        <f t="shared" si="140"/>
        <v/>
      </c>
      <c r="AZ99" s="274" t="str">
        <f t="shared" si="111"/>
        <v>${id_fio5}</v>
      </c>
      <c r="BA99" s="181"/>
      <c r="BB99" s="181"/>
      <c r="BC99" s="275" t="str">
        <f t="shared" si="201"/>
        <v>0:</v>
      </c>
      <c r="BD99" s="275" t="str">
        <f t="shared" si="201"/>
        <v>0:</v>
      </c>
      <c r="BE99" s="276">
        <f t="shared" si="141"/>
        <v>0</v>
      </c>
      <c r="BF99" s="277" t="e">
        <f>IF(MONTH('Настройки ТИК'!$C$17)=MONTH('Настройки ТИК'!$D$17),IF(BK99="К",BE99,0),IF(MONTH($A99)&lt;MONTH('Настройки ТИК'!$D$17),IF(BK99="К",BE99,0),0))</f>
        <v>#VALUE!</v>
      </c>
      <c r="BG99" s="277" t="e">
        <f>IF(MONTH('Настройки ТИК'!$C$17)=MONTH('Настройки ТИК'!$D$17),0,IF(MONTH($A99)&lt;MONTH('Настройки ТИК'!$D$17),0,IF(BK99="К",BE99,0)))</f>
        <v>#VALUE!</v>
      </c>
      <c r="BH99" s="277">
        <f t="shared" si="142"/>
        <v>0</v>
      </c>
      <c r="BI99" s="277">
        <f t="shared" si="143"/>
        <v>0</v>
      </c>
      <c r="BJ99" s="303">
        <f>'в ФОВ'!BG75</f>
        <v>0</v>
      </c>
      <c r="BK99" s="380" t="str">
        <f t="shared" si="144"/>
        <v/>
      </c>
      <c r="BL99" s="274" t="str">
        <f t="shared" si="112"/>
        <v>${id_fio6}</v>
      </c>
      <c r="BM99" s="181"/>
      <c r="BN99" s="181"/>
      <c r="BO99" s="275" t="str">
        <f t="shared" si="202"/>
        <v>0:</v>
      </c>
      <c r="BP99" s="275" t="str">
        <f t="shared" si="202"/>
        <v>0:</v>
      </c>
      <c r="BQ99" s="276">
        <f t="shared" si="145"/>
        <v>0</v>
      </c>
      <c r="BR99" s="277" t="e">
        <f>IF(MONTH('Настройки ТИК'!$C$17)=MONTH('Настройки ТИК'!$D$17),IF(BW99="К",BQ99,0),IF(MONTH($A99)&lt;MONTH('Настройки ТИК'!$D$17),IF(BW99="К",BQ99,0),0))</f>
        <v>#VALUE!</v>
      </c>
      <c r="BS99" s="277" t="e">
        <f>IF(MONTH('Настройки ТИК'!$C$17)=MONTH('Настройки ТИК'!$D$17),0,IF(MONTH($A99)&lt;MONTH('Настройки ТИК'!$D$17),0,IF(BW99="К",BQ99,0)))</f>
        <v>#VALUE!</v>
      </c>
      <c r="BT99" s="277">
        <f t="shared" si="146"/>
        <v>0</v>
      </c>
      <c r="BU99" s="277">
        <f t="shared" si="147"/>
        <v>0</v>
      </c>
      <c r="BV99" s="303">
        <f>'в ФОВ'!BS75</f>
        <v>0</v>
      </c>
      <c r="BW99" s="380" t="str">
        <f t="shared" si="148"/>
        <v/>
      </c>
      <c r="BX99" s="274" t="str">
        <f t="shared" si="113"/>
        <v>${id_fio7}</v>
      </c>
      <c r="BY99" s="181"/>
      <c r="BZ99" s="181"/>
      <c r="CA99" s="275" t="str">
        <f t="shared" si="203"/>
        <v>0:</v>
      </c>
      <c r="CB99" s="275" t="str">
        <f t="shared" si="203"/>
        <v>0:</v>
      </c>
      <c r="CC99" s="276">
        <f t="shared" si="149"/>
        <v>0</v>
      </c>
      <c r="CD99" s="277" t="e">
        <f>IF(MONTH('Настройки ТИК'!$C$17)=MONTH('Настройки ТИК'!$D$17),IF(CI99="К",CC99,0),IF(MONTH($A99)&lt;MONTH('Настройки ТИК'!$D$17),IF(CI99="К",CC99,0),0))</f>
        <v>#VALUE!</v>
      </c>
      <c r="CE99" s="277" t="e">
        <f>IF(MONTH('Настройки ТИК'!$C$17)=MONTH('Настройки ТИК'!$D$17),0,IF(MONTH($A99)&lt;MONTH('Настройки ТИК'!$D$17),0,IF(CI99="К",CC99,0)))</f>
        <v>#VALUE!</v>
      </c>
      <c r="CF99" s="277">
        <f t="shared" si="150"/>
        <v>0</v>
      </c>
      <c r="CG99" s="277">
        <f t="shared" si="151"/>
        <v>0</v>
      </c>
      <c r="CH99" s="303">
        <f>'в ФОВ'!CE75</f>
        <v>0</v>
      </c>
      <c r="CI99" s="380" t="str">
        <f t="shared" si="152"/>
        <v/>
      </c>
      <c r="CJ99" s="274" t="str">
        <f t="shared" si="114"/>
        <v>${id_fio8}</v>
      </c>
      <c r="CK99" s="181"/>
      <c r="CL99" s="181"/>
      <c r="CM99" s="275" t="str">
        <f t="shared" si="204"/>
        <v>0:</v>
      </c>
      <c r="CN99" s="275" t="str">
        <f t="shared" si="204"/>
        <v>0:</v>
      </c>
      <c r="CO99" s="276">
        <f t="shared" si="153"/>
        <v>0</v>
      </c>
      <c r="CP99" s="277" t="e">
        <f>IF(MONTH('Настройки ТИК'!$C$17)=MONTH('Настройки ТИК'!$D$17),IF(CU99="К",CO99,0),IF(MONTH($A99)&lt;MONTH('Настройки ТИК'!$D$17),IF(CU99="К",CO99,0),0))</f>
        <v>#VALUE!</v>
      </c>
      <c r="CQ99" s="277" t="e">
        <f>IF(MONTH('Настройки ТИК'!$C$17)=MONTH('Настройки ТИК'!$D$17),0,IF(MONTH($A99)&lt;MONTH('Настройки ТИК'!$D$17),0,IF(CU99="К",CO99,0)))</f>
        <v>#VALUE!</v>
      </c>
      <c r="CR99" s="277">
        <f t="shared" si="154"/>
        <v>0</v>
      </c>
      <c r="CS99" s="277">
        <f t="shared" si="155"/>
        <v>0</v>
      </c>
      <c r="CT99" s="303">
        <f>'в ФОВ'!CQ75</f>
        <v>0</v>
      </c>
      <c r="CU99" s="380" t="str">
        <f t="shared" si="156"/>
        <v/>
      </c>
      <c r="CV99" s="274" t="str">
        <f t="shared" si="115"/>
        <v>${id_fio9}</v>
      </c>
      <c r="CW99" s="181"/>
      <c r="CX99" s="181"/>
      <c r="CY99" s="275" t="str">
        <f t="shared" si="205"/>
        <v>0:</v>
      </c>
      <c r="CZ99" s="275" t="str">
        <f t="shared" si="205"/>
        <v>0:</v>
      </c>
      <c r="DA99" s="276">
        <f t="shared" si="157"/>
        <v>0</v>
      </c>
      <c r="DB99" s="277" t="e">
        <f>IF(MONTH('Настройки ТИК'!$C$17)=MONTH('Настройки ТИК'!$D$17),IF(DG99="К",DA99,0),IF(MONTH($A99)&lt;MONTH('Настройки ТИК'!$D$17),IF(DG99="К",DA99,0),0))</f>
        <v>#VALUE!</v>
      </c>
      <c r="DC99" s="277" t="e">
        <f>IF(MONTH('Настройки ТИК'!$C$17)=MONTH('Настройки ТИК'!$D$17),0,IF(MONTH($A99)&lt;MONTH('Настройки ТИК'!$D$17),0,IF(DG99="К",DA99,0)))</f>
        <v>#VALUE!</v>
      </c>
      <c r="DD99" s="277">
        <f t="shared" si="158"/>
        <v>0</v>
      </c>
      <c r="DE99" s="277">
        <f t="shared" si="159"/>
        <v>0</v>
      </c>
      <c r="DF99" s="303">
        <f>'в ФОВ'!DC75</f>
        <v>0</v>
      </c>
      <c r="DG99" s="380" t="str">
        <f t="shared" si="160"/>
        <v/>
      </c>
      <c r="DH99" s="274" t="str">
        <f t="shared" si="116"/>
        <v>${id_fio10}</v>
      </c>
      <c r="DI99" s="181"/>
      <c r="DJ99" s="181"/>
      <c r="DK99" s="275" t="str">
        <f t="shared" si="206"/>
        <v>0:</v>
      </c>
      <c r="DL99" s="275" t="str">
        <f t="shared" si="206"/>
        <v>0:</v>
      </c>
      <c r="DM99" s="276">
        <f t="shared" si="161"/>
        <v>0</v>
      </c>
      <c r="DN99" s="277" t="e">
        <f>IF(MONTH('Настройки ТИК'!$C$17)=MONTH('Настройки ТИК'!$D$17),IF(DS99="К",DM99,0),IF(MONTH($A99)&lt;MONTH('Настройки ТИК'!$D$17),IF(DS99="К",DM99,0),0))</f>
        <v>#VALUE!</v>
      </c>
      <c r="DO99" s="277" t="e">
        <f>IF(MONTH('Настройки ТИК'!$C$17)=MONTH('Настройки ТИК'!$D$17),0,IF(MONTH($A99)&lt;MONTH('Настройки ТИК'!$D$17),0,IF(DS99="К",DM99,0)))</f>
        <v>#VALUE!</v>
      </c>
      <c r="DP99" s="277">
        <f t="shared" si="162"/>
        <v>0</v>
      </c>
      <c r="DQ99" s="277">
        <f t="shared" si="163"/>
        <v>0</v>
      </c>
      <c r="DR99" s="303">
        <f>'в ФОВ'!DO75</f>
        <v>0</v>
      </c>
      <c r="DS99" s="380" t="str">
        <f t="shared" si="164"/>
        <v/>
      </c>
      <c r="DT99" s="274" t="str">
        <f t="shared" si="117"/>
        <v>${id_fio11}</v>
      </c>
      <c r="DU99" s="181"/>
      <c r="DV99" s="181"/>
      <c r="DW99" s="275" t="str">
        <f t="shared" si="207"/>
        <v>0:</v>
      </c>
      <c r="DX99" s="275" t="str">
        <f t="shared" si="207"/>
        <v>0:</v>
      </c>
      <c r="DY99" s="276">
        <f t="shared" si="165"/>
        <v>0</v>
      </c>
      <c r="DZ99" s="277" t="e">
        <f>IF(MONTH('Настройки ТИК'!$C$17)=MONTH('Настройки ТИК'!$D$17),IF(EE99="К",DY99,0),IF(MONTH($A99)&lt;MONTH('Настройки ТИК'!$D$17),IF(EE99="К",DY99,0),0))</f>
        <v>#VALUE!</v>
      </c>
      <c r="EA99" s="277" t="e">
        <f>IF(MONTH('Настройки ТИК'!$C$17)=MONTH('Настройки ТИК'!$D$17),0,IF(MONTH($A99)&lt;MONTH('Настройки ТИК'!$D$17),0,IF(EE99="К",DY99,0)))</f>
        <v>#VALUE!</v>
      </c>
      <c r="EB99" s="277">
        <f t="shared" si="166"/>
        <v>0</v>
      </c>
      <c r="EC99" s="277">
        <f t="shared" si="167"/>
        <v>0</v>
      </c>
      <c r="ED99" s="303">
        <f>'в ФОВ'!EA75</f>
        <v>0</v>
      </c>
      <c r="EE99" s="380" t="str">
        <f t="shared" si="168"/>
        <v/>
      </c>
      <c r="EF99" s="274" t="str">
        <f t="shared" si="118"/>
        <v>${id_fio12}</v>
      </c>
      <c r="EG99" s="181"/>
      <c r="EH99" s="181"/>
      <c r="EI99" s="275" t="str">
        <f t="shared" si="208"/>
        <v>0:</v>
      </c>
      <c r="EJ99" s="275" t="str">
        <f t="shared" si="208"/>
        <v>0:</v>
      </c>
      <c r="EK99" s="276">
        <f t="shared" si="169"/>
        <v>0</v>
      </c>
      <c r="EL99" s="277" t="e">
        <f>IF(MONTH('Настройки ТИК'!$C$17)=MONTH('Настройки ТИК'!$D$17),IF(EQ99="К",EK99,0),IF(MONTH($A99)&lt;MONTH('Настройки ТИК'!$D$17),IF(EQ99="К",EK99,0),0))</f>
        <v>#VALUE!</v>
      </c>
      <c r="EM99" s="277" t="e">
        <f>IF(MONTH('Настройки ТИК'!$C$17)=MONTH('Настройки ТИК'!$D$17),0,IF(MONTH($A99)&lt;MONTH('Настройки ТИК'!$D$17),0,IF(EQ99="К",EK99,0)))</f>
        <v>#VALUE!</v>
      </c>
      <c r="EN99" s="277">
        <f t="shared" si="170"/>
        <v>0</v>
      </c>
      <c r="EO99" s="277">
        <f t="shared" si="171"/>
        <v>0</v>
      </c>
      <c r="EP99" s="303">
        <f>'в ФОВ'!EM75</f>
        <v>0</v>
      </c>
      <c r="EQ99" s="380" t="str">
        <f t="shared" si="172"/>
        <v/>
      </c>
      <c r="ER99" s="274" t="str">
        <f t="shared" si="119"/>
        <v>${id_fio13}</v>
      </c>
      <c r="ES99" s="181"/>
      <c r="ET99" s="181"/>
      <c r="EU99" s="275" t="str">
        <f t="shared" si="209"/>
        <v>0:</v>
      </c>
      <c r="EV99" s="275" t="str">
        <f t="shared" si="209"/>
        <v>0:</v>
      </c>
      <c r="EW99" s="276">
        <f t="shared" si="173"/>
        <v>0</v>
      </c>
      <c r="EX99" s="277" t="e">
        <f>IF(MONTH('Настройки ТИК'!$C$17)=MONTH('Настройки ТИК'!$D$17),IF(FC99="К",EW99,0),IF(MONTH($A99)&lt;MONTH('Настройки ТИК'!$D$17),IF(FC99="К",EW99,0),0))</f>
        <v>#VALUE!</v>
      </c>
      <c r="EY99" s="277" t="e">
        <f>IF(MONTH('Настройки ТИК'!$C$17)=MONTH('Настройки ТИК'!$D$17),0,IF(MONTH($A99)&lt;MONTH('Настройки ТИК'!$D$17),0,IF(FC99="К",EW99,0)))</f>
        <v>#VALUE!</v>
      </c>
      <c r="EZ99" s="277">
        <f t="shared" si="174"/>
        <v>0</v>
      </c>
      <c r="FA99" s="277">
        <f t="shared" si="175"/>
        <v>0</v>
      </c>
      <c r="FB99" s="303">
        <f>'в ФОВ'!EY75</f>
        <v>0</v>
      </c>
      <c r="FC99" s="380" t="str">
        <f t="shared" si="176"/>
        <v/>
      </c>
      <c r="FD99" s="274" t="str">
        <f t="shared" si="120"/>
        <v>${id_fio14}</v>
      </c>
      <c r="FE99" s="181"/>
      <c r="FF99" s="181"/>
      <c r="FG99" s="275" t="str">
        <f t="shared" si="210"/>
        <v>0:</v>
      </c>
      <c r="FH99" s="275" t="str">
        <f t="shared" si="210"/>
        <v>0:</v>
      </c>
      <c r="FI99" s="276">
        <f t="shared" si="177"/>
        <v>0</v>
      </c>
      <c r="FJ99" s="277" t="e">
        <f>IF(MONTH('Настройки ТИК'!$C$17)=MONTH('Настройки ТИК'!$D$17),IF(FO99="К",FI99,0),IF(MONTH($A99)&lt;MONTH('Настройки ТИК'!$D$17),IF(FO99="К",FI99,0),0))</f>
        <v>#VALUE!</v>
      </c>
      <c r="FK99" s="277" t="e">
        <f>IF(MONTH('Настройки ТИК'!$C$17)=MONTH('Настройки ТИК'!$D$17),0,IF(MONTH($A99)&lt;MONTH('Настройки ТИК'!$D$17),0,IF(FO99="К",FI99,0)))</f>
        <v>#VALUE!</v>
      </c>
      <c r="FL99" s="277">
        <f t="shared" si="178"/>
        <v>0</v>
      </c>
      <c r="FM99" s="277">
        <f t="shared" si="179"/>
        <v>0</v>
      </c>
      <c r="FN99" s="303">
        <f>'в ФОВ'!FK75</f>
        <v>0</v>
      </c>
      <c r="FO99" s="380" t="str">
        <f t="shared" si="180"/>
        <v/>
      </c>
      <c r="FP99" s="274" t="str">
        <f t="shared" si="121"/>
        <v>${id_fio15}</v>
      </c>
      <c r="FQ99" s="181"/>
      <c r="FR99" s="181"/>
      <c r="FS99" s="275" t="str">
        <f t="shared" si="211"/>
        <v>0:</v>
      </c>
      <c r="FT99" s="275" t="str">
        <f t="shared" si="211"/>
        <v>0:</v>
      </c>
      <c r="FU99" s="276">
        <f t="shared" si="181"/>
        <v>0</v>
      </c>
      <c r="FV99" s="277" t="e">
        <f>IF(MONTH('Настройки ТИК'!$C$17)=MONTH('Настройки ТИК'!$D$17),IF(GA99="К",FU99,0),IF(MONTH($A99)&lt;MONTH('Настройки ТИК'!$D$17),IF(GA99="К",FU99,0),0))</f>
        <v>#VALUE!</v>
      </c>
      <c r="FW99" s="277" t="e">
        <f>IF(MONTH('Настройки ТИК'!$C$17)=MONTH('Настройки ТИК'!$D$17),0,IF(MONTH($A99)&lt;MONTH('Настройки ТИК'!$D$17),0,IF(GA99="К",FU99,0)))</f>
        <v>#VALUE!</v>
      </c>
      <c r="FX99" s="277">
        <f t="shared" si="182"/>
        <v>0</v>
      </c>
      <c r="FY99" s="277">
        <f t="shared" si="183"/>
        <v>0</v>
      </c>
      <c r="FZ99" s="303">
        <f>'в ФОВ'!FW75</f>
        <v>0</v>
      </c>
      <c r="GA99" s="380" t="str">
        <f t="shared" si="184"/>
        <v/>
      </c>
      <c r="GB99" s="274" t="str">
        <f t="shared" si="122"/>
        <v>${id_fio16}</v>
      </c>
      <c r="GC99" s="181"/>
      <c r="GD99" s="181"/>
      <c r="GE99" s="275" t="str">
        <f t="shared" si="212"/>
        <v>0:</v>
      </c>
      <c r="GF99" s="275" t="str">
        <f t="shared" si="212"/>
        <v>0:</v>
      </c>
      <c r="GG99" s="276">
        <f t="shared" si="185"/>
        <v>0</v>
      </c>
      <c r="GH99" s="277" t="e">
        <f>IF(MONTH('Настройки ТИК'!$C$17)=MONTH('Настройки ТИК'!$D$17),IF(GM99="К",GG99,0),IF(MONTH($A99)&lt;MONTH('Настройки ТИК'!$D$17),IF(GM99="К",GG99,0),0))</f>
        <v>#VALUE!</v>
      </c>
      <c r="GI99" s="277" t="e">
        <f>IF(MONTH('Настройки ТИК'!$C$17)=MONTH('Настройки ТИК'!$D$17),0,IF(MONTH($A99)&lt;MONTH('Настройки ТИК'!$D$17),0,IF(GM99="К",GG99,0)))</f>
        <v>#VALUE!</v>
      </c>
      <c r="GJ99" s="277">
        <f t="shared" si="186"/>
        <v>0</v>
      </c>
      <c r="GK99" s="277">
        <f t="shared" si="187"/>
        <v>0</v>
      </c>
      <c r="GL99" s="303">
        <f>'в ФОВ'!GI75</f>
        <v>0</v>
      </c>
      <c r="GM99" s="380" t="str">
        <f t="shared" si="188"/>
        <v/>
      </c>
      <c r="GN99" s="274" t="str">
        <f t="shared" si="123"/>
        <v>${id_fio17}</v>
      </c>
      <c r="GO99" s="181"/>
      <c r="GP99" s="181"/>
      <c r="GQ99" s="275" t="str">
        <f t="shared" si="213"/>
        <v>0:</v>
      </c>
      <c r="GR99" s="275" t="str">
        <f t="shared" si="213"/>
        <v>0:</v>
      </c>
      <c r="GS99" s="276">
        <f t="shared" si="189"/>
        <v>0</v>
      </c>
      <c r="GT99" s="277" t="e">
        <f>IF(MONTH('Настройки ТИК'!$C$17)=MONTH('Настройки ТИК'!$D$17),IF(GY99="К",GS99,0),IF(MONTH($A99)&lt;MONTH('Настройки ТИК'!$D$17),IF(GY99="К",GS99,0),0))</f>
        <v>#VALUE!</v>
      </c>
      <c r="GU99" s="277" t="e">
        <f>IF(MONTH('Настройки ТИК'!$C$17)=MONTH('Настройки ТИК'!$D$17),0,IF(MONTH($A99)&lt;MONTH('Настройки ТИК'!$D$17),0,IF(GY99="К",GS99,0)))</f>
        <v>#VALUE!</v>
      </c>
      <c r="GV99" s="277">
        <f t="shared" si="190"/>
        <v>0</v>
      </c>
      <c r="GW99" s="277">
        <f t="shared" si="191"/>
        <v>0</v>
      </c>
      <c r="GX99" s="303">
        <f>'в ФОВ'!GU75</f>
        <v>0</v>
      </c>
      <c r="GY99" s="380" t="str">
        <f t="shared" si="192"/>
        <v/>
      </c>
      <c r="GZ99" s="274" t="str">
        <f t="shared" si="124"/>
        <v>${id_fio18}</v>
      </c>
      <c r="HA99" s="181"/>
      <c r="HB99" s="181"/>
      <c r="HC99" s="275" t="str">
        <f t="shared" si="214"/>
        <v>0:</v>
      </c>
      <c r="HD99" s="275" t="str">
        <f t="shared" si="214"/>
        <v>0:</v>
      </c>
      <c r="HE99" s="276">
        <f t="shared" si="193"/>
        <v>0</v>
      </c>
      <c r="HF99" s="277" t="e">
        <f>IF(MONTH('Настройки ТИК'!$C$17)=MONTH('Настройки ТИК'!$D$17),IF(HK99="К",HE99,0),IF(MONTH($A99)&lt;MONTH('Настройки ТИК'!$D$17),IF(HK99="К",HE99,0),0))</f>
        <v>#VALUE!</v>
      </c>
      <c r="HG99" s="277" t="e">
        <f>IF(MONTH('Настройки ТИК'!$C$17)=MONTH('Настройки ТИК'!$D$17),0,IF(MONTH($A99)&lt;MONTH('Настройки ТИК'!$D$17),0,IF(HK99="К",HE99,0)))</f>
        <v>#VALUE!</v>
      </c>
      <c r="HH99" s="277">
        <f t="shared" si="194"/>
        <v>0</v>
      </c>
      <c r="HI99" s="277">
        <f t="shared" si="195"/>
        <v>0</v>
      </c>
      <c r="HJ99" s="303">
        <f>'в ФОВ'!HG75</f>
        <v>0</v>
      </c>
      <c r="HK99" s="380" t="str">
        <f t="shared" si="196"/>
        <v/>
      </c>
      <c r="HO99" s="408" t="str">
        <f>'Настройки ТИК'!$C$55</f>
        <v>${code_doc}</v>
      </c>
    </row>
    <row r="100" spans="1:223">
      <c r="A100" s="419" t="s">
        <v>1040</v>
      </c>
      <c r="B100" s="420" t="s">
        <v>1041</v>
      </c>
      <c r="C100" s="497" t="s">
        <v>1091</v>
      </c>
      <c r="D100" s="274" t="str">
        <f t="shared" si="107"/>
        <v>${id_fio1}</v>
      </c>
      <c r="E100" s="181"/>
      <c r="F100" s="181"/>
      <c r="G100" s="275" t="str">
        <f t="shared" si="197"/>
        <v>0:</v>
      </c>
      <c r="H100" s="275" t="str">
        <f t="shared" si="197"/>
        <v>0:</v>
      </c>
      <c r="I100" s="276">
        <f t="shared" si="125"/>
        <v>0</v>
      </c>
      <c r="J100" s="277" t="e">
        <f>IF(MONTH('Настройки ТИК'!$C$17)=MONTH('Настройки ТИК'!$D$17),IF(O100="К",I100,0),IF(MONTH($A100)&lt;MONTH('Настройки ТИК'!$D$17),IF(O100="К",I100,0),0))</f>
        <v>#VALUE!</v>
      </c>
      <c r="K100" s="277" t="e">
        <f>IF(MONTH('Настройки ТИК'!$C$17)=MONTH('Настройки ТИК'!$D$17),0,IF(MONTH($A100)&lt;MONTH('Настройки ТИК'!$D$17),0,IF(O100="К",I100,0)))</f>
        <v>#VALUE!</v>
      </c>
      <c r="L100" s="277">
        <f t="shared" si="126"/>
        <v>0</v>
      </c>
      <c r="M100" s="277">
        <f t="shared" si="127"/>
        <v>0</v>
      </c>
      <c r="N100" s="303">
        <f>'в ФОВ'!K76</f>
        <v>0</v>
      </c>
      <c r="O100" s="380" t="str">
        <f t="shared" si="128"/>
        <v/>
      </c>
      <c r="P100" s="274" t="str">
        <f t="shared" si="108"/>
        <v>${id_fio2}</v>
      </c>
      <c r="Q100" s="181"/>
      <c r="R100" s="181"/>
      <c r="S100" s="275" t="str">
        <f t="shared" si="198"/>
        <v>0:</v>
      </c>
      <c r="T100" s="275" t="str">
        <f t="shared" si="198"/>
        <v>0:</v>
      </c>
      <c r="U100" s="276">
        <f t="shared" si="129"/>
        <v>0</v>
      </c>
      <c r="V100" s="277" t="e">
        <f>IF(MONTH('Настройки ТИК'!$C$17)=MONTH('Настройки ТИК'!$D$17),IF(AA100="К",U100,0),IF(MONTH($A100)&lt;MONTH('Настройки ТИК'!$D$17),IF(AA100="К",U100,0),0))</f>
        <v>#VALUE!</v>
      </c>
      <c r="W100" s="277" t="e">
        <f>IF(MONTH('Настройки ТИК'!$C$17)=MONTH('Настройки ТИК'!$D$17),0,IF(MONTH($A100)&lt;MONTH('Настройки ТИК'!$D$17),0,IF(AA100="К",U100,0)))</f>
        <v>#VALUE!</v>
      </c>
      <c r="X100" s="277">
        <f t="shared" si="130"/>
        <v>0</v>
      </c>
      <c r="Y100" s="277">
        <f t="shared" si="131"/>
        <v>0</v>
      </c>
      <c r="Z100" s="303">
        <f>'в ФОВ'!W76</f>
        <v>0</v>
      </c>
      <c r="AA100" s="380" t="str">
        <f t="shared" si="132"/>
        <v/>
      </c>
      <c r="AB100" s="274" t="str">
        <f t="shared" si="109"/>
        <v>${id_fio3}</v>
      </c>
      <c r="AC100" s="181"/>
      <c r="AD100" s="181"/>
      <c r="AE100" s="275" t="str">
        <f t="shared" si="199"/>
        <v>0:</v>
      </c>
      <c r="AF100" s="275" t="str">
        <f t="shared" si="199"/>
        <v>0:</v>
      </c>
      <c r="AG100" s="276">
        <f t="shared" si="133"/>
        <v>0</v>
      </c>
      <c r="AH100" s="277" t="e">
        <f>IF(MONTH('Настройки ТИК'!$C$17)=MONTH('Настройки ТИК'!$D$17),IF(AM100="К",AG100,0),IF(MONTH($A100)&lt;MONTH('Настройки ТИК'!$D$17),IF(AM100="К",AG100,0),0))</f>
        <v>#VALUE!</v>
      </c>
      <c r="AI100" s="277" t="e">
        <f>IF(MONTH('Настройки ТИК'!$C$17)=MONTH('Настройки ТИК'!$D$17),0,IF(MONTH($A100)&lt;MONTH('Настройки ТИК'!$D$17),0,IF(AM100="К",AG100,0)))</f>
        <v>#VALUE!</v>
      </c>
      <c r="AJ100" s="277">
        <f t="shared" si="134"/>
        <v>0</v>
      </c>
      <c r="AK100" s="277">
        <f t="shared" si="135"/>
        <v>0</v>
      </c>
      <c r="AL100" s="303">
        <f>'в ФОВ'!AI76</f>
        <v>0</v>
      </c>
      <c r="AM100" s="380" t="str">
        <f t="shared" si="136"/>
        <v/>
      </c>
      <c r="AN100" s="274" t="str">
        <f t="shared" si="110"/>
        <v>${id_fio4}</v>
      </c>
      <c r="AO100" s="181"/>
      <c r="AP100" s="181"/>
      <c r="AQ100" s="275" t="str">
        <f t="shared" si="200"/>
        <v>0:</v>
      </c>
      <c r="AR100" s="275" t="str">
        <f t="shared" si="200"/>
        <v>0:</v>
      </c>
      <c r="AS100" s="276">
        <f t="shared" si="137"/>
        <v>0</v>
      </c>
      <c r="AT100" s="277" t="e">
        <f>IF(MONTH('Настройки ТИК'!$C$17)=MONTH('Настройки ТИК'!$D$17),IF(AY100="К",AS100,0),IF(MONTH($A100)&lt;MONTH('Настройки ТИК'!$D$17),IF(AY100="К",AS100,0),0))</f>
        <v>#VALUE!</v>
      </c>
      <c r="AU100" s="277" t="e">
        <f>IF(MONTH('Настройки ТИК'!$C$17)=MONTH('Настройки ТИК'!$D$17),0,IF(MONTH($A100)&lt;MONTH('Настройки ТИК'!$D$17),0,IF(AY100="К",AS100,0)))</f>
        <v>#VALUE!</v>
      </c>
      <c r="AV100" s="277">
        <f t="shared" si="138"/>
        <v>0</v>
      </c>
      <c r="AW100" s="277">
        <f t="shared" si="139"/>
        <v>0</v>
      </c>
      <c r="AX100" s="303">
        <f>'в ФОВ'!AU76</f>
        <v>0</v>
      </c>
      <c r="AY100" s="380" t="str">
        <f t="shared" si="140"/>
        <v/>
      </c>
      <c r="AZ100" s="274" t="str">
        <f t="shared" si="111"/>
        <v>${id_fio5}</v>
      </c>
      <c r="BA100" s="181"/>
      <c r="BB100" s="181"/>
      <c r="BC100" s="275" t="str">
        <f t="shared" si="201"/>
        <v>0:</v>
      </c>
      <c r="BD100" s="275" t="str">
        <f t="shared" si="201"/>
        <v>0:</v>
      </c>
      <c r="BE100" s="276">
        <f t="shared" si="141"/>
        <v>0</v>
      </c>
      <c r="BF100" s="277" t="e">
        <f>IF(MONTH('Настройки ТИК'!$C$17)=MONTH('Настройки ТИК'!$D$17),IF(BK100="К",BE100,0),IF(MONTH($A100)&lt;MONTH('Настройки ТИК'!$D$17),IF(BK100="К",BE100,0),0))</f>
        <v>#VALUE!</v>
      </c>
      <c r="BG100" s="277" t="e">
        <f>IF(MONTH('Настройки ТИК'!$C$17)=MONTH('Настройки ТИК'!$D$17),0,IF(MONTH($A100)&lt;MONTH('Настройки ТИК'!$D$17),0,IF(BK100="К",BE100,0)))</f>
        <v>#VALUE!</v>
      </c>
      <c r="BH100" s="277">
        <f t="shared" si="142"/>
        <v>0</v>
      </c>
      <c r="BI100" s="277">
        <f t="shared" si="143"/>
        <v>0</v>
      </c>
      <c r="BJ100" s="303">
        <f>'в ФОВ'!BG76</f>
        <v>0</v>
      </c>
      <c r="BK100" s="380" t="str">
        <f t="shared" si="144"/>
        <v/>
      </c>
      <c r="BL100" s="274" t="str">
        <f t="shared" si="112"/>
        <v>${id_fio6}</v>
      </c>
      <c r="BM100" s="181"/>
      <c r="BN100" s="181"/>
      <c r="BO100" s="275" t="str">
        <f t="shared" si="202"/>
        <v>0:</v>
      </c>
      <c r="BP100" s="275" t="str">
        <f t="shared" si="202"/>
        <v>0:</v>
      </c>
      <c r="BQ100" s="276">
        <f t="shared" si="145"/>
        <v>0</v>
      </c>
      <c r="BR100" s="277" t="e">
        <f>IF(MONTH('Настройки ТИК'!$C$17)=MONTH('Настройки ТИК'!$D$17),IF(BW100="К",BQ100,0),IF(MONTH($A100)&lt;MONTH('Настройки ТИК'!$D$17),IF(BW100="К",BQ100,0),0))</f>
        <v>#VALUE!</v>
      </c>
      <c r="BS100" s="277" t="e">
        <f>IF(MONTH('Настройки ТИК'!$C$17)=MONTH('Настройки ТИК'!$D$17),0,IF(MONTH($A100)&lt;MONTH('Настройки ТИК'!$D$17),0,IF(BW100="К",BQ100,0)))</f>
        <v>#VALUE!</v>
      </c>
      <c r="BT100" s="277">
        <f t="shared" si="146"/>
        <v>0</v>
      </c>
      <c r="BU100" s="277">
        <f t="shared" si="147"/>
        <v>0</v>
      </c>
      <c r="BV100" s="303">
        <f>'в ФОВ'!BS76</f>
        <v>0</v>
      </c>
      <c r="BW100" s="380" t="str">
        <f t="shared" si="148"/>
        <v/>
      </c>
      <c r="BX100" s="274" t="str">
        <f t="shared" si="113"/>
        <v>${id_fio7}</v>
      </c>
      <c r="BY100" s="181"/>
      <c r="BZ100" s="181"/>
      <c r="CA100" s="275" t="str">
        <f t="shared" si="203"/>
        <v>0:</v>
      </c>
      <c r="CB100" s="275" t="str">
        <f t="shared" si="203"/>
        <v>0:</v>
      </c>
      <c r="CC100" s="276">
        <f t="shared" si="149"/>
        <v>0</v>
      </c>
      <c r="CD100" s="277" t="e">
        <f>IF(MONTH('Настройки ТИК'!$C$17)=MONTH('Настройки ТИК'!$D$17),IF(CI100="К",CC100,0),IF(MONTH($A100)&lt;MONTH('Настройки ТИК'!$D$17),IF(CI100="К",CC100,0),0))</f>
        <v>#VALUE!</v>
      </c>
      <c r="CE100" s="277" t="e">
        <f>IF(MONTH('Настройки ТИК'!$C$17)=MONTH('Настройки ТИК'!$D$17),0,IF(MONTH($A100)&lt;MONTH('Настройки ТИК'!$D$17),0,IF(CI100="К",CC100,0)))</f>
        <v>#VALUE!</v>
      </c>
      <c r="CF100" s="277">
        <f t="shared" si="150"/>
        <v>0</v>
      </c>
      <c r="CG100" s="277">
        <f t="shared" si="151"/>
        <v>0</v>
      </c>
      <c r="CH100" s="303">
        <f>'в ФОВ'!CE76</f>
        <v>0</v>
      </c>
      <c r="CI100" s="380" t="str">
        <f t="shared" si="152"/>
        <v/>
      </c>
      <c r="CJ100" s="274" t="str">
        <f t="shared" si="114"/>
        <v>${id_fio8}</v>
      </c>
      <c r="CK100" s="181"/>
      <c r="CL100" s="181"/>
      <c r="CM100" s="275" t="str">
        <f t="shared" si="204"/>
        <v>0:</v>
      </c>
      <c r="CN100" s="275" t="str">
        <f t="shared" si="204"/>
        <v>0:</v>
      </c>
      <c r="CO100" s="276">
        <f t="shared" si="153"/>
        <v>0</v>
      </c>
      <c r="CP100" s="277" t="e">
        <f>IF(MONTH('Настройки ТИК'!$C$17)=MONTH('Настройки ТИК'!$D$17),IF(CU100="К",CO100,0),IF(MONTH($A100)&lt;MONTH('Настройки ТИК'!$D$17),IF(CU100="К",CO100,0),0))</f>
        <v>#VALUE!</v>
      </c>
      <c r="CQ100" s="277" t="e">
        <f>IF(MONTH('Настройки ТИК'!$C$17)=MONTH('Настройки ТИК'!$D$17),0,IF(MONTH($A100)&lt;MONTH('Настройки ТИК'!$D$17),0,IF(CU100="К",CO100,0)))</f>
        <v>#VALUE!</v>
      </c>
      <c r="CR100" s="277">
        <f t="shared" si="154"/>
        <v>0</v>
      </c>
      <c r="CS100" s="277">
        <f t="shared" si="155"/>
        <v>0</v>
      </c>
      <c r="CT100" s="303">
        <f>'в ФОВ'!CQ76</f>
        <v>0</v>
      </c>
      <c r="CU100" s="380" t="str">
        <f t="shared" si="156"/>
        <v/>
      </c>
      <c r="CV100" s="274" t="str">
        <f t="shared" si="115"/>
        <v>${id_fio9}</v>
      </c>
      <c r="CW100" s="181"/>
      <c r="CX100" s="181"/>
      <c r="CY100" s="275" t="str">
        <f t="shared" si="205"/>
        <v>0:</v>
      </c>
      <c r="CZ100" s="275" t="str">
        <f t="shared" si="205"/>
        <v>0:</v>
      </c>
      <c r="DA100" s="276">
        <f t="shared" si="157"/>
        <v>0</v>
      </c>
      <c r="DB100" s="277" t="e">
        <f>IF(MONTH('Настройки ТИК'!$C$17)=MONTH('Настройки ТИК'!$D$17),IF(DG100="К",DA100,0),IF(MONTH($A100)&lt;MONTH('Настройки ТИК'!$D$17),IF(DG100="К",DA100,0),0))</f>
        <v>#VALUE!</v>
      </c>
      <c r="DC100" s="277" t="e">
        <f>IF(MONTH('Настройки ТИК'!$C$17)=MONTH('Настройки ТИК'!$D$17),0,IF(MONTH($A100)&lt;MONTH('Настройки ТИК'!$D$17),0,IF(DG100="К",DA100,0)))</f>
        <v>#VALUE!</v>
      </c>
      <c r="DD100" s="277">
        <f t="shared" si="158"/>
        <v>0</v>
      </c>
      <c r="DE100" s="277">
        <f t="shared" si="159"/>
        <v>0</v>
      </c>
      <c r="DF100" s="303">
        <f>'в ФОВ'!DC76</f>
        <v>0</v>
      </c>
      <c r="DG100" s="380" t="str">
        <f t="shared" si="160"/>
        <v/>
      </c>
      <c r="DH100" s="274" t="str">
        <f t="shared" si="116"/>
        <v>${id_fio10}</v>
      </c>
      <c r="DI100" s="181"/>
      <c r="DJ100" s="181"/>
      <c r="DK100" s="275" t="str">
        <f t="shared" si="206"/>
        <v>0:</v>
      </c>
      <c r="DL100" s="275" t="str">
        <f t="shared" si="206"/>
        <v>0:</v>
      </c>
      <c r="DM100" s="276">
        <f t="shared" si="161"/>
        <v>0</v>
      </c>
      <c r="DN100" s="277" t="e">
        <f>IF(MONTH('Настройки ТИК'!$C$17)=MONTH('Настройки ТИК'!$D$17),IF(DS100="К",DM100,0),IF(MONTH($A100)&lt;MONTH('Настройки ТИК'!$D$17),IF(DS100="К",DM100,0),0))</f>
        <v>#VALUE!</v>
      </c>
      <c r="DO100" s="277" t="e">
        <f>IF(MONTH('Настройки ТИК'!$C$17)=MONTH('Настройки ТИК'!$D$17),0,IF(MONTH($A100)&lt;MONTH('Настройки ТИК'!$D$17),0,IF(DS100="К",DM100,0)))</f>
        <v>#VALUE!</v>
      </c>
      <c r="DP100" s="277">
        <f t="shared" si="162"/>
        <v>0</v>
      </c>
      <c r="DQ100" s="277">
        <f t="shared" si="163"/>
        <v>0</v>
      </c>
      <c r="DR100" s="303">
        <f>'в ФОВ'!DO76</f>
        <v>0</v>
      </c>
      <c r="DS100" s="380" t="str">
        <f t="shared" si="164"/>
        <v/>
      </c>
      <c r="DT100" s="274" t="str">
        <f t="shared" si="117"/>
        <v>${id_fio11}</v>
      </c>
      <c r="DU100" s="181"/>
      <c r="DV100" s="181"/>
      <c r="DW100" s="275" t="str">
        <f t="shared" si="207"/>
        <v>0:</v>
      </c>
      <c r="DX100" s="275" t="str">
        <f t="shared" si="207"/>
        <v>0:</v>
      </c>
      <c r="DY100" s="276">
        <f t="shared" si="165"/>
        <v>0</v>
      </c>
      <c r="DZ100" s="277" t="e">
        <f>IF(MONTH('Настройки ТИК'!$C$17)=MONTH('Настройки ТИК'!$D$17),IF(EE100="К",DY100,0),IF(MONTH($A100)&lt;MONTH('Настройки ТИК'!$D$17),IF(EE100="К",DY100,0),0))</f>
        <v>#VALUE!</v>
      </c>
      <c r="EA100" s="277" t="e">
        <f>IF(MONTH('Настройки ТИК'!$C$17)=MONTH('Настройки ТИК'!$D$17),0,IF(MONTH($A100)&lt;MONTH('Настройки ТИК'!$D$17),0,IF(EE100="К",DY100,0)))</f>
        <v>#VALUE!</v>
      </c>
      <c r="EB100" s="277">
        <f t="shared" si="166"/>
        <v>0</v>
      </c>
      <c r="EC100" s="277">
        <f t="shared" si="167"/>
        <v>0</v>
      </c>
      <c r="ED100" s="303">
        <f>'в ФОВ'!EA76</f>
        <v>0</v>
      </c>
      <c r="EE100" s="380" t="str">
        <f t="shared" si="168"/>
        <v/>
      </c>
      <c r="EF100" s="274" t="str">
        <f t="shared" si="118"/>
        <v>${id_fio12}</v>
      </c>
      <c r="EG100" s="181"/>
      <c r="EH100" s="181"/>
      <c r="EI100" s="275" t="str">
        <f t="shared" si="208"/>
        <v>0:</v>
      </c>
      <c r="EJ100" s="275" t="str">
        <f t="shared" si="208"/>
        <v>0:</v>
      </c>
      <c r="EK100" s="276">
        <f t="shared" si="169"/>
        <v>0</v>
      </c>
      <c r="EL100" s="277" t="e">
        <f>IF(MONTH('Настройки ТИК'!$C$17)=MONTH('Настройки ТИК'!$D$17),IF(EQ100="К",EK100,0),IF(MONTH($A100)&lt;MONTH('Настройки ТИК'!$D$17),IF(EQ100="К",EK100,0),0))</f>
        <v>#VALUE!</v>
      </c>
      <c r="EM100" s="277" t="e">
        <f>IF(MONTH('Настройки ТИК'!$C$17)=MONTH('Настройки ТИК'!$D$17),0,IF(MONTH($A100)&lt;MONTH('Настройки ТИК'!$D$17),0,IF(EQ100="К",EK100,0)))</f>
        <v>#VALUE!</v>
      </c>
      <c r="EN100" s="277">
        <f t="shared" si="170"/>
        <v>0</v>
      </c>
      <c r="EO100" s="277">
        <f t="shared" si="171"/>
        <v>0</v>
      </c>
      <c r="EP100" s="303">
        <f>'в ФОВ'!EM76</f>
        <v>0</v>
      </c>
      <c r="EQ100" s="380" t="str">
        <f t="shared" si="172"/>
        <v/>
      </c>
      <c r="ER100" s="274" t="str">
        <f t="shared" si="119"/>
        <v>${id_fio13}</v>
      </c>
      <c r="ES100" s="181"/>
      <c r="ET100" s="181"/>
      <c r="EU100" s="275" t="str">
        <f t="shared" si="209"/>
        <v>0:</v>
      </c>
      <c r="EV100" s="275" t="str">
        <f t="shared" si="209"/>
        <v>0:</v>
      </c>
      <c r="EW100" s="276">
        <f t="shared" si="173"/>
        <v>0</v>
      </c>
      <c r="EX100" s="277" t="e">
        <f>IF(MONTH('Настройки ТИК'!$C$17)=MONTH('Настройки ТИК'!$D$17),IF(FC100="К",EW100,0),IF(MONTH($A100)&lt;MONTH('Настройки ТИК'!$D$17),IF(FC100="К",EW100,0),0))</f>
        <v>#VALUE!</v>
      </c>
      <c r="EY100" s="277" t="e">
        <f>IF(MONTH('Настройки ТИК'!$C$17)=MONTH('Настройки ТИК'!$D$17),0,IF(MONTH($A100)&lt;MONTH('Настройки ТИК'!$D$17),0,IF(FC100="К",EW100,0)))</f>
        <v>#VALUE!</v>
      </c>
      <c r="EZ100" s="277">
        <f t="shared" si="174"/>
        <v>0</v>
      </c>
      <c r="FA100" s="277">
        <f t="shared" si="175"/>
        <v>0</v>
      </c>
      <c r="FB100" s="303">
        <f>'в ФОВ'!EY76</f>
        <v>0</v>
      </c>
      <c r="FC100" s="380" t="str">
        <f t="shared" si="176"/>
        <v/>
      </c>
      <c r="FD100" s="274" t="str">
        <f t="shared" si="120"/>
        <v>${id_fio14}</v>
      </c>
      <c r="FE100" s="181"/>
      <c r="FF100" s="181"/>
      <c r="FG100" s="275" t="str">
        <f t="shared" si="210"/>
        <v>0:</v>
      </c>
      <c r="FH100" s="275" t="str">
        <f t="shared" si="210"/>
        <v>0:</v>
      </c>
      <c r="FI100" s="276">
        <f t="shared" si="177"/>
        <v>0</v>
      </c>
      <c r="FJ100" s="277" t="e">
        <f>IF(MONTH('Настройки ТИК'!$C$17)=MONTH('Настройки ТИК'!$D$17),IF(FO100="К",FI100,0),IF(MONTH($A100)&lt;MONTH('Настройки ТИК'!$D$17),IF(FO100="К",FI100,0),0))</f>
        <v>#VALUE!</v>
      </c>
      <c r="FK100" s="277" t="e">
        <f>IF(MONTH('Настройки ТИК'!$C$17)=MONTH('Настройки ТИК'!$D$17),0,IF(MONTH($A100)&lt;MONTH('Настройки ТИК'!$D$17),0,IF(FO100="К",FI100,0)))</f>
        <v>#VALUE!</v>
      </c>
      <c r="FL100" s="277">
        <f t="shared" si="178"/>
        <v>0</v>
      </c>
      <c r="FM100" s="277">
        <f t="shared" si="179"/>
        <v>0</v>
      </c>
      <c r="FN100" s="303">
        <f>'в ФОВ'!FK76</f>
        <v>0</v>
      </c>
      <c r="FO100" s="380" t="str">
        <f t="shared" si="180"/>
        <v/>
      </c>
      <c r="FP100" s="274" t="str">
        <f t="shared" si="121"/>
        <v>${id_fio15}</v>
      </c>
      <c r="FQ100" s="181"/>
      <c r="FR100" s="181"/>
      <c r="FS100" s="275" t="str">
        <f t="shared" si="211"/>
        <v>0:</v>
      </c>
      <c r="FT100" s="275" t="str">
        <f t="shared" si="211"/>
        <v>0:</v>
      </c>
      <c r="FU100" s="276">
        <f t="shared" si="181"/>
        <v>0</v>
      </c>
      <c r="FV100" s="277" t="e">
        <f>IF(MONTH('Настройки ТИК'!$C$17)=MONTH('Настройки ТИК'!$D$17),IF(GA100="К",FU100,0),IF(MONTH($A100)&lt;MONTH('Настройки ТИК'!$D$17),IF(GA100="К",FU100,0),0))</f>
        <v>#VALUE!</v>
      </c>
      <c r="FW100" s="277" t="e">
        <f>IF(MONTH('Настройки ТИК'!$C$17)=MONTH('Настройки ТИК'!$D$17),0,IF(MONTH($A100)&lt;MONTH('Настройки ТИК'!$D$17),0,IF(GA100="К",FU100,0)))</f>
        <v>#VALUE!</v>
      </c>
      <c r="FX100" s="277">
        <f t="shared" si="182"/>
        <v>0</v>
      </c>
      <c r="FY100" s="277">
        <f t="shared" si="183"/>
        <v>0</v>
      </c>
      <c r="FZ100" s="303">
        <f>'в ФОВ'!FW76</f>
        <v>0</v>
      </c>
      <c r="GA100" s="380" t="str">
        <f t="shared" si="184"/>
        <v/>
      </c>
      <c r="GB100" s="274" t="str">
        <f t="shared" si="122"/>
        <v>${id_fio16}</v>
      </c>
      <c r="GC100" s="181"/>
      <c r="GD100" s="181"/>
      <c r="GE100" s="275" t="str">
        <f t="shared" si="212"/>
        <v>0:</v>
      </c>
      <c r="GF100" s="275" t="str">
        <f t="shared" si="212"/>
        <v>0:</v>
      </c>
      <c r="GG100" s="276">
        <f t="shared" si="185"/>
        <v>0</v>
      </c>
      <c r="GH100" s="277" t="e">
        <f>IF(MONTH('Настройки ТИК'!$C$17)=MONTH('Настройки ТИК'!$D$17),IF(GM100="К",GG100,0),IF(MONTH($A100)&lt;MONTH('Настройки ТИК'!$D$17),IF(GM100="К",GG100,0),0))</f>
        <v>#VALUE!</v>
      </c>
      <c r="GI100" s="277" t="e">
        <f>IF(MONTH('Настройки ТИК'!$C$17)=MONTH('Настройки ТИК'!$D$17),0,IF(MONTH($A100)&lt;MONTH('Настройки ТИК'!$D$17),0,IF(GM100="К",GG100,0)))</f>
        <v>#VALUE!</v>
      </c>
      <c r="GJ100" s="277">
        <f t="shared" si="186"/>
        <v>0</v>
      </c>
      <c r="GK100" s="277">
        <f t="shared" si="187"/>
        <v>0</v>
      </c>
      <c r="GL100" s="303">
        <f>'в ФОВ'!GI76</f>
        <v>0</v>
      </c>
      <c r="GM100" s="380" t="str">
        <f t="shared" si="188"/>
        <v/>
      </c>
      <c r="GN100" s="274" t="str">
        <f t="shared" si="123"/>
        <v>${id_fio17}</v>
      </c>
      <c r="GO100" s="181"/>
      <c r="GP100" s="181"/>
      <c r="GQ100" s="275" t="str">
        <f t="shared" si="213"/>
        <v>0:</v>
      </c>
      <c r="GR100" s="275" t="str">
        <f t="shared" si="213"/>
        <v>0:</v>
      </c>
      <c r="GS100" s="276">
        <f t="shared" si="189"/>
        <v>0</v>
      </c>
      <c r="GT100" s="277" t="e">
        <f>IF(MONTH('Настройки ТИК'!$C$17)=MONTH('Настройки ТИК'!$D$17),IF(GY100="К",GS100,0),IF(MONTH($A100)&lt;MONTH('Настройки ТИК'!$D$17),IF(GY100="К",GS100,0),0))</f>
        <v>#VALUE!</v>
      </c>
      <c r="GU100" s="277" t="e">
        <f>IF(MONTH('Настройки ТИК'!$C$17)=MONTH('Настройки ТИК'!$D$17),0,IF(MONTH($A100)&lt;MONTH('Настройки ТИК'!$D$17),0,IF(GY100="К",GS100,0)))</f>
        <v>#VALUE!</v>
      </c>
      <c r="GV100" s="277">
        <f t="shared" si="190"/>
        <v>0</v>
      </c>
      <c r="GW100" s="277">
        <f t="shared" si="191"/>
        <v>0</v>
      </c>
      <c r="GX100" s="303">
        <f>'в ФОВ'!GU76</f>
        <v>0</v>
      </c>
      <c r="GY100" s="380" t="str">
        <f t="shared" si="192"/>
        <v/>
      </c>
      <c r="GZ100" s="274" t="str">
        <f t="shared" si="124"/>
        <v>${id_fio18}</v>
      </c>
      <c r="HA100" s="181"/>
      <c r="HB100" s="181"/>
      <c r="HC100" s="275" t="str">
        <f t="shared" si="214"/>
        <v>0:</v>
      </c>
      <c r="HD100" s="275" t="str">
        <f t="shared" si="214"/>
        <v>0:</v>
      </c>
      <c r="HE100" s="276">
        <f t="shared" si="193"/>
        <v>0</v>
      </c>
      <c r="HF100" s="277" t="e">
        <f>IF(MONTH('Настройки ТИК'!$C$17)=MONTH('Настройки ТИК'!$D$17),IF(HK100="К",HE100,0),IF(MONTH($A100)&lt;MONTH('Настройки ТИК'!$D$17),IF(HK100="К",HE100,0),0))</f>
        <v>#VALUE!</v>
      </c>
      <c r="HG100" s="277" t="e">
        <f>IF(MONTH('Настройки ТИК'!$C$17)=MONTH('Настройки ТИК'!$D$17),0,IF(MONTH($A100)&lt;MONTH('Настройки ТИК'!$D$17),0,IF(HK100="К",HE100,0)))</f>
        <v>#VALUE!</v>
      </c>
      <c r="HH100" s="277">
        <f t="shared" si="194"/>
        <v>0</v>
      </c>
      <c r="HI100" s="277">
        <f t="shared" si="195"/>
        <v>0</v>
      </c>
      <c r="HJ100" s="303">
        <f>'в ФОВ'!HG76</f>
        <v>0</v>
      </c>
      <c r="HK100" s="380" t="str">
        <f t="shared" si="196"/>
        <v/>
      </c>
      <c r="HO100" s="408" t="str">
        <f>'Настройки ТИК'!$C$55</f>
        <v>${code_doc}</v>
      </c>
    </row>
    <row r="101" spans="1:223">
      <c r="A101" s="419" t="s">
        <v>1040</v>
      </c>
      <c r="B101" s="420" t="s">
        <v>1041</v>
      </c>
      <c r="C101" s="497" t="s">
        <v>1091</v>
      </c>
      <c r="D101" s="274" t="str">
        <f t="shared" si="107"/>
        <v>${id_fio1}</v>
      </c>
      <c r="E101" s="181"/>
      <c r="F101" s="181"/>
      <c r="G101" s="275" t="str">
        <f t="shared" si="197"/>
        <v>0:</v>
      </c>
      <c r="H101" s="275" t="str">
        <f t="shared" si="197"/>
        <v>0:</v>
      </c>
      <c r="I101" s="276">
        <f t="shared" si="125"/>
        <v>0</v>
      </c>
      <c r="J101" s="277" t="e">
        <f>IF(MONTH('Настройки ТИК'!$C$17)=MONTH('Настройки ТИК'!$D$17),IF(O101="К",I101,0),IF(MONTH($A101)&lt;MONTH('Настройки ТИК'!$D$17),IF(O101="К",I101,0),0))</f>
        <v>#VALUE!</v>
      </c>
      <c r="K101" s="277" t="e">
        <f>IF(MONTH('Настройки ТИК'!$C$17)=MONTH('Настройки ТИК'!$D$17),0,IF(MONTH($A101)&lt;MONTH('Настройки ТИК'!$D$17),0,IF(O101="К",I101,0)))</f>
        <v>#VALUE!</v>
      </c>
      <c r="L101" s="277">
        <f t="shared" si="126"/>
        <v>0</v>
      </c>
      <c r="M101" s="277">
        <f t="shared" si="127"/>
        <v>0</v>
      </c>
      <c r="N101" s="303">
        <f>'в ФОВ'!K77</f>
        <v>0</v>
      </c>
      <c r="O101" s="380" t="str">
        <f t="shared" si="128"/>
        <v/>
      </c>
      <c r="P101" s="274" t="str">
        <f t="shared" si="108"/>
        <v>${id_fio2}</v>
      </c>
      <c r="Q101" s="181"/>
      <c r="R101" s="181"/>
      <c r="S101" s="275" t="str">
        <f t="shared" si="198"/>
        <v>0:</v>
      </c>
      <c r="T101" s="275" t="str">
        <f t="shared" si="198"/>
        <v>0:</v>
      </c>
      <c r="U101" s="276">
        <f t="shared" si="129"/>
        <v>0</v>
      </c>
      <c r="V101" s="277" t="e">
        <f>IF(MONTH('Настройки ТИК'!$C$17)=MONTH('Настройки ТИК'!$D$17),IF(AA101="К",U101,0),IF(MONTH($A101)&lt;MONTH('Настройки ТИК'!$D$17),IF(AA101="К",U101,0),0))</f>
        <v>#VALUE!</v>
      </c>
      <c r="W101" s="277" t="e">
        <f>IF(MONTH('Настройки ТИК'!$C$17)=MONTH('Настройки ТИК'!$D$17),0,IF(MONTH($A101)&lt;MONTH('Настройки ТИК'!$D$17),0,IF(AA101="К",U101,0)))</f>
        <v>#VALUE!</v>
      </c>
      <c r="X101" s="277">
        <f t="shared" si="130"/>
        <v>0</v>
      </c>
      <c r="Y101" s="277">
        <f t="shared" si="131"/>
        <v>0</v>
      </c>
      <c r="Z101" s="303">
        <f>'в ФОВ'!W77</f>
        <v>0</v>
      </c>
      <c r="AA101" s="380" t="str">
        <f t="shared" si="132"/>
        <v/>
      </c>
      <c r="AB101" s="274" t="str">
        <f t="shared" si="109"/>
        <v>${id_fio3}</v>
      </c>
      <c r="AC101" s="181"/>
      <c r="AD101" s="181"/>
      <c r="AE101" s="275" t="str">
        <f t="shared" si="199"/>
        <v>0:</v>
      </c>
      <c r="AF101" s="275" t="str">
        <f t="shared" si="199"/>
        <v>0:</v>
      </c>
      <c r="AG101" s="276">
        <f t="shared" si="133"/>
        <v>0</v>
      </c>
      <c r="AH101" s="277" t="e">
        <f>IF(MONTH('Настройки ТИК'!$C$17)=MONTH('Настройки ТИК'!$D$17),IF(AM101="К",AG101,0),IF(MONTH($A101)&lt;MONTH('Настройки ТИК'!$D$17),IF(AM101="К",AG101,0),0))</f>
        <v>#VALUE!</v>
      </c>
      <c r="AI101" s="277" t="e">
        <f>IF(MONTH('Настройки ТИК'!$C$17)=MONTH('Настройки ТИК'!$D$17),0,IF(MONTH($A101)&lt;MONTH('Настройки ТИК'!$D$17),0,IF(AM101="К",AG101,0)))</f>
        <v>#VALUE!</v>
      </c>
      <c r="AJ101" s="277">
        <f t="shared" si="134"/>
        <v>0</v>
      </c>
      <c r="AK101" s="277">
        <f t="shared" si="135"/>
        <v>0</v>
      </c>
      <c r="AL101" s="303">
        <f>'в ФОВ'!AI77</f>
        <v>0</v>
      </c>
      <c r="AM101" s="380" t="str">
        <f t="shared" si="136"/>
        <v/>
      </c>
      <c r="AN101" s="274" t="str">
        <f t="shared" si="110"/>
        <v>${id_fio4}</v>
      </c>
      <c r="AO101" s="181"/>
      <c r="AP101" s="181"/>
      <c r="AQ101" s="275" t="str">
        <f t="shared" si="200"/>
        <v>0:</v>
      </c>
      <c r="AR101" s="275" t="str">
        <f t="shared" si="200"/>
        <v>0:</v>
      </c>
      <c r="AS101" s="276">
        <f t="shared" si="137"/>
        <v>0</v>
      </c>
      <c r="AT101" s="277" t="e">
        <f>IF(MONTH('Настройки ТИК'!$C$17)=MONTH('Настройки ТИК'!$D$17),IF(AY101="К",AS101,0),IF(MONTH($A101)&lt;MONTH('Настройки ТИК'!$D$17),IF(AY101="К",AS101,0),0))</f>
        <v>#VALUE!</v>
      </c>
      <c r="AU101" s="277" t="e">
        <f>IF(MONTH('Настройки ТИК'!$C$17)=MONTH('Настройки ТИК'!$D$17),0,IF(MONTH($A101)&lt;MONTH('Настройки ТИК'!$D$17),0,IF(AY101="К",AS101,0)))</f>
        <v>#VALUE!</v>
      </c>
      <c r="AV101" s="277">
        <f t="shared" si="138"/>
        <v>0</v>
      </c>
      <c r="AW101" s="277">
        <f t="shared" si="139"/>
        <v>0</v>
      </c>
      <c r="AX101" s="303">
        <f>'в ФОВ'!AU77</f>
        <v>0</v>
      </c>
      <c r="AY101" s="380" t="str">
        <f t="shared" si="140"/>
        <v/>
      </c>
      <c r="AZ101" s="274" t="str">
        <f t="shared" si="111"/>
        <v>${id_fio5}</v>
      </c>
      <c r="BA101" s="181"/>
      <c r="BB101" s="181"/>
      <c r="BC101" s="275" t="str">
        <f t="shared" si="201"/>
        <v>0:</v>
      </c>
      <c r="BD101" s="275" t="str">
        <f t="shared" si="201"/>
        <v>0:</v>
      </c>
      <c r="BE101" s="276">
        <f t="shared" si="141"/>
        <v>0</v>
      </c>
      <c r="BF101" s="277" t="e">
        <f>IF(MONTH('Настройки ТИК'!$C$17)=MONTH('Настройки ТИК'!$D$17),IF(BK101="К",BE101,0),IF(MONTH($A101)&lt;MONTH('Настройки ТИК'!$D$17),IF(BK101="К",BE101,0),0))</f>
        <v>#VALUE!</v>
      </c>
      <c r="BG101" s="277" t="e">
        <f>IF(MONTH('Настройки ТИК'!$C$17)=MONTH('Настройки ТИК'!$D$17),0,IF(MONTH($A101)&lt;MONTH('Настройки ТИК'!$D$17),0,IF(BK101="К",BE101,0)))</f>
        <v>#VALUE!</v>
      </c>
      <c r="BH101" s="277">
        <f t="shared" si="142"/>
        <v>0</v>
      </c>
      <c r="BI101" s="277">
        <f t="shared" si="143"/>
        <v>0</v>
      </c>
      <c r="BJ101" s="303">
        <f>'в ФОВ'!BG77</f>
        <v>0</v>
      </c>
      <c r="BK101" s="380" t="str">
        <f t="shared" si="144"/>
        <v/>
      </c>
      <c r="BL101" s="274" t="str">
        <f t="shared" si="112"/>
        <v>${id_fio6}</v>
      </c>
      <c r="BM101" s="181"/>
      <c r="BN101" s="181"/>
      <c r="BO101" s="275" t="str">
        <f t="shared" si="202"/>
        <v>0:</v>
      </c>
      <c r="BP101" s="275" t="str">
        <f t="shared" si="202"/>
        <v>0:</v>
      </c>
      <c r="BQ101" s="276">
        <f t="shared" si="145"/>
        <v>0</v>
      </c>
      <c r="BR101" s="277" t="e">
        <f>IF(MONTH('Настройки ТИК'!$C$17)=MONTH('Настройки ТИК'!$D$17),IF(BW101="К",BQ101,0),IF(MONTH($A101)&lt;MONTH('Настройки ТИК'!$D$17),IF(BW101="К",BQ101,0),0))</f>
        <v>#VALUE!</v>
      </c>
      <c r="BS101" s="277" t="e">
        <f>IF(MONTH('Настройки ТИК'!$C$17)=MONTH('Настройки ТИК'!$D$17),0,IF(MONTH($A101)&lt;MONTH('Настройки ТИК'!$D$17),0,IF(BW101="К",BQ101,0)))</f>
        <v>#VALUE!</v>
      </c>
      <c r="BT101" s="277">
        <f t="shared" si="146"/>
        <v>0</v>
      </c>
      <c r="BU101" s="277">
        <f t="shared" si="147"/>
        <v>0</v>
      </c>
      <c r="BV101" s="303">
        <f>'в ФОВ'!BS77</f>
        <v>0</v>
      </c>
      <c r="BW101" s="380" t="str">
        <f t="shared" si="148"/>
        <v/>
      </c>
      <c r="BX101" s="274" t="str">
        <f t="shared" si="113"/>
        <v>${id_fio7}</v>
      </c>
      <c r="BY101" s="181"/>
      <c r="BZ101" s="181"/>
      <c r="CA101" s="275" t="str">
        <f t="shared" si="203"/>
        <v>0:</v>
      </c>
      <c r="CB101" s="275" t="str">
        <f t="shared" si="203"/>
        <v>0:</v>
      </c>
      <c r="CC101" s="276">
        <f t="shared" si="149"/>
        <v>0</v>
      </c>
      <c r="CD101" s="277" t="e">
        <f>IF(MONTH('Настройки ТИК'!$C$17)=MONTH('Настройки ТИК'!$D$17),IF(CI101="К",CC101,0),IF(MONTH($A101)&lt;MONTH('Настройки ТИК'!$D$17),IF(CI101="К",CC101,0),0))</f>
        <v>#VALUE!</v>
      </c>
      <c r="CE101" s="277" t="e">
        <f>IF(MONTH('Настройки ТИК'!$C$17)=MONTH('Настройки ТИК'!$D$17),0,IF(MONTH($A101)&lt;MONTH('Настройки ТИК'!$D$17),0,IF(CI101="К",CC101,0)))</f>
        <v>#VALUE!</v>
      </c>
      <c r="CF101" s="277">
        <f t="shared" si="150"/>
        <v>0</v>
      </c>
      <c r="CG101" s="277">
        <f t="shared" si="151"/>
        <v>0</v>
      </c>
      <c r="CH101" s="303">
        <f>'в ФОВ'!CE77</f>
        <v>0</v>
      </c>
      <c r="CI101" s="380" t="str">
        <f t="shared" si="152"/>
        <v/>
      </c>
      <c r="CJ101" s="274" t="str">
        <f t="shared" si="114"/>
        <v>${id_fio8}</v>
      </c>
      <c r="CK101" s="181"/>
      <c r="CL101" s="181"/>
      <c r="CM101" s="275" t="str">
        <f t="shared" si="204"/>
        <v>0:</v>
      </c>
      <c r="CN101" s="275" t="str">
        <f t="shared" si="204"/>
        <v>0:</v>
      </c>
      <c r="CO101" s="276">
        <f t="shared" si="153"/>
        <v>0</v>
      </c>
      <c r="CP101" s="277" t="e">
        <f>IF(MONTH('Настройки ТИК'!$C$17)=MONTH('Настройки ТИК'!$D$17),IF(CU101="К",CO101,0),IF(MONTH($A101)&lt;MONTH('Настройки ТИК'!$D$17),IF(CU101="К",CO101,0),0))</f>
        <v>#VALUE!</v>
      </c>
      <c r="CQ101" s="277" t="e">
        <f>IF(MONTH('Настройки ТИК'!$C$17)=MONTH('Настройки ТИК'!$D$17),0,IF(MONTH($A101)&lt;MONTH('Настройки ТИК'!$D$17),0,IF(CU101="К",CO101,0)))</f>
        <v>#VALUE!</v>
      </c>
      <c r="CR101" s="277">
        <f t="shared" si="154"/>
        <v>0</v>
      </c>
      <c r="CS101" s="277">
        <f t="shared" si="155"/>
        <v>0</v>
      </c>
      <c r="CT101" s="303">
        <f>'в ФОВ'!CQ77</f>
        <v>0</v>
      </c>
      <c r="CU101" s="380" t="str">
        <f t="shared" si="156"/>
        <v/>
      </c>
      <c r="CV101" s="274" t="str">
        <f t="shared" si="115"/>
        <v>${id_fio9}</v>
      </c>
      <c r="CW101" s="181"/>
      <c r="CX101" s="181"/>
      <c r="CY101" s="275" t="str">
        <f t="shared" si="205"/>
        <v>0:</v>
      </c>
      <c r="CZ101" s="275" t="str">
        <f t="shared" si="205"/>
        <v>0:</v>
      </c>
      <c r="DA101" s="276">
        <f t="shared" si="157"/>
        <v>0</v>
      </c>
      <c r="DB101" s="277" t="e">
        <f>IF(MONTH('Настройки ТИК'!$C$17)=MONTH('Настройки ТИК'!$D$17),IF(DG101="К",DA101,0),IF(MONTH($A101)&lt;MONTH('Настройки ТИК'!$D$17),IF(DG101="К",DA101,0),0))</f>
        <v>#VALUE!</v>
      </c>
      <c r="DC101" s="277" t="e">
        <f>IF(MONTH('Настройки ТИК'!$C$17)=MONTH('Настройки ТИК'!$D$17),0,IF(MONTH($A101)&lt;MONTH('Настройки ТИК'!$D$17),0,IF(DG101="К",DA101,0)))</f>
        <v>#VALUE!</v>
      </c>
      <c r="DD101" s="277">
        <f t="shared" si="158"/>
        <v>0</v>
      </c>
      <c r="DE101" s="277">
        <f t="shared" si="159"/>
        <v>0</v>
      </c>
      <c r="DF101" s="303">
        <f>'в ФОВ'!DC77</f>
        <v>0</v>
      </c>
      <c r="DG101" s="380" t="str">
        <f t="shared" si="160"/>
        <v/>
      </c>
      <c r="DH101" s="274" t="str">
        <f t="shared" si="116"/>
        <v>${id_fio10}</v>
      </c>
      <c r="DI101" s="181"/>
      <c r="DJ101" s="181"/>
      <c r="DK101" s="275" t="str">
        <f t="shared" si="206"/>
        <v>0:</v>
      </c>
      <c r="DL101" s="275" t="str">
        <f t="shared" si="206"/>
        <v>0:</v>
      </c>
      <c r="DM101" s="276">
        <f t="shared" si="161"/>
        <v>0</v>
      </c>
      <c r="DN101" s="277" t="e">
        <f>IF(MONTH('Настройки ТИК'!$C$17)=MONTH('Настройки ТИК'!$D$17),IF(DS101="К",DM101,0),IF(MONTH($A101)&lt;MONTH('Настройки ТИК'!$D$17),IF(DS101="К",DM101,0),0))</f>
        <v>#VALUE!</v>
      </c>
      <c r="DO101" s="277" t="e">
        <f>IF(MONTH('Настройки ТИК'!$C$17)=MONTH('Настройки ТИК'!$D$17),0,IF(MONTH($A101)&lt;MONTH('Настройки ТИК'!$D$17),0,IF(DS101="К",DM101,0)))</f>
        <v>#VALUE!</v>
      </c>
      <c r="DP101" s="277">
        <f t="shared" si="162"/>
        <v>0</v>
      </c>
      <c r="DQ101" s="277">
        <f t="shared" si="163"/>
        <v>0</v>
      </c>
      <c r="DR101" s="303">
        <f>'в ФОВ'!DO77</f>
        <v>0</v>
      </c>
      <c r="DS101" s="380" t="str">
        <f t="shared" si="164"/>
        <v/>
      </c>
      <c r="DT101" s="274" t="str">
        <f t="shared" si="117"/>
        <v>${id_fio11}</v>
      </c>
      <c r="DU101" s="181"/>
      <c r="DV101" s="181"/>
      <c r="DW101" s="275" t="str">
        <f t="shared" si="207"/>
        <v>0:</v>
      </c>
      <c r="DX101" s="275" t="str">
        <f t="shared" si="207"/>
        <v>0:</v>
      </c>
      <c r="DY101" s="276">
        <f t="shared" si="165"/>
        <v>0</v>
      </c>
      <c r="DZ101" s="277" t="e">
        <f>IF(MONTH('Настройки ТИК'!$C$17)=MONTH('Настройки ТИК'!$D$17),IF(EE101="К",DY101,0),IF(MONTH($A101)&lt;MONTH('Настройки ТИК'!$D$17),IF(EE101="К",DY101,0),0))</f>
        <v>#VALUE!</v>
      </c>
      <c r="EA101" s="277" t="e">
        <f>IF(MONTH('Настройки ТИК'!$C$17)=MONTH('Настройки ТИК'!$D$17),0,IF(MONTH($A101)&lt;MONTH('Настройки ТИК'!$D$17),0,IF(EE101="К",DY101,0)))</f>
        <v>#VALUE!</v>
      </c>
      <c r="EB101" s="277">
        <f t="shared" si="166"/>
        <v>0</v>
      </c>
      <c r="EC101" s="277">
        <f t="shared" si="167"/>
        <v>0</v>
      </c>
      <c r="ED101" s="303">
        <f>'в ФОВ'!EA77</f>
        <v>0</v>
      </c>
      <c r="EE101" s="380" t="str">
        <f t="shared" si="168"/>
        <v/>
      </c>
      <c r="EF101" s="274" t="str">
        <f t="shared" si="118"/>
        <v>${id_fio12}</v>
      </c>
      <c r="EG101" s="181"/>
      <c r="EH101" s="181"/>
      <c r="EI101" s="275" t="str">
        <f t="shared" si="208"/>
        <v>0:</v>
      </c>
      <c r="EJ101" s="275" t="str">
        <f t="shared" si="208"/>
        <v>0:</v>
      </c>
      <c r="EK101" s="276">
        <f t="shared" si="169"/>
        <v>0</v>
      </c>
      <c r="EL101" s="277" t="e">
        <f>IF(MONTH('Настройки ТИК'!$C$17)=MONTH('Настройки ТИК'!$D$17),IF(EQ101="К",EK101,0),IF(MONTH($A101)&lt;MONTH('Настройки ТИК'!$D$17),IF(EQ101="К",EK101,0),0))</f>
        <v>#VALUE!</v>
      </c>
      <c r="EM101" s="277" t="e">
        <f>IF(MONTH('Настройки ТИК'!$C$17)=MONTH('Настройки ТИК'!$D$17),0,IF(MONTH($A101)&lt;MONTH('Настройки ТИК'!$D$17),0,IF(EQ101="К",EK101,0)))</f>
        <v>#VALUE!</v>
      </c>
      <c r="EN101" s="277">
        <f t="shared" si="170"/>
        <v>0</v>
      </c>
      <c r="EO101" s="277">
        <f t="shared" si="171"/>
        <v>0</v>
      </c>
      <c r="EP101" s="303">
        <f>'в ФОВ'!EM77</f>
        <v>0</v>
      </c>
      <c r="EQ101" s="380" t="str">
        <f t="shared" si="172"/>
        <v/>
      </c>
      <c r="ER101" s="274" t="str">
        <f t="shared" si="119"/>
        <v>${id_fio13}</v>
      </c>
      <c r="ES101" s="181"/>
      <c r="ET101" s="181"/>
      <c r="EU101" s="275" t="str">
        <f t="shared" si="209"/>
        <v>0:</v>
      </c>
      <c r="EV101" s="275" t="str">
        <f t="shared" si="209"/>
        <v>0:</v>
      </c>
      <c r="EW101" s="276">
        <f t="shared" si="173"/>
        <v>0</v>
      </c>
      <c r="EX101" s="277" t="e">
        <f>IF(MONTH('Настройки ТИК'!$C$17)=MONTH('Настройки ТИК'!$D$17),IF(FC101="К",EW101,0),IF(MONTH($A101)&lt;MONTH('Настройки ТИК'!$D$17),IF(FC101="К",EW101,0),0))</f>
        <v>#VALUE!</v>
      </c>
      <c r="EY101" s="277" t="e">
        <f>IF(MONTH('Настройки ТИК'!$C$17)=MONTH('Настройки ТИК'!$D$17),0,IF(MONTH($A101)&lt;MONTH('Настройки ТИК'!$D$17),0,IF(FC101="К",EW101,0)))</f>
        <v>#VALUE!</v>
      </c>
      <c r="EZ101" s="277">
        <f t="shared" si="174"/>
        <v>0</v>
      </c>
      <c r="FA101" s="277">
        <f t="shared" si="175"/>
        <v>0</v>
      </c>
      <c r="FB101" s="303">
        <f>'в ФОВ'!EY77</f>
        <v>0</v>
      </c>
      <c r="FC101" s="380" t="str">
        <f t="shared" si="176"/>
        <v/>
      </c>
      <c r="FD101" s="274" t="str">
        <f t="shared" si="120"/>
        <v>${id_fio14}</v>
      </c>
      <c r="FE101" s="181"/>
      <c r="FF101" s="181"/>
      <c r="FG101" s="275" t="str">
        <f t="shared" si="210"/>
        <v>0:</v>
      </c>
      <c r="FH101" s="275" t="str">
        <f t="shared" si="210"/>
        <v>0:</v>
      </c>
      <c r="FI101" s="276">
        <f t="shared" si="177"/>
        <v>0</v>
      </c>
      <c r="FJ101" s="277" t="e">
        <f>IF(MONTH('Настройки ТИК'!$C$17)=MONTH('Настройки ТИК'!$D$17),IF(FO101="К",FI101,0),IF(MONTH($A101)&lt;MONTH('Настройки ТИК'!$D$17),IF(FO101="К",FI101,0),0))</f>
        <v>#VALUE!</v>
      </c>
      <c r="FK101" s="277" t="e">
        <f>IF(MONTH('Настройки ТИК'!$C$17)=MONTH('Настройки ТИК'!$D$17),0,IF(MONTH($A101)&lt;MONTH('Настройки ТИК'!$D$17),0,IF(FO101="К",FI101,0)))</f>
        <v>#VALUE!</v>
      </c>
      <c r="FL101" s="277">
        <f t="shared" si="178"/>
        <v>0</v>
      </c>
      <c r="FM101" s="277">
        <f t="shared" si="179"/>
        <v>0</v>
      </c>
      <c r="FN101" s="303">
        <f>'в ФОВ'!FK77</f>
        <v>0</v>
      </c>
      <c r="FO101" s="380" t="str">
        <f t="shared" si="180"/>
        <v/>
      </c>
      <c r="FP101" s="274" t="str">
        <f t="shared" si="121"/>
        <v>${id_fio15}</v>
      </c>
      <c r="FQ101" s="181"/>
      <c r="FR101" s="181"/>
      <c r="FS101" s="275" t="str">
        <f t="shared" si="211"/>
        <v>0:</v>
      </c>
      <c r="FT101" s="275" t="str">
        <f t="shared" si="211"/>
        <v>0:</v>
      </c>
      <c r="FU101" s="276">
        <f t="shared" si="181"/>
        <v>0</v>
      </c>
      <c r="FV101" s="277" t="e">
        <f>IF(MONTH('Настройки ТИК'!$C$17)=MONTH('Настройки ТИК'!$D$17),IF(GA101="К",FU101,0),IF(MONTH($A101)&lt;MONTH('Настройки ТИК'!$D$17),IF(GA101="К",FU101,0),0))</f>
        <v>#VALUE!</v>
      </c>
      <c r="FW101" s="277" t="e">
        <f>IF(MONTH('Настройки ТИК'!$C$17)=MONTH('Настройки ТИК'!$D$17),0,IF(MONTH($A101)&lt;MONTH('Настройки ТИК'!$D$17),0,IF(GA101="К",FU101,0)))</f>
        <v>#VALUE!</v>
      </c>
      <c r="FX101" s="277">
        <f t="shared" si="182"/>
        <v>0</v>
      </c>
      <c r="FY101" s="277">
        <f t="shared" si="183"/>
        <v>0</v>
      </c>
      <c r="FZ101" s="303">
        <f>'в ФОВ'!FW77</f>
        <v>0</v>
      </c>
      <c r="GA101" s="380" t="str">
        <f t="shared" si="184"/>
        <v/>
      </c>
      <c r="GB101" s="274" t="str">
        <f t="shared" si="122"/>
        <v>${id_fio16}</v>
      </c>
      <c r="GC101" s="181"/>
      <c r="GD101" s="181"/>
      <c r="GE101" s="275" t="str">
        <f t="shared" si="212"/>
        <v>0:</v>
      </c>
      <c r="GF101" s="275" t="str">
        <f t="shared" si="212"/>
        <v>0:</v>
      </c>
      <c r="GG101" s="276">
        <f t="shared" si="185"/>
        <v>0</v>
      </c>
      <c r="GH101" s="277" t="e">
        <f>IF(MONTH('Настройки ТИК'!$C$17)=MONTH('Настройки ТИК'!$D$17),IF(GM101="К",GG101,0),IF(MONTH($A101)&lt;MONTH('Настройки ТИК'!$D$17),IF(GM101="К",GG101,0),0))</f>
        <v>#VALUE!</v>
      </c>
      <c r="GI101" s="277" t="e">
        <f>IF(MONTH('Настройки ТИК'!$C$17)=MONTH('Настройки ТИК'!$D$17),0,IF(MONTH($A101)&lt;MONTH('Настройки ТИК'!$D$17),0,IF(GM101="К",GG101,0)))</f>
        <v>#VALUE!</v>
      </c>
      <c r="GJ101" s="277">
        <f t="shared" si="186"/>
        <v>0</v>
      </c>
      <c r="GK101" s="277">
        <f t="shared" si="187"/>
        <v>0</v>
      </c>
      <c r="GL101" s="303">
        <f>'в ФОВ'!GI77</f>
        <v>0</v>
      </c>
      <c r="GM101" s="380" t="str">
        <f t="shared" si="188"/>
        <v/>
      </c>
      <c r="GN101" s="274" t="str">
        <f t="shared" si="123"/>
        <v>${id_fio17}</v>
      </c>
      <c r="GO101" s="181"/>
      <c r="GP101" s="181"/>
      <c r="GQ101" s="275" t="str">
        <f t="shared" si="213"/>
        <v>0:</v>
      </c>
      <c r="GR101" s="275" t="str">
        <f t="shared" si="213"/>
        <v>0:</v>
      </c>
      <c r="GS101" s="276">
        <f t="shared" si="189"/>
        <v>0</v>
      </c>
      <c r="GT101" s="277" t="e">
        <f>IF(MONTH('Настройки ТИК'!$C$17)=MONTH('Настройки ТИК'!$D$17),IF(GY101="К",GS101,0),IF(MONTH($A101)&lt;MONTH('Настройки ТИК'!$D$17),IF(GY101="К",GS101,0),0))</f>
        <v>#VALUE!</v>
      </c>
      <c r="GU101" s="277" t="e">
        <f>IF(MONTH('Настройки ТИК'!$C$17)=MONTH('Настройки ТИК'!$D$17),0,IF(MONTH($A101)&lt;MONTH('Настройки ТИК'!$D$17),0,IF(GY101="К",GS101,0)))</f>
        <v>#VALUE!</v>
      </c>
      <c r="GV101" s="277">
        <f t="shared" si="190"/>
        <v>0</v>
      </c>
      <c r="GW101" s="277">
        <f t="shared" si="191"/>
        <v>0</v>
      </c>
      <c r="GX101" s="303">
        <f>'в ФОВ'!GU77</f>
        <v>0</v>
      </c>
      <c r="GY101" s="380" t="str">
        <f t="shared" si="192"/>
        <v/>
      </c>
      <c r="GZ101" s="274" t="str">
        <f t="shared" si="124"/>
        <v>${id_fio18}</v>
      </c>
      <c r="HA101" s="181"/>
      <c r="HB101" s="181"/>
      <c r="HC101" s="275" t="str">
        <f t="shared" si="214"/>
        <v>0:</v>
      </c>
      <c r="HD101" s="275" t="str">
        <f t="shared" si="214"/>
        <v>0:</v>
      </c>
      <c r="HE101" s="276">
        <f t="shared" si="193"/>
        <v>0</v>
      </c>
      <c r="HF101" s="277" t="e">
        <f>IF(MONTH('Настройки ТИК'!$C$17)=MONTH('Настройки ТИК'!$D$17),IF(HK101="К",HE101,0),IF(MONTH($A101)&lt;MONTH('Настройки ТИК'!$D$17),IF(HK101="К",HE101,0),0))</f>
        <v>#VALUE!</v>
      </c>
      <c r="HG101" s="277" t="e">
        <f>IF(MONTH('Настройки ТИК'!$C$17)=MONTH('Настройки ТИК'!$D$17),0,IF(MONTH($A101)&lt;MONTH('Настройки ТИК'!$D$17),0,IF(HK101="К",HE101,0)))</f>
        <v>#VALUE!</v>
      </c>
      <c r="HH101" s="277">
        <f t="shared" si="194"/>
        <v>0</v>
      </c>
      <c r="HI101" s="277">
        <f t="shared" si="195"/>
        <v>0</v>
      </c>
      <c r="HJ101" s="303">
        <f>'в ФОВ'!HG77</f>
        <v>0</v>
      </c>
      <c r="HK101" s="380" t="str">
        <f t="shared" si="196"/>
        <v/>
      </c>
      <c r="HO101" s="408" t="str">
        <f>'Настройки ТИК'!$C$55</f>
        <v>${code_doc}</v>
      </c>
    </row>
    <row r="102" spans="1:223">
      <c r="A102" s="419" t="s">
        <v>1040</v>
      </c>
      <c r="B102" s="420" t="s">
        <v>1041</v>
      </c>
      <c r="C102" s="497" t="s">
        <v>1091</v>
      </c>
      <c r="D102" s="274" t="str">
        <f t="shared" si="107"/>
        <v>${id_fio1}</v>
      </c>
      <c r="E102" s="181"/>
      <c r="F102" s="181"/>
      <c r="G102" s="275" t="str">
        <f t="shared" si="197"/>
        <v>0:</v>
      </c>
      <c r="H102" s="275" t="str">
        <f t="shared" si="197"/>
        <v>0:</v>
      </c>
      <c r="I102" s="276">
        <f t="shared" si="125"/>
        <v>0</v>
      </c>
      <c r="J102" s="277" t="e">
        <f>IF(MONTH('Настройки ТИК'!$C$17)=MONTH('Настройки ТИК'!$D$17),IF(O102="К",I102,0),IF(MONTH($A102)&lt;MONTH('Настройки ТИК'!$D$17),IF(O102="К",I102,0),0))</f>
        <v>#VALUE!</v>
      </c>
      <c r="K102" s="277" t="e">
        <f>IF(MONTH('Настройки ТИК'!$C$17)=MONTH('Настройки ТИК'!$D$17),0,IF(MONTH($A102)&lt;MONTH('Настройки ТИК'!$D$17),0,IF(O102="К",I102,0)))</f>
        <v>#VALUE!</v>
      </c>
      <c r="L102" s="277">
        <f t="shared" si="126"/>
        <v>0</v>
      </c>
      <c r="M102" s="277">
        <f t="shared" si="127"/>
        <v>0</v>
      </c>
      <c r="N102" s="303">
        <f>'в ФОВ'!K78</f>
        <v>0</v>
      </c>
      <c r="O102" s="380" t="str">
        <f t="shared" si="128"/>
        <v/>
      </c>
      <c r="P102" s="274" t="str">
        <f t="shared" si="108"/>
        <v>${id_fio2}</v>
      </c>
      <c r="Q102" s="181"/>
      <c r="R102" s="181"/>
      <c r="S102" s="275" t="str">
        <f t="shared" si="198"/>
        <v>0:</v>
      </c>
      <c r="T102" s="275" t="str">
        <f t="shared" si="198"/>
        <v>0:</v>
      </c>
      <c r="U102" s="276">
        <f t="shared" si="129"/>
        <v>0</v>
      </c>
      <c r="V102" s="277" t="e">
        <f>IF(MONTH('Настройки ТИК'!$C$17)=MONTH('Настройки ТИК'!$D$17),IF(AA102="К",U102,0),IF(MONTH($A102)&lt;MONTH('Настройки ТИК'!$D$17),IF(AA102="К",U102,0),0))</f>
        <v>#VALUE!</v>
      </c>
      <c r="W102" s="277" t="e">
        <f>IF(MONTH('Настройки ТИК'!$C$17)=MONTH('Настройки ТИК'!$D$17),0,IF(MONTH($A102)&lt;MONTH('Настройки ТИК'!$D$17),0,IF(AA102="К",U102,0)))</f>
        <v>#VALUE!</v>
      </c>
      <c r="X102" s="277">
        <f t="shared" si="130"/>
        <v>0</v>
      </c>
      <c r="Y102" s="277">
        <f t="shared" si="131"/>
        <v>0</v>
      </c>
      <c r="Z102" s="303">
        <f>'в ФОВ'!W78</f>
        <v>0</v>
      </c>
      <c r="AA102" s="380" t="str">
        <f t="shared" si="132"/>
        <v/>
      </c>
      <c r="AB102" s="274" t="str">
        <f t="shared" si="109"/>
        <v>${id_fio3}</v>
      </c>
      <c r="AC102" s="181"/>
      <c r="AD102" s="181"/>
      <c r="AE102" s="275" t="str">
        <f t="shared" si="199"/>
        <v>0:</v>
      </c>
      <c r="AF102" s="275" t="str">
        <f t="shared" si="199"/>
        <v>0:</v>
      </c>
      <c r="AG102" s="276">
        <f t="shared" si="133"/>
        <v>0</v>
      </c>
      <c r="AH102" s="277" t="e">
        <f>IF(MONTH('Настройки ТИК'!$C$17)=MONTH('Настройки ТИК'!$D$17),IF(AM102="К",AG102,0),IF(MONTH($A102)&lt;MONTH('Настройки ТИК'!$D$17),IF(AM102="К",AG102,0),0))</f>
        <v>#VALUE!</v>
      </c>
      <c r="AI102" s="277" t="e">
        <f>IF(MONTH('Настройки ТИК'!$C$17)=MONTH('Настройки ТИК'!$D$17),0,IF(MONTH($A102)&lt;MONTH('Настройки ТИК'!$D$17),0,IF(AM102="К",AG102,0)))</f>
        <v>#VALUE!</v>
      </c>
      <c r="AJ102" s="277">
        <f t="shared" si="134"/>
        <v>0</v>
      </c>
      <c r="AK102" s="277">
        <f t="shared" si="135"/>
        <v>0</v>
      </c>
      <c r="AL102" s="303">
        <f>'в ФОВ'!AI78</f>
        <v>0</v>
      </c>
      <c r="AM102" s="380" t="str">
        <f t="shared" si="136"/>
        <v/>
      </c>
      <c r="AN102" s="274" t="str">
        <f t="shared" si="110"/>
        <v>${id_fio4}</v>
      </c>
      <c r="AO102" s="181"/>
      <c r="AP102" s="181"/>
      <c r="AQ102" s="275" t="str">
        <f t="shared" si="200"/>
        <v>0:</v>
      </c>
      <c r="AR102" s="275" t="str">
        <f t="shared" si="200"/>
        <v>0:</v>
      </c>
      <c r="AS102" s="276">
        <f t="shared" si="137"/>
        <v>0</v>
      </c>
      <c r="AT102" s="277" t="e">
        <f>IF(MONTH('Настройки ТИК'!$C$17)=MONTH('Настройки ТИК'!$D$17),IF(AY102="К",AS102,0),IF(MONTH($A102)&lt;MONTH('Настройки ТИК'!$D$17),IF(AY102="К",AS102,0),0))</f>
        <v>#VALUE!</v>
      </c>
      <c r="AU102" s="277" t="e">
        <f>IF(MONTH('Настройки ТИК'!$C$17)=MONTH('Настройки ТИК'!$D$17),0,IF(MONTH($A102)&lt;MONTH('Настройки ТИК'!$D$17),0,IF(AY102="К",AS102,0)))</f>
        <v>#VALUE!</v>
      </c>
      <c r="AV102" s="277">
        <f t="shared" si="138"/>
        <v>0</v>
      </c>
      <c r="AW102" s="277">
        <f t="shared" si="139"/>
        <v>0</v>
      </c>
      <c r="AX102" s="303">
        <f>'в ФОВ'!AU78</f>
        <v>0</v>
      </c>
      <c r="AY102" s="380" t="str">
        <f t="shared" si="140"/>
        <v/>
      </c>
      <c r="AZ102" s="274" t="str">
        <f t="shared" si="111"/>
        <v>${id_fio5}</v>
      </c>
      <c r="BA102" s="181"/>
      <c r="BB102" s="181"/>
      <c r="BC102" s="275" t="str">
        <f t="shared" si="201"/>
        <v>0:</v>
      </c>
      <c r="BD102" s="275" t="str">
        <f t="shared" si="201"/>
        <v>0:</v>
      </c>
      <c r="BE102" s="276">
        <f t="shared" si="141"/>
        <v>0</v>
      </c>
      <c r="BF102" s="277" t="e">
        <f>IF(MONTH('Настройки ТИК'!$C$17)=MONTH('Настройки ТИК'!$D$17),IF(BK102="К",BE102,0),IF(MONTH($A102)&lt;MONTH('Настройки ТИК'!$D$17),IF(BK102="К",BE102,0),0))</f>
        <v>#VALUE!</v>
      </c>
      <c r="BG102" s="277" t="e">
        <f>IF(MONTH('Настройки ТИК'!$C$17)=MONTH('Настройки ТИК'!$D$17),0,IF(MONTH($A102)&lt;MONTH('Настройки ТИК'!$D$17),0,IF(BK102="К",BE102,0)))</f>
        <v>#VALUE!</v>
      </c>
      <c r="BH102" s="277">
        <f t="shared" si="142"/>
        <v>0</v>
      </c>
      <c r="BI102" s="277">
        <f t="shared" si="143"/>
        <v>0</v>
      </c>
      <c r="BJ102" s="303">
        <f>'в ФОВ'!BG78</f>
        <v>0</v>
      </c>
      <c r="BK102" s="380" t="str">
        <f t="shared" si="144"/>
        <v/>
      </c>
      <c r="BL102" s="274" t="str">
        <f t="shared" si="112"/>
        <v>${id_fio6}</v>
      </c>
      <c r="BM102" s="181"/>
      <c r="BN102" s="181"/>
      <c r="BO102" s="275" t="str">
        <f t="shared" si="202"/>
        <v>0:</v>
      </c>
      <c r="BP102" s="275" t="str">
        <f t="shared" si="202"/>
        <v>0:</v>
      </c>
      <c r="BQ102" s="276">
        <f t="shared" si="145"/>
        <v>0</v>
      </c>
      <c r="BR102" s="277" t="e">
        <f>IF(MONTH('Настройки ТИК'!$C$17)=MONTH('Настройки ТИК'!$D$17),IF(BW102="К",BQ102,0),IF(MONTH($A102)&lt;MONTH('Настройки ТИК'!$D$17),IF(BW102="К",BQ102,0),0))</f>
        <v>#VALUE!</v>
      </c>
      <c r="BS102" s="277" t="e">
        <f>IF(MONTH('Настройки ТИК'!$C$17)=MONTH('Настройки ТИК'!$D$17),0,IF(MONTH($A102)&lt;MONTH('Настройки ТИК'!$D$17),0,IF(BW102="К",BQ102,0)))</f>
        <v>#VALUE!</v>
      </c>
      <c r="BT102" s="277">
        <f t="shared" si="146"/>
        <v>0</v>
      </c>
      <c r="BU102" s="277">
        <f t="shared" si="147"/>
        <v>0</v>
      </c>
      <c r="BV102" s="303">
        <f>'в ФОВ'!BS78</f>
        <v>0</v>
      </c>
      <c r="BW102" s="380" t="str">
        <f t="shared" si="148"/>
        <v/>
      </c>
      <c r="BX102" s="274" t="str">
        <f t="shared" si="113"/>
        <v>${id_fio7}</v>
      </c>
      <c r="BY102" s="181"/>
      <c r="BZ102" s="181"/>
      <c r="CA102" s="275" t="str">
        <f t="shared" si="203"/>
        <v>0:</v>
      </c>
      <c r="CB102" s="275" t="str">
        <f t="shared" si="203"/>
        <v>0:</v>
      </c>
      <c r="CC102" s="276">
        <f t="shared" si="149"/>
        <v>0</v>
      </c>
      <c r="CD102" s="277" t="e">
        <f>IF(MONTH('Настройки ТИК'!$C$17)=MONTH('Настройки ТИК'!$D$17),IF(CI102="К",CC102,0),IF(MONTH($A102)&lt;MONTH('Настройки ТИК'!$D$17),IF(CI102="К",CC102,0),0))</f>
        <v>#VALUE!</v>
      </c>
      <c r="CE102" s="277" t="e">
        <f>IF(MONTH('Настройки ТИК'!$C$17)=MONTH('Настройки ТИК'!$D$17),0,IF(MONTH($A102)&lt;MONTH('Настройки ТИК'!$D$17),0,IF(CI102="К",CC102,0)))</f>
        <v>#VALUE!</v>
      </c>
      <c r="CF102" s="277">
        <f t="shared" si="150"/>
        <v>0</v>
      </c>
      <c r="CG102" s="277">
        <f t="shared" si="151"/>
        <v>0</v>
      </c>
      <c r="CH102" s="303">
        <f>'в ФОВ'!CE78</f>
        <v>0</v>
      </c>
      <c r="CI102" s="380" t="str">
        <f t="shared" si="152"/>
        <v/>
      </c>
      <c r="CJ102" s="274" t="str">
        <f t="shared" si="114"/>
        <v>${id_fio8}</v>
      </c>
      <c r="CK102" s="181"/>
      <c r="CL102" s="181"/>
      <c r="CM102" s="275" t="str">
        <f t="shared" si="204"/>
        <v>0:</v>
      </c>
      <c r="CN102" s="275" t="str">
        <f t="shared" si="204"/>
        <v>0:</v>
      </c>
      <c r="CO102" s="276">
        <f t="shared" si="153"/>
        <v>0</v>
      </c>
      <c r="CP102" s="277" t="e">
        <f>IF(MONTH('Настройки ТИК'!$C$17)=MONTH('Настройки ТИК'!$D$17),IF(CU102="К",CO102,0),IF(MONTH($A102)&lt;MONTH('Настройки ТИК'!$D$17),IF(CU102="К",CO102,0),0))</f>
        <v>#VALUE!</v>
      </c>
      <c r="CQ102" s="277" t="e">
        <f>IF(MONTH('Настройки ТИК'!$C$17)=MONTH('Настройки ТИК'!$D$17),0,IF(MONTH($A102)&lt;MONTH('Настройки ТИК'!$D$17),0,IF(CU102="К",CO102,0)))</f>
        <v>#VALUE!</v>
      </c>
      <c r="CR102" s="277">
        <f t="shared" si="154"/>
        <v>0</v>
      </c>
      <c r="CS102" s="277">
        <f t="shared" si="155"/>
        <v>0</v>
      </c>
      <c r="CT102" s="303">
        <f>'в ФОВ'!CQ78</f>
        <v>0</v>
      </c>
      <c r="CU102" s="380" t="str">
        <f t="shared" si="156"/>
        <v/>
      </c>
      <c r="CV102" s="274" t="str">
        <f t="shared" si="115"/>
        <v>${id_fio9}</v>
      </c>
      <c r="CW102" s="181"/>
      <c r="CX102" s="181"/>
      <c r="CY102" s="275" t="str">
        <f t="shared" si="205"/>
        <v>0:</v>
      </c>
      <c r="CZ102" s="275" t="str">
        <f t="shared" si="205"/>
        <v>0:</v>
      </c>
      <c r="DA102" s="276">
        <f t="shared" si="157"/>
        <v>0</v>
      </c>
      <c r="DB102" s="277" t="e">
        <f>IF(MONTH('Настройки ТИК'!$C$17)=MONTH('Настройки ТИК'!$D$17),IF(DG102="К",DA102,0),IF(MONTH($A102)&lt;MONTH('Настройки ТИК'!$D$17),IF(DG102="К",DA102,0),0))</f>
        <v>#VALUE!</v>
      </c>
      <c r="DC102" s="277" t="e">
        <f>IF(MONTH('Настройки ТИК'!$C$17)=MONTH('Настройки ТИК'!$D$17),0,IF(MONTH($A102)&lt;MONTH('Настройки ТИК'!$D$17),0,IF(DG102="К",DA102,0)))</f>
        <v>#VALUE!</v>
      </c>
      <c r="DD102" s="277">
        <f t="shared" si="158"/>
        <v>0</v>
      </c>
      <c r="DE102" s="277">
        <f t="shared" si="159"/>
        <v>0</v>
      </c>
      <c r="DF102" s="303">
        <f>'в ФОВ'!DC78</f>
        <v>0</v>
      </c>
      <c r="DG102" s="380" t="str">
        <f t="shared" si="160"/>
        <v/>
      </c>
      <c r="DH102" s="274" t="str">
        <f t="shared" si="116"/>
        <v>${id_fio10}</v>
      </c>
      <c r="DI102" s="181"/>
      <c r="DJ102" s="181"/>
      <c r="DK102" s="275" t="str">
        <f t="shared" si="206"/>
        <v>0:</v>
      </c>
      <c r="DL102" s="275" t="str">
        <f t="shared" si="206"/>
        <v>0:</v>
      </c>
      <c r="DM102" s="276">
        <f t="shared" si="161"/>
        <v>0</v>
      </c>
      <c r="DN102" s="277" t="e">
        <f>IF(MONTH('Настройки ТИК'!$C$17)=MONTH('Настройки ТИК'!$D$17),IF(DS102="К",DM102,0),IF(MONTH($A102)&lt;MONTH('Настройки ТИК'!$D$17),IF(DS102="К",DM102,0),0))</f>
        <v>#VALUE!</v>
      </c>
      <c r="DO102" s="277" t="e">
        <f>IF(MONTH('Настройки ТИК'!$C$17)=MONTH('Настройки ТИК'!$D$17),0,IF(MONTH($A102)&lt;MONTH('Настройки ТИК'!$D$17),0,IF(DS102="К",DM102,0)))</f>
        <v>#VALUE!</v>
      </c>
      <c r="DP102" s="277">
        <f t="shared" si="162"/>
        <v>0</v>
      </c>
      <c r="DQ102" s="277">
        <f t="shared" si="163"/>
        <v>0</v>
      </c>
      <c r="DR102" s="303">
        <f>'в ФОВ'!DO78</f>
        <v>0</v>
      </c>
      <c r="DS102" s="380" t="str">
        <f t="shared" si="164"/>
        <v/>
      </c>
      <c r="DT102" s="274" t="str">
        <f t="shared" si="117"/>
        <v>${id_fio11}</v>
      </c>
      <c r="DU102" s="181"/>
      <c r="DV102" s="181"/>
      <c r="DW102" s="275" t="str">
        <f t="shared" si="207"/>
        <v>0:</v>
      </c>
      <c r="DX102" s="275" t="str">
        <f t="shared" si="207"/>
        <v>0:</v>
      </c>
      <c r="DY102" s="276">
        <f t="shared" si="165"/>
        <v>0</v>
      </c>
      <c r="DZ102" s="277" t="e">
        <f>IF(MONTH('Настройки ТИК'!$C$17)=MONTH('Настройки ТИК'!$D$17),IF(EE102="К",DY102,0),IF(MONTH($A102)&lt;MONTH('Настройки ТИК'!$D$17),IF(EE102="К",DY102,0),0))</f>
        <v>#VALUE!</v>
      </c>
      <c r="EA102" s="277" t="e">
        <f>IF(MONTH('Настройки ТИК'!$C$17)=MONTH('Настройки ТИК'!$D$17),0,IF(MONTH($A102)&lt;MONTH('Настройки ТИК'!$D$17),0,IF(EE102="К",DY102,0)))</f>
        <v>#VALUE!</v>
      </c>
      <c r="EB102" s="277">
        <f t="shared" si="166"/>
        <v>0</v>
      </c>
      <c r="EC102" s="277">
        <f t="shared" si="167"/>
        <v>0</v>
      </c>
      <c r="ED102" s="303">
        <f>'в ФОВ'!EA78</f>
        <v>0</v>
      </c>
      <c r="EE102" s="380" t="str">
        <f t="shared" si="168"/>
        <v/>
      </c>
      <c r="EF102" s="274" t="str">
        <f t="shared" si="118"/>
        <v>${id_fio12}</v>
      </c>
      <c r="EG102" s="181"/>
      <c r="EH102" s="181"/>
      <c r="EI102" s="275" t="str">
        <f t="shared" si="208"/>
        <v>0:</v>
      </c>
      <c r="EJ102" s="275" t="str">
        <f t="shared" si="208"/>
        <v>0:</v>
      </c>
      <c r="EK102" s="276">
        <f t="shared" si="169"/>
        <v>0</v>
      </c>
      <c r="EL102" s="277" t="e">
        <f>IF(MONTH('Настройки ТИК'!$C$17)=MONTH('Настройки ТИК'!$D$17),IF(EQ102="К",EK102,0),IF(MONTH($A102)&lt;MONTH('Настройки ТИК'!$D$17),IF(EQ102="К",EK102,0),0))</f>
        <v>#VALUE!</v>
      </c>
      <c r="EM102" s="277" t="e">
        <f>IF(MONTH('Настройки ТИК'!$C$17)=MONTH('Настройки ТИК'!$D$17),0,IF(MONTH($A102)&lt;MONTH('Настройки ТИК'!$D$17),0,IF(EQ102="К",EK102,0)))</f>
        <v>#VALUE!</v>
      </c>
      <c r="EN102" s="277">
        <f t="shared" si="170"/>
        <v>0</v>
      </c>
      <c r="EO102" s="277">
        <f t="shared" si="171"/>
        <v>0</v>
      </c>
      <c r="EP102" s="303">
        <f>'в ФОВ'!EM78</f>
        <v>0</v>
      </c>
      <c r="EQ102" s="380" t="str">
        <f t="shared" si="172"/>
        <v/>
      </c>
      <c r="ER102" s="274" t="str">
        <f t="shared" si="119"/>
        <v>${id_fio13}</v>
      </c>
      <c r="ES102" s="181"/>
      <c r="ET102" s="181"/>
      <c r="EU102" s="275" t="str">
        <f t="shared" si="209"/>
        <v>0:</v>
      </c>
      <c r="EV102" s="275" t="str">
        <f t="shared" si="209"/>
        <v>0:</v>
      </c>
      <c r="EW102" s="276">
        <f t="shared" si="173"/>
        <v>0</v>
      </c>
      <c r="EX102" s="277" t="e">
        <f>IF(MONTH('Настройки ТИК'!$C$17)=MONTH('Настройки ТИК'!$D$17),IF(FC102="К",EW102,0),IF(MONTH($A102)&lt;MONTH('Настройки ТИК'!$D$17),IF(FC102="К",EW102,0),0))</f>
        <v>#VALUE!</v>
      </c>
      <c r="EY102" s="277" t="e">
        <f>IF(MONTH('Настройки ТИК'!$C$17)=MONTH('Настройки ТИК'!$D$17),0,IF(MONTH($A102)&lt;MONTH('Настройки ТИК'!$D$17),0,IF(FC102="К",EW102,0)))</f>
        <v>#VALUE!</v>
      </c>
      <c r="EZ102" s="277">
        <f t="shared" si="174"/>
        <v>0</v>
      </c>
      <c r="FA102" s="277">
        <f t="shared" si="175"/>
        <v>0</v>
      </c>
      <c r="FB102" s="303">
        <f>'в ФОВ'!EY78</f>
        <v>0</v>
      </c>
      <c r="FC102" s="380" t="str">
        <f t="shared" si="176"/>
        <v/>
      </c>
      <c r="FD102" s="274" t="str">
        <f t="shared" si="120"/>
        <v>${id_fio14}</v>
      </c>
      <c r="FE102" s="181"/>
      <c r="FF102" s="181"/>
      <c r="FG102" s="275" t="str">
        <f t="shared" si="210"/>
        <v>0:</v>
      </c>
      <c r="FH102" s="275" t="str">
        <f t="shared" si="210"/>
        <v>0:</v>
      </c>
      <c r="FI102" s="276">
        <f t="shared" si="177"/>
        <v>0</v>
      </c>
      <c r="FJ102" s="277" t="e">
        <f>IF(MONTH('Настройки ТИК'!$C$17)=MONTH('Настройки ТИК'!$D$17),IF(FO102="К",FI102,0),IF(MONTH($A102)&lt;MONTH('Настройки ТИК'!$D$17),IF(FO102="К",FI102,0),0))</f>
        <v>#VALUE!</v>
      </c>
      <c r="FK102" s="277" t="e">
        <f>IF(MONTH('Настройки ТИК'!$C$17)=MONTH('Настройки ТИК'!$D$17),0,IF(MONTH($A102)&lt;MONTH('Настройки ТИК'!$D$17),0,IF(FO102="К",FI102,0)))</f>
        <v>#VALUE!</v>
      </c>
      <c r="FL102" s="277">
        <f t="shared" si="178"/>
        <v>0</v>
      </c>
      <c r="FM102" s="277">
        <f t="shared" si="179"/>
        <v>0</v>
      </c>
      <c r="FN102" s="303">
        <f>'в ФОВ'!FK78</f>
        <v>0</v>
      </c>
      <c r="FO102" s="380" t="str">
        <f t="shared" si="180"/>
        <v/>
      </c>
      <c r="FP102" s="274" t="str">
        <f t="shared" si="121"/>
        <v>${id_fio15}</v>
      </c>
      <c r="FQ102" s="181"/>
      <c r="FR102" s="181"/>
      <c r="FS102" s="275" t="str">
        <f t="shared" si="211"/>
        <v>0:</v>
      </c>
      <c r="FT102" s="275" t="str">
        <f t="shared" si="211"/>
        <v>0:</v>
      </c>
      <c r="FU102" s="276">
        <f t="shared" si="181"/>
        <v>0</v>
      </c>
      <c r="FV102" s="277" t="e">
        <f>IF(MONTH('Настройки ТИК'!$C$17)=MONTH('Настройки ТИК'!$D$17),IF(GA102="К",FU102,0),IF(MONTH($A102)&lt;MONTH('Настройки ТИК'!$D$17),IF(GA102="К",FU102,0),0))</f>
        <v>#VALUE!</v>
      </c>
      <c r="FW102" s="277" t="e">
        <f>IF(MONTH('Настройки ТИК'!$C$17)=MONTH('Настройки ТИК'!$D$17),0,IF(MONTH($A102)&lt;MONTH('Настройки ТИК'!$D$17),0,IF(GA102="К",FU102,0)))</f>
        <v>#VALUE!</v>
      </c>
      <c r="FX102" s="277">
        <f t="shared" si="182"/>
        <v>0</v>
      </c>
      <c r="FY102" s="277">
        <f t="shared" si="183"/>
        <v>0</v>
      </c>
      <c r="FZ102" s="303">
        <f>'в ФОВ'!FW78</f>
        <v>0</v>
      </c>
      <c r="GA102" s="380" t="str">
        <f t="shared" si="184"/>
        <v/>
      </c>
      <c r="GB102" s="274" t="str">
        <f t="shared" si="122"/>
        <v>${id_fio16}</v>
      </c>
      <c r="GC102" s="181"/>
      <c r="GD102" s="181"/>
      <c r="GE102" s="275" t="str">
        <f t="shared" si="212"/>
        <v>0:</v>
      </c>
      <c r="GF102" s="275" t="str">
        <f t="shared" si="212"/>
        <v>0:</v>
      </c>
      <c r="GG102" s="276">
        <f t="shared" si="185"/>
        <v>0</v>
      </c>
      <c r="GH102" s="277" t="e">
        <f>IF(MONTH('Настройки ТИК'!$C$17)=MONTH('Настройки ТИК'!$D$17),IF(GM102="К",GG102,0),IF(MONTH($A102)&lt;MONTH('Настройки ТИК'!$D$17),IF(GM102="К",GG102,0),0))</f>
        <v>#VALUE!</v>
      </c>
      <c r="GI102" s="277" t="e">
        <f>IF(MONTH('Настройки ТИК'!$C$17)=MONTH('Настройки ТИК'!$D$17),0,IF(MONTH($A102)&lt;MONTH('Настройки ТИК'!$D$17),0,IF(GM102="К",GG102,0)))</f>
        <v>#VALUE!</v>
      </c>
      <c r="GJ102" s="277">
        <f t="shared" si="186"/>
        <v>0</v>
      </c>
      <c r="GK102" s="277">
        <f t="shared" si="187"/>
        <v>0</v>
      </c>
      <c r="GL102" s="303">
        <f>'в ФОВ'!GI78</f>
        <v>0</v>
      </c>
      <c r="GM102" s="380" t="str">
        <f t="shared" si="188"/>
        <v/>
      </c>
      <c r="GN102" s="274" t="str">
        <f t="shared" si="123"/>
        <v>${id_fio17}</v>
      </c>
      <c r="GO102" s="181"/>
      <c r="GP102" s="181"/>
      <c r="GQ102" s="275" t="str">
        <f t="shared" si="213"/>
        <v>0:</v>
      </c>
      <c r="GR102" s="275" t="str">
        <f t="shared" si="213"/>
        <v>0:</v>
      </c>
      <c r="GS102" s="276">
        <f t="shared" si="189"/>
        <v>0</v>
      </c>
      <c r="GT102" s="277" t="e">
        <f>IF(MONTH('Настройки ТИК'!$C$17)=MONTH('Настройки ТИК'!$D$17),IF(GY102="К",GS102,0),IF(MONTH($A102)&lt;MONTH('Настройки ТИК'!$D$17),IF(GY102="К",GS102,0),0))</f>
        <v>#VALUE!</v>
      </c>
      <c r="GU102" s="277" t="e">
        <f>IF(MONTH('Настройки ТИК'!$C$17)=MONTH('Настройки ТИК'!$D$17),0,IF(MONTH($A102)&lt;MONTH('Настройки ТИК'!$D$17),0,IF(GY102="К",GS102,0)))</f>
        <v>#VALUE!</v>
      </c>
      <c r="GV102" s="277">
        <f t="shared" si="190"/>
        <v>0</v>
      </c>
      <c r="GW102" s="277">
        <f t="shared" si="191"/>
        <v>0</v>
      </c>
      <c r="GX102" s="303">
        <f>'в ФОВ'!GU78</f>
        <v>0</v>
      </c>
      <c r="GY102" s="380" t="str">
        <f t="shared" si="192"/>
        <v/>
      </c>
      <c r="GZ102" s="274" t="str">
        <f t="shared" si="124"/>
        <v>${id_fio18}</v>
      </c>
      <c r="HA102" s="181"/>
      <c r="HB102" s="181"/>
      <c r="HC102" s="275" t="str">
        <f t="shared" si="214"/>
        <v>0:</v>
      </c>
      <c r="HD102" s="275" t="str">
        <f t="shared" si="214"/>
        <v>0:</v>
      </c>
      <c r="HE102" s="276">
        <f t="shared" si="193"/>
        <v>0</v>
      </c>
      <c r="HF102" s="277" t="e">
        <f>IF(MONTH('Настройки ТИК'!$C$17)=MONTH('Настройки ТИК'!$D$17),IF(HK102="К",HE102,0),IF(MONTH($A102)&lt;MONTH('Настройки ТИК'!$D$17),IF(HK102="К",HE102,0),0))</f>
        <v>#VALUE!</v>
      </c>
      <c r="HG102" s="277" t="e">
        <f>IF(MONTH('Настройки ТИК'!$C$17)=MONTH('Настройки ТИК'!$D$17),0,IF(MONTH($A102)&lt;MONTH('Настройки ТИК'!$D$17),0,IF(HK102="К",HE102,0)))</f>
        <v>#VALUE!</v>
      </c>
      <c r="HH102" s="277">
        <f t="shared" si="194"/>
        <v>0</v>
      </c>
      <c r="HI102" s="277">
        <f t="shared" si="195"/>
        <v>0</v>
      </c>
      <c r="HJ102" s="303">
        <f>'в ФОВ'!HG78</f>
        <v>0</v>
      </c>
      <c r="HK102" s="380" t="str">
        <f t="shared" si="196"/>
        <v/>
      </c>
      <c r="HO102" s="408" t="str">
        <f>'Настройки ТИК'!$C$55</f>
        <v>${code_doc}</v>
      </c>
    </row>
    <row r="103" spans="1:223">
      <c r="A103" s="419" t="s">
        <v>1040</v>
      </c>
      <c r="B103" s="420" t="s">
        <v>1041</v>
      </c>
      <c r="C103" s="497" t="s">
        <v>1091</v>
      </c>
      <c r="D103" s="274" t="str">
        <f t="shared" si="107"/>
        <v>${id_fio1}</v>
      </c>
      <c r="E103" s="181"/>
      <c r="F103" s="181"/>
      <c r="G103" s="275" t="str">
        <f t="shared" si="197"/>
        <v>0:</v>
      </c>
      <c r="H103" s="275" t="str">
        <f t="shared" si="197"/>
        <v>0:</v>
      </c>
      <c r="I103" s="276">
        <f t="shared" si="125"/>
        <v>0</v>
      </c>
      <c r="J103" s="277" t="e">
        <f>IF(MONTH('Настройки ТИК'!$C$17)=MONTH('Настройки ТИК'!$D$17),IF(O103="К",I103,0),IF(MONTH($A103)&lt;MONTH('Настройки ТИК'!$D$17),IF(O103="К",I103,0),0))</f>
        <v>#VALUE!</v>
      </c>
      <c r="K103" s="277" t="e">
        <f>IF(MONTH('Настройки ТИК'!$C$17)=MONTH('Настройки ТИК'!$D$17),0,IF(MONTH($A103)&lt;MONTH('Настройки ТИК'!$D$17),0,IF(O103="К",I103,0)))</f>
        <v>#VALUE!</v>
      </c>
      <c r="L103" s="277">
        <f t="shared" si="126"/>
        <v>0</v>
      </c>
      <c r="M103" s="277">
        <f t="shared" si="127"/>
        <v>0</v>
      </c>
      <c r="N103" s="303">
        <f>'в ФОВ'!K79</f>
        <v>0</v>
      </c>
      <c r="O103" s="380" t="str">
        <f t="shared" si="128"/>
        <v/>
      </c>
      <c r="P103" s="274" t="str">
        <f t="shared" si="108"/>
        <v>${id_fio2}</v>
      </c>
      <c r="Q103" s="181"/>
      <c r="R103" s="181"/>
      <c r="S103" s="275" t="str">
        <f t="shared" si="198"/>
        <v>0:</v>
      </c>
      <c r="T103" s="275" t="str">
        <f t="shared" si="198"/>
        <v>0:</v>
      </c>
      <c r="U103" s="276">
        <f t="shared" si="129"/>
        <v>0</v>
      </c>
      <c r="V103" s="277" t="e">
        <f>IF(MONTH('Настройки ТИК'!$C$17)=MONTH('Настройки ТИК'!$D$17),IF(AA103="К",U103,0),IF(MONTH($A103)&lt;MONTH('Настройки ТИК'!$D$17),IF(AA103="К",U103,0),0))</f>
        <v>#VALUE!</v>
      </c>
      <c r="W103" s="277" t="e">
        <f>IF(MONTH('Настройки ТИК'!$C$17)=MONTH('Настройки ТИК'!$D$17),0,IF(MONTH($A103)&lt;MONTH('Настройки ТИК'!$D$17),0,IF(AA103="К",U103,0)))</f>
        <v>#VALUE!</v>
      </c>
      <c r="X103" s="277">
        <f t="shared" si="130"/>
        <v>0</v>
      </c>
      <c r="Y103" s="277">
        <f t="shared" si="131"/>
        <v>0</v>
      </c>
      <c r="Z103" s="303">
        <f>'в ФОВ'!W79</f>
        <v>0</v>
      </c>
      <c r="AA103" s="380" t="str">
        <f t="shared" si="132"/>
        <v/>
      </c>
      <c r="AB103" s="274" t="str">
        <f t="shared" si="109"/>
        <v>${id_fio3}</v>
      </c>
      <c r="AC103" s="181"/>
      <c r="AD103" s="181"/>
      <c r="AE103" s="275" t="str">
        <f t="shared" si="199"/>
        <v>0:</v>
      </c>
      <c r="AF103" s="275" t="str">
        <f t="shared" si="199"/>
        <v>0:</v>
      </c>
      <c r="AG103" s="276">
        <f t="shared" si="133"/>
        <v>0</v>
      </c>
      <c r="AH103" s="277" t="e">
        <f>IF(MONTH('Настройки ТИК'!$C$17)=MONTH('Настройки ТИК'!$D$17),IF(AM103="К",AG103,0),IF(MONTH($A103)&lt;MONTH('Настройки ТИК'!$D$17),IF(AM103="К",AG103,0),0))</f>
        <v>#VALUE!</v>
      </c>
      <c r="AI103" s="277" t="e">
        <f>IF(MONTH('Настройки ТИК'!$C$17)=MONTH('Настройки ТИК'!$D$17),0,IF(MONTH($A103)&lt;MONTH('Настройки ТИК'!$D$17),0,IF(AM103="К",AG103,0)))</f>
        <v>#VALUE!</v>
      </c>
      <c r="AJ103" s="277">
        <f t="shared" si="134"/>
        <v>0</v>
      </c>
      <c r="AK103" s="277">
        <f t="shared" si="135"/>
        <v>0</v>
      </c>
      <c r="AL103" s="303">
        <f>'в ФОВ'!AI79</f>
        <v>0</v>
      </c>
      <c r="AM103" s="380" t="str">
        <f t="shared" si="136"/>
        <v/>
      </c>
      <c r="AN103" s="274" t="str">
        <f t="shared" si="110"/>
        <v>${id_fio4}</v>
      </c>
      <c r="AO103" s="181"/>
      <c r="AP103" s="181"/>
      <c r="AQ103" s="275" t="str">
        <f t="shared" si="200"/>
        <v>0:</v>
      </c>
      <c r="AR103" s="275" t="str">
        <f t="shared" si="200"/>
        <v>0:</v>
      </c>
      <c r="AS103" s="276">
        <f t="shared" si="137"/>
        <v>0</v>
      </c>
      <c r="AT103" s="277" t="e">
        <f>IF(MONTH('Настройки ТИК'!$C$17)=MONTH('Настройки ТИК'!$D$17),IF(AY103="К",AS103,0),IF(MONTH($A103)&lt;MONTH('Настройки ТИК'!$D$17),IF(AY103="К",AS103,0),0))</f>
        <v>#VALUE!</v>
      </c>
      <c r="AU103" s="277" t="e">
        <f>IF(MONTH('Настройки ТИК'!$C$17)=MONTH('Настройки ТИК'!$D$17),0,IF(MONTH($A103)&lt;MONTH('Настройки ТИК'!$D$17),0,IF(AY103="К",AS103,0)))</f>
        <v>#VALUE!</v>
      </c>
      <c r="AV103" s="277">
        <f t="shared" si="138"/>
        <v>0</v>
      </c>
      <c r="AW103" s="277">
        <f t="shared" si="139"/>
        <v>0</v>
      </c>
      <c r="AX103" s="303">
        <f>'в ФОВ'!AU79</f>
        <v>0</v>
      </c>
      <c r="AY103" s="380" t="str">
        <f t="shared" si="140"/>
        <v/>
      </c>
      <c r="AZ103" s="274" t="str">
        <f t="shared" si="111"/>
        <v>${id_fio5}</v>
      </c>
      <c r="BA103" s="181"/>
      <c r="BB103" s="181"/>
      <c r="BC103" s="275" t="str">
        <f t="shared" si="201"/>
        <v>0:</v>
      </c>
      <c r="BD103" s="275" t="str">
        <f t="shared" si="201"/>
        <v>0:</v>
      </c>
      <c r="BE103" s="276">
        <f t="shared" si="141"/>
        <v>0</v>
      </c>
      <c r="BF103" s="277" t="e">
        <f>IF(MONTH('Настройки ТИК'!$C$17)=MONTH('Настройки ТИК'!$D$17),IF(BK103="К",BE103,0),IF(MONTH($A103)&lt;MONTH('Настройки ТИК'!$D$17),IF(BK103="К",BE103,0),0))</f>
        <v>#VALUE!</v>
      </c>
      <c r="BG103" s="277" t="e">
        <f>IF(MONTH('Настройки ТИК'!$C$17)=MONTH('Настройки ТИК'!$D$17),0,IF(MONTH($A103)&lt;MONTH('Настройки ТИК'!$D$17),0,IF(BK103="К",BE103,0)))</f>
        <v>#VALUE!</v>
      </c>
      <c r="BH103" s="277">
        <f t="shared" si="142"/>
        <v>0</v>
      </c>
      <c r="BI103" s="277">
        <f t="shared" si="143"/>
        <v>0</v>
      </c>
      <c r="BJ103" s="303">
        <f>'в ФОВ'!BG79</f>
        <v>0</v>
      </c>
      <c r="BK103" s="380" t="str">
        <f t="shared" si="144"/>
        <v/>
      </c>
      <c r="BL103" s="274" t="str">
        <f t="shared" si="112"/>
        <v>${id_fio6}</v>
      </c>
      <c r="BM103" s="181"/>
      <c r="BN103" s="181"/>
      <c r="BO103" s="275" t="str">
        <f t="shared" si="202"/>
        <v>0:</v>
      </c>
      <c r="BP103" s="275" t="str">
        <f t="shared" si="202"/>
        <v>0:</v>
      </c>
      <c r="BQ103" s="276">
        <f t="shared" si="145"/>
        <v>0</v>
      </c>
      <c r="BR103" s="277" t="e">
        <f>IF(MONTH('Настройки ТИК'!$C$17)=MONTH('Настройки ТИК'!$D$17),IF(BW103="К",BQ103,0),IF(MONTH($A103)&lt;MONTH('Настройки ТИК'!$D$17),IF(BW103="К",BQ103,0),0))</f>
        <v>#VALUE!</v>
      </c>
      <c r="BS103" s="277" t="e">
        <f>IF(MONTH('Настройки ТИК'!$C$17)=MONTH('Настройки ТИК'!$D$17),0,IF(MONTH($A103)&lt;MONTH('Настройки ТИК'!$D$17),0,IF(BW103="К",BQ103,0)))</f>
        <v>#VALUE!</v>
      </c>
      <c r="BT103" s="277">
        <f t="shared" si="146"/>
        <v>0</v>
      </c>
      <c r="BU103" s="277">
        <f t="shared" si="147"/>
        <v>0</v>
      </c>
      <c r="BV103" s="303">
        <f>'в ФОВ'!BS79</f>
        <v>0</v>
      </c>
      <c r="BW103" s="380" t="str">
        <f t="shared" si="148"/>
        <v/>
      </c>
      <c r="BX103" s="274" t="str">
        <f t="shared" si="113"/>
        <v>${id_fio7}</v>
      </c>
      <c r="BY103" s="181"/>
      <c r="BZ103" s="181"/>
      <c r="CA103" s="275" t="str">
        <f t="shared" si="203"/>
        <v>0:</v>
      </c>
      <c r="CB103" s="275" t="str">
        <f t="shared" si="203"/>
        <v>0:</v>
      </c>
      <c r="CC103" s="276">
        <f t="shared" si="149"/>
        <v>0</v>
      </c>
      <c r="CD103" s="277" t="e">
        <f>IF(MONTH('Настройки ТИК'!$C$17)=MONTH('Настройки ТИК'!$D$17),IF(CI103="К",CC103,0),IF(MONTH($A103)&lt;MONTH('Настройки ТИК'!$D$17),IF(CI103="К",CC103,0),0))</f>
        <v>#VALUE!</v>
      </c>
      <c r="CE103" s="277" t="e">
        <f>IF(MONTH('Настройки ТИК'!$C$17)=MONTH('Настройки ТИК'!$D$17),0,IF(MONTH($A103)&lt;MONTH('Настройки ТИК'!$D$17),0,IF(CI103="К",CC103,0)))</f>
        <v>#VALUE!</v>
      </c>
      <c r="CF103" s="277">
        <f t="shared" si="150"/>
        <v>0</v>
      </c>
      <c r="CG103" s="277">
        <f t="shared" si="151"/>
        <v>0</v>
      </c>
      <c r="CH103" s="303">
        <f>'в ФОВ'!CE79</f>
        <v>0</v>
      </c>
      <c r="CI103" s="380" t="str">
        <f t="shared" si="152"/>
        <v/>
      </c>
      <c r="CJ103" s="274" t="str">
        <f t="shared" si="114"/>
        <v>${id_fio8}</v>
      </c>
      <c r="CK103" s="181"/>
      <c r="CL103" s="181"/>
      <c r="CM103" s="275" t="str">
        <f t="shared" si="204"/>
        <v>0:</v>
      </c>
      <c r="CN103" s="275" t="str">
        <f t="shared" si="204"/>
        <v>0:</v>
      </c>
      <c r="CO103" s="276">
        <f t="shared" si="153"/>
        <v>0</v>
      </c>
      <c r="CP103" s="277" t="e">
        <f>IF(MONTH('Настройки ТИК'!$C$17)=MONTH('Настройки ТИК'!$D$17),IF(CU103="К",CO103,0),IF(MONTH($A103)&lt;MONTH('Настройки ТИК'!$D$17),IF(CU103="К",CO103,0),0))</f>
        <v>#VALUE!</v>
      </c>
      <c r="CQ103" s="277" t="e">
        <f>IF(MONTH('Настройки ТИК'!$C$17)=MONTH('Настройки ТИК'!$D$17),0,IF(MONTH($A103)&lt;MONTH('Настройки ТИК'!$D$17),0,IF(CU103="К",CO103,0)))</f>
        <v>#VALUE!</v>
      </c>
      <c r="CR103" s="277">
        <f t="shared" si="154"/>
        <v>0</v>
      </c>
      <c r="CS103" s="277">
        <f t="shared" si="155"/>
        <v>0</v>
      </c>
      <c r="CT103" s="303">
        <f>'в ФОВ'!CQ79</f>
        <v>0</v>
      </c>
      <c r="CU103" s="380" t="str">
        <f t="shared" si="156"/>
        <v/>
      </c>
      <c r="CV103" s="274" t="str">
        <f t="shared" si="115"/>
        <v>${id_fio9}</v>
      </c>
      <c r="CW103" s="181"/>
      <c r="CX103" s="181"/>
      <c r="CY103" s="275" t="str">
        <f t="shared" si="205"/>
        <v>0:</v>
      </c>
      <c r="CZ103" s="275" t="str">
        <f t="shared" si="205"/>
        <v>0:</v>
      </c>
      <c r="DA103" s="276">
        <f t="shared" si="157"/>
        <v>0</v>
      </c>
      <c r="DB103" s="277" t="e">
        <f>IF(MONTH('Настройки ТИК'!$C$17)=MONTH('Настройки ТИК'!$D$17),IF(DG103="К",DA103,0),IF(MONTH($A103)&lt;MONTH('Настройки ТИК'!$D$17),IF(DG103="К",DA103,0),0))</f>
        <v>#VALUE!</v>
      </c>
      <c r="DC103" s="277" t="e">
        <f>IF(MONTH('Настройки ТИК'!$C$17)=MONTH('Настройки ТИК'!$D$17),0,IF(MONTH($A103)&lt;MONTH('Настройки ТИК'!$D$17),0,IF(DG103="К",DA103,0)))</f>
        <v>#VALUE!</v>
      </c>
      <c r="DD103" s="277">
        <f t="shared" si="158"/>
        <v>0</v>
      </c>
      <c r="DE103" s="277">
        <f t="shared" si="159"/>
        <v>0</v>
      </c>
      <c r="DF103" s="303">
        <f>'в ФОВ'!DC79</f>
        <v>0</v>
      </c>
      <c r="DG103" s="380" t="str">
        <f t="shared" si="160"/>
        <v/>
      </c>
      <c r="DH103" s="274" t="str">
        <f t="shared" si="116"/>
        <v>${id_fio10}</v>
      </c>
      <c r="DI103" s="181"/>
      <c r="DJ103" s="181"/>
      <c r="DK103" s="275" t="str">
        <f t="shared" si="206"/>
        <v>0:</v>
      </c>
      <c r="DL103" s="275" t="str">
        <f t="shared" si="206"/>
        <v>0:</v>
      </c>
      <c r="DM103" s="276">
        <f t="shared" si="161"/>
        <v>0</v>
      </c>
      <c r="DN103" s="277" t="e">
        <f>IF(MONTH('Настройки ТИК'!$C$17)=MONTH('Настройки ТИК'!$D$17),IF(DS103="К",DM103,0),IF(MONTH($A103)&lt;MONTH('Настройки ТИК'!$D$17),IF(DS103="К",DM103,0),0))</f>
        <v>#VALUE!</v>
      </c>
      <c r="DO103" s="277" t="e">
        <f>IF(MONTH('Настройки ТИК'!$C$17)=MONTH('Настройки ТИК'!$D$17),0,IF(MONTH($A103)&lt;MONTH('Настройки ТИК'!$D$17),0,IF(DS103="К",DM103,0)))</f>
        <v>#VALUE!</v>
      </c>
      <c r="DP103" s="277">
        <f t="shared" si="162"/>
        <v>0</v>
      </c>
      <c r="DQ103" s="277">
        <f t="shared" si="163"/>
        <v>0</v>
      </c>
      <c r="DR103" s="303">
        <f>'в ФОВ'!DO79</f>
        <v>0</v>
      </c>
      <c r="DS103" s="380" t="str">
        <f t="shared" si="164"/>
        <v/>
      </c>
      <c r="DT103" s="274" t="str">
        <f t="shared" si="117"/>
        <v>${id_fio11}</v>
      </c>
      <c r="DU103" s="181"/>
      <c r="DV103" s="181"/>
      <c r="DW103" s="275" t="str">
        <f t="shared" si="207"/>
        <v>0:</v>
      </c>
      <c r="DX103" s="275" t="str">
        <f t="shared" si="207"/>
        <v>0:</v>
      </c>
      <c r="DY103" s="276">
        <f t="shared" si="165"/>
        <v>0</v>
      </c>
      <c r="DZ103" s="277" t="e">
        <f>IF(MONTH('Настройки ТИК'!$C$17)=MONTH('Настройки ТИК'!$D$17),IF(EE103="К",DY103,0),IF(MONTH($A103)&lt;MONTH('Настройки ТИК'!$D$17),IF(EE103="К",DY103,0),0))</f>
        <v>#VALUE!</v>
      </c>
      <c r="EA103" s="277" t="e">
        <f>IF(MONTH('Настройки ТИК'!$C$17)=MONTH('Настройки ТИК'!$D$17),0,IF(MONTH($A103)&lt;MONTH('Настройки ТИК'!$D$17),0,IF(EE103="К",DY103,0)))</f>
        <v>#VALUE!</v>
      </c>
      <c r="EB103" s="277">
        <f t="shared" si="166"/>
        <v>0</v>
      </c>
      <c r="EC103" s="277">
        <f t="shared" si="167"/>
        <v>0</v>
      </c>
      <c r="ED103" s="303">
        <f>'в ФОВ'!EA79</f>
        <v>0</v>
      </c>
      <c r="EE103" s="380" t="str">
        <f t="shared" si="168"/>
        <v/>
      </c>
      <c r="EF103" s="274" t="str">
        <f t="shared" si="118"/>
        <v>${id_fio12}</v>
      </c>
      <c r="EG103" s="181"/>
      <c r="EH103" s="181"/>
      <c r="EI103" s="275" t="str">
        <f t="shared" si="208"/>
        <v>0:</v>
      </c>
      <c r="EJ103" s="275" t="str">
        <f t="shared" si="208"/>
        <v>0:</v>
      </c>
      <c r="EK103" s="276">
        <f t="shared" si="169"/>
        <v>0</v>
      </c>
      <c r="EL103" s="277" t="e">
        <f>IF(MONTH('Настройки ТИК'!$C$17)=MONTH('Настройки ТИК'!$D$17),IF(EQ103="К",EK103,0),IF(MONTH($A103)&lt;MONTH('Настройки ТИК'!$D$17),IF(EQ103="К",EK103,0),0))</f>
        <v>#VALUE!</v>
      </c>
      <c r="EM103" s="277" t="e">
        <f>IF(MONTH('Настройки ТИК'!$C$17)=MONTH('Настройки ТИК'!$D$17),0,IF(MONTH($A103)&lt;MONTH('Настройки ТИК'!$D$17),0,IF(EQ103="К",EK103,0)))</f>
        <v>#VALUE!</v>
      </c>
      <c r="EN103" s="277">
        <f t="shared" si="170"/>
        <v>0</v>
      </c>
      <c r="EO103" s="277">
        <f t="shared" si="171"/>
        <v>0</v>
      </c>
      <c r="EP103" s="303">
        <f>'в ФОВ'!EM79</f>
        <v>0</v>
      </c>
      <c r="EQ103" s="380" t="str">
        <f t="shared" si="172"/>
        <v/>
      </c>
      <c r="ER103" s="274" t="str">
        <f t="shared" si="119"/>
        <v>${id_fio13}</v>
      </c>
      <c r="ES103" s="181"/>
      <c r="ET103" s="181"/>
      <c r="EU103" s="275" t="str">
        <f t="shared" si="209"/>
        <v>0:</v>
      </c>
      <c r="EV103" s="275" t="str">
        <f t="shared" si="209"/>
        <v>0:</v>
      </c>
      <c r="EW103" s="276">
        <f t="shared" si="173"/>
        <v>0</v>
      </c>
      <c r="EX103" s="277" t="e">
        <f>IF(MONTH('Настройки ТИК'!$C$17)=MONTH('Настройки ТИК'!$D$17),IF(FC103="К",EW103,0),IF(MONTH($A103)&lt;MONTH('Настройки ТИК'!$D$17),IF(FC103="К",EW103,0),0))</f>
        <v>#VALUE!</v>
      </c>
      <c r="EY103" s="277" t="e">
        <f>IF(MONTH('Настройки ТИК'!$C$17)=MONTH('Настройки ТИК'!$D$17),0,IF(MONTH($A103)&lt;MONTH('Настройки ТИК'!$D$17),0,IF(FC103="К",EW103,0)))</f>
        <v>#VALUE!</v>
      </c>
      <c r="EZ103" s="277">
        <f t="shared" si="174"/>
        <v>0</v>
      </c>
      <c r="FA103" s="277">
        <f t="shared" si="175"/>
        <v>0</v>
      </c>
      <c r="FB103" s="303">
        <f>'в ФОВ'!EY79</f>
        <v>0</v>
      </c>
      <c r="FC103" s="380" t="str">
        <f t="shared" si="176"/>
        <v/>
      </c>
      <c r="FD103" s="274" t="str">
        <f t="shared" si="120"/>
        <v>${id_fio14}</v>
      </c>
      <c r="FE103" s="181"/>
      <c r="FF103" s="181"/>
      <c r="FG103" s="275" t="str">
        <f t="shared" si="210"/>
        <v>0:</v>
      </c>
      <c r="FH103" s="275" t="str">
        <f t="shared" si="210"/>
        <v>0:</v>
      </c>
      <c r="FI103" s="276">
        <f t="shared" si="177"/>
        <v>0</v>
      </c>
      <c r="FJ103" s="277" t="e">
        <f>IF(MONTH('Настройки ТИК'!$C$17)=MONTH('Настройки ТИК'!$D$17),IF(FO103="К",FI103,0),IF(MONTH($A103)&lt;MONTH('Настройки ТИК'!$D$17),IF(FO103="К",FI103,0),0))</f>
        <v>#VALUE!</v>
      </c>
      <c r="FK103" s="277" t="e">
        <f>IF(MONTH('Настройки ТИК'!$C$17)=MONTH('Настройки ТИК'!$D$17),0,IF(MONTH($A103)&lt;MONTH('Настройки ТИК'!$D$17),0,IF(FO103="К",FI103,0)))</f>
        <v>#VALUE!</v>
      </c>
      <c r="FL103" s="277">
        <f t="shared" si="178"/>
        <v>0</v>
      </c>
      <c r="FM103" s="277">
        <f t="shared" si="179"/>
        <v>0</v>
      </c>
      <c r="FN103" s="303">
        <f>'в ФОВ'!FK79</f>
        <v>0</v>
      </c>
      <c r="FO103" s="380" t="str">
        <f t="shared" si="180"/>
        <v/>
      </c>
      <c r="FP103" s="274" t="str">
        <f t="shared" si="121"/>
        <v>${id_fio15}</v>
      </c>
      <c r="FQ103" s="181"/>
      <c r="FR103" s="181"/>
      <c r="FS103" s="275" t="str">
        <f t="shared" si="211"/>
        <v>0:</v>
      </c>
      <c r="FT103" s="275" t="str">
        <f t="shared" si="211"/>
        <v>0:</v>
      </c>
      <c r="FU103" s="276">
        <f t="shared" si="181"/>
        <v>0</v>
      </c>
      <c r="FV103" s="277" t="e">
        <f>IF(MONTH('Настройки ТИК'!$C$17)=MONTH('Настройки ТИК'!$D$17),IF(GA103="К",FU103,0),IF(MONTH($A103)&lt;MONTH('Настройки ТИК'!$D$17),IF(GA103="К",FU103,0),0))</f>
        <v>#VALUE!</v>
      </c>
      <c r="FW103" s="277" t="e">
        <f>IF(MONTH('Настройки ТИК'!$C$17)=MONTH('Настройки ТИК'!$D$17),0,IF(MONTH($A103)&lt;MONTH('Настройки ТИК'!$D$17),0,IF(GA103="К",FU103,0)))</f>
        <v>#VALUE!</v>
      </c>
      <c r="FX103" s="277">
        <f t="shared" si="182"/>
        <v>0</v>
      </c>
      <c r="FY103" s="277">
        <f t="shared" si="183"/>
        <v>0</v>
      </c>
      <c r="FZ103" s="303">
        <f>'в ФОВ'!FW79</f>
        <v>0</v>
      </c>
      <c r="GA103" s="380" t="str">
        <f t="shared" si="184"/>
        <v/>
      </c>
      <c r="GB103" s="274" t="str">
        <f t="shared" si="122"/>
        <v>${id_fio16}</v>
      </c>
      <c r="GC103" s="181"/>
      <c r="GD103" s="181"/>
      <c r="GE103" s="275" t="str">
        <f t="shared" si="212"/>
        <v>0:</v>
      </c>
      <c r="GF103" s="275" t="str">
        <f t="shared" si="212"/>
        <v>0:</v>
      </c>
      <c r="GG103" s="276">
        <f t="shared" si="185"/>
        <v>0</v>
      </c>
      <c r="GH103" s="277" t="e">
        <f>IF(MONTH('Настройки ТИК'!$C$17)=MONTH('Настройки ТИК'!$D$17),IF(GM103="К",GG103,0),IF(MONTH($A103)&lt;MONTH('Настройки ТИК'!$D$17),IF(GM103="К",GG103,0),0))</f>
        <v>#VALUE!</v>
      </c>
      <c r="GI103" s="277" t="e">
        <f>IF(MONTH('Настройки ТИК'!$C$17)=MONTH('Настройки ТИК'!$D$17),0,IF(MONTH($A103)&lt;MONTH('Настройки ТИК'!$D$17),0,IF(GM103="К",GG103,0)))</f>
        <v>#VALUE!</v>
      </c>
      <c r="GJ103" s="277">
        <f t="shared" si="186"/>
        <v>0</v>
      </c>
      <c r="GK103" s="277">
        <f t="shared" si="187"/>
        <v>0</v>
      </c>
      <c r="GL103" s="303">
        <f>'в ФОВ'!GI79</f>
        <v>0</v>
      </c>
      <c r="GM103" s="380" t="str">
        <f t="shared" si="188"/>
        <v/>
      </c>
      <c r="GN103" s="274" t="str">
        <f t="shared" si="123"/>
        <v>${id_fio17}</v>
      </c>
      <c r="GO103" s="181"/>
      <c r="GP103" s="181"/>
      <c r="GQ103" s="275" t="str">
        <f t="shared" si="213"/>
        <v>0:</v>
      </c>
      <c r="GR103" s="275" t="str">
        <f t="shared" si="213"/>
        <v>0:</v>
      </c>
      <c r="GS103" s="276">
        <f t="shared" si="189"/>
        <v>0</v>
      </c>
      <c r="GT103" s="277" t="e">
        <f>IF(MONTH('Настройки ТИК'!$C$17)=MONTH('Настройки ТИК'!$D$17),IF(GY103="К",GS103,0),IF(MONTH($A103)&lt;MONTH('Настройки ТИК'!$D$17),IF(GY103="К",GS103,0),0))</f>
        <v>#VALUE!</v>
      </c>
      <c r="GU103" s="277" t="e">
        <f>IF(MONTH('Настройки ТИК'!$C$17)=MONTH('Настройки ТИК'!$D$17),0,IF(MONTH($A103)&lt;MONTH('Настройки ТИК'!$D$17),0,IF(GY103="К",GS103,0)))</f>
        <v>#VALUE!</v>
      </c>
      <c r="GV103" s="277">
        <f t="shared" si="190"/>
        <v>0</v>
      </c>
      <c r="GW103" s="277">
        <f t="shared" si="191"/>
        <v>0</v>
      </c>
      <c r="GX103" s="303">
        <f>'в ФОВ'!GU79</f>
        <v>0</v>
      </c>
      <c r="GY103" s="380" t="str">
        <f t="shared" si="192"/>
        <v/>
      </c>
      <c r="GZ103" s="274" t="str">
        <f t="shared" si="124"/>
        <v>${id_fio18}</v>
      </c>
      <c r="HA103" s="181"/>
      <c r="HB103" s="181"/>
      <c r="HC103" s="275" t="str">
        <f t="shared" si="214"/>
        <v>0:</v>
      </c>
      <c r="HD103" s="275" t="str">
        <f t="shared" si="214"/>
        <v>0:</v>
      </c>
      <c r="HE103" s="276">
        <f t="shared" si="193"/>
        <v>0</v>
      </c>
      <c r="HF103" s="277" t="e">
        <f>IF(MONTH('Настройки ТИК'!$C$17)=MONTH('Настройки ТИК'!$D$17),IF(HK103="К",HE103,0),IF(MONTH($A103)&lt;MONTH('Настройки ТИК'!$D$17),IF(HK103="К",HE103,0),0))</f>
        <v>#VALUE!</v>
      </c>
      <c r="HG103" s="277" t="e">
        <f>IF(MONTH('Настройки ТИК'!$C$17)=MONTH('Настройки ТИК'!$D$17),0,IF(MONTH($A103)&lt;MONTH('Настройки ТИК'!$D$17),0,IF(HK103="К",HE103,0)))</f>
        <v>#VALUE!</v>
      </c>
      <c r="HH103" s="277">
        <f t="shared" si="194"/>
        <v>0</v>
      </c>
      <c r="HI103" s="277">
        <f t="shared" si="195"/>
        <v>0</v>
      </c>
      <c r="HJ103" s="303">
        <f>'в ФОВ'!HG79</f>
        <v>0</v>
      </c>
      <c r="HK103" s="380" t="str">
        <f t="shared" si="196"/>
        <v/>
      </c>
      <c r="HO103" s="408" t="str">
        <f>'Настройки ТИК'!$C$55</f>
        <v>${code_doc}</v>
      </c>
    </row>
    <row r="104" spans="1:223">
      <c r="A104" s="419" t="s">
        <v>1040</v>
      </c>
      <c r="B104" s="420" t="s">
        <v>1041</v>
      </c>
      <c r="C104" s="497" t="s">
        <v>1091</v>
      </c>
      <c r="D104" s="274" t="str">
        <f t="shared" si="107"/>
        <v>${id_fio1}</v>
      </c>
      <c r="E104" s="181"/>
      <c r="F104" s="181"/>
      <c r="G104" s="275" t="str">
        <f t="shared" si="197"/>
        <v>0:</v>
      </c>
      <c r="H104" s="275" t="str">
        <f t="shared" si="197"/>
        <v>0:</v>
      </c>
      <c r="I104" s="276">
        <f t="shared" si="125"/>
        <v>0</v>
      </c>
      <c r="J104" s="277" t="e">
        <f>IF(MONTH('Настройки ТИК'!$C$17)=MONTH('Настройки ТИК'!$D$17),IF(O104="К",I104,0),IF(MONTH($A104)&lt;MONTH('Настройки ТИК'!$D$17),IF(O104="К",I104,0),0))</f>
        <v>#VALUE!</v>
      </c>
      <c r="K104" s="277" t="e">
        <f>IF(MONTH('Настройки ТИК'!$C$17)=MONTH('Настройки ТИК'!$D$17),0,IF(MONTH($A104)&lt;MONTH('Настройки ТИК'!$D$17),0,IF(O104="К",I104,0)))</f>
        <v>#VALUE!</v>
      </c>
      <c r="L104" s="277">
        <f t="shared" si="126"/>
        <v>0</v>
      </c>
      <c r="M104" s="277">
        <f t="shared" si="127"/>
        <v>0</v>
      </c>
      <c r="N104" s="303">
        <f>'в ФОВ'!K80</f>
        <v>0</v>
      </c>
      <c r="O104" s="380" t="str">
        <f t="shared" si="128"/>
        <v/>
      </c>
      <c r="P104" s="274" t="str">
        <f t="shared" si="108"/>
        <v>${id_fio2}</v>
      </c>
      <c r="Q104" s="181"/>
      <c r="R104" s="181"/>
      <c r="S104" s="275" t="str">
        <f t="shared" si="198"/>
        <v>0:</v>
      </c>
      <c r="T104" s="275" t="str">
        <f t="shared" si="198"/>
        <v>0:</v>
      </c>
      <c r="U104" s="276">
        <f t="shared" si="129"/>
        <v>0</v>
      </c>
      <c r="V104" s="277" t="e">
        <f>IF(MONTH('Настройки ТИК'!$C$17)=MONTH('Настройки ТИК'!$D$17),IF(AA104="К",U104,0),IF(MONTH($A104)&lt;MONTH('Настройки ТИК'!$D$17),IF(AA104="К",U104,0),0))</f>
        <v>#VALUE!</v>
      </c>
      <c r="W104" s="277" t="e">
        <f>IF(MONTH('Настройки ТИК'!$C$17)=MONTH('Настройки ТИК'!$D$17),0,IF(MONTH($A104)&lt;MONTH('Настройки ТИК'!$D$17),0,IF(AA104="К",U104,0)))</f>
        <v>#VALUE!</v>
      </c>
      <c r="X104" s="277">
        <f t="shared" si="130"/>
        <v>0</v>
      </c>
      <c r="Y104" s="277">
        <f t="shared" si="131"/>
        <v>0</v>
      </c>
      <c r="Z104" s="303">
        <f>'в ФОВ'!W80</f>
        <v>0</v>
      </c>
      <c r="AA104" s="380" t="str">
        <f t="shared" si="132"/>
        <v/>
      </c>
      <c r="AB104" s="274" t="str">
        <f t="shared" si="109"/>
        <v>${id_fio3}</v>
      </c>
      <c r="AC104" s="181"/>
      <c r="AD104" s="181"/>
      <c r="AE104" s="275" t="str">
        <f t="shared" si="199"/>
        <v>0:</v>
      </c>
      <c r="AF104" s="275" t="str">
        <f t="shared" si="199"/>
        <v>0:</v>
      </c>
      <c r="AG104" s="276">
        <f t="shared" si="133"/>
        <v>0</v>
      </c>
      <c r="AH104" s="277" t="e">
        <f>IF(MONTH('Настройки ТИК'!$C$17)=MONTH('Настройки ТИК'!$D$17),IF(AM104="К",AG104,0),IF(MONTH($A104)&lt;MONTH('Настройки ТИК'!$D$17),IF(AM104="К",AG104,0),0))</f>
        <v>#VALUE!</v>
      </c>
      <c r="AI104" s="277" t="e">
        <f>IF(MONTH('Настройки ТИК'!$C$17)=MONTH('Настройки ТИК'!$D$17),0,IF(MONTH($A104)&lt;MONTH('Настройки ТИК'!$D$17),0,IF(AM104="К",AG104,0)))</f>
        <v>#VALUE!</v>
      </c>
      <c r="AJ104" s="277">
        <f t="shared" si="134"/>
        <v>0</v>
      </c>
      <c r="AK104" s="277">
        <f t="shared" si="135"/>
        <v>0</v>
      </c>
      <c r="AL104" s="303">
        <f>'в ФОВ'!AI80</f>
        <v>0</v>
      </c>
      <c r="AM104" s="380" t="str">
        <f t="shared" si="136"/>
        <v/>
      </c>
      <c r="AN104" s="274" t="str">
        <f t="shared" si="110"/>
        <v>${id_fio4}</v>
      </c>
      <c r="AO104" s="181"/>
      <c r="AP104" s="181"/>
      <c r="AQ104" s="275" t="str">
        <f t="shared" si="200"/>
        <v>0:</v>
      </c>
      <c r="AR104" s="275" t="str">
        <f t="shared" si="200"/>
        <v>0:</v>
      </c>
      <c r="AS104" s="276">
        <f t="shared" si="137"/>
        <v>0</v>
      </c>
      <c r="AT104" s="277" t="e">
        <f>IF(MONTH('Настройки ТИК'!$C$17)=MONTH('Настройки ТИК'!$D$17),IF(AY104="К",AS104,0),IF(MONTH($A104)&lt;MONTH('Настройки ТИК'!$D$17),IF(AY104="К",AS104,0),0))</f>
        <v>#VALUE!</v>
      </c>
      <c r="AU104" s="277" t="e">
        <f>IF(MONTH('Настройки ТИК'!$C$17)=MONTH('Настройки ТИК'!$D$17),0,IF(MONTH($A104)&lt;MONTH('Настройки ТИК'!$D$17),0,IF(AY104="К",AS104,0)))</f>
        <v>#VALUE!</v>
      </c>
      <c r="AV104" s="277">
        <f t="shared" si="138"/>
        <v>0</v>
      </c>
      <c r="AW104" s="277">
        <f t="shared" si="139"/>
        <v>0</v>
      </c>
      <c r="AX104" s="303">
        <f>'в ФОВ'!AU80</f>
        <v>0</v>
      </c>
      <c r="AY104" s="380" t="str">
        <f t="shared" si="140"/>
        <v/>
      </c>
      <c r="AZ104" s="274" t="str">
        <f t="shared" si="111"/>
        <v>${id_fio5}</v>
      </c>
      <c r="BA104" s="181"/>
      <c r="BB104" s="181"/>
      <c r="BC104" s="275" t="str">
        <f t="shared" si="201"/>
        <v>0:</v>
      </c>
      <c r="BD104" s="275" t="str">
        <f t="shared" si="201"/>
        <v>0:</v>
      </c>
      <c r="BE104" s="276">
        <f t="shared" si="141"/>
        <v>0</v>
      </c>
      <c r="BF104" s="277" t="e">
        <f>IF(MONTH('Настройки ТИК'!$C$17)=MONTH('Настройки ТИК'!$D$17),IF(BK104="К",BE104,0),IF(MONTH($A104)&lt;MONTH('Настройки ТИК'!$D$17),IF(BK104="К",BE104,0),0))</f>
        <v>#VALUE!</v>
      </c>
      <c r="BG104" s="277" t="e">
        <f>IF(MONTH('Настройки ТИК'!$C$17)=MONTH('Настройки ТИК'!$D$17),0,IF(MONTH($A104)&lt;MONTH('Настройки ТИК'!$D$17),0,IF(BK104="К",BE104,0)))</f>
        <v>#VALUE!</v>
      </c>
      <c r="BH104" s="277">
        <f t="shared" si="142"/>
        <v>0</v>
      </c>
      <c r="BI104" s="277">
        <f t="shared" si="143"/>
        <v>0</v>
      </c>
      <c r="BJ104" s="303">
        <f>'в ФОВ'!BG80</f>
        <v>0</v>
      </c>
      <c r="BK104" s="380" t="str">
        <f t="shared" si="144"/>
        <v/>
      </c>
      <c r="BL104" s="274" t="str">
        <f t="shared" si="112"/>
        <v>${id_fio6}</v>
      </c>
      <c r="BM104" s="181"/>
      <c r="BN104" s="181"/>
      <c r="BO104" s="275" t="str">
        <f t="shared" si="202"/>
        <v>0:</v>
      </c>
      <c r="BP104" s="275" t="str">
        <f t="shared" si="202"/>
        <v>0:</v>
      </c>
      <c r="BQ104" s="276">
        <f t="shared" si="145"/>
        <v>0</v>
      </c>
      <c r="BR104" s="277" t="e">
        <f>IF(MONTH('Настройки ТИК'!$C$17)=MONTH('Настройки ТИК'!$D$17),IF(BW104="К",BQ104,0),IF(MONTH($A104)&lt;MONTH('Настройки ТИК'!$D$17),IF(BW104="К",BQ104,0),0))</f>
        <v>#VALUE!</v>
      </c>
      <c r="BS104" s="277" t="e">
        <f>IF(MONTH('Настройки ТИК'!$C$17)=MONTH('Настройки ТИК'!$D$17),0,IF(MONTH($A104)&lt;MONTH('Настройки ТИК'!$D$17),0,IF(BW104="К",BQ104,0)))</f>
        <v>#VALUE!</v>
      </c>
      <c r="BT104" s="277">
        <f t="shared" si="146"/>
        <v>0</v>
      </c>
      <c r="BU104" s="277">
        <f t="shared" si="147"/>
        <v>0</v>
      </c>
      <c r="BV104" s="303">
        <f>'в ФОВ'!BS80</f>
        <v>0</v>
      </c>
      <c r="BW104" s="380" t="str">
        <f t="shared" si="148"/>
        <v/>
      </c>
      <c r="BX104" s="274" t="str">
        <f t="shared" si="113"/>
        <v>${id_fio7}</v>
      </c>
      <c r="BY104" s="181"/>
      <c r="BZ104" s="181"/>
      <c r="CA104" s="275" t="str">
        <f t="shared" si="203"/>
        <v>0:</v>
      </c>
      <c r="CB104" s="275" t="str">
        <f t="shared" si="203"/>
        <v>0:</v>
      </c>
      <c r="CC104" s="276">
        <f t="shared" si="149"/>
        <v>0</v>
      </c>
      <c r="CD104" s="277" t="e">
        <f>IF(MONTH('Настройки ТИК'!$C$17)=MONTH('Настройки ТИК'!$D$17),IF(CI104="К",CC104,0),IF(MONTH($A104)&lt;MONTH('Настройки ТИК'!$D$17),IF(CI104="К",CC104,0),0))</f>
        <v>#VALUE!</v>
      </c>
      <c r="CE104" s="277" t="e">
        <f>IF(MONTH('Настройки ТИК'!$C$17)=MONTH('Настройки ТИК'!$D$17),0,IF(MONTH($A104)&lt;MONTH('Настройки ТИК'!$D$17),0,IF(CI104="К",CC104,0)))</f>
        <v>#VALUE!</v>
      </c>
      <c r="CF104" s="277">
        <f t="shared" si="150"/>
        <v>0</v>
      </c>
      <c r="CG104" s="277">
        <f t="shared" si="151"/>
        <v>0</v>
      </c>
      <c r="CH104" s="303">
        <f>'в ФОВ'!CE80</f>
        <v>0</v>
      </c>
      <c r="CI104" s="380" t="str">
        <f t="shared" si="152"/>
        <v/>
      </c>
      <c r="CJ104" s="274" t="str">
        <f t="shared" si="114"/>
        <v>${id_fio8}</v>
      </c>
      <c r="CK104" s="181"/>
      <c r="CL104" s="181"/>
      <c r="CM104" s="275" t="str">
        <f t="shared" si="204"/>
        <v>0:</v>
      </c>
      <c r="CN104" s="275" t="str">
        <f t="shared" si="204"/>
        <v>0:</v>
      </c>
      <c r="CO104" s="276">
        <f t="shared" si="153"/>
        <v>0</v>
      </c>
      <c r="CP104" s="277" t="e">
        <f>IF(MONTH('Настройки ТИК'!$C$17)=MONTH('Настройки ТИК'!$D$17),IF(CU104="К",CO104,0),IF(MONTH($A104)&lt;MONTH('Настройки ТИК'!$D$17),IF(CU104="К",CO104,0),0))</f>
        <v>#VALUE!</v>
      </c>
      <c r="CQ104" s="277" t="e">
        <f>IF(MONTH('Настройки ТИК'!$C$17)=MONTH('Настройки ТИК'!$D$17),0,IF(MONTH($A104)&lt;MONTH('Настройки ТИК'!$D$17),0,IF(CU104="К",CO104,0)))</f>
        <v>#VALUE!</v>
      </c>
      <c r="CR104" s="277">
        <f t="shared" si="154"/>
        <v>0</v>
      </c>
      <c r="CS104" s="277">
        <f t="shared" si="155"/>
        <v>0</v>
      </c>
      <c r="CT104" s="303">
        <f>'в ФОВ'!CQ80</f>
        <v>0</v>
      </c>
      <c r="CU104" s="380" t="str">
        <f t="shared" si="156"/>
        <v/>
      </c>
      <c r="CV104" s="274" t="str">
        <f t="shared" si="115"/>
        <v>${id_fio9}</v>
      </c>
      <c r="CW104" s="181"/>
      <c r="CX104" s="181"/>
      <c r="CY104" s="275" t="str">
        <f t="shared" si="205"/>
        <v>0:</v>
      </c>
      <c r="CZ104" s="275" t="str">
        <f t="shared" si="205"/>
        <v>0:</v>
      </c>
      <c r="DA104" s="276">
        <f t="shared" si="157"/>
        <v>0</v>
      </c>
      <c r="DB104" s="277" t="e">
        <f>IF(MONTH('Настройки ТИК'!$C$17)=MONTH('Настройки ТИК'!$D$17),IF(DG104="К",DA104,0),IF(MONTH($A104)&lt;MONTH('Настройки ТИК'!$D$17),IF(DG104="К",DA104,0),0))</f>
        <v>#VALUE!</v>
      </c>
      <c r="DC104" s="277" t="e">
        <f>IF(MONTH('Настройки ТИК'!$C$17)=MONTH('Настройки ТИК'!$D$17),0,IF(MONTH($A104)&lt;MONTH('Настройки ТИК'!$D$17),0,IF(DG104="К",DA104,0)))</f>
        <v>#VALUE!</v>
      </c>
      <c r="DD104" s="277">
        <f t="shared" si="158"/>
        <v>0</v>
      </c>
      <c r="DE104" s="277">
        <f t="shared" si="159"/>
        <v>0</v>
      </c>
      <c r="DF104" s="303">
        <f>'в ФОВ'!DC80</f>
        <v>0</v>
      </c>
      <c r="DG104" s="380" t="str">
        <f t="shared" si="160"/>
        <v/>
      </c>
      <c r="DH104" s="274" t="str">
        <f t="shared" si="116"/>
        <v>${id_fio10}</v>
      </c>
      <c r="DI104" s="181"/>
      <c r="DJ104" s="181"/>
      <c r="DK104" s="275" t="str">
        <f t="shared" si="206"/>
        <v>0:</v>
      </c>
      <c r="DL104" s="275" t="str">
        <f t="shared" si="206"/>
        <v>0:</v>
      </c>
      <c r="DM104" s="276">
        <f t="shared" si="161"/>
        <v>0</v>
      </c>
      <c r="DN104" s="277" t="e">
        <f>IF(MONTH('Настройки ТИК'!$C$17)=MONTH('Настройки ТИК'!$D$17),IF(DS104="К",DM104,0),IF(MONTH($A104)&lt;MONTH('Настройки ТИК'!$D$17),IF(DS104="К",DM104,0),0))</f>
        <v>#VALUE!</v>
      </c>
      <c r="DO104" s="277" t="e">
        <f>IF(MONTH('Настройки ТИК'!$C$17)=MONTH('Настройки ТИК'!$D$17),0,IF(MONTH($A104)&lt;MONTH('Настройки ТИК'!$D$17),0,IF(DS104="К",DM104,0)))</f>
        <v>#VALUE!</v>
      </c>
      <c r="DP104" s="277">
        <f t="shared" si="162"/>
        <v>0</v>
      </c>
      <c r="DQ104" s="277">
        <f t="shared" si="163"/>
        <v>0</v>
      </c>
      <c r="DR104" s="303">
        <f>'в ФОВ'!DO80</f>
        <v>0</v>
      </c>
      <c r="DS104" s="380" t="str">
        <f t="shared" si="164"/>
        <v/>
      </c>
      <c r="DT104" s="274" t="str">
        <f t="shared" si="117"/>
        <v>${id_fio11}</v>
      </c>
      <c r="DU104" s="181"/>
      <c r="DV104" s="181"/>
      <c r="DW104" s="275" t="str">
        <f t="shared" si="207"/>
        <v>0:</v>
      </c>
      <c r="DX104" s="275" t="str">
        <f t="shared" si="207"/>
        <v>0:</v>
      </c>
      <c r="DY104" s="276">
        <f t="shared" si="165"/>
        <v>0</v>
      </c>
      <c r="DZ104" s="277" t="e">
        <f>IF(MONTH('Настройки ТИК'!$C$17)=MONTH('Настройки ТИК'!$D$17),IF(EE104="К",DY104,0),IF(MONTH($A104)&lt;MONTH('Настройки ТИК'!$D$17),IF(EE104="К",DY104,0),0))</f>
        <v>#VALUE!</v>
      </c>
      <c r="EA104" s="277" t="e">
        <f>IF(MONTH('Настройки ТИК'!$C$17)=MONTH('Настройки ТИК'!$D$17),0,IF(MONTH($A104)&lt;MONTH('Настройки ТИК'!$D$17),0,IF(EE104="К",DY104,0)))</f>
        <v>#VALUE!</v>
      </c>
      <c r="EB104" s="277">
        <f t="shared" si="166"/>
        <v>0</v>
      </c>
      <c r="EC104" s="277">
        <f t="shared" si="167"/>
        <v>0</v>
      </c>
      <c r="ED104" s="303">
        <f>'в ФОВ'!EA80</f>
        <v>0</v>
      </c>
      <c r="EE104" s="380" t="str">
        <f t="shared" si="168"/>
        <v/>
      </c>
      <c r="EF104" s="274" t="str">
        <f t="shared" si="118"/>
        <v>${id_fio12}</v>
      </c>
      <c r="EG104" s="181"/>
      <c r="EH104" s="181"/>
      <c r="EI104" s="275" t="str">
        <f t="shared" si="208"/>
        <v>0:</v>
      </c>
      <c r="EJ104" s="275" t="str">
        <f t="shared" si="208"/>
        <v>0:</v>
      </c>
      <c r="EK104" s="276">
        <f t="shared" si="169"/>
        <v>0</v>
      </c>
      <c r="EL104" s="277" t="e">
        <f>IF(MONTH('Настройки ТИК'!$C$17)=MONTH('Настройки ТИК'!$D$17),IF(EQ104="К",EK104,0),IF(MONTH($A104)&lt;MONTH('Настройки ТИК'!$D$17),IF(EQ104="К",EK104,0),0))</f>
        <v>#VALUE!</v>
      </c>
      <c r="EM104" s="277" t="e">
        <f>IF(MONTH('Настройки ТИК'!$C$17)=MONTH('Настройки ТИК'!$D$17),0,IF(MONTH($A104)&lt;MONTH('Настройки ТИК'!$D$17),0,IF(EQ104="К",EK104,0)))</f>
        <v>#VALUE!</v>
      </c>
      <c r="EN104" s="277">
        <f t="shared" si="170"/>
        <v>0</v>
      </c>
      <c r="EO104" s="277">
        <f t="shared" si="171"/>
        <v>0</v>
      </c>
      <c r="EP104" s="303">
        <f>'в ФОВ'!EM80</f>
        <v>0</v>
      </c>
      <c r="EQ104" s="380" t="str">
        <f t="shared" si="172"/>
        <v/>
      </c>
      <c r="ER104" s="274" t="str">
        <f t="shared" si="119"/>
        <v>${id_fio13}</v>
      </c>
      <c r="ES104" s="181"/>
      <c r="ET104" s="181"/>
      <c r="EU104" s="275" t="str">
        <f t="shared" si="209"/>
        <v>0:</v>
      </c>
      <c r="EV104" s="275" t="str">
        <f t="shared" si="209"/>
        <v>0:</v>
      </c>
      <c r="EW104" s="276">
        <f t="shared" si="173"/>
        <v>0</v>
      </c>
      <c r="EX104" s="277" t="e">
        <f>IF(MONTH('Настройки ТИК'!$C$17)=MONTH('Настройки ТИК'!$D$17),IF(FC104="К",EW104,0),IF(MONTH($A104)&lt;MONTH('Настройки ТИК'!$D$17),IF(FC104="К",EW104,0),0))</f>
        <v>#VALUE!</v>
      </c>
      <c r="EY104" s="277" t="e">
        <f>IF(MONTH('Настройки ТИК'!$C$17)=MONTH('Настройки ТИК'!$D$17),0,IF(MONTH($A104)&lt;MONTH('Настройки ТИК'!$D$17),0,IF(FC104="К",EW104,0)))</f>
        <v>#VALUE!</v>
      </c>
      <c r="EZ104" s="277">
        <f t="shared" si="174"/>
        <v>0</v>
      </c>
      <c r="FA104" s="277">
        <f t="shared" si="175"/>
        <v>0</v>
      </c>
      <c r="FB104" s="303">
        <f>'в ФОВ'!EY80</f>
        <v>0</v>
      </c>
      <c r="FC104" s="380" t="str">
        <f t="shared" si="176"/>
        <v/>
      </c>
      <c r="FD104" s="274" t="str">
        <f t="shared" si="120"/>
        <v>${id_fio14}</v>
      </c>
      <c r="FE104" s="181"/>
      <c r="FF104" s="181"/>
      <c r="FG104" s="275" t="str">
        <f t="shared" si="210"/>
        <v>0:</v>
      </c>
      <c r="FH104" s="275" t="str">
        <f t="shared" si="210"/>
        <v>0:</v>
      </c>
      <c r="FI104" s="276">
        <f t="shared" si="177"/>
        <v>0</v>
      </c>
      <c r="FJ104" s="277" t="e">
        <f>IF(MONTH('Настройки ТИК'!$C$17)=MONTH('Настройки ТИК'!$D$17),IF(FO104="К",FI104,0),IF(MONTH($A104)&lt;MONTH('Настройки ТИК'!$D$17),IF(FO104="К",FI104,0),0))</f>
        <v>#VALUE!</v>
      </c>
      <c r="FK104" s="277" t="e">
        <f>IF(MONTH('Настройки ТИК'!$C$17)=MONTH('Настройки ТИК'!$D$17),0,IF(MONTH($A104)&lt;MONTH('Настройки ТИК'!$D$17),0,IF(FO104="К",FI104,0)))</f>
        <v>#VALUE!</v>
      </c>
      <c r="FL104" s="277">
        <f t="shared" si="178"/>
        <v>0</v>
      </c>
      <c r="FM104" s="277">
        <f t="shared" si="179"/>
        <v>0</v>
      </c>
      <c r="FN104" s="303">
        <f>'в ФОВ'!FK80</f>
        <v>0</v>
      </c>
      <c r="FO104" s="380" t="str">
        <f t="shared" si="180"/>
        <v/>
      </c>
      <c r="FP104" s="274" t="str">
        <f t="shared" si="121"/>
        <v>${id_fio15}</v>
      </c>
      <c r="FQ104" s="181"/>
      <c r="FR104" s="181"/>
      <c r="FS104" s="275" t="str">
        <f t="shared" si="211"/>
        <v>0:</v>
      </c>
      <c r="FT104" s="275" t="str">
        <f t="shared" si="211"/>
        <v>0:</v>
      </c>
      <c r="FU104" s="276">
        <f t="shared" si="181"/>
        <v>0</v>
      </c>
      <c r="FV104" s="277" t="e">
        <f>IF(MONTH('Настройки ТИК'!$C$17)=MONTH('Настройки ТИК'!$D$17),IF(GA104="К",FU104,0),IF(MONTH($A104)&lt;MONTH('Настройки ТИК'!$D$17),IF(GA104="К",FU104,0),0))</f>
        <v>#VALUE!</v>
      </c>
      <c r="FW104" s="277" t="e">
        <f>IF(MONTH('Настройки ТИК'!$C$17)=MONTH('Настройки ТИК'!$D$17),0,IF(MONTH($A104)&lt;MONTH('Настройки ТИК'!$D$17),0,IF(GA104="К",FU104,0)))</f>
        <v>#VALUE!</v>
      </c>
      <c r="FX104" s="277">
        <f t="shared" si="182"/>
        <v>0</v>
      </c>
      <c r="FY104" s="277">
        <f t="shared" si="183"/>
        <v>0</v>
      </c>
      <c r="FZ104" s="303">
        <f>'в ФОВ'!FW80</f>
        <v>0</v>
      </c>
      <c r="GA104" s="380" t="str">
        <f t="shared" si="184"/>
        <v/>
      </c>
      <c r="GB104" s="274" t="str">
        <f t="shared" si="122"/>
        <v>${id_fio16}</v>
      </c>
      <c r="GC104" s="181"/>
      <c r="GD104" s="181"/>
      <c r="GE104" s="275" t="str">
        <f t="shared" si="212"/>
        <v>0:</v>
      </c>
      <c r="GF104" s="275" t="str">
        <f t="shared" si="212"/>
        <v>0:</v>
      </c>
      <c r="GG104" s="276">
        <f t="shared" si="185"/>
        <v>0</v>
      </c>
      <c r="GH104" s="277" t="e">
        <f>IF(MONTH('Настройки ТИК'!$C$17)=MONTH('Настройки ТИК'!$D$17),IF(GM104="К",GG104,0),IF(MONTH($A104)&lt;MONTH('Настройки ТИК'!$D$17),IF(GM104="К",GG104,0),0))</f>
        <v>#VALUE!</v>
      </c>
      <c r="GI104" s="277" t="e">
        <f>IF(MONTH('Настройки ТИК'!$C$17)=MONTH('Настройки ТИК'!$D$17),0,IF(MONTH($A104)&lt;MONTH('Настройки ТИК'!$D$17),0,IF(GM104="К",GG104,0)))</f>
        <v>#VALUE!</v>
      </c>
      <c r="GJ104" s="277">
        <f t="shared" si="186"/>
        <v>0</v>
      </c>
      <c r="GK104" s="277">
        <f t="shared" si="187"/>
        <v>0</v>
      </c>
      <c r="GL104" s="303">
        <f>'в ФОВ'!GI80</f>
        <v>0</v>
      </c>
      <c r="GM104" s="380" t="str">
        <f t="shared" si="188"/>
        <v/>
      </c>
      <c r="GN104" s="274" t="str">
        <f t="shared" si="123"/>
        <v>${id_fio17}</v>
      </c>
      <c r="GO104" s="181"/>
      <c r="GP104" s="181"/>
      <c r="GQ104" s="275" t="str">
        <f t="shared" si="213"/>
        <v>0:</v>
      </c>
      <c r="GR104" s="275" t="str">
        <f t="shared" si="213"/>
        <v>0:</v>
      </c>
      <c r="GS104" s="276">
        <f t="shared" si="189"/>
        <v>0</v>
      </c>
      <c r="GT104" s="277" t="e">
        <f>IF(MONTH('Настройки ТИК'!$C$17)=MONTH('Настройки ТИК'!$D$17),IF(GY104="К",GS104,0),IF(MONTH($A104)&lt;MONTH('Настройки ТИК'!$D$17),IF(GY104="К",GS104,0),0))</f>
        <v>#VALUE!</v>
      </c>
      <c r="GU104" s="277" t="e">
        <f>IF(MONTH('Настройки ТИК'!$C$17)=MONTH('Настройки ТИК'!$D$17),0,IF(MONTH($A104)&lt;MONTH('Настройки ТИК'!$D$17),0,IF(GY104="К",GS104,0)))</f>
        <v>#VALUE!</v>
      </c>
      <c r="GV104" s="277">
        <f t="shared" si="190"/>
        <v>0</v>
      </c>
      <c r="GW104" s="277">
        <f t="shared" si="191"/>
        <v>0</v>
      </c>
      <c r="GX104" s="303">
        <f>'в ФОВ'!GU80</f>
        <v>0</v>
      </c>
      <c r="GY104" s="380" t="str">
        <f t="shared" si="192"/>
        <v/>
      </c>
      <c r="GZ104" s="274" t="str">
        <f t="shared" si="124"/>
        <v>${id_fio18}</v>
      </c>
      <c r="HA104" s="181"/>
      <c r="HB104" s="181"/>
      <c r="HC104" s="275" t="str">
        <f t="shared" si="214"/>
        <v>0:</v>
      </c>
      <c r="HD104" s="275" t="str">
        <f t="shared" si="214"/>
        <v>0:</v>
      </c>
      <c r="HE104" s="276">
        <f t="shared" si="193"/>
        <v>0</v>
      </c>
      <c r="HF104" s="277" t="e">
        <f>IF(MONTH('Настройки ТИК'!$C$17)=MONTH('Настройки ТИК'!$D$17),IF(HK104="К",HE104,0),IF(MONTH($A104)&lt;MONTH('Настройки ТИК'!$D$17),IF(HK104="К",HE104,0),0))</f>
        <v>#VALUE!</v>
      </c>
      <c r="HG104" s="277" t="e">
        <f>IF(MONTH('Настройки ТИК'!$C$17)=MONTH('Настройки ТИК'!$D$17),0,IF(MONTH($A104)&lt;MONTH('Настройки ТИК'!$D$17),0,IF(HK104="К",HE104,0)))</f>
        <v>#VALUE!</v>
      </c>
      <c r="HH104" s="277">
        <f t="shared" si="194"/>
        <v>0</v>
      </c>
      <c r="HI104" s="277">
        <f t="shared" si="195"/>
        <v>0</v>
      </c>
      <c r="HJ104" s="303">
        <f>'в ФОВ'!HG80</f>
        <v>0</v>
      </c>
      <c r="HK104" s="380" t="str">
        <f t="shared" si="196"/>
        <v/>
      </c>
      <c r="HO104" s="408" t="str">
        <f>'Настройки ТИК'!$C$55</f>
        <v>${code_doc}</v>
      </c>
    </row>
    <row r="105" spans="1:223">
      <c r="A105" s="419" t="s">
        <v>1040</v>
      </c>
      <c r="B105" s="420" t="s">
        <v>1041</v>
      </c>
      <c r="C105" s="497" t="s">
        <v>1091</v>
      </c>
      <c r="D105" s="274" t="str">
        <f t="shared" si="107"/>
        <v>${id_fio1}</v>
      </c>
      <c r="E105" s="181"/>
      <c r="F105" s="181"/>
      <c r="G105" s="275" t="str">
        <f t="shared" si="197"/>
        <v>0:</v>
      </c>
      <c r="H105" s="275" t="str">
        <f t="shared" si="197"/>
        <v>0:</v>
      </c>
      <c r="I105" s="276">
        <f t="shared" si="125"/>
        <v>0</v>
      </c>
      <c r="J105" s="277" t="e">
        <f>IF(MONTH('Настройки ТИК'!$C$17)=MONTH('Настройки ТИК'!$D$17),IF(O105="К",I105,0),IF(MONTH($A105)&lt;MONTH('Настройки ТИК'!$D$17),IF(O105="К",I105,0),0))</f>
        <v>#VALUE!</v>
      </c>
      <c r="K105" s="277" t="e">
        <f>IF(MONTH('Настройки ТИК'!$C$17)=MONTH('Настройки ТИК'!$D$17),0,IF(MONTH($A105)&lt;MONTH('Настройки ТИК'!$D$17),0,IF(O105="К",I105,0)))</f>
        <v>#VALUE!</v>
      </c>
      <c r="L105" s="277">
        <f t="shared" si="126"/>
        <v>0</v>
      </c>
      <c r="M105" s="277">
        <f t="shared" si="127"/>
        <v>0</v>
      </c>
      <c r="N105" s="303">
        <f>'в ФОВ'!K81</f>
        <v>0</v>
      </c>
      <c r="O105" s="380" t="str">
        <f t="shared" si="128"/>
        <v/>
      </c>
      <c r="P105" s="274" t="str">
        <f t="shared" si="108"/>
        <v>${id_fio2}</v>
      </c>
      <c r="Q105" s="181"/>
      <c r="R105" s="181"/>
      <c r="S105" s="275" t="str">
        <f t="shared" si="198"/>
        <v>0:</v>
      </c>
      <c r="T105" s="275" t="str">
        <f t="shared" si="198"/>
        <v>0:</v>
      </c>
      <c r="U105" s="276">
        <f t="shared" si="129"/>
        <v>0</v>
      </c>
      <c r="V105" s="277" t="e">
        <f>IF(MONTH('Настройки ТИК'!$C$17)=MONTH('Настройки ТИК'!$D$17),IF(AA105="К",U105,0),IF(MONTH($A105)&lt;MONTH('Настройки ТИК'!$D$17),IF(AA105="К",U105,0),0))</f>
        <v>#VALUE!</v>
      </c>
      <c r="W105" s="277" t="e">
        <f>IF(MONTH('Настройки ТИК'!$C$17)=MONTH('Настройки ТИК'!$D$17),0,IF(MONTH($A105)&lt;MONTH('Настройки ТИК'!$D$17),0,IF(AA105="К",U105,0)))</f>
        <v>#VALUE!</v>
      </c>
      <c r="X105" s="277">
        <f t="shared" si="130"/>
        <v>0</v>
      </c>
      <c r="Y105" s="277">
        <f t="shared" si="131"/>
        <v>0</v>
      </c>
      <c r="Z105" s="303">
        <f>'в ФОВ'!W81</f>
        <v>0</v>
      </c>
      <c r="AA105" s="380" t="str">
        <f t="shared" si="132"/>
        <v/>
      </c>
      <c r="AB105" s="274" t="str">
        <f t="shared" si="109"/>
        <v>${id_fio3}</v>
      </c>
      <c r="AC105" s="181"/>
      <c r="AD105" s="181"/>
      <c r="AE105" s="275" t="str">
        <f t="shared" si="199"/>
        <v>0:</v>
      </c>
      <c r="AF105" s="275" t="str">
        <f t="shared" si="199"/>
        <v>0:</v>
      </c>
      <c r="AG105" s="276">
        <f t="shared" si="133"/>
        <v>0</v>
      </c>
      <c r="AH105" s="277" t="e">
        <f>IF(MONTH('Настройки ТИК'!$C$17)=MONTH('Настройки ТИК'!$D$17),IF(AM105="К",AG105,0),IF(MONTH($A105)&lt;MONTH('Настройки ТИК'!$D$17),IF(AM105="К",AG105,0),0))</f>
        <v>#VALUE!</v>
      </c>
      <c r="AI105" s="277" t="e">
        <f>IF(MONTH('Настройки ТИК'!$C$17)=MONTH('Настройки ТИК'!$D$17),0,IF(MONTH($A105)&lt;MONTH('Настройки ТИК'!$D$17),0,IF(AM105="К",AG105,0)))</f>
        <v>#VALUE!</v>
      </c>
      <c r="AJ105" s="277">
        <f t="shared" si="134"/>
        <v>0</v>
      </c>
      <c r="AK105" s="277">
        <f t="shared" si="135"/>
        <v>0</v>
      </c>
      <c r="AL105" s="303">
        <f>'в ФОВ'!AI81</f>
        <v>0</v>
      </c>
      <c r="AM105" s="380" t="str">
        <f t="shared" si="136"/>
        <v/>
      </c>
      <c r="AN105" s="274" t="str">
        <f t="shared" si="110"/>
        <v>${id_fio4}</v>
      </c>
      <c r="AO105" s="181"/>
      <c r="AP105" s="181"/>
      <c r="AQ105" s="275" t="str">
        <f t="shared" si="200"/>
        <v>0:</v>
      </c>
      <c r="AR105" s="275" t="str">
        <f t="shared" si="200"/>
        <v>0:</v>
      </c>
      <c r="AS105" s="276">
        <f t="shared" si="137"/>
        <v>0</v>
      </c>
      <c r="AT105" s="277" t="e">
        <f>IF(MONTH('Настройки ТИК'!$C$17)=MONTH('Настройки ТИК'!$D$17),IF(AY105="К",AS105,0),IF(MONTH($A105)&lt;MONTH('Настройки ТИК'!$D$17),IF(AY105="К",AS105,0),0))</f>
        <v>#VALUE!</v>
      </c>
      <c r="AU105" s="277" t="e">
        <f>IF(MONTH('Настройки ТИК'!$C$17)=MONTH('Настройки ТИК'!$D$17),0,IF(MONTH($A105)&lt;MONTH('Настройки ТИК'!$D$17),0,IF(AY105="К",AS105,0)))</f>
        <v>#VALUE!</v>
      </c>
      <c r="AV105" s="277">
        <f t="shared" si="138"/>
        <v>0</v>
      </c>
      <c r="AW105" s="277">
        <f t="shared" si="139"/>
        <v>0</v>
      </c>
      <c r="AX105" s="303">
        <f>'в ФОВ'!AU81</f>
        <v>0</v>
      </c>
      <c r="AY105" s="380" t="str">
        <f t="shared" si="140"/>
        <v/>
      </c>
      <c r="AZ105" s="274" t="str">
        <f t="shared" si="111"/>
        <v>${id_fio5}</v>
      </c>
      <c r="BA105" s="181"/>
      <c r="BB105" s="181"/>
      <c r="BC105" s="275" t="str">
        <f t="shared" si="201"/>
        <v>0:</v>
      </c>
      <c r="BD105" s="275" t="str">
        <f t="shared" si="201"/>
        <v>0:</v>
      </c>
      <c r="BE105" s="276">
        <f t="shared" si="141"/>
        <v>0</v>
      </c>
      <c r="BF105" s="277" t="e">
        <f>IF(MONTH('Настройки ТИК'!$C$17)=MONTH('Настройки ТИК'!$D$17),IF(BK105="К",BE105,0),IF(MONTH($A105)&lt;MONTH('Настройки ТИК'!$D$17),IF(BK105="К",BE105,0),0))</f>
        <v>#VALUE!</v>
      </c>
      <c r="BG105" s="277" t="e">
        <f>IF(MONTH('Настройки ТИК'!$C$17)=MONTH('Настройки ТИК'!$D$17),0,IF(MONTH($A105)&lt;MONTH('Настройки ТИК'!$D$17),0,IF(BK105="К",BE105,0)))</f>
        <v>#VALUE!</v>
      </c>
      <c r="BH105" s="277">
        <f t="shared" si="142"/>
        <v>0</v>
      </c>
      <c r="BI105" s="277">
        <f t="shared" si="143"/>
        <v>0</v>
      </c>
      <c r="BJ105" s="303">
        <f>'в ФОВ'!BG81</f>
        <v>0</v>
      </c>
      <c r="BK105" s="380" t="str">
        <f t="shared" si="144"/>
        <v/>
      </c>
      <c r="BL105" s="274" t="str">
        <f t="shared" si="112"/>
        <v>${id_fio6}</v>
      </c>
      <c r="BM105" s="181"/>
      <c r="BN105" s="181"/>
      <c r="BO105" s="275" t="str">
        <f t="shared" si="202"/>
        <v>0:</v>
      </c>
      <c r="BP105" s="275" t="str">
        <f t="shared" si="202"/>
        <v>0:</v>
      </c>
      <c r="BQ105" s="276">
        <f t="shared" si="145"/>
        <v>0</v>
      </c>
      <c r="BR105" s="277" t="e">
        <f>IF(MONTH('Настройки ТИК'!$C$17)=MONTH('Настройки ТИК'!$D$17),IF(BW105="К",BQ105,0),IF(MONTH($A105)&lt;MONTH('Настройки ТИК'!$D$17),IF(BW105="К",BQ105,0),0))</f>
        <v>#VALUE!</v>
      </c>
      <c r="BS105" s="277" t="e">
        <f>IF(MONTH('Настройки ТИК'!$C$17)=MONTH('Настройки ТИК'!$D$17),0,IF(MONTH($A105)&lt;MONTH('Настройки ТИК'!$D$17),0,IF(BW105="К",BQ105,0)))</f>
        <v>#VALUE!</v>
      </c>
      <c r="BT105" s="277">
        <f t="shared" si="146"/>
        <v>0</v>
      </c>
      <c r="BU105" s="277">
        <f t="shared" si="147"/>
        <v>0</v>
      </c>
      <c r="BV105" s="303">
        <f>'в ФОВ'!BS81</f>
        <v>0</v>
      </c>
      <c r="BW105" s="380" t="str">
        <f t="shared" si="148"/>
        <v/>
      </c>
      <c r="BX105" s="274" t="str">
        <f t="shared" si="113"/>
        <v>${id_fio7}</v>
      </c>
      <c r="BY105" s="181"/>
      <c r="BZ105" s="181"/>
      <c r="CA105" s="275" t="str">
        <f t="shared" si="203"/>
        <v>0:</v>
      </c>
      <c r="CB105" s="275" t="str">
        <f t="shared" si="203"/>
        <v>0:</v>
      </c>
      <c r="CC105" s="276">
        <f t="shared" si="149"/>
        <v>0</v>
      </c>
      <c r="CD105" s="277" t="e">
        <f>IF(MONTH('Настройки ТИК'!$C$17)=MONTH('Настройки ТИК'!$D$17),IF(CI105="К",CC105,0),IF(MONTH($A105)&lt;MONTH('Настройки ТИК'!$D$17),IF(CI105="К",CC105,0),0))</f>
        <v>#VALUE!</v>
      </c>
      <c r="CE105" s="277" t="e">
        <f>IF(MONTH('Настройки ТИК'!$C$17)=MONTH('Настройки ТИК'!$D$17),0,IF(MONTH($A105)&lt;MONTH('Настройки ТИК'!$D$17),0,IF(CI105="К",CC105,0)))</f>
        <v>#VALUE!</v>
      </c>
      <c r="CF105" s="277">
        <f t="shared" si="150"/>
        <v>0</v>
      </c>
      <c r="CG105" s="277">
        <f t="shared" si="151"/>
        <v>0</v>
      </c>
      <c r="CH105" s="303">
        <f>'в ФОВ'!CE81</f>
        <v>0</v>
      </c>
      <c r="CI105" s="380" t="str">
        <f t="shared" si="152"/>
        <v/>
      </c>
      <c r="CJ105" s="274" t="str">
        <f t="shared" si="114"/>
        <v>${id_fio8}</v>
      </c>
      <c r="CK105" s="181"/>
      <c r="CL105" s="181"/>
      <c r="CM105" s="275" t="str">
        <f t="shared" si="204"/>
        <v>0:</v>
      </c>
      <c r="CN105" s="275" t="str">
        <f t="shared" si="204"/>
        <v>0:</v>
      </c>
      <c r="CO105" s="276">
        <f t="shared" si="153"/>
        <v>0</v>
      </c>
      <c r="CP105" s="277" t="e">
        <f>IF(MONTH('Настройки ТИК'!$C$17)=MONTH('Настройки ТИК'!$D$17),IF(CU105="К",CO105,0),IF(MONTH($A105)&lt;MONTH('Настройки ТИК'!$D$17),IF(CU105="К",CO105,0),0))</f>
        <v>#VALUE!</v>
      </c>
      <c r="CQ105" s="277" t="e">
        <f>IF(MONTH('Настройки ТИК'!$C$17)=MONTH('Настройки ТИК'!$D$17),0,IF(MONTH($A105)&lt;MONTH('Настройки ТИК'!$D$17),0,IF(CU105="К",CO105,0)))</f>
        <v>#VALUE!</v>
      </c>
      <c r="CR105" s="277">
        <f t="shared" si="154"/>
        <v>0</v>
      </c>
      <c r="CS105" s="277">
        <f t="shared" si="155"/>
        <v>0</v>
      </c>
      <c r="CT105" s="303">
        <f>'в ФОВ'!CQ81</f>
        <v>0</v>
      </c>
      <c r="CU105" s="380" t="str">
        <f t="shared" si="156"/>
        <v/>
      </c>
      <c r="CV105" s="274" t="str">
        <f t="shared" si="115"/>
        <v>${id_fio9}</v>
      </c>
      <c r="CW105" s="181"/>
      <c r="CX105" s="181"/>
      <c r="CY105" s="275" t="str">
        <f t="shared" si="205"/>
        <v>0:</v>
      </c>
      <c r="CZ105" s="275" t="str">
        <f t="shared" si="205"/>
        <v>0:</v>
      </c>
      <c r="DA105" s="276">
        <f t="shared" si="157"/>
        <v>0</v>
      </c>
      <c r="DB105" s="277" t="e">
        <f>IF(MONTH('Настройки ТИК'!$C$17)=MONTH('Настройки ТИК'!$D$17),IF(DG105="К",DA105,0),IF(MONTH($A105)&lt;MONTH('Настройки ТИК'!$D$17),IF(DG105="К",DA105,0),0))</f>
        <v>#VALUE!</v>
      </c>
      <c r="DC105" s="277" t="e">
        <f>IF(MONTH('Настройки ТИК'!$C$17)=MONTH('Настройки ТИК'!$D$17),0,IF(MONTH($A105)&lt;MONTH('Настройки ТИК'!$D$17),0,IF(DG105="К",DA105,0)))</f>
        <v>#VALUE!</v>
      </c>
      <c r="DD105" s="277">
        <f t="shared" si="158"/>
        <v>0</v>
      </c>
      <c r="DE105" s="277">
        <f t="shared" si="159"/>
        <v>0</v>
      </c>
      <c r="DF105" s="303">
        <f>'в ФОВ'!DC81</f>
        <v>0</v>
      </c>
      <c r="DG105" s="380" t="str">
        <f t="shared" si="160"/>
        <v/>
      </c>
      <c r="DH105" s="274" t="str">
        <f t="shared" si="116"/>
        <v>${id_fio10}</v>
      </c>
      <c r="DI105" s="181"/>
      <c r="DJ105" s="181"/>
      <c r="DK105" s="275" t="str">
        <f t="shared" si="206"/>
        <v>0:</v>
      </c>
      <c r="DL105" s="275" t="str">
        <f t="shared" si="206"/>
        <v>0:</v>
      </c>
      <c r="DM105" s="276">
        <f t="shared" si="161"/>
        <v>0</v>
      </c>
      <c r="DN105" s="277" t="e">
        <f>IF(MONTH('Настройки ТИК'!$C$17)=MONTH('Настройки ТИК'!$D$17),IF(DS105="К",DM105,0),IF(MONTH($A105)&lt;MONTH('Настройки ТИК'!$D$17),IF(DS105="К",DM105,0),0))</f>
        <v>#VALUE!</v>
      </c>
      <c r="DO105" s="277" t="e">
        <f>IF(MONTH('Настройки ТИК'!$C$17)=MONTH('Настройки ТИК'!$D$17),0,IF(MONTH($A105)&lt;MONTH('Настройки ТИК'!$D$17),0,IF(DS105="К",DM105,0)))</f>
        <v>#VALUE!</v>
      </c>
      <c r="DP105" s="277">
        <f t="shared" si="162"/>
        <v>0</v>
      </c>
      <c r="DQ105" s="277">
        <f t="shared" si="163"/>
        <v>0</v>
      </c>
      <c r="DR105" s="303">
        <f>'в ФОВ'!DO81</f>
        <v>0</v>
      </c>
      <c r="DS105" s="380" t="str">
        <f t="shared" si="164"/>
        <v/>
      </c>
      <c r="DT105" s="274" t="str">
        <f t="shared" si="117"/>
        <v>${id_fio11}</v>
      </c>
      <c r="DU105" s="181"/>
      <c r="DV105" s="181"/>
      <c r="DW105" s="275" t="str">
        <f t="shared" si="207"/>
        <v>0:</v>
      </c>
      <c r="DX105" s="275" t="str">
        <f t="shared" si="207"/>
        <v>0:</v>
      </c>
      <c r="DY105" s="276">
        <f t="shared" si="165"/>
        <v>0</v>
      </c>
      <c r="DZ105" s="277" t="e">
        <f>IF(MONTH('Настройки ТИК'!$C$17)=MONTH('Настройки ТИК'!$D$17),IF(EE105="К",DY105,0),IF(MONTH($A105)&lt;MONTH('Настройки ТИК'!$D$17),IF(EE105="К",DY105,0),0))</f>
        <v>#VALUE!</v>
      </c>
      <c r="EA105" s="277" t="e">
        <f>IF(MONTH('Настройки ТИК'!$C$17)=MONTH('Настройки ТИК'!$D$17),0,IF(MONTH($A105)&lt;MONTH('Настройки ТИК'!$D$17),0,IF(EE105="К",DY105,0)))</f>
        <v>#VALUE!</v>
      </c>
      <c r="EB105" s="277">
        <f t="shared" si="166"/>
        <v>0</v>
      </c>
      <c r="EC105" s="277">
        <f t="shared" si="167"/>
        <v>0</v>
      </c>
      <c r="ED105" s="303">
        <f>'в ФОВ'!EA81</f>
        <v>0</v>
      </c>
      <c r="EE105" s="380" t="str">
        <f t="shared" si="168"/>
        <v/>
      </c>
      <c r="EF105" s="274" t="str">
        <f t="shared" si="118"/>
        <v>${id_fio12}</v>
      </c>
      <c r="EG105" s="181"/>
      <c r="EH105" s="181"/>
      <c r="EI105" s="275" t="str">
        <f t="shared" si="208"/>
        <v>0:</v>
      </c>
      <c r="EJ105" s="275" t="str">
        <f t="shared" si="208"/>
        <v>0:</v>
      </c>
      <c r="EK105" s="276">
        <f t="shared" si="169"/>
        <v>0</v>
      </c>
      <c r="EL105" s="277" t="e">
        <f>IF(MONTH('Настройки ТИК'!$C$17)=MONTH('Настройки ТИК'!$D$17),IF(EQ105="К",EK105,0),IF(MONTH($A105)&lt;MONTH('Настройки ТИК'!$D$17),IF(EQ105="К",EK105,0),0))</f>
        <v>#VALUE!</v>
      </c>
      <c r="EM105" s="277" t="e">
        <f>IF(MONTH('Настройки ТИК'!$C$17)=MONTH('Настройки ТИК'!$D$17),0,IF(MONTH($A105)&lt;MONTH('Настройки ТИК'!$D$17),0,IF(EQ105="К",EK105,0)))</f>
        <v>#VALUE!</v>
      </c>
      <c r="EN105" s="277">
        <f t="shared" si="170"/>
        <v>0</v>
      </c>
      <c r="EO105" s="277">
        <f t="shared" si="171"/>
        <v>0</v>
      </c>
      <c r="EP105" s="303">
        <f>'в ФОВ'!EM81</f>
        <v>0</v>
      </c>
      <c r="EQ105" s="380" t="str">
        <f t="shared" si="172"/>
        <v/>
      </c>
      <c r="ER105" s="274" t="str">
        <f t="shared" si="119"/>
        <v>${id_fio13}</v>
      </c>
      <c r="ES105" s="181"/>
      <c r="ET105" s="181"/>
      <c r="EU105" s="275" t="str">
        <f t="shared" si="209"/>
        <v>0:</v>
      </c>
      <c r="EV105" s="275" t="str">
        <f t="shared" si="209"/>
        <v>0:</v>
      </c>
      <c r="EW105" s="276">
        <f t="shared" si="173"/>
        <v>0</v>
      </c>
      <c r="EX105" s="277" t="e">
        <f>IF(MONTH('Настройки ТИК'!$C$17)=MONTH('Настройки ТИК'!$D$17),IF(FC105="К",EW105,0),IF(MONTH($A105)&lt;MONTH('Настройки ТИК'!$D$17),IF(FC105="К",EW105,0),0))</f>
        <v>#VALUE!</v>
      </c>
      <c r="EY105" s="277" t="e">
        <f>IF(MONTH('Настройки ТИК'!$C$17)=MONTH('Настройки ТИК'!$D$17),0,IF(MONTH($A105)&lt;MONTH('Настройки ТИК'!$D$17),0,IF(FC105="К",EW105,0)))</f>
        <v>#VALUE!</v>
      </c>
      <c r="EZ105" s="277">
        <f t="shared" si="174"/>
        <v>0</v>
      </c>
      <c r="FA105" s="277">
        <f t="shared" si="175"/>
        <v>0</v>
      </c>
      <c r="FB105" s="303">
        <f>'в ФОВ'!EY81</f>
        <v>0</v>
      </c>
      <c r="FC105" s="380" t="str">
        <f t="shared" si="176"/>
        <v/>
      </c>
      <c r="FD105" s="274" t="str">
        <f t="shared" si="120"/>
        <v>${id_fio14}</v>
      </c>
      <c r="FE105" s="181"/>
      <c r="FF105" s="181"/>
      <c r="FG105" s="275" t="str">
        <f t="shared" si="210"/>
        <v>0:</v>
      </c>
      <c r="FH105" s="275" t="str">
        <f t="shared" si="210"/>
        <v>0:</v>
      </c>
      <c r="FI105" s="276">
        <f t="shared" si="177"/>
        <v>0</v>
      </c>
      <c r="FJ105" s="277" t="e">
        <f>IF(MONTH('Настройки ТИК'!$C$17)=MONTH('Настройки ТИК'!$D$17),IF(FO105="К",FI105,0),IF(MONTH($A105)&lt;MONTH('Настройки ТИК'!$D$17),IF(FO105="К",FI105,0),0))</f>
        <v>#VALUE!</v>
      </c>
      <c r="FK105" s="277" t="e">
        <f>IF(MONTH('Настройки ТИК'!$C$17)=MONTH('Настройки ТИК'!$D$17),0,IF(MONTH($A105)&lt;MONTH('Настройки ТИК'!$D$17),0,IF(FO105="К",FI105,0)))</f>
        <v>#VALUE!</v>
      </c>
      <c r="FL105" s="277">
        <f t="shared" si="178"/>
        <v>0</v>
      </c>
      <c r="FM105" s="277">
        <f t="shared" si="179"/>
        <v>0</v>
      </c>
      <c r="FN105" s="303">
        <f>'в ФОВ'!FK81</f>
        <v>0</v>
      </c>
      <c r="FO105" s="380" t="str">
        <f t="shared" si="180"/>
        <v/>
      </c>
      <c r="FP105" s="274" t="str">
        <f t="shared" si="121"/>
        <v>${id_fio15}</v>
      </c>
      <c r="FQ105" s="181"/>
      <c r="FR105" s="181"/>
      <c r="FS105" s="275" t="str">
        <f t="shared" si="211"/>
        <v>0:</v>
      </c>
      <c r="FT105" s="275" t="str">
        <f t="shared" si="211"/>
        <v>0:</v>
      </c>
      <c r="FU105" s="276">
        <f t="shared" si="181"/>
        <v>0</v>
      </c>
      <c r="FV105" s="277" t="e">
        <f>IF(MONTH('Настройки ТИК'!$C$17)=MONTH('Настройки ТИК'!$D$17),IF(GA105="К",FU105,0),IF(MONTH($A105)&lt;MONTH('Настройки ТИК'!$D$17),IF(GA105="К",FU105,0),0))</f>
        <v>#VALUE!</v>
      </c>
      <c r="FW105" s="277" t="e">
        <f>IF(MONTH('Настройки ТИК'!$C$17)=MONTH('Настройки ТИК'!$D$17),0,IF(MONTH($A105)&lt;MONTH('Настройки ТИК'!$D$17),0,IF(GA105="К",FU105,0)))</f>
        <v>#VALUE!</v>
      </c>
      <c r="FX105" s="277">
        <f t="shared" si="182"/>
        <v>0</v>
      </c>
      <c r="FY105" s="277">
        <f t="shared" si="183"/>
        <v>0</v>
      </c>
      <c r="FZ105" s="303">
        <f>'в ФОВ'!FW81</f>
        <v>0</v>
      </c>
      <c r="GA105" s="380" t="str">
        <f t="shared" si="184"/>
        <v/>
      </c>
      <c r="GB105" s="274" t="str">
        <f t="shared" si="122"/>
        <v>${id_fio16}</v>
      </c>
      <c r="GC105" s="181"/>
      <c r="GD105" s="181"/>
      <c r="GE105" s="275" t="str">
        <f t="shared" si="212"/>
        <v>0:</v>
      </c>
      <c r="GF105" s="275" t="str">
        <f t="shared" si="212"/>
        <v>0:</v>
      </c>
      <c r="GG105" s="276">
        <f t="shared" si="185"/>
        <v>0</v>
      </c>
      <c r="GH105" s="277" t="e">
        <f>IF(MONTH('Настройки ТИК'!$C$17)=MONTH('Настройки ТИК'!$D$17),IF(GM105="К",GG105,0),IF(MONTH($A105)&lt;MONTH('Настройки ТИК'!$D$17),IF(GM105="К",GG105,0),0))</f>
        <v>#VALUE!</v>
      </c>
      <c r="GI105" s="277" t="e">
        <f>IF(MONTH('Настройки ТИК'!$C$17)=MONTH('Настройки ТИК'!$D$17),0,IF(MONTH($A105)&lt;MONTH('Настройки ТИК'!$D$17),0,IF(GM105="К",GG105,0)))</f>
        <v>#VALUE!</v>
      </c>
      <c r="GJ105" s="277">
        <f t="shared" si="186"/>
        <v>0</v>
      </c>
      <c r="GK105" s="277">
        <f t="shared" si="187"/>
        <v>0</v>
      </c>
      <c r="GL105" s="303">
        <f>'в ФОВ'!GI81</f>
        <v>0</v>
      </c>
      <c r="GM105" s="380" t="str">
        <f t="shared" si="188"/>
        <v/>
      </c>
      <c r="GN105" s="274" t="str">
        <f t="shared" si="123"/>
        <v>${id_fio17}</v>
      </c>
      <c r="GO105" s="181"/>
      <c r="GP105" s="181"/>
      <c r="GQ105" s="275" t="str">
        <f t="shared" si="213"/>
        <v>0:</v>
      </c>
      <c r="GR105" s="275" t="str">
        <f t="shared" si="213"/>
        <v>0:</v>
      </c>
      <c r="GS105" s="276">
        <f t="shared" si="189"/>
        <v>0</v>
      </c>
      <c r="GT105" s="277" t="e">
        <f>IF(MONTH('Настройки ТИК'!$C$17)=MONTH('Настройки ТИК'!$D$17),IF(GY105="К",GS105,0),IF(MONTH($A105)&lt;MONTH('Настройки ТИК'!$D$17),IF(GY105="К",GS105,0),0))</f>
        <v>#VALUE!</v>
      </c>
      <c r="GU105" s="277" t="e">
        <f>IF(MONTH('Настройки ТИК'!$C$17)=MONTH('Настройки ТИК'!$D$17),0,IF(MONTH($A105)&lt;MONTH('Настройки ТИК'!$D$17),0,IF(GY105="К",GS105,0)))</f>
        <v>#VALUE!</v>
      </c>
      <c r="GV105" s="277">
        <f t="shared" si="190"/>
        <v>0</v>
      </c>
      <c r="GW105" s="277">
        <f t="shared" si="191"/>
        <v>0</v>
      </c>
      <c r="GX105" s="303">
        <f>'в ФОВ'!GU81</f>
        <v>0</v>
      </c>
      <c r="GY105" s="380" t="str">
        <f t="shared" si="192"/>
        <v/>
      </c>
      <c r="GZ105" s="274" t="str">
        <f t="shared" si="124"/>
        <v>${id_fio18}</v>
      </c>
      <c r="HA105" s="181"/>
      <c r="HB105" s="181"/>
      <c r="HC105" s="275" t="str">
        <f t="shared" si="214"/>
        <v>0:</v>
      </c>
      <c r="HD105" s="275" t="str">
        <f t="shared" si="214"/>
        <v>0:</v>
      </c>
      <c r="HE105" s="276">
        <f t="shared" si="193"/>
        <v>0</v>
      </c>
      <c r="HF105" s="277" t="e">
        <f>IF(MONTH('Настройки ТИК'!$C$17)=MONTH('Настройки ТИК'!$D$17),IF(HK105="К",HE105,0),IF(MONTH($A105)&lt;MONTH('Настройки ТИК'!$D$17),IF(HK105="К",HE105,0),0))</f>
        <v>#VALUE!</v>
      </c>
      <c r="HG105" s="277" t="e">
        <f>IF(MONTH('Настройки ТИК'!$C$17)=MONTH('Настройки ТИК'!$D$17),0,IF(MONTH($A105)&lt;MONTH('Настройки ТИК'!$D$17),0,IF(HK105="К",HE105,0)))</f>
        <v>#VALUE!</v>
      </c>
      <c r="HH105" s="277">
        <f t="shared" si="194"/>
        <v>0</v>
      </c>
      <c r="HI105" s="277">
        <f t="shared" si="195"/>
        <v>0</v>
      </c>
      <c r="HJ105" s="303">
        <f>'в ФОВ'!HG81</f>
        <v>0</v>
      </c>
      <c r="HK105" s="380" t="str">
        <f t="shared" si="196"/>
        <v/>
      </c>
      <c r="HO105" s="408" t="str">
        <f>'Настройки ТИК'!$C$55</f>
        <v>${code_doc}</v>
      </c>
    </row>
    <row r="106" spans="1:223">
      <c r="A106" s="419" t="s">
        <v>1040</v>
      </c>
      <c r="B106" s="420" t="s">
        <v>1041</v>
      </c>
      <c r="C106" s="497" t="s">
        <v>1091</v>
      </c>
      <c r="D106" s="274" t="str">
        <f t="shared" si="107"/>
        <v>${id_fio1}</v>
      </c>
      <c r="E106" s="181"/>
      <c r="F106" s="181"/>
      <c r="G106" s="275" t="str">
        <f t="shared" si="197"/>
        <v>0:</v>
      </c>
      <c r="H106" s="275" t="str">
        <f t="shared" si="197"/>
        <v>0:</v>
      </c>
      <c r="I106" s="276">
        <f t="shared" si="125"/>
        <v>0</v>
      </c>
      <c r="J106" s="277" t="e">
        <f>IF(MONTH('Настройки ТИК'!$C$17)=MONTH('Настройки ТИК'!$D$17),IF(O106="К",I106,0),IF(MONTH($A106)&lt;MONTH('Настройки ТИК'!$D$17),IF(O106="К",I106,0),0))</f>
        <v>#VALUE!</v>
      </c>
      <c r="K106" s="277" t="e">
        <f>IF(MONTH('Настройки ТИК'!$C$17)=MONTH('Настройки ТИК'!$D$17),0,IF(MONTH($A106)&lt;MONTH('Настройки ТИК'!$D$17),0,IF(O106="К",I106,0)))</f>
        <v>#VALUE!</v>
      </c>
      <c r="L106" s="277">
        <f t="shared" si="126"/>
        <v>0</v>
      </c>
      <c r="M106" s="277">
        <f t="shared" si="127"/>
        <v>0</v>
      </c>
      <c r="N106" s="303">
        <f>'в ФОВ'!K82</f>
        <v>0</v>
      </c>
      <c r="O106" s="380" t="str">
        <f t="shared" si="128"/>
        <v/>
      </c>
      <c r="P106" s="274" t="str">
        <f t="shared" si="108"/>
        <v>${id_fio2}</v>
      </c>
      <c r="Q106" s="181"/>
      <c r="R106" s="181"/>
      <c r="S106" s="275" t="str">
        <f t="shared" si="198"/>
        <v>0:</v>
      </c>
      <c r="T106" s="275" t="str">
        <f t="shared" si="198"/>
        <v>0:</v>
      </c>
      <c r="U106" s="276">
        <f t="shared" si="129"/>
        <v>0</v>
      </c>
      <c r="V106" s="277" t="e">
        <f>IF(MONTH('Настройки ТИК'!$C$17)=MONTH('Настройки ТИК'!$D$17),IF(AA106="К",U106,0),IF(MONTH($A106)&lt;MONTH('Настройки ТИК'!$D$17),IF(AA106="К",U106,0),0))</f>
        <v>#VALUE!</v>
      </c>
      <c r="W106" s="277" t="e">
        <f>IF(MONTH('Настройки ТИК'!$C$17)=MONTH('Настройки ТИК'!$D$17),0,IF(MONTH($A106)&lt;MONTH('Настройки ТИК'!$D$17),0,IF(AA106="К",U106,0)))</f>
        <v>#VALUE!</v>
      </c>
      <c r="X106" s="277">
        <f t="shared" si="130"/>
        <v>0</v>
      </c>
      <c r="Y106" s="277">
        <f t="shared" si="131"/>
        <v>0</v>
      </c>
      <c r="Z106" s="303">
        <f>'в ФОВ'!W82</f>
        <v>0</v>
      </c>
      <c r="AA106" s="380" t="str">
        <f t="shared" si="132"/>
        <v/>
      </c>
      <c r="AB106" s="274" t="str">
        <f t="shared" si="109"/>
        <v>${id_fio3}</v>
      </c>
      <c r="AC106" s="181"/>
      <c r="AD106" s="181"/>
      <c r="AE106" s="275" t="str">
        <f t="shared" si="199"/>
        <v>0:</v>
      </c>
      <c r="AF106" s="275" t="str">
        <f t="shared" si="199"/>
        <v>0:</v>
      </c>
      <c r="AG106" s="276">
        <f t="shared" si="133"/>
        <v>0</v>
      </c>
      <c r="AH106" s="277" t="e">
        <f>IF(MONTH('Настройки ТИК'!$C$17)=MONTH('Настройки ТИК'!$D$17),IF(AM106="К",AG106,0),IF(MONTH($A106)&lt;MONTH('Настройки ТИК'!$D$17),IF(AM106="К",AG106,0),0))</f>
        <v>#VALUE!</v>
      </c>
      <c r="AI106" s="277" t="e">
        <f>IF(MONTH('Настройки ТИК'!$C$17)=MONTH('Настройки ТИК'!$D$17),0,IF(MONTH($A106)&lt;MONTH('Настройки ТИК'!$D$17),0,IF(AM106="К",AG106,0)))</f>
        <v>#VALUE!</v>
      </c>
      <c r="AJ106" s="277">
        <f t="shared" si="134"/>
        <v>0</v>
      </c>
      <c r="AK106" s="277">
        <f t="shared" si="135"/>
        <v>0</v>
      </c>
      <c r="AL106" s="303">
        <f>'в ФОВ'!AI82</f>
        <v>0</v>
      </c>
      <c r="AM106" s="380" t="str">
        <f t="shared" si="136"/>
        <v/>
      </c>
      <c r="AN106" s="274" t="str">
        <f t="shared" si="110"/>
        <v>${id_fio4}</v>
      </c>
      <c r="AO106" s="181"/>
      <c r="AP106" s="181"/>
      <c r="AQ106" s="275" t="str">
        <f t="shared" si="200"/>
        <v>0:</v>
      </c>
      <c r="AR106" s="275" t="str">
        <f t="shared" si="200"/>
        <v>0:</v>
      </c>
      <c r="AS106" s="276">
        <f t="shared" si="137"/>
        <v>0</v>
      </c>
      <c r="AT106" s="277" t="e">
        <f>IF(MONTH('Настройки ТИК'!$C$17)=MONTH('Настройки ТИК'!$D$17),IF(AY106="К",AS106,0),IF(MONTH($A106)&lt;MONTH('Настройки ТИК'!$D$17),IF(AY106="К",AS106,0),0))</f>
        <v>#VALUE!</v>
      </c>
      <c r="AU106" s="277" t="e">
        <f>IF(MONTH('Настройки ТИК'!$C$17)=MONTH('Настройки ТИК'!$D$17),0,IF(MONTH($A106)&lt;MONTH('Настройки ТИК'!$D$17),0,IF(AY106="К",AS106,0)))</f>
        <v>#VALUE!</v>
      </c>
      <c r="AV106" s="277">
        <f t="shared" si="138"/>
        <v>0</v>
      </c>
      <c r="AW106" s="277">
        <f t="shared" si="139"/>
        <v>0</v>
      </c>
      <c r="AX106" s="303">
        <f>'в ФОВ'!AU82</f>
        <v>0</v>
      </c>
      <c r="AY106" s="380" t="str">
        <f t="shared" si="140"/>
        <v/>
      </c>
      <c r="AZ106" s="274" t="str">
        <f t="shared" si="111"/>
        <v>${id_fio5}</v>
      </c>
      <c r="BA106" s="181"/>
      <c r="BB106" s="181"/>
      <c r="BC106" s="275" t="str">
        <f t="shared" si="201"/>
        <v>0:</v>
      </c>
      <c r="BD106" s="275" t="str">
        <f t="shared" si="201"/>
        <v>0:</v>
      </c>
      <c r="BE106" s="276">
        <f t="shared" si="141"/>
        <v>0</v>
      </c>
      <c r="BF106" s="277" t="e">
        <f>IF(MONTH('Настройки ТИК'!$C$17)=MONTH('Настройки ТИК'!$D$17),IF(BK106="К",BE106,0),IF(MONTH($A106)&lt;MONTH('Настройки ТИК'!$D$17),IF(BK106="К",BE106,0),0))</f>
        <v>#VALUE!</v>
      </c>
      <c r="BG106" s="277" t="e">
        <f>IF(MONTH('Настройки ТИК'!$C$17)=MONTH('Настройки ТИК'!$D$17),0,IF(MONTH($A106)&lt;MONTH('Настройки ТИК'!$D$17),0,IF(BK106="К",BE106,0)))</f>
        <v>#VALUE!</v>
      </c>
      <c r="BH106" s="277">
        <f t="shared" si="142"/>
        <v>0</v>
      </c>
      <c r="BI106" s="277">
        <f t="shared" si="143"/>
        <v>0</v>
      </c>
      <c r="BJ106" s="303">
        <f>'в ФОВ'!BG82</f>
        <v>0</v>
      </c>
      <c r="BK106" s="380" t="str">
        <f t="shared" si="144"/>
        <v/>
      </c>
      <c r="BL106" s="274" t="str">
        <f t="shared" si="112"/>
        <v>${id_fio6}</v>
      </c>
      <c r="BM106" s="181"/>
      <c r="BN106" s="181"/>
      <c r="BO106" s="275" t="str">
        <f t="shared" si="202"/>
        <v>0:</v>
      </c>
      <c r="BP106" s="275" t="str">
        <f t="shared" si="202"/>
        <v>0:</v>
      </c>
      <c r="BQ106" s="276">
        <f t="shared" si="145"/>
        <v>0</v>
      </c>
      <c r="BR106" s="277" t="e">
        <f>IF(MONTH('Настройки ТИК'!$C$17)=MONTH('Настройки ТИК'!$D$17),IF(BW106="К",BQ106,0),IF(MONTH($A106)&lt;MONTH('Настройки ТИК'!$D$17),IF(BW106="К",BQ106,0),0))</f>
        <v>#VALUE!</v>
      </c>
      <c r="BS106" s="277" t="e">
        <f>IF(MONTH('Настройки ТИК'!$C$17)=MONTH('Настройки ТИК'!$D$17),0,IF(MONTH($A106)&lt;MONTH('Настройки ТИК'!$D$17),0,IF(BW106="К",BQ106,0)))</f>
        <v>#VALUE!</v>
      </c>
      <c r="BT106" s="277">
        <f t="shared" si="146"/>
        <v>0</v>
      </c>
      <c r="BU106" s="277">
        <f t="shared" si="147"/>
        <v>0</v>
      </c>
      <c r="BV106" s="303">
        <f>'в ФОВ'!BS82</f>
        <v>0</v>
      </c>
      <c r="BW106" s="380" t="str">
        <f t="shared" si="148"/>
        <v/>
      </c>
      <c r="BX106" s="274" t="str">
        <f t="shared" si="113"/>
        <v>${id_fio7}</v>
      </c>
      <c r="BY106" s="181"/>
      <c r="BZ106" s="181"/>
      <c r="CA106" s="275" t="str">
        <f t="shared" si="203"/>
        <v>0:</v>
      </c>
      <c r="CB106" s="275" t="str">
        <f t="shared" si="203"/>
        <v>0:</v>
      </c>
      <c r="CC106" s="276">
        <f t="shared" si="149"/>
        <v>0</v>
      </c>
      <c r="CD106" s="277" t="e">
        <f>IF(MONTH('Настройки ТИК'!$C$17)=MONTH('Настройки ТИК'!$D$17),IF(CI106="К",CC106,0),IF(MONTH($A106)&lt;MONTH('Настройки ТИК'!$D$17),IF(CI106="К",CC106,0),0))</f>
        <v>#VALUE!</v>
      </c>
      <c r="CE106" s="277" t="e">
        <f>IF(MONTH('Настройки ТИК'!$C$17)=MONTH('Настройки ТИК'!$D$17),0,IF(MONTH($A106)&lt;MONTH('Настройки ТИК'!$D$17),0,IF(CI106="К",CC106,0)))</f>
        <v>#VALUE!</v>
      </c>
      <c r="CF106" s="277">
        <f t="shared" si="150"/>
        <v>0</v>
      </c>
      <c r="CG106" s="277">
        <f t="shared" si="151"/>
        <v>0</v>
      </c>
      <c r="CH106" s="303">
        <f>'в ФОВ'!CE82</f>
        <v>0</v>
      </c>
      <c r="CI106" s="380" t="str">
        <f t="shared" si="152"/>
        <v/>
      </c>
      <c r="CJ106" s="274" t="str">
        <f t="shared" si="114"/>
        <v>${id_fio8}</v>
      </c>
      <c r="CK106" s="181"/>
      <c r="CL106" s="181"/>
      <c r="CM106" s="275" t="str">
        <f t="shared" si="204"/>
        <v>0:</v>
      </c>
      <c r="CN106" s="275" t="str">
        <f t="shared" si="204"/>
        <v>0:</v>
      </c>
      <c r="CO106" s="276">
        <f t="shared" si="153"/>
        <v>0</v>
      </c>
      <c r="CP106" s="277" t="e">
        <f>IF(MONTH('Настройки ТИК'!$C$17)=MONTH('Настройки ТИК'!$D$17),IF(CU106="К",CO106,0),IF(MONTH($A106)&lt;MONTH('Настройки ТИК'!$D$17),IF(CU106="К",CO106,0),0))</f>
        <v>#VALUE!</v>
      </c>
      <c r="CQ106" s="277" t="e">
        <f>IF(MONTH('Настройки ТИК'!$C$17)=MONTH('Настройки ТИК'!$D$17),0,IF(MONTH($A106)&lt;MONTH('Настройки ТИК'!$D$17),0,IF(CU106="К",CO106,0)))</f>
        <v>#VALUE!</v>
      </c>
      <c r="CR106" s="277">
        <f t="shared" si="154"/>
        <v>0</v>
      </c>
      <c r="CS106" s="277">
        <f t="shared" si="155"/>
        <v>0</v>
      </c>
      <c r="CT106" s="303">
        <f>'в ФОВ'!CQ82</f>
        <v>0</v>
      </c>
      <c r="CU106" s="380" t="str">
        <f t="shared" si="156"/>
        <v/>
      </c>
      <c r="CV106" s="274" t="str">
        <f t="shared" si="115"/>
        <v>${id_fio9}</v>
      </c>
      <c r="CW106" s="181"/>
      <c r="CX106" s="181"/>
      <c r="CY106" s="275" t="str">
        <f t="shared" si="205"/>
        <v>0:</v>
      </c>
      <c r="CZ106" s="275" t="str">
        <f t="shared" si="205"/>
        <v>0:</v>
      </c>
      <c r="DA106" s="276">
        <f t="shared" si="157"/>
        <v>0</v>
      </c>
      <c r="DB106" s="277" t="e">
        <f>IF(MONTH('Настройки ТИК'!$C$17)=MONTH('Настройки ТИК'!$D$17),IF(DG106="К",DA106,0),IF(MONTH($A106)&lt;MONTH('Настройки ТИК'!$D$17),IF(DG106="К",DA106,0),0))</f>
        <v>#VALUE!</v>
      </c>
      <c r="DC106" s="277" t="e">
        <f>IF(MONTH('Настройки ТИК'!$C$17)=MONTH('Настройки ТИК'!$D$17),0,IF(MONTH($A106)&lt;MONTH('Настройки ТИК'!$D$17),0,IF(DG106="К",DA106,0)))</f>
        <v>#VALUE!</v>
      </c>
      <c r="DD106" s="277">
        <f t="shared" si="158"/>
        <v>0</v>
      </c>
      <c r="DE106" s="277">
        <f t="shared" si="159"/>
        <v>0</v>
      </c>
      <c r="DF106" s="303">
        <f>'в ФОВ'!DC82</f>
        <v>0</v>
      </c>
      <c r="DG106" s="380" t="str">
        <f t="shared" si="160"/>
        <v/>
      </c>
      <c r="DH106" s="274" t="str">
        <f t="shared" si="116"/>
        <v>${id_fio10}</v>
      </c>
      <c r="DI106" s="181"/>
      <c r="DJ106" s="181"/>
      <c r="DK106" s="275" t="str">
        <f t="shared" si="206"/>
        <v>0:</v>
      </c>
      <c r="DL106" s="275" t="str">
        <f t="shared" si="206"/>
        <v>0:</v>
      </c>
      <c r="DM106" s="276">
        <f t="shared" si="161"/>
        <v>0</v>
      </c>
      <c r="DN106" s="277" t="e">
        <f>IF(MONTH('Настройки ТИК'!$C$17)=MONTH('Настройки ТИК'!$D$17),IF(DS106="К",DM106,0),IF(MONTH($A106)&lt;MONTH('Настройки ТИК'!$D$17),IF(DS106="К",DM106,0),0))</f>
        <v>#VALUE!</v>
      </c>
      <c r="DO106" s="277" t="e">
        <f>IF(MONTH('Настройки ТИК'!$C$17)=MONTH('Настройки ТИК'!$D$17),0,IF(MONTH($A106)&lt;MONTH('Настройки ТИК'!$D$17),0,IF(DS106="К",DM106,0)))</f>
        <v>#VALUE!</v>
      </c>
      <c r="DP106" s="277">
        <f t="shared" si="162"/>
        <v>0</v>
      </c>
      <c r="DQ106" s="277">
        <f t="shared" si="163"/>
        <v>0</v>
      </c>
      <c r="DR106" s="303">
        <f>'в ФОВ'!DO82</f>
        <v>0</v>
      </c>
      <c r="DS106" s="380" t="str">
        <f t="shared" si="164"/>
        <v/>
      </c>
      <c r="DT106" s="274" t="str">
        <f t="shared" si="117"/>
        <v>${id_fio11}</v>
      </c>
      <c r="DU106" s="181"/>
      <c r="DV106" s="181"/>
      <c r="DW106" s="275" t="str">
        <f t="shared" si="207"/>
        <v>0:</v>
      </c>
      <c r="DX106" s="275" t="str">
        <f t="shared" si="207"/>
        <v>0:</v>
      </c>
      <c r="DY106" s="276">
        <f t="shared" si="165"/>
        <v>0</v>
      </c>
      <c r="DZ106" s="277" t="e">
        <f>IF(MONTH('Настройки ТИК'!$C$17)=MONTH('Настройки ТИК'!$D$17),IF(EE106="К",DY106,0),IF(MONTH($A106)&lt;MONTH('Настройки ТИК'!$D$17),IF(EE106="К",DY106,0),0))</f>
        <v>#VALUE!</v>
      </c>
      <c r="EA106" s="277" t="e">
        <f>IF(MONTH('Настройки ТИК'!$C$17)=MONTH('Настройки ТИК'!$D$17),0,IF(MONTH($A106)&lt;MONTH('Настройки ТИК'!$D$17),0,IF(EE106="К",DY106,0)))</f>
        <v>#VALUE!</v>
      </c>
      <c r="EB106" s="277">
        <f t="shared" si="166"/>
        <v>0</v>
      </c>
      <c r="EC106" s="277">
        <f t="shared" si="167"/>
        <v>0</v>
      </c>
      <c r="ED106" s="303">
        <f>'в ФОВ'!EA82</f>
        <v>0</v>
      </c>
      <c r="EE106" s="380" t="str">
        <f t="shared" si="168"/>
        <v/>
      </c>
      <c r="EF106" s="274" t="str">
        <f t="shared" si="118"/>
        <v>${id_fio12}</v>
      </c>
      <c r="EG106" s="181"/>
      <c r="EH106" s="181"/>
      <c r="EI106" s="275" t="str">
        <f t="shared" si="208"/>
        <v>0:</v>
      </c>
      <c r="EJ106" s="275" t="str">
        <f t="shared" si="208"/>
        <v>0:</v>
      </c>
      <c r="EK106" s="276">
        <f t="shared" si="169"/>
        <v>0</v>
      </c>
      <c r="EL106" s="277" t="e">
        <f>IF(MONTH('Настройки ТИК'!$C$17)=MONTH('Настройки ТИК'!$D$17),IF(EQ106="К",EK106,0),IF(MONTH($A106)&lt;MONTH('Настройки ТИК'!$D$17),IF(EQ106="К",EK106,0),0))</f>
        <v>#VALUE!</v>
      </c>
      <c r="EM106" s="277" t="e">
        <f>IF(MONTH('Настройки ТИК'!$C$17)=MONTH('Настройки ТИК'!$D$17),0,IF(MONTH($A106)&lt;MONTH('Настройки ТИК'!$D$17),0,IF(EQ106="К",EK106,0)))</f>
        <v>#VALUE!</v>
      </c>
      <c r="EN106" s="277">
        <f t="shared" si="170"/>
        <v>0</v>
      </c>
      <c r="EO106" s="277">
        <f t="shared" si="171"/>
        <v>0</v>
      </c>
      <c r="EP106" s="303">
        <f>'в ФОВ'!EM82</f>
        <v>0</v>
      </c>
      <c r="EQ106" s="380" t="str">
        <f t="shared" si="172"/>
        <v/>
      </c>
      <c r="ER106" s="274" t="str">
        <f t="shared" si="119"/>
        <v>${id_fio13}</v>
      </c>
      <c r="ES106" s="181"/>
      <c r="ET106" s="181"/>
      <c r="EU106" s="275" t="str">
        <f t="shared" si="209"/>
        <v>0:</v>
      </c>
      <c r="EV106" s="275" t="str">
        <f t="shared" si="209"/>
        <v>0:</v>
      </c>
      <c r="EW106" s="276">
        <f t="shared" si="173"/>
        <v>0</v>
      </c>
      <c r="EX106" s="277" t="e">
        <f>IF(MONTH('Настройки ТИК'!$C$17)=MONTH('Настройки ТИК'!$D$17),IF(FC106="К",EW106,0),IF(MONTH($A106)&lt;MONTH('Настройки ТИК'!$D$17),IF(FC106="К",EW106,0),0))</f>
        <v>#VALUE!</v>
      </c>
      <c r="EY106" s="277" t="e">
        <f>IF(MONTH('Настройки ТИК'!$C$17)=MONTH('Настройки ТИК'!$D$17),0,IF(MONTH($A106)&lt;MONTH('Настройки ТИК'!$D$17),0,IF(FC106="К",EW106,0)))</f>
        <v>#VALUE!</v>
      </c>
      <c r="EZ106" s="277">
        <f t="shared" si="174"/>
        <v>0</v>
      </c>
      <c r="FA106" s="277">
        <f t="shared" si="175"/>
        <v>0</v>
      </c>
      <c r="FB106" s="303">
        <f>'в ФОВ'!EY82</f>
        <v>0</v>
      </c>
      <c r="FC106" s="380" t="str">
        <f t="shared" si="176"/>
        <v/>
      </c>
      <c r="FD106" s="274" t="str">
        <f t="shared" si="120"/>
        <v>${id_fio14}</v>
      </c>
      <c r="FE106" s="181"/>
      <c r="FF106" s="181"/>
      <c r="FG106" s="275" t="str">
        <f t="shared" si="210"/>
        <v>0:</v>
      </c>
      <c r="FH106" s="275" t="str">
        <f t="shared" si="210"/>
        <v>0:</v>
      </c>
      <c r="FI106" s="276">
        <f t="shared" si="177"/>
        <v>0</v>
      </c>
      <c r="FJ106" s="277" t="e">
        <f>IF(MONTH('Настройки ТИК'!$C$17)=MONTH('Настройки ТИК'!$D$17),IF(FO106="К",FI106,0),IF(MONTH($A106)&lt;MONTH('Настройки ТИК'!$D$17),IF(FO106="К",FI106,0),0))</f>
        <v>#VALUE!</v>
      </c>
      <c r="FK106" s="277" t="e">
        <f>IF(MONTH('Настройки ТИК'!$C$17)=MONTH('Настройки ТИК'!$D$17),0,IF(MONTH($A106)&lt;MONTH('Настройки ТИК'!$D$17),0,IF(FO106="К",FI106,0)))</f>
        <v>#VALUE!</v>
      </c>
      <c r="FL106" s="277">
        <f t="shared" si="178"/>
        <v>0</v>
      </c>
      <c r="FM106" s="277">
        <f t="shared" si="179"/>
        <v>0</v>
      </c>
      <c r="FN106" s="303">
        <f>'в ФОВ'!FK82</f>
        <v>0</v>
      </c>
      <c r="FO106" s="380" t="str">
        <f t="shared" si="180"/>
        <v/>
      </c>
      <c r="FP106" s="274" t="str">
        <f t="shared" si="121"/>
        <v>${id_fio15}</v>
      </c>
      <c r="FQ106" s="181"/>
      <c r="FR106" s="181"/>
      <c r="FS106" s="275" t="str">
        <f t="shared" si="211"/>
        <v>0:</v>
      </c>
      <c r="FT106" s="275" t="str">
        <f t="shared" si="211"/>
        <v>0:</v>
      </c>
      <c r="FU106" s="276">
        <f t="shared" si="181"/>
        <v>0</v>
      </c>
      <c r="FV106" s="277" t="e">
        <f>IF(MONTH('Настройки ТИК'!$C$17)=MONTH('Настройки ТИК'!$D$17),IF(GA106="К",FU106,0),IF(MONTH($A106)&lt;MONTH('Настройки ТИК'!$D$17),IF(GA106="К",FU106,0),0))</f>
        <v>#VALUE!</v>
      </c>
      <c r="FW106" s="277" t="e">
        <f>IF(MONTH('Настройки ТИК'!$C$17)=MONTH('Настройки ТИК'!$D$17),0,IF(MONTH($A106)&lt;MONTH('Настройки ТИК'!$D$17),0,IF(GA106="К",FU106,0)))</f>
        <v>#VALUE!</v>
      </c>
      <c r="FX106" s="277">
        <f t="shared" si="182"/>
        <v>0</v>
      </c>
      <c r="FY106" s="277">
        <f t="shared" si="183"/>
        <v>0</v>
      </c>
      <c r="FZ106" s="303">
        <f>'в ФОВ'!FW82</f>
        <v>0</v>
      </c>
      <c r="GA106" s="380" t="str">
        <f t="shared" si="184"/>
        <v/>
      </c>
      <c r="GB106" s="274" t="str">
        <f t="shared" si="122"/>
        <v>${id_fio16}</v>
      </c>
      <c r="GC106" s="181"/>
      <c r="GD106" s="181"/>
      <c r="GE106" s="275" t="str">
        <f t="shared" si="212"/>
        <v>0:</v>
      </c>
      <c r="GF106" s="275" t="str">
        <f t="shared" si="212"/>
        <v>0:</v>
      </c>
      <c r="GG106" s="276">
        <f t="shared" si="185"/>
        <v>0</v>
      </c>
      <c r="GH106" s="277" t="e">
        <f>IF(MONTH('Настройки ТИК'!$C$17)=MONTH('Настройки ТИК'!$D$17),IF(GM106="К",GG106,0),IF(MONTH($A106)&lt;MONTH('Настройки ТИК'!$D$17),IF(GM106="К",GG106,0),0))</f>
        <v>#VALUE!</v>
      </c>
      <c r="GI106" s="277" t="e">
        <f>IF(MONTH('Настройки ТИК'!$C$17)=MONTH('Настройки ТИК'!$D$17),0,IF(MONTH($A106)&lt;MONTH('Настройки ТИК'!$D$17),0,IF(GM106="К",GG106,0)))</f>
        <v>#VALUE!</v>
      </c>
      <c r="GJ106" s="277">
        <f t="shared" si="186"/>
        <v>0</v>
      </c>
      <c r="GK106" s="277">
        <f t="shared" si="187"/>
        <v>0</v>
      </c>
      <c r="GL106" s="303">
        <f>'в ФОВ'!GI82</f>
        <v>0</v>
      </c>
      <c r="GM106" s="380" t="str">
        <f t="shared" si="188"/>
        <v/>
      </c>
      <c r="GN106" s="274" t="str">
        <f t="shared" si="123"/>
        <v>${id_fio17}</v>
      </c>
      <c r="GO106" s="181"/>
      <c r="GP106" s="181"/>
      <c r="GQ106" s="275" t="str">
        <f t="shared" si="213"/>
        <v>0:</v>
      </c>
      <c r="GR106" s="275" t="str">
        <f t="shared" si="213"/>
        <v>0:</v>
      </c>
      <c r="GS106" s="276">
        <f t="shared" si="189"/>
        <v>0</v>
      </c>
      <c r="GT106" s="277" t="e">
        <f>IF(MONTH('Настройки ТИК'!$C$17)=MONTH('Настройки ТИК'!$D$17),IF(GY106="К",GS106,0),IF(MONTH($A106)&lt;MONTH('Настройки ТИК'!$D$17),IF(GY106="К",GS106,0),0))</f>
        <v>#VALUE!</v>
      </c>
      <c r="GU106" s="277" t="e">
        <f>IF(MONTH('Настройки ТИК'!$C$17)=MONTH('Настройки ТИК'!$D$17),0,IF(MONTH($A106)&lt;MONTH('Настройки ТИК'!$D$17),0,IF(GY106="К",GS106,0)))</f>
        <v>#VALUE!</v>
      </c>
      <c r="GV106" s="277">
        <f t="shared" si="190"/>
        <v>0</v>
      </c>
      <c r="GW106" s="277">
        <f t="shared" si="191"/>
        <v>0</v>
      </c>
      <c r="GX106" s="303">
        <f>'в ФОВ'!GU82</f>
        <v>0</v>
      </c>
      <c r="GY106" s="380" t="str">
        <f t="shared" si="192"/>
        <v/>
      </c>
      <c r="GZ106" s="274" t="str">
        <f t="shared" si="124"/>
        <v>${id_fio18}</v>
      </c>
      <c r="HA106" s="181"/>
      <c r="HB106" s="181"/>
      <c r="HC106" s="275" t="str">
        <f t="shared" si="214"/>
        <v>0:</v>
      </c>
      <c r="HD106" s="275" t="str">
        <f t="shared" si="214"/>
        <v>0:</v>
      </c>
      <c r="HE106" s="276">
        <f t="shared" si="193"/>
        <v>0</v>
      </c>
      <c r="HF106" s="277" t="e">
        <f>IF(MONTH('Настройки ТИК'!$C$17)=MONTH('Настройки ТИК'!$D$17),IF(HK106="К",HE106,0),IF(MONTH($A106)&lt;MONTH('Настройки ТИК'!$D$17),IF(HK106="К",HE106,0),0))</f>
        <v>#VALUE!</v>
      </c>
      <c r="HG106" s="277" t="e">
        <f>IF(MONTH('Настройки ТИК'!$C$17)=MONTH('Настройки ТИК'!$D$17),0,IF(MONTH($A106)&lt;MONTH('Настройки ТИК'!$D$17),0,IF(HK106="К",HE106,0)))</f>
        <v>#VALUE!</v>
      </c>
      <c r="HH106" s="277">
        <f t="shared" si="194"/>
        <v>0</v>
      </c>
      <c r="HI106" s="277">
        <f t="shared" si="195"/>
        <v>0</v>
      </c>
      <c r="HJ106" s="303">
        <f>'в ФОВ'!HG82</f>
        <v>0</v>
      </c>
      <c r="HK106" s="380" t="str">
        <f t="shared" si="196"/>
        <v/>
      </c>
      <c r="HO106" s="408" t="str">
        <f>'Настройки ТИК'!$C$55</f>
        <v>${code_doc}</v>
      </c>
    </row>
    <row r="107" spans="1:223">
      <c r="A107" s="419" t="s">
        <v>1040</v>
      </c>
      <c r="B107" s="420" t="s">
        <v>1041</v>
      </c>
      <c r="C107" s="497" t="s">
        <v>1091</v>
      </c>
      <c r="D107" s="274" t="str">
        <f t="shared" si="107"/>
        <v>${id_fio1}</v>
      </c>
      <c r="E107" s="181"/>
      <c r="F107" s="181"/>
      <c r="G107" s="275" t="str">
        <f t="shared" si="197"/>
        <v>0:</v>
      </c>
      <c r="H107" s="275" t="str">
        <f t="shared" si="197"/>
        <v>0:</v>
      </c>
      <c r="I107" s="276">
        <f t="shared" si="125"/>
        <v>0</v>
      </c>
      <c r="J107" s="277" t="e">
        <f>IF(MONTH('Настройки ТИК'!$C$17)=MONTH('Настройки ТИК'!$D$17),IF(O107="К",I107,0),IF(MONTH($A107)&lt;MONTH('Настройки ТИК'!$D$17),IF(O107="К",I107,0),0))</f>
        <v>#VALUE!</v>
      </c>
      <c r="K107" s="277" t="e">
        <f>IF(MONTH('Настройки ТИК'!$C$17)=MONTH('Настройки ТИК'!$D$17),0,IF(MONTH($A107)&lt;MONTH('Настройки ТИК'!$D$17),0,IF(O107="К",I107,0)))</f>
        <v>#VALUE!</v>
      </c>
      <c r="L107" s="277">
        <f t="shared" si="126"/>
        <v>0</v>
      </c>
      <c r="M107" s="277">
        <f t="shared" si="127"/>
        <v>0</v>
      </c>
      <c r="N107" s="303">
        <f>'в ФОВ'!K83</f>
        <v>0</v>
      </c>
      <c r="O107" s="380" t="str">
        <f t="shared" si="128"/>
        <v/>
      </c>
      <c r="P107" s="274" t="str">
        <f t="shared" si="108"/>
        <v>${id_fio2}</v>
      </c>
      <c r="Q107" s="181"/>
      <c r="R107" s="181"/>
      <c r="S107" s="275" t="str">
        <f t="shared" si="198"/>
        <v>0:</v>
      </c>
      <c r="T107" s="275" t="str">
        <f t="shared" si="198"/>
        <v>0:</v>
      </c>
      <c r="U107" s="276">
        <f t="shared" si="129"/>
        <v>0</v>
      </c>
      <c r="V107" s="277" t="e">
        <f>IF(MONTH('Настройки ТИК'!$C$17)=MONTH('Настройки ТИК'!$D$17),IF(AA107="К",U107,0),IF(MONTH($A107)&lt;MONTH('Настройки ТИК'!$D$17),IF(AA107="К",U107,0),0))</f>
        <v>#VALUE!</v>
      </c>
      <c r="W107" s="277" t="e">
        <f>IF(MONTH('Настройки ТИК'!$C$17)=MONTH('Настройки ТИК'!$D$17),0,IF(MONTH($A107)&lt;MONTH('Настройки ТИК'!$D$17),0,IF(AA107="К",U107,0)))</f>
        <v>#VALUE!</v>
      </c>
      <c r="X107" s="277">
        <f t="shared" si="130"/>
        <v>0</v>
      </c>
      <c r="Y107" s="277">
        <f t="shared" si="131"/>
        <v>0</v>
      </c>
      <c r="Z107" s="303">
        <f>'в ФОВ'!W83</f>
        <v>0</v>
      </c>
      <c r="AA107" s="380" t="str">
        <f t="shared" si="132"/>
        <v/>
      </c>
      <c r="AB107" s="274" t="str">
        <f t="shared" si="109"/>
        <v>${id_fio3}</v>
      </c>
      <c r="AC107" s="181"/>
      <c r="AD107" s="181"/>
      <c r="AE107" s="275" t="str">
        <f t="shared" si="199"/>
        <v>0:</v>
      </c>
      <c r="AF107" s="275" t="str">
        <f t="shared" si="199"/>
        <v>0:</v>
      </c>
      <c r="AG107" s="276">
        <f t="shared" si="133"/>
        <v>0</v>
      </c>
      <c r="AH107" s="277" t="e">
        <f>IF(MONTH('Настройки ТИК'!$C$17)=MONTH('Настройки ТИК'!$D$17),IF(AM107="К",AG107,0),IF(MONTH($A107)&lt;MONTH('Настройки ТИК'!$D$17),IF(AM107="К",AG107,0),0))</f>
        <v>#VALUE!</v>
      </c>
      <c r="AI107" s="277" t="e">
        <f>IF(MONTH('Настройки ТИК'!$C$17)=MONTH('Настройки ТИК'!$D$17),0,IF(MONTH($A107)&lt;MONTH('Настройки ТИК'!$D$17),0,IF(AM107="К",AG107,0)))</f>
        <v>#VALUE!</v>
      </c>
      <c r="AJ107" s="277">
        <f t="shared" si="134"/>
        <v>0</v>
      </c>
      <c r="AK107" s="277">
        <f t="shared" si="135"/>
        <v>0</v>
      </c>
      <c r="AL107" s="303">
        <f>'в ФОВ'!AI83</f>
        <v>0</v>
      </c>
      <c r="AM107" s="380" t="str">
        <f t="shared" si="136"/>
        <v/>
      </c>
      <c r="AN107" s="274" t="str">
        <f t="shared" si="110"/>
        <v>${id_fio4}</v>
      </c>
      <c r="AO107" s="181"/>
      <c r="AP107" s="181"/>
      <c r="AQ107" s="275" t="str">
        <f t="shared" si="200"/>
        <v>0:</v>
      </c>
      <c r="AR107" s="275" t="str">
        <f t="shared" si="200"/>
        <v>0:</v>
      </c>
      <c r="AS107" s="276">
        <f t="shared" si="137"/>
        <v>0</v>
      </c>
      <c r="AT107" s="277" t="e">
        <f>IF(MONTH('Настройки ТИК'!$C$17)=MONTH('Настройки ТИК'!$D$17),IF(AY107="К",AS107,0),IF(MONTH($A107)&lt;MONTH('Настройки ТИК'!$D$17),IF(AY107="К",AS107,0),0))</f>
        <v>#VALUE!</v>
      </c>
      <c r="AU107" s="277" t="e">
        <f>IF(MONTH('Настройки ТИК'!$C$17)=MONTH('Настройки ТИК'!$D$17),0,IF(MONTH($A107)&lt;MONTH('Настройки ТИК'!$D$17),0,IF(AY107="К",AS107,0)))</f>
        <v>#VALUE!</v>
      </c>
      <c r="AV107" s="277">
        <f t="shared" si="138"/>
        <v>0</v>
      </c>
      <c r="AW107" s="277">
        <f t="shared" si="139"/>
        <v>0</v>
      </c>
      <c r="AX107" s="303">
        <f>'в ФОВ'!AU83</f>
        <v>0</v>
      </c>
      <c r="AY107" s="380" t="str">
        <f t="shared" si="140"/>
        <v/>
      </c>
      <c r="AZ107" s="274" t="str">
        <f t="shared" si="111"/>
        <v>${id_fio5}</v>
      </c>
      <c r="BA107" s="181"/>
      <c r="BB107" s="181"/>
      <c r="BC107" s="275" t="str">
        <f t="shared" si="201"/>
        <v>0:</v>
      </c>
      <c r="BD107" s="275" t="str">
        <f t="shared" si="201"/>
        <v>0:</v>
      </c>
      <c r="BE107" s="276">
        <f t="shared" si="141"/>
        <v>0</v>
      </c>
      <c r="BF107" s="277" t="e">
        <f>IF(MONTH('Настройки ТИК'!$C$17)=MONTH('Настройки ТИК'!$D$17),IF(BK107="К",BE107,0),IF(MONTH($A107)&lt;MONTH('Настройки ТИК'!$D$17),IF(BK107="К",BE107,0),0))</f>
        <v>#VALUE!</v>
      </c>
      <c r="BG107" s="277" t="e">
        <f>IF(MONTH('Настройки ТИК'!$C$17)=MONTH('Настройки ТИК'!$D$17),0,IF(MONTH($A107)&lt;MONTH('Настройки ТИК'!$D$17),0,IF(BK107="К",BE107,0)))</f>
        <v>#VALUE!</v>
      </c>
      <c r="BH107" s="277">
        <f t="shared" si="142"/>
        <v>0</v>
      </c>
      <c r="BI107" s="277">
        <f t="shared" si="143"/>
        <v>0</v>
      </c>
      <c r="BJ107" s="303">
        <f>'в ФОВ'!BG83</f>
        <v>0</v>
      </c>
      <c r="BK107" s="380" t="str">
        <f t="shared" si="144"/>
        <v/>
      </c>
      <c r="BL107" s="274" t="str">
        <f t="shared" si="112"/>
        <v>${id_fio6}</v>
      </c>
      <c r="BM107" s="181"/>
      <c r="BN107" s="181"/>
      <c r="BO107" s="275" t="str">
        <f t="shared" si="202"/>
        <v>0:</v>
      </c>
      <c r="BP107" s="275" t="str">
        <f t="shared" si="202"/>
        <v>0:</v>
      </c>
      <c r="BQ107" s="276">
        <f t="shared" si="145"/>
        <v>0</v>
      </c>
      <c r="BR107" s="277" t="e">
        <f>IF(MONTH('Настройки ТИК'!$C$17)=MONTH('Настройки ТИК'!$D$17),IF(BW107="К",BQ107,0),IF(MONTH($A107)&lt;MONTH('Настройки ТИК'!$D$17),IF(BW107="К",BQ107,0),0))</f>
        <v>#VALUE!</v>
      </c>
      <c r="BS107" s="277" t="e">
        <f>IF(MONTH('Настройки ТИК'!$C$17)=MONTH('Настройки ТИК'!$D$17),0,IF(MONTH($A107)&lt;MONTH('Настройки ТИК'!$D$17),0,IF(BW107="К",BQ107,0)))</f>
        <v>#VALUE!</v>
      </c>
      <c r="BT107" s="277">
        <f t="shared" si="146"/>
        <v>0</v>
      </c>
      <c r="BU107" s="277">
        <f t="shared" si="147"/>
        <v>0</v>
      </c>
      <c r="BV107" s="303">
        <f>'в ФОВ'!BS83</f>
        <v>0</v>
      </c>
      <c r="BW107" s="380" t="str">
        <f t="shared" si="148"/>
        <v/>
      </c>
      <c r="BX107" s="274" t="str">
        <f t="shared" si="113"/>
        <v>${id_fio7}</v>
      </c>
      <c r="BY107" s="181"/>
      <c r="BZ107" s="181"/>
      <c r="CA107" s="275" t="str">
        <f t="shared" si="203"/>
        <v>0:</v>
      </c>
      <c r="CB107" s="275" t="str">
        <f t="shared" si="203"/>
        <v>0:</v>
      </c>
      <c r="CC107" s="276">
        <f t="shared" si="149"/>
        <v>0</v>
      </c>
      <c r="CD107" s="277" t="e">
        <f>IF(MONTH('Настройки ТИК'!$C$17)=MONTH('Настройки ТИК'!$D$17),IF(CI107="К",CC107,0),IF(MONTH($A107)&lt;MONTH('Настройки ТИК'!$D$17),IF(CI107="К",CC107,0),0))</f>
        <v>#VALUE!</v>
      </c>
      <c r="CE107" s="277" t="e">
        <f>IF(MONTH('Настройки ТИК'!$C$17)=MONTH('Настройки ТИК'!$D$17),0,IF(MONTH($A107)&lt;MONTH('Настройки ТИК'!$D$17),0,IF(CI107="К",CC107,0)))</f>
        <v>#VALUE!</v>
      </c>
      <c r="CF107" s="277">
        <f t="shared" si="150"/>
        <v>0</v>
      </c>
      <c r="CG107" s="277">
        <f t="shared" si="151"/>
        <v>0</v>
      </c>
      <c r="CH107" s="303">
        <f>'в ФОВ'!CE83</f>
        <v>0</v>
      </c>
      <c r="CI107" s="380" t="str">
        <f t="shared" si="152"/>
        <v/>
      </c>
      <c r="CJ107" s="274" t="str">
        <f t="shared" si="114"/>
        <v>${id_fio8}</v>
      </c>
      <c r="CK107" s="181"/>
      <c r="CL107" s="181"/>
      <c r="CM107" s="275" t="str">
        <f t="shared" si="204"/>
        <v>0:</v>
      </c>
      <c r="CN107" s="275" t="str">
        <f t="shared" si="204"/>
        <v>0:</v>
      </c>
      <c r="CO107" s="276">
        <f t="shared" si="153"/>
        <v>0</v>
      </c>
      <c r="CP107" s="277" t="e">
        <f>IF(MONTH('Настройки ТИК'!$C$17)=MONTH('Настройки ТИК'!$D$17),IF(CU107="К",CO107,0),IF(MONTH($A107)&lt;MONTH('Настройки ТИК'!$D$17),IF(CU107="К",CO107,0),0))</f>
        <v>#VALUE!</v>
      </c>
      <c r="CQ107" s="277" t="e">
        <f>IF(MONTH('Настройки ТИК'!$C$17)=MONTH('Настройки ТИК'!$D$17),0,IF(MONTH($A107)&lt;MONTH('Настройки ТИК'!$D$17),0,IF(CU107="К",CO107,0)))</f>
        <v>#VALUE!</v>
      </c>
      <c r="CR107" s="277">
        <f t="shared" si="154"/>
        <v>0</v>
      </c>
      <c r="CS107" s="277">
        <f t="shared" si="155"/>
        <v>0</v>
      </c>
      <c r="CT107" s="303">
        <f>'в ФОВ'!CQ83</f>
        <v>0</v>
      </c>
      <c r="CU107" s="380" t="str">
        <f t="shared" si="156"/>
        <v/>
      </c>
      <c r="CV107" s="274" t="str">
        <f t="shared" si="115"/>
        <v>${id_fio9}</v>
      </c>
      <c r="CW107" s="181"/>
      <c r="CX107" s="181"/>
      <c r="CY107" s="275" t="str">
        <f t="shared" si="205"/>
        <v>0:</v>
      </c>
      <c r="CZ107" s="275" t="str">
        <f t="shared" si="205"/>
        <v>0:</v>
      </c>
      <c r="DA107" s="276">
        <f t="shared" si="157"/>
        <v>0</v>
      </c>
      <c r="DB107" s="277" t="e">
        <f>IF(MONTH('Настройки ТИК'!$C$17)=MONTH('Настройки ТИК'!$D$17),IF(DG107="К",DA107,0),IF(MONTH($A107)&lt;MONTH('Настройки ТИК'!$D$17),IF(DG107="К",DA107,0),0))</f>
        <v>#VALUE!</v>
      </c>
      <c r="DC107" s="277" t="e">
        <f>IF(MONTH('Настройки ТИК'!$C$17)=MONTH('Настройки ТИК'!$D$17),0,IF(MONTH($A107)&lt;MONTH('Настройки ТИК'!$D$17),0,IF(DG107="К",DA107,0)))</f>
        <v>#VALUE!</v>
      </c>
      <c r="DD107" s="277">
        <f t="shared" si="158"/>
        <v>0</v>
      </c>
      <c r="DE107" s="277">
        <f t="shared" si="159"/>
        <v>0</v>
      </c>
      <c r="DF107" s="303">
        <f>'в ФОВ'!DC83</f>
        <v>0</v>
      </c>
      <c r="DG107" s="380" t="str">
        <f t="shared" si="160"/>
        <v/>
      </c>
      <c r="DH107" s="274" t="str">
        <f t="shared" si="116"/>
        <v>${id_fio10}</v>
      </c>
      <c r="DI107" s="181"/>
      <c r="DJ107" s="181"/>
      <c r="DK107" s="275" t="str">
        <f t="shared" si="206"/>
        <v>0:</v>
      </c>
      <c r="DL107" s="275" t="str">
        <f t="shared" si="206"/>
        <v>0:</v>
      </c>
      <c r="DM107" s="276">
        <f t="shared" si="161"/>
        <v>0</v>
      </c>
      <c r="DN107" s="277" t="e">
        <f>IF(MONTH('Настройки ТИК'!$C$17)=MONTH('Настройки ТИК'!$D$17),IF(DS107="К",DM107,0),IF(MONTH($A107)&lt;MONTH('Настройки ТИК'!$D$17),IF(DS107="К",DM107,0),0))</f>
        <v>#VALUE!</v>
      </c>
      <c r="DO107" s="277" t="e">
        <f>IF(MONTH('Настройки ТИК'!$C$17)=MONTH('Настройки ТИК'!$D$17),0,IF(MONTH($A107)&lt;MONTH('Настройки ТИК'!$D$17),0,IF(DS107="К",DM107,0)))</f>
        <v>#VALUE!</v>
      </c>
      <c r="DP107" s="277">
        <f t="shared" si="162"/>
        <v>0</v>
      </c>
      <c r="DQ107" s="277">
        <f t="shared" si="163"/>
        <v>0</v>
      </c>
      <c r="DR107" s="303">
        <f>'в ФОВ'!DO83</f>
        <v>0</v>
      </c>
      <c r="DS107" s="380" t="str">
        <f t="shared" si="164"/>
        <v/>
      </c>
      <c r="DT107" s="274" t="str">
        <f t="shared" si="117"/>
        <v>${id_fio11}</v>
      </c>
      <c r="DU107" s="181"/>
      <c r="DV107" s="181"/>
      <c r="DW107" s="275" t="str">
        <f t="shared" si="207"/>
        <v>0:</v>
      </c>
      <c r="DX107" s="275" t="str">
        <f t="shared" si="207"/>
        <v>0:</v>
      </c>
      <c r="DY107" s="276">
        <f t="shared" si="165"/>
        <v>0</v>
      </c>
      <c r="DZ107" s="277" t="e">
        <f>IF(MONTH('Настройки ТИК'!$C$17)=MONTH('Настройки ТИК'!$D$17),IF(EE107="К",DY107,0),IF(MONTH($A107)&lt;MONTH('Настройки ТИК'!$D$17),IF(EE107="К",DY107,0),0))</f>
        <v>#VALUE!</v>
      </c>
      <c r="EA107" s="277" t="e">
        <f>IF(MONTH('Настройки ТИК'!$C$17)=MONTH('Настройки ТИК'!$D$17),0,IF(MONTH($A107)&lt;MONTH('Настройки ТИК'!$D$17),0,IF(EE107="К",DY107,0)))</f>
        <v>#VALUE!</v>
      </c>
      <c r="EB107" s="277">
        <f t="shared" si="166"/>
        <v>0</v>
      </c>
      <c r="EC107" s="277">
        <f t="shared" si="167"/>
        <v>0</v>
      </c>
      <c r="ED107" s="303">
        <f>'в ФОВ'!EA83</f>
        <v>0</v>
      </c>
      <c r="EE107" s="380" t="str">
        <f t="shared" si="168"/>
        <v/>
      </c>
      <c r="EF107" s="274" t="str">
        <f t="shared" si="118"/>
        <v>${id_fio12}</v>
      </c>
      <c r="EG107" s="181"/>
      <c r="EH107" s="181"/>
      <c r="EI107" s="275" t="str">
        <f t="shared" si="208"/>
        <v>0:</v>
      </c>
      <c r="EJ107" s="275" t="str">
        <f t="shared" si="208"/>
        <v>0:</v>
      </c>
      <c r="EK107" s="276">
        <f t="shared" si="169"/>
        <v>0</v>
      </c>
      <c r="EL107" s="277" t="e">
        <f>IF(MONTH('Настройки ТИК'!$C$17)=MONTH('Настройки ТИК'!$D$17),IF(EQ107="К",EK107,0),IF(MONTH($A107)&lt;MONTH('Настройки ТИК'!$D$17),IF(EQ107="К",EK107,0),0))</f>
        <v>#VALUE!</v>
      </c>
      <c r="EM107" s="277" t="e">
        <f>IF(MONTH('Настройки ТИК'!$C$17)=MONTH('Настройки ТИК'!$D$17),0,IF(MONTH($A107)&lt;MONTH('Настройки ТИК'!$D$17),0,IF(EQ107="К",EK107,0)))</f>
        <v>#VALUE!</v>
      </c>
      <c r="EN107" s="277">
        <f t="shared" si="170"/>
        <v>0</v>
      </c>
      <c r="EO107" s="277">
        <f t="shared" si="171"/>
        <v>0</v>
      </c>
      <c r="EP107" s="303">
        <f>'в ФОВ'!EM83</f>
        <v>0</v>
      </c>
      <c r="EQ107" s="380" t="str">
        <f t="shared" si="172"/>
        <v/>
      </c>
      <c r="ER107" s="274" t="str">
        <f t="shared" si="119"/>
        <v>${id_fio13}</v>
      </c>
      <c r="ES107" s="181"/>
      <c r="ET107" s="181"/>
      <c r="EU107" s="275" t="str">
        <f t="shared" si="209"/>
        <v>0:</v>
      </c>
      <c r="EV107" s="275" t="str">
        <f t="shared" si="209"/>
        <v>0:</v>
      </c>
      <c r="EW107" s="276">
        <f t="shared" si="173"/>
        <v>0</v>
      </c>
      <c r="EX107" s="277" t="e">
        <f>IF(MONTH('Настройки ТИК'!$C$17)=MONTH('Настройки ТИК'!$D$17),IF(FC107="К",EW107,0),IF(MONTH($A107)&lt;MONTH('Настройки ТИК'!$D$17),IF(FC107="К",EW107,0),0))</f>
        <v>#VALUE!</v>
      </c>
      <c r="EY107" s="277" t="e">
        <f>IF(MONTH('Настройки ТИК'!$C$17)=MONTH('Настройки ТИК'!$D$17),0,IF(MONTH($A107)&lt;MONTH('Настройки ТИК'!$D$17),0,IF(FC107="К",EW107,0)))</f>
        <v>#VALUE!</v>
      </c>
      <c r="EZ107" s="277">
        <f t="shared" si="174"/>
        <v>0</v>
      </c>
      <c r="FA107" s="277">
        <f t="shared" si="175"/>
        <v>0</v>
      </c>
      <c r="FB107" s="303">
        <f>'в ФОВ'!EY83</f>
        <v>0</v>
      </c>
      <c r="FC107" s="380" t="str">
        <f t="shared" si="176"/>
        <v/>
      </c>
      <c r="FD107" s="274" t="str">
        <f t="shared" si="120"/>
        <v>${id_fio14}</v>
      </c>
      <c r="FE107" s="181"/>
      <c r="FF107" s="181"/>
      <c r="FG107" s="275" t="str">
        <f t="shared" si="210"/>
        <v>0:</v>
      </c>
      <c r="FH107" s="275" t="str">
        <f t="shared" si="210"/>
        <v>0:</v>
      </c>
      <c r="FI107" s="276">
        <f t="shared" si="177"/>
        <v>0</v>
      </c>
      <c r="FJ107" s="277" t="e">
        <f>IF(MONTH('Настройки ТИК'!$C$17)=MONTH('Настройки ТИК'!$D$17),IF(FO107="К",FI107,0),IF(MONTH($A107)&lt;MONTH('Настройки ТИК'!$D$17),IF(FO107="К",FI107,0),0))</f>
        <v>#VALUE!</v>
      </c>
      <c r="FK107" s="277" t="e">
        <f>IF(MONTH('Настройки ТИК'!$C$17)=MONTH('Настройки ТИК'!$D$17),0,IF(MONTH($A107)&lt;MONTH('Настройки ТИК'!$D$17),0,IF(FO107="К",FI107,0)))</f>
        <v>#VALUE!</v>
      </c>
      <c r="FL107" s="277">
        <f t="shared" si="178"/>
        <v>0</v>
      </c>
      <c r="FM107" s="277">
        <f t="shared" si="179"/>
        <v>0</v>
      </c>
      <c r="FN107" s="303">
        <f>'в ФОВ'!FK83</f>
        <v>0</v>
      </c>
      <c r="FO107" s="380" t="str">
        <f t="shared" si="180"/>
        <v/>
      </c>
      <c r="FP107" s="274" t="str">
        <f t="shared" si="121"/>
        <v>${id_fio15}</v>
      </c>
      <c r="FQ107" s="181"/>
      <c r="FR107" s="181"/>
      <c r="FS107" s="275" t="str">
        <f t="shared" si="211"/>
        <v>0:</v>
      </c>
      <c r="FT107" s="275" t="str">
        <f t="shared" si="211"/>
        <v>0:</v>
      </c>
      <c r="FU107" s="276">
        <f t="shared" si="181"/>
        <v>0</v>
      </c>
      <c r="FV107" s="277" t="e">
        <f>IF(MONTH('Настройки ТИК'!$C$17)=MONTH('Настройки ТИК'!$D$17),IF(GA107="К",FU107,0),IF(MONTH($A107)&lt;MONTH('Настройки ТИК'!$D$17),IF(GA107="К",FU107,0),0))</f>
        <v>#VALUE!</v>
      </c>
      <c r="FW107" s="277" t="e">
        <f>IF(MONTH('Настройки ТИК'!$C$17)=MONTH('Настройки ТИК'!$D$17),0,IF(MONTH($A107)&lt;MONTH('Настройки ТИК'!$D$17),0,IF(GA107="К",FU107,0)))</f>
        <v>#VALUE!</v>
      </c>
      <c r="FX107" s="277">
        <f t="shared" si="182"/>
        <v>0</v>
      </c>
      <c r="FY107" s="277">
        <f t="shared" si="183"/>
        <v>0</v>
      </c>
      <c r="FZ107" s="303">
        <f>'в ФОВ'!FW83</f>
        <v>0</v>
      </c>
      <c r="GA107" s="380" t="str">
        <f t="shared" si="184"/>
        <v/>
      </c>
      <c r="GB107" s="274" t="str">
        <f t="shared" si="122"/>
        <v>${id_fio16}</v>
      </c>
      <c r="GC107" s="181"/>
      <c r="GD107" s="181"/>
      <c r="GE107" s="275" t="str">
        <f t="shared" si="212"/>
        <v>0:</v>
      </c>
      <c r="GF107" s="275" t="str">
        <f t="shared" si="212"/>
        <v>0:</v>
      </c>
      <c r="GG107" s="276">
        <f t="shared" si="185"/>
        <v>0</v>
      </c>
      <c r="GH107" s="277" t="e">
        <f>IF(MONTH('Настройки ТИК'!$C$17)=MONTH('Настройки ТИК'!$D$17),IF(GM107="К",GG107,0),IF(MONTH($A107)&lt;MONTH('Настройки ТИК'!$D$17),IF(GM107="К",GG107,0),0))</f>
        <v>#VALUE!</v>
      </c>
      <c r="GI107" s="277" t="e">
        <f>IF(MONTH('Настройки ТИК'!$C$17)=MONTH('Настройки ТИК'!$D$17),0,IF(MONTH($A107)&lt;MONTH('Настройки ТИК'!$D$17),0,IF(GM107="К",GG107,0)))</f>
        <v>#VALUE!</v>
      </c>
      <c r="GJ107" s="277">
        <f t="shared" si="186"/>
        <v>0</v>
      </c>
      <c r="GK107" s="277">
        <f t="shared" si="187"/>
        <v>0</v>
      </c>
      <c r="GL107" s="303">
        <f>'в ФОВ'!GI83</f>
        <v>0</v>
      </c>
      <c r="GM107" s="380" t="str">
        <f t="shared" si="188"/>
        <v/>
      </c>
      <c r="GN107" s="274" t="str">
        <f t="shared" si="123"/>
        <v>${id_fio17}</v>
      </c>
      <c r="GO107" s="181"/>
      <c r="GP107" s="181"/>
      <c r="GQ107" s="275" t="str">
        <f t="shared" si="213"/>
        <v>0:</v>
      </c>
      <c r="GR107" s="275" t="str">
        <f t="shared" si="213"/>
        <v>0:</v>
      </c>
      <c r="GS107" s="276">
        <f t="shared" si="189"/>
        <v>0</v>
      </c>
      <c r="GT107" s="277" t="e">
        <f>IF(MONTH('Настройки ТИК'!$C$17)=MONTH('Настройки ТИК'!$D$17),IF(GY107="К",GS107,0),IF(MONTH($A107)&lt;MONTH('Настройки ТИК'!$D$17),IF(GY107="К",GS107,0),0))</f>
        <v>#VALUE!</v>
      </c>
      <c r="GU107" s="277" t="e">
        <f>IF(MONTH('Настройки ТИК'!$C$17)=MONTH('Настройки ТИК'!$D$17),0,IF(MONTH($A107)&lt;MONTH('Настройки ТИК'!$D$17),0,IF(GY107="К",GS107,0)))</f>
        <v>#VALUE!</v>
      </c>
      <c r="GV107" s="277">
        <f t="shared" si="190"/>
        <v>0</v>
      </c>
      <c r="GW107" s="277">
        <f t="shared" si="191"/>
        <v>0</v>
      </c>
      <c r="GX107" s="303">
        <f>'в ФОВ'!GU83</f>
        <v>0</v>
      </c>
      <c r="GY107" s="380" t="str">
        <f t="shared" si="192"/>
        <v/>
      </c>
      <c r="GZ107" s="274" t="str">
        <f t="shared" si="124"/>
        <v>${id_fio18}</v>
      </c>
      <c r="HA107" s="181"/>
      <c r="HB107" s="181"/>
      <c r="HC107" s="275" t="str">
        <f t="shared" si="214"/>
        <v>0:</v>
      </c>
      <c r="HD107" s="275" t="str">
        <f t="shared" si="214"/>
        <v>0:</v>
      </c>
      <c r="HE107" s="276">
        <f t="shared" si="193"/>
        <v>0</v>
      </c>
      <c r="HF107" s="277" t="e">
        <f>IF(MONTH('Настройки ТИК'!$C$17)=MONTH('Настройки ТИК'!$D$17),IF(HK107="К",HE107,0),IF(MONTH($A107)&lt;MONTH('Настройки ТИК'!$D$17),IF(HK107="К",HE107,0),0))</f>
        <v>#VALUE!</v>
      </c>
      <c r="HG107" s="277" t="e">
        <f>IF(MONTH('Настройки ТИК'!$C$17)=MONTH('Настройки ТИК'!$D$17),0,IF(MONTH($A107)&lt;MONTH('Настройки ТИК'!$D$17),0,IF(HK107="К",HE107,0)))</f>
        <v>#VALUE!</v>
      </c>
      <c r="HH107" s="277">
        <f t="shared" si="194"/>
        <v>0</v>
      </c>
      <c r="HI107" s="277">
        <f t="shared" si="195"/>
        <v>0</v>
      </c>
      <c r="HJ107" s="303">
        <f>'в ФОВ'!HG83</f>
        <v>0</v>
      </c>
      <c r="HK107" s="380" t="str">
        <f t="shared" si="196"/>
        <v/>
      </c>
      <c r="HO107" s="408" t="str">
        <f>'Настройки ТИК'!$C$55</f>
        <v>${code_doc}</v>
      </c>
    </row>
    <row r="108" spans="1:223">
      <c r="A108" s="419" t="s">
        <v>1040</v>
      </c>
      <c r="B108" s="420" t="s">
        <v>1041</v>
      </c>
      <c r="C108" s="497" t="s">
        <v>1091</v>
      </c>
      <c r="D108" s="274" t="str">
        <f t="shared" si="107"/>
        <v>${id_fio1}</v>
      </c>
      <c r="E108" s="181"/>
      <c r="F108" s="181"/>
      <c r="G108" s="275" t="str">
        <f t="shared" si="197"/>
        <v>0:</v>
      </c>
      <c r="H108" s="275" t="str">
        <f t="shared" si="197"/>
        <v>0:</v>
      </c>
      <c r="I108" s="276">
        <f t="shared" si="125"/>
        <v>0</v>
      </c>
      <c r="J108" s="277" t="e">
        <f>IF(MONTH('Настройки ТИК'!$C$17)=MONTH('Настройки ТИК'!$D$17),IF(O108="К",I108,0),IF(MONTH($A108)&lt;MONTH('Настройки ТИК'!$D$17),IF(O108="К",I108,0),0))</f>
        <v>#VALUE!</v>
      </c>
      <c r="K108" s="277" t="e">
        <f>IF(MONTH('Настройки ТИК'!$C$17)=MONTH('Настройки ТИК'!$D$17),0,IF(MONTH($A108)&lt;MONTH('Настройки ТИК'!$D$17),0,IF(O108="К",I108,0)))</f>
        <v>#VALUE!</v>
      </c>
      <c r="L108" s="277">
        <f t="shared" si="126"/>
        <v>0</v>
      </c>
      <c r="M108" s="277">
        <f t="shared" si="127"/>
        <v>0</v>
      </c>
      <c r="N108" s="303">
        <f>'в ФОВ'!K84</f>
        <v>0</v>
      </c>
      <c r="O108" s="380" t="str">
        <f t="shared" si="128"/>
        <v/>
      </c>
      <c r="P108" s="274" t="str">
        <f t="shared" si="108"/>
        <v>${id_fio2}</v>
      </c>
      <c r="Q108" s="181"/>
      <c r="R108" s="181"/>
      <c r="S108" s="275" t="str">
        <f t="shared" si="198"/>
        <v>0:</v>
      </c>
      <c r="T108" s="275" t="str">
        <f t="shared" si="198"/>
        <v>0:</v>
      </c>
      <c r="U108" s="276">
        <f t="shared" si="129"/>
        <v>0</v>
      </c>
      <c r="V108" s="277" t="e">
        <f>IF(MONTH('Настройки ТИК'!$C$17)=MONTH('Настройки ТИК'!$D$17),IF(AA108="К",U108,0),IF(MONTH($A108)&lt;MONTH('Настройки ТИК'!$D$17),IF(AA108="К",U108,0),0))</f>
        <v>#VALUE!</v>
      </c>
      <c r="W108" s="277" t="e">
        <f>IF(MONTH('Настройки ТИК'!$C$17)=MONTH('Настройки ТИК'!$D$17),0,IF(MONTH($A108)&lt;MONTH('Настройки ТИК'!$D$17),0,IF(AA108="К",U108,0)))</f>
        <v>#VALUE!</v>
      </c>
      <c r="X108" s="277">
        <f t="shared" si="130"/>
        <v>0</v>
      </c>
      <c r="Y108" s="277">
        <f t="shared" si="131"/>
        <v>0</v>
      </c>
      <c r="Z108" s="303">
        <f>'в ФОВ'!W84</f>
        <v>0</v>
      </c>
      <c r="AA108" s="380" t="str">
        <f t="shared" si="132"/>
        <v/>
      </c>
      <c r="AB108" s="274" t="str">
        <f t="shared" si="109"/>
        <v>${id_fio3}</v>
      </c>
      <c r="AC108" s="181"/>
      <c r="AD108" s="181"/>
      <c r="AE108" s="275" t="str">
        <f t="shared" si="199"/>
        <v>0:</v>
      </c>
      <c r="AF108" s="275" t="str">
        <f t="shared" si="199"/>
        <v>0:</v>
      </c>
      <c r="AG108" s="276">
        <f t="shared" si="133"/>
        <v>0</v>
      </c>
      <c r="AH108" s="277" t="e">
        <f>IF(MONTH('Настройки ТИК'!$C$17)=MONTH('Настройки ТИК'!$D$17),IF(AM108="К",AG108,0),IF(MONTH($A108)&lt;MONTH('Настройки ТИК'!$D$17),IF(AM108="К",AG108,0),0))</f>
        <v>#VALUE!</v>
      </c>
      <c r="AI108" s="277" t="e">
        <f>IF(MONTH('Настройки ТИК'!$C$17)=MONTH('Настройки ТИК'!$D$17),0,IF(MONTH($A108)&lt;MONTH('Настройки ТИК'!$D$17),0,IF(AM108="К",AG108,0)))</f>
        <v>#VALUE!</v>
      </c>
      <c r="AJ108" s="277">
        <f t="shared" si="134"/>
        <v>0</v>
      </c>
      <c r="AK108" s="277">
        <f t="shared" si="135"/>
        <v>0</v>
      </c>
      <c r="AL108" s="303">
        <f>'в ФОВ'!AI84</f>
        <v>0</v>
      </c>
      <c r="AM108" s="380" t="str">
        <f t="shared" si="136"/>
        <v/>
      </c>
      <c r="AN108" s="274" t="str">
        <f t="shared" si="110"/>
        <v>${id_fio4}</v>
      </c>
      <c r="AO108" s="181"/>
      <c r="AP108" s="181"/>
      <c r="AQ108" s="275" t="str">
        <f t="shared" si="200"/>
        <v>0:</v>
      </c>
      <c r="AR108" s="275" t="str">
        <f t="shared" si="200"/>
        <v>0:</v>
      </c>
      <c r="AS108" s="276">
        <f t="shared" si="137"/>
        <v>0</v>
      </c>
      <c r="AT108" s="277" t="e">
        <f>IF(MONTH('Настройки ТИК'!$C$17)=MONTH('Настройки ТИК'!$D$17),IF(AY108="К",AS108,0),IF(MONTH($A108)&lt;MONTH('Настройки ТИК'!$D$17),IF(AY108="К",AS108,0),0))</f>
        <v>#VALUE!</v>
      </c>
      <c r="AU108" s="277" t="e">
        <f>IF(MONTH('Настройки ТИК'!$C$17)=MONTH('Настройки ТИК'!$D$17),0,IF(MONTH($A108)&lt;MONTH('Настройки ТИК'!$D$17),0,IF(AY108="К",AS108,0)))</f>
        <v>#VALUE!</v>
      </c>
      <c r="AV108" s="277">
        <f t="shared" si="138"/>
        <v>0</v>
      </c>
      <c r="AW108" s="277">
        <f t="shared" si="139"/>
        <v>0</v>
      </c>
      <c r="AX108" s="303">
        <f>'в ФОВ'!AU84</f>
        <v>0</v>
      </c>
      <c r="AY108" s="380" t="str">
        <f t="shared" si="140"/>
        <v/>
      </c>
      <c r="AZ108" s="274" t="str">
        <f t="shared" si="111"/>
        <v>${id_fio5}</v>
      </c>
      <c r="BA108" s="181"/>
      <c r="BB108" s="181"/>
      <c r="BC108" s="275" t="str">
        <f t="shared" si="201"/>
        <v>0:</v>
      </c>
      <c r="BD108" s="275" t="str">
        <f t="shared" si="201"/>
        <v>0:</v>
      </c>
      <c r="BE108" s="276">
        <f t="shared" si="141"/>
        <v>0</v>
      </c>
      <c r="BF108" s="277" t="e">
        <f>IF(MONTH('Настройки ТИК'!$C$17)=MONTH('Настройки ТИК'!$D$17),IF(BK108="К",BE108,0),IF(MONTH($A108)&lt;MONTH('Настройки ТИК'!$D$17),IF(BK108="К",BE108,0),0))</f>
        <v>#VALUE!</v>
      </c>
      <c r="BG108" s="277" t="e">
        <f>IF(MONTH('Настройки ТИК'!$C$17)=MONTH('Настройки ТИК'!$D$17),0,IF(MONTH($A108)&lt;MONTH('Настройки ТИК'!$D$17),0,IF(BK108="К",BE108,0)))</f>
        <v>#VALUE!</v>
      </c>
      <c r="BH108" s="277">
        <f t="shared" si="142"/>
        <v>0</v>
      </c>
      <c r="BI108" s="277">
        <f t="shared" si="143"/>
        <v>0</v>
      </c>
      <c r="BJ108" s="303">
        <f>'в ФОВ'!BG84</f>
        <v>0</v>
      </c>
      <c r="BK108" s="380" t="str">
        <f t="shared" si="144"/>
        <v/>
      </c>
      <c r="BL108" s="274" t="str">
        <f t="shared" si="112"/>
        <v>${id_fio6}</v>
      </c>
      <c r="BM108" s="181"/>
      <c r="BN108" s="181"/>
      <c r="BO108" s="275" t="str">
        <f t="shared" si="202"/>
        <v>0:</v>
      </c>
      <c r="BP108" s="275" t="str">
        <f t="shared" si="202"/>
        <v>0:</v>
      </c>
      <c r="BQ108" s="276">
        <f t="shared" si="145"/>
        <v>0</v>
      </c>
      <c r="BR108" s="277" t="e">
        <f>IF(MONTH('Настройки ТИК'!$C$17)=MONTH('Настройки ТИК'!$D$17),IF(BW108="К",BQ108,0),IF(MONTH($A108)&lt;MONTH('Настройки ТИК'!$D$17),IF(BW108="К",BQ108,0),0))</f>
        <v>#VALUE!</v>
      </c>
      <c r="BS108" s="277" t="e">
        <f>IF(MONTH('Настройки ТИК'!$C$17)=MONTH('Настройки ТИК'!$D$17),0,IF(MONTH($A108)&lt;MONTH('Настройки ТИК'!$D$17),0,IF(BW108="К",BQ108,0)))</f>
        <v>#VALUE!</v>
      </c>
      <c r="BT108" s="277">
        <f t="shared" si="146"/>
        <v>0</v>
      </c>
      <c r="BU108" s="277">
        <f t="shared" si="147"/>
        <v>0</v>
      </c>
      <c r="BV108" s="303">
        <f>'в ФОВ'!BS84</f>
        <v>0</v>
      </c>
      <c r="BW108" s="380" t="str">
        <f t="shared" si="148"/>
        <v/>
      </c>
      <c r="BX108" s="274" t="str">
        <f t="shared" si="113"/>
        <v>${id_fio7}</v>
      </c>
      <c r="BY108" s="181"/>
      <c r="BZ108" s="181"/>
      <c r="CA108" s="275" t="str">
        <f t="shared" si="203"/>
        <v>0:</v>
      </c>
      <c r="CB108" s="275" t="str">
        <f t="shared" si="203"/>
        <v>0:</v>
      </c>
      <c r="CC108" s="276">
        <f t="shared" si="149"/>
        <v>0</v>
      </c>
      <c r="CD108" s="277" t="e">
        <f>IF(MONTH('Настройки ТИК'!$C$17)=MONTH('Настройки ТИК'!$D$17),IF(CI108="К",CC108,0),IF(MONTH($A108)&lt;MONTH('Настройки ТИК'!$D$17),IF(CI108="К",CC108,0),0))</f>
        <v>#VALUE!</v>
      </c>
      <c r="CE108" s="277" t="e">
        <f>IF(MONTH('Настройки ТИК'!$C$17)=MONTH('Настройки ТИК'!$D$17),0,IF(MONTH($A108)&lt;MONTH('Настройки ТИК'!$D$17),0,IF(CI108="К",CC108,0)))</f>
        <v>#VALUE!</v>
      </c>
      <c r="CF108" s="277">
        <f t="shared" si="150"/>
        <v>0</v>
      </c>
      <c r="CG108" s="277">
        <f t="shared" si="151"/>
        <v>0</v>
      </c>
      <c r="CH108" s="303">
        <f>'в ФОВ'!CE84</f>
        <v>0</v>
      </c>
      <c r="CI108" s="380" t="str">
        <f t="shared" si="152"/>
        <v/>
      </c>
      <c r="CJ108" s="274" t="str">
        <f t="shared" si="114"/>
        <v>${id_fio8}</v>
      </c>
      <c r="CK108" s="181"/>
      <c r="CL108" s="181"/>
      <c r="CM108" s="275" t="str">
        <f t="shared" si="204"/>
        <v>0:</v>
      </c>
      <c r="CN108" s="275" t="str">
        <f t="shared" si="204"/>
        <v>0:</v>
      </c>
      <c r="CO108" s="276">
        <f t="shared" si="153"/>
        <v>0</v>
      </c>
      <c r="CP108" s="277" t="e">
        <f>IF(MONTH('Настройки ТИК'!$C$17)=MONTH('Настройки ТИК'!$D$17),IF(CU108="К",CO108,0),IF(MONTH($A108)&lt;MONTH('Настройки ТИК'!$D$17),IF(CU108="К",CO108,0),0))</f>
        <v>#VALUE!</v>
      </c>
      <c r="CQ108" s="277" t="e">
        <f>IF(MONTH('Настройки ТИК'!$C$17)=MONTH('Настройки ТИК'!$D$17),0,IF(MONTH($A108)&lt;MONTH('Настройки ТИК'!$D$17),0,IF(CU108="К",CO108,0)))</f>
        <v>#VALUE!</v>
      </c>
      <c r="CR108" s="277">
        <f t="shared" si="154"/>
        <v>0</v>
      </c>
      <c r="CS108" s="277">
        <f t="shared" si="155"/>
        <v>0</v>
      </c>
      <c r="CT108" s="303">
        <f>'в ФОВ'!CQ84</f>
        <v>0</v>
      </c>
      <c r="CU108" s="380" t="str">
        <f t="shared" si="156"/>
        <v/>
      </c>
      <c r="CV108" s="274" t="str">
        <f t="shared" si="115"/>
        <v>${id_fio9}</v>
      </c>
      <c r="CW108" s="181"/>
      <c r="CX108" s="181"/>
      <c r="CY108" s="275" t="str">
        <f t="shared" si="205"/>
        <v>0:</v>
      </c>
      <c r="CZ108" s="275" t="str">
        <f t="shared" si="205"/>
        <v>0:</v>
      </c>
      <c r="DA108" s="276">
        <f t="shared" si="157"/>
        <v>0</v>
      </c>
      <c r="DB108" s="277" t="e">
        <f>IF(MONTH('Настройки ТИК'!$C$17)=MONTH('Настройки ТИК'!$D$17),IF(DG108="К",DA108,0),IF(MONTH($A108)&lt;MONTH('Настройки ТИК'!$D$17),IF(DG108="К",DA108,0),0))</f>
        <v>#VALUE!</v>
      </c>
      <c r="DC108" s="277" t="e">
        <f>IF(MONTH('Настройки ТИК'!$C$17)=MONTH('Настройки ТИК'!$D$17),0,IF(MONTH($A108)&lt;MONTH('Настройки ТИК'!$D$17),0,IF(DG108="К",DA108,0)))</f>
        <v>#VALUE!</v>
      </c>
      <c r="DD108" s="277">
        <f t="shared" si="158"/>
        <v>0</v>
      </c>
      <c r="DE108" s="277">
        <f t="shared" si="159"/>
        <v>0</v>
      </c>
      <c r="DF108" s="303">
        <f>'в ФОВ'!DC84</f>
        <v>0</v>
      </c>
      <c r="DG108" s="380" t="str">
        <f t="shared" si="160"/>
        <v/>
      </c>
      <c r="DH108" s="274" t="str">
        <f t="shared" si="116"/>
        <v>${id_fio10}</v>
      </c>
      <c r="DI108" s="181"/>
      <c r="DJ108" s="181"/>
      <c r="DK108" s="275" t="str">
        <f t="shared" si="206"/>
        <v>0:</v>
      </c>
      <c r="DL108" s="275" t="str">
        <f t="shared" si="206"/>
        <v>0:</v>
      </c>
      <c r="DM108" s="276">
        <f t="shared" si="161"/>
        <v>0</v>
      </c>
      <c r="DN108" s="277" t="e">
        <f>IF(MONTH('Настройки ТИК'!$C$17)=MONTH('Настройки ТИК'!$D$17),IF(DS108="К",DM108,0),IF(MONTH($A108)&lt;MONTH('Настройки ТИК'!$D$17),IF(DS108="К",DM108,0),0))</f>
        <v>#VALUE!</v>
      </c>
      <c r="DO108" s="277" t="e">
        <f>IF(MONTH('Настройки ТИК'!$C$17)=MONTH('Настройки ТИК'!$D$17),0,IF(MONTH($A108)&lt;MONTH('Настройки ТИК'!$D$17),0,IF(DS108="К",DM108,0)))</f>
        <v>#VALUE!</v>
      </c>
      <c r="DP108" s="277">
        <f t="shared" si="162"/>
        <v>0</v>
      </c>
      <c r="DQ108" s="277">
        <f t="shared" si="163"/>
        <v>0</v>
      </c>
      <c r="DR108" s="303">
        <f>'в ФОВ'!DO84</f>
        <v>0</v>
      </c>
      <c r="DS108" s="380" t="str">
        <f t="shared" si="164"/>
        <v/>
      </c>
      <c r="DT108" s="274" t="str">
        <f t="shared" si="117"/>
        <v>${id_fio11}</v>
      </c>
      <c r="DU108" s="181"/>
      <c r="DV108" s="181"/>
      <c r="DW108" s="275" t="str">
        <f t="shared" si="207"/>
        <v>0:</v>
      </c>
      <c r="DX108" s="275" t="str">
        <f t="shared" si="207"/>
        <v>0:</v>
      </c>
      <c r="DY108" s="276">
        <f t="shared" si="165"/>
        <v>0</v>
      </c>
      <c r="DZ108" s="277" t="e">
        <f>IF(MONTH('Настройки ТИК'!$C$17)=MONTH('Настройки ТИК'!$D$17),IF(EE108="К",DY108,0),IF(MONTH($A108)&lt;MONTH('Настройки ТИК'!$D$17),IF(EE108="К",DY108,0),0))</f>
        <v>#VALUE!</v>
      </c>
      <c r="EA108" s="277" t="e">
        <f>IF(MONTH('Настройки ТИК'!$C$17)=MONTH('Настройки ТИК'!$D$17),0,IF(MONTH($A108)&lt;MONTH('Настройки ТИК'!$D$17),0,IF(EE108="К",DY108,0)))</f>
        <v>#VALUE!</v>
      </c>
      <c r="EB108" s="277">
        <f t="shared" si="166"/>
        <v>0</v>
      </c>
      <c r="EC108" s="277">
        <f t="shared" si="167"/>
        <v>0</v>
      </c>
      <c r="ED108" s="303">
        <f>'в ФОВ'!EA84</f>
        <v>0</v>
      </c>
      <c r="EE108" s="380" t="str">
        <f t="shared" si="168"/>
        <v/>
      </c>
      <c r="EF108" s="274" t="str">
        <f t="shared" si="118"/>
        <v>${id_fio12}</v>
      </c>
      <c r="EG108" s="181"/>
      <c r="EH108" s="181"/>
      <c r="EI108" s="275" t="str">
        <f t="shared" si="208"/>
        <v>0:</v>
      </c>
      <c r="EJ108" s="275" t="str">
        <f t="shared" si="208"/>
        <v>0:</v>
      </c>
      <c r="EK108" s="276">
        <f t="shared" si="169"/>
        <v>0</v>
      </c>
      <c r="EL108" s="277" t="e">
        <f>IF(MONTH('Настройки ТИК'!$C$17)=MONTH('Настройки ТИК'!$D$17),IF(EQ108="К",EK108,0),IF(MONTH($A108)&lt;MONTH('Настройки ТИК'!$D$17),IF(EQ108="К",EK108,0),0))</f>
        <v>#VALUE!</v>
      </c>
      <c r="EM108" s="277" t="e">
        <f>IF(MONTH('Настройки ТИК'!$C$17)=MONTH('Настройки ТИК'!$D$17),0,IF(MONTH($A108)&lt;MONTH('Настройки ТИК'!$D$17),0,IF(EQ108="К",EK108,0)))</f>
        <v>#VALUE!</v>
      </c>
      <c r="EN108" s="277">
        <f t="shared" si="170"/>
        <v>0</v>
      </c>
      <c r="EO108" s="277">
        <f t="shared" si="171"/>
        <v>0</v>
      </c>
      <c r="EP108" s="303">
        <f>'в ФОВ'!EM84</f>
        <v>0</v>
      </c>
      <c r="EQ108" s="380" t="str">
        <f t="shared" si="172"/>
        <v/>
      </c>
      <c r="ER108" s="274" t="str">
        <f t="shared" si="119"/>
        <v>${id_fio13}</v>
      </c>
      <c r="ES108" s="181"/>
      <c r="ET108" s="181"/>
      <c r="EU108" s="275" t="str">
        <f t="shared" si="209"/>
        <v>0:</v>
      </c>
      <c r="EV108" s="275" t="str">
        <f t="shared" si="209"/>
        <v>0:</v>
      </c>
      <c r="EW108" s="276">
        <f t="shared" si="173"/>
        <v>0</v>
      </c>
      <c r="EX108" s="277" t="e">
        <f>IF(MONTH('Настройки ТИК'!$C$17)=MONTH('Настройки ТИК'!$D$17),IF(FC108="К",EW108,0),IF(MONTH($A108)&lt;MONTH('Настройки ТИК'!$D$17),IF(FC108="К",EW108,0),0))</f>
        <v>#VALUE!</v>
      </c>
      <c r="EY108" s="277" t="e">
        <f>IF(MONTH('Настройки ТИК'!$C$17)=MONTH('Настройки ТИК'!$D$17),0,IF(MONTH($A108)&lt;MONTH('Настройки ТИК'!$D$17),0,IF(FC108="К",EW108,0)))</f>
        <v>#VALUE!</v>
      </c>
      <c r="EZ108" s="277">
        <f t="shared" si="174"/>
        <v>0</v>
      </c>
      <c r="FA108" s="277">
        <f t="shared" si="175"/>
        <v>0</v>
      </c>
      <c r="FB108" s="303">
        <f>'в ФОВ'!EY84</f>
        <v>0</v>
      </c>
      <c r="FC108" s="380" t="str">
        <f t="shared" si="176"/>
        <v/>
      </c>
      <c r="FD108" s="274" t="str">
        <f t="shared" si="120"/>
        <v>${id_fio14}</v>
      </c>
      <c r="FE108" s="181"/>
      <c r="FF108" s="181"/>
      <c r="FG108" s="275" t="str">
        <f t="shared" si="210"/>
        <v>0:</v>
      </c>
      <c r="FH108" s="275" t="str">
        <f t="shared" si="210"/>
        <v>0:</v>
      </c>
      <c r="FI108" s="276">
        <f t="shared" si="177"/>
        <v>0</v>
      </c>
      <c r="FJ108" s="277" t="e">
        <f>IF(MONTH('Настройки ТИК'!$C$17)=MONTH('Настройки ТИК'!$D$17),IF(FO108="К",FI108,0),IF(MONTH($A108)&lt;MONTH('Настройки ТИК'!$D$17),IF(FO108="К",FI108,0),0))</f>
        <v>#VALUE!</v>
      </c>
      <c r="FK108" s="277" t="e">
        <f>IF(MONTH('Настройки ТИК'!$C$17)=MONTH('Настройки ТИК'!$D$17),0,IF(MONTH($A108)&lt;MONTH('Настройки ТИК'!$D$17),0,IF(FO108="К",FI108,0)))</f>
        <v>#VALUE!</v>
      </c>
      <c r="FL108" s="277">
        <f t="shared" si="178"/>
        <v>0</v>
      </c>
      <c r="FM108" s="277">
        <f t="shared" si="179"/>
        <v>0</v>
      </c>
      <c r="FN108" s="303">
        <f>'в ФОВ'!FK84</f>
        <v>0</v>
      </c>
      <c r="FO108" s="380" t="str">
        <f t="shared" si="180"/>
        <v/>
      </c>
      <c r="FP108" s="274" t="str">
        <f t="shared" si="121"/>
        <v>${id_fio15}</v>
      </c>
      <c r="FQ108" s="181"/>
      <c r="FR108" s="181"/>
      <c r="FS108" s="275" t="str">
        <f t="shared" si="211"/>
        <v>0:</v>
      </c>
      <c r="FT108" s="275" t="str">
        <f t="shared" si="211"/>
        <v>0:</v>
      </c>
      <c r="FU108" s="276">
        <f t="shared" si="181"/>
        <v>0</v>
      </c>
      <c r="FV108" s="277" t="e">
        <f>IF(MONTH('Настройки ТИК'!$C$17)=MONTH('Настройки ТИК'!$D$17),IF(GA108="К",FU108,0),IF(MONTH($A108)&lt;MONTH('Настройки ТИК'!$D$17),IF(GA108="К",FU108,0),0))</f>
        <v>#VALUE!</v>
      </c>
      <c r="FW108" s="277" t="e">
        <f>IF(MONTH('Настройки ТИК'!$C$17)=MONTH('Настройки ТИК'!$D$17),0,IF(MONTH($A108)&lt;MONTH('Настройки ТИК'!$D$17),0,IF(GA108="К",FU108,0)))</f>
        <v>#VALUE!</v>
      </c>
      <c r="FX108" s="277">
        <f t="shared" si="182"/>
        <v>0</v>
      </c>
      <c r="FY108" s="277">
        <f t="shared" si="183"/>
        <v>0</v>
      </c>
      <c r="FZ108" s="303">
        <f>'в ФОВ'!FW84</f>
        <v>0</v>
      </c>
      <c r="GA108" s="380" t="str">
        <f t="shared" si="184"/>
        <v/>
      </c>
      <c r="GB108" s="274" t="str">
        <f t="shared" si="122"/>
        <v>${id_fio16}</v>
      </c>
      <c r="GC108" s="181"/>
      <c r="GD108" s="181"/>
      <c r="GE108" s="275" t="str">
        <f t="shared" si="212"/>
        <v>0:</v>
      </c>
      <c r="GF108" s="275" t="str">
        <f t="shared" si="212"/>
        <v>0:</v>
      </c>
      <c r="GG108" s="276">
        <f t="shared" si="185"/>
        <v>0</v>
      </c>
      <c r="GH108" s="277" t="e">
        <f>IF(MONTH('Настройки ТИК'!$C$17)=MONTH('Настройки ТИК'!$D$17),IF(GM108="К",GG108,0),IF(MONTH($A108)&lt;MONTH('Настройки ТИК'!$D$17),IF(GM108="К",GG108,0),0))</f>
        <v>#VALUE!</v>
      </c>
      <c r="GI108" s="277" t="e">
        <f>IF(MONTH('Настройки ТИК'!$C$17)=MONTH('Настройки ТИК'!$D$17),0,IF(MONTH($A108)&lt;MONTH('Настройки ТИК'!$D$17),0,IF(GM108="К",GG108,0)))</f>
        <v>#VALUE!</v>
      </c>
      <c r="GJ108" s="277">
        <f t="shared" si="186"/>
        <v>0</v>
      </c>
      <c r="GK108" s="277">
        <f t="shared" si="187"/>
        <v>0</v>
      </c>
      <c r="GL108" s="303">
        <f>'в ФОВ'!GI84</f>
        <v>0</v>
      </c>
      <c r="GM108" s="380" t="str">
        <f t="shared" si="188"/>
        <v/>
      </c>
      <c r="GN108" s="274" t="str">
        <f t="shared" si="123"/>
        <v>${id_fio17}</v>
      </c>
      <c r="GO108" s="181"/>
      <c r="GP108" s="181"/>
      <c r="GQ108" s="275" t="str">
        <f t="shared" si="213"/>
        <v>0:</v>
      </c>
      <c r="GR108" s="275" t="str">
        <f t="shared" si="213"/>
        <v>0:</v>
      </c>
      <c r="GS108" s="276">
        <f t="shared" si="189"/>
        <v>0</v>
      </c>
      <c r="GT108" s="277" t="e">
        <f>IF(MONTH('Настройки ТИК'!$C$17)=MONTH('Настройки ТИК'!$D$17),IF(GY108="К",GS108,0),IF(MONTH($A108)&lt;MONTH('Настройки ТИК'!$D$17),IF(GY108="К",GS108,0),0))</f>
        <v>#VALUE!</v>
      </c>
      <c r="GU108" s="277" t="e">
        <f>IF(MONTH('Настройки ТИК'!$C$17)=MONTH('Настройки ТИК'!$D$17),0,IF(MONTH($A108)&lt;MONTH('Настройки ТИК'!$D$17),0,IF(GY108="К",GS108,0)))</f>
        <v>#VALUE!</v>
      </c>
      <c r="GV108" s="277">
        <f t="shared" si="190"/>
        <v>0</v>
      </c>
      <c r="GW108" s="277">
        <f t="shared" si="191"/>
        <v>0</v>
      </c>
      <c r="GX108" s="303">
        <f>'в ФОВ'!GU84</f>
        <v>0</v>
      </c>
      <c r="GY108" s="380" t="str">
        <f t="shared" si="192"/>
        <v/>
      </c>
      <c r="GZ108" s="274" t="str">
        <f t="shared" si="124"/>
        <v>${id_fio18}</v>
      </c>
      <c r="HA108" s="181"/>
      <c r="HB108" s="181"/>
      <c r="HC108" s="275" t="str">
        <f t="shared" si="214"/>
        <v>0:</v>
      </c>
      <c r="HD108" s="275" t="str">
        <f t="shared" si="214"/>
        <v>0:</v>
      </c>
      <c r="HE108" s="276">
        <f t="shared" si="193"/>
        <v>0</v>
      </c>
      <c r="HF108" s="277" t="e">
        <f>IF(MONTH('Настройки ТИК'!$C$17)=MONTH('Настройки ТИК'!$D$17),IF(HK108="К",HE108,0),IF(MONTH($A108)&lt;MONTH('Настройки ТИК'!$D$17),IF(HK108="К",HE108,0),0))</f>
        <v>#VALUE!</v>
      </c>
      <c r="HG108" s="277" t="e">
        <f>IF(MONTH('Настройки ТИК'!$C$17)=MONTH('Настройки ТИК'!$D$17),0,IF(MONTH($A108)&lt;MONTH('Настройки ТИК'!$D$17),0,IF(HK108="К",HE108,0)))</f>
        <v>#VALUE!</v>
      </c>
      <c r="HH108" s="277">
        <f t="shared" si="194"/>
        <v>0</v>
      </c>
      <c r="HI108" s="277">
        <f t="shared" si="195"/>
        <v>0</v>
      </c>
      <c r="HJ108" s="303">
        <f>'в ФОВ'!HG84</f>
        <v>0</v>
      </c>
      <c r="HK108" s="380" t="str">
        <f t="shared" si="196"/>
        <v/>
      </c>
      <c r="HO108" s="408" t="str">
        <f>'Настройки ТИК'!$C$55</f>
        <v>${code_doc}</v>
      </c>
    </row>
    <row r="109" spans="1:223">
      <c r="A109" s="419" t="s">
        <v>1040</v>
      </c>
      <c r="B109" s="420" t="s">
        <v>1041</v>
      </c>
      <c r="C109" s="497" t="s">
        <v>1091</v>
      </c>
      <c r="D109" s="274" t="str">
        <f t="shared" si="107"/>
        <v>${id_fio1}</v>
      </c>
      <c r="E109" s="181"/>
      <c r="F109" s="181"/>
      <c r="G109" s="275" t="str">
        <f t="shared" si="197"/>
        <v>0:</v>
      </c>
      <c r="H109" s="275" t="str">
        <f t="shared" si="197"/>
        <v>0:</v>
      </c>
      <c r="I109" s="276">
        <f t="shared" si="125"/>
        <v>0</v>
      </c>
      <c r="J109" s="277" t="e">
        <f>IF(MONTH('Настройки ТИК'!$C$17)=MONTH('Настройки ТИК'!$D$17),IF(O109="К",I109,0),IF(MONTH($A109)&lt;MONTH('Настройки ТИК'!$D$17),IF(O109="К",I109,0),0))</f>
        <v>#VALUE!</v>
      </c>
      <c r="K109" s="277" t="e">
        <f>IF(MONTH('Настройки ТИК'!$C$17)=MONTH('Настройки ТИК'!$D$17),0,IF(MONTH($A109)&lt;MONTH('Настройки ТИК'!$D$17),0,IF(O109="К",I109,0)))</f>
        <v>#VALUE!</v>
      </c>
      <c r="L109" s="277">
        <f t="shared" si="126"/>
        <v>0</v>
      </c>
      <c r="M109" s="277">
        <f t="shared" si="127"/>
        <v>0</v>
      </c>
      <c r="N109" s="303">
        <f>'в ФОВ'!K85</f>
        <v>0</v>
      </c>
      <c r="O109" s="380" t="str">
        <f t="shared" si="128"/>
        <v/>
      </c>
      <c r="P109" s="274" t="str">
        <f t="shared" si="108"/>
        <v>${id_fio2}</v>
      </c>
      <c r="Q109" s="181"/>
      <c r="R109" s="181"/>
      <c r="S109" s="275" t="str">
        <f t="shared" si="198"/>
        <v>0:</v>
      </c>
      <c r="T109" s="275" t="str">
        <f t="shared" si="198"/>
        <v>0:</v>
      </c>
      <c r="U109" s="276">
        <f t="shared" si="129"/>
        <v>0</v>
      </c>
      <c r="V109" s="277" t="e">
        <f>IF(MONTH('Настройки ТИК'!$C$17)=MONTH('Настройки ТИК'!$D$17),IF(AA109="К",U109,0),IF(MONTH($A109)&lt;MONTH('Настройки ТИК'!$D$17),IF(AA109="К",U109,0),0))</f>
        <v>#VALUE!</v>
      </c>
      <c r="W109" s="277" t="e">
        <f>IF(MONTH('Настройки ТИК'!$C$17)=MONTH('Настройки ТИК'!$D$17),0,IF(MONTH($A109)&lt;MONTH('Настройки ТИК'!$D$17),0,IF(AA109="К",U109,0)))</f>
        <v>#VALUE!</v>
      </c>
      <c r="X109" s="277">
        <f t="shared" si="130"/>
        <v>0</v>
      </c>
      <c r="Y109" s="277">
        <f t="shared" si="131"/>
        <v>0</v>
      </c>
      <c r="Z109" s="303">
        <f>'в ФОВ'!W85</f>
        <v>0</v>
      </c>
      <c r="AA109" s="380" t="str">
        <f t="shared" si="132"/>
        <v/>
      </c>
      <c r="AB109" s="274" t="str">
        <f t="shared" si="109"/>
        <v>${id_fio3}</v>
      </c>
      <c r="AC109" s="181"/>
      <c r="AD109" s="181"/>
      <c r="AE109" s="275" t="str">
        <f t="shared" si="199"/>
        <v>0:</v>
      </c>
      <c r="AF109" s="275" t="str">
        <f t="shared" si="199"/>
        <v>0:</v>
      </c>
      <c r="AG109" s="276">
        <f t="shared" si="133"/>
        <v>0</v>
      </c>
      <c r="AH109" s="277" t="e">
        <f>IF(MONTH('Настройки ТИК'!$C$17)=MONTH('Настройки ТИК'!$D$17),IF(AM109="К",AG109,0),IF(MONTH($A109)&lt;MONTH('Настройки ТИК'!$D$17),IF(AM109="К",AG109,0),0))</f>
        <v>#VALUE!</v>
      </c>
      <c r="AI109" s="277" t="e">
        <f>IF(MONTH('Настройки ТИК'!$C$17)=MONTH('Настройки ТИК'!$D$17),0,IF(MONTH($A109)&lt;MONTH('Настройки ТИК'!$D$17),0,IF(AM109="К",AG109,0)))</f>
        <v>#VALUE!</v>
      </c>
      <c r="AJ109" s="277">
        <f t="shared" si="134"/>
        <v>0</v>
      </c>
      <c r="AK109" s="277">
        <f t="shared" si="135"/>
        <v>0</v>
      </c>
      <c r="AL109" s="303">
        <f>'в ФОВ'!AI85</f>
        <v>0</v>
      </c>
      <c r="AM109" s="380" t="str">
        <f t="shared" si="136"/>
        <v/>
      </c>
      <c r="AN109" s="274" t="str">
        <f t="shared" si="110"/>
        <v>${id_fio4}</v>
      </c>
      <c r="AO109" s="181"/>
      <c r="AP109" s="181"/>
      <c r="AQ109" s="275" t="str">
        <f t="shared" si="200"/>
        <v>0:</v>
      </c>
      <c r="AR109" s="275" t="str">
        <f t="shared" si="200"/>
        <v>0:</v>
      </c>
      <c r="AS109" s="276">
        <f t="shared" si="137"/>
        <v>0</v>
      </c>
      <c r="AT109" s="277" t="e">
        <f>IF(MONTH('Настройки ТИК'!$C$17)=MONTH('Настройки ТИК'!$D$17),IF(AY109="К",AS109,0),IF(MONTH($A109)&lt;MONTH('Настройки ТИК'!$D$17),IF(AY109="К",AS109,0),0))</f>
        <v>#VALUE!</v>
      </c>
      <c r="AU109" s="277" t="e">
        <f>IF(MONTH('Настройки ТИК'!$C$17)=MONTH('Настройки ТИК'!$D$17),0,IF(MONTH($A109)&lt;MONTH('Настройки ТИК'!$D$17),0,IF(AY109="К",AS109,0)))</f>
        <v>#VALUE!</v>
      </c>
      <c r="AV109" s="277">
        <f t="shared" si="138"/>
        <v>0</v>
      </c>
      <c r="AW109" s="277">
        <f t="shared" si="139"/>
        <v>0</v>
      </c>
      <c r="AX109" s="303">
        <f>'в ФОВ'!AU85</f>
        <v>0</v>
      </c>
      <c r="AY109" s="380" t="str">
        <f t="shared" si="140"/>
        <v/>
      </c>
      <c r="AZ109" s="274" t="str">
        <f t="shared" si="111"/>
        <v>${id_fio5}</v>
      </c>
      <c r="BA109" s="181"/>
      <c r="BB109" s="181"/>
      <c r="BC109" s="275" t="str">
        <f t="shared" si="201"/>
        <v>0:</v>
      </c>
      <c r="BD109" s="275" t="str">
        <f t="shared" si="201"/>
        <v>0:</v>
      </c>
      <c r="BE109" s="276">
        <f t="shared" si="141"/>
        <v>0</v>
      </c>
      <c r="BF109" s="277" t="e">
        <f>IF(MONTH('Настройки ТИК'!$C$17)=MONTH('Настройки ТИК'!$D$17),IF(BK109="К",BE109,0),IF(MONTH($A109)&lt;MONTH('Настройки ТИК'!$D$17),IF(BK109="К",BE109,0),0))</f>
        <v>#VALUE!</v>
      </c>
      <c r="BG109" s="277" t="e">
        <f>IF(MONTH('Настройки ТИК'!$C$17)=MONTH('Настройки ТИК'!$D$17),0,IF(MONTH($A109)&lt;MONTH('Настройки ТИК'!$D$17),0,IF(BK109="К",BE109,0)))</f>
        <v>#VALUE!</v>
      </c>
      <c r="BH109" s="277">
        <f t="shared" si="142"/>
        <v>0</v>
      </c>
      <c r="BI109" s="277">
        <f t="shared" si="143"/>
        <v>0</v>
      </c>
      <c r="BJ109" s="303">
        <f>'в ФОВ'!BG85</f>
        <v>0</v>
      </c>
      <c r="BK109" s="380" t="str">
        <f t="shared" si="144"/>
        <v/>
      </c>
      <c r="BL109" s="274" t="str">
        <f t="shared" si="112"/>
        <v>${id_fio6}</v>
      </c>
      <c r="BM109" s="181"/>
      <c r="BN109" s="181"/>
      <c r="BO109" s="275" t="str">
        <f t="shared" si="202"/>
        <v>0:</v>
      </c>
      <c r="BP109" s="275" t="str">
        <f t="shared" si="202"/>
        <v>0:</v>
      </c>
      <c r="BQ109" s="276">
        <f t="shared" si="145"/>
        <v>0</v>
      </c>
      <c r="BR109" s="277" t="e">
        <f>IF(MONTH('Настройки ТИК'!$C$17)=MONTH('Настройки ТИК'!$D$17),IF(BW109="К",BQ109,0),IF(MONTH($A109)&lt;MONTH('Настройки ТИК'!$D$17),IF(BW109="К",BQ109,0),0))</f>
        <v>#VALUE!</v>
      </c>
      <c r="BS109" s="277" t="e">
        <f>IF(MONTH('Настройки ТИК'!$C$17)=MONTH('Настройки ТИК'!$D$17),0,IF(MONTH($A109)&lt;MONTH('Настройки ТИК'!$D$17),0,IF(BW109="К",BQ109,0)))</f>
        <v>#VALUE!</v>
      </c>
      <c r="BT109" s="277">
        <f t="shared" si="146"/>
        <v>0</v>
      </c>
      <c r="BU109" s="277">
        <f t="shared" si="147"/>
        <v>0</v>
      </c>
      <c r="BV109" s="303">
        <f>'в ФОВ'!BS85</f>
        <v>0</v>
      </c>
      <c r="BW109" s="380" t="str">
        <f t="shared" si="148"/>
        <v/>
      </c>
      <c r="BX109" s="274" t="str">
        <f t="shared" si="113"/>
        <v>${id_fio7}</v>
      </c>
      <c r="BY109" s="181"/>
      <c r="BZ109" s="181"/>
      <c r="CA109" s="275" t="str">
        <f t="shared" si="203"/>
        <v>0:</v>
      </c>
      <c r="CB109" s="275" t="str">
        <f t="shared" si="203"/>
        <v>0:</v>
      </c>
      <c r="CC109" s="276">
        <f t="shared" si="149"/>
        <v>0</v>
      </c>
      <c r="CD109" s="277" t="e">
        <f>IF(MONTH('Настройки ТИК'!$C$17)=MONTH('Настройки ТИК'!$D$17),IF(CI109="К",CC109,0),IF(MONTH($A109)&lt;MONTH('Настройки ТИК'!$D$17),IF(CI109="К",CC109,0),0))</f>
        <v>#VALUE!</v>
      </c>
      <c r="CE109" s="277" t="e">
        <f>IF(MONTH('Настройки ТИК'!$C$17)=MONTH('Настройки ТИК'!$D$17),0,IF(MONTH($A109)&lt;MONTH('Настройки ТИК'!$D$17),0,IF(CI109="К",CC109,0)))</f>
        <v>#VALUE!</v>
      </c>
      <c r="CF109" s="277">
        <f t="shared" si="150"/>
        <v>0</v>
      </c>
      <c r="CG109" s="277">
        <f t="shared" si="151"/>
        <v>0</v>
      </c>
      <c r="CH109" s="303">
        <f>'в ФОВ'!CE85</f>
        <v>0</v>
      </c>
      <c r="CI109" s="380" t="str">
        <f t="shared" si="152"/>
        <v/>
      </c>
      <c r="CJ109" s="274" t="str">
        <f t="shared" si="114"/>
        <v>${id_fio8}</v>
      </c>
      <c r="CK109" s="181"/>
      <c r="CL109" s="181"/>
      <c r="CM109" s="275" t="str">
        <f t="shared" si="204"/>
        <v>0:</v>
      </c>
      <c r="CN109" s="275" t="str">
        <f t="shared" si="204"/>
        <v>0:</v>
      </c>
      <c r="CO109" s="276">
        <f t="shared" si="153"/>
        <v>0</v>
      </c>
      <c r="CP109" s="277" t="e">
        <f>IF(MONTH('Настройки ТИК'!$C$17)=MONTH('Настройки ТИК'!$D$17),IF(CU109="К",CO109,0),IF(MONTH($A109)&lt;MONTH('Настройки ТИК'!$D$17),IF(CU109="К",CO109,0),0))</f>
        <v>#VALUE!</v>
      </c>
      <c r="CQ109" s="277" t="e">
        <f>IF(MONTH('Настройки ТИК'!$C$17)=MONTH('Настройки ТИК'!$D$17),0,IF(MONTH($A109)&lt;MONTH('Настройки ТИК'!$D$17),0,IF(CU109="К",CO109,0)))</f>
        <v>#VALUE!</v>
      </c>
      <c r="CR109" s="277">
        <f t="shared" si="154"/>
        <v>0</v>
      </c>
      <c r="CS109" s="277">
        <f t="shared" si="155"/>
        <v>0</v>
      </c>
      <c r="CT109" s="303">
        <f>'в ФОВ'!CQ85</f>
        <v>0</v>
      </c>
      <c r="CU109" s="380" t="str">
        <f t="shared" si="156"/>
        <v/>
      </c>
      <c r="CV109" s="274" t="str">
        <f t="shared" si="115"/>
        <v>${id_fio9}</v>
      </c>
      <c r="CW109" s="181"/>
      <c r="CX109" s="181"/>
      <c r="CY109" s="275" t="str">
        <f t="shared" si="205"/>
        <v>0:</v>
      </c>
      <c r="CZ109" s="275" t="str">
        <f t="shared" si="205"/>
        <v>0:</v>
      </c>
      <c r="DA109" s="276">
        <f t="shared" si="157"/>
        <v>0</v>
      </c>
      <c r="DB109" s="277" t="e">
        <f>IF(MONTH('Настройки ТИК'!$C$17)=MONTH('Настройки ТИК'!$D$17),IF(DG109="К",DA109,0),IF(MONTH($A109)&lt;MONTH('Настройки ТИК'!$D$17),IF(DG109="К",DA109,0),0))</f>
        <v>#VALUE!</v>
      </c>
      <c r="DC109" s="277" t="e">
        <f>IF(MONTH('Настройки ТИК'!$C$17)=MONTH('Настройки ТИК'!$D$17),0,IF(MONTH($A109)&lt;MONTH('Настройки ТИК'!$D$17),0,IF(DG109="К",DA109,0)))</f>
        <v>#VALUE!</v>
      </c>
      <c r="DD109" s="277">
        <f t="shared" si="158"/>
        <v>0</v>
      </c>
      <c r="DE109" s="277">
        <f t="shared" si="159"/>
        <v>0</v>
      </c>
      <c r="DF109" s="303">
        <f>'в ФОВ'!DC85</f>
        <v>0</v>
      </c>
      <c r="DG109" s="380" t="str">
        <f t="shared" si="160"/>
        <v/>
      </c>
      <c r="DH109" s="274" t="str">
        <f t="shared" si="116"/>
        <v>${id_fio10}</v>
      </c>
      <c r="DI109" s="181"/>
      <c r="DJ109" s="181"/>
      <c r="DK109" s="275" t="str">
        <f t="shared" si="206"/>
        <v>0:</v>
      </c>
      <c r="DL109" s="275" t="str">
        <f t="shared" si="206"/>
        <v>0:</v>
      </c>
      <c r="DM109" s="276">
        <f t="shared" si="161"/>
        <v>0</v>
      </c>
      <c r="DN109" s="277" t="e">
        <f>IF(MONTH('Настройки ТИК'!$C$17)=MONTH('Настройки ТИК'!$D$17),IF(DS109="К",DM109,0),IF(MONTH($A109)&lt;MONTH('Настройки ТИК'!$D$17),IF(DS109="К",DM109,0),0))</f>
        <v>#VALUE!</v>
      </c>
      <c r="DO109" s="277" t="e">
        <f>IF(MONTH('Настройки ТИК'!$C$17)=MONTH('Настройки ТИК'!$D$17),0,IF(MONTH($A109)&lt;MONTH('Настройки ТИК'!$D$17),0,IF(DS109="К",DM109,0)))</f>
        <v>#VALUE!</v>
      </c>
      <c r="DP109" s="277">
        <f t="shared" si="162"/>
        <v>0</v>
      </c>
      <c r="DQ109" s="277">
        <f t="shared" si="163"/>
        <v>0</v>
      </c>
      <c r="DR109" s="303">
        <f>'в ФОВ'!DO85</f>
        <v>0</v>
      </c>
      <c r="DS109" s="380" t="str">
        <f t="shared" si="164"/>
        <v/>
      </c>
      <c r="DT109" s="274" t="str">
        <f t="shared" si="117"/>
        <v>${id_fio11}</v>
      </c>
      <c r="DU109" s="181"/>
      <c r="DV109" s="181"/>
      <c r="DW109" s="275" t="str">
        <f t="shared" si="207"/>
        <v>0:</v>
      </c>
      <c r="DX109" s="275" t="str">
        <f t="shared" si="207"/>
        <v>0:</v>
      </c>
      <c r="DY109" s="276">
        <f t="shared" si="165"/>
        <v>0</v>
      </c>
      <c r="DZ109" s="277" t="e">
        <f>IF(MONTH('Настройки ТИК'!$C$17)=MONTH('Настройки ТИК'!$D$17),IF(EE109="К",DY109,0),IF(MONTH($A109)&lt;MONTH('Настройки ТИК'!$D$17),IF(EE109="К",DY109,0),0))</f>
        <v>#VALUE!</v>
      </c>
      <c r="EA109" s="277" t="e">
        <f>IF(MONTH('Настройки ТИК'!$C$17)=MONTH('Настройки ТИК'!$D$17),0,IF(MONTH($A109)&lt;MONTH('Настройки ТИК'!$D$17),0,IF(EE109="К",DY109,0)))</f>
        <v>#VALUE!</v>
      </c>
      <c r="EB109" s="277">
        <f t="shared" si="166"/>
        <v>0</v>
      </c>
      <c r="EC109" s="277">
        <f t="shared" si="167"/>
        <v>0</v>
      </c>
      <c r="ED109" s="303">
        <f>'в ФОВ'!EA85</f>
        <v>0</v>
      </c>
      <c r="EE109" s="380" t="str">
        <f t="shared" si="168"/>
        <v/>
      </c>
      <c r="EF109" s="274" t="str">
        <f t="shared" si="118"/>
        <v>${id_fio12}</v>
      </c>
      <c r="EG109" s="181"/>
      <c r="EH109" s="181"/>
      <c r="EI109" s="275" t="str">
        <f t="shared" si="208"/>
        <v>0:</v>
      </c>
      <c r="EJ109" s="275" t="str">
        <f t="shared" si="208"/>
        <v>0:</v>
      </c>
      <c r="EK109" s="276">
        <f t="shared" si="169"/>
        <v>0</v>
      </c>
      <c r="EL109" s="277" t="e">
        <f>IF(MONTH('Настройки ТИК'!$C$17)=MONTH('Настройки ТИК'!$D$17),IF(EQ109="К",EK109,0),IF(MONTH($A109)&lt;MONTH('Настройки ТИК'!$D$17),IF(EQ109="К",EK109,0),0))</f>
        <v>#VALUE!</v>
      </c>
      <c r="EM109" s="277" t="e">
        <f>IF(MONTH('Настройки ТИК'!$C$17)=MONTH('Настройки ТИК'!$D$17),0,IF(MONTH($A109)&lt;MONTH('Настройки ТИК'!$D$17),0,IF(EQ109="К",EK109,0)))</f>
        <v>#VALUE!</v>
      </c>
      <c r="EN109" s="277">
        <f t="shared" si="170"/>
        <v>0</v>
      </c>
      <c r="EO109" s="277">
        <f t="shared" si="171"/>
        <v>0</v>
      </c>
      <c r="EP109" s="303">
        <f>'в ФОВ'!EM85</f>
        <v>0</v>
      </c>
      <c r="EQ109" s="380" t="str">
        <f t="shared" si="172"/>
        <v/>
      </c>
      <c r="ER109" s="274" t="str">
        <f t="shared" si="119"/>
        <v>${id_fio13}</v>
      </c>
      <c r="ES109" s="181"/>
      <c r="ET109" s="181"/>
      <c r="EU109" s="275" t="str">
        <f t="shared" si="209"/>
        <v>0:</v>
      </c>
      <c r="EV109" s="275" t="str">
        <f t="shared" si="209"/>
        <v>0:</v>
      </c>
      <c r="EW109" s="276">
        <f t="shared" si="173"/>
        <v>0</v>
      </c>
      <c r="EX109" s="277" t="e">
        <f>IF(MONTH('Настройки ТИК'!$C$17)=MONTH('Настройки ТИК'!$D$17),IF(FC109="К",EW109,0),IF(MONTH($A109)&lt;MONTH('Настройки ТИК'!$D$17),IF(FC109="К",EW109,0),0))</f>
        <v>#VALUE!</v>
      </c>
      <c r="EY109" s="277" t="e">
        <f>IF(MONTH('Настройки ТИК'!$C$17)=MONTH('Настройки ТИК'!$D$17),0,IF(MONTH($A109)&lt;MONTH('Настройки ТИК'!$D$17),0,IF(FC109="К",EW109,0)))</f>
        <v>#VALUE!</v>
      </c>
      <c r="EZ109" s="277">
        <f t="shared" si="174"/>
        <v>0</v>
      </c>
      <c r="FA109" s="277">
        <f t="shared" si="175"/>
        <v>0</v>
      </c>
      <c r="FB109" s="303">
        <f>'в ФОВ'!EY85</f>
        <v>0</v>
      </c>
      <c r="FC109" s="380" t="str">
        <f t="shared" si="176"/>
        <v/>
      </c>
      <c r="FD109" s="274" t="str">
        <f t="shared" si="120"/>
        <v>${id_fio14}</v>
      </c>
      <c r="FE109" s="181"/>
      <c r="FF109" s="181"/>
      <c r="FG109" s="275" t="str">
        <f t="shared" si="210"/>
        <v>0:</v>
      </c>
      <c r="FH109" s="275" t="str">
        <f t="shared" si="210"/>
        <v>0:</v>
      </c>
      <c r="FI109" s="276">
        <f t="shared" si="177"/>
        <v>0</v>
      </c>
      <c r="FJ109" s="277" t="e">
        <f>IF(MONTH('Настройки ТИК'!$C$17)=MONTH('Настройки ТИК'!$D$17),IF(FO109="К",FI109,0),IF(MONTH($A109)&lt;MONTH('Настройки ТИК'!$D$17),IF(FO109="К",FI109,0),0))</f>
        <v>#VALUE!</v>
      </c>
      <c r="FK109" s="277" t="e">
        <f>IF(MONTH('Настройки ТИК'!$C$17)=MONTH('Настройки ТИК'!$D$17),0,IF(MONTH($A109)&lt;MONTH('Настройки ТИК'!$D$17),0,IF(FO109="К",FI109,0)))</f>
        <v>#VALUE!</v>
      </c>
      <c r="FL109" s="277">
        <f t="shared" si="178"/>
        <v>0</v>
      </c>
      <c r="FM109" s="277">
        <f t="shared" si="179"/>
        <v>0</v>
      </c>
      <c r="FN109" s="303">
        <f>'в ФОВ'!FK85</f>
        <v>0</v>
      </c>
      <c r="FO109" s="380" t="str">
        <f t="shared" si="180"/>
        <v/>
      </c>
      <c r="FP109" s="274" t="str">
        <f t="shared" si="121"/>
        <v>${id_fio15}</v>
      </c>
      <c r="FQ109" s="181"/>
      <c r="FR109" s="181"/>
      <c r="FS109" s="275" t="str">
        <f t="shared" si="211"/>
        <v>0:</v>
      </c>
      <c r="FT109" s="275" t="str">
        <f t="shared" si="211"/>
        <v>0:</v>
      </c>
      <c r="FU109" s="276">
        <f t="shared" si="181"/>
        <v>0</v>
      </c>
      <c r="FV109" s="277" t="e">
        <f>IF(MONTH('Настройки ТИК'!$C$17)=MONTH('Настройки ТИК'!$D$17),IF(GA109="К",FU109,0),IF(MONTH($A109)&lt;MONTH('Настройки ТИК'!$D$17),IF(GA109="К",FU109,0),0))</f>
        <v>#VALUE!</v>
      </c>
      <c r="FW109" s="277" t="e">
        <f>IF(MONTH('Настройки ТИК'!$C$17)=MONTH('Настройки ТИК'!$D$17),0,IF(MONTH($A109)&lt;MONTH('Настройки ТИК'!$D$17),0,IF(GA109="К",FU109,0)))</f>
        <v>#VALUE!</v>
      </c>
      <c r="FX109" s="277">
        <f t="shared" si="182"/>
        <v>0</v>
      </c>
      <c r="FY109" s="277">
        <f t="shared" si="183"/>
        <v>0</v>
      </c>
      <c r="FZ109" s="303">
        <f>'в ФОВ'!FW85</f>
        <v>0</v>
      </c>
      <c r="GA109" s="380" t="str">
        <f t="shared" si="184"/>
        <v/>
      </c>
      <c r="GB109" s="274" t="str">
        <f t="shared" si="122"/>
        <v>${id_fio16}</v>
      </c>
      <c r="GC109" s="181"/>
      <c r="GD109" s="181"/>
      <c r="GE109" s="275" t="str">
        <f t="shared" si="212"/>
        <v>0:</v>
      </c>
      <c r="GF109" s="275" t="str">
        <f t="shared" si="212"/>
        <v>0:</v>
      </c>
      <c r="GG109" s="276">
        <f t="shared" si="185"/>
        <v>0</v>
      </c>
      <c r="GH109" s="277" t="e">
        <f>IF(MONTH('Настройки ТИК'!$C$17)=MONTH('Настройки ТИК'!$D$17),IF(GM109="К",GG109,0),IF(MONTH($A109)&lt;MONTH('Настройки ТИК'!$D$17),IF(GM109="К",GG109,0),0))</f>
        <v>#VALUE!</v>
      </c>
      <c r="GI109" s="277" t="e">
        <f>IF(MONTH('Настройки ТИК'!$C$17)=MONTH('Настройки ТИК'!$D$17),0,IF(MONTH($A109)&lt;MONTH('Настройки ТИК'!$D$17),0,IF(GM109="К",GG109,0)))</f>
        <v>#VALUE!</v>
      </c>
      <c r="GJ109" s="277">
        <f t="shared" si="186"/>
        <v>0</v>
      </c>
      <c r="GK109" s="277">
        <f t="shared" si="187"/>
        <v>0</v>
      </c>
      <c r="GL109" s="303">
        <f>'в ФОВ'!GI85</f>
        <v>0</v>
      </c>
      <c r="GM109" s="380" t="str">
        <f t="shared" si="188"/>
        <v/>
      </c>
      <c r="GN109" s="274" t="str">
        <f t="shared" si="123"/>
        <v>${id_fio17}</v>
      </c>
      <c r="GO109" s="181"/>
      <c r="GP109" s="181"/>
      <c r="GQ109" s="275" t="str">
        <f t="shared" si="213"/>
        <v>0:</v>
      </c>
      <c r="GR109" s="275" t="str">
        <f t="shared" si="213"/>
        <v>0:</v>
      </c>
      <c r="GS109" s="276">
        <f t="shared" si="189"/>
        <v>0</v>
      </c>
      <c r="GT109" s="277" t="e">
        <f>IF(MONTH('Настройки ТИК'!$C$17)=MONTH('Настройки ТИК'!$D$17),IF(GY109="К",GS109,0),IF(MONTH($A109)&lt;MONTH('Настройки ТИК'!$D$17),IF(GY109="К",GS109,0),0))</f>
        <v>#VALUE!</v>
      </c>
      <c r="GU109" s="277" t="e">
        <f>IF(MONTH('Настройки ТИК'!$C$17)=MONTH('Настройки ТИК'!$D$17),0,IF(MONTH($A109)&lt;MONTH('Настройки ТИК'!$D$17),0,IF(GY109="К",GS109,0)))</f>
        <v>#VALUE!</v>
      </c>
      <c r="GV109" s="277">
        <f t="shared" si="190"/>
        <v>0</v>
      </c>
      <c r="GW109" s="277">
        <f t="shared" si="191"/>
        <v>0</v>
      </c>
      <c r="GX109" s="303">
        <f>'в ФОВ'!GU85</f>
        <v>0</v>
      </c>
      <c r="GY109" s="380" t="str">
        <f t="shared" si="192"/>
        <v/>
      </c>
      <c r="GZ109" s="274" t="str">
        <f t="shared" si="124"/>
        <v>${id_fio18}</v>
      </c>
      <c r="HA109" s="181"/>
      <c r="HB109" s="181"/>
      <c r="HC109" s="275" t="str">
        <f t="shared" si="214"/>
        <v>0:</v>
      </c>
      <c r="HD109" s="275" t="str">
        <f t="shared" si="214"/>
        <v>0:</v>
      </c>
      <c r="HE109" s="276">
        <f t="shared" si="193"/>
        <v>0</v>
      </c>
      <c r="HF109" s="277" t="e">
        <f>IF(MONTH('Настройки ТИК'!$C$17)=MONTH('Настройки ТИК'!$D$17),IF(HK109="К",HE109,0),IF(MONTH($A109)&lt;MONTH('Настройки ТИК'!$D$17),IF(HK109="К",HE109,0),0))</f>
        <v>#VALUE!</v>
      </c>
      <c r="HG109" s="277" t="e">
        <f>IF(MONTH('Настройки ТИК'!$C$17)=MONTH('Настройки ТИК'!$D$17),0,IF(MONTH($A109)&lt;MONTH('Настройки ТИК'!$D$17),0,IF(HK109="К",HE109,0)))</f>
        <v>#VALUE!</v>
      </c>
      <c r="HH109" s="277">
        <f t="shared" si="194"/>
        <v>0</v>
      </c>
      <c r="HI109" s="277">
        <f t="shared" si="195"/>
        <v>0</v>
      </c>
      <c r="HJ109" s="303">
        <f>'в ФОВ'!HG85</f>
        <v>0</v>
      </c>
      <c r="HK109" s="380" t="str">
        <f t="shared" si="196"/>
        <v/>
      </c>
      <c r="HO109" s="408" t="str">
        <f>'Настройки ТИК'!$C$55</f>
        <v>${code_doc}</v>
      </c>
    </row>
    <row r="110" spans="1:223">
      <c r="A110" s="419" t="s">
        <v>1040</v>
      </c>
      <c r="B110" s="420" t="s">
        <v>1041</v>
      </c>
      <c r="C110" s="497" t="s">
        <v>1091</v>
      </c>
      <c r="D110" s="274" t="str">
        <f t="shared" si="107"/>
        <v>${id_fio1}</v>
      </c>
      <c r="E110" s="181"/>
      <c r="F110" s="181"/>
      <c r="G110" s="275" t="str">
        <f t="shared" si="197"/>
        <v>0:</v>
      </c>
      <c r="H110" s="275" t="str">
        <f t="shared" si="197"/>
        <v>0:</v>
      </c>
      <c r="I110" s="276">
        <f t="shared" si="125"/>
        <v>0</v>
      </c>
      <c r="J110" s="277" t="e">
        <f>IF(MONTH('Настройки ТИК'!$C$17)=MONTH('Настройки ТИК'!$D$17),IF(O110="К",I110,0),IF(MONTH($A110)&lt;MONTH('Настройки ТИК'!$D$17),IF(O110="К",I110,0),0))</f>
        <v>#VALUE!</v>
      </c>
      <c r="K110" s="277" t="e">
        <f>IF(MONTH('Настройки ТИК'!$C$17)=MONTH('Настройки ТИК'!$D$17),0,IF(MONTH($A110)&lt;MONTH('Настройки ТИК'!$D$17),0,IF(O110="К",I110,0)))</f>
        <v>#VALUE!</v>
      </c>
      <c r="L110" s="277">
        <f t="shared" si="126"/>
        <v>0</v>
      </c>
      <c r="M110" s="277">
        <f t="shared" si="127"/>
        <v>0</v>
      </c>
      <c r="N110" s="303">
        <f>'в ФОВ'!K86</f>
        <v>0</v>
      </c>
      <c r="O110" s="380" t="str">
        <f t="shared" si="128"/>
        <v/>
      </c>
      <c r="P110" s="274" t="str">
        <f t="shared" si="108"/>
        <v>${id_fio2}</v>
      </c>
      <c r="Q110" s="181"/>
      <c r="R110" s="181"/>
      <c r="S110" s="275" t="str">
        <f t="shared" si="198"/>
        <v>0:</v>
      </c>
      <c r="T110" s="275" t="str">
        <f t="shared" si="198"/>
        <v>0:</v>
      </c>
      <c r="U110" s="276">
        <f t="shared" si="129"/>
        <v>0</v>
      </c>
      <c r="V110" s="277" t="e">
        <f>IF(MONTH('Настройки ТИК'!$C$17)=MONTH('Настройки ТИК'!$D$17),IF(AA110="К",U110,0),IF(MONTH($A110)&lt;MONTH('Настройки ТИК'!$D$17),IF(AA110="К",U110,0),0))</f>
        <v>#VALUE!</v>
      </c>
      <c r="W110" s="277" t="e">
        <f>IF(MONTH('Настройки ТИК'!$C$17)=MONTH('Настройки ТИК'!$D$17),0,IF(MONTH($A110)&lt;MONTH('Настройки ТИК'!$D$17),0,IF(AA110="К",U110,0)))</f>
        <v>#VALUE!</v>
      </c>
      <c r="X110" s="277">
        <f t="shared" si="130"/>
        <v>0</v>
      </c>
      <c r="Y110" s="277">
        <f t="shared" si="131"/>
        <v>0</v>
      </c>
      <c r="Z110" s="303">
        <f>'в ФОВ'!W86</f>
        <v>0</v>
      </c>
      <c r="AA110" s="380" t="str">
        <f t="shared" si="132"/>
        <v/>
      </c>
      <c r="AB110" s="274" t="str">
        <f t="shared" si="109"/>
        <v>${id_fio3}</v>
      </c>
      <c r="AC110" s="181"/>
      <c r="AD110" s="181"/>
      <c r="AE110" s="275" t="str">
        <f t="shared" si="199"/>
        <v>0:</v>
      </c>
      <c r="AF110" s="275" t="str">
        <f t="shared" si="199"/>
        <v>0:</v>
      </c>
      <c r="AG110" s="276">
        <f t="shared" si="133"/>
        <v>0</v>
      </c>
      <c r="AH110" s="277" t="e">
        <f>IF(MONTH('Настройки ТИК'!$C$17)=MONTH('Настройки ТИК'!$D$17),IF(AM110="К",AG110,0),IF(MONTH($A110)&lt;MONTH('Настройки ТИК'!$D$17),IF(AM110="К",AG110,0),0))</f>
        <v>#VALUE!</v>
      </c>
      <c r="AI110" s="277" t="e">
        <f>IF(MONTH('Настройки ТИК'!$C$17)=MONTH('Настройки ТИК'!$D$17),0,IF(MONTH($A110)&lt;MONTH('Настройки ТИК'!$D$17),0,IF(AM110="К",AG110,0)))</f>
        <v>#VALUE!</v>
      </c>
      <c r="AJ110" s="277">
        <f t="shared" si="134"/>
        <v>0</v>
      </c>
      <c r="AK110" s="277">
        <f t="shared" si="135"/>
        <v>0</v>
      </c>
      <c r="AL110" s="303">
        <f>'в ФОВ'!AI86</f>
        <v>0</v>
      </c>
      <c r="AM110" s="380" t="str">
        <f t="shared" si="136"/>
        <v/>
      </c>
      <c r="AN110" s="274" t="str">
        <f t="shared" si="110"/>
        <v>${id_fio4}</v>
      </c>
      <c r="AO110" s="181"/>
      <c r="AP110" s="181"/>
      <c r="AQ110" s="275" t="str">
        <f t="shared" si="200"/>
        <v>0:</v>
      </c>
      <c r="AR110" s="275" t="str">
        <f t="shared" si="200"/>
        <v>0:</v>
      </c>
      <c r="AS110" s="276">
        <f t="shared" si="137"/>
        <v>0</v>
      </c>
      <c r="AT110" s="277" t="e">
        <f>IF(MONTH('Настройки ТИК'!$C$17)=MONTH('Настройки ТИК'!$D$17),IF(AY110="К",AS110,0),IF(MONTH($A110)&lt;MONTH('Настройки ТИК'!$D$17),IF(AY110="К",AS110,0),0))</f>
        <v>#VALUE!</v>
      </c>
      <c r="AU110" s="277" t="e">
        <f>IF(MONTH('Настройки ТИК'!$C$17)=MONTH('Настройки ТИК'!$D$17),0,IF(MONTH($A110)&lt;MONTH('Настройки ТИК'!$D$17),0,IF(AY110="К",AS110,0)))</f>
        <v>#VALUE!</v>
      </c>
      <c r="AV110" s="277">
        <f t="shared" si="138"/>
        <v>0</v>
      </c>
      <c r="AW110" s="277">
        <f t="shared" si="139"/>
        <v>0</v>
      </c>
      <c r="AX110" s="303">
        <f>'в ФОВ'!AU86</f>
        <v>0</v>
      </c>
      <c r="AY110" s="380" t="str">
        <f t="shared" si="140"/>
        <v/>
      </c>
      <c r="AZ110" s="274" t="str">
        <f t="shared" si="111"/>
        <v>${id_fio5}</v>
      </c>
      <c r="BA110" s="181"/>
      <c r="BB110" s="181"/>
      <c r="BC110" s="275" t="str">
        <f t="shared" si="201"/>
        <v>0:</v>
      </c>
      <c r="BD110" s="275" t="str">
        <f t="shared" si="201"/>
        <v>0:</v>
      </c>
      <c r="BE110" s="276">
        <f t="shared" si="141"/>
        <v>0</v>
      </c>
      <c r="BF110" s="277" t="e">
        <f>IF(MONTH('Настройки ТИК'!$C$17)=MONTH('Настройки ТИК'!$D$17),IF(BK110="К",BE110,0),IF(MONTH($A110)&lt;MONTH('Настройки ТИК'!$D$17),IF(BK110="К",BE110,0),0))</f>
        <v>#VALUE!</v>
      </c>
      <c r="BG110" s="277" t="e">
        <f>IF(MONTH('Настройки ТИК'!$C$17)=MONTH('Настройки ТИК'!$D$17),0,IF(MONTH($A110)&lt;MONTH('Настройки ТИК'!$D$17),0,IF(BK110="К",BE110,0)))</f>
        <v>#VALUE!</v>
      </c>
      <c r="BH110" s="277">
        <f t="shared" si="142"/>
        <v>0</v>
      </c>
      <c r="BI110" s="277">
        <f t="shared" si="143"/>
        <v>0</v>
      </c>
      <c r="BJ110" s="303">
        <f>'в ФОВ'!BG86</f>
        <v>0</v>
      </c>
      <c r="BK110" s="380" t="str">
        <f t="shared" si="144"/>
        <v/>
      </c>
      <c r="BL110" s="274" t="str">
        <f t="shared" si="112"/>
        <v>${id_fio6}</v>
      </c>
      <c r="BM110" s="181"/>
      <c r="BN110" s="181"/>
      <c r="BO110" s="275" t="str">
        <f t="shared" si="202"/>
        <v>0:</v>
      </c>
      <c r="BP110" s="275" t="str">
        <f t="shared" si="202"/>
        <v>0:</v>
      </c>
      <c r="BQ110" s="276">
        <f t="shared" si="145"/>
        <v>0</v>
      </c>
      <c r="BR110" s="277" t="e">
        <f>IF(MONTH('Настройки ТИК'!$C$17)=MONTH('Настройки ТИК'!$D$17),IF(BW110="К",BQ110,0),IF(MONTH($A110)&lt;MONTH('Настройки ТИК'!$D$17),IF(BW110="К",BQ110,0),0))</f>
        <v>#VALUE!</v>
      </c>
      <c r="BS110" s="277" t="e">
        <f>IF(MONTH('Настройки ТИК'!$C$17)=MONTH('Настройки ТИК'!$D$17),0,IF(MONTH($A110)&lt;MONTH('Настройки ТИК'!$D$17),0,IF(BW110="К",BQ110,0)))</f>
        <v>#VALUE!</v>
      </c>
      <c r="BT110" s="277">
        <f t="shared" si="146"/>
        <v>0</v>
      </c>
      <c r="BU110" s="277">
        <f t="shared" si="147"/>
        <v>0</v>
      </c>
      <c r="BV110" s="303">
        <f>'в ФОВ'!BS86</f>
        <v>0</v>
      </c>
      <c r="BW110" s="380" t="str">
        <f t="shared" si="148"/>
        <v/>
      </c>
      <c r="BX110" s="274" t="str">
        <f t="shared" si="113"/>
        <v>${id_fio7}</v>
      </c>
      <c r="BY110" s="181"/>
      <c r="BZ110" s="181"/>
      <c r="CA110" s="275" t="str">
        <f t="shared" si="203"/>
        <v>0:</v>
      </c>
      <c r="CB110" s="275" t="str">
        <f t="shared" si="203"/>
        <v>0:</v>
      </c>
      <c r="CC110" s="276">
        <f t="shared" si="149"/>
        <v>0</v>
      </c>
      <c r="CD110" s="277" t="e">
        <f>IF(MONTH('Настройки ТИК'!$C$17)=MONTH('Настройки ТИК'!$D$17),IF(CI110="К",CC110,0),IF(MONTH($A110)&lt;MONTH('Настройки ТИК'!$D$17),IF(CI110="К",CC110,0),0))</f>
        <v>#VALUE!</v>
      </c>
      <c r="CE110" s="277" t="e">
        <f>IF(MONTH('Настройки ТИК'!$C$17)=MONTH('Настройки ТИК'!$D$17),0,IF(MONTH($A110)&lt;MONTH('Настройки ТИК'!$D$17),0,IF(CI110="К",CC110,0)))</f>
        <v>#VALUE!</v>
      </c>
      <c r="CF110" s="277">
        <f t="shared" si="150"/>
        <v>0</v>
      </c>
      <c r="CG110" s="277">
        <f t="shared" si="151"/>
        <v>0</v>
      </c>
      <c r="CH110" s="303">
        <f>'в ФОВ'!CE86</f>
        <v>0</v>
      </c>
      <c r="CI110" s="380" t="str">
        <f t="shared" si="152"/>
        <v/>
      </c>
      <c r="CJ110" s="274" t="str">
        <f t="shared" si="114"/>
        <v>${id_fio8}</v>
      </c>
      <c r="CK110" s="181"/>
      <c r="CL110" s="181"/>
      <c r="CM110" s="275" t="str">
        <f t="shared" si="204"/>
        <v>0:</v>
      </c>
      <c r="CN110" s="275" t="str">
        <f t="shared" si="204"/>
        <v>0:</v>
      </c>
      <c r="CO110" s="276">
        <f t="shared" si="153"/>
        <v>0</v>
      </c>
      <c r="CP110" s="277" t="e">
        <f>IF(MONTH('Настройки ТИК'!$C$17)=MONTH('Настройки ТИК'!$D$17),IF(CU110="К",CO110,0),IF(MONTH($A110)&lt;MONTH('Настройки ТИК'!$D$17),IF(CU110="К",CO110,0),0))</f>
        <v>#VALUE!</v>
      </c>
      <c r="CQ110" s="277" t="e">
        <f>IF(MONTH('Настройки ТИК'!$C$17)=MONTH('Настройки ТИК'!$D$17),0,IF(MONTH($A110)&lt;MONTH('Настройки ТИК'!$D$17),0,IF(CU110="К",CO110,0)))</f>
        <v>#VALUE!</v>
      </c>
      <c r="CR110" s="277">
        <f t="shared" si="154"/>
        <v>0</v>
      </c>
      <c r="CS110" s="277">
        <f t="shared" si="155"/>
        <v>0</v>
      </c>
      <c r="CT110" s="303">
        <f>'в ФОВ'!CQ86</f>
        <v>0</v>
      </c>
      <c r="CU110" s="380" t="str">
        <f t="shared" si="156"/>
        <v/>
      </c>
      <c r="CV110" s="274" t="str">
        <f t="shared" si="115"/>
        <v>${id_fio9}</v>
      </c>
      <c r="CW110" s="181"/>
      <c r="CX110" s="181"/>
      <c r="CY110" s="275" t="str">
        <f t="shared" si="205"/>
        <v>0:</v>
      </c>
      <c r="CZ110" s="275" t="str">
        <f t="shared" si="205"/>
        <v>0:</v>
      </c>
      <c r="DA110" s="276">
        <f t="shared" si="157"/>
        <v>0</v>
      </c>
      <c r="DB110" s="277" t="e">
        <f>IF(MONTH('Настройки ТИК'!$C$17)=MONTH('Настройки ТИК'!$D$17),IF(DG110="К",DA110,0),IF(MONTH($A110)&lt;MONTH('Настройки ТИК'!$D$17),IF(DG110="К",DA110,0),0))</f>
        <v>#VALUE!</v>
      </c>
      <c r="DC110" s="277" t="e">
        <f>IF(MONTH('Настройки ТИК'!$C$17)=MONTH('Настройки ТИК'!$D$17),0,IF(MONTH($A110)&lt;MONTH('Настройки ТИК'!$D$17),0,IF(DG110="К",DA110,0)))</f>
        <v>#VALUE!</v>
      </c>
      <c r="DD110" s="277">
        <f t="shared" si="158"/>
        <v>0</v>
      </c>
      <c r="DE110" s="277">
        <f t="shared" si="159"/>
        <v>0</v>
      </c>
      <c r="DF110" s="303">
        <f>'в ФОВ'!DC86</f>
        <v>0</v>
      </c>
      <c r="DG110" s="380" t="str">
        <f t="shared" si="160"/>
        <v/>
      </c>
      <c r="DH110" s="274" t="str">
        <f t="shared" si="116"/>
        <v>${id_fio10}</v>
      </c>
      <c r="DI110" s="181"/>
      <c r="DJ110" s="181"/>
      <c r="DK110" s="275" t="str">
        <f t="shared" si="206"/>
        <v>0:</v>
      </c>
      <c r="DL110" s="275" t="str">
        <f t="shared" si="206"/>
        <v>0:</v>
      </c>
      <c r="DM110" s="276">
        <f t="shared" si="161"/>
        <v>0</v>
      </c>
      <c r="DN110" s="277" t="e">
        <f>IF(MONTH('Настройки ТИК'!$C$17)=MONTH('Настройки ТИК'!$D$17),IF(DS110="К",DM110,0),IF(MONTH($A110)&lt;MONTH('Настройки ТИК'!$D$17),IF(DS110="К",DM110,0),0))</f>
        <v>#VALUE!</v>
      </c>
      <c r="DO110" s="277" t="e">
        <f>IF(MONTH('Настройки ТИК'!$C$17)=MONTH('Настройки ТИК'!$D$17),0,IF(MONTH($A110)&lt;MONTH('Настройки ТИК'!$D$17),0,IF(DS110="К",DM110,0)))</f>
        <v>#VALUE!</v>
      </c>
      <c r="DP110" s="277">
        <f t="shared" si="162"/>
        <v>0</v>
      </c>
      <c r="DQ110" s="277">
        <f t="shared" si="163"/>
        <v>0</v>
      </c>
      <c r="DR110" s="303">
        <f>'в ФОВ'!DO86</f>
        <v>0</v>
      </c>
      <c r="DS110" s="380" t="str">
        <f t="shared" si="164"/>
        <v/>
      </c>
      <c r="DT110" s="274" t="str">
        <f t="shared" si="117"/>
        <v>${id_fio11}</v>
      </c>
      <c r="DU110" s="181"/>
      <c r="DV110" s="181"/>
      <c r="DW110" s="275" t="str">
        <f t="shared" si="207"/>
        <v>0:</v>
      </c>
      <c r="DX110" s="275" t="str">
        <f t="shared" si="207"/>
        <v>0:</v>
      </c>
      <c r="DY110" s="276">
        <f t="shared" si="165"/>
        <v>0</v>
      </c>
      <c r="DZ110" s="277" t="e">
        <f>IF(MONTH('Настройки ТИК'!$C$17)=MONTH('Настройки ТИК'!$D$17),IF(EE110="К",DY110,0),IF(MONTH($A110)&lt;MONTH('Настройки ТИК'!$D$17),IF(EE110="К",DY110,0),0))</f>
        <v>#VALUE!</v>
      </c>
      <c r="EA110" s="277" t="e">
        <f>IF(MONTH('Настройки ТИК'!$C$17)=MONTH('Настройки ТИК'!$D$17),0,IF(MONTH($A110)&lt;MONTH('Настройки ТИК'!$D$17),0,IF(EE110="К",DY110,0)))</f>
        <v>#VALUE!</v>
      </c>
      <c r="EB110" s="277">
        <f t="shared" si="166"/>
        <v>0</v>
      </c>
      <c r="EC110" s="277">
        <f t="shared" si="167"/>
        <v>0</v>
      </c>
      <c r="ED110" s="303">
        <f>'в ФОВ'!EA86</f>
        <v>0</v>
      </c>
      <c r="EE110" s="380" t="str">
        <f t="shared" si="168"/>
        <v/>
      </c>
      <c r="EF110" s="274" t="str">
        <f t="shared" si="118"/>
        <v>${id_fio12}</v>
      </c>
      <c r="EG110" s="181"/>
      <c r="EH110" s="181"/>
      <c r="EI110" s="275" t="str">
        <f t="shared" si="208"/>
        <v>0:</v>
      </c>
      <c r="EJ110" s="275" t="str">
        <f t="shared" si="208"/>
        <v>0:</v>
      </c>
      <c r="EK110" s="276">
        <f t="shared" si="169"/>
        <v>0</v>
      </c>
      <c r="EL110" s="277" t="e">
        <f>IF(MONTH('Настройки ТИК'!$C$17)=MONTH('Настройки ТИК'!$D$17),IF(EQ110="К",EK110,0),IF(MONTH($A110)&lt;MONTH('Настройки ТИК'!$D$17),IF(EQ110="К",EK110,0),0))</f>
        <v>#VALUE!</v>
      </c>
      <c r="EM110" s="277" t="e">
        <f>IF(MONTH('Настройки ТИК'!$C$17)=MONTH('Настройки ТИК'!$D$17),0,IF(MONTH($A110)&lt;MONTH('Настройки ТИК'!$D$17),0,IF(EQ110="К",EK110,0)))</f>
        <v>#VALUE!</v>
      </c>
      <c r="EN110" s="277">
        <f t="shared" si="170"/>
        <v>0</v>
      </c>
      <c r="EO110" s="277">
        <f t="shared" si="171"/>
        <v>0</v>
      </c>
      <c r="EP110" s="303">
        <f>'в ФОВ'!EM86</f>
        <v>0</v>
      </c>
      <c r="EQ110" s="380" t="str">
        <f t="shared" si="172"/>
        <v/>
      </c>
      <c r="ER110" s="274" t="str">
        <f t="shared" si="119"/>
        <v>${id_fio13}</v>
      </c>
      <c r="ES110" s="181"/>
      <c r="ET110" s="181"/>
      <c r="EU110" s="275" t="str">
        <f t="shared" si="209"/>
        <v>0:</v>
      </c>
      <c r="EV110" s="275" t="str">
        <f t="shared" si="209"/>
        <v>0:</v>
      </c>
      <c r="EW110" s="276">
        <f t="shared" si="173"/>
        <v>0</v>
      </c>
      <c r="EX110" s="277" t="e">
        <f>IF(MONTH('Настройки ТИК'!$C$17)=MONTH('Настройки ТИК'!$D$17),IF(FC110="К",EW110,0),IF(MONTH($A110)&lt;MONTH('Настройки ТИК'!$D$17),IF(FC110="К",EW110,0),0))</f>
        <v>#VALUE!</v>
      </c>
      <c r="EY110" s="277" t="e">
        <f>IF(MONTH('Настройки ТИК'!$C$17)=MONTH('Настройки ТИК'!$D$17),0,IF(MONTH($A110)&lt;MONTH('Настройки ТИК'!$D$17),0,IF(FC110="К",EW110,0)))</f>
        <v>#VALUE!</v>
      </c>
      <c r="EZ110" s="277">
        <f t="shared" si="174"/>
        <v>0</v>
      </c>
      <c r="FA110" s="277">
        <f t="shared" si="175"/>
        <v>0</v>
      </c>
      <c r="FB110" s="303">
        <f>'в ФОВ'!EY86</f>
        <v>0</v>
      </c>
      <c r="FC110" s="380" t="str">
        <f t="shared" si="176"/>
        <v/>
      </c>
      <c r="FD110" s="274" t="str">
        <f t="shared" si="120"/>
        <v>${id_fio14}</v>
      </c>
      <c r="FE110" s="181"/>
      <c r="FF110" s="181"/>
      <c r="FG110" s="275" t="str">
        <f t="shared" si="210"/>
        <v>0:</v>
      </c>
      <c r="FH110" s="275" t="str">
        <f t="shared" si="210"/>
        <v>0:</v>
      </c>
      <c r="FI110" s="276">
        <f t="shared" si="177"/>
        <v>0</v>
      </c>
      <c r="FJ110" s="277" t="e">
        <f>IF(MONTH('Настройки ТИК'!$C$17)=MONTH('Настройки ТИК'!$D$17),IF(FO110="К",FI110,0),IF(MONTH($A110)&lt;MONTH('Настройки ТИК'!$D$17),IF(FO110="К",FI110,0),0))</f>
        <v>#VALUE!</v>
      </c>
      <c r="FK110" s="277" t="e">
        <f>IF(MONTH('Настройки ТИК'!$C$17)=MONTH('Настройки ТИК'!$D$17),0,IF(MONTH($A110)&lt;MONTH('Настройки ТИК'!$D$17),0,IF(FO110="К",FI110,0)))</f>
        <v>#VALUE!</v>
      </c>
      <c r="FL110" s="277">
        <f t="shared" si="178"/>
        <v>0</v>
      </c>
      <c r="FM110" s="277">
        <f t="shared" si="179"/>
        <v>0</v>
      </c>
      <c r="FN110" s="303">
        <f>'в ФОВ'!FK86</f>
        <v>0</v>
      </c>
      <c r="FO110" s="380" t="str">
        <f t="shared" si="180"/>
        <v/>
      </c>
      <c r="FP110" s="274" t="str">
        <f t="shared" si="121"/>
        <v>${id_fio15}</v>
      </c>
      <c r="FQ110" s="181"/>
      <c r="FR110" s="181"/>
      <c r="FS110" s="275" t="str">
        <f t="shared" si="211"/>
        <v>0:</v>
      </c>
      <c r="FT110" s="275" t="str">
        <f t="shared" si="211"/>
        <v>0:</v>
      </c>
      <c r="FU110" s="276">
        <f t="shared" si="181"/>
        <v>0</v>
      </c>
      <c r="FV110" s="277" t="e">
        <f>IF(MONTH('Настройки ТИК'!$C$17)=MONTH('Настройки ТИК'!$D$17),IF(GA110="К",FU110,0),IF(MONTH($A110)&lt;MONTH('Настройки ТИК'!$D$17),IF(GA110="К",FU110,0),0))</f>
        <v>#VALUE!</v>
      </c>
      <c r="FW110" s="277" t="e">
        <f>IF(MONTH('Настройки ТИК'!$C$17)=MONTH('Настройки ТИК'!$D$17),0,IF(MONTH($A110)&lt;MONTH('Настройки ТИК'!$D$17),0,IF(GA110="К",FU110,0)))</f>
        <v>#VALUE!</v>
      </c>
      <c r="FX110" s="277">
        <f t="shared" si="182"/>
        <v>0</v>
      </c>
      <c r="FY110" s="277">
        <f t="shared" si="183"/>
        <v>0</v>
      </c>
      <c r="FZ110" s="303">
        <f>'в ФОВ'!FW86</f>
        <v>0</v>
      </c>
      <c r="GA110" s="380" t="str">
        <f t="shared" si="184"/>
        <v/>
      </c>
      <c r="GB110" s="274" t="str">
        <f t="shared" si="122"/>
        <v>${id_fio16}</v>
      </c>
      <c r="GC110" s="181"/>
      <c r="GD110" s="181"/>
      <c r="GE110" s="275" t="str">
        <f t="shared" si="212"/>
        <v>0:</v>
      </c>
      <c r="GF110" s="275" t="str">
        <f t="shared" si="212"/>
        <v>0:</v>
      </c>
      <c r="GG110" s="276">
        <f t="shared" si="185"/>
        <v>0</v>
      </c>
      <c r="GH110" s="277" t="e">
        <f>IF(MONTH('Настройки ТИК'!$C$17)=MONTH('Настройки ТИК'!$D$17),IF(GM110="К",GG110,0),IF(MONTH($A110)&lt;MONTH('Настройки ТИК'!$D$17),IF(GM110="К",GG110,0),0))</f>
        <v>#VALUE!</v>
      </c>
      <c r="GI110" s="277" t="e">
        <f>IF(MONTH('Настройки ТИК'!$C$17)=MONTH('Настройки ТИК'!$D$17),0,IF(MONTH($A110)&lt;MONTH('Настройки ТИК'!$D$17),0,IF(GM110="К",GG110,0)))</f>
        <v>#VALUE!</v>
      </c>
      <c r="GJ110" s="277">
        <f t="shared" si="186"/>
        <v>0</v>
      </c>
      <c r="GK110" s="277">
        <f t="shared" si="187"/>
        <v>0</v>
      </c>
      <c r="GL110" s="303">
        <f>'в ФОВ'!GI86</f>
        <v>0</v>
      </c>
      <c r="GM110" s="380" t="str">
        <f t="shared" si="188"/>
        <v/>
      </c>
      <c r="GN110" s="274" t="str">
        <f t="shared" si="123"/>
        <v>${id_fio17}</v>
      </c>
      <c r="GO110" s="181"/>
      <c r="GP110" s="181"/>
      <c r="GQ110" s="275" t="str">
        <f t="shared" si="213"/>
        <v>0:</v>
      </c>
      <c r="GR110" s="275" t="str">
        <f t="shared" si="213"/>
        <v>0:</v>
      </c>
      <c r="GS110" s="276">
        <f t="shared" si="189"/>
        <v>0</v>
      </c>
      <c r="GT110" s="277" t="e">
        <f>IF(MONTH('Настройки ТИК'!$C$17)=MONTH('Настройки ТИК'!$D$17),IF(GY110="К",GS110,0),IF(MONTH($A110)&lt;MONTH('Настройки ТИК'!$D$17),IF(GY110="К",GS110,0),0))</f>
        <v>#VALUE!</v>
      </c>
      <c r="GU110" s="277" t="e">
        <f>IF(MONTH('Настройки ТИК'!$C$17)=MONTH('Настройки ТИК'!$D$17),0,IF(MONTH($A110)&lt;MONTH('Настройки ТИК'!$D$17),0,IF(GY110="К",GS110,0)))</f>
        <v>#VALUE!</v>
      </c>
      <c r="GV110" s="277">
        <f t="shared" si="190"/>
        <v>0</v>
      </c>
      <c r="GW110" s="277">
        <f t="shared" si="191"/>
        <v>0</v>
      </c>
      <c r="GX110" s="303">
        <f>'в ФОВ'!GU86</f>
        <v>0</v>
      </c>
      <c r="GY110" s="380" t="str">
        <f t="shared" si="192"/>
        <v/>
      </c>
      <c r="GZ110" s="274" t="str">
        <f t="shared" si="124"/>
        <v>${id_fio18}</v>
      </c>
      <c r="HA110" s="181"/>
      <c r="HB110" s="181"/>
      <c r="HC110" s="275" t="str">
        <f t="shared" si="214"/>
        <v>0:</v>
      </c>
      <c r="HD110" s="275" t="str">
        <f t="shared" si="214"/>
        <v>0:</v>
      </c>
      <c r="HE110" s="276">
        <f t="shared" si="193"/>
        <v>0</v>
      </c>
      <c r="HF110" s="277" t="e">
        <f>IF(MONTH('Настройки ТИК'!$C$17)=MONTH('Настройки ТИК'!$D$17),IF(HK110="К",HE110,0),IF(MONTH($A110)&lt;MONTH('Настройки ТИК'!$D$17),IF(HK110="К",HE110,0),0))</f>
        <v>#VALUE!</v>
      </c>
      <c r="HG110" s="277" t="e">
        <f>IF(MONTH('Настройки ТИК'!$C$17)=MONTH('Настройки ТИК'!$D$17),0,IF(MONTH($A110)&lt;MONTH('Настройки ТИК'!$D$17),0,IF(HK110="К",HE110,0)))</f>
        <v>#VALUE!</v>
      </c>
      <c r="HH110" s="277">
        <f t="shared" si="194"/>
        <v>0</v>
      </c>
      <c r="HI110" s="277">
        <f t="shared" si="195"/>
        <v>0</v>
      </c>
      <c r="HJ110" s="303">
        <f>'в ФОВ'!HG86</f>
        <v>0</v>
      </c>
      <c r="HK110" s="380" t="str">
        <f t="shared" si="196"/>
        <v/>
      </c>
      <c r="HO110" s="408" t="str">
        <f>'Настройки ТИК'!$C$55</f>
        <v>${code_doc}</v>
      </c>
    </row>
    <row r="111" spans="1:223" ht="25.5" hidden="1" customHeight="1">
      <c r="A111" s="814"/>
      <c r="B111" s="815"/>
      <c r="C111" s="279"/>
      <c r="D111" s="274"/>
      <c r="E111" s="306"/>
      <c r="F111" s="306"/>
      <c r="G111" s="275" t="str">
        <f>INT(E111/100)&amp;":"&amp;IF(MOD(E111,100)=0,"00",MOD(E111,100))</f>
        <v>0:00</v>
      </c>
      <c r="H111" s="275" t="str">
        <f>INT(F111/100)&amp;":"&amp;IF(MOD(F111,100)=0,"00",MOD(F111,100))</f>
        <v>0:00</v>
      </c>
      <c r="I111" s="276">
        <f>IF(OR(F111="",E111=""),0,IF(F111-E111=0,0,INT((IF(F111=0,2400,F111)-E111)/100)+(IF(MOD(F111,100)&lt;&gt;0,(IF(MOD(F111,100)=0,60,MOD(F111,100))-IF(MOD(E111,100)=0,0,MOD(E111,100))),IF(MOD(E111,100)=0,0,60-MOD(E111,100)))/60)))</f>
        <v>0</v>
      </c>
      <c r="J111" s="277" t="e">
        <f>IF(MONTH($A111)&lt;MONTH('Настройки ТИК'!$C$15),IF(O111="К",I111,0),0)</f>
        <v>#VALUE!</v>
      </c>
      <c r="K111" s="277" t="e">
        <f>IF(MONTH($A111)&lt;MONTH('Настройки ТИК'!$C$15),0,IF(O111="К",I111,0))</f>
        <v>#VALUE!</v>
      </c>
      <c r="L111" s="277">
        <f>IF(O111="Д",I111,0)</f>
        <v>0</v>
      </c>
      <c r="M111" s="277">
        <f>IF(O111="Д",IF($B111="С",I111-N111,IF($B111="В",I111-N111,IF($B111="П",I111-N111,0))),0)</f>
        <v>0</v>
      </c>
      <c r="N111" s="303">
        <f>IF(O111 ="Д",IF(AND(G111="00:00",H111="00:00"),0,IF(AND(G111&gt;="22:00",IF(H111="00:00","24:00",H111)&gt;="22:00"),HOUR(IF(H111="00:00","24:00",H111)-G111)+MINUTE(IF(H111="00:00","24:00",H111)-G111)/60,IF(AND(G111&gt;="06:00",G111&lt;="22:00",IF(H111="00:00","24:00",H111)&gt;="22:00"),HOUR(IF(H111="00:00","24:00",H111)-"22:00")+MINUTE(IF(H111="00:00","24:00",H111)-"22:00")/60,IF(AND(G111&lt;="06:00",IF(H111="00:00","24:00",H111)&gt;="06:00"),HOUR("06:00"-G111)+MINUTE("06:00"-G111)/60,IF(AND(G111&lt;="06:00",IF(H111="00:00","24:00",H111)&lt;="06:00"),HOUR(IF(H111="00:00","24:00",H111)-G111)+MINUTE(IF(H111="00:00","24:00",H111)-G111)/60,0))))),0)</f>
        <v>0</v>
      </c>
      <c r="O111" s="380" t="str">
        <f>IF(AND(E111&lt;&gt;"",F111&lt;&gt;""),IF(AND(E111&gt;0,F111&gt;0),IF(AND(E$26&gt;0,$B111&lt;&gt;"П",$B111&lt;&gt;"С",$B111&lt;&gt;"В",((IF(F111=0,2400,F111)/100)-(IF(E111=0,0,E111)/100))=8),$E$135,$E$136),""),"")</f>
        <v/>
      </c>
      <c r="P111" s="310"/>
      <c r="Q111" s="278"/>
      <c r="R111" s="280"/>
      <c r="S111" s="280"/>
      <c r="T111" s="280"/>
      <c r="U111" s="276"/>
      <c r="V111" s="280"/>
      <c r="W111" s="280"/>
      <c r="X111" s="278"/>
      <c r="Y111" s="280"/>
      <c r="Z111" s="278"/>
      <c r="AA111" s="380" t="str">
        <f>IF(AND(Q111&lt;&gt;"",R111&lt;&gt;""),IF(AND(Q111&gt;0,R111&gt;0),IF(AND(Q$26&gt;0,$B111&lt;&gt;"П",$B111&lt;&gt;"С",$B111&lt;&gt;"В",((IF(R111=0,2400,R111)/100)-(IF(Q111=0,0,Q111)/100))=8),$E$135,$E$136),""),"")</f>
        <v/>
      </c>
      <c r="AB111" s="310"/>
      <c r="AC111" s="278"/>
      <c r="AD111" s="280"/>
      <c r="AE111" s="275"/>
      <c r="AF111" s="275"/>
      <c r="AG111" s="276"/>
      <c r="AH111" s="277"/>
      <c r="AI111" s="277"/>
      <c r="AJ111" s="277"/>
      <c r="AK111" s="277"/>
      <c r="AL111" s="303"/>
      <c r="AM111" s="278"/>
      <c r="AN111" s="403"/>
      <c r="AO111" s="278"/>
      <c r="AP111" s="280"/>
      <c r="AQ111" s="280"/>
      <c r="AR111" s="280"/>
      <c r="AS111" s="276"/>
      <c r="AT111" s="277"/>
      <c r="AU111" s="277"/>
      <c r="AV111" s="277"/>
      <c r="AW111" s="277"/>
      <c r="AX111" s="277"/>
      <c r="AY111" s="278"/>
      <c r="AZ111" s="403"/>
      <c r="BA111" s="278"/>
      <c r="BB111" s="280"/>
      <c r="BC111" s="280"/>
      <c r="BD111" s="280"/>
      <c r="BE111" s="276"/>
      <c r="BF111" s="277"/>
      <c r="BG111" s="277"/>
      <c r="BH111" s="277"/>
      <c r="BI111" s="277"/>
      <c r="BJ111" s="303"/>
      <c r="BK111" s="278"/>
      <c r="BL111" s="403"/>
      <c r="BM111" s="278"/>
      <c r="BN111" s="280"/>
      <c r="BO111" s="275"/>
      <c r="BP111" s="275"/>
      <c r="BQ111" s="276"/>
      <c r="BR111" s="277"/>
      <c r="BS111" s="277"/>
      <c r="BT111" s="277"/>
      <c r="BU111" s="277"/>
      <c r="BV111" s="277"/>
      <c r="BW111" s="310"/>
      <c r="BX111" s="403"/>
      <c r="BY111" s="278"/>
      <c r="BZ111" s="280"/>
      <c r="CA111" s="275"/>
      <c r="CB111" s="275"/>
      <c r="CC111" s="276"/>
      <c r="CD111" s="277"/>
      <c r="CE111" s="277"/>
      <c r="CF111" s="277"/>
      <c r="CG111" s="277"/>
      <c r="CH111" s="277"/>
      <c r="CI111" s="280"/>
      <c r="CJ111" s="405"/>
      <c r="CK111" s="278"/>
      <c r="CL111" s="280"/>
      <c r="CM111" s="275"/>
      <c r="CN111" s="275"/>
      <c r="CO111" s="276"/>
      <c r="CP111" s="277"/>
      <c r="CQ111" s="277"/>
      <c r="CR111" s="277"/>
      <c r="CS111" s="277"/>
      <c r="CT111" s="277"/>
      <c r="CU111" s="278"/>
      <c r="CV111" s="403"/>
      <c r="CW111" s="278"/>
      <c r="CX111" s="280"/>
      <c r="CY111" s="275"/>
      <c r="CZ111" s="275"/>
      <c r="DA111" s="276"/>
      <c r="DB111" s="277"/>
      <c r="DC111" s="277"/>
      <c r="DD111" s="277"/>
      <c r="DE111" s="277"/>
      <c r="DF111" s="277"/>
      <c r="DG111" s="280"/>
      <c r="DH111" s="405"/>
      <c r="DI111" s="278"/>
      <c r="DJ111" s="280"/>
      <c r="DK111" s="275"/>
      <c r="DL111" s="275"/>
      <c r="DM111" s="278"/>
      <c r="DN111" s="280"/>
      <c r="DO111" s="280"/>
      <c r="DP111" s="278"/>
      <c r="DQ111" s="280"/>
      <c r="DR111" s="277"/>
      <c r="DS111" s="310"/>
      <c r="DT111" s="403"/>
      <c r="DU111" s="278"/>
      <c r="DV111" s="280"/>
      <c r="DW111" s="275"/>
      <c r="DX111" s="275"/>
      <c r="DY111" s="276"/>
      <c r="DZ111" s="280"/>
      <c r="EA111" s="280"/>
      <c r="EB111" s="278"/>
      <c r="EC111" s="280"/>
      <c r="ED111" s="277"/>
      <c r="EE111" s="310"/>
      <c r="EF111" s="403"/>
      <c r="EG111" s="278"/>
      <c r="EH111" s="280"/>
      <c r="EI111" s="275"/>
      <c r="EJ111" s="275"/>
      <c r="EK111" s="276"/>
      <c r="EL111" s="277"/>
      <c r="EM111" s="277"/>
      <c r="EN111" s="277"/>
      <c r="EO111" s="277"/>
      <c r="EP111" s="277"/>
      <c r="EQ111" s="280"/>
      <c r="ER111" s="405"/>
      <c r="ES111" s="278"/>
      <c r="ET111" s="280"/>
      <c r="EU111" s="280"/>
      <c r="EV111" s="280"/>
      <c r="EW111" s="276"/>
      <c r="EX111" s="277"/>
      <c r="EY111" s="277"/>
      <c r="EZ111" s="277"/>
      <c r="FA111" s="277"/>
      <c r="FB111" s="277"/>
      <c r="FC111" s="310"/>
      <c r="FD111" s="403"/>
      <c r="FE111" s="278"/>
      <c r="FF111" s="280"/>
      <c r="FG111" s="275"/>
      <c r="FH111" s="275"/>
      <c r="FI111" s="276"/>
      <c r="FJ111" s="277"/>
      <c r="FK111" s="277"/>
      <c r="FL111" s="277"/>
      <c r="FM111" s="277"/>
      <c r="FN111" s="303"/>
      <c r="FO111" s="280"/>
      <c r="FP111" s="405"/>
      <c r="FQ111" s="278"/>
      <c r="FR111" s="280"/>
      <c r="FS111" s="280"/>
      <c r="FT111" s="280"/>
      <c r="FU111" s="276"/>
      <c r="FV111" s="280"/>
      <c r="FW111" s="280"/>
      <c r="FX111" s="278"/>
      <c r="FY111" s="280"/>
      <c r="FZ111" s="278"/>
      <c r="GA111" s="280"/>
      <c r="GB111" s="405"/>
      <c r="GC111" s="278"/>
      <c r="GD111" s="280"/>
      <c r="GE111" s="280"/>
      <c r="GF111" s="280"/>
      <c r="GG111" s="278"/>
      <c r="GH111" s="280"/>
      <c r="GI111" s="280"/>
      <c r="GJ111" s="278"/>
      <c r="GK111" s="280"/>
      <c r="GL111" s="303"/>
      <c r="GM111" s="310"/>
      <c r="GN111" s="403"/>
      <c r="GO111" s="278"/>
      <c r="GP111" s="280"/>
      <c r="GQ111" s="280"/>
      <c r="GR111" s="280"/>
      <c r="GS111" s="276"/>
      <c r="GT111" s="280"/>
      <c r="GU111" s="280"/>
      <c r="GV111" s="278"/>
      <c r="GW111" s="280"/>
      <c r="GX111" s="278"/>
      <c r="GY111" s="280"/>
      <c r="GZ111" s="405"/>
      <c r="HA111" s="278"/>
      <c r="HB111" s="280"/>
      <c r="HC111" s="280"/>
      <c r="HD111" s="280"/>
      <c r="HE111" s="276"/>
      <c r="HF111" s="280"/>
      <c r="HG111" s="280"/>
      <c r="HH111" s="278"/>
      <c r="HI111" s="280"/>
      <c r="HJ111" s="277"/>
      <c r="HK111" s="280"/>
      <c r="HO111" s="408" t="str">
        <f>'Настройки ТИК'!$C$55</f>
        <v>${code_doc}</v>
      </c>
    </row>
    <row r="112" spans="1:223" ht="35.25" customHeight="1">
      <c r="A112" s="819" t="s">
        <v>12</v>
      </c>
      <c r="B112" s="820"/>
      <c r="C112" s="281"/>
      <c r="D112" s="398"/>
      <c r="E112" s="758" t="e">
        <f ca="1">SUM(INDIRECT("I29:I"&amp;MROUND(N($G$3),1)+28))</f>
        <v>#VALUE!</v>
      </c>
      <c r="F112" s="759"/>
      <c r="G112" s="759"/>
      <c r="H112" s="759"/>
      <c r="I112" s="759"/>
      <c r="J112" s="759"/>
      <c r="K112" s="759"/>
      <c r="L112" s="759"/>
      <c r="M112" s="759"/>
      <c r="N112" s="759"/>
      <c r="O112" s="760"/>
      <c r="P112" s="392"/>
      <c r="Q112" s="758" t="e">
        <f ca="1">SUM(INDIRECT("U29:U"&amp;MROUND(N($G$3),1)+28))</f>
        <v>#VALUE!</v>
      </c>
      <c r="R112" s="759"/>
      <c r="S112" s="759"/>
      <c r="T112" s="759"/>
      <c r="U112" s="759"/>
      <c r="V112" s="759"/>
      <c r="W112" s="759"/>
      <c r="X112" s="759"/>
      <c r="Y112" s="759"/>
      <c r="Z112" s="759"/>
      <c r="AA112" s="760"/>
      <c r="AB112" s="392"/>
      <c r="AC112" s="758" t="e">
        <f ca="1">SUM(INDIRECT("AG29:AG"&amp;MROUND(N($G$3),1)+28))</f>
        <v>#VALUE!</v>
      </c>
      <c r="AD112" s="759"/>
      <c r="AE112" s="759"/>
      <c r="AF112" s="759"/>
      <c r="AG112" s="759"/>
      <c r="AH112" s="759"/>
      <c r="AI112" s="759"/>
      <c r="AJ112" s="759"/>
      <c r="AK112" s="759"/>
      <c r="AL112" s="759"/>
      <c r="AM112" s="760"/>
      <c r="AN112" s="404"/>
      <c r="AO112" s="758" t="e">
        <f ca="1">SUM(INDIRECT("AS29:AS"&amp;MROUND(N($G$3),1)+28))</f>
        <v>#VALUE!</v>
      </c>
      <c r="AP112" s="759"/>
      <c r="AQ112" s="759"/>
      <c r="AR112" s="759"/>
      <c r="AS112" s="759"/>
      <c r="AT112" s="759"/>
      <c r="AU112" s="759"/>
      <c r="AV112" s="759"/>
      <c r="AW112" s="759"/>
      <c r="AX112" s="759"/>
      <c r="AY112" s="760"/>
      <c r="AZ112" s="404"/>
      <c r="BA112" s="758" t="e">
        <f ca="1">SUM(INDIRECT("BE29:BE"&amp;MROUND(N($G$3),1)+28))</f>
        <v>#VALUE!</v>
      </c>
      <c r="BB112" s="759"/>
      <c r="BC112" s="759"/>
      <c r="BD112" s="759"/>
      <c r="BE112" s="759"/>
      <c r="BF112" s="759"/>
      <c r="BG112" s="759"/>
      <c r="BH112" s="759"/>
      <c r="BI112" s="759"/>
      <c r="BJ112" s="759"/>
      <c r="BK112" s="760"/>
      <c r="BL112" s="404"/>
      <c r="BM112" s="758" t="e">
        <f ca="1">SUM(INDIRECT("BQ29:BQ"&amp;MROUND(N($G$3),1)+28))</f>
        <v>#VALUE!</v>
      </c>
      <c r="BN112" s="759"/>
      <c r="BO112" s="759"/>
      <c r="BP112" s="759"/>
      <c r="BQ112" s="759"/>
      <c r="BR112" s="759"/>
      <c r="BS112" s="759"/>
      <c r="BT112" s="759"/>
      <c r="BU112" s="759"/>
      <c r="BV112" s="759"/>
      <c r="BW112" s="760"/>
      <c r="BX112" s="404"/>
      <c r="BY112" s="758" t="e">
        <f ca="1">SUM(INDIRECT("CC29:CC"&amp;MROUND(N($G$3),1)+28))</f>
        <v>#VALUE!</v>
      </c>
      <c r="BZ112" s="759"/>
      <c r="CA112" s="759"/>
      <c r="CB112" s="759"/>
      <c r="CC112" s="759"/>
      <c r="CD112" s="759"/>
      <c r="CE112" s="759"/>
      <c r="CF112" s="759"/>
      <c r="CG112" s="759"/>
      <c r="CH112" s="759"/>
      <c r="CI112" s="760"/>
      <c r="CJ112" s="404"/>
      <c r="CK112" s="758" t="e">
        <f ca="1">SUM(INDIRECT("CO29:CO"&amp;MROUND(N($G$3),1)+28))</f>
        <v>#VALUE!</v>
      </c>
      <c r="CL112" s="759"/>
      <c r="CM112" s="759"/>
      <c r="CN112" s="759"/>
      <c r="CO112" s="759"/>
      <c r="CP112" s="759"/>
      <c r="CQ112" s="759"/>
      <c r="CR112" s="759"/>
      <c r="CS112" s="759"/>
      <c r="CT112" s="759"/>
      <c r="CU112" s="760"/>
      <c r="CV112" s="404"/>
      <c r="CW112" s="758" t="e">
        <f ca="1">SUM(INDIRECT("DA29:DA"&amp;MROUND(N($G$3),1)+28))</f>
        <v>#VALUE!</v>
      </c>
      <c r="CX112" s="759"/>
      <c r="CY112" s="759"/>
      <c r="CZ112" s="759"/>
      <c r="DA112" s="759"/>
      <c r="DB112" s="759"/>
      <c r="DC112" s="759"/>
      <c r="DD112" s="759"/>
      <c r="DE112" s="759"/>
      <c r="DF112" s="759"/>
      <c r="DG112" s="760"/>
      <c r="DH112" s="404"/>
      <c r="DI112" s="758" t="e">
        <f ca="1">SUM(INDIRECT("DM29:DM"&amp;MROUND(N($G$3),1)+28))</f>
        <v>#VALUE!</v>
      </c>
      <c r="DJ112" s="759"/>
      <c r="DK112" s="759"/>
      <c r="DL112" s="759"/>
      <c r="DM112" s="759"/>
      <c r="DN112" s="759"/>
      <c r="DO112" s="759"/>
      <c r="DP112" s="759"/>
      <c r="DQ112" s="759"/>
      <c r="DR112" s="759"/>
      <c r="DS112" s="760"/>
      <c r="DT112" s="404"/>
      <c r="DU112" s="758" t="e">
        <f ca="1">SUM(INDIRECT("DY29:DY"&amp;MROUND(N($G$3),1)+28))</f>
        <v>#VALUE!</v>
      </c>
      <c r="DV112" s="759"/>
      <c r="DW112" s="759"/>
      <c r="DX112" s="759"/>
      <c r="DY112" s="759"/>
      <c r="DZ112" s="759"/>
      <c r="EA112" s="759"/>
      <c r="EB112" s="759"/>
      <c r="EC112" s="759"/>
      <c r="ED112" s="759"/>
      <c r="EE112" s="760"/>
      <c r="EF112" s="404"/>
      <c r="EG112" s="758" t="e">
        <f ca="1">SUM(INDIRECT("EK29:EK"&amp;MROUND(N($G$3),1)+28))</f>
        <v>#VALUE!</v>
      </c>
      <c r="EH112" s="759"/>
      <c r="EI112" s="759"/>
      <c r="EJ112" s="759"/>
      <c r="EK112" s="759"/>
      <c r="EL112" s="759"/>
      <c r="EM112" s="759"/>
      <c r="EN112" s="759"/>
      <c r="EO112" s="759"/>
      <c r="EP112" s="759"/>
      <c r="EQ112" s="760"/>
      <c r="ER112" s="404"/>
      <c r="ES112" s="758" t="e">
        <f ca="1">SUM(INDIRECT("EW29:EW"&amp;MROUND(N($G$3),1)+28))</f>
        <v>#VALUE!</v>
      </c>
      <c r="ET112" s="759"/>
      <c r="EU112" s="759"/>
      <c r="EV112" s="759"/>
      <c r="EW112" s="759"/>
      <c r="EX112" s="759"/>
      <c r="EY112" s="759"/>
      <c r="EZ112" s="759"/>
      <c r="FA112" s="759"/>
      <c r="FB112" s="759"/>
      <c r="FC112" s="760"/>
      <c r="FD112" s="404"/>
      <c r="FE112" s="758" t="e">
        <f ca="1">SUM(INDIRECT("FI29:FI"&amp;MROUND(N($G$3),1)+28))</f>
        <v>#VALUE!</v>
      </c>
      <c r="FF112" s="759"/>
      <c r="FG112" s="759"/>
      <c r="FH112" s="759"/>
      <c r="FI112" s="759"/>
      <c r="FJ112" s="759"/>
      <c r="FK112" s="759"/>
      <c r="FL112" s="759"/>
      <c r="FM112" s="759"/>
      <c r="FN112" s="759"/>
      <c r="FO112" s="760"/>
      <c r="FP112" s="404"/>
      <c r="FQ112" s="758" t="e">
        <f ca="1">SUM(INDIRECT("FU29:FU"&amp;MROUND(N($G$3),1)+28))</f>
        <v>#VALUE!</v>
      </c>
      <c r="FR112" s="759"/>
      <c r="FS112" s="759"/>
      <c r="FT112" s="759"/>
      <c r="FU112" s="759"/>
      <c r="FV112" s="759"/>
      <c r="FW112" s="759"/>
      <c r="FX112" s="759"/>
      <c r="FY112" s="759"/>
      <c r="FZ112" s="759"/>
      <c r="GA112" s="760"/>
      <c r="GB112" s="404"/>
      <c r="GC112" s="758" t="e">
        <f ca="1">SUM(INDIRECT("GG29:GG"&amp;MROUND(N($G$3),1)+28))</f>
        <v>#VALUE!</v>
      </c>
      <c r="GD112" s="759"/>
      <c r="GE112" s="759"/>
      <c r="GF112" s="759"/>
      <c r="GG112" s="759"/>
      <c r="GH112" s="759"/>
      <c r="GI112" s="759"/>
      <c r="GJ112" s="759"/>
      <c r="GK112" s="759"/>
      <c r="GL112" s="759"/>
      <c r="GM112" s="760"/>
      <c r="GN112" s="404"/>
      <c r="GO112" s="758" t="e">
        <f ca="1">SUM(INDIRECT("GS29:GS"&amp;MROUND(N($G$3),1)+28))</f>
        <v>#VALUE!</v>
      </c>
      <c r="GP112" s="759"/>
      <c r="GQ112" s="759"/>
      <c r="GR112" s="759"/>
      <c r="GS112" s="759"/>
      <c r="GT112" s="759"/>
      <c r="GU112" s="759"/>
      <c r="GV112" s="759"/>
      <c r="GW112" s="759"/>
      <c r="GX112" s="759"/>
      <c r="GY112" s="760"/>
      <c r="GZ112" s="404"/>
      <c r="HA112" s="758" t="e">
        <f ca="1">SUM(INDIRECT("HE29:HE"&amp;MROUND(N($G$3),1)+28))</f>
        <v>#VALUE!</v>
      </c>
      <c r="HB112" s="759"/>
      <c r="HC112" s="759"/>
      <c r="HD112" s="759"/>
      <c r="HE112" s="759"/>
      <c r="HF112" s="759"/>
      <c r="HG112" s="759"/>
      <c r="HH112" s="759"/>
      <c r="HI112" s="759"/>
      <c r="HJ112" s="759"/>
      <c r="HK112" s="760"/>
    </row>
    <row r="113" spans="1:224" ht="40.5" customHeight="1">
      <c r="A113" s="814" t="s">
        <v>14</v>
      </c>
      <c r="B113" s="815"/>
      <c r="C113" s="117"/>
      <c r="D113" s="397"/>
      <c r="E113" s="758" t="e">
        <f ca="1">SUM(INDIRECT("J29:K"&amp;MROUND(N($G$3),1)+28))</f>
        <v>#VALUE!</v>
      </c>
      <c r="F113" s="759"/>
      <c r="G113" s="759"/>
      <c r="H113" s="759"/>
      <c r="I113" s="759"/>
      <c r="J113" s="759"/>
      <c r="K113" s="759"/>
      <c r="L113" s="759"/>
      <c r="M113" s="759"/>
      <c r="N113" s="759"/>
      <c r="O113" s="760"/>
      <c r="P113" s="392"/>
      <c r="Q113" s="758" t="e">
        <f ca="1">SUM(INDIRECT("V29:W"&amp;MROUND(N($G$3),1)+28))</f>
        <v>#VALUE!</v>
      </c>
      <c r="R113" s="759"/>
      <c r="S113" s="759"/>
      <c r="T113" s="759"/>
      <c r="U113" s="759"/>
      <c r="V113" s="759"/>
      <c r="W113" s="759"/>
      <c r="X113" s="759"/>
      <c r="Y113" s="759"/>
      <c r="Z113" s="759"/>
      <c r="AA113" s="760"/>
      <c r="AB113" s="392"/>
      <c r="AC113" s="758" t="e">
        <f ca="1">SUM(INDIRECT("AH29:AI"&amp;MROUND(N($G$3),1)+28))</f>
        <v>#VALUE!</v>
      </c>
      <c r="AD113" s="759"/>
      <c r="AE113" s="759"/>
      <c r="AF113" s="759"/>
      <c r="AG113" s="759"/>
      <c r="AH113" s="759"/>
      <c r="AI113" s="759"/>
      <c r="AJ113" s="759"/>
      <c r="AK113" s="759"/>
      <c r="AL113" s="759"/>
      <c r="AM113" s="760"/>
      <c r="AN113" s="404"/>
      <c r="AO113" s="758" t="e">
        <f ca="1">SUM(INDIRECT("AT29:AU"&amp;MROUND(N($G$3),1)+28))</f>
        <v>#VALUE!</v>
      </c>
      <c r="AP113" s="759"/>
      <c r="AQ113" s="759"/>
      <c r="AR113" s="759"/>
      <c r="AS113" s="759"/>
      <c r="AT113" s="759"/>
      <c r="AU113" s="759"/>
      <c r="AV113" s="759"/>
      <c r="AW113" s="759"/>
      <c r="AX113" s="759"/>
      <c r="AY113" s="760"/>
      <c r="AZ113" s="404"/>
      <c r="BA113" s="758" t="e">
        <f ca="1">SUM(INDIRECT("BF29:BG"&amp;MROUND(N($G$3),1)+28))</f>
        <v>#VALUE!</v>
      </c>
      <c r="BB113" s="759"/>
      <c r="BC113" s="759"/>
      <c r="BD113" s="759"/>
      <c r="BE113" s="759"/>
      <c r="BF113" s="759"/>
      <c r="BG113" s="759"/>
      <c r="BH113" s="759"/>
      <c r="BI113" s="759"/>
      <c r="BJ113" s="759"/>
      <c r="BK113" s="760"/>
      <c r="BL113" s="404"/>
      <c r="BM113" s="758" t="e">
        <f ca="1">SUM(INDIRECT("BR29:BS"&amp;MROUND(N($G$3),1)+28))</f>
        <v>#VALUE!</v>
      </c>
      <c r="BN113" s="759"/>
      <c r="BO113" s="759"/>
      <c r="BP113" s="759"/>
      <c r="BQ113" s="759"/>
      <c r="BR113" s="759"/>
      <c r="BS113" s="759"/>
      <c r="BT113" s="759"/>
      <c r="BU113" s="759"/>
      <c r="BV113" s="759"/>
      <c r="BW113" s="760"/>
      <c r="BX113" s="404"/>
      <c r="BY113" s="758" t="e">
        <f ca="1">SUM(INDIRECT("CD29:CE"&amp;MROUND(N($G$3),1)+28))</f>
        <v>#VALUE!</v>
      </c>
      <c r="BZ113" s="759"/>
      <c r="CA113" s="759"/>
      <c r="CB113" s="759"/>
      <c r="CC113" s="759"/>
      <c r="CD113" s="759"/>
      <c r="CE113" s="759"/>
      <c r="CF113" s="759"/>
      <c r="CG113" s="759"/>
      <c r="CH113" s="759"/>
      <c r="CI113" s="760"/>
      <c r="CJ113" s="404"/>
      <c r="CK113" s="758" t="e">
        <f ca="1">SUM(INDIRECT("CP29:CQ"&amp;MROUND(N($G$3),1)+28))</f>
        <v>#VALUE!</v>
      </c>
      <c r="CL113" s="759"/>
      <c r="CM113" s="759"/>
      <c r="CN113" s="759"/>
      <c r="CO113" s="759"/>
      <c r="CP113" s="759"/>
      <c r="CQ113" s="759"/>
      <c r="CR113" s="759"/>
      <c r="CS113" s="759"/>
      <c r="CT113" s="759"/>
      <c r="CU113" s="760"/>
      <c r="CV113" s="404"/>
      <c r="CW113" s="758" t="e">
        <f ca="1">SUM(INDIRECT("DB29:DC"&amp;MROUND(N($G$3),1)+28))</f>
        <v>#VALUE!</v>
      </c>
      <c r="CX113" s="759"/>
      <c r="CY113" s="759"/>
      <c r="CZ113" s="759"/>
      <c r="DA113" s="759"/>
      <c r="DB113" s="759"/>
      <c r="DC113" s="759"/>
      <c r="DD113" s="759"/>
      <c r="DE113" s="759"/>
      <c r="DF113" s="759"/>
      <c r="DG113" s="760"/>
      <c r="DH113" s="404"/>
      <c r="DI113" s="758" t="e">
        <f ca="1">SUM(INDIRECT("DN29:DO"&amp;MROUND(N($G$3),1)+28))</f>
        <v>#VALUE!</v>
      </c>
      <c r="DJ113" s="759"/>
      <c r="DK113" s="759"/>
      <c r="DL113" s="759"/>
      <c r="DM113" s="759"/>
      <c r="DN113" s="759"/>
      <c r="DO113" s="759"/>
      <c r="DP113" s="759"/>
      <c r="DQ113" s="759"/>
      <c r="DR113" s="759"/>
      <c r="DS113" s="760"/>
      <c r="DT113" s="404"/>
      <c r="DU113" s="758" t="e">
        <f ca="1">SUM(INDIRECT("DZ29:EA"&amp;MROUND(N($G$3),1)+28))</f>
        <v>#VALUE!</v>
      </c>
      <c r="DV113" s="759"/>
      <c r="DW113" s="759"/>
      <c r="DX113" s="759"/>
      <c r="DY113" s="759"/>
      <c r="DZ113" s="759"/>
      <c r="EA113" s="759"/>
      <c r="EB113" s="759"/>
      <c r="EC113" s="759"/>
      <c r="ED113" s="759"/>
      <c r="EE113" s="760"/>
      <c r="EF113" s="404"/>
      <c r="EG113" s="758" t="e">
        <f ca="1">SUM(INDIRECT("EL29:EM"&amp;MROUND(N($G$3),1)+28))</f>
        <v>#VALUE!</v>
      </c>
      <c r="EH113" s="759"/>
      <c r="EI113" s="759"/>
      <c r="EJ113" s="759"/>
      <c r="EK113" s="759"/>
      <c r="EL113" s="759"/>
      <c r="EM113" s="759"/>
      <c r="EN113" s="759"/>
      <c r="EO113" s="759"/>
      <c r="EP113" s="759"/>
      <c r="EQ113" s="760"/>
      <c r="ER113" s="404"/>
      <c r="ES113" s="758" t="e">
        <f ca="1">SUM(INDIRECT("EX29:EY"&amp;MROUND(N($G$3),1)+28))</f>
        <v>#VALUE!</v>
      </c>
      <c r="ET113" s="759"/>
      <c r="EU113" s="759"/>
      <c r="EV113" s="759"/>
      <c r="EW113" s="759"/>
      <c r="EX113" s="759"/>
      <c r="EY113" s="759"/>
      <c r="EZ113" s="759"/>
      <c r="FA113" s="759"/>
      <c r="FB113" s="759"/>
      <c r="FC113" s="760"/>
      <c r="FD113" s="404"/>
      <c r="FE113" s="758" t="e">
        <f ca="1">SUM(INDIRECT("FJ29:FK"&amp;MROUND(N($G$3),1)+28))</f>
        <v>#VALUE!</v>
      </c>
      <c r="FF113" s="759"/>
      <c r="FG113" s="759"/>
      <c r="FH113" s="759"/>
      <c r="FI113" s="759"/>
      <c r="FJ113" s="759"/>
      <c r="FK113" s="759"/>
      <c r="FL113" s="759"/>
      <c r="FM113" s="759"/>
      <c r="FN113" s="759"/>
      <c r="FO113" s="760"/>
      <c r="FP113" s="404"/>
      <c r="FQ113" s="758" t="e">
        <f ca="1">SUM(INDIRECT("FV29:FW"&amp;MROUND(N($G$3),1)+28))</f>
        <v>#VALUE!</v>
      </c>
      <c r="FR113" s="759"/>
      <c r="FS113" s="759"/>
      <c r="FT113" s="759"/>
      <c r="FU113" s="759"/>
      <c r="FV113" s="759"/>
      <c r="FW113" s="759"/>
      <c r="FX113" s="759"/>
      <c r="FY113" s="759"/>
      <c r="FZ113" s="759"/>
      <c r="GA113" s="760"/>
      <c r="GB113" s="404"/>
      <c r="GC113" s="758" t="e">
        <f ca="1">SUM(INDIRECT("GH29:GI"&amp;MROUND(N($G$3),1)+28))</f>
        <v>#VALUE!</v>
      </c>
      <c r="GD113" s="759"/>
      <c r="GE113" s="759"/>
      <c r="GF113" s="759"/>
      <c r="GG113" s="759"/>
      <c r="GH113" s="759"/>
      <c r="GI113" s="759"/>
      <c r="GJ113" s="759"/>
      <c r="GK113" s="759"/>
      <c r="GL113" s="759"/>
      <c r="GM113" s="760"/>
      <c r="GN113" s="404"/>
      <c r="GO113" s="758" t="e">
        <f ca="1">SUM(INDIRECT("GT29:GU"&amp;MROUND(N($G$3),1)+28))</f>
        <v>#VALUE!</v>
      </c>
      <c r="GP113" s="759"/>
      <c r="GQ113" s="759"/>
      <c r="GR113" s="759"/>
      <c r="GS113" s="759"/>
      <c r="GT113" s="759"/>
      <c r="GU113" s="759"/>
      <c r="GV113" s="759"/>
      <c r="GW113" s="759"/>
      <c r="GX113" s="759"/>
      <c r="GY113" s="760"/>
      <c r="GZ113" s="404"/>
      <c r="HA113" s="758" t="e">
        <f ca="1">SUM(INDIRECT("HF29:HG"&amp;MROUND(N($G$3),1)+28))</f>
        <v>#VALUE!</v>
      </c>
      <c r="HB113" s="759"/>
      <c r="HC113" s="759"/>
      <c r="HD113" s="759"/>
      <c r="HE113" s="759"/>
      <c r="HF113" s="759"/>
      <c r="HG113" s="759"/>
      <c r="HH113" s="759"/>
      <c r="HI113" s="759"/>
      <c r="HJ113" s="759"/>
      <c r="HK113" s="760"/>
    </row>
    <row r="114" spans="1:224" ht="68.25" customHeight="1">
      <c r="A114" s="814" t="s">
        <v>13</v>
      </c>
      <c r="B114" s="815"/>
      <c r="C114" s="117"/>
      <c r="D114" s="397"/>
      <c r="E114" s="758" t="e">
        <f ca="1">SUM(INDIRECT("L29:L"&amp;MROUND(N($G$3),1)+28))</f>
        <v>#VALUE!</v>
      </c>
      <c r="F114" s="759"/>
      <c r="G114" s="759"/>
      <c r="H114" s="759"/>
      <c r="I114" s="759"/>
      <c r="J114" s="759"/>
      <c r="K114" s="759"/>
      <c r="L114" s="759"/>
      <c r="M114" s="759"/>
      <c r="N114" s="759"/>
      <c r="O114" s="760"/>
      <c r="P114" s="392"/>
      <c r="Q114" s="758" t="e">
        <f ca="1">SUM(INDIRECT("X29:X"&amp;MROUND(N($G$3),1)+28))</f>
        <v>#VALUE!</v>
      </c>
      <c r="R114" s="759"/>
      <c r="S114" s="759"/>
      <c r="T114" s="759"/>
      <c r="U114" s="759"/>
      <c r="V114" s="759"/>
      <c r="W114" s="759"/>
      <c r="X114" s="759"/>
      <c r="Y114" s="759"/>
      <c r="Z114" s="759"/>
      <c r="AA114" s="760"/>
      <c r="AB114" s="392"/>
      <c r="AC114" s="758" t="e">
        <f ca="1">SUM(INDIRECT("AJ29:AJ"&amp;MROUND(N($G$3),1)+28))</f>
        <v>#VALUE!</v>
      </c>
      <c r="AD114" s="759"/>
      <c r="AE114" s="759"/>
      <c r="AF114" s="759"/>
      <c r="AG114" s="759"/>
      <c r="AH114" s="759"/>
      <c r="AI114" s="759"/>
      <c r="AJ114" s="759"/>
      <c r="AK114" s="759"/>
      <c r="AL114" s="759"/>
      <c r="AM114" s="760"/>
      <c r="AN114" s="404"/>
      <c r="AO114" s="758" t="e">
        <f ca="1">SUM(INDIRECT("AV29:AV"&amp;MROUND(N($G$3),1)+28))</f>
        <v>#VALUE!</v>
      </c>
      <c r="AP114" s="759"/>
      <c r="AQ114" s="759"/>
      <c r="AR114" s="759"/>
      <c r="AS114" s="759"/>
      <c r="AT114" s="759"/>
      <c r="AU114" s="759"/>
      <c r="AV114" s="759"/>
      <c r="AW114" s="759"/>
      <c r="AX114" s="759"/>
      <c r="AY114" s="760"/>
      <c r="AZ114" s="404"/>
      <c r="BA114" s="758" t="e">
        <f ca="1">SUM(INDIRECT("BH29:BH"&amp;MROUND(N($G$3),1)+28))</f>
        <v>#VALUE!</v>
      </c>
      <c r="BB114" s="759"/>
      <c r="BC114" s="759"/>
      <c r="BD114" s="759"/>
      <c r="BE114" s="759"/>
      <c r="BF114" s="759"/>
      <c r="BG114" s="759"/>
      <c r="BH114" s="759"/>
      <c r="BI114" s="759"/>
      <c r="BJ114" s="759"/>
      <c r="BK114" s="760"/>
      <c r="BL114" s="404"/>
      <c r="BM114" s="758" t="e">
        <f ca="1">SUM(INDIRECT("BT29:BT"&amp;MROUND(N($G$3),1)+28))</f>
        <v>#VALUE!</v>
      </c>
      <c r="BN114" s="759"/>
      <c r="BO114" s="759"/>
      <c r="BP114" s="759"/>
      <c r="BQ114" s="759"/>
      <c r="BR114" s="759"/>
      <c r="BS114" s="759"/>
      <c r="BT114" s="759"/>
      <c r="BU114" s="759"/>
      <c r="BV114" s="759"/>
      <c r="BW114" s="760"/>
      <c r="BX114" s="404"/>
      <c r="BY114" s="758" t="e">
        <f ca="1">SUM(INDIRECT("CF29:CF"&amp;MROUND(N($G$3),1)+28))</f>
        <v>#VALUE!</v>
      </c>
      <c r="BZ114" s="759"/>
      <c r="CA114" s="759"/>
      <c r="CB114" s="759"/>
      <c r="CC114" s="759"/>
      <c r="CD114" s="759"/>
      <c r="CE114" s="759"/>
      <c r="CF114" s="759"/>
      <c r="CG114" s="759"/>
      <c r="CH114" s="759"/>
      <c r="CI114" s="760"/>
      <c r="CJ114" s="404"/>
      <c r="CK114" s="758" t="e">
        <f ca="1">SUM(INDIRECT("CR29:CR"&amp;MROUND(N($G$3),1)+28))</f>
        <v>#VALUE!</v>
      </c>
      <c r="CL114" s="759"/>
      <c r="CM114" s="759"/>
      <c r="CN114" s="759"/>
      <c r="CO114" s="759"/>
      <c r="CP114" s="759"/>
      <c r="CQ114" s="759"/>
      <c r="CR114" s="759"/>
      <c r="CS114" s="759"/>
      <c r="CT114" s="759"/>
      <c r="CU114" s="760"/>
      <c r="CV114" s="404"/>
      <c r="CW114" s="758" t="e">
        <f ca="1">SUM(INDIRECT("DD29:DD"&amp;MROUND(N($G$3),1)+28))</f>
        <v>#VALUE!</v>
      </c>
      <c r="CX114" s="759"/>
      <c r="CY114" s="759"/>
      <c r="CZ114" s="759"/>
      <c r="DA114" s="759"/>
      <c r="DB114" s="759"/>
      <c r="DC114" s="759"/>
      <c r="DD114" s="759"/>
      <c r="DE114" s="759"/>
      <c r="DF114" s="759"/>
      <c r="DG114" s="760"/>
      <c r="DH114" s="404"/>
      <c r="DI114" s="758" t="e">
        <f ca="1">SUM(INDIRECT("DP29:DP"&amp;MROUND(N($G$3),1)+28))</f>
        <v>#VALUE!</v>
      </c>
      <c r="DJ114" s="759"/>
      <c r="DK114" s="759"/>
      <c r="DL114" s="759"/>
      <c r="DM114" s="759"/>
      <c r="DN114" s="759"/>
      <c r="DO114" s="759"/>
      <c r="DP114" s="759"/>
      <c r="DQ114" s="759"/>
      <c r="DR114" s="759"/>
      <c r="DS114" s="760"/>
      <c r="DT114" s="404"/>
      <c r="DU114" s="758" t="e">
        <f ca="1">SUM(INDIRECT("EB29:EB"&amp;MROUND(N($G$3),1)+28))</f>
        <v>#VALUE!</v>
      </c>
      <c r="DV114" s="759"/>
      <c r="DW114" s="759"/>
      <c r="DX114" s="759"/>
      <c r="DY114" s="759"/>
      <c r="DZ114" s="759"/>
      <c r="EA114" s="759"/>
      <c r="EB114" s="759"/>
      <c r="EC114" s="759"/>
      <c r="ED114" s="759"/>
      <c r="EE114" s="760"/>
      <c r="EF114" s="404"/>
      <c r="EG114" s="758" t="e">
        <f ca="1">SUM(INDIRECT("EN29:EN"&amp;MROUND(N($G$3),1)+28))</f>
        <v>#VALUE!</v>
      </c>
      <c r="EH114" s="759"/>
      <c r="EI114" s="759"/>
      <c r="EJ114" s="759"/>
      <c r="EK114" s="759"/>
      <c r="EL114" s="759"/>
      <c r="EM114" s="759"/>
      <c r="EN114" s="759"/>
      <c r="EO114" s="759"/>
      <c r="EP114" s="759"/>
      <c r="EQ114" s="760"/>
      <c r="ER114" s="404"/>
      <c r="ES114" s="758" t="e">
        <f ca="1">SUM(INDIRECT("EZ29:EZ"&amp;MROUND(N($G$3),1)+28))</f>
        <v>#VALUE!</v>
      </c>
      <c r="ET114" s="759"/>
      <c r="EU114" s="759"/>
      <c r="EV114" s="759"/>
      <c r="EW114" s="759"/>
      <c r="EX114" s="759"/>
      <c r="EY114" s="759"/>
      <c r="EZ114" s="759"/>
      <c r="FA114" s="759"/>
      <c r="FB114" s="759"/>
      <c r="FC114" s="760"/>
      <c r="FD114" s="404"/>
      <c r="FE114" s="758" t="e">
        <f ca="1">SUM(INDIRECT("FL29:FL"&amp;MROUND(N($G$3),1)+28))</f>
        <v>#VALUE!</v>
      </c>
      <c r="FF114" s="759"/>
      <c r="FG114" s="759"/>
      <c r="FH114" s="759"/>
      <c r="FI114" s="759"/>
      <c r="FJ114" s="759"/>
      <c r="FK114" s="759"/>
      <c r="FL114" s="759"/>
      <c r="FM114" s="759"/>
      <c r="FN114" s="759"/>
      <c r="FO114" s="760"/>
      <c r="FP114" s="404"/>
      <c r="FQ114" s="758" t="e">
        <f ca="1">SUM(INDIRECT("FX29:FX"&amp;MROUND(N($G$3),1)+28))</f>
        <v>#VALUE!</v>
      </c>
      <c r="FR114" s="759"/>
      <c r="FS114" s="759"/>
      <c r="FT114" s="759"/>
      <c r="FU114" s="759"/>
      <c r="FV114" s="759"/>
      <c r="FW114" s="759"/>
      <c r="FX114" s="759"/>
      <c r="FY114" s="759"/>
      <c r="FZ114" s="759"/>
      <c r="GA114" s="760"/>
      <c r="GB114" s="404"/>
      <c r="GC114" s="758" t="e">
        <f ca="1">SUM(INDIRECT("GJ29:GJ"&amp;MROUND(N($G$3),1)+28))</f>
        <v>#VALUE!</v>
      </c>
      <c r="GD114" s="759"/>
      <c r="GE114" s="759"/>
      <c r="GF114" s="759"/>
      <c r="GG114" s="759"/>
      <c r="GH114" s="759"/>
      <c r="GI114" s="759"/>
      <c r="GJ114" s="759"/>
      <c r="GK114" s="759"/>
      <c r="GL114" s="759"/>
      <c r="GM114" s="760"/>
      <c r="GN114" s="404"/>
      <c r="GO114" s="758" t="e">
        <f ca="1">SUM(INDIRECT("GV29:GV"&amp;MROUND(N($G$3),1)+28))</f>
        <v>#VALUE!</v>
      </c>
      <c r="GP114" s="759"/>
      <c r="GQ114" s="759"/>
      <c r="GR114" s="759"/>
      <c r="GS114" s="759"/>
      <c r="GT114" s="759"/>
      <c r="GU114" s="759"/>
      <c r="GV114" s="759"/>
      <c r="GW114" s="759"/>
      <c r="GX114" s="759"/>
      <c r="GY114" s="760"/>
      <c r="GZ114" s="404"/>
      <c r="HA114" s="758" t="e">
        <f ca="1">SUM(INDIRECT("HH29:HH"&amp;MROUND(N($G$3),1)+28))</f>
        <v>#VALUE!</v>
      </c>
      <c r="HB114" s="759"/>
      <c r="HC114" s="759"/>
      <c r="HD114" s="759"/>
      <c r="HE114" s="759"/>
      <c r="HF114" s="759"/>
      <c r="HG114" s="759"/>
      <c r="HH114" s="759"/>
      <c r="HI114" s="759"/>
      <c r="HJ114" s="759"/>
      <c r="HK114" s="760"/>
    </row>
    <row r="115" spans="1:224" ht="34.5" customHeight="1">
      <c r="A115" s="821" t="s">
        <v>15</v>
      </c>
      <c r="B115" s="822"/>
      <c r="C115" s="118"/>
      <c r="D115" s="399"/>
      <c r="E115" s="758" t="e">
        <f ca="1">SUM(INDIRECT("N29:N"&amp;MROUND(N($G$3),1)+28))</f>
        <v>#VALUE!</v>
      </c>
      <c r="F115" s="759"/>
      <c r="G115" s="759"/>
      <c r="H115" s="759"/>
      <c r="I115" s="759"/>
      <c r="J115" s="759"/>
      <c r="K115" s="759"/>
      <c r="L115" s="759"/>
      <c r="M115" s="759"/>
      <c r="N115" s="759"/>
      <c r="O115" s="760"/>
      <c r="P115" s="392"/>
      <c r="Q115" s="758" t="e">
        <f ca="1">SUM(INDIRECT("Z29:Z"&amp;MROUND(N($G$3),1)+28))</f>
        <v>#VALUE!</v>
      </c>
      <c r="R115" s="759"/>
      <c r="S115" s="759"/>
      <c r="T115" s="759"/>
      <c r="U115" s="759"/>
      <c r="V115" s="759"/>
      <c r="W115" s="759"/>
      <c r="X115" s="759"/>
      <c r="Y115" s="759"/>
      <c r="Z115" s="759"/>
      <c r="AA115" s="760"/>
      <c r="AB115" s="392"/>
      <c r="AC115" s="758" t="e">
        <f ca="1">SUM(INDIRECT("AL29:AL"&amp;MROUND(N($G$3),1)+28))</f>
        <v>#VALUE!</v>
      </c>
      <c r="AD115" s="759"/>
      <c r="AE115" s="759"/>
      <c r="AF115" s="759"/>
      <c r="AG115" s="759"/>
      <c r="AH115" s="759"/>
      <c r="AI115" s="759"/>
      <c r="AJ115" s="759"/>
      <c r="AK115" s="759"/>
      <c r="AL115" s="759"/>
      <c r="AM115" s="760"/>
      <c r="AN115" s="404"/>
      <c r="AO115" s="758" t="e">
        <f ca="1">SUM(INDIRECT("AX29:AX"&amp;MROUND(N($G$3),1)+28))</f>
        <v>#VALUE!</v>
      </c>
      <c r="AP115" s="759"/>
      <c r="AQ115" s="759"/>
      <c r="AR115" s="759"/>
      <c r="AS115" s="759"/>
      <c r="AT115" s="759"/>
      <c r="AU115" s="759"/>
      <c r="AV115" s="759"/>
      <c r="AW115" s="759"/>
      <c r="AX115" s="759"/>
      <c r="AY115" s="760"/>
      <c r="AZ115" s="404"/>
      <c r="BA115" s="758" t="e">
        <f ca="1">SUM(INDIRECT("BJ29:BJ"&amp;MROUND(N($G$3),1)+28))</f>
        <v>#VALUE!</v>
      </c>
      <c r="BB115" s="759"/>
      <c r="BC115" s="759"/>
      <c r="BD115" s="759"/>
      <c r="BE115" s="759"/>
      <c r="BF115" s="759"/>
      <c r="BG115" s="759"/>
      <c r="BH115" s="759"/>
      <c r="BI115" s="759"/>
      <c r="BJ115" s="759"/>
      <c r="BK115" s="760"/>
      <c r="BL115" s="404"/>
      <c r="BM115" s="758" t="e">
        <f ca="1">SUM(INDIRECT("BV29:BV"&amp;MROUND(N($G$3),1)+28))</f>
        <v>#VALUE!</v>
      </c>
      <c r="BN115" s="759"/>
      <c r="BO115" s="759"/>
      <c r="BP115" s="759"/>
      <c r="BQ115" s="759"/>
      <c r="BR115" s="759"/>
      <c r="BS115" s="759"/>
      <c r="BT115" s="759"/>
      <c r="BU115" s="759"/>
      <c r="BV115" s="759"/>
      <c r="BW115" s="760"/>
      <c r="BX115" s="404"/>
      <c r="BY115" s="758" t="e">
        <f ca="1">SUM(INDIRECT("CH29:CH"&amp;MROUND(N($G$3),1)+28))</f>
        <v>#VALUE!</v>
      </c>
      <c r="BZ115" s="759"/>
      <c r="CA115" s="759"/>
      <c r="CB115" s="759"/>
      <c r="CC115" s="759"/>
      <c r="CD115" s="759"/>
      <c r="CE115" s="759"/>
      <c r="CF115" s="759"/>
      <c r="CG115" s="759"/>
      <c r="CH115" s="759"/>
      <c r="CI115" s="760"/>
      <c r="CJ115" s="404"/>
      <c r="CK115" s="758" t="e">
        <f ca="1">SUM(INDIRECT("CT29:CT"&amp;MROUND(N($G$3),1)+28))</f>
        <v>#VALUE!</v>
      </c>
      <c r="CL115" s="759"/>
      <c r="CM115" s="759"/>
      <c r="CN115" s="759"/>
      <c r="CO115" s="759"/>
      <c r="CP115" s="759"/>
      <c r="CQ115" s="759"/>
      <c r="CR115" s="759"/>
      <c r="CS115" s="759"/>
      <c r="CT115" s="759"/>
      <c r="CU115" s="760"/>
      <c r="CV115" s="404"/>
      <c r="CW115" s="758" t="e">
        <f ca="1">SUM(INDIRECT("DF29:DF"&amp;MROUND(N($G$3),1)+28))</f>
        <v>#VALUE!</v>
      </c>
      <c r="CX115" s="759"/>
      <c r="CY115" s="759"/>
      <c r="CZ115" s="759"/>
      <c r="DA115" s="759"/>
      <c r="DB115" s="759"/>
      <c r="DC115" s="759"/>
      <c r="DD115" s="759"/>
      <c r="DE115" s="759"/>
      <c r="DF115" s="759"/>
      <c r="DG115" s="760"/>
      <c r="DH115" s="404"/>
      <c r="DI115" s="758" t="e">
        <f ca="1">SUM(INDIRECT("DR29:DR"&amp;MROUND(N($G$3),1)+28))</f>
        <v>#VALUE!</v>
      </c>
      <c r="DJ115" s="759"/>
      <c r="DK115" s="759"/>
      <c r="DL115" s="759"/>
      <c r="DM115" s="759"/>
      <c r="DN115" s="759"/>
      <c r="DO115" s="759"/>
      <c r="DP115" s="759"/>
      <c r="DQ115" s="759"/>
      <c r="DR115" s="759"/>
      <c r="DS115" s="760"/>
      <c r="DT115" s="404"/>
      <c r="DU115" s="758" t="e">
        <f ca="1">SUM(INDIRECT("ED29:ED"&amp;MROUND(N($G$3),1)+28))</f>
        <v>#VALUE!</v>
      </c>
      <c r="DV115" s="759"/>
      <c r="DW115" s="759"/>
      <c r="DX115" s="759"/>
      <c r="DY115" s="759"/>
      <c r="DZ115" s="759"/>
      <c r="EA115" s="759"/>
      <c r="EB115" s="759"/>
      <c r="EC115" s="759"/>
      <c r="ED115" s="759"/>
      <c r="EE115" s="760"/>
      <c r="EF115" s="404"/>
      <c r="EG115" s="758" t="e">
        <f ca="1">SUM(INDIRECT("EP29:EP"&amp;MROUND(N($G$3),1)+28))</f>
        <v>#VALUE!</v>
      </c>
      <c r="EH115" s="759"/>
      <c r="EI115" s="759"/>
      <c r="EJ115" s="759"/>
      <c r="EK115" s="759"/>
      <c r="EL115" s="759"/>
      <c r="EM115" s="759"/>
      <c r="EN115" s="759"/>
      <c r="EO115" s="759"/>
      <c r="EP115" s="759"/>
      <c r="EQ115" s="760"/>
      <c r="ER115" s="404"/>
      <c r="ES115" s="758" t="e">
        <f ca="1">SUM(INDIRECT("FB29:FB"&amp;MROUND(N($G$3),1)+28))</f>
        <v>#VALUE!</v>
      </c>
      <c r="ET115" s="759"/>
      <c r="EU115" s="759"/>
      <c r="EV115" s="759"/>
      <c r="EW115" s="759"/>
      <c r="EX115" s="759"/>
      <c r="EY115" s="759"/>
      <c r="EZ115" s="759"/>
      <c r="FA115" s="759"/>
      <c r="FB115" s="759"/>
      <c r="FC115" s="760"/>
      <c r="FD115" s="404"/>
      <c r="FE115" s="758" t="e">
        <f ca="1">SUM(INDIRECT("FN29:FN"&amp;MROUND(N($G$3),1)+28))</f>
        <v>#VALUE!</v>
      </c>
      <c r="FF115" s="759"/>
      <c r="FG115" s="759"/>
      <c r="FH115" s="759"/>
      <c r="FI115" s="759"/>
      <c r="FJ115" s="759"/>
      <c r="FK115" s="759"/>
      <c r="FL115" s="759"/>
      <c r="FM115" s="759"/>
      <c r="FN115" s="759"/>
      <c r="FO115" s="760"/>
      <c r="FP115" s="404"/>
      <c r="FQ115" s="758" t="e">
        <f ca="1">SUM(INDIRECT("FZ29:FZ"&amp;MROUND(N($G$3),1)+28))</f>
        <v>#VALUE!</v>
      </c>
      <c r="FR115" s="759"/>
      <c r="FS115" s="759"/>
      <c r="FT115" s="759"/>
      <c r="FU115" s="759"/>
      <c r="FV115" s="759"/>
      <c r="FW115" s="759"/>
      <c r="FX115" s="759"/>
      <c r="FY115" s="759"/>
      <c r="FZ115" s="759"/>
      <c r="GA115" s="760"/>
      <c r="GB115" s="404"/>
      <c r="GC115" s="758" t="e">
        <f ca="1">SUM(INDIRECT("GL29:GL"&amp;MROUND(N($G$3),1)+28))</f>
        <v>#VALUE!</v>
      </c>
      <c r="GD115" s="759"/>
      <c r="GE115" s="759"/>
      <c r="GF115" s="759"/>
      <c r="GG115" s="759"/>
      <c r="GH115" s="759"/>
      <c r="GI115" s="759"/>
      <c r="GJ115" s="759"/>
      <c r="GK115" s="759"/>
      <c r="GL115" s="759"/>
      <c r="GM115" s="760"/>
      <c r="GN115" s="404"/>
      <c r="GO115" s="758" t="e">
        <f ca="1">SUM(INDIRECT("GX29:GX"&amp;MROUND(N($G$3),1)+28))</f>
        <v>#VALUE!</v>
      </c>
      <c r="GP115" s="759"/>
      <c r="GQ115" s="759"/>
      <c r="GR115" s="759"/>
      <c r="GS115" s="759"/>
      <c r="GT115" s="759"/>
      <c r="GU115" s="759"/>
      <c r="GV115" s="759"/>
      <c r="GW115" s="759"/>
      <c r="GX115" s="759"/>
      <c r="GY115" s="760"/>
      <c r="GZ115" s="404"/>
      <c r="HA115" s="758" t="e">
        <f ca="1">SUM(INDIRECT("HJ29:HJ"&amp;MROUND(N($G$3),1)+28))</f>
        <v>#VALUE!</v>
      </c>
      <c r="HB115" s="759"/>
      <c r="HC115" s="759"/>
      <c r="HD115" s="759"/>
      <c r="HE115" s="759"/>
      <c r="HF115" s="759"/>
      <c r="HG115" s="759"/>
      <c r="HH115" s="759"/>
      <c r="HI115" s="759"/>
      <c r="HJ115" s="759"/>
      <c r="HK115" s="760"/>
    </row>
    <row r="116" spans="1:224" ht="43.5" customHeight="1">
      <c r="A116" s="814" t="s">
        <v>16</v>
      </c>
      <c r="B116" s="822"/>
      <c r="C116" s="118"/>
      <c r="D116" s="399"/>
      <c r="E116" s="758" t="e">
        <f ca="1">SUM(INDIRECT("M29:M"&amp;MROUND(N($G$3),1)+28))</f>
        <v>#VALUE!</v>
      </c>
      <c r="F116" s="759"/>
      <c r="G116" s="759"/>
      <c r="H116" s="759"/>
      <c r="I116" s="759"/>
      <c r="J116" s="759"/>
      <c r="K116" s="759"/>
      <c r="L116" s="759"/>
      <c r="M116" s="759"/>
      <c r="N116" s="759"/>
      <c r="O116" s="760"/>
      <c r="P116" s="392"/>
      <c r="Q116" s="758" t="e">
        <f ca="1">SUM(INDIRECT("Y29:Y"&amp;MROUND(N($G$3),1)+28))</f>
        <v>#VALUE!</v>
      </c>
      <c r="R116" s="759"/>
      <c r="S116" s="759"/>
      <c r="T116" s="759"/>
      <c r="U116" s="759"/>
      <c r="V116" s="759"/>
      <c r="W116" s="759"/>
      <c r="X116" s="759"/>
      <c r="Y116" s="759"/>
      <c r="Z116" s="759"/>
      <c r="AA116" s="760"/>
      <c r="AB116" s="392"/>
      <c r="AC116" s="758" t="e">
        <f ca="1">SUM(INDIRECT("AK29:AK"&amp;MROUND(N($G$3),1)+28))</f>
        <v>#VALUE!</v>
      </c>
      <c r="AD116" s="759"/>
      <c r="AE116" s="759"/>
      <c r="AF116" s="759"/>
      <c r="AG116" s="759"/>
      <c r="AH116" s="759"/>
      <c r="AI116" s="759"/>
      <c r="AJ116" s="759"/>
      <c r="AK116" s="759"/>
      <c r="AL116" s="759"/>
      <c r="AM116" s="760"/>
      <c r="AN116" s="404"/>
      <c r="AO116" s="758" t="e">
        <f ca="1">SUM(INDIRECT("AW29:AW"&amp;MROUND(N($G$3),1)+28))</f>
        <v>#VALUE!</v>
      </c>
      <c r="AP116" s="759"/>
      <c r="AQ116" s="759"/>
      <c r="AR116" s="759"/>
      <c r="AS116" s="759"/>
      <c r="AT116" s="759"/>
      <c r="AU116" s="759"/>
      <c r="AV116" s="759"/>
      <c r="AW116" s="759"/>
      <c r="AX116" s="759"/>
      <c r="AY116" s="760"/>
      <c r="AZ116" s="404"/>
      <c r="BA116" s="758" t="e">
        <f ca="1">SUM(INDIRECT("BI29:BI"&amp;MROUND(N($G$3),1)+28))</f>
        <v>#VALUE!</v>
      </c>
      <c r="BB116" s="759"/>
      <c r="BC116" s="759"/>
      <c r="BD116" s="759"/>
      <c r="BE116" s="759"/>
      <c r="BF116" s="759"/>
      <c r="BG116" s="759"/>
      <c r="BH116" s="759"/>
      <c r="BI116" s="759"/>
      <c r="BJ116" s="759"/>
      <c r="BK116" s="760"/>
      <c r="BL116" s="404"/>
      <c r="BM116" s="758" t="e">
        <f ca="1">SUM(INDIRECT("BU29:BU"&amp;MROUND(N($G$3),1)+28))</f>
        <v>#VALUE!</v>
      </c>
      <c r="BN116" s="759"/>
      <c r="BO116" s="759"/>
      <c r="BP116" s="759"/>
      <c r="BQ116" s="759"/>
      <c r="BR116" s="759"/>
      <c r="BS116" s="759"/>
      <c r="BT116" s="759"/>
      <c r="BU116" s="759"/>
      <c r="BV116" s="759"/>
      <c r="BW116" s="760"/>
      <c r="BX116" s="404"/>
      <c r="BY116" s="758" t="e">
        <f ca="1">SUM(INDIRECT("CG29:CG"&amp;MROUND(N($G$3),1)+28))</f>
        <v>#VALUE!</v>
      </c>
      <c r="BZ116" s="759"/>
      <c r="CA116" s="759"/>
      <c r="CB116" s="759"/>
      <c r="CC116" s="759"/>
      <c r="CD116" s="759"/>
      <c r="CE116" s="759"/>
      <c r="CF116" s="759"/>
      <c r="CG116" s="759"/>
      <c r="CH116" s="759"/>
      <c r="CI116" s="760"/>
      <c r="CJ116" s="404"/>
      <c r="CK116" s="758" t="e">
        <f ca="1">SUM(INDIRECT("CS29:CS"&amp;MROUND(N($G$3),1)+28))</f>
        <v>#VALUE!</v>
      </c>
      <c r="CL116" s="759"/>
      <c r="CM116" s="759"/>
      <c r="CN116" s="759"/>
      <c r="CO116" s="759"/>
      <c r="CP116" s="759"/>
      <c r="CQ116" s="759"/>
      <c r="CR116" s="759"/>
      <c r="CS116" s="759"/>
      <c r="CT116" s="759"/>
      <c r="CU116" s="760"/>
      <c r="CV116" s="404"/>
      <c r="CW116" s="758" t="e">
        <f ca="1">SUM(INDIRECT("DE29:DE"&amp;MROUND(N($G$3),1)+28))</f>
        <v>#VALUE!</v>
      </c>
      <c r="CX116" s="759"/>
      <c r="CY116" s="759"/>
      <c r="CZ116" s="759"/>
      <c r="DA116" s="759"/>
      <c r="DB116" s="759"/>
      <c r="DC116" s="759"/>
      <c r="DD116" s="759"/>
      <c r="DE116" s="759"/>
      <c r="DF116" s="759"/>
      <c r="DG116" s="760"/>
      <c r="DH116" s="404"/>
      <c r="DI116" s="758" t="e">
        <f ca="1">SUM(INDIRECT("DQ29:DQ"&amp;MROUND(N($G$3),1)+28))</f>
        <v>#VALUE!</v>
      </c>
      <c r="DJ116" s="759"/>
      <c r="DK116" s="759"/>
      <c r="DL116" s="759"/>
      <c r="DM116" s="759"/>
      <c r="DN116" s="759"/>
      <c r="DO116" s="759"/>
      <c r="DP116" s="759"/>
      <c r="DQ116" s="759"/>
      <c r="DR116" s="759"/>
      <c r="DS116" s="760"/>
      <c r="DT116" s="404"/>
      <c r="DU116" s="758" t="e">
        <f ca="1">SUM(INDIRECT("EC29:EC"&amp;MROUND(N($G$3),1)+28))</f>
        <v>#VALUE!</v>
      </c>
      <c r="DV116" s="759"/>
      <c r="DW116" s="759"/>
      <c r="DX116" s="759"/>
      <c r="DY116" s="759"/>
      <c r="DZ116" s="759"/>
      <c r="EA116" s="759"/>
      <c r="EB116" s="759"/>
      <c r="EC116" s="759"/>
      <c r="ED116" s="759"/>
      <c r="EE116" s="760"/>
      <c r="EF116" s="404"/>
      <c r="EG116" s="758" t="e">
        <f ca="1">SUM(INDIRECT("EO29:EO"&amp;MROUND(N($G$3),1)+28))</f>
        <v>#VALUE!</v>
      </c>
      <c r="EH116" s="759"/>
      <c r="EI116" s="759"/>
      <c r="EJ116" s="759"/>
      <c r="EK116" s="759"/>
      <c r="EL116" s="759"/>
      <c r="EM116" s="759"/>
      <c r="EN116" s="759"/>
      <c r="EO116" s="759"/>
      <c r="EP116" s="759"/>
      <c r="EQ116" s="760"/>
      <c r="ER116" s="404"/>
      <c r="ES116" s="758" t="e">
        <f ca="1">SUM(INDIRECT("FA29:FA"&amp;MROUND(N($G$3),1)+28))</f>
        <v>#VALUE!</v>
      </c>
      <c r="ET116" s="759"/>
      <c r="EU116" s="759"/>
      <c r="EV116" s="759"/>
      <c r="EW116" s="759"/>
      <c r="EX116" s="759"/>
      <c r="EY116" s="759"/>
      <c r="EZ116" s="759"/>
      <c r="FA116" s="759"/>
      <c r="FB116" s="759"/>
      <c r="FC116" s="760"/>
      <c r="FD116" s="404"/>
      <c r="FE116" s="758" t="e">
        <f ca="1">SUM(INDIRECT("FM29:FM"&amp;MROUND(N($G$3),1)+28))</f>
        <v>#VALUE!</v>
      </c>
      <c r="FF116" s="759"/>
      <c r="FG116" s="759"/>
      <c r="FH116" s="759"/>
      <c r="FI116" s="759"/>
      <c r="FJ116" s="759"/>
      <c r="FK116" s="759"/>
      <c r="FL116" s="759"/>
      <c r="FM116" s="759"/>
      <c r="FN116" s="759"/>
      <c r="FO116" s="760"/>
      <c r="FP116" s="404"/>
      <c r="FQ116" s="758" t="e">
        <f ca="1">SUM(INDIRECT("FY29:FY"&amp;MROUND(N($G$3),1)+28))</f>
        <v>#VALUE!</v>
      </c>
      <c r="FR116" s="759"/>
      <c r="FS116" s="759"/>
      <c r="FT116" s="759"/>
      <c r="FU116" s="759"/>
      <c r="FV116" s="759"/>
      <c r="FW116" s="759"/>
      <c r="FX116" s="759"/>
      <c r="FY116" s="759"/>
      <c r="FZ116" s="759"/>
      <c r="GA116" s="760"/>
      <c r="GB116" s="404"/>
      <c r="GC116" s="758" t="e">
        <f ca="1">SUM(INDIRECT("GK29:GK"&amp;MROUND(N($G$3),1)+28))</f>
        <v>#VALUE!</v>
      </c>
      <c r="GD116" s="759"/>
      <c r="GE116" s="759"/>
      <c r="GF116" s="759"/>
      <c r="GG116" s="759"/>
      <c r="GH116" s="759"/>
      <c r="GI116" s="759"/>
      <c r="GJ116" s="759"/>
      <c r="GK116" s="759"/>
      <c r="GL116" s="759"/>
      <c r="GM116" s="760"/>
      <c r="GN116" s="404"/>
      <c r="GO116" s="758" t="e">
        <f ca="1">SUM(INDIRECT("GW29:GW"&amp;MROUND(N($G$3),1)+28))</f>
        <v>#VALUE!</v>
      </c>
      <c r="GP116" s="759"/>
      <c r="GQ116" s="759"/>
      <c r="GR116" s="759"/>
      <c r="GS116" s="759"/>
      <c r="GT116" s="759"/>
      <c r="GU116" s="759"/>
      <c r="GV116" s="759"/>
      <c r="GW116" s="759"/>
      <c r="GX116" s="759"/>
      <c r="GY116" s="760"/>
      <c r="GZ116" s="404"/>
      <c r="HA116" s="758" t="e">
        <f ca="1">SUM(INDIRECT("HI29:HI"&amp;MROUND(N($G$3),1)+28))</f>
        <v>#VALUE!</v>
      </c>
      <c r="HB116" s="759"/>
      <c r="HC116" s="759"/>
      <c r="HD116" s="759"/>
      <c r="HE116" s="759"/>
      <c r="HF116" s="759"/>
      <c r="HG116" s="759"/>
      <c r="HH116" s="759"/>
      <c r="HI116" s="759"/>
      <c r="HJ116" s="759"/>
      <c r="HK116" s="760"/>
    </row>
    <row r="117" spans="1:224" ht="43.5" customHeight="1">
      <c r="A117" s="788" t="s">
        <v>420</v>
      </c>
      <c r="B117" s="789"/>
      <c r="C117" s="118"/>
      <c r="D117" s="399"/>
      <c r="E117" s="758" t="e">
        <f ca="1">SUM(INDIRECT("L29:L"&amp;MROUND(N($G$3),1)+28))-SUM(INDIRECT("N29:N"&amp;MROUND(N($G$3),1)+28))-SUM(INDIRECT("M29:M"&amp;MROUND(N($G$3),1)+28))</f>
        <v>#VALUE!</v>
      </c>
      <c r="F117" s="759"/>
      <c r="G117" s="759"/>
      <c r="H117" s="759"/>
      <c r="I117" s="759"/>
      <c r="J117" s="759"/>
      <c r="K117" s="759"/>
      <c r="L117" s="759"/>
      <c r="M117" s="759"/>
      <c r="N117" s="759"/>
      <c r="O117" s="760"/>
      <c r="P117" s="392"/>
      <c r="Q117" s="758" t="e">
        <f ca="1">SUM(INDIRECT("X29:X"&amp;MROUND(N($G$3),1)+28))-SUM(INDIRECT("Z29:Z"&amp;MROUND(N($G$3),1)+28))-SUM(INDIRECT("Y29:Y"&amp;MROUND(N($G$3),1)+28))</f>
        <v>#VALUE!</v>
      </c>
      <c r="R117" s="759"/>
      <c r="S117" s="759"/>
      <c r="T117" s="759"/>
      <c r="U117" s="759"/>
      <c r="V117" s="759"/>
      <c r="W117" s="759"/>
      <c r="X117" s="759"/>
      <c r="Y117" s="759"/>
      <c r="Z117" s="759"/>
      <c r="AA117" s="760"/>
      <c r="AB117" s="392"/>
      <c r="AC117" s="758" t="e">
        <f ca="1">SUM(INDIRECT("AJ29:AJ"&amp;MROUND(N($G$3),1)+28))-SUM(INDIRECT("AL29:AL"&amp;MROUND(N($G$3),1)+28))-SUM(INDIRECT("AK29:AK"&amp;MROUND(N($G$3),1)+28))</f>
        <v>#VALUE!</v>
      </c>
      <c r="AD117" s="759"/>
      <c r="AE117" s="759"/>
      <c r="AF117" s="759"/>
      <c r="AG117" s="759"/>
      <c r="AH117" s="759"/>
      <c r="AI117" s="759"/>
      <c r="AJ117" s="759"/>
      <c r="AK117" s="759"/>
      <c r="AL117" s="759"/>
      <c r="AM117" s="760"/>
      <c r="AN117" s="404"/>
      <c r="AO117" s="758" t="e">
        <f ca="1">SUM(INDIRECT("AV29:AV"&amp;MROUND(N($G$3),1)+28))-SUM(INDIRECT("AX29:AX"&amp;MROUND(N($G$3),1)+28))-SUM(INDIRECT("AW29:AW"&amp;MROUND(N($G$3),1)+28))</f>
        <v>#VALUE!</v>
      </c>
      <c r="AP117" s="759"/>
      <c r="AQ117" s="759"/>
      <c r="AR117" s="759"/>
      <c r="AS117" s="759"/>
      <c r="AT117" s="759"/>
      <c r="AU117" s="759"/>
      <c r="AV117" s="759"/>
      <c r="AW117" s="759"/>
      <c r="AX117" s="759"/>
      <c r="AY117" s="760"/>
      <c r="AZ117" s="404"/>
      <c r="BA117" s="758" t="e">
        <f ca="1">SUM(INDIRECT("BH29:BH"&amp;MROUND(N($G$3),1)+28))-SUM(INDIRECT("BJ29:BJ"&amp;MROUND(N($G$3),1)+28))-SUM(INDIRECT("BI29:BI"&amp;MROUND(N($G$3),1)+28))</f>
        <v>#VALUE!</v>
      </c>
      <c r="BB117" s="759"/>
      <c r="BC117" s="759"/>
      <c r="BD117" s="759"/>
      <c r="BE117" s="759"/>
      <c r="BF117" s="759"/>
      <c r="BG117" s="759"/>
      <c r="BH117" s="759"/>
      <c r="BI117" s="759"/>
      <c r="BJ117" s="759"/>
      <c r="BK117" s="760"/>
      <c r="BL117" s="404"/>
      <c r="BM117" s="758" t="e">
        <f ca="1">SUM(INDIRECT("BT29:BT"&amp;MROUND(N($G$3),1)+28))-SUM(INDIRECT("BV29:BV"&amp;MROUND(N($G$3),1)+28))-SUM(INDIRECT("BU29:BU"&amp;MROUND(N($G$3),1)+28))</f>
        <v>#VALUE!</v>
      </c>
      <c r="BN117" s="759"/>
      <c r="BO117" s="759"/>
      <c r="BP117" s="759"/>
      <c r="BQ117" s="759"/>
      <c r="BR117" s="759"/>
      <c r="BS117" s="759"/>
      <c r="BT117" s="759"/>
      <c r="BU117" s="759"/>
      <c r="BV117" s="759"/>
      <c r="BW117" s="760"/>
      <c r="BX117" s="404"/>
      <c r="BY117" s="758" t="e">
        <f ca="1">SUM(INDIRECT("CF29:CF"&amp;MROUND(N($G$3),1)+28))-SUM(INDIRECT("CH29:CH"&amp;MROUND(N($G$3),1)+28))-SUM(INDIRECT("CG29:CG"&amp;MROUND(N($G$3),1)+28))</f>
        <v>#VALUE!</v>
      </c>
      <c r="BZ117" s="759"/>
      <c r="CA117" s="759"/>
      <c r="CB117" s="759"/>
      <c r="CC117" s="759"/>
      <c r="CD117" s="759"/>
      <c r="CE117" s="759"/>
      <c r="CF117" s="759"/>
      <c r="CG117" s="759"/>
      <c r="CH117" s="759"/>
      <c r="CI117" s="760"/>
      <c r="CJ117" s="404"/>
      <c r="CK117" s="758" t="e">
        <f ca="1">SUM(INDIRECT("CR29:CR"&amp;MROUND(N($G$3),1)+28))-SUM(INDIRECT("CT29:CT"&amp;MROUND(N($G$3),1)+28))-SUM(INDIRECT("CS29:CS"&amp;MROUND(N($G$3),1)+28))</f>
        <v>#VALUE!</v>
      </c>
      <c r="CL117" s="759"/>
      <c r="CM117" s="759"/>
      <c r="CN117" s="759"/>
      <c r="CO117" s="759"/>
      <c r="CP117" s="759"/>
      <c r="CQ117" s="759"/>
      <c r="CR117" s="759"/>
      <c r="CS117" s="759"/>
      <c r="CT117" s="759"/>
      <c r="CU117" s="760"/>
      <c r="CV117" s="404"/>
      <c r="CW117" s="758" t="e">
        <f ca="1">SUM(INDIRECT("DD29:DD"&amp;MROUND(N($G$3),1)+28))-SUM(INDIRECT("DF29:DF"&amp;MROUND(N($G$3),1)+28))-SUM(INDIRECT("DE29:DE"&amp;MROUND(N($G$3),1)+28))</f>
        <v>#VALUE!</v>
      </c>
      <c r="CX117" s="759"/>
      <c r="CY117" s="759"/>
      <c r="CZ117" s="759"/>
      <c r="DA117" s="759"/>
      <c r="DB117" s="759"/>
      <c r="DC117" s="759"/>
      <c r="DD117" s="759"/>
      <c r="DE117" s="759"/>
      <c r="DF117" s="759"/>
      <c r="DG117" s="760"/>
      <c r="DH117" s="404"/>
      <c r="DI117" s="758" t="e">
        <f ca="1">SUM(INDIRECT("DP29:DP"&amp;MROUND(N($G$3),1)+28))-SUM(INDIRECT("DR29:DR"&amp;MROUND(N($G$3),1)+28))-SUM(INDIRECT("DQ29:DQ"&amp;MROUND(N($G$3),1)+28))</f>
        <v>#VALUE!</v>
      </c>
      <c r="DJ117" s="759"/>
      <c r="DK117" s="759"/>
      <c r="DL117" s="759"/>
      <c r="DM117" s="759"/>
      <c r="DN117" s="759"/>
      <c r="DO117" s="759"/>
      <c r="DP117" s="759"/>
      <c r="DQ117" s="759"/>
      <c r="DR117" s="759"/>
      <c r="DS117" s="760"/>
      <c r="DT117" s="404"/>
      <c r="DU117" s="758" t="e">
        <f ca="1">SUM(INDIRECT("EB29:EB"&amp;MROUND(N($G$3),1)+28))-SUM(INDIRECT("ED29:ED"&amp;MROUND(N($G$3),1)+28))-SUM(INDIRECT("EC29:EC"&amp;MROUND(N($G$3),1)+28))</f>
        <v>#VALUE!</v>
      </c>
      <c r="DV117" s="759"/>
      <c r="DW117" s="759"/>
      <c r="DX117" s="759"/>
      <c r="DY117" s="759"/>
      <c r="DZ117" s="759"/>
      <c r="EA117" s="759"/>
      <c r="EB117" s="759"/>
      <c r="EC117" s="759"/>
      <c r="ED117" s="759"/>
      <c r="EE117" s="760"/>
      <c r="EF117" s="404"/>
      <c r="EG117" s="758" t="e">
        <f ca="1">SUM(INDIRECT("EN29:EN"&amp;MROUND(N($G$3),1)+28))-SUM(INDIRECT("EP29:EP"&amp;MROUND(N($G$3),1)+28))-SUM(INDIRECT("EO29:EO"&amp;MROUND(N($G$3),1)+28))</f>
        <v>#VALUE!</v>
      </c>
      <c r="EH117" s="759"/>
      <c r="EI117" s="759"/>
      <c r="EJ117" s="759"/>
      <c r="EK117" s="759"/>
      <c r="EL117" s="759"/>
      <c r="EM117" s="759"/>
      <c r="EN117" s="759"/>
      <c r="EO117" s="759"/>
      <c r="EP117" s="759"/>
      <c r="EQ117" s="760"/>
      <c r="ER117" s="404"/>
      <c r="ES117" s="758" t="e">
        <f ca="1">SUM(INDIRECT("EZ29:EZ"&amp;MROUND(N($G$3),1)+28))-SUM(INDIRECT("FB29:FB"&amp;MROUND(N($G$3),1)+28))-SUM(INDIRECT("FA29:FA"&amp;MROUND(N($G$3),1)+28))</f>
        <v>#VALUE!</v>
      </c>
      <c r="ET117" s="759"/>
      <c r="EU117" s="759"/>
      <c r="EV117" s="759"/>
      <c r="EW117" s="759"/>
      <c r="EX117" s="759"/>
      <c r="EY117" s="759"/>
      <c r="EZ117" s="759"/>
      <c r="FA117" s="759"/>
      <c r="FB117" s="759"/>
      <c r="FC117" s="760"/>
      <c r="FD117" s="404"/>
      <c r="FE117" s="758" t="e">
        <f ca="1">SUM(INDIRECT("FL29:FL"&amp;MROUND(N($G$3),1)+28))-SUM(INDIRECT("FN29:FN"&amp;MROUND(N($G$3),1)+28))-SUM(INDIRECT("FM29:FM"&amp;MROUND(N($G$3),1)+28))</f>
        <v>#VALUE!</v>
      </c>
      <c r="FF117" s="759"/>
      <c r="FG117" s="759"/>
      <c r="FH117" s="759"/>
      <c r="FI117" s="759"/>
      <c r="FJ117" s="759"/>
      <c r="FK117" s="759"/>
      <c r="FL117" s="759"/>
      <c r="FM117" s="759"/>
      <c r="FN117" s="759"/>
      <c r="FO117" s="760"/>
      <c r="FP117" s="404"/>
      <c r="FQ117" s="758" t="e">
        <f ca="1">SUM(INDIRECT("FX29:FX"&amp;MROUND(N($G$3),1)+28))-SUM(INDIRECT("FZ29:FZ"&amp;MROUND(N($G$3),1)+28))-SUM(INDIRECT("FY29:FY"&amp;MROUND(N($G$3),1)+28))</f>
        <v>#VALUE!</v>
      </c>
      <c r="FR117" s="759"/>
      <c r="FS117" s="759"/>
      <c r="FT117" s="759"/>
      <c r="FU117" s="759"/>
      <c r="FV117" s="759"/>
      <c r="FW117" s="759"/>
      <c r="FX117" s="759"/>
      <c r="FY117" s="759"/>
      <c r="FZ117" s="759"/>
      <c r="GA117" s="760"/>
      <c r="GB117" s="404"/>
      <c r="GC117" s="758" t="e">
        <f ca="1">SUM(INDIRECT("GJ29:GJ"&amp;MROUND(N($G$3),1)+28))-SUM(INDIRECT("GL29:GL"&amp;MROUND(N($G$3),1)+28))-SUM(INDIRECT("GK29:GK"&amp;MROUND(N($G$3),1)+28))</f>
        <v>#VALUE!</v>
      </c>
      <c r="GD117" s="759"/>
      <c r="GE117" s="759"/>
      <c r="GF117" s="759"/>
      <c r="GG117" s="759"/>
      <c r="GH117" s="759"/>
      <c r="GI117" s="759"/>
      <c r="GJ117" s="759"/>
      <c r="GK117" s="759"/>
      <c r="GL117" s="759"/>
      <c r="GM117" s="760"/>
      <c r="GN117" s="404"/>
      <c r="GO117" s="758" t="e">
        <f ca="1">SUM(INDIRECT("GV29:GV"&amp;MROUND(N($G$3),1)+28))-SUM(INDIRECT("GX29:GX"&amp;MROUND(N($G$3),1)+28))-SUM(INDIRECT("GW29:GW"&amp;MROUND(N($G$3),1)+28))</f>
        <v>#VALUE!</v>
      </c>
      <c r="GP117" s="759"/>
      <c r="GQ117" s="759"/>
      <c r="GR117" s="759"/>
      <c r="GS117" s="759"/>
      <c r="GT117" s="759"/>
      <c r="GU117" s="759"/>
      <c r="GV117" s="759"/>
      <c r="GW117" s="759"/>
      <c r="GX117" s="759"/>
      <c r="GY117" s="760"/>
      <c r="GZ117" s="404"/>
      <c r="HA117" s="758" t="e">
        <f ca="1">SUM(INDIRECT("HH29:HH"&amp;MROUND(N($G$3),1)+28))-SUM(INDIRECT("HJ29:HJ"&amp;MROUND(N($G$3),1)+28))-SUM(INDIRECT("HI29:HI"&amp;MROUND(N($G$3),1)+28))</f>
        <v>#VALUE!</v>
      </c>
      <c r="HB117" s="759"/>
      <c r="HC117" s="759"/>
      <c r="HD117" s="759"/>
      <c r="HE117" s="759"/>
      <c r="HF117" s="759"/>
      <c r="HG117" s="759"/>
      <c r="HH117" s="759"/>
      <c r="HI117" s="759"/>
      <c r="HJ117" s="759"/>
      <c r="HK117" s="760"/>
    </row>
    <row r="118" spans="1:224" ht="51.75" hidden="1" customHeight="1">
      <c r="A118" s="818" t="s">
        <v>144</v>
      </c>
      <c r="B118" s="815"/>
      <c r="C118" s="118"/>
      <c r="D118" s="399"/>
      <c r="E118" s="780" t="e">
        <f ca="1">SUM(INDIRECT("J29:J"&amp;MROUND(N($G$3),1)+28))</f>
        <v>#VALUE!</v>
      </c>
      <c r="F118" s="781"/>
      <c r="G118" s="781"/>
      <c r="H118" s="781"/>
      <c r="I118" s="781"/>
      <c r="J118" s="781"/>
      <c r="K118" s="781"/>
      <c r="L118" s="781"/>
      <c r="M118" s="781"/>
      <c r="N118" s="781"/>
      <c r="O118" s="782"/>
      <c r="P118" s="394"/>
      <c r="Q118" s="780" t="e">
        <f ca="1">SUM(INDIRECT("V29:V"&amp;MROUND(N($G$3),1)+28))</f>
        <v>#VALUE!</v>
      </c>
      <c r="R118" s="781"/>
      <c r="S118" s="781"/>
      <c r="T118" s="781"/>
      <c r="U118" s="781"/>
      <c r="V118" s="781"/>
      <c r="W118" s="781"/>
      <c r="X118" s="781"/>
      <c r="Y118" s="781"/>
      <c r="Z118" s="781"/>
      <c r="AA118" s="782"/>
      <c r="AB118" s="394"/>
      <c r="AC118" s="780" t="e">
        <f ca="1">SUM(INDIRECT("AH29:AH"&amp;MROUND(N($G$3),1)+28))</f>
        <v>#VALUE!</v>
      </c>
      <c r="AD118" s="781"/>
      <c r="AE118" s="781"/>
      <c r="AF118" s="781"/>
      <c r="AG118" s="781"/>
      <c r="AH118" s="781"/>
      <c r="AI118" s="781"/>
      <c r="AJ118" s="781"/>
      <c r="AK118" s="781"/>
      <c r="AL118" s="781"/>
      <c r="AM118" s="782"/>
      <c r="AN118" s="394"/>
      <c r="AO118" s="780" t="e">
        <f ca="1">SUM(INDIRECT("AT29:AT"&amp;MROUND(N($G$3),1)+28))</f>
        <v>#VALUE!</v>
      </c>
      <c r="AP118" s="781"/>
      <c r="AQ118" s="781"/>
      <c r="AR118" s="781"/>
      <c r="AS118" s="781"/>
      <c r="AT118" s="781"/>
      <c r="AU118" s="781"/>
      <c r="AV118" s="781"/>
      <c r="AW118" s="781"/>
      <c r="AX118" s="781"/>
      <c r="AY118" s="782"/>
      <c r="AZ118" s="394"/>
      <c r="BA118" s="780" t="e">
        <f ca="1">SUM(INDIRECT("BF29:BF"&amp;MROUND(N($G$3),1)+28))</f>
        <v>#VALUE!</v>
      </c>
      <c r="BB118" s="781"/>
      <c r="BC118" s="781"/>
      <c r="BD118" s="781"/>
      <c r="BE118" s="781"/>
      <c r="BF118" s="781"/>
      <c r="BG118" s="781"/>
      <c r="BH118" s="781"/>
      <c r="BI118" s="781"/>
      <c r="BJ118" s="781"/>
      <c r="BK118" s="782"/>
      <c r="BL118" s="394"/>
      <c r="BM118" s="780" t="e">
        <f ca="1">SUM(INDIRECT("BR29:BR"&amp;MROUND(N($G$3),1)+28))</f>
        <v>#VALUE!</v>
      </c>
      <c r="BN118" s="781"/>
      <c r="BO118" s="781"/>
      <c r="BP118" s="781"/>
      <c r="BQ118" s="781"/>
      <c r="BR118" s="781"/>
      <c r="BS118" s="781"/>
      <c r="BT118" s="781"/>
      <c r="BU118" s="781"/>
      <c r="BV118" s="781"/>
      <c r="BW118" s="782"/>
      <c r="BX118" s="394"/>
      <c r="BY118" s="780" t="e">
        <f ca="1">SUM(INDIRECT("CD29:CD"&amp;MROUND(N($G$3),1)+28))</f>
        <v>#VALUE!</v>
      </c>
      <c r="BZ118" s="781"/>
      <c r="CA118" s="781"/>
      <c r="CB118" s="781"/>
      <c r="CC118" s="781"/>
      <c r="CD118" s="781"/>
      <c r="CE118" s="781"/>
      <c r="CF118" s="781"/>
      <c r="CG118" s="781"/>
      <c r="CH118" s="781"/>
      <c r="CI118" s="782"/>
      <c r="CJ118" s="394"/>
      <c r="CK118" s="780" t="e">
        <f ca="1">SUM(INDIRECT("CP29:CP"&amp;MROUND(N($G$3),1)+28))</f>
        <v>#VALUE!</v>
      </c>
      <c r="CL118" s="781"/>
      <c r="CM118" s="781"/>
      <c r="CN118" s="781"/>
      <c r="CO118" s="781"/>
      <c r="CP118" s="781"/>
      <c r="CQ118" s="781"/>
      <c r="CR118" s="781"/>
      <c r="CS118" s="781"/>
      <c r="CT118" s="781"/>
      <c r="CU118" s="782"/>
      <c r="CV118" s="394"/>
      <c r="CW118" s="780" t="e">
        <f ca="1">SUM(INDIRECT("DB29:DB"&amp;MROUND(N($G$3),1)+28))</f>
        <v>#VALUE!</v>
      </c>
      <c r="CX118" s="781"/>
      <c r="CY118" s="781"/>
      <c r="CZ118" s="781"/>
      <c r="DA118" s="781"/>
      <c r="DB118" s="781"/>
      <c r="DC118" s="781"/>
      <c r="DD118" s="781"/>
      <c r="DE118" s="781"/>
      <c r="DF118" s="781"/>
      <c r="DG118" s="782"/>
      <c r="DH118" s="394"/>
      <c r="DI118" s="780" t="e">
        <f ca="1">SUM(INDIRECT("DN29:DN"&amp;MROUND(N($G$3),1)+28))</f>
        <v>#VALUE!</v>
      </c>
      <c r="DJ118" s="781"/>
      <c r="DK118" s="781"/>
      <c r="DL118" s="781"/>
      <c r="DM118" s="781"/>
      <c r="DN118" s="781"/>
      <c r="DO118" s="781"/>
      <c r="DP118" s="781"/>
      <c r="DQ118" s="781"/>
      <c r="DR118" s="781"/>
      <c r="DS118" s="782"/>
      <c r="DT118" s="394"/>
      <c r="DU118" s="780" t="e">
        <f ca="1">SUM(INDIRECT("DZ29:DZ"&amp;MROUND(N($G$3),1)+28))</f>
        <v>#VALUE!</v>
      </c>
      <c r="DV118" s="781"/>
      <c r="DW118" s="781"/>
      <c r="DX118" s="781"/>
      <c r="DY118" s="781"/>
      <c r="DZ118" s="781"/>
      <c r="EA118" s="781"/>
      <c r="EB118" s="781"/>
      <c r="EC118" s="781"/>
      <c r="ED118" s="781"/>
      <c r="EE118" s="782"/>
      <c r="EF118" s="394"/>
      <c r="EG118" s="780" t="e">
        <f ca="1">SUM(INDIRECT("EL29:EL"&amp;MROUND(N($G$3),1)+28))</f>
        <v>#VALUE!</v>
      </c>
      <c r="EH118" s="781"/>
      <c r="EI118" s="781"/>
      <c r="EJ118" s="781"/>
      <c r="EK118" s="781"/>
      <c r="EL118" s="781"/>
      <c r="EM118" s="781"/>
      <c r="EN118" s="781"/>
      <c r="EO118" s="781"/>
      <c r="EP118" s="781"/>
      <c r="EQ118" s="782"/>
      <c r="ER118" s="394"/>
      <c r="ES118" s="780" t="e">
        <f ca="1">SUM(INDIRECT("EX29:EX"&amp;MROUND(N($G$3),1)+28))</f>
        <v>#VALUE!</v>
      </c>
      <c r="ET118" s="781"/>
      <c r="EU118" s="781"/>
      <c r="EV118" s="781"/>
      <c r="EW118" s="781"/>
      <c r="EX118" s="781"/>
      <c r="EY118" s="781"/>
      <c r="EZ118" s="781"/>
      <c r="FA118" s="781"/>
      <c r="FB118" s="781"/>
      <c r="FC118" s="782"/>
      <c r="FD118" s="394"/>
      <c r="FE118" s="780" t="e">
        <f ca="1">SUM(INDIRECT("FJ29:FJ"&amp;MROUND(N($G$3),1)+28))</f>
        <v>#VALUE!</v>
      </c>
      <c r="FF118" s="781"/>
      <c r="FG118" s="781"/>
      <c r="FH118" s="781"/>
      <c r="FI118" s="781"/>
      <c r="FJ118" s="781"/>
      <c r="FK118" s="781"/>
      <c r="FL118" s="781"/>
      <c r="FM118" s="781"/>
      <c r="FN118" s="781"/>
      <c r="FO118" s="782"/>
      <c r="FP118" s="394"/>
      <c r="FQ118" s="780" t="e">
        <f ca="1">SUM(INDIRECT("FV29:FV"&amp;MROUND(N($G$3),1)+28))</f>
        <v>#VALUE!</v>
      </c>
      <c r="FR118" s="781"/>
      <c r="FS118" s="781"/>
      <c r="FT118" s="781"/>
      <c r="FU118" s="781"/>
      <c r="FV118" s="781"/>
      <c r="FW118" s="781"/>
      <c r="FX118" s="781"/>
      <c r="FY118" s="781"/>
      <c r="FZ118" s="781"/>
      <c r="GA118" s="782"/>
      <c r="GB118" s="394"/>
      <c r="GC118" s="780" t="e">
        <f ca="1">SUM(INDIRECT("GH29:GH"&amp;MROUND(N($G$3),1)+28))</f>
        <v>#VALUE!</v>
      </c>
      <c r="GD118" s="781"/>
      <c r="GE118" s="781"/>
      <c r="GF118" s="781"/>
      <c r="GG118" s="781"/>
      <c r="GH118" s="781"/>
      <c r="GI118" s="781"/>
      <c r="GJ118" s="781"/>
      <c r="GK118" s="781"/>
      <c r="GL118" s="781"/>
      <c r="GM118" s="782"/>
      <c r="GN118" s="394"/>
      <c r="GO118" s="780" t="e">
        <f ca="1">SUM(INDIRECT("GT29:GT"&amp;MROUND(N($G$3),1)+28))</f>
        <v>#VALUE!</v>
      </c>
      <c r="GP118" s="781"/>
      <c r="GQ118" s="781"/>
      <c r="GR118" s="781"/>
      <c r="GS118" s="781"/>
      <c r="GT118" s="781"/>
      <c r="GU118" s="781"/>
      <c r="GV118" s="781"/>
      <c r="GW118" s="781"/>
      <c r="GX118" s="781"/>
      <c r="GY118" s="782"/>
      <c r="GZ118" s="394"/>
      <c r="HA118" s="780" t="e">
        <f ca="1">SUM(INDIRECT("HF29:HF"&amp;MROUND(N($G$3),1)+28))</f>
        <v>#VALUE!</v>
      </c>
      <c r="HB118" s="781"/>
      <c r="HC118" s="781"/>
      <c r="HD118" s="781"/>
      <c r="HE118" s="781"/>
      <c r="HF118" s="781"/>
      <c r="HG118" s="781"/>
      <c r="HH118" s="781"/>
      <c r="HI118" s="781"/>
      <c r="HJ118" s="781"/>
      <c r="HK118" s="782"/>
    </row>
    <row r="119" spans="1:224" ht="54.75" hidden="1" customHeight="1">
      <c r="A119" s="818" t="s">
        <v>145</v>
      </c>
      <c r="B119" s="815"/>
      <c r="C119" s="118"/>
      <c r="D119" s="399"/>
      <c r="E119" s="780" t="e">
        <f ca="1">SUM(INDIRECT("K29:K"&amp;MROUND(N($G$3),1)+28))</f>
        <v>#VALUE!</v>
      </c>
      <c r="F119" s="781"/>
      <c r="G119" s="781"/>
      <c r="H119" s="781"/>
      <c r="I119" s="781"/>
      <c r="J119" s="781"/>
      <c r="K119" s="781"/>
      <c r="L119" s="781"/>
      <c r="M119" s="781"/>
      <c r="N119" s="781"/>
      <c r="O119" s="782"/>
      <c r="P119" s="394"/>
      <c r="Q119" s="780" t="e">
        <f ca="1">SUM(INDIRECT("W29:W"&amp;MROUND(N($G$3),1)+28))</f>
        <v>#VALUE!</v>
      </c>
      <c r="R119" s="781"/>
      <c r="S119" s="781"/>
      <c r="T119" s="781"/>
      <c r="U119" s="781"/>
      <c r="V119" s="781"/>
      <c r="W119" s="781"/>
      <c r="X119" s="781"/>
      <c r="Y119" s="781"/>
      <c r="Z119" s="781"/>
      <c r="AA119" s="782"/>
      <c r="AB119" s="394"/>
      <c r="AC119" s="780" t="e">
        <f ca="1">SUM(INDIRECT("AI29:AI"&amp;MROUND(N($G$3),1)+28))</f>
        <v>#VALUE!</v>
      </c>
      <c r="AD119" s="781"/>
      <c r="AE119" s="781"/>
      <c r="AF119" s="781"/>
      <c r="AG119" s="781"/>
      <c r="AH119" s="781"/>
      <c r="AI119" s="781"/>
      <c r="AJ119" s="781"/>
      <c r="AK119" s="781"/>
      <c r="AL119" s="781"/>
      <c r="AM119" s="782"/>
      <c r="AN119" s="394"/>
      <c r="AO119" s="780" t="e">
        <f ca="1">SUM(INDIRECT("AU29:AU"&amp;MROUND(N($G$3),1)+28))</f>
        <v>#VALUE!</v>
      </c>
      <c r="AP119" s="781"/>
      <c r="AQ119" s="781"/>
      <c r="AR119" s="781"/>
      <c r="AS119" s="781"/>
      <c r="AT119" s="781"/>
      <c r="AU119" s="781"/>
      <c r="AV119" s="781"/>
      <c r="AW119" s="781"/>
      <c r="AX119" s="781"/>
      <c r="AY119" s="782"/>
      <c r="AZ119" s="394"/>
      <c r="BA119" s="780" t="e">
        <f ca="1">SUM(INDIRECT("BG29:BG"&amp;MROUND(N($G$3),1)+28))</f>
        <v>#VALUE!</v>
      </c>
      <c r="BB119" s="781"/>
      <c r="BC119" s="781"/>
      <c r="BD119" s="781"/>
      <c r="BE119" s="781"/>
      <c r="BF119" s="781"/>
      <c r="BG119" s="781"/>
      <c r="BH119" s="781"/>
      <c r="BI119" s="781"/>
      <c r="BJ119" s="781"/>
      <c r="BK119" s="782"/>
      <c r="BL119" s="394"/>
      <c r="BM119" s="780" t="e">
        <f ca="1">SUM(INDIRECT("BS29:BS"&amp;MROUND(N($G$3),1)+28))</f>
        <v>#VALUE!</v>
      </c>
      <c r="BN119" s="781"/>
      <c r="BO119" s="781"/>
      <c r="BP119" s="781"/>
      <c r="BQ119" s="781"/>
      <c r="BR119" s="781"/>
      <c r="BS119" s="781"/>
      <c r="BT119" s="781"/>
      <c r="BU119" s="781"/>
      <c r="BV119" s="781"/>
      <c r="BW119" s="782"/>
      <c r="BX119" s="394"/>
      <c r="BY119" s="780" t="e">
        <f ca="1">SUM(INDIRECT("CE29:CE"&amp;MROUND(N($G$3),1)+28))</f>
        <v>#VALUE!</v>
      </c>
      <c r="BZ119" s="781"/>
      <c r="CA119" s="781"/>
      <c r="CB119" s="781"/>
      <c r="CC119" s="781"/>
      <c r="CD119" s="781"/>
      <c r="CE119" s="781"/>
      <c r="CF119" s="781"/>
      <c r="CG119" s="781"/>
      <c r="CH119" s="781"/>
      <c r="CI119" s="782"/>
      <c r="CJ119" s="394"/>
      <c r="CK119" s="780" t="e">
        <f ca="1">SUM(INDIRECT("CQ29:CQ"&amp;MROUND(N($G$3),1)+28))</f>
        <v>#VALUE!</v>
      </c>
      <c r="CL119" s="781"/>
      <c r="CM119" s="781"/>
      <c r="CN119" s="781"/>
      <c r="CO119" s="781"/>
      <c r="CP119" s="781"/>
      <c r="CQ119" s="781"/>
      <c r="CR119" s="781"/>
      <c r="CS119" s="781"/>
      <c r="CT119" s="781"/>
      <c r="CU119" s="782"/>
      <c r="CV119" s="394"/>
      <c r="CW119" s="780" t="e">
        <f ca="1">SUM(INDIRECT("DC29:DC"&amp;MROUND(N($G$3),1)+28))</f>
        <v>#VALUE!</v>
      </c>
      <c r="CX119" s="781"/>
      <c r="CY119" s="781"/>
      <c r="CZ119" s="781"/>
      <c r="DA119" s="781"/>
      <c r="DB119" s="781"/>
      <c r="DC119" s="781"/>
      <c r="DD119" s="781"/>
      <c r="DE119" s="781"/>
      <c r="DF119" s="781"/>
      <c r="DG119" s="782"/>
      <c r="DH119" s="394"/>
      <c r="DI119" s="780" t="e">
        <f ca="1">SUM(INDIRECT("DO29:DO"&amp;MROUND(N($G$3),1)+28))</f>
        <v>#VALUE!</v>
      </c>
      <c r="DJ119" s="781"/>
      <c r="DK119" s="781"/>
      <c r="DL119" s="781"/>
      <c r="DM119" s="781"/>
      <c r="DN119" s="781"/>
      <c r="DO119" s="781"/>
      <c r="DP119" s="781"/>
      <c r="DQ119" s="781"/>
      <c r="DR119" s="781"/>
      <c r="DS119" s="782"/>
      <c r="DT119" s="394"/>
      <c r="DU119" s="780" t="e">
        <f ca="1">SUM(INDIRECT("EA29:EA"&amp;MROUND(N($G$3),1)+28))</f>
        <v>#VALUE!</v>
      </c>
      <c r="DV119" s="781"/>
      <c r="DW119" s="781"/>
      <c r="DX119" s="781"/>
      <c r="DY119" s="781"/>
      <c r="DZ119" s="781"/>
      <c r="EA119" s="781"/>
      <c r="EB119" s="781"/>
      <c r="EC119" s="781"/>
      <c r="ED119" s="781"/>
      <c r="EE119" s="782"/>
      <c r="EF119" s="394"/>
      <c r="EG119" s="780" t="e">
        <f ca="1">SUM(INDIRECT("EM29:EM"&amp;MROUND(N($G$3),1)+28))</f>
        <v>#VALUE!</v>
      </c>
      <c r="EH119" s="781"/>
      <c r="EI119" s="781"/>
      <c r="EJ119" s="781"/>
      <c r="EK119" s="781"/>
      <c r="EL119" s="781"/>
      <c r="EM119" s="781"/>
      <c r="EN119" s="781"/>
      <c r="EO119" s="781"/>
      <c r="EP119" s="781"/>
      <c r="EQ119" s="782"/>
      <c r="ER119" s="394"/>
      <c r="ES119" s="780" t="e">
        <f ca="1">SUM(INDIRECT("EY29:EY"&amp;MROUND(N($G$3),1)+28))</f>
        <v>#VALUE!</v>
      </c>
      <c r="ET119" s="781"/>
      <c r="EU119" s="781"/>
      <c r="EV119" s="781"/>
      <c r="EW119" s="781"/>
      <c r="EX119" s="781"/>
      <c r="EY119" s="781"/>
      <c r="EZ119" s="781"/>
      <c r="FA119" s="781"/>
      <c r="FB119" s="781"/>
      <c r="FC119" s="782"/>
      <c r="FD119" s="394"/>
      <c r="FE119" s="780" t="e">
        <f ca="1">SUM(INDIRECT("FK29:FK"&amp;MROUND(N($G$3),1)+28))</f>
        <v>#VALUE!</v>
      </c>
      <c r="FF119" s="781"/>
      <c r="FG119" s="781"/>
      <c r="FH119" s="781"/>
      <c r="FI119" s="781"/>
      <c r="FJ119" s="781"/>
      <c r="FK119" s="781"/>
      <c r="FL119" s="781"/>
      <c r="FM119" s="781"/>
      <c r="FN119" s="781"/>
      <c r="FO119" s="782"/>
      <c r="FP119" s="394"/>
      <c r="FQ119" s="780" t="e">
        <f ca="1">SUM(INDIRECT("FW29:FW"&amp;MROUND(N($G$3),1)+28))</f>
        <v>#VALUE!</v>
      </c>
      <c r="FR119" s="781"/>
      <c r="FS119" s="781"/>
      <c r="FT119" s="781"/>
      <c r="FU119" s="781"/>
      <c r="FV119" s="781"/>
      <c r="FW119" s="781"/>
      <c r="FX119" s="781"/>
      <c r="FY119" s="781"/>
      <c r="FZ119" s="781"/>
      <c r="GA119" s="782"/>
      <c r="GB119" s="394"/>
      <c r="GC119" s="780" t="e">
        <f ca="1">SUM(INDIRECT("GI29:GI"&amp;MROUND(N($G$3),1)+28))</f>
        <v>#VALUE!</v>
      </c>
      <c r="GD119" s="781"/>
      <c r="GE119" s="781"/>
      <c r="GF119" s="781"/>
      <c r="GG119" s="781"/>
      <c r="GH119" s="781"/>
      <c r="GI119" s="781"/>
      <c r="GJ119" s="781"/>
      <c r="GK119" s="781"/>
      <c r="GL119" s="781"/>
      <c r="GM119" s="782"/>
      <c r="GN119" s="394"/>
      <c r="GO119" s="780" t="e">
        <f ca="1">SUM(INDIRECT("GU29:GU"&amp;MROUND(N($G$3),1)+28))</f>
        <v>#VALUE!</v>
      </c>
      <c r="GP119" s="781"/>
      <c r="GQ119" s="781"/>
      <c r="GR119" s="781"/>
      <c r="GS119" s="781"/>
      <c r="GT119" s="781"/>
      <c r="GU119" s="781"/>
      <c r="GV119" s="781"/>
      <c r="GW119" s="781"/>
      <c r="GX119" s="781"/>
      <c r="GY119" s="782"/>
      <c r="GZ119" s="394"/>
      <c r="HA119" s="780" t="e">
        <f ca="1">SUM(INDIRECT("HG29:HG"&amp;MROUND(N($G$3),1)+28))</f>
        <v>#VALUE!</v>
      </c>
      <c r="HB119" s="781"/>
      <c r="HC119" s="781"/>
      <c r="HD119" s="781"/>
      <c r="HE119" s="781"/>
      <c r="HF119" s="781"/>
      <c r="HG119" s="781"/>
      <c r="HH119" s="781"/>
      <c r="HI119" s="781"/>
      <c r="HJ119" s="781"/>
      <c r="HK119" s="782"/>
    </row>
    <row r="120" spans="1:224" ht="42.75" customHeight="1">
      <c r="A120" s="788" t="s">
        <v>17</v>
      </c>
      <c r="B120" s="789"/>
      <c r="C120" s="117"/>
      <c r="D120" s="397"/>
      <c r="E120" s="785"/>
      <c r="F120" s="786"/>
      <c r="G120" s="786"/>
      <c r="H120" s="786"/>
      <c r="I120" s="786"/>
      <c r="J120" s="786"/>
      <c r="K120" s="786"/>
      <c r="L120" s="786"/>
      <c r="M120" s="786"/>
      <c r="N120" s="786"/>
      <c r="O120" s="787"/>
      <c r="P120" s="393"/>
      <c r="Q120" s="785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7"/>
      <c r="AB120" s="393"/>
      <c r="AC120" s="785"/>
      <c r="AD120" s="786"/>
      <c r="AE120" s="786"/>
      <c r="AF120" s="786"/>
      <c r="AG120" s="786"/>
      <c r="AH120" s="786"/>
      <c r="AI120" s="786"/>
      <c r="AJ120" s="786"/>
      <c r="AK120" s="786"/>
      <c r="AL120" s="786"/>
      <c r="AM120" s="787"/>
      <c r="AN120" s="393"/>
      <c r="AO120" s="785"/>
      <c r="AP120" s="786"/>
      <c r="AQ120" s="786"/>
      <c r="AR120" s="786"/>
      <c r="AS120" s="786"/>
      <c r="AT120" s="786"/>
      <c r="AU120" s="786"/>
      <c r="AV120" s="786"/>
      <c r="AW120" s="786"/>
      <c r="AX120" s="786"/>
      <c r="AY120" s="787"/>
      <c r="AZ120" s="393"/>
      <c r="BA120" s="785"/>
      <c r="BB120" s="786"/>
      <c r="BC120" s="786"/>
      <c r="BD120" s="786"/>
      <c r="BE120" s="786"/>
      <c r="BF120" s="786"/>
      <c r="BG120" s="786"/>
      <c r="BH120" s="786"/>
      <c r="BI120" s="786"/>
      <c r="BJ120" s="786"/>
      <c r="BK120" s="787"/>
      <c r="BL120" s="393"/>
      <c r="BM120" s="785"/>
      <c r="BN120" s="786"/>
      <c r="BO120" s="786"/>
      <c r="BP120" s="786"/>
      <c r="BQ120" s="786"/>
      <c r="BR120" s="786"/>
      <c r="BS120" s="786"/>
      <c r="BT120" s="786"/>
      <c r="BU120" s="786"/>
      <c r="BV120" s="786"/>
      <c r="BW120" s="787"/>
      <c r="BX120" s="393"/>
      <c r="BY120" s="785"/>
      <c r="BZ120" s="786"/>
      <c r="CA120" s="786"/>
      <c r="CB120" s="786"/>
      <c r="CC120" s="786"/>
      <c r="CD120" s="786"/>
      <c r="CE120" s="786"/>
      <c r="CF120" s="786"/>
      <c r="CG120" s="786"/>
      <c r="CH120" s="786"/>
      <c r="CI120" s="787"/>
      <c r="CJ120" s="393"/>
      <c r="CK120" s="785"/>
      <c r="CL120" s="786"/>
      <c r="CM120" s="786"/>
      <c r="CN120" s="786"/>
      <c r="CO120" s="786"/>
      <c r="CP120" s="786"/>
      <c r="CQ120" s="786"/>
      <c r="CR120" s="786"/>
      <c r="CS120" s="786"/>
      <c r="CT120" s="786"/>
      <c r="CU120" s="787"/>
      <c r="CV120" s="393"/>
      <c r="CW120" s="785"/>
      <c r="CX120" s="786"/>
      <c r="CY120" s="786"/>
      <c r="CZ120" s="786"/>
      <c r="DA120" s="786"/>
      <c r="DB120" s="786"/>
      <c r="DC120" s="786"/>
      <c r="DD120" s="786"/>
      <c r="DE120" s="786"/>
      <c r="DF120" s="786"/>
      <c r="DG120" s="787"/>
      <c r="DH120" s="393"/>
      <c r="DI120" s="785"/>
      <c r="DJ120" s="786"/>
      <c r="DK120" s="786"/>
      <c r="DL120" s="786"/>
      <c r="DM120" s="786"/>
      <c r="DN120" s="786"/>
      <c r="DO120" s="786"/>
      <c r="DP120" s="786"/>
      <c r="DQ120" s="786"/>
      <c r="DR120" s="786"/>
      <c r="DS120" s="787"/>
      <c r="DT120" s="393"/>
      <c r="DU120" s="785"/>
      <c r="DV120" s="786"/>
      <c r="DW120" s="786"/>
      <c r="DX120" s="786"/>
      <c r="DY120" s="786"/>
      <c r="DZ120" s="786"/>
      <c r="EA120" s="786"/>
      <c r="EB120" s="786"/>
      <c r="EC120" s="786"/>
      <c r="ED120" s="786"/>
      <c r="EE120" s="787"/>
      <c r="EF120" s="393"/>
      <c r="EG120" s="785"/>
      <c r="EH120" s="786"/>
      <c r="EI120" s="786"/>
      <c r="EJ120" s="786"/>
      <c r="EK120" s="786"/>
      <c r="EL120" s="786"/>
      <c r="EM120" s="786"/>
      <c r="EN120" s="786"/>
      <c r="EO120" s="786"/>
      <c r="EP120" s="786"/>
      <c r="EQ120" s="787"/>
      <c r="ER120" s="393"/>
      <c r="ES120" s="785"/>
      <c r="ET120" s="786"/>
      <c r="EU120" s="786"/>
      <c r="EV120" s="786"/>
      <c r="EW120" s="786"/>
      <c r="EX120" s="786"/>
      <c r="EY120" s="786"/>
      <c r="EZ120" s="786"/>
      <c r="FA120" s="786"/>
      <c r="FB120" s="786"/>
      <c r="FC120" s="787"/>
      <c r="FD120" s="393"/>
      <c r="FE120" s="785"/>
      <c r="FF120" s="786"/>
      <c r="FG120" s="786"/>
      <c r="FH120" s="786"/>
      <c r="FI120" s="786"/>
      <c r="FJ120" s="786"/>
      <c r="FK120" s="786"/>
      <c r="FL120" s="786"/>
      <c r="FM120" s="786"/>
      <c r="FN120" s="786"/>
      <c r="FO120" s="787"/>
      <c r="FP120" s="393"/>
      <c r="FQ120" s="785"/>
      <c r="FR120" s="786"/>
      <c r="FS120" s="786"/>
      <c r="FT120" s="786"/>
      <c r="FU120" s="786"/>
      <c r="FV120" s="786"/>
      <c r="FW120" s="786"/>
      <c r="FX120" s="786"/>
      <c r="FY120" s="786"/>
      <c r="FZ120" s="786"/>
      <c r="GA120" s="787"/>
      <c r="GB120" s="393"/>
      <c r="GC120" s="785"/>
      <c r="GD120" s="786"/>
      <c r="GE120" s="786"/>
      <c r="GF120" s="786"/>
      <c r="GG120" s="786"/>
      <c r="GH120" s="786"/>
      <c r="GI120" s="786"/>
      <c r="GJ120" s="786"/>
      <c r="GK120" s="786"/>
      <c r="GL120" s="786"/>
      <c r="GM120" s="787"/>
      <c r="GN120" s="393"/>
      <c r="GO120" s="785"/>
      <c r="GP120" s="786"/>
      <c r="GQ120" s="786"/>
      <c r="GR120" s="786"/>
      <c r="GS120" s="786"/>
      <c r="GT120" s="786"/>
      <c r="GU120" s="786"/>
      <c r="GV120" s="786"/>
      <c r="GW120" s="786"/>
      <c r="GX120" s="786"/>
      <c r="GY120" s="787"/>
      <c r="GZ120" s="393"/>
      <c r="HA120" s="785"/>
      <c r="HB120" s="786"/>
      <c r="HC120" s="786"/>
      <c r="HD120" s="786"/>
      <c r="HE120" s="786"/>
      <c r="HF120" s="786"/>
      <c r="HG120" s="786"/>
      <c r="HH120" s="786"/>
      <c r="HI120" s="786"/>
      <c r="HJ120" s="786"/>
      <c r="HK120" s="787"/>
    </row>
    <row r="121" spans="1:224" s="282" customFormat="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DJ121" s="660"/>
      <c r="DK121" s="660"/>
      <c r="DL121" s="660"/>
      <c r="DM121" s="660"/>
      <c r="DN121" s="660"/>
      <c r="DO121" s="660"/>
      <c r="DP121" s="660"/>
      <c r="DQ121" s="660"/>
      <c r="DR121" s="660"/>
      <c r="DS121" s="660"/>
      <c r="DT121" s="660"/>
      <c r="DU121" s="660"/>
      <c r="DV121" s="660"/>
      <c r="DW121" s="660"/>
      <c r="DX121" s="660"/>
      <c r="DY121" s="660"/>
      <c r="DZ121" s="660"/>
      <c r="EA121" s="660"/>
      <c r="EB121" s="660"/>
      <c r="EC121" s="660"/>
      <c r="ED121" s="660"/>
      <c r="EE121" s="660"/>
      <c r="EF121" s="660"/>
      <c r="EG121" s="660"/>
      <c r="EH121" s="660"/>
      <c r="EI121" s="660"/>
      <c r="EJ121" s="660"/>
      <c r="EK121" s="660"/>
      <c r="EL121" s="660"/>
      <c r="EM121" s="660"/>
      <c r="EN121" s="660"/>
      <c r="EO121" s="660"/>
      <c r="EP121" s="660"/>
      <c r="EQ121" s="660"/>
      <c r="ER121" s="660"/>
      <c r="ES121" s="660"/>
      <c r="ET121" s="660"/>
      <c r="EU121" s="660"/>
      <c r="EV121" s="660"/>
      <c r="EW121" s="660"/>
      <c r="EX121" s="660"/>
      <c r="EY121" s="660"/>
      <c r="EZ121" s="660"/>
      <c r="FA121" s="660"/>
      <c r="FB121" s="660"/>
      <c r="FC121" s="660"/>
      <c r="FD121" s="660"/>
      <c r="FE121" s="660"/>
      <c r="FF121" s="660"/>
      <c r="FG121" s="660"/>
      <c r="FH121" s="660"/>
      <c r="FI121" s="660"/>
      <c r="FJ121" s="660"/>
      <c r="FK121" s="660"/>
      <c r="FL121" s="660"/>
      <c r="FM121" s="660"/>
      <c r="FN121" s="660"/>
      <c r="FO121" s="660"/>
      <c r="FP121" s="660"/>
      <c r="FQ121" s="660"/>
      <c r="FR121" s="660"/>
      <c r="FS121" s="660"/>
      <c r="FT121" s="660"/>
      <c r="FU121" s="660"/>
      <c r="FV121" s="660"/>
      <c r="FW121" s="660"/>
      <c r="FX121" s="660"/>
      <c r="FY121" s="660"/>
      <c r="FZ121" s="660"/>
      <c r="GA121" s="660"/>
      <c r="GB121" s="660"/>
      <c r="GC121" s="660"/>
      <c r="GD121" s="660"/>
      <c r="GE121" s="660"/>
      <c r="GF121" s="660"/>
      <c r="GG121" s="660"/>
      <c r="GH121" s="660"/>
      <c r="GI121" s="660"/>
      <c r="GJ121" s="660"/>
      <c r="GK121" s="660"/>
      <c r="GL121" s="660"/>
      <c r="GM121" s="660"/>
      <c r="GN121" s="660"/>
      <c r="GO121" s="660"/>
      <c r="GP121" s="660"/>
      <c r="GQ121" s="660"/>
      <c r="GR121" s="660"/>
      <c r="GS121" s="660"/>
      <c r="GT121" s="660"/>
      <c r="GU121" s="660"/>
      <c r="GV121" s="660"/>
      <c r="GW121" s="660"/>
      <c r="GX121" s="660"/>
      <c r="GY121" s="660"/>
      <c r="GZ121" s="660"/>
      <c r="HA121" s="660"/>
      <c r="HB121" s="660"/>
      <c r="HC121" s="660"/>
      <c r="HD121" s="660"/>
      <c r="HE121" s="660"/>
      <c r="HF121" s="660"/>
      <c r="HG121" s="660"/>
      <c r="HH121" s="660"/>
      <c r="HI121" s="660"/>
      <c r="HJ121" s="660"/>
      <c r="HK121" s="660"/>
      <c r="HL121" s="660"/>
      <c r="HM121" s="660"/>
      <c r="HN121" s="660"/>
      <c r="HO121" s="660"/>
      <c r="HP121" s="660"/>
    </row>
    <row r="122" spans="1:224" s="282" customFormat="1" ht="15.75" customHeight="1">
      <c r="A122" s="34"/>
      <c r="B122" s="34"/>
      <c r="C122" s="34"/>
      <c r="D122" s="34"/>
      <c r="E122" s="792" t="s">
        <v>18</v>
      </c>
      <c r="F122" s="793"/>
      <c r="G122" s="793"/>
      <c r="H122" s="793"/>
      <c r="I122" s="793"/>
      <c r="J122" s="793"/>
      <c r="K122" s="793"/>
      <c r="L122" s="793"/>
      <c r="M122" s="793"/>
      <c r="N122" s="793"/>
      <c r="O122" s="793"/>
      <c r="P122" s="793"/>
      <c r="Q122" s="793"/>
      <c r="R122" s="793"/>
      <c r="S122" s="793"/>
      <c r="T122" s="793"/>
      <c r="U122" s="793"/>
      <c r="V122" s="793"/>
      <c r="W122" s="793"/>
      <c r="X122" s="793"/>
      <c r="Y122" s="793"/>
      <c r="Z122" s="793"/>
      <c r="AA122" s="793"/>
      <c r="AB122" s="793"/>
      <c r="AC122" s="793"/>
      <c r="AD122" s="384"/>
      <c r="AE122" s="384"/>
      <c r="AF122" s="384"/>
      <c r="AG122" s="795"/>
      <c r="AH122" s="795"/>
      <c r="AI122" s="795"/>
      <c r="AJ122" s="795"/>
      <c r="AK122" s="795"/>
      <c r="AL122" s="795"/>
      <c r="AM122" s="796"/>
      <c r="AN122" s="796"/>
      <c r="AO122" s="796"/>
      <c r="AP122" s="34"/>
      <c r="AQ122" s="34"/>
      <c r="AR122" s="34"/>
      <c r="AS122" s="790" t="e">
        <f>'Настройки УИК'!$I$44</f>
        <v>#N/A</v>
      </c>
      <c r="AT122" s="791"/>
      <c r="AU122" s="791"/>
      <c r="AV122" s="791"/>
      <c r="AW122" s="791"/>
      <c r="AX122" s="791"/>
      <c r="AY122" s="791"/>
      <c r="AZ122" s="791"/>
      <c r="BA122" s="791"/>
      <c r="BB122" s="791"/>
      <c r="BC122" s="791"/>
      <c r="BD122" s="791"/>
      <c r="BE122" s="791"/>
      <c r="BF122" s="791"/>
      <c r="BG122" s="791"/>
      <c r="BH122" s="791"/>
      <c r="BI122" s="791"/>
      <c r="BJ122" s="791"/>
      <c r="BK122" s="791"/>
      <c r="BL122" s="791"/>
      <c r="BM122" s="791"/>
      <c r="BN122" s="791"/>
      <c r="BO122" s="791"/>
      <c r="BP122" s="791"/>
      <c r="BQ122" s="791"/>
      <c r="DJ122" s="660"/>
      <c r="DK122" s="660"/>
      <c r="DL122" s="660"/>
      <c r="DM122" s="660"/>
      <c r="DN122" s="660"/>
      <c r="DO122" s="660"/>
      <c r="DP122" s="660"/>
      <c r="DQ122" s="660"/>
      <c r="DR122" s="660"/>
      <c r="DS122" s="660"/>
      <c r="DT122" s="660"/>
      <c r="DU122" s="660"/>
      <c r="DV122" s="660"/>
      <c r="DW122" s="660"/>
      <c r="DX122" s="660"/>
      <c r="DY122" s="660"/>
      <c r="DZ122" s="660"/>
      <c r="EA122" s="660"/>
      <c r="EB122" s="660"/>
      <c r="EC122" s="660"/>
      <c r="ED122" s="660"/>
      <c r="EE122" s="660"/>
      <c r="EF122" s="660"/>
      <c r="EG122" s="660"/>
      <c r="EH122" s="660"/>
      <c r="EI122" s="660"/>
      <c r="EJ122" s="660"/>
      <c r="EK122" s="660"/>
      <c r="EL122" s="660"/>
      <c r="EM122" s="660"/>
      <c r="EN122" s="660"/>
      <c r="EO122" s="660"/>
      <c r="EP122" s="660"/>
      <c r="EQ122" s="660"/>
      <c r="ER122" s="660"/>
      <c r="ES122" s="660"/>
      <c r="ET122" s="660"/>
      <c r="EU122" s="660"/>
      <c r="EV122" s="660"/>
      <c r="EW122" s="660"/>
      <c r="EX122" s="660"/>
      <c r="EY122" s="660"/>
      <c r="EZ122" s="660"/>
      <c r="FA122" s="660"/>
      <c r="FB122" s="660"/>
      <c r="FC122" s="660"/>
      <c r="FD122" s="660"/>
      <c r="FE122" s="660"/>
      <c r="FF122" s="660"/>
      <c r="FG122" s="660"/>
      <c r="FH122" s="660"/>
      <c r="FI122" s="660"/>
      <c r="FJ122" s="660"/>
      <c r="FK122" s="660"/>
      <c r="FL122" s="660"/>
      <c r="FM122" s="660"/>
      <c r="FN122" s="660"/>
      <c r="FO122" s="660"/>
      <c r="FP122" s="660"/>
      <c r="FQ122" s="660"/>
      <c r="FR122" s="660"/>
      <c r="FS122" s="660"/>
      <c r="FT122" s="660"/>
      <c r="FU122" s="660"/>
      <c r="FV122" s="660"/>
      <c r="FW122" s="660"/>
      <c r="FX122" s="660"/>
      <c r="FY122" s="660"/>
      <c r="FZ122" s="660"/>
      <c r="GA122" s="660"/>
      <c r="GB122" s="660"/>
      <c r="GC122" s="660"/>
      <c r="GD122" s="660"/>
      <c r="GE122" s="660"/>
      <c r="GF122" s="660"/>
      <c r="GG122" s="660"/>
      <c r="GH122" s="660"/>
      <c r="GI122" s="660"/>
      <c r="GJ122" s="660"/>
      <c r="GK122" s="660"/>
      <c r="GL122" s="660"/>
      <c r="GM122" s="660"/>
      <c r="GN122" s="660"/>
      <c r="GO122" s="660"/>
      <c r="GP122" s="660"/>
      <c r="GQ122" s="660"/>
      <c r="GR122" s="660"/>
      <c r="GS122" s="660"/>
      <c r="GT122" s="660"/>
      <c r="GU122" s="660"/>
      <c r="GV122" s="660"/>
      <c r="GW122" s="660"/>
      <c r="GX122" s="660"/>
      <c r="GY122" s="660"/>
      <c r="GZ122" s="660"/>
      <c r="HA122" s="660"/>
      <c r="HB122" s="660"/>
      <c r="HC122" s="660"/>
      <c r="HD122" s="660"/>
      <c r="HE122" s="660"/>
      <c r="HF122" s="660"/>
      <c r="HG122" s="660"/>
      <c r="HH122" s="660"/>
      <c r="HI122" s="660"/>
      <c r="HJ122" s="660"/>
      <c r="HK122" s="660"/>
      <c r="HL122" s="660"/>
      <c r="HM122" s="660"/>
      <c r="HN122" s="660"/>
      <c r="HO122" s="660"/>
      <c r="HP122" s="660"/>
    </row>
    <row r="123" spans="1:224" s="282" customFormat="1">
      <c r="A123" s="34"/>
      <c r="B123" s="34"/>
      <c r="C123" s="34"/>
      <c r="D123" s="34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685" t="s">
        <v>5</v>
      </c>
      <c r="AH123" s="685"/>
      <c r="AI123" s="685"/>
      <c r="AJ123" s="685"/>
      <c r="AK123" s="685"/>
      <c r="AL123" s="685"/>
      <c r="AM123" s="794"/>
      <c r="AN123" s="794"/>
      <c r="AO123" s="794"/>
      <c r="AP123" s="34"/>
      <c r="AQ123" s="34"/>
      <c r="AR123" s="34"/>
      <c r="AS123" s="685" t="s">
        <v>6</v>
      </c>
      <c r="AT123" s="685"/>
      <c r="AU123" s="685"/>
      <c r="AV123" s="685"/>
      <c r="AW123" s="685"/>
      <c r="AX123" s="685"/>
      <c r="AY123" s="685"/>
      <c r="AZ123" s="685"/>
      <c r="BA123" s="685"/>
      <c r="BB123" s="685"/>
      <c r="BC123" s="685"/>
      <c r="BD123" s="685"/>
      <c r="BE123" s="685"/>
      <c r="BF123" s="685"/>
      <c r="BG123" s="685"/>
      <c r="BH123" s="685"/>
      <c r="BI123" s="685"/>
      <c r="BJ123" s="685"/>
      <c r="BK123" s="685"/>
      <c r="BL123" s="685"/>
      <c r="BM123" s="685"/>
      <c r="BN123" s="685"/>
      <c r="BO123" s="685"/>
      <c r="BP123" s="685"/>
      <c r="BQ123" s="685"/>
      <c r="DJ123" s="660"/>
      <c r="DK123" s="660"/>
      <c r="DL123" s="660"/>
      <c r="DM123" s="660"/>
      <c r="DN123" s="660"/>
      <c r="DO123" s="660"/>
      <c r="DP123" s="660"/>
      <c r="DQ123" s="660"/>
      <c r="DR123" s="660"/>
      <c r="DS123" s="660"/>
      <c r="DT123" s="660"/>
      <c r="DU123" s="660"/>
      <c r="DV123" s="660"/>
      <c r="DW123" s="660"/>
      <c r="DX123" s="660"/>
      <c r="DY123" s="660"/>
      <c r="DZ123" s="660"/>
      <c r="EA123" s="660"/>
      <c r="EB123" s="660"/>
      <c r="EC123" s="660"/>
      <c r="ED123" s="660"/>
      <c r="EE123" s="660"/>
      <c r="EF123" s="660"/>
      <c r="EG123" s="660"/>
      <c r="EH123" s="660"/>
      <c r="EI123" s="660"/>
      <c r="EJ123" s="660"/>
      <c r="EK123" s="660"/>
      <c r="EL123" s="660"/>
      <c r="EM123" s="660"/>
      <c r="EN123" s="660"/>
      <c r="EO123" s="660"/>
      <c r="EP123" s="660"/>
      <c r="EQ123" s="660"/>
      <c r="ER123" s="660"/>
      <c r="ES123" s="660"/>
      <c r="ET123" s="660"/>
      <c r="EU123" s="660"/>
      <c r="EV123" s="660"/>
      <c r="EW123" s="660"/>
      <c r="EX123" s="660"/>
      <c r="EY123" s="660"/>
      <c r="EZ123" s="660"/>
      <c r="FA123" s="660"/>
      <c r="FB123" s="660"/>
      <c r="FC123" s="660"/>
      <c r="FD123" s="660"/>
      <c r="FE123" s="660"/>
      <c r="FF123" s="660"/>
      <c r="FG123" s="660"/>
      <c r="FH123" s="660"/>
      <c r="FI123" s="660"/>
      <c r="FJ123" s="660"/>
      <c r="FK123" s="660"/>
      <c r="FL123" s="660"/>
      <c r="FM123" s="660"/>
      <c r="FN123" s="660"/>
      <c r="FO123" s="660"/>
      <c r="FP123" s="660"/>
      <c r="FQ123" s="660"/>
      <c r="FR123" s="660"/>
      <c r="FS123" s="660"/>
      <c r="FT123" s="660"/>
      <c r="FU123" s="660"/>
      <c r="FV123" s="660"/>
      <c r="FW123" s="660"/>
      <c r="FX123" s="660"/>
      <c r="FY123" s="660"/>
      <c r="FZ123" s="660"/>
      <c r="GA123" s="660"/>
      <c r="GB123" s="660"/>
      <c r="GC123" s="660"/>
      <c r="GD123" s="660"/>
      <c r="GE123" s="660"/>
      <c r="GF123" s="660"/>
      <c r="GG123" s="660"/>
      <c r="GH123" s="660"/>
      <c r="GI123" s="660"/>
      <c r="GJ123" s="660"/>
      <c r="GK123" s="660"/>
      <c r="GL123" s="660"/>
      <c r="GM123" s="660"/>
      <c r="GN123" s="660"/>
      <c r="GO123" s="660"/>
      <c r="GP123" s="660"/>
      <c r="GQ123" s="660"/>
      <c r="GR123" s="660"/>
      <c r="GS123" s="660"/>
      <c r="GT123" s="660"/>
      <c r="GU123" s="660"/>
      <c r="GV123" s="660"/>
      <c r="GW123" s="660"/>
      <c r="GX123" s="660"/>
      <c r="GY123" s="660"/>
      <c r="GZ123" s="660"/>
      <c r="HA123" s="660"/>
      <c r="HB123" s="660"/>
      <c r="HC123" s="660"/>
      <c r="HD123" s="660"/>
      <c r="HE123" s="660"/>
      <c r="HF123" s="660"/>
      <c r="HG123" s="660"/>
      <c r="HH123" s="660"/>
      <c r="HI123" s="660"/>
      <c r="HJ123" s="660"/>
      <c r="HK123" s="660"/>
      <c r="HL123" s="660"/>
      <c r="HM123" s="660"/>
      <c r="HN123" s="660"/>
      <c r="HO123" s="660"/>
      <c r="HP123" s="660"/>
    </row>
    <row r="124" spans="1:224" s="282" customForma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283" t="s">
        <v>20</v>
      </c>
      <c r="AE124" s="283"/>
      <c r="AF124" s="283"/>
      <c r="AG124" s="283"/>
      <c r="AH124" s="283"/>
      <c r="AI124" s="283"/>
      <c r="AJ124" s="283"/>
      <c r="AK124" s="283"/>
      <c r="AL124" s="283"/>
      <c r="AM124" s="283"/>
      <c r="AN124" s="283"/>
      <c r="AO124" s="283"/>
      <c r="BK124" s="34"/>
      <c r="BL124" s="34"/>
      <c r="BM124" s="34"/>
      <c r="BN124" s="34"/>
      <c r="BO124" s="34"/>
      <c r="BP124" s="34"/>
      <c r="DJ124" s="660"/>
      <c r="DK124" s="660"/>
      <c r="DL124" s="660"/>
      <c r="DM124" s="660"/>
      <c r="DN124" s="660"/>
      <c r="DO124" s="660"/>
      <c r="DP124" s="660"/>
      <c r="DQ124" s="660"/>
      <c r="DR124" s="660"/>
      <c r="DS124" s="660"/>
      <c r="DT124" s="660"/>
      <c r="DU124" s="660"/>
      <c r="DV124" s="660"/>
      <c r="DW124" s="660"/>
      <c r="DX124" s="660"/>
      <c r="DY124" s="660"/>
      <c r="DZ124" s="660"/>
      <c r="EA124" s="660"/>
      <c r="EB124" s="660"/>
      <c r="EC124" s="660"/>
      <c r="ED124" s="660"/>
      <c r="EE124" s="660"/>
      <c r="EF124" s="660"/>
      <c r="EG124" s="660"/>
      <c r="EH124" s="660"/>
      <c r="EI124" s="660"/>
      <c r="EJ124" s="660"/>
      <c r="EK124" s="660"/>
      <c r="EL124" s="660"/>
      <c r="EM124" s="660"/>
      <c r="EN124" s="660"/>
      <c r="EO124" s="660"/>
      <c r="EP124" s="660"/>
      <c r="EQ124" s="660"/>
      <c r="ER124" s="660"/>
      <c r="ES124" s="660"/>
      <c r="ET124" s="660"/>
      <c r="EU124" s="660"/>
      <c r="EV124" s="660"/>
      <c r="EW124" s="660"/>
      <c r="EX124" s="660"/>
      <c r="EY124" s="660"/>
      <c r="EZ124" s="660"/>
      <c r="FA124" s="660"/>
      <c r="FB124" s="660"/>
      <c r="FC124" s="660"/>
      <c r="FD124" s="660"/>
      <c r="FE124" s="660"/>
      <c r="FF124" s="660"/>
      <c r="FG124" s="660"/>
      <c r="FH124" s="660"/>
      <c r="FI124" s="660"/>
      <c r="FJ124" s="660"/>
      <c r="FK124" s="660"/>
      <c r="FL124" s="660"/>
      <c r="FM124" s="660"/>
      <c r="FN124" s="660"/>
      <c r="FO124" s="660"/>
      <c r="FP124" s="660"/>
      <c r="FQ124" s="660"/>
      <c r="FR124" s="660"/>
      <c r="FS124" s="660"/>
      <c r="FT124" s="660"/>
      <c r="FU124" s="660"/>
      <c r="FV124" s="660"/>
      <c r="FW124" s="660"/>
      <c r="FX124" s="660"/>
      <c r="FY124" s="660"/>
      <c r="FZ124" s="660"/>
      <c r="GA124" s="660"/>
      <c r="GB124" s="660"/>
      <c r="GC124" s="660"/>
      <c r="GD124" s="660"/>
      <c r="GE124" s="660"/>
      <c r="GF124" s="660"/>
      <c r="GG124" s="660"/>
      <c r="GH124" s="660"/>
      <c r="GI124" s="660"/>
      <c r="GJ124" s="660"/>
      <c r="GK124" s="660"/>
      <c r="GL124" s="660"/>
      <c r="GM124" s="660"/>
      <c r="GN124" s="660"/>
      <c r="GO124" s="660"/>
      <c r="GP124" s="660"/>
      <c r="GQ124" s="660"/>
      <c r="GR124" s="660"/>
      <c r="GS124" s="660"/>
      <c r="GT124" s="660"/>
      <c r="GU124" s="660"/>
      <c r="GV124" s="660"/>
      <c r="GW124" s="660"/>
      <c r="GX124" s="660"/>
      <c r="GY124" s="660"/>
      <c r="GZ124" s="660"/>
      <c r="HA124" s="660"/>
      <c r="HB124" s="660"/>
      <c r="HC124" s="660"/>
      <c r="HD124" s="660"/>
      <c r="HE124" s="660"/>
      <c r="HF124" s="660"/>
      <c r="HG124" s="660"/>
      <c r="HH124" s="660"/>
      <c r="HI124" s="660"/>
      <c r="HJ124" s="660"/>
      <c r="HK124" s="660"/>
      <c r="HL124" s="660"/>
      <c r="HM124" s="660"/>
      <c r="HN124" s="660"/>
      <c r="HO124" s="660"/>
      <c r="HP124" s="660"/>
    </row>
    <row r="125" spans="1:224" s="282" customFormat="1" ht="15.75" customHeight="1">
      <c r="A125" s="34"/>
      <c r="B125" s="34"/>
      <c r="C125" s="34"/>
      <c r="D125" s="34"/>
      <c r="E125" s="792" t="s">
        <v>19</v>
      </c>
      <c r="F125" s="793"/>
      <c r="G125" s="793"/>
      <c r="H125" s="793"/>
      <c r="I125" s="793"/>
      <c r="J125" s="793"/>
      <c r="K125" s="793"/>
      <c r="L125" s="793"/>
      <c r="M125" s="793"/>
      <c r="N125" s="793"/>
      <c r="O125" s="793"/>
      <c r="P125" s="793"/>
      <c r="Q125" s="793"/>
      <c r="R125" s="793"/>
      <c r="S125" s="793"/>
      <c r="T125" s="793"/>
      <c r="U125" s="793"/>
      <c r="V125" s="793"/>
      <c r="W125" s="793"/>
      <c r="X125" s="793"/>
      <c r="Y125" s="793"/>
      <c r="Z125" s="793"/>
      <c r="AA125" s="793"/>
      <c r="AB125" s="793"/>
      <c r="AC125" s="793"/>
      <c r="AD125" s="384"/>
      <c r="AE125" s="384"/>
      <c r="AF125" s="384"/>
      <c r="AG125" s="795"/>
      <c r="AH125" s="795"/>
      <c r="AI125" s="795"/>
      <c r="AJ125" s="795"/>
      <c r="AK125" s="795"/>
      <c r="AL125" s="795"/>
      <c r="AM125" s="796"/>
      <c r="AN125" s="796"/>
      <c r="AO125" s="796"/>
      <c r="AP125" s="34"/>
      <c r="AQ125" s="34"/>
      <c r="AR125" s="34"/>
      <c r="AS125" s="790" t="e">
        <f>'Настройки УИК'!$I$45</f>
        <v>#N/A</v>
      </c>
      <c r="AT125" s="791"/>
      <c r="AU125" s="791"/>
      <c r="AV125" s="791"/>
      <c r="AW125" s="791"/>
      <c r="AX125" s="791"/>
      <c r="AY125" s="791"/>
      <c r="AZ125" s="791"/>
      <c r="BA125" s="791"/>
      <c r="BB125" s="791"/>
      <c r="BC125" s="791"/>
      <c r="BD125" s="791"/>
      <c r="BE125" s="791"/>
      <c r="BF125" s="791"/>
      <c r="BG125" s="791"/>
      <c r="BH125" s="791"/>
      <c r="BI125" s="791"/>
      <c r="BJ125" s="791"/>
      <c r="BK125" s="791"/>
      <c r="BL125" s="791"/>
      <c r="BM125" s="791"/>
      <c r="BN125" s="791"/>
      <c r="BO125" s="791"/>
      <c r="BP125" s="791"/>
      <c r="BQ125" s="791"/>
      <c r="DJ125" s="660"/>
      <c r="DK125" s="660"/>
      <c r="DL125" s="660"/>
      <c r="DM125" s="660"/>
      <c r="DN125" s="660"/>
      <c r="DO125" s="660"/>
      <c r="DP125" s="660"/>
      <c r="DQ125" s="660"/>
      <c r="DR125" s="660"/>
      <c r="DS125" s="660"/>
      <c r="DT125" s="660"/>
      <c r="DU125" s="660"/>
      <c r="DV125" s="660"/>
      <c r="DW125" s="660"/>
      <c r="DX125" s="660"/>
      <c r="DY125" s="660"/>
      <c r="DZ125" s="660"/>
      <c r="EA125" s="660"/>
      <c r="EB125" s="660"/>
      <c r="EC125" s="660"/>
      <c r="ED125" s="660"/>
      <c r="EE125" s="660"/>
      <c r="EF125" s="660"/>
      <c r="EG125" s="660"/>
      <c r="EH125" s="660"/>
      <c r="EI125" s="660"/>
      <c r="EJ125" s="660"/>
      <c r="EK125" s="660"/>
      <c r="EL125" s="660"/>
      <c r="EM125" s="660"/>
      <c r="EN125" s="660"/>
      <c r="EO125" s="660"/>
      <c r="EP125" s="660"/>
      <c r="EQ125" s="660"/>
      <c r="ER125" s="660"/>
      <c r="ES125" s="660"/>
      <c r="ET125" s="660"/>
      <c r="EU125" s="660"/>
      <c r="EV125" s="660"/>
      <c r="EW125" s="660"/>
      <c r="EX125" s="660"/>
      <c r="EY125" s="660"/>
      <c r="EZ125" s="660"/>
      <c r="FA125" s="660"/>
      <c r="FB125" s="660"/>
      <c r="FC125" s="660"/>
      <c r="FD125" s="660"/>
      <c r="FE125" s="660"/>
      <c r="FF125" s="660"/>
      <c r="FG125" s="660"/>
      <c r="FH125" s="660"/>
      <c r="FI125" s="660"/>
      <c r="FJ125" s="660"/>
      <c r="FK125" s="660"/>
      <c r="FL125" s="660"/>
      <c r="FM125" s="660"/>
      <c r="FN125" s="660"/>
      <c r="FO125" s="660"/>
      <c r="FP125" s="660"/>
      <c r="FQ125" s="660"/>
      <c r="FR125" s="660"/>
      <c r="FS125" s="660"/>
      <c r="FT125" s="660"/>
      <c r="FU125" s="660"/>
      <c r="FV125" s="660"/>
      <c r="FW125" s="660"/>
      <c r="FX125" s="660"/>
      <c r="FY125" s="660"/>
      <c r="FZ125" s="660"/>
      <c r="GA125" s="660"/>
      <c r="GB125" s="660"/>
      <c r="GC125" s="660"/>
      <c r="GD125" s="660"/>
      <c r="GE125" s="660"/>
      <c r="GF125" s="660"/>
      <c r="GG125" s="660"/>
      <c r="GH125" s="660"/>
      <c r="GI125" s="660"/>
      <c r="GJ125" s="660"/>
      <c r="GK125" s="660"/>
      <c r="GL125" s="660"/>
      <c r="GM125" s="660"/>
      <c r="GN125" s="660"/>
      <c r="GO125" s="660"/>
      <c r="GP125" s="660"/>
      <c r="GQ125" s="660"/>
      <c r="GR125" s="660"/>
      <c r="GS125" s="660"/>
      <c r="GT125" s="660"/>
      <c r="GU125" s="660"/>
      <c r="GV125" s="660"/>
      <c r="GW125" s="660"/>
      <c r="GX125" s="660"/>
      <c r="GY125" s="660"/>
      <c r="GZ125" s="660"/>
      <c r="HA125" s="660"/>
      <c r="HB125" s="660"/>
      <c r="HC125" s="660"/>
      <c r="HD125" s="660"/>
      <c r="HE125" s="660"/>
      <c r="HF125" s="660"/>
      <c r="HG125" s="660"/>
      <c r="HH125" s="660"/>
      <c r="HI125" s="660"/>
      <c r="HJ125" s="660"/>
      <c r="HK125" s="660"/>
      <c r="HL125" s="660"/>
      <c r="HM125" s="660"/>
      <c r="HN125" s="660"/>
      <c r="HO125" s="660"/>
      <c r="HP125" s="660"/>
    </row>
    <row r="126" spans="1:224" s="282" customForma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685" t="s">
        <v>5</v>
      </c>
      <c r="AH126" s="685"/>
      <c r="AI126" s="685"/>
      <c r="AJ126" s="685"/>
      <c r="AK126" s="685"/>
      <c r="AL126" s="685"/>
      <c r="AM126" s="794"/>
      <c r="AN126" s="794"/>
      <c r="AO126" s="794"/>
      <c r="AP126" s="34"/>
      <c r="AQ126" s="34"/>
      <c r="AR126" s="34"/>
      <c r="AS126" s="685" t="s">
        <v>6</v>
      </c>
      <c r="AT126" s="685"/>
      <c r="AU126" s="685"/>
      <c r="AV126" s="685"/>
      <c r="AW126" s="685"/>
      <c r="AX126" s="685"/>
      <c r="AY126" s="685"/>
      <c r="AZ126" s="685"/>
      <c r="BA126" s="685"/>
      <c r="BB126" s="685"/>
      <c r="BC126" s="685"/>
      <c r="BD126" s="685"/>
      <c r="BE126" s="685"/>
      <c r="BF126" s="685"/>
      <c r="BG126" s="685"/>
      <c r="BH126" s="685"/>
      <c r="BI126" s="685"/>
      <c r="BJ126" s="685"/>
      <c r="BK126" s="685"/>
      <c r="BL126" s="685"/>
      <c r="BM126" s="685"/>
      <c r="BN126" s="685"/>
      <c r="BO126" s="685"/>
      <c r="BP126" s="685"/>
      <c r="BQ126" s="685"/>
      <c r="DJ126" s="660"/>
      <c r="DK126" s="660"/>
      <c r="DL126" s="660"/>
      <c r="DM126" s="660"/>
      <c r="DN126" s="660"/>
      <c r="DO126" s="660"/>
      <c r="DP126" s="660"/>
      <c r="DQ126" s="660"/>
      <c r="DR126" s="660"/>
      <c r="DS126" s="660"/>
      <c r="DT126" s="660"/>
      <c r="DU126" s="660"/>
      <c r="DV126" s="660"/>
      <c r="DW126" s="660"/>
      <c r="DX126" s="660"/>
      <c r="DY126" s="660"/>
      <c r="DZ126" s="660"/>
      <c r="EA126" s="660"/>
      <c r="EB126" s="660"/>
      <c r="EC126" s="660"/>
      <c r="ED126" s="660"/>
      <c r="EE126" s="660"/>
      <c r="EF126" s="660"/>
      <c r="EG126" s="660"/>
      <c r="EH126" s="660"/>
      <c r="EI126" s="660"/>
      <c r="EJ126" s="660"/>
      <c r="EK126" s="660"/>
      <c r="EL126" s="660"/>
      <c r="EM126" s="660"/>
      <c r="EN126" s="660"/>
      <c r="EO126" s="660"/>
      <c r="EP126" s="660"/>
      <c r="EQ126" s="660"/>
      <c r="ER126" s="660"/>
      <c r="ES126" s="660"/>
      <c r="ET126" s="660"/>
      <c r="EU126" s="660"/>
      <c r="EV126" s="660"/>
      <c r="EW126" s="660"/>
      <c r="EX126" s="660"/>
      <c r="EY126" s="660"/>
      <c r="EZ126" s="660"/>
      <c r="FA126" s="660"/>
      <c r="FB126" s="660"/>
      <c r="FC126" s="660"/>
      <c r="FD126" s="660"/>
      <c r="FE126" s="660"/>
      <c r="FF126" s="660"/>
      <c r="FG126" s="660"/>
      <c r="FH126" s="660"/>
      <c r="FI126" s="660"/>
      <c r="FJ126" s="660"/>
      <c r="FK126" s="660"/>
      <c r="FL126" s="660"/>
      <c r="FM126" s="660"/>
      <c r="FN126" s="660"/>
      <c r="FO126" s="660"/>
      <c r="FP126" s="660"/>
      <c r="FQ126" s="660"/>
      <c r="FR126" s="660"/>
      <c r="FS126" s="660"/>
      <c r="FT126" s="660"/>
      <c r="FU126" s="660"/>
      <c r="FV126" s="660"/>
      <c r="FW126" s="660"/>
      <c r="FX126" s="660"/>
      <c r="FY126" s="660"/>
      <c r="FZ126" s="660"/>
      <c r="GA126" s="660"/>
      <c r="GB126" s="660"/>
      <c r="GC126" s="660"/>
      <c r="GD126" s="660"/>
      <c r="GE126" s="660"/>
      <c r="GF126" s="660"/>
      <c r="GG126" s="660"/>
      <c r="GH126" s="660"/>
      <c r="GI126" s="660"/>
      <c r="GJ126" s="660"/>
      <c r="GK126" s="660"/>
      <c r="GL126" s="660"/>
      <c r="GM126" s="660"/>
      <c r="GN126" s="660"/>
      <c r="GO126" s="660"/>
      <c r="GP126" s="660"/>
      <c r="GQ126" s="660"/>
      <c r="GR126" s="660"/>
      <c r="GS126" s="660"/>
      <c r="GT126" s="660"/>
      <c r="GU126" s="660"/>
      <c r="GV126" s="660"/>
      <c r="GW126" s="660"/>
      <c r="GX126" s="660"/>
      <c r="GY126" s="660"/>
      <c r="GZ126" s="660"/>
      <c r="HA126" s="660"/>
      <c r="HB126" s="660"/>
      <c r="HC126" s="660"/>
      <c r="HD126" s="660"/>
      <c r="HE126" s="660"/>
      <c r="HF126" s="660"/>
      <c r="HG126" s="660"/>
      <c r="HH126" s="660"/>
      <c r="HI126" s="660"/>
      <c r="HJ126" s="660"/>
      <c r="HK126" s="660"/>
      <c r="HL126" s="660"/>
      <c r="HM126" s="660"/>
      <c r="HN126" s="660"/>
      <c r="HO126" s="660"/>
      <c r="HP126" s="660"/>
    </row>
    <row r="127" spans="1:224" ht="10.5" customHeight="1">
      <c r="DJ127" s="542"/>
      <c r="DK127" s="542"/>
      <c r="DL127" s="542"/>
      <c r="DM127" s="542"/>
      <c r="DN127" s="542"/>
      <c r="DO127" s="542"/>
      <c r="DP127" s="542"/>
      <c r="DQ127" s="542"/>
      <c r="DR127" s="542"/>
      <c r="DS127" s="542"/>
      <c r="DT127" s="542"/>
      <c r="DU127" s="542"/>
      <c r="DV127" s="542"/>
      <c r="DW127" s="542"/>
      <c r="DX127" s="542"/>
      <c r="DY127" s="542"/>
      <c r="DZ127" s="542"/>
      <c r="EA127" s="542"/>
      <c r="EB127" s="542"/>
      <c r="EC127" s="542"/>
      <c r="ED127" s="542"/>
      <c r="EE127" s="542"/>
      <c r="EF127" s="542"/>
      <c r="EG127" s="542"/>
      <c r="EH127" s="542"/>
      <c r="EI127" s="542"/>
      <c r="EJ127" s="542"/>
      <c r="EK127" s="542"/>
      <c r="EL127" s="542"/>
      <c r="EM127" s="542"/>
      <c r="EN127" s="542"/>
      <c r="EO127" s="542"/>
      <c r="EP127" s="542"/>
      <c r="EQ127" s="542"/>
      <c r="ER127" s="542"/>
      <c r="ES127" s="542"/>
      <c r="ET127" s="542"/>
      <c r="EU127" s="542"/>
      <c r="EV127" s="542"/>
      <c r="EW127" s="542"/>
      <c r="EX127" s="542"/>
      <c r="EY127" s="542"/>
      <c r="EZ127" s="542"/>
      <c r="FA127" s="542"/>
      <c r="FB127" s="542"/>
      <c r="FC127" s="542"/>
      <c r="FD127" s="542"/>
      <c r="FE127" s="542"/>
      <c r="FF127" s="542"/>
      <c r="FG127" s="542"/>
      <c r="FH127" s="542"/>
      <c r="FI127" s="542"/>
      <c r="FJ127" s="542"/>
      <c r="FK127" s="542"/>
      <c r="FL127" s="542"/>
      <c r="FM127" s="542"/>
      <c r="FN127" s="542"/>
      <c r="FO127" s="542"/>
      <c r="FP127" s="542"/>
      <c r="FQ127" s="542"/>
      <c r="FR127" s="542"/>
      <c r="FS127" s="542"/>
      <c r="FT127" s="542"/>
      <c r="FU127" s="542"/>
      <c r="FV127" s="542"/>
      <c r="FW127" s="542"/>
      <c r="FX127" s="542"/>
      <c r="FY127" s="542"/>
      <c r="FZ127" s="542"/>
      <c r="GA127" s="542"/>
      <c r="GB127" s="542"/>
      <c r="GC127" s="542"/>
      <c r="GD127" s="542"/>
      <c r="GE127" s="542"/>
      <c r="GF127" s="542"/>
      <c r="GG127" s="542"/>
      <c r="GH127" s="542"/>
      <c r="GI127" s="542"/>
      <c r="GJ127" s="542"/>
      <c r="GK127" s="542"/>
      <c r="GL127" s="542"/>
      <c r="GM127" s="542"/>
      <c r="GN127" s="542"/>
      <c r="GO127" s="542"/>
      <c r="GP127" s="542"/>
      <c r="GQ127" s="542"/>
      <c r="GR127" s="542"/>
      <c r="GS127" s="542"/>
      <c r="GT127" s="542"/>
      <c r="GU127" s="542"/>
      <c r="GV127" s="542"/>
      <c r="GW127" s="542"/>
      <c r="GX127" s="542"/>
      <c r="GY127" s="542"/>
      <c r="GZ127" s="542"/>
      <c r="HA127" s="542"/>
      <c r="HB127" s="542"/>
      <c r="HC127" s="542"/>
      <c r="HD127" s="542"/>
      <c r="HE127" s="542"/>
      <c r="HF127" s="542"/>
      <c r="HG127" s="542"/>
      <c r="HH127" s="542"/>
      <c r="HI127" s="542"/>
      <c r="HJ127" s="542"/>
      <c r="HK127" s="542"/>
      <c r="HL127" s="542"/>
      <c r="HM127" s="542"/>
      <c r="HN127" s="542"/>
      <c r="HO127" s="542"/>
      <c r="HP127" s="542"/>
    </row>
    <row r="128" spans="1:224">
      <c r="E128" s="297" t="s">
        <v>21</v>
      </c>
      <c r="I128" s="825" t="s">
        <v>22</v>
      </c>
      <c r="J128" s="825"/>
      <c r="K128" s="825"/>
      <c r="L128" s="825"/>
      <c r="M128" s="825"/>
      <c r="N128" s="825"/>
      <c r="O128" s="825"/>
      <c r="P128" s="825"/>
      <c r="Q128" s="825"/>
      <c r="U128" s="824" t="s">
        <v>23</v>
      </c>
      <c r="V128" s="824"/>
      <c r="W128" s="824"/>
      <c r="X128" s="824"/>
      <c r="Y128" s="824"/>
      <c r="Z128" s="824"/>
      <c r="AA128" s="824"/>
      <c r="AB128" s="400"/>
      <c r="DJ128" s="542"/>
      <c r="DK128" s="542"/>
      <c r="DL128" s="542"/>
      <c r="DM128" s="542"/>
      <c r="DN128" s="542"/>
      <c r="DO128" s="542"/>
      <c r="DP128" s="542"/>
      <c r="DQ128" s="542"/>
      <c r="DR128" s="542"/>
      <c r="DS128" s="542"/>
      <c r="DT128" s="542"/>
      <c r="DU128" s="542"/>
      <c r="DV128" s="542"/>
      <c r="DW128" s="542"/>
      <c r="DX128" s="542"/>
      <c r="DY128" s="542"/>
      <c r="DZ128" s="542"/>
      <c r="EA128" s="542"/>
      <c r="EB128" s="542"/>
      <c r="EC128" s="542"/>
      <c r="ED128" s="542"/>
      <c r="EE128" s="542"/>
      <c r="EF128" s="542"/>
      <c r="EG128" s="542"/>
      <c r="EH128" s="542"/>
      <c r="EI128" s="542"/>
      <c r="EJ128" s="542"/>
      <c r="EK128" s="542"/>
      <c r="EL128" s="542"/>
      <c r="EM128" s="542"/>
      <c r="EN128" s="542"/>
      <c r="EO128" s="542"/>
      <c r="EP128" s="542"/>
      <c r="EQ128" s="542"/>
      <c r="ER128" s="542"/>
      <c r="ES128" s="542"/>
      <c r="ET128" s="542"/>
      <c r="EU128" s="542"/>
      <c r="EV128" s="542"/>
      <c r="EW128" s="542"/>
      <c r="EX128" s="542"/>
      <c r="EY128" s="542"/>
      <c r="EZ128" s="542"/>
      <c r="FA128" s="542"/>
      <c r="FB128" s="542"/>
      <c r="FC128" s="542"/>
      <c r="FD128" s="542"/>
      <c r="FE128" s="542"/>
      <c r="FF128" s="542"/>
      <c r="FG128" s="542"/>
      <c r="FH128" s="542"/>
      <c r="FI128" s="542"/>
      <c r="FJ128" s="542"/>
      <c r="FK128" s="542"/>
      <c r="FL128" s="542"/>
      <c r="FM128" s="542"/>
      <c r="FN128" s="542"/>
      <c r="FO128" s="542"/>
      <c r="FP128" s="542"/>
      <c r="FQ128" s="542"/>
      <c r="FR128" s="542"/>
      <c r="FS128" s="542"/>
      <c r="FT128" s="542"/>
      <c r="FU128" s="542"/>
      <c r="FV128" s="542"/>
      <c r="FW128" s="542"/>
      <c r="FX128" s="542"/>
      <c r="FY128" s="542"/>
      <c r="FZ128" s="542"/>
      <c r="GA128" s="542"/>
      <c r="GB128" s="542"/>
      <c r="GC128" s="542"/>
      <c r="GD128" s="542"/>
      <c r="GE128" s="542"/>
      <c r="GF128" s="542"/>
      <c r="GG128" s="542"/>
      <c r="GH128" s="542"/>
      <c r="GI128" s="542"/>
      <c r="GJ128" s="542"/>
      <c r="GK128" s="542"/>
      <c r="GL128" s="542"/>
      <c r="GM128" s="542"/>
      <c r="GN128" s="542"/>
      <c r="GO128" s="542"/>
      <c r="GP128" s="542"/>
      <c r="GQ128" s="542"/>
      <c r="GR128" s="542"/>
      <c r="GS128" s="542"/>
      <c r="GT128" s="542"/>
      <c r="GU128" s="542"/>
      <c r="GV128" s="542"/>
      <c r="GW128" s="542"/>
      <c r="GX128" s="542"/>
      <c r="GY128" s="542"/>
      <c r="GZ128" s="542"/>
      <c r="HA128" s="542"/>
      <c r="HB128" s="542"/>
      <c r="HC128" s="542"/>
      <c r="HD128" s="542"/>
      <c r="HE128" s="542"/>
      <c r="HF128" s="542"/>
      <c r="HG128" s="542"/>
      <c r="HH128" s="542"/>
      <c r="HI128" s="542"/>
      <c r="HJ128" s="542"/>
      <c r="HK128" s="542"/>
      <c r="HL128" s="542"/>
      <c r="HM128" s="542"/>
      <c r="HN128" s="542"/>
      <c r="HO128" s="542"/>
      <c r="HP128" s="542"/>
    </row>
    <row r="129" spans="1:224" ht="12" customHeight="1">
      <c r="DJ129" s="542"/>
      <c r="DK129" s="542"/>
      <c r="DL129" s="542"/>
      <c r="DM129" s="542"/>
      <c r="DN129" s="542"/>
      <c r="DO129" s="542"/>
      <c r="DP129" s="542"/>
      <c r="DQ129" s="542"/>
      <c r="DR129" s="542"/>
      <c r="DS129" s="542"/>
      <c r="DT129" s="542"/>
      <c r="DU129" s="542"/>
      <c r="DV129" s="542"/>
      <c r="DW129" s="542"/>
      <c r="DX129" s="542"/>
      <c r="DY129" s="542"/>
      <c r="DZ129" s="542"/>
      <c r="EA129" s="542"/>
      <c r="EB129" s="542"/>
      <c r="EC129" s="542"/>
      <c r="ED129" s="542"/>
      <c r="EE129" s="542"/>
      <c r="EF129" s="542"/>
      <c r="EG129" s="542"/>
      <c r="EH129" s="542"/>
      <c r="EI129" s="542"/>
      <c r="EJ129" s="542"/>
      <c r="EK129" s="542"/>
      <c r="EL129" s="542"/>
      <c r="EM129" s="542"/>
      <c r="EN129" s="542"/>
      <c r="EO129" s="542"/>
      <c r="EP129" s="542"/>
      <c r="EQ129" s="542"/>
      <c r="ER129" s="542"/>
      <c r="ES129" s="542"/>
      <c r="ET129" s="542"/>
      <c r="EU129" s="542"/>
      <c r="EV129" s="542"/>
      <c r="EW129" s="542"/>
      <c r="EX129" s="542"/>
      <c r="EY129" s="542"/>
      <c r="EZ129" s="542"/>
      <c r="FA129" s="542"/>
      <c r="FB129" s="542"/>
      <c r="FC129" s="542"/>
      <c r="FD129" s="542"/>
      <c r="FE129" s="542"/>
      <c r="FF129" s="542"/>
      <c r="FG129" s="542"/>
      <c r="FH129" s="542"/>
      <c r="FI129" s="542"/>
      <c r="FJ129" s="542"/>
      <c r="FK129" s="542"/>
      <c r="FL129" s="542"/>
      <c r="FM129" s="542"/>
      <c r="FN129" s="542"/>
      <c r="FO129" s="542"/>
      <c r="FP129" s="542"/>
      <c r="FQ129" s="542"/>
      <c r="FR129" s="542"/>
      <c r="FS129" s="542"/>
      <c r="FT129" s="542"/>
      <c r="FU129" s="542"/>
      <c r="FV129" s="542"/>
      <c r="FW129" s="542"/>
      <c r="FX129" s="542"/>
      <c r="FY129" s="542"/>
      <c r="FZ129" s="542"/>
      <c r="GA129" s="542"/>
      <c r="GB129" s="542"/>
      <c r="GC129" s="542"/>
      <c r="GD129" s="542"/>
      <c r="GE129" s="542"/>
      <c r="GF129" s="542"/>
      <c r="GG129" s="542"/>
      <c r="GH129" s="542"/>
      <c r="GI129" s="542"/>
      <c r="GJ129" s="542"/>
      <c r="GK129" s="542"/>
      <c r="GL129" s="542"/>
      <c r="GM129" s="542"/>
      <c r="GN129" s="542"/>
      <c r="GO129" s="542"/>
      <c r="GP129" s="542"/>
      <c r="GQ129" s="542"/>
      <c r="GR129" s="542"/>
      <c r="GS129" s="542"/>
      <c r="GT129" s="542"/>
      <c r="GU129" s="542"/>
      <c r="GV129" s="542"/>
      <c r="GW129" s="542"/>
      <c r="GX129" s="542"/>
      <c r="GY129" s="542"/>
      <c r="GZ129" s="542"/>
      <c r="HA129" s="542"/>
      <c r="HB129" s="542"/>
      <c r="HC129" s="542"/>
      <c r="HD129" s="542"/>
      <c r="HE129" s="542"/>
      <c r="HF129" s="542"/>
      <c r="HG129" s="542"/>
      <c r="HH129" s="542"/>
      <c r="HI129" s="542"/>
      <c r="HJ129" s="542"/>
      <c r="HK129" s="542"/>
      <c r="HL129" s="542"/>
      <c r="HM129" s="542"/>
      <c r="HN129" s="542"/>
      <c r="HO129" s="542"/>
      <c r="HP129" s="542"/>
    </row>
    <row r="130" spans="1:224">
      <c r="E130" s="284" t="s">
        <v>24</v>
      </c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DJ130" s="542"/>
      <c r="DK130" s="542"/>
      <c r="DL130" s="542"/>
      <c r="DM130" s="542"/>
      <c r="DN130" s="542"/>
      <c r="DO130" s="542"/>
      <c r="DP130" s="542"/>
      <c r="DQ130" s="542"/>
      <c r="DR130" s="542"/>
      <c r="DS130" s="542"/>
      <c r="DT130" s="542"/>
      <c r="DU130" s="542"/>
      <c r="DV130" s="542"/>
      <c r="DW130" s="542"/>
      <c r="DX130" s="542"/>
      <c r="DY130" s="542"/>
      <c r="DZ130" s="542"/>
      <c r="EA130" s="542"/>
      <c r="EB130" s="542"/>
      <c r="EC130" s="542"/>
      <c r="ED130" s="542"/>
      <c r="EE130" s="542"/>
      <c r="EF130" s="542"/>
      <c r="EG130" s="542"/>
      <c r="EH130" s="542"/>
      <c r="EI130" s="542"/>
      <c r="EJ130" s="542"/>
      <c r="EK130" s="542"/>
      <c r="EL130" s="542"/>
      <c r="EM130" s="542"/>
      <c r="EN130" s="542"/>
      <c r="EO130" s="542"/>
      <c r="EP130" s="542"/>
      <c r="EQ130" s="542"/>
      <c r="ER130" s="542"/>
      <c r="ES130" s="542"/>
      <c r="ET130" s="542"/>
      <c r="EU130" s="542"/>
      <c r="EV130" s="542"/>
      <c r="EW130" s="542"/>
      <c r="EX130" s="542"/>
      <c r="EY130" s="542"/>
      <c r="EZ130" s="542"/>
      <c r="FA130" s="542"/>
      <c r="FB130" s="542"/>
      <c r="FC130" s="542"/>
      <c r="FD130" s="542"/>
      <c r="FE130" s="542"/>
      <c r="FF130" s="542"/>
      <c r="FG130" s="542"/>
      <c r="FH130" s="542"/>
      <c r="FI130" s="542"/>
      <c r="FJ130" s="542"/>
      <c r="FK130" s="542"/>
      <c r="FL130" s="542"/>
      <c r="FM130" s="542"/>
      <c r="FN130" s="542"/>
      <c r="FO130" s="542"/>
      <c r="FP130" s="542"/>
      <c r="FQ130" s="542"/>
      <c r="FR130" s="542"/>
      <c r="FS130" s="542"/>
      <c r="FT130" s="542"/>
      <c r="FU130" s="542"/>
      <c r="FV130" s="542"/>
      <c r="FW130" s="542"/>
      <c r="FX130" s="542"/>
      <c r="FY130" s="542"/>
      <c r="FZ130" s="542"/>
      <c r="GA130" s="542"/>
      <c r="GB130" s="542"/>
      <c r="GC130" s="542"/>
      <c r="GD130" s="542"/>
      <c r="GE130" s="542"/>
      <c r="GF130" s="542"/>
      <c r="GG130" s="542"/>
      <c r="GH130" s="542"/>
      <c r="GI130" s="542"/>
      <c r="GJ130" s="542"/>
      <c r="GK130" s="542"/>
      <c r="GL130" s="542"/>
      <c r="GM130" s="542"/>
      <c r="GN130" s="542"/>
      <c r="GO130" s="542"/>
      <c r="GP130" s="542"/>
      <c r="GQ130" s="542"/>
      <c r="GR130" s="542"/>
      <c r="GS130" s="542"/>
      <c r="GT130" s="542"/>
      <c r="GU130" s="542"/>
      <c r="GV130" s="542"/>
      <c r="GW130" s="542"/>
      <c r="GX130" s="542"/>
      <c r="GY130" s="542"/>
      <c r="GZ130" s="542"/>
      <c r="HA130" s="542"/>
      <c r="HB130" s="542"/>
      <c r="HC130" s="542"/>
      <c r="HD130" s="542"/>
      <c r="HE130" s="542"/>
      <c r="HF130" s="542"/>
      <c r="HG130" s="542"/>
      <c r="HH130" s="542"/>
      <c r="HI130" s="542"/>
      <c r="HJ130" s="542"/>
      <c r="HK130" s="542"/>
      <c r="HL130" s="542"/>
      <c r="HM130" s="542"/>
      <c r="HN130" s="542"/>
      <c r="HO130" s="542"/>
      <c r="HP130" s="542"/>
    </row>
    <row r="131" spans="1:224" ht="15.75" customHeight="1">
      <c r="E131" s="830" t="s">
        <v>25</v>
      </c>
      <c r="F131" s="830"/>
      <c r="G131" s="830"/>
      <c r="H131" s="830"/>
      <c r="I131" s="830"/>
      <c r="J131" s="830"/>
      <c r="K131" s="830"/>
      <c r="L131" s="830"/>
      <c r="M131" s="830"/>
      <c r="N131" s="830"/>
      <c r="O131" s="830"/>
      <c r="P131" s="830"/>
      <c r="Q131" s="830"/>
      <c r="R131" s="830"/>
      <c r="S131" s="830"/>
      <c r="T131" s="830"/>
      <c r="U131" s="830"/>
      <c r="V131" s="830"/>
      <c r="W131" s="830"/>
      <c r="X131" s="830"/>
      <c r="Y131" s="830"/>
      <c r="Z131" s="830"/>
      <c r="AA131" s="830"/>
      <c r="AB131" s="830"/>
      <c r="AC131" s="830"/>
      <c r="AD131" s="830"/>
      <c r="AE131" s="830"/>
      <c r="AF131" s="830"/>
      <c r="AG131" s="830"/>
      <c r="AH131" s="830"/>
      <c r="AI131" s="830"/>
      <c r="AJ131" s="830"/>
      <c r="AK131" s="830"/>
      <c r="AL131" s="830"/>
      <c r="AM131" s="830"/>
      <c r="AN131" s="830"/>
      <c r="AO131" s="830"/>
      <c r="AP131" s="830"/>
      <c r="AQ131" s="830"/>
      <c r="AR131" s="830"/>
      <c r="AS131" s="830"/>
      <c r="AT131" s="830"/>
      <c r="AU131" s="830"/>
      <c r="AV131" s="830"/>
      <c r="AW131" s="830"/>
      <c r="AX131" s="830"/>
      <c r="AY131" s="830"/>
      <c r="AZ131" s="830"/>
      <c r="BA131" s="830"/>
      <c r="BB131" s="830"/>
      <c r="BC131" s="830"/>
      <c r="BD131" s="830"/>
      <c r="BE131" s="830"/>
      <c r="BF131" s="830"/>
      <c r="BG131" s="830"/>
      <c r="BH131" s="830"/>
      <c r="BI131" s="830"/>
      <c r="BJ131" s="830"/>
      <c r="BK131" s="830"/>
      <c r="BL131" s="830"/>
      <c r="BM131" s="830"/>
      <c r="BN131" s="830"/>
      <c r="BO131" s="830"/>
      <c r="BP131" s="830"/>
      <c r="BQ131" s="830"/>
      <c r="BR131" s="830"/>
      <c r="BS131" s="830"/>
      <c r="BT131" s="830"/>
      <c r="BU131" s="830"/>
      <c r="BV131" s="830"/>
      <c r="BW131" s="830"/>
      <c r="BX131" s="830"/>
      <c r="BY131" s="830"/>
      <c r="BZ131" s="830"/>
      <c r="CA131" s="830"/>
      <c r="CB131" s="830"/>
      <c r="CC131" s="830"/>
      <c r="CD131" s="830"/>
      <c r="CE131" s="830"/>
      <c r="CF131" s="830"/>
      <c r="CG131" s="830"/>
      <c r="CH131" s="830"/>
      <c r="CI131" s="830"/>
      <c r="CJ131" s="830"/>
      <c r="CK131" s="830"/>
      <c r="CL131" s="830"/>
      <c r="CM131" s="830"/>
      <c r="CN131" s="830"/>
      <c r="CO131" s="830"/>
      <c r="CP131" s="830"/>
      <c r="CQ131" s="830"/>
      <c r="CR131" s="830"/>
      <c r="CS131" s="830"/>
      <c r="CT131" s="830"/>
      <c r="CU131" s="830"/>
      <c r="CV131" s="830"/>
      <c r="CW131" s="830"/>
      <c r="CX131" s="830"/>
      <c r="CY131" s="830"/>
      <c r="CZ131" s="830"/>
      <c r="DA131" s="830"/>
      <c r="DB131" s="830"/>
      <c r="DC131" s="830"/>
      <c r="DD131" s="830"/>
      <c r="DE131" s="830"/>
      <c r="DF131" s="830"/>
      <c r="DG131" s="830"/>
      <c r="DH131" s="401"/>
      <c r="DI131" s="301"/>
      <c r="DJ131" s="661"/>
      <c r="DK131" s="661"/>
      <c r="DL131" s="661"/>
      <c r="DM131" s="661"/>
      <c r="DN131" s="661"/>
      <c r="DO131" s="661"/>
      <c r="DP131" s="661"/>
      <c r="DQ131" s="661"/>
      <c r="DR131" s="661"/>
      <c r="DS131" s="661"/>
      <c r="DT131" s="661"/>
      <c r="DU131" s="542"/>
      <c r="DV131" s="542"/>
      <c r="DW131" s="542"/>
      <c r="DX131" s="542"/>
      <c r="DY131" s="542"/>
      <c r="DZ131" s="542"/>
      <c r="EA131" s="542"/>
      <c r="EB131" s="542"/>
      <c r="EC131" s="542"/>
      <c r="ED131" s="542"/>
      <c r="EE131" s="542"/>
      <c r="EF131" s="542"/>
      <c r="EG131" s="542"/>
      <c r="EH131" s="542"/>
      <c r="EI131" s="542"/>
      <c r="EJ131" s="542"/>
      <c r="EK131" s="542"/>
      <c r="EL131" s="542"/>
      <c r="EM131" s="542"/>
      <c r="EN131" s="542"/>
      <c r="EO131" s="542"/>
      <c r="EP131" s="542"/>
      <c r="EQ131" s="542"/>
      <c r="ER131" s="542"/>
      <c r="ES131" s="542"/>
      <c r="ET131" s="542"/>
      <c r="EU131" s="542"/>
      <c r="EV131" s="542"/>
      <c r="EW131" s="542"/>
      <c r="EX131" s="542"/>
      <c r="EY131" s="542"/>
      <c r="EZ131" s="542"/>
      <c r="FA131" s="542"/>
      <c r="FB131" s="542"/>
      <c r="FC131" s="542"/>
      <c r="FD131" s="542"/>
      <c r="FE131" s="542"/>
      <c r="FF131" s="542"/>
      <c r="FG131" s="542"/>
      <c r="FH131" s="542"/>
      <c r="FI131" s="542"/>
      <c r="FJ131" s="542"/>
      <c r="FK131" s="542"/>
      <c r="FL131" s="542"/>
      <c r="FM131" s="542"/>
      <c r="FN131" s="542"/>
      <c r="FO131" s="542"/>
      <c r="FP131" s="542"/>
      <c r="FQ131" s="542"/>
      <c r="FR131" s="542"/>
      <c r="FS131" s="542"/>
      <c r="FT131" s="542"/>
      <c r="FU131" s="542"/>
      <c r="FV131" s="542"/>
      <c r="FW131" s="542"/>
      <c r="FX131" s="542"/>
      <c r="FY131" s="542"/>
      <c r="FZ131" s="542"/>
      <c r="GA131" s="542"/>
      <c r="GB131" s="542"/>
      <c r="GC131" s="542"/>
      <c r="GD131" s="542"/>
      <c r="GE131" s="542"/>
      <c r="GF131" s="542"/>
      <c r="GG131" s="542"/>
      <c r="GH131" s="542"/>
      <c r="GI131" s="542"/>
      <c r="GJ131" s="542"/>
      <c r="GK131" s="542"/>
      <c r="GL131" s="542"/>
      <c r="GM131" s="542"/>
      <c r="GN131" s="542"/>
      <c r="GO131" s="542"/>
      <c r="GP131" s="542"/>
      <c r="GQ131" s="542"/>
      <c r="GR131" s="542"/>
      <c r="GS131" s="542"/>
      <c r="GT131" s="542"/>
      <c r="GU131" s="542"/>
      <c r="GV131" s="542"/>
      <c r="GW131" s="542"/>
      <c r="GX131" s="542"/>
      <c r="GY131" s="542"/>
      <c r="GZ131" s="542"/>
      <c r="HA131" s="542"/>
      <c r="HB131" s="542"/>
      <c r="HC131" s="542"/>
      <c r="HD131" s="542"/>
      <c r="HE131" s="542"/>
      <c r="HF131" s="542"/>
      <c r="HG131" s="542"/>
      <c r="HH131" s="542"/>
      <c r="HI131" s="542"/>
      <c r="HJ131" s="542"/>
      <c r="HK131" s="542"/>
      <c r="HL131" s="542"/>
      <c r="HM131" s="542"/>
      <c r="HN131" s="542"/>
      <c r="HO131" s="542"/>
      <c r="HP131" s="542"/>
    </row>
    <row r="132" spans="1:224" ht="15.75" customHeight="1">
      <c r="E132" s="830" t="s">
        <v>36</v>
      </c>
      <c r="F132" s="830"/>
      <c r="G132" s="830"/>
      <c r="H132" s="830"/>
      <c r="I132" s="830"/>
      <c r="J132" s="830"/>
      <c r="K132" s="830"/>
      <c r="L132" s="830"/>
      <c r="M132" s="830"/>
      <c r="N132" s="830"/>
      <c r="O132" s="830"/>
      <c r="P132" s="830"/>
      <c r="Q132" s="830"/>
      <c r="R132" s="830"/>
      <c r="S132" s="830"/>
      <c r="T132" s="830"/>
      <c r="U132" s="830"/>
      <c r="V132" s="830"/>
      <c r="W132" s="830"/>
      <c r="X132" s="830"/>
      <c r="Y132" s="830"/>
      <c r="Z132" s="830"/>
      <c r="AA132" s="830"/>
      <c r="AB132" s="830"/>
      <c r="AC132" s="830"/>
      <c r="AD132" s="830"/>
      <c r="AE132" s="830"/>
      <c r="AF132" s="830"/>
      <c r="AG132" s="830"/>
      <c r="AH132" s="830"/>
      <c r="AI132" s="830"/>
      <c r="AJ132" s="830"/>
      <c r="AK132" s="830"/>
      <c r="AL132" s="830"/>
      <c r="AM132" s="830"/>
      <c r="AN132" s="830"/>
      <c r="AO132" s="830"/>
      <c r="AP132" s="830"/>
      <c r="AQ132" s="830"/>
      <c r="AR132" s="830"/>
      <c r="AS132" s="830"/>
      <c r="AT132" s="830"/>
      <c r="AU132" s="830"/>
      <c r="AV132" s="830"/>
      <c r="AW132" s="830"/>
      <c r="AX132" s="830"/>
      <c r="AY132" s="830"/>
      <c r="AZ132" s="830"/>
      <c r="BA132" s="830"/>
      <c r="BB132" s="830"/>
      <c r="BC132" s="830"/>
      <c r="BD132" s="830"/>
      <c r="BE132" s="830"/>
      <c r="BF132" s="830"/>
      <c r="BG132" s="830"/>
      <c r="BH132" s="830"/>
      <c r="BI132" s="830"/>
      <c r="BJ132" s="830"/>
      <c r="BK132" s="830"/>
      <c r="BL132" s="830"/>
      <c r="BM132" s="830"/>
      <c r="BN132" s="830"/>
      <c r="BO132" s="830"/>
      <c r="BP132" s="830"/>
      <c r="BQ132" s="830"/>
      <c r="BR132" s="830"/>
      <c r="BS132" s="830"/>
      <c r="BT132" s="830"/>
      <c r="BU132" s="830"/>
      <c r="BV132" s="830"/>
      <c r="BW132" s="830"/>
      <c r="BX132" s="830"/>
      <c r="BY132" s="830"/>
      <c r="BZ132" s="830"/>
      <c r="CA132" s="830"/>
      <c r="CB132" s="830"/>
      <c r="CC132" s="830"/>
      <c r="CD132" s="830"/>
      <c r="CE132" s="830"/>
      <c r="CF132" s="830"/>
      <c r="CG132" s="830"/>
      <c r="CH132" s="830"/>
      <c r="CI132" s="830"/>
      <c r="CJ132" s="830"/>
      <c r="CK132" s="830"/>
      <c r="CL132" s="830"/>
      <c r="CM132" s="830"/>
      <c r="CN132" s="830"/>
      <c r="CO132" s="830"/>
      <c r="CP132" s="830"/>
      <c r="CQ132" s="830"/>
      <c r="CR132" s="830"/>
      <c r="CS132" s="830"/>
      <c r="CT132" s="830"/>
      <c r="CU132" s="830"/>
      <c r="CV132" s="830"/>
      <c r="CW132" s="830"/>
      <c r="CX132" s="830"/>
      <c r="CY132" s="830"/>
      <c r="CZ132" s="830"/>
      <c r="DA132" s="830"/>
      <c r="DB132" s="830"/>
      <c r="DC132" s="830"/>
      <c r="DD132" s="830"/>
      <c r="DE132" s="830"/>
      <c r="DF132" s="830"/>
      <c r="DG132" s="830"/>
      <c r="DH132" s="401"/>
      <c r="DI132" s="301"/>
      <c r="DJ132" s="661"/>
      <c r="DK132" s="661"/>
      <c r="DL132" s="661"/>
      <c r="DM132" s="661"/>
      <c r="DN132" s="661"/>
      <c r="DO132" s="661"/>
      <c r="DP132" s="661"/>
      <c r="DQ132" s="661"/>
      <c r="DR132" s="661"/>
      <c r="DS132" s="661"/>
      <c r="DT132" s="661"/>
      <c r="DU132" s="542"/>
      <c r="DV132" s="542"/>
      <c r="DW132" s="542"/>
      <c r="DX132" s="542"/>
      <c r="DY132" s="542"/>
      <c r="DZ132" s="542"/>
      <c r="EA132" s="542"/>
      <c r="EB132" s="542"/>
      <c r="EC132" s="542"/>
      <c r="ED132" s="542"/>
      <c r="EE132" s="542"/>
      <c r="EF132" s="542"/>
      <c r="EG132" s="542"/>
      <c r="EH132" s="542"/>
      <c r="EI132" s="542"/>
      <c r="EJ132" s="542"/>
      <c r="EK132" s="542"/>
      <c r="EL132" s="542"/>
      <c r="EM132" s="542"/>
      <c r="EN132" s="542"/>
      <c r="EO132" s="542"/>
      <c r="EP132" s="542"/>
      <c r="EQ132" s="542"/>
      <c r="ER132" s="542"/>
      <c r="ES132" s="542"/>
      <c r="ET132" s="542"/>
      <c r="EU132" s="542"/>
      <c r="EV132" s="542"/>
      <c r="EW132" s="542"/>
      <c r="EX132" s="542"/>
      <c r="EY132" s="542"/>
      <c r="EZ132" s="542"/>
      <c r="FA132" s="542"/>
      <c r="FB132" s="542"/>
      <c r="FC132" s="542"/>
      <c r="FD132" s="542"/>
      <c r="FE132" s="542"/>
      <c r="FF132" s="542"/>
      <c r="FG132" s="542"/>
      <c r="FH132" s="542"/>
      <c r="FI132" s="542"/>
      <c r="FJ132" s="542"/>
      <c r="FK132" s="542"/>
      <c r="FL132" s="542"/>
      <c r="FM132" s="542"/>
      <c r="FN132" s="542"/>
      <c r="FO132" s="542"/>
      <c r="FP132" s="542"/>
      <c r="FQ132" s="542"/>
      <c r="FR132" s="542"/>
      <c r="FS132" s="542"/>
      <c r="FT132" s="542"/>
      <c r="FU132" s="542"/>
      <c r="FV132" s="542"/>
      <c r="FW132" s="542"/>
      <c r="FX132" s="542"/>
      <c r="FY132" s="542"/>
      <c r="FZ132" s="542"/>
      <c r="GA132" s="542"/>
      <c r="GB132" s="542"/>
      <c r="GC132" s="542"/>
      <c r="GD132" s="542"/>
      <c r="GE132" s="542"/>
      <c r="GF132" s="542"/>
      <c r="GG132" s="542"/>
      <c r="GH132" s="542"/>
      <c r="GI132" s="542"/>
      <c r="GJ132" s="542"/>
      <c r="GK132" s="542"/>
      <c r="GL132" s="542"/>
      <c r="GM132" s="542"/>
      <c r="GN132" s="542"/>
      <c r="GO132" s="542"/>
      <c r="GP132" s="542"/>
      <c r="GQ132" s="542"/>
      <c r="GR132" s="542"/>
      <c r="GS132" s="542"/>
      <c r="GT132" s="542"/>
      <c r="GU132" s="542"/>
      <c r="GV132" s="542"/>
      <c r="GW132" s="542"/>
      <c r="GX132" s="542"/>
      <c r="GY132" s="542"/>
      <c r="GZ132" s="542"/>
      <c r="HA132" s="542"/>
      <c r="HB132" s="542"/>
      <c r="HC132" s="542"/>
      <c r="HD132" s="542"/>
      <c r="HE132" s="542"/>
      <c r="HF132" s="542"/>
      <c r="HG132" s="542"/>
      <c r="HH132" s="542"/>
      <c r="HI132" s="542"/>
      <c r="HJ132" s="542"/>
      <c r="HK132" s="542"/>
      <c r="HL132" s="542"/>
      <c r="HM132" s="542"/>
      <c r="HN132" s="542"/>
      <c r="HO132" s="542"/>
      <c r="HP132" s="542"/>
    </row>
    <row r="133" spans="1:224" ht="15.75" customHeight="1">
      <c r="E133" s="830" t="s">
        <v>421</v>
      </c>
      <c r="F133" s="830"/>
      <c r="G133" s="830"/>
      <c r="H133" s="830"/>
      <c r="I133" s="830"/>
      <c r="J133" s="830"/>
      <c r="K133" s="830"/>
      <c r="L133" s="830"/>
      <c r="M133" s="830"/>
      <c r="N133" s="830"/>
      <c r="O133" s="830"/>
      <c r="P133" s="830"/>
      <c r="Q133" s="830"/>
      <c r="R133" s="830"/>
      <c r="S133" s="830"/>
      <c r="T133" s="830"/>
      <c r="U133" s="830"/>
      <c r="V133" s="830"/>
      <c r="W133" s="830"/>
      <c r="X133" s="830"/>
      <c r="Y133" s="830"/>
      <c r="Z133" s="830"/>
      <c r="AA133" s="830"/>
      <c r="AB133" s="830"/>
      <c r="AC133" s="830"/>
      <c r="AD133" s="830"/>
      <c r="AE133" s="830"/>
      <c r="AF133" s="830"/>
      <c r="AG133" s="830"/>
      <c r="AH133" s="830"/>
      <c r="AI133" s="830"/>
      <c r="AJ133" s="830"/>
      <c r="AK133" s="830"/>
      <c r="AL133" s="830"/>
      <c r="AM133" s="830"/>
      <c r="AN133" s="830"/>
      <c r="AO133" s="830"/>
      <c r="AP133" s="830"/>
      <c r="AQ133" s="830"/>
      <c r="AR133" s="830"/>
      <c r="AS133" s="830"/>
      <c r="AT133" s="830"/>
      <c r="AU133" s="830"/>
      <c r="AV133" s="830"/>
      <c r="AW133" s="830"/>
      <c r="AX133" s="830"/>
      <c r="AY133" s="830"/>
      <c r="AZ133" s="830"/>
      <c r="BA133" s="830"/>
      <c r="BB133" s="830"/>
      <c r="BC133" s="830"/>
      <c r="BD133" s="830"/>
      <c r="BE133" s="830"/>
      <c r="BF133" s="830"/>
      <c r="BG133" s="830"/>
      <c r="BH133" s="830"/>
      <c r="BI133" s="830"/>
      <c r="BJ133" s="830"/>
      <c r="BK133" s="830"/>
      <c r="BL133" s="830"/>
      <c r="BM133" s="830"/>
      <c r="BN133" s="830"/>
      <c r="BO133" s="830"/>
      <c r="BP133" s="830"/>
      <c r="BQ133" s="830"/>
      <c r="BR133" s="830"/>
      <c r="BS133" s="830"/>
      <c r="BT133" s="830"/>
      <c r="BU133" s="830"/>
      <c r="BV133" s="830"/>
      <c r="BW133" s="830"/>
      <c r="BX133" s="830"/>
      <c r="BY133" s="830"/>
      <c r="BZ133" s="830"/>
      <c r="CA133" s="830"/>
      <c r="CB133" s="830"/>
      <c r="CC133" s="830"/>
      <c r="CD133" s="830"/>
      <c r="CE133" s="830"/>
      <c r="CF133" s="830"/>
      <c r="CG133" s="830"/>
      <c r="CH133" s="830"/>
      <c r="CI133" s="830"/>
      <c r="CJ133" s="830"/>
      <c r="CK133" s="830"/>
      <c r="CL133" s="830"/>
      <c r="CM133" s="830"/>
      <c r="CN133" s="830"/>
      <c r="CO133" s="830"/>
      <c r="CP133" s="830"/>
      <c r="CQ133" s="830"/>
      <c r="CR133" s="830"/>
      <c r="CS133" s="830"/>
      <c r="CT133" s="830"/>
      <c r="CU133" s="830"/>
      <c r="CV133" s="830"/>
      <c r="CW133" s="830"/>
      <c r="CX133" s="830"/>
      <c r="CY133" s="830"/>
      <c r="CZ133" s="830"/>
      <c r="DA133" s="830"/>
      <c r="DB133" s="830"/>
      <c r="DC133" s="830"/>
      <c r="DD133" s="830"/>
      <c r="DE133" s="830"/>
      <c r="DF133" s="830"/>
      <c r="DG133" s="830"/>
      <c r="DH133" s="401"/>
      <c r="DI133" s="301"/>
      <c r="DJ133" s="661"/>
      <c r="DK133" s="661"/>
      <c r="DL133" s="661"/>
      <c r="DM133" s="661"/>
      <c r="DN133" s="661"/>
      <c r="DO133" s="661"/>
      <c r="DP133" s="661"/>
      <c r="DQ133" s="661"/>
      <c r="DR133" s="661"/>
      <c r="DS133" s="661"/>
      <c r="DT133" s="661"/>
      <c r="DU133" s="542"/>
      <c r="DV133" s="542"/>
      <c r="DW133" s="542"/>
      <c r="DX133" s="542"/>
      <c r="DY133" s="542"/>
      <c r="DZ133" s="542"/>
      <c r="EA133" s="542"/>
      <c r="EB133" s="542"/>
      <c r="EC133" s="542"/>
      <c r="ED133" s="542"/>
      <c r="EE133" s="542"/>
      <c r="EF133" s="542"/>
      <c r="EG133" s="542"/>
      <c r="EH133" s="542"/>
      <c r="EI133" s="542"/>
      <c r="EJ133" s="542"/>
      <c r="EK133" s="542"/>
      <c r="EL133" s="542"/>
      <c r="EM133" s="542"/>
      <c r="EN133" s="542"/>
      <c r="EO133" s="542"/>
      <c r="EP133" s="542"/>
      <c r="EQ133" s="542"/>
      <c r="ER133" s="542"/>
      <c r="ES133" s="542"/>
      <c r="ET133" s="542"/>
      <c r="EU133" s="542"/>
      <c r="EV133" s="542"/>
      <c r="EW133" s="542"/>
      <c r="EX133" s="542"/>
      <c r="EY133" s="542"/>
      <c r="EZ133" s="542"/>
      <c r="FA133" s="542"/>
      <c r="FB133" s="542"/>
      <c r="FC133" s="542"/>
      <c r="FD133" s="542"/>
      <c r="FE133" s="542"/>
      <c r="FF133" s="542"/>
      <c r="FG133" s="542"/>
      <c r="FH133" s="542"/>
      <c r="FI133" s="542"/>
      <c r="FJ133" s="542"/>
      <c r="FK133" s="542"/>
      <c r="FL133" s="542"/>
      <c r="FM133" s="542"/>
      <c r="FN133" s="542"/>
      <c r="FO133" s="542"/>
      <c r="FP133" s="542"/>
      <c r="FQ133" s="542"/>
      <c r="FR133" s="542"/>
      <c r="FS133" s="542"/>
      <c r="FT133" s="542"/>
      <c r="FU133" s="542"/>
      <c r="FV133" s="542"/>
      <c r="FW133" s="542"/>
      <c r="FX133" s="542"/>
      <c r="FY133" s="542"/>
      <c r="FZ133" s="542"/>
      <c r="GA133" s="542"/>
      <c r="GB133" s="542"/>
      <c r="GC133" s="542"/>
      <c r="GD133" s="542"/>
      <c r="GE133" s="542"/>
      <c r="GF133" s="542"/>
      <c r="GG133" s="542"/>
      <c r="GH133" s="542"/>
      <c r="GI133" s="542"/>
      <c r="GJ133" s="542"/>
      <c r="GK133" s="542"/>
      <c r="GL133" s="542"/>
      <c r="GM133" s="542"/>
      <c r="GN133" s="542"/>
      <c r="GO133" s="542"/>
      <c r="GP133" s="542"/>
      <c r="GQ133" s="542"/>
      <c r="GR133" s="542"/>
      <c r="GS133" s="542"/>
      <c r="GT133" s="542"/>
      <c r="GU133" s="542"/>
      <c r="GV133" s="542"/>
      <c r="GW133" s="542"/>
      <c r="GX133" s="542"/>
      <c r="GY133" s="542"/>
      <c r="GZ133" s="542"/>
      <c r="HA133" s="542"/>
      <c r="HB133" s="542"/>
      <c r="HC133" s="542"/>
      <c r="HD133" s="542"/>
      <c r="HE133" s="542"/>
      <c r="HF133" s="542"/>
      <c r="HG133" s="542"/>
      <c r="HH133" s="542"/>
      <c r="HI133" s="542"/>
      <c r="HJ133" s="542"/>
      <c r="HK133" s="542"/>
      <c r="HL133" s="542"/>
      <c r="HM133" s="542"/>
      <c r="HN133" s="542"/>
      <c r="HO133" s="542"/>
      <c r="HP133" s="542"/>
    </row>
    <row r="134" spans="1:224" ht="15.75" customHeight="1">
      <c r="E134" s="830" t="s">
        <v>40</v>
      </c>
      <c r="F134" s="830"/>
      <c r="G134" s="830"/>
      <c r="H134" s="830"/>
      <c r="I134" s="830"/>
      <c r="J134" s="830"/>
      <c r="K134" s="830"/>
      <c r="L134" s="830"/>
      <c r="M134" s="830"/>
      <c r="N134" s="830"/>
      <c r="O134" s="830"/>
      <c r="P134" s="830"/>
      <c r="Q134" s="830"/>
      <c r="R134" s="830"/>
      <c r="S134" s="830"/>
      <c r="T134" s="830"/>
      <c r="U134" s="830"/>
      <c r="V134" s="830"/>
      <c r="W134" s="830"/>
      <c r="X134" s="830"/>
      <c r="Y134" s="830"/>
      <c r="Z134" s="830"/>
      <c r="AA134" s="830"/>
      <c r="AB134" s="830"/>
      <c r="AC134" s="830"/>
      <c r="AD134" s="830"/>
      <c r="AE134" s="830"/>
      <c r="AF134" s="830"/>
      <c r="AG134" s="830"/>
      <c r="AH134" s="830"/>
      <c r="AI134" s="830"/>
      <c r="AJ134" s="830"/>
      <c r="AK134" s="830"/>
      <c r="AL134" s="830"/>
      <c r="AM134" s="830"/>
      <c r="AN134" s="830"/>
      <c r="AO134" s="830"/>
      <c r="AP134" s="830"/>
      <c r="AQ134" s="830"/>
      <c r="AR134" s="830"/>
      <c r="AS134" s="830"/>
      <c r="AT134" s="830"/>
      <c r="AU134" s="830"/>
      <c r="AV134" s="830"/>
      <c r="AW134" s="830"/>
      <c r="AX134" s="830"/>
      <c r="AY134" s="830"/>
      <c r="AZ134" s="830"/>
      <c r="BA134" s="830"/>
      <c r="BB134" s="830"/>
      <c r="BC134" s="830"/>
      <c r="BD134" s="830"/>
      <c r="BE134" s="830"/>
      <c r="BF134" s="830"/>
      <c r="BG134" s="830"/>
      <c r="BH134" s="830"/>
      <c r="BI134" s="830"/>
      <c r="BJ134" s="830"/>
      <c r="BK134" s="830"/>
      <c r="BL134" s="830"/>
      <c r="BM134" s="830"/>
      <c r="BN134" s="830"/>
      <c r="BO134" s="830"/>
      <c r="BP134" s="830"/>
      <c r="BQ134" s="830"/>
      <c r="BR134" s="830"/>
      <c r="BS134" s="830"/>
      <c r="BT134" s="830"/>
      <c r="BU134" s="830"/>
      <c r="BV134" s="830"/>
      <c r="BW134" s="830"/>
      <c r="BX134" s="830"/>
      <c r="BY134" s="830"/>
      <c r="BZ134" s="830"/>
      <c r="CA134" s="830"/>
      <c r="CB134" s="830"/>
      <c r="CC134" s="830"/>
      <c r="CD134" s="830"/>
      <c r="CE134" s="830"/>
      <c r="CF134" s="830"/>
      <c r="CG134" s="830"/>
      <c r="CH134" s="830"/>
      <c r="CI134" s="830"/>
      <c r="CJ134" s="830"/>
      <c r="CK134" s="830"/>
      <c r="CL134" s="830"/>
      <c r="CM134" s="830"/>
      <c r="CN134" s="830"/>
      <c r="CO134" s="830"/>
      <c r="CP134" s="830"/>
      <c r="CQ134" s="830"/>
      <c r="CR134" s="830"/>
      <c r="CS134" s="830"/>
      <c r="CT134" s="830"/>
      <c r="CU134" s="830"/>
      <c r="CV134" s="830"/>
      <c r="CW134" s="830"/>
      <c r="CX134" s="830"/>
      <c r="CY134" s="830"/>
      <c r="CZ134" s="830"/>
      <c r="DA134" s="830"/>
      <c r="DB134" s="830"/>
      <c r="DC134" s="830"/>
      <c r="DD134" s="830"/>
      <c r="DE134" s="830"/>
      <c r="DF134" s="830"/>
      <c r="DG134" s="830"/>
      <c r="DH134" s="401"/>
      <c r="DI134" s="301"/>
      <c r="DJ134" s="661"/>
      <c r="DK134" s="661"/>
      <c r="DL134" s="661"/>
      <c r="DM134" s="661"/>
      <c r="DN134" s="661"/>
      <c r="DO134" s="661"/>
      <c r="DP134" s="661"/>
      <c r="DQ134" s="661"/>
      <c r="DR134" s="661"/>
      <c r="DS134" s="661"/>
      <c r="DT134" s="661"/>
      <c r="DU134" s="542"/>
      <c r="DV134" s="542"/>
      <c r="DW134" s="542"/>
      <c r="DX134" s="542"/>
      <c r="DY134" s="542"/>
      <c r="DZ134" s="542"/>
      <c r="EA134" s="542"/>
      <c r="EB134" s="542"/>
      <c r="EC134" s="542"/>
      <c r="ED134" s="542"/>
      <c r="EE134" s="542"/>
      <c r="EF134" s="542"/>
      <c r="EG134" s="542"/>
      <c r="EH134" s="542"/>
      <c r="EI134" s="542"/>
      <c r="EJ134" s="542"/>
      <c r="EK134" s="542"/>
      <c r="EL134" s="542"/>
      <c r="EM134" s="542"/>
      <c r="EN134" s="542"/>
      <c r="EO134" s="542"/>
      <c r="EP134" s="542"/>
      <c r="EQ134" s="542"/>
      <c r="ER134" s="542"/>
      <c r="ES134" s="542"/>
      <c r="ET134" s="542"/>
      <c r="EU134" s="542"/>
      <c r="EV134" s="542"/>
      <c r="EW134" s="542"/>
      <c r="EX134" s="542"/>
      <c r="EY134" s="542"/>
      <c r="EZ134" s="542"/>
      <c r="FA134" s="542"/>
      <c r="FB134" s="542"/>
      <c r="FC134" s="542"/>
      <c r="FD134" s="542"/>
      <c r="FE134" s="542"/>
      <c r="FF134" s="542"/>
      <c r="FG134" s="542"/>
      <c r="FH134" s="542"/>
      <c r="FI134" s="542"/>
      <c r="FJ134" s="542"/>
      <c r="FK134" s="542"/>
      <c r="FL134" s="542"/>
      <c r="FM134" s="542"/>
      <c r="FN134" s="542"/>
      <c r="FO134" s="542"/>
      <c r="FP134" s="542"/>
      <c r="FQ134" s="542"/>
      <c r="FR134" s="542"/>
      <c r="FS134" s="542"/>
      <c r="FT134" s="542"/>
      <c r="FU134" s="542"/>
      <c r="FV134" s="542"/>
      <c r="FW134" s="542"/>
      <c r="FX134" s="542"/>
      <c r="FY134" s="542"/>
      <c r="FZ134" s="542"/>
      <c r="GA134" s="542"/>
      <c r="GB134" s="542"/>
      <c r="GC134" s="542"/>
      <c r="GD134" s="542"/>
      <c r="GE134" s="542"/>
      <c r="GF134" s="542"/>
      <c r="GG134" s="542"/>
      <c r="GH134" s="542"/>
      <c r="GI134" s="542"/>
      <c r="GJ134" s="542"/>
      <c r="GK134" s="542"/>
      <c r="GL134" s="542"/>
      <c r="GM134" s="542"/>
      <c r="GN134" s="542"/>
      <c r="GO134" s="542"/>
      <c r="GP134" s="542"/>
      <c r="GQ134" s="542"/>
      <c r="GR134" s="542"/>
      <c r="GS134" s="542"/>
      <c r="GT134" s="542"/>
      <c r="GU134" s="542"/>
      <c r="GV134" s="542"/>
      <c r="GW134" s="542"/>
      <c r="GX134" s="542"/>
      <c r="GY134" s="542"/>
      <c r="GZ134" s="542"/>
      <c r="HA134" s="542"/>
      <c r="HB134" s="542"/>
      <c r="HC134" s="542"/>
      <c r="HD134" s="542"/>
      <c r="HE134" s="542"/>
      <c r="HF134" s="542"/>
      <c r="HG134" s="542"/>
      <c r="HH134" s="542"/>
      <c r="HI134" s="542"/>
      <c r="HJ134" s="542"/>
      <c r="HK134" s="542"/>
      <c r="HL134" s="542"/>
      <c r="HM134" s="542"/>
      <c r="HN134" s="542"/>
      <c r="HO134" s="542"/>
      <c r="HP134" s="542"/>
    </row>
    <row r="135" spans="1:224" s="283" customFormat="1">
      <c r="E135" s="76" t="s">
        <v>34</v>
      </c>
      <c r="F135" s="76"/>
      <c r="G135" s="76"/>
      <c r="H135" s="76"/>
      <c r="I135" s="828" t="s">
        <v>33</v>
      </c>
      <c r="J135" s="828"/>
      <c r="K135" s="828"/>
      <c r="L135" s="828"/>
      <c r="M135" s="828"/>
      <c r="N135" s="828"/>
      <c r="O135" s="828"/>
      <c r="P135" s="828"/>
      <c r="Q135" s="828"/>
      <c r="R135" s="828"/>
      <c r="S135" s="828"/>
      <c r="T135" s="828"/>
      <c r="U135" s="828"/>
      <c r="V135" s="828"/>
      <c r="W135" s="828"/>
      <c r="X135" s="828"/>
      <c r="Y135" s="828"/>
      <c r="Z135" s="828"/>
      <c r="AA135" s="828"/>
      <c r="AB135" s="828"/>
      <c r="AC135" s="828"/>
      <c r="AD135" s="828"/>
      <c r="AE135" s="828"/>
      <c r="AF135" s="828"/>
      <c r="AG135" s="828"/>
      <c r="AH135" s="828"/>
      <c r="AI135" s="828"/>
      <c r="AJ135" s="828"/>
      <c r="AK135" s="828"/>
      <c r="AL135" s="828"/>
      <c r="AM135" s="828"/>
      <c r="AN135" s="828"/>
      <c r="AO135" s="828"/>
      <c r="AP135" s="828"/>
      <c r="AQ135" s="828"/>
      <c r="AR135" s="828"/>
      <c r="AS135" s="828"/>
      <c r="AT135" s="828"/>
      <c r="AU135" s="828"/>
      <c r="AV135" s="828"/>
      <c r="AW135" s="828"/>
      <c r="AX135" s="828"/>
      <c r="AY135" s="828"/>
      <c r="AZ135" s="828"/>
      <c r="BA135" s="828"/>
      <c r="BB135" s="828"/>
      <c r="BC135" s="828"/>
      <c r="BD135" s="828"/>
      <c r="BE135" s="828"/>
      <c r="BF135" s="828"/>
      <c r="BG135" s="828"/>
      <c r="BH135" s="828"/>
      <c r="BI135" s="828"/>
      <c r="BJ135" s="828"/>
      <c r="BK135" s="828"/>
      <c r="BL135" s="828"/>
      <c r="BM135" s="828"/>
      <c r="BN135" s="828"/>
      <c r="BO135" s="828"/>
      <c r="BP135" s="828"/>
      <c r="BQ135" s="828"/>
      <c r="BR135" s="828"/>
      <c r="BS135" s="828"/>
      <c r="BT135" s="828"/>
      <c r="BU135" s="828"/>
      <c r="BV135" s="828"/>
      <c r="BW135" s="828"/>
      <c r="BX135" s="828"/>
      <c r="BY135" s="829"/>
      <c r="BZ135" s="829"/>
      <c r="CA135" s="382"/>
      <c r="CB135" s="382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662"/>
      <c r="DK135" s="662"/>
      <c r="DL135" s="662"/>
      <c r="DM135" s="663"/>
      <c r="DN135" s="663"/>
      <c r="DO135" s="663"/>
      <c r="DP135" s="663"/>
      <c r="DQ135" s="663"/>
      <c r="DR135" s="663"/>
      <c r="DS135" s="663"/>
      <c r="DT135" s="663"/>
      <c r="DU135" s="663"/>
      <c r="DV135" s="663"/>
      <c r="DW135" s="663"/>
      <c r="DX135" s="663"/>
      <c r="DY135" s="663"/>
      <c r="DZ135" s="663"/>
      <c r="EA135" s="663"/>
      <c r="EB135" s="663"/>
      <c r="EC135" s="663"/>
      <c r="ED135" s="663"/>
      <c r="EE135" s="663"/>
      <c r="EF135" s="663"/>
      <c r="EG135" s="663"/>
      <c r="EH135" s="663"/>
      <c r="EI135" s="663"/>
      <c r="EJ135" s="663"/>
      <c r="EK135" s="663"/>
      <c r="EL135" s="663"/>
      <c r="EM135" s="663"/>
      <c r="EN135" s="663"/>
      <c r="EO135" s="663"/>
      <c r="EP135" s="663"/>
      <c r="EQ135" s="663"/>
      <c r="ER135" s="663"/>
      <c r="ES135" s="663"/>
      <c r="ET135" s="663"/>
      <c r="EU135" s="663"/>
      <c r="EV135" s="663"/>
      <c r="EW135" s="663"/>
      <c r="EX135" s="663"/>
      <c r="EY135" s="663"/>
      <c r="EZ135" s="663"/>
      <c r="FA135" s="663"/>
      <c r="FB135" s="663"/>
      <c r="FC135" s="663"/>
      <c r="FD135" s="663"/>
      <c r="FE135" s="663"/>
      <c r="FF135" s="663"/>
      <c r="FG135" s="663"/>
      <c r="FH135" s="663"/>
      <c r="FI135" s="663"/>
      <c r="FJ135" s="663"/>
      <c r="FK135" s="663"/>
      <c r="FL135" s="663"/>
      <c r="FM135" s="663"/>
      <c r="FN135" s="663"/>
      <c r="FO135" s="663"/>
      <c r="FP135" s="663"/>
      <c r="FQ135" s="663"/>
      <c r="FR135" s="663"/>
      <c r="FS135" s="663"/>
      <c r="FT135" s="663"/>
      <c r="FU135" s="663"/>
      <c r="FV135" s="663"/>
      <c r="FW135" s="663"/>
      <c r="FX135" s="663"/>
      <c r="FY135" s="663"/>
      <c r="FZ135" s="663"/>
      <c r="GA135" s="663"/>
      <c r="GB135" s="663"/>
      <c r="GC135" s="663"/>
      <c r="GD135" s="663"/>
      <c r="GE135" s="663"/>
      <c r="GF135" s="663"/>
      <c r="GG135" s="663"/>
      <c r="GH135" s="663"/>
      <c r="GI135" s="663"/>
      <c r="GJ135" s="663"/>
      <c r="GK135" s="663"/>
      <c r="GL135" s="663"/>
      <c r="GM135" s="663"/>
      <c r="GN135" s="663"/>
      <c r="GO135" s="663"/>
      <c r="GP135" s="663"/>
      <c r="GQ135" s="663"/>
      <c r="GR135" s="663"/>
      <c r="GS135" s="663"/>
      <c r="GT135" s="663"/>
      <c r="GU135" s="663"/>
      <c r="GV135" s="663"/>
      <c r="GW135" s="663"/>
      <c r="GX135" s="663"/>
      <c r="GY135" s="663"/>
      <c r="GZ135" s="663"/>
      <c r="HA135" s="663"/>
      <c r="HB135" s="663"/>
      <c r="HC135" s="663"/>
      <c r="HD135" s="663"/>
      <c r="HE135" s="663"/>
      <c r="HF135" s="663"/>
      <c r="HG135" s="663"/>
      <c r="HH135" s="663"/>
      <c r="HI135" s="663"/>
      <c r="HJ135" s="663"/>
      <c r="HK135" s="663"/>
      <c r="HL135" s="663"/>
      <c r="HM135" s="663"/>
      <c r="HN135" s="663"/>
      <c r="HO135" s="663"/>
      <c r="HP135" s="663"/>
    </row>
    <row r="136" spans="1:224" s="283" customFormat="1">
      <c r="E136" s="76" t="s">
        <v>35</v>
      </c>
      <c r="F136" s="76"/>
      <c r="G136" s="76"/>
      <c r="H136" s="76"/>
      <c r="I136" s="828" t="s">
        <v>41</v>
      </c>
      <c r="J136" s="828"/>
      <c r="K136" s="828"/>
      <c r="L136" s="828"/>
      <c r="M136" s="828"/>
      <c r="N136" s="828"/>
      <c r="O136" s="828"/>
      <c r="P136" s="828"/>
      <c r="Q136" s="828"/>
      <c r="R136" s="828"/>
      <c r="S136" s="828"/>
      <c r="T136" s="828"/>
      <c r="U136" s="828"/>
      <c r="V136" s="828"/>
      <c r="W136" s="828"/>
      <c r="X136" s="828"/>
      <c r="Y136" s="828"/>
      <c r="Z136" s="828"/>
      <c r="AA136" s="828"/>
      <c r="AB136" s="828"/>
      <c r="AC136" s="828"/>
      <c r="AD136" s="828"/>
      <c r="AE136" s="828"/>
      <c r="AF136" s="828"/>
      <c r="AG136" s="828"/>
      <c r="AH136" s="828"/>
      <c r="AI136" s="828"/>
      <c r="AJ136" s="828"/>
      <c r="AK136" s="828"/>
      <c r="AL136" s="828"/>
      <c r="AM136" s="828"/>
      <c r="AN136" s="828"/>
      <c r="AO136" s="828"/>
      <c r="AP136" s="828"/>
      <c r="AQ136" s="828"/>
      <c r="AR136" s="828"/>
      <c r="AS136" s="828"/>
      <c r="AT136" s="828"/>
      <c r="AU136" s="828"/>
      <c r="AV136" s="828"/>
      <c r="AW136" s="828"/>
      <c r="AX136" s="828"/>
      <c r="AY136" s="828"/>
      <c r="AZ136" s="828"/>
      <c r="BA136" s="828"/>
      <c r="BB136" s="828"/>
      <c r="BC136" s="828"/>
      <c r="BD136" s="828"/>
      <c r="BE136" s="828"/>
      <c r="BF136" s="828"/>
      <c r="BG136" s="828"/>
      <c r="BH136" s="828"/>
      <c r="BI136" s="828"/>
      <c r="BJ136" s="828"/>
      <c r="BK136" s="828"/>
      <c r="BL136" s="828"/>
      <c r="BM136" s="828"/>
      <c r="BN136" s="828"/>
      <c r="BO136" s="828"/>
      <c r="BP136" s="828"/>
      <c r="BQ136" s="828"/>
      <c r="BR136" s="828"/>
      <c r="BS136" s="828"/>
      <c r="BT136" s="828"/>
      <c r="BU136" s="828"/>
      <c r="BV136" s="828"/>
      <c r="BW136" s="828"/>
      <c r="BX136" s="828"/>
      <c r="BY136" s="829"/>
      <c r="BZ136" s="829"/>
      <c r="CA136" s="382"/>
      <c r="CB136" s="382"/>
      <c r="CC136" s="151"/>
      <c r="CD136" s="151"/>
      <c r="CE136" s="151"/>
      <c r="CF136" s="151"/>
      <c r="CG136" s="151"/>
      <c r="CH136" s="151"/>
      <c r="CI136" s="151"/>
      <c r="CJ136" s="151"/>
      <c r="CK136" s="151"/>
      <c r="CL136" s="151"/>
      <c r="CM136" s="151"/>
      <c r="CN136" s="151"/>
      <c r="CO136" s="151"/>
      <c r="CP136" s="151"/>
      <c r="CQ136" s="151"/>
      <c r="CR136" s="151"/>
      <c r="CS136" s="151"/>
      <c r="CT136" s="151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662"/>
      <c r="DK136" s="662"/>
      <c r="DL136" s="662"/>
      <c r="DM136" s="663"/>
      <c r="DN136" s="663"/>
      <c r="DO136" s="663"/>
      <c r="DP136" s="663"/>
      <c r="DQ136" s="663"/>
      <c r="DR136" s="663"/>
      <c r="DS136" s="663"/>
      <c r="DT136" s="663"/>
      <c r="DU136" s="663"/>
      <c r="DV136" s="663"/>
      <c r="DW136" s="663"/>
      <c r="DX136" s="663"/>
      <c r="DY136" s="663"/>
      <c r="DZ136" s="663"/>
      <c r="EA136" s="663"/>
      <c r="EB136" s="663"/>
      <c r="EC136" s="663"/>
      <c r="ED136" s="663"/>
      <c r="EE136" s="663"/>
      <c r="EF136" s="663"/>
      <c r="EG136" s="663"/>
      <c r="EH136" s="663"/>
      <c r="EI136" s="663"/>
      <c r="EJ136" s="663"/>
      <c r="EK136" s="663"/>
      <c r="EL136" s="663"/>
      <c r="EM136" s="663"/>
      <c r="EN136" s="663"/>
      <c r="EO136" s="663"/>
      <c r="EP136" s="663"/>
      <c r="EQ136" s="663"/>
      <c r="ER136" s="663"/>
      <c r="ES136" s="663"/>
      <c r="ET136" s="663"/>
      <c r="EU136" s="663"/>
      <c r="EV136" s="663"/>
      <c r="EW136" s="663"/>
      <c r="EX136" s="663"/>
      <c r="EY136" s="663"/>
      <c r="EZ136" s="663"/>
      <c r="FA136" s="663"/>
      <c r="FB136" s="663"/>
      <c r="FC136" s="663"/>
      <c r="FD136" s="663"/>
      <c r="FE136" s="663"/>
      <c r="FF136" s="663"/>
      <c r="FG136" s="663"/>
      <c r="FH136" s="663"/>
      <c r="FI136" s="663"/>
      <c r="FJ136" s="663"/>
      <c r="FK136" s="663"/>
      <c r="FL136" s="663"/>
      <c r="FM136" s="663"/>
      <c r="FN136" s="663"/>
      <c r="FO136" s="663"/>
      <c r="FP136" s="663"/>
      <c r="FQ136" s="663"/>
      <c r="FR136" s="663"/>
      <c r="FS136" s="663"/>
      <c r="FT136" s="663"/>
      <c r="FU136" s="663"/>
      <c r="FV136" s="663"/>
      <c r="FW136" s="663"/>
      <c r="FX136" s="663"/>
      <c r="FY136" s="663"/>
      <c r="FZ136" s="663"/>
      <c r="GA136" s="663"/>
      <c r="GB136" s="663"/>
      <c r="GC136" s="663"/>
      <c r="GD136" s="663"/>
      <c r="GE136" s="663"/>
      <c r="GF136" s="663"/>
      <c r="GG136" s="663"/>
      <c r="GH136" s="663"/>
      <c r="GI136" s="663"/>
      <c r="GJ136" s="663"/>
      <c r="GK136" s="663"/>
      <c r="GL136" s="663"/>
      <c r="GM136" s="663"/>
      <c r="GN136" s="663"/>
      <c r="GO136" s="663"/>
      <c r="GP136" s="663"/>
      <c r="GQ136" s="663"/>
      <c r="GR136" s="663"/>
      <c r="GS136" s="663"/>
      <c r="GT136" s="663"/>
      <c r="GU136" s="663"/>
      <c r="GV136" s="663"/>
      <c r="GW136" s="663"/>
      <c r="GX136" s="663"/>
      <c r="GY136" s="663"/>
      <c r="GZ136" s="663"/>
      <c r="HA136" s="663"/>
      <c r="HB136" s="663"/>
      <c r="HC136" s="663"/>
      <c r="HD136" s="663"/>
      <c r="HE136" s="663"/>
      <c r="HF136" s="663"/>
      <c r="HG136" s="663"/>
      <c r="HH136" s="663"/>
      <c r="HI136" s="663"/>
      <c r="HJ136" s="663"/>
      <c r="HK136" s="663"/>
      <c r="HL136" s="663"/>
      <c r="HM136" s="663"/>
      <c r="HN136" s="663"/>
      <c r="HO136" s="663"/>
      <c r="HP136" s="663"/>
    </row>
    <row r="137" spans="1:224">
      <c r="A137" s="302"/>
      <c r="B137" s="302"/>
      <c r="C137" s="302"/>
      <c r="D137" s="302"/>
      <c r="E137" s="826" t="s">
        <v>32</v>
      </c>
      <c r="F137" s="826"/>
      <c r="G137" s="826"/>
      <c r="H137" s="826"/>
      <c r="I137" s="826"/>
      <c r="J137" s="826"/>
      <c r="K137" s="826"/>
      <c r="L137" s="826"/>
      <c r="M137" s="826"/>
      <c r="N137" s="826"/>
      <c r="O137" s="826"/>
      <c r="P137" s="826"/>
      <c r="Q137" s="827"/>
      <c r="R137" s="827"/>
      <c r="S137" s="827"/>
      <c r="T137" s="827"/>
      <c r="U137" s="827"/>
      <c r="V137" s="827"/>
      <c r="W137" s="827"/>
      <c r="X137" s="827"/>
      <c r="Y137" s="827"/>
      <c r="Z137" s="827"/>
      <c r="AA137" s="827"/>
      <c r="AB137" s="827"/>
      <c r="AC137" s="827"/>
      <c r="AD137" s="827"/>
      <c r="AE137" s="827"/>
      <c r="AF137" s="827"/>
      <c r="AG137" s="827"/>
      <c r="AH137" s="827"/>
      <c r="AI137" s="827"/>
      <c r="AJ137" s="827"/>
      <c r="AK137" s="827"/>
      <c r="AL137" s="827"/>
      <c r="AM137" s="827"/>
      <c r="AN137" s="827"/>
      <c r="AO137" s="827"/>
      <c r="AP137" s="827"/>
      <c r="AQ137" s="827"/>
      <c r="AR137" s="827"/>
      <c r="AS137" s="827"/>
      <c r="AT137" s="827"/>
      <c r="AU137" s="827"/>
      <c r="AV137" s="827"/>
      <c r="AW137" s="827"/>
      <c r="AX137" s="827"/>
      <c r="AY137" s="827"/>
      <c r="AZ137" s="827"/>
      <c r="BA137" s="827"/>
      <c r="BB137" s="827"/>
      <c r="BC137" s="827"/>
      <c r="BD137" s="827"/>
      <c r="BE137" s="827"/>
      <c r="BF137" s="827"/>
      <c r="BG137" s="827"/>
      <c r="BH137" s="827"/>
      <c r="BI137" s="827"/>
      <c r="BJ137" s="827"/>
      <c r="BK137" s="827"/>
      <c r="BL137" s="827"/>
      <c r="BM137" s="827"/>
      <c r="BN137" s="827"/>
      <c r="BO137" s="827"/>
      <c r="BP137" s="827"/>
      <c r="BQ137" s="827"/>
      <c r="BR137" s="827"/>
      <c r="BS137" s="827"/>
      <c r="BT137" s="827"/>
      <c r="BU137" s="827"/>
      <c r="BV137" s="827"/>
      <c r="BW137" s="827"/>
      <c r="BX137" s="827"/>
      <c r="BY137" s="827"/>
      <c r="BZ137" s="381"/>
      <c r="CA137" s="381"/>
      <c r="CB137" s="381"/>
      <c r="CC137" s="381"/>
      <c r="CD137" s="381"/>
      <c r="CE137" s="381"/>
      <c r="CF137" s="381"/>
      <c r="CG137" s="381"/>
      <c r="CH137" s="381"/>
      <c r="CI137" s="381"/>
      <c r="CJ137" s="402"/>
      <c r="CK137" s="302"/>
      <c r="CL137" s="302"/>
      <c r="CM137" s="302"/>
      <c r="CN137" s="302"/>
      <c r="CO137" s="302"/>
      <c r="CP137" s="302"/>
      <c r="CQ137" s="302"/>
      <c r="CR137" s="302"/>
      <c r="CS137" s="302"/>
      <c r="CT137" s="302"/>
      <c r="CU137" s="302"/>
      <c r="CV137" s="302"/>
      <c r="CW137" s="302"/>
      <c r="CX137" s="302"/>
      <c r="CY137" s="302"/>
      <c r="CZ137" s="302"/>
      <c r="DA137" s="302"/>
      <c r="DB137" s="302"/>
      <c r="DC137" s="302"/>
      <c r="DD137" s="302"/>
      <c r="DE137" s="302"/>
      <c r="DF137" s="302"/>
      <c r="DG137" s="302"/>
      <c r="DH137" s="302"/>
      <c r="DI137" s="302"/>
      <c r="DJ137" s="664"/>
      <c r="DK137" s="664"/>
      <c r="DL137" s="664"/>
      <c r="DM137" s="664"/>
      <c r="DN137" s="664"/>
      <c r="DO137" s="664"/>
      <c r="DP137" s="664"/>
      <c r="DQ137" s="664"/>
      <c r="DR137" s="664"/>
      <c r="DS137" s="664"/>
      <c r="DT137" s="664"/>
      <c r="DU137" s="664"/>
      <c r="DV137" s="664"/>
      <c r="DW137" s="664"/>
      <c r="DX137" s="542"/>
      <c r="DY137" s="542"/>
      <c r="DZ137" s="542"/>
      <c r="EA137" s="542"/>
      <c r="EB137" s="542"/>
      <c r="EC137" s="542"/>
      <c r="ED137" s="542"/>
      <c r="EE137" s="542"/>
      <c r="EF137" s="542"/>
      <c r="EG137" s="542"/>
      <c r="EH137" s="542"/>
      <c r="EI137" s="542"/>
      <c r="EJ137" s="542"/>
      <c r="EK137" s="542"/>
      <c r="EL137" s="542"/>
      <c r="EM137" s="542"/>
      <c r="EN137" s="542"/>
      <c r="EO137" s="542"/>
      <c r="EP137" s="542"/>
      <c r="EQ137" s="542"/>
      <c r="ER137" s="542"/>
      <c r="ES137" s="542"/>
      <c r="ET137" s="542"/>
      <c r="EU137" s="542"/>
      <c r="EV137" s="542"/>
      <c r="EW137" s="542"/>
      <c r="EX137" s="542"/>
      <c r="EY137" s="542"/>
      <c r="EZ137" s="542"/>
      <c r="FA137" s="542"/>
      <c r="FB137" s="542"/>
      <c r="FC137" s="542"/>
      <c r="FD137" s="542"/>
      <c r="FE137" s="542"/>
      <c r="FF137" s="542"/>
      <c r="FG137" s="542"/>
      <c r="FH137" s="542"/>
      <c r="FI137" s="542"/>
      <c r="FJ137" s="542"/>
      <c r="FK137" s="542"/>
      <c r="FL137" s="542"/>
      <c r="FM137" s="542"/>
      <c r="FN137" s="542"/>
      <c r="FO137" s="542"/>
      <c r="FP137" s="542"/>
      <c r="FQ137" s="542"/>
      <c r="FR137" s="542"/>
      <c r="FS137" s="542"/>
      <c r="FT137" s="542"/>
      <c r="FU137" s="542"/>
      <c r="FV137" s="542"/>
      <c r="FW137" s="542"/>
      <c r="FX137" s="542"/>
      <c r="FY137" s="542"/>
      <c r="FZ137" s="542"/>
      <c r="GA137" s="542"/>
      <c r="GB137" s="542"/>
      <c r="GC137" s="542"/>
      <c r="GD137" s="542"/>
      <c r="GE137" s="542"/>
      <c r="GF137" s="542"/>
      <c r="GG137" s="542"/>
      <c r="GH137" s="542"/>
      <c r="GI137" s="542"/>
      <c r="GJ137" s="542"/>
      <c r="GK137" s="542"/>
      <c r="GL137" s="542"/>
      <c r="GM137" s="542"/>
      <c r="GN137" s="542"/>
      <c r="GO137" s="542"/>
      <c r="GP137" s="542"/>
      <c r="GQ137" s="542"/>
      <c r="GR137" s="542"/>
      <c r="GS137" s="542"/>
      <c r="GT137" s="542"/>
      <c r="GU137" s="542"/>
      <c r="GV137" s="542"/>
      <c r="GW137" s="542"/>
      <c r="GX137" s="542"/>
      <c r="GY137" s="542"/>
      <c r="GZ137" s="542"/>
      <c r="HA137" s="542"/>
      <c r="HB137" s="542"/>
      <c r="HC137" s="542"/>
      <c r="HD137" s="542"/>
      <c r="HE137" s="542"/>
      <c r="HF137" s="542"/>
      <c r="HG137" s="542"/>
      <c r="HH137" s="542"/>
      <c r="HI137" s="542"/>
      <c r="HJ137" s="542"/>
      <c r="HK137" s="542"/>
      <c r="HL137" s="542"/>
      <c r="HM137" s="542"/>
      <c r="HN137" s="542"/>
      <c r="HO137" s="542"/>
      <c r="HP137" s="542"/>
    </row>
    <row r="138" spans="1:224">
      <c r="E138" s="76" t="s">
        <v>26</v>
      </c>
      <c r="F138" s="76"/>
      <c r="G138" s="76"/>
      <c r="H138" s="76"/>
      <c r="I138" s="823" t="s">
        <v>27</v>
      </c>
      <c r="J138" s="823"/>
      <c r="K138" s="823"/>
      <c r="L138" s="823"/>
      <c r="M138" s="823"/>
      <c r="N138" s="823"/>
      <c r="O138" s="823"/>
      <c r="P138" s="823"/>
      <c r="Q138" s="823"/>
      <c r="R138" s="823"/>
      <c r="S138" s="823"/>
      <c r="T138" s="823"/>
      <c r="U138" s="823"/>
      <c r="V138" s="823"/>
      <c r="W138" s="823"/>
      <c r="X138" s="823"/>
      <c r="Y138" s="823"/>
      <c r="Z138" s="823"/>
      <c r="AA138" s="823"/>
      <c r="AB138" s="823"/>
      <c r="AC138" s="823"/>
      <c r="AD138" s="823"/>
      <c r="AE138" s="823"/>
      <c r="AF138" s="823"/>
      <c r="AG138" s="823"/>
      <c r="DJ138" s="542"/>
      <c r="DK138" s="542"/>
      <c r="DL138" s="542"/>
      <c r="DM138" s="542"/>
      <c r="DN138" s="542"/>
      <c r="DO138" s="542"/>
      <c r="DP138" s="542"/>
      <c r="DQ138" s="542"/>
      <c r="DR138" s="542"/>
      <c r="DS138" s="542"/>
      <c r="DT138" s="542"/>
      <c r="DU138" s="542"/>
      <c r="DV138" s="542"/>
      <c r="DW138" s="542"/>
      <c r="DX138" s="542"/>
      <c r="DY138" s="542"/>
      <c r="DZ138" s="542"/>
      <c r="EA138" s="542"/>
      <c r="EB138" s="542"/>
      <c r="EC138" s="542"/>
      <c r="ED138" s="542"/>
      <c r="EE138" s="542"/>
      <c r="EF138" s="542"/>
      <c r="EG138" s="542"/>
      <c r="EH138" s="542"/>
      <c r="EI138" s="542"/>
      <c r="EJ138" s="542"/>
      <c r="EK138" s="542"/>
      <c r="EL138" s="542"/>
      <c r="EM138" s="542"/>
      <c r="EN138" s="542"/>
      <c r="EO138" s="542"/>
      <c r="EP138" s="542"/>
      <c r="EQ138" s="542"/>
      <c r="ER138" s="542"/>
      <c r="ES138" s="542"/>
      <c r="ET138" s="542"/>
      <c r="EU138" s="542"/>
      <c r="EV138" s="542"/>
      <c r="EW138" s="542"/>
      <c r="EX138" s="542"/>
      <c r="EY138" s="542"/>
      <c r="EZ138" s="542"/>
      <c r="FA138" s="542"/>
      <c r="FB138" s="542"/>
      <c r="FC138" s="542"/>
      <c r="FD138" s="542"/>
      <c r="FE138" s="542"/>
      <c r="FF138" s="542"/>
      <c r="FG138" s="542"/>
      <c r="FH138" s="542"/>
      <c r="FI138" s="542"/>
      <c r="FJ138" s="542"/>
      <c r="FK138" s="542"/>
      <c r="FL138" s="542"/>
      <c r="FM138" s="542"/>
      <c r="FN138" s="542"/>
      <c r="FO138" s="542"/>
      <c r="FP138" s="542"/>
      <c r="FQ138" s="542"/>
      <c r="FR138" s="542"/>
      <c r="FS138" s="542"/>
      <c r="FT138" s="542"/>
      <c r="FU138" s="542"/>
      <c r="FV138" s="542"/>
      <c r="FW138" s="542"/>
      <c r="FX138" s="542"/>
      <c r="FY138" s="542"/>
      <c r="FZ138" s="542"/>
      <c r="GA138" s="542"/>
      <c r="GB138" s="542"/>
      <c r="GC138" s="542"/>
      <c r="GD138" s="542"/>
      <c r="GE138" s="542"/>
      <c r="GF138" s="542"/>
      <c r="GG138" s="542"/>
      <c r="GH138" s="542"/>
      <c r="GI138" s="542"/>
      <c r="GJ138" s="542"/>
      <c r="GK138" s="542"/>
      <c r="GL138" s="542"/>
      <c r="GM138" s="542"/>
      <c r="GN138" s="542"/>
      <c r="GO138" s="542"/>
      <c r="GP138" s="542"/>
      <c r="GQ138" s="542"/>
      <c r="GR138" s="542"/>
      <c r="GS138" s="542"/>
      <c r="GT138" s="542"/>
      <c r="GU138" s="542"/>
      <c r="GV138" s="542"/>
      <c r="GW138" s="542"/>
      <c r="GX138" s="542"/>
      <c r="GY138" s="542"/>
      <c r="GZ138" s="542"/>
      <c r="HA138" s="542"/>
      <c r="HB138" s="542"/>
      <c r="HC138" s="542"/>
      <c r="HD138" s="542"/>
      <c r="HE138" s="542"/>
      <c r="HF138" s="542"/>
      <c r="HG138" s="542"/>
      <c r="HH138" s="542"/>
      <c r="HI138" s="542"/>
      <c r="HJ138" s="542"/>
      <c r="HK138" s="542"/>
      <c r="HL138" s="542"/>
      <c r="HM138" s="542"/>
      <c r="HN138" s="542"/>
      <c r="HO138" s="542"/>
      <c r="HP138" s="542"/>
    </row>
    <row r="139" spans="1:224">
      <c r="E139" s="76" t="s">
        <v>28</v>
      </c>
      <c r="F139" s="76"/>
      <c r="G139" s="76"/>
      <c r="H139" s="76"/>
      <c r="I139" s="823" t="s">
        <v>29</v>
      </c>
      <c r="J139" s="823"/>
      <c r="K139" s="823"/>
      <c r="L139" s="823"/>
      <c r="M139" s="823"/>
      <c r="N139" s="823"/>
      <c r="O139" s="823"/>
      <c r="P139" s="823"/>
      <c r="Q139" s="823"/>
      <c r="R139" s="823"/>
      <c r="S139" s="823"/>
      <c r="T139" s="823"/>
      <c r="U139" s="823"/>
      <c r="V139" s="823"/>
      <c r="W139" s="823"/>
      <c r="X139" s="823"/>
      <c r="Y139" s="823"/>
      <c r="Z139" s="823"/>
      <c r="AA139" s="823"/>
      <c r="AB139" s="823"/>
      <c r="AC139" s="823"/>
      <c r="AD139" s="823"/>
      <c r="AE139" s="823"/>
      <c r="AF139" s="823"/>
      <c r="AG139" s="823"/>
      <c r="DJ139" s="542"/>
      <c r="DK139" s="542"/>
      <c r="DL139" s="542"/>
      <c r="DM139" s="542"/>
      <c r="DN139" s="542"/>
      <c r="DO139" s="542"/>
      <c r="DP139" s="542"/>
      <c r="DQ139" s="542"/>
      <c r="DR139" s="542"/>
      <c r="DS139" s="542"/>
      <c r="DT139" s="542"/>
      <c r="DU139" s="542"/>
      <c r="DV139" s="542"/>
      <c r="DW139" s="542"/>
      <c r="DX139" s="542"/>
      <c r="DY139" s="542"/>
      <c r="DZ139" s="542"/>
      <c r="EA139" s="542"/>
      <c r="EB139" s="542"/>
      <c r="EC139" s="542"/>
      <c r="ED139" s="542"/>
      <c r="EE139" s="542"/>
      <c r="EF139" s="542"/>
      <c r="EG139" s="542"/>
      <c r="EH139" s="542"/>
      <c r="EI139" s="542"/>
      <c r="EJ139" s="542"/>
      <c r="EK139" s="542"/>
      <c r="EL139" s="542"/>
      <c r="EM139" s="542"/>
      <c r="EN139" s="542"/>
      <c r="EO139" s="542"/>
      <c r="EP139" s="542"/>
      <c r="EQ139" s="542"/>
      <c r="ER139" s="542"/>
      <c r="ES139" s="542"/>
      <c r="ET139" s="542"/>
      <c r="EU139" s="542"/>
      <c r="EV139" s="542"/>
      <c r="EW139" s="542"/>
      <c r="EX139" s="542"/>
      <c r="EY139" s="542"/>
      <c r="EZ139" s="542"/>
      <c r="FA139" s="542"/>
      <c r="FB139" s="542"/>
      <c r="FC139" s="542"/>
      <c r="FD139" s="542"/>
      <c r="FE139" s="542"/>
      <c r="FF139" s="542"/>
      <c r="FG139" s="542"/>
      <c r="FH139" s="542"/>
      <c r="FI139" s="542"/>
      <c r="FJ139" s="542"/>
      <c r="FK139" s="542"/>
      <c r="FL139" s="542"/>
      <c r="FM139" s="542"/>
      <c r="FN139" s="542"/>
      <c r="FO139" s="542"/>
      <c r="FP139" s="542"/>
      <c r="FQ139" s="542"/>
      <c r="FR139" s="542"/>
      <c r="FS139" s="542"/>
      <c r="FT139" s="542"/>
      <c r="FU139" s="542"/>
      <c r="FV139" s="542"/>
      <c r="FW139" s="542"/>
      <c r="FX139" s="542"/>
      <c r="FY139" s="542"/>
      <c r="FZ139" s="542"/>
      <c r="GA139" s="542"/>
      <c r="GB139" s="542"/>
      <c r="GC139" s="542"/>
      <c r="GD139" s="542"/>
      <c r="GE139" s="542"/>
      <c r="GF139" s="542"/>
      <c r="GG139" s="542"/>
      <c r="GH139" s="542"/>
      <c r="GI139" s="542"/>
      <c r="GJ139" s="542"/>
      <c r="GK139" s="542"/>
      <c r="GL139" s="542"/>
      <c r="GM139" s="542"/>
      <c r="GN139" s="542"/>
      <c r="GO139" s="542"/>
      <c r="GP139" s="542"/>
      <c r="GQ139" s="542"/>
      <c r="GR139" s="542"/>
      <c r="GS139" s="542"/>
      <c r="GT139" s="542"/>
      <c r="GU139" s="542"/>
      <c r="GV139" s="542"/>
      <c r="GW139" s="542"/>
      <c r="GX139" s="542"/>
      <c r="GY139" s="542"/>
      <c r="GZ139" s="542"/>
      <c r="HA139" s="542"/>
      <c r="HB139" s="542"/>
      <c r="HC139" s="542"/>
      <c r="HD139" s="542"/>
      <c r="HE139" s="542"/>
      <c r="HF139" s="542"/>
      <c r="HG139" s="542"/>
      <c r="HH139" s="542"/>
      <c r="HI139" s="542"/>
      <c r="HJ139" s="542"/>
      <c r="HK139" s="542"/>
      <c r="HL139" s="542"/>
      <c r="HM139" s="542"/>
      <c r="HN139" s="542"/>
      <c r="HO139" s="542"/>
      <c r="HP139" s="542"/>
    </row>
    <row r="140" spans="1:224">
      <c r="E140" s="76" t="s">
        <v>30</v>
      </c>
      <c r="F140" s="76"/>
      <c r="G140" s="76"/>
      <c r="H140" s="76"/>
      <c r="I140" s="823" t="s">
        <v>31</v>
      </c>
      <c r="J140" s="823"/>
      <c r="K140" s="823"/>
      <c r="L140" s="823"/>
      <c r="M140" s="823"/>
      <c r="N140" s="823"/>
      <c r="O140" s="823"/>
      <c r="P140" s="823"/>
      <c r="Q140" s="823"/>
      <c r="R140" s="823"/>
      <c r="S140" s="823"/>
      <c r="T140" s="823"/>
      <c r="U140" s="823"/>
      <c r="V140" s="823"/>
      <c r="W140" s="823"/>
      <c r="X140" s="823"/>
      <c r="Y140" s="823"/>
      <c r="Z140" s="823"/>
      <c r="AA140" s="823"/>
      <c r="AB140" s="823"/>
      <c r="AC140" s="823"/>
      <c r="AD140" s="823"/>
      <c r="AE140" s="823"/>
      <c r="AF140" s="823"/>
      <c r="AG140" s="823"/>
      <c r="DJ140" s="542"/>
      <c r="DK140" s="542"/>
      <c r="DL140" s="542"/>
      <c r="DM140" s="542"/>
      <c r="DN140" s="542"/>
      <c r="DO140" s="542"/>
      <c r="DP140" s="542"/>
      <c r="DQ140" s="542"/>
      <c r="DR140" s="542"/>
      <c r="DS140" s="542"/>
      <c r="DT140" s="542"/>
      <c r="DU140" s="542"/>
      <c r="DV140" s="542"/>
      <c r="DW140" s="542"/>
      <c r="DX140" s="542"/>
      <c r="DY140" s="542"/>
      <c r="DZ140" s="542"/>
      <c r="EA140" s="542"/>
      <c r="EB140" s="542"/>
      <c r="EC140" s="542"/>
      <c r="ED140" s="542"/>
      <c r="EE140" s="542"/>
      <c r="EF140" s="542"/>
      <c r="EG140" s="542"/>
      <c r="EH140" s="542"/>
      <c r="EI140" s="542"/>
      <c r="EJ140" s="542"/>
      <c r="EK140" s="542"/>
      <c r="EL140" s="542"/>
      <c r="EM140" s="542"/>
      <c r="EN140" s="542"/>
      <c r="EO140" s="542"/>
      <c r="EP140" s="542"/>
      <c r="EQ140" s="542"/>
      <c r="ER140" s="542"/>
      <c r="ES140" s="542"/>
      <c r="ET140" s="542"/>
      <c r="EU140" s="542"/>
      <c r="EV140" s="542"/>
      <c r="EW140" s="542"/>
      <c r="EX140" s="542"/>
      <c r="EY140" s="542"/>
      <c r="EZ140" s="542"/>
      <c r="FA140" s="542"/>
      <c r="FB140" s="542"/>
      <c r="FC140" s="542"/>
      <c r="FD140" s="542"/>
      <c r="FE140" s="542"/>
      <c r="FF140" s="542"/>
      <c r="FG140" s="542"/>
      <c r="FH140" s="542"/>
      <c r="FI140" s="542"/>
      <c r="FJ140" s="542"/>
      <c r="FK140" s="542"/>
      <c r="FL140" s="542"/>
      <c r="FM140" s="542"/>
      <c r="FN140" s="542"/>
      <c r="FO140" s="542"/>
      <c r="FP140" s="542"/>
      <c r="FQ140" s="542"/>
      <c r="FR140" s="542"/>
      <c r="FS140" s="542"/>
      <c r="FT140" s="542"/>
      <c r="FU140" s="542"/>
      <c r="FV140" s="542"/>
      <c r="FW140" s="542"/>
      <c r="FX140" s="542"/>
      <c r="FY140" s="542"/>
      <c r="FZ140" s="542"/>
      <c r="GA140" s="542"/>
      <c r="GB140" s="542"/>
      <c r="GC140" s="542"/>
      <c r="GD140" s="542"/>
      <c r="GE140" s="542"/>
      <c r="GF140" s="542"/>
      <c r="GG140" s="542"/>
      <c r="GH140" s="542"/>
      <c r="GI140" s="542"/>
      <c r="GJ140" s="542"/>
      <c r="GK140" s="542"/>
      <c r="GL140" s="542"/>
      <c r="GM140" s="542"/>
      <c r="GN140" s="542"/>
      <c r="GO140" s="542"/>
      <c r="GP140" s="542"/>
      <c r="GQ140" s="542"/>
      <c r="GR140" s="542"/>
      <c r="GS140" s="542"/>
      <c r="GT140" s="542"/>
      <c r="GU140" s="542"/>
      <c r="GV140" s="542"/>
      <c r="GW140" s="542"/>
      <c r="GX140" s="542"/>
      <c r="GY140" s="542"/>
      <c r="GZ140" s="542"/>
      <c r="HA140" s="542"/>
      <c r="HB140" s="542"/>
      <c r="HC140" s="542"/>
      <c r="HD140" s="542"/>
      <c r="HE140" s="542"/>
      <c r="HF140" s="542"/>
      <c r="HG140" s="542"/>
      <c r="HH140" s="542"/>
      <c r="HI140" s="542"/>
      <c r="HJ140" s="542"/>
      <c r="HK140" s="542"/>
      <c r="HL140" s="542"/>
      <c r="HM140" s="542"/>
      <c r="HN140" s="542"/>
      <c r="HO140" s="542"/>
      <c r="HP140" s="542"/>
    </row>
    <row r="141" spans="1:224">
      <c r="DJ141" s="542"/>
      <c r="DK141" s="542"/>
      <c r="DL141" s="542"/>
      <c r="DM141" s="542"/>
      <c r="DN141" s="542"/>
      <c r="DO141" s="542"/>
      <c r="DP141" s="542"/>
      <c r="DQ141" s="542"/>
      <c r="DR141" s="542"/>
      <c r="DS141" s="542"/>
      <c r="DT141" s="542"/>
      <c r="DU141" s="542"/>
      <c r="DV141" s="542"/>
      <c r="DW141" s="542"/>
      <c r="DX141" s="542"/>
      <c r="DY141" s="542"/>
      <c r="DZ141" s="542"/>
      <c r="EA141" s="542"/>
      <c r="EB141" s="542"/>
      <c r="EC141" s="542"/>
      <c r="ED141" s="542"/>
      <c r="EE141" s="542"/>
      <c r="EF141" s="542"/>
      <c r="EG141" s="542"/>
      <c r="EH141" s="542"/>
      <c r="EI141" s="542"/>
      <c r="EJ141" s="542"/>
      <c r="EK141" s="542"/>
      <c r="EL141" s="542"/>
      <c r="EM141" s="542"/>
      <c r="EN141" s="542"/>
      <c r="EO141" s="542"/>
      <c r="EP141" s="542"/>
      <c r="EQ141" s="542"/>
      <c r="ER141" s="542"/>
      <c r="ES141" s="542"/>
      <c r="ET141" s="542"/>
      <c r="EU141" s="542"/>
      <c r="EV141" s="542"/>
      <c r="EW141" s="542"/>
      <c r="EX141" s="542"/>
      <c r="EY141" s="542"/>
      <c r="EZ141" s="542"/>
      <c r="FA141" s="542"/>
      <c r="FB141" s="542"/>
      <c r="FC141" s="542"/>
      <c r="FD141" s="542"/>
      <c r="FE141" s="542"/>
      <c r="FF141" s="542"/>
      <c r="FG141" s="542"/>
      <c r="FH141" s="542"/>
      <c r="FI141" s="542"/>
      <c r="FJ141" s="542"/>
      <c r="FK141" s="542"/>
      <c r="FL141" s="542"/>
      <c r="FM141" s="542"/>
      <c r="FN141" s="542"/>
      <c r="FO141" s="542"/>
      <c r="FP141" s="542"/>
      <c r="FQ141" s="542"/>
      <c r="FR141" s="542"/>
      <c r="FS141" s="542"/>
      <c r="FT141" s="542"/>
      <c r="FU141" s="542"/>
      <c r="FV141" s="542"/>
      <c r="FW141" s="542"/>
      <c r="FX141" s="542"/>
      <c r="FY141" s="542"/>
      <c r="FZ141" s="542"/>
      <c r="GA141" s="542"/>
      <c r="GB141" s="542"/>
      <c r="GC141" s="542"/>
      <c r="GD141" s="542"/>
      <c r="GE141" s="542"/>
      <c r="GF141" s="542"/>
      <c r="GG141" s="542"/>
      <c r="GH141" s="542"/>
      <c r="GI141" s="542"/>
      <c r="GJ141" s="542"/>
      <c r="GK141" s="542"/>
      <c r="GL141" s="542"/>
      <c r="GM141" s="542"/>
      <c r="GN141" s="542"/>
      <c r="GO141" s="542"/>
      <c r="GP141" s="542"/>
      <c r="GQ141" s="542"/>
      <c r="GR141" s="542"/>
      <c r="GS141" s="542"/>
      <c r="GT141" s="542"/>
      <c r="GU141" s="542"/>
      <c r="GV141" s="542"/>
      <c r="GW141" s="542"/>
      <c r="GX141" s="542"/>
      <c r="GY141" s="542"/>
      <c r="GZ141" s="542"/>
      <c r="HA141" s="542"/>
      <c r="HB141" s="542"/>
      <c r="HC141" s="542"/>
      <c r="HD141" s="542"/>
      <c r="HE141" s="542"/>
      <c r="HF141" s="542"/>
      <c r="HG141" s="542"/>
      <c r="HH141" s="542"/>
      <c r="HI141" s="542"/>
      <c r="HJ141" s="542"/>
      <c r="HK141" s="542"/>
      <c r="HL141" s="542"/>
      <c r="HM141" s="542"/>
      <c r="HN141" s="542"/>
      <c r="HO141" s="542"/>
      <c r="HP141" s="542"/>
    </row>
    <row r="142" spans="1:224" ht="60" customHeight="1">
      <c r="A142" s="783" t="s">
        <v>163</v>
      </c>
      <c r="B142" s="784"/>
      <c r="C142" s="834" t="s">
        <v>426</v>
      </c>
      <c r="D142" s="834"/>
      <c r="E142" s="834"/>
      <c r="F142" s="834"/>
      <c r="G142" s="834"/>
      <c r="H142" s="834"/>
      <c r="I142" s="834"/>
      <c r="J142" s="834"/>
      <c r="K142" s="834"/>
      <c r="L142" s="834"/>
      <c r="M142" s="834"/>
      <c r="N142" s="834"/>
      <c r="O142" s="834"/>
      <c r="P142" s="834"/>
      <c r="Q142" s="834"/>
      <c r="R142" s="834"/>
      <c r="S142" s="834"/>
      <c r="T142" s="834"/>
      <c r="U142" s="834"/>
      <c r="V142" s="834"/>
      <c r="W142" s="834"/>
      <c r="X142" s="834"/>
      <c r="Y142" s="834"/>
      <c r="Z142" s="834"/>
      <c r="AA142" s="834"/>
      <c r="AB142" s="834"/>
      <c r="AC142" s="834"/>
      <c r="AD142" s="834"/>
      <c r="AE142" s="834"/>
      <c r="AF142" s="834"/>
      <c r="AG142" s="834"/>
      <c r="AH142" s="834"/>
      <c r="AI142" s="834"/>
      <c r="AJ142" s="834"/>
      <c r="AK142" s="834"/>
      <c r="AL142" s="834"/>
      <c r="AM142" s="834"/>
      <c r="AN142" s="834"/>
      <c r="AO142" s="834"/>
      <c r="AP142" s="834"/>
      <c r="AQ142" s="834"/>
      <c r="AR142" s="834"/>
      <c r="AS142" s="834"/>
      <c r="AT142" s="834"/>
      <c r="AU142" s="834"/>
      <c r="AV142" s="834"/>
      <c r="AW142" s="834"/>
      <c r="AX142" s="834"/>
      <c r="AY142" s="834"/>
      <c r="AZ142" s="834"/>
      <c r="BA142" s="834"/>
      <c r="BB142" s="834"/>
      <c r="BC142" s="834"/>
      <c r="BD142" s="834"/>
      <c r="BE142" s="834"/>
      <c r="BF142" s="834"/>
      <c r="BG142" s="834"/>
      <c r="BH142" s="834"/>
      <c r="BI142" s="834"/>
      <c r="BJ142" s="834"/>
      <c r="BK142" s="834"/>
      <c r="BL142" s="834"/>
      <c r="BM142" s="834"/>
      <c r="BN142" s="834"/>
      <c r="BO142" s="834"/>
      <c r="BP142" s="834"/>
      <c r="BQ142" s="834"/>
      <c r="BR142" s="834"/>
      <c r="BS142" s="834"/>
      <c r="BT142" s="834"/>
      <c r="BU142" s="834"/>
      <c r="BV142" s="834"/>
      <c r="BW142" s="834"/>
      <c r="BX142" s="834"/>
      <c r="BY142" s="834"/>
      <c r="BZ142" s="834"/>
      <c r="CA142" s="834"/>
      <c r="CB142" s="834"/>
      <c r="CC142" s="834"/>
      <c r="CD142" s="834"/>
      <c r="CE142" s="834"/>
      <c r="CF142" s="834"/>
      <c r="CG142" s="834"/>
      <c r="CH142" s="834"/>
      <c r="CI142" s="834"/>
      <c r="CJ142" s="834"/>
      <c r="CK142" s="834"/>
      <c r="CL142" s="834"/>
      <c r="CM142" s="834"/>
      <c r="CN142" s="834"/>
      <c r="CO142" s="834"/>
      <c r="CP142" s="834"/>
      <c r="CQ142" s="834"/>
      <c r="CR142" s="834"/>
      <c r="CS142" s="834"/>
      <c r="CT142" s="834"/>
      <c r="CU142" s="834"/>
      <c r="CV142" s="834"/>
      <c r="CW142" s="834"/>
      <c r="CX142" s="834"/>
      <c r="CY142" s="834"/>
      <c r="CZ142" s="834"/>
      <c r="DA142" s="834"/>
      <c r="DB142" s="834"/>
      <c r="DC142" s="834"/>
      <c r="DD142" s="834"/>
      <c r="DE142" s="834"/>
      <c r="DF142" s="834"/>
      <c r="DG142" s="834"/>
      <c r="DH142" s="143"/>
      <c r="DI142" s="143"/>
      <c r="DJ142" s="665"/>
      <c r="DK142" s="665"/>
      <c r="DL142" s="665"/>
      <c r="DM142" s="665"/>
      <c r="DN142" s="665"/>
      <c r="DO142" s="665"/>
      <c r="DP142" s="665"/>
      <c r="DQ142" s="665"/>
      <c r="DR142" s="665"/>
      <c r="DS142" s="665"/>
      <c r="DT142" s="665"/>
      <c r="DU142" s="666"/>
      <c r="DV142" s="666"/>
      <c r="DW142" s="666"/>
      <c r="DX142" s="666"/>
      <c r="DY142" s="666"/>
      <c r="DZ142" s="666"/>
      <c r="EA142" s="666"/>
      <c r="EB142" s="666"/>
      <c r="EC142" s="666"/>
      <c r="ED142" s="542"/>
      <c r="EE142" s="542"/>
      <c r="EF142" s="542"/>
      <c r="EG142" s="542"/>
      <c r="EH142" s="542"/>
      <c r="EI142" s="542"/>
      <c r="EJ142" s="542"/>
      <c r="EK142" s="542"/>
      <c r="EL142" s="542"/>
      <c r="EM142" s="542"/>
      <c r="EN142" s="542"/>
      <c r="EO142" s="542"/>
      <c r="EP142" s="542"/>
      <c r="EQ142" s="542"/>
      <c r="ER142" s="542"/>
      <c r="ES142" s="542"/>
      <c r="ET142" s="542"/>
      <c r="EU142" s="542"/>
      <c r="EV142" s="542"/>
      <c r="EW142" s="542"/>
      <c r="EX142" s="542"/>
      <c r="EY142" s="542"/>
      <c r="EZ142" s="542"/>
      <c r="FA142" s="542"/>
      <c r="FB142" s="542"/>
      <c r="FC142" s="542"/>
      <c r="FD142" s="542"/>
      <c r="FE142" s="542"/>
      <c r="FF142" s="542"/>
      <c r="FG142" s="542"/>
      <c r="FH142" s="542"/>
      <c r="FI142" s="542"/>
      <c r="FJ142" s="542"/>
      <c r="FK142" s="542"/>
      <c r="FL142" s="542"/>
      <c r="FM142" s="542"/>
      <c r="FN142" s="542"/>
      <c r="FO142" s="542"/>
      <c r="FP142" s="542"/>
      <c r="FQ142" s="542"/>
      <c r="FR142" s="542"/>
      <c r="FS142" s="542"/>
      <c r="FT142" s="542"/>
      <c r="FU142" s="542"/>
      <c r="FV142" s="542"/>
      <c r="FW142" s="542"/>
      <c r="FX142" s="542"/>
      <c r="FY142" s="542"/>
      <c r="FZ142" s="542"/>
      <c r="GA142" s="542"/>
      <c r="GB142" s="542"/>
      <c r="GC142" s="542"/>
      <c r="GD142" s="542"/>
      <c r="GE142" s="542"/>
      <c r="GF142" s="542"/>
      <c r="GG142" s="542"/>
      <c r="GH142" s="542"/>
      <c r="GI142" s="542"/>
      <c r="GJ142" s="542"/>
      <c r="GK142" s="542"/>
      <c r="GL142" s="542"/>
      <c r="GM142" s="542"/>
      <c r="GN142" s="542"/>
      <c r="GO142" s="542"/>
      <c r="GP142" s="542"/>
      <c r="GQ142" s="542"/>
      <c r="GR142" s="542"/>
      <c r="GS142" s="542"/>
      <c r="GT142" s="542"/>
      <c r="GU142" s="542"/>
      <c r="GV142" s="542"/>
      <c r="GW142" s="542"/>
      <c r="GX142" s="542"/>
      <c r="GY142" s="542"/>
      <c r="GZ142" s="542"/>
      <c r="HA142" s="542"/>
      <c r="HB142" s="542"/>
      <c r="HC142" s="542"/>
      <c r="HD142" s="542"/>
      <c r="HE142" s="542"/>
      <c r="HF142" s="542"/>
      <c r="HG142" s="542"/>
      <c r="HH142" s="542"/>
      <c r="HI142" s="542"/>
      <c r="HJ142" s="542"/>
      <c r="HK142" s="542"/>
      <c r="HL142" s="542"/>
      <c r="HM142" s="542"/>
      <c r="HN142" s="542"/>
      <c r="HO142" s="542"/>
      <c r="HP142" s="542"/>
    </row>
    <row r="143" spans="1:224">
      <c r="DJ143" s="542"/>
      <c r="DK143" s="542"/>
      <c r="DL143" s="542"/>
      <c r="DM143" s="542"/>
      <c r="DN143" s="542"/>
      <c r="DO143" s="542"/>
      <c r="DP143" s="542"/>
      <c r="DQ143" s="542"/>
      <c r="DR143" s="542"/>
      <c r="DS143" s="542"/>
      <c r="DT143" s="542"/>
      <c r="DU143" s="542"/>
      <c r="DV143" s="542"/>
      <c r="DW143" s="542"/>
      <c r="DX143" s="542"/>
      <c r="DY143" s="542"/>
      <c r="DZ143" s="542"/>
      <c r="EA143" s="542"/>
      <c r="EB143" s="542"/>
      <c r="EC143" s="542"/>
      <c r="ED143" s="542"/>
      <c r="EE143" s="542"/>
      <c r="EF143" s="542"/>
      <c r="EG143" s="542"/>
      <c r="EH143" s="542"/>
      <c r="EI143" s="542"/>
      <c r="EJ143" s="542"/>
      <c r="EK143" s="542"/>
      <c r="EL143" s="542"/>
      <c r="EM143" s="542"/>
      <c r="EN143" s="542"/>
      <c r="EO143" s="542"/>
      <c r="EP143" s="542"/>
      <c r="EQ143" s="542"/>
      <c r="ER143" s="542"/>
      <c r="ES143" s="542"/>
      <c r="ET143" s="542"/>
      <c r="EU143" s="542"/>
      <c r="EV143" s="542"/>
      <c r="EW143" s="542"/>
      <c r="EX143" s="542"/>
      <c r="EY143" s="542"/>
      <c r="EZ143" s="542"/>
      <c r="FA143" s="542"/>
      <c r="FB143" s="542"/>
      <c r="FC143" s="542"/>
      <c r="FD143" s="542"/>
      <c r="FE143" s="542"/>
      <c r="FF143" s="542"/>
      <c r="FG143" s="542"/>
      <c r="FH143" s="542"/>
      <c r="FI143" s="542"/>
      <c r="FJ143" s="542"/>
      <c r="FK143" s="542"/>
      <c r="FL143" s="542"/>
      <c r="FM143" s="542"/>
      <c r="FN143" s="542"/>
      <c r="FO143" s="542"/>
      <c r="FP143" s="542"/>
      <c r="FQ143" s="542"/>
      <c r="FR143" s="542"/>
      <c r="FS143" s="542"/>
      <c r="FT143" s="542"/>
      <c r="FU143" s="542"/>
      <c r="FV143" s="542"/>
      <c r="FW143" s="542"/>
      <c r="FX143" s="542"/>
      <c r="FY143" s="542"/>
      <c r="FZ143" s="542"/>
      <c r="GA143" s="542"/>
      <c r="GB143" s="542"/>
      <c r="GC143" s="542"/>
      <c r="GD143" s="542"/>
      <c r="GE143" s="542"/>
      <c r="GF143" s="542"/>
      <c r="GG143" s="542"/>
      <c r="GH143" s="542"/>
      <c r="GI143" s="542"/>
      <c r="GJ143" s="542"/>
      <c r="GK143" s="542"/>
      <c r="GL143" s="542"/>
      <c r="GM143" s="542"/>
      <c r="GN143" s="542"/>
      <c r="GO143" s="542"/>
      <c r="GP143" s="542"/>
      <c r="GQ143" s="542"/>
      <c r="GR143" s="542"/>
      <c r="GS143" s="542"/>
      <c r="GT143" s="542"/>
      <c r="GU143" s="542"/>
      <c r="GV143" s="542"/>
      <c r="GW143" s="542"/>
      <c r="GX143" s="542"/>
      <c r="GY143" s="542"/>
      <c r="GZ143" s="542"/>
      <c r="HA143" s="542"/>
      <c r="HB143" s="542"/>
      <c r="HC143" s="542"/>
      <c r="HD143" s="542"/>
      <c r="HE143" s="542"/>
      <c r="HF143" s="542"/>
      <c r="HG143" s="542"/>
      <c r="HH143" s="542"/>
      <c r="HI143" s="542"/>
      <c r="HJ143" s="542"/>
      <c r="HK143" s="542"/>
      <c r="HL143" s="542"/>
      <c r="HM143" s="542"/>
      <c r="HN143" s="542"/>
      <c r="HO143" s="542"/>
      <c r="HP143" s="542"/>
    </row>
    <row r="144" spans="1:224" ht="39" customHeight="1">
      <c r="A144" s="831" t="s">
        <v>494</v>
      </c>
      <c r="B144" s="832"/>
      <c r="C144" s="145"/>
      <c r="D144" s="145"/>
      <c r="E144" s="833" t="s">
        <v>495</v>
      </c>
      <c r="F144" s="833"/>
      <c r="G144" s="833"/>
      <c r="H144" s="833"/>
      <c r="I144" s="833"/>
      <c r="J144" s="833"/>
      <c r="K144" s="833"/>
      <c r="L144" s="833"/>
      <c r="M144" s="833"/>
      <c r="N144" s="833"/>
      <c r="O144" s="833"/>
      <c r="P144" s="833"/>
      <c r="Q144" s="833"/>
      <c r="R144" s="833"/>
      <c r="S144" s="833"/>
      <c r="T144" s="833"/>
      <c r="U144" s="833"/>
      <c r="V144" s="833"/>
      <c r="W144" s="833"/>
      <c r="X144" s="833"/>
      <c r="Y144" s="833"/>
      <c r="Z144" s="833"/>
      <c r="AA144" s="833"/>
      <c r="AB144" s="833"/>
      <c r="AC144" s="833"/>
      <c r="AD144" s="833"/>
      <c r="AE144" s="833"/>
      <c r="AF144" s="833"/>
      <c r="AG144" s="833"/>
      <c r="AH144" s="833"/>
      <c r="AI144" s="833"/>
      <c r="AJ144" s="833"/>
      <c r="AK144" s="833"/>
      <c r="AL144" s="833"/>
      <c r="AM144" s="833"/>
      <c r="AN144" s="833"/>
      <c r="AO144" s="833"/>
      <c r="AP144" s="833"/>
      <c r="AQ144" s="833"/>
      <c r="AR144" s="833"/>
      <c r="AS144" s="833"/>
      <c r="AT144" s="833"/>
      <c r="AU144" s="833"/>
      <c r="AV144" s="833"/>
      <c r="AW144" s="833"/>
      <c r="AX144" s="833"/>
      <c r="AY144" s="833"/>
      <c r="AZ144" s="833"/>
      <c r="BA144" s="833"/>
      <c r="BB144" s="833"/>
      <c r="BC144" s="833"/>
      <c r="BD144" s="833"/>
      <c r="BE144" s="833"/>
      <c r="BF144" s="833"/>
      <c r="BG144" s="833"/>
      <c r="BH144" s="833"/>
      <c r="BI144" s="833"/>
      <c r="BJ144" s="833"/>
      <c r="BK144" s="833"/>
      <c r="BL144" s="833"/>
      <c r="BM144" s="833"/>
      <c r="BN144" s="833"/>
      <c r="BO144" s="833"/>
      <c r="BP144" s="833"/>
      <c r="BQ144" s="833"/>
      <c r="BR144" s="833"/>
      <c r="BS144" s="833"/>
      <c r="BT144" s="833"/>
      <c r="BU144" s="833"/>
      <c r="BV144" s="833"/>
      <c r="BW144" s="833"/>
      <c r="BX144" s="833"/>
      <c r="BY144" s="833"/>
      <c r="BZ144" s="833"/>
      <c r="CA144" s="833"/>
      <c r="CB144" s="833"/>
      <c r="CC144" s="833"/>
      <c r="CD144" s="833"/>
      <c r="CE144" s="833"/>
      <c r="CF144" s="833"/>
      <c r="CG144" s="833"/>
      <c r="CH144" s="833"/>
      <c r="CI144" s="833"/>
      <c r="CJ144" s="833"/>
      <c r="CK144" s="833"/>
      <c r="CL144" s="833"/>
      <c r="CM144" s="833"/>
      <c r="CN144" s="833"/>
      <c r="CO144" s="833"/>
      <c r="CP144" s="833"/>
      <c r="CQ144" s="833"/>
      <c r="CR144" s="833"/>
      <c r="CS144" s="833"/>
      <c r="CT144" s="833"/>
      <c r="CU144" s="833"/>
      <c r="CV144" s="833"/>
      <c r="CW144" s="833"/>
      <c r="CX144" s="833"/>
      <c r="CY144" s="833"/>
      <c r="CZ144" s="833"/>
      <c r="DA144" s="833"/>
      <c r="DB144" s="833"/>
      <c r="DC144" s="833"/>
      <c r="DD144" s="833"/>
      <c r="DE144" s="833"/>
      <c r="DF144" s="833"/>
      <c r="DG144" s="833"/>
      <c r="DH144" s="833"/>
      <c r="DI144" s="833"/>
      <c r="DJ144" s="542"/>
      <c r="DK144" s="542"/>
      <c r="DL144" s="542"/>
      <c r="DM144" s="542"/>
      <c r="DN144" s="542"/>
      <c r="DO144" s="542"/>
      <c r="DP144" s="542"/>
      <c r="DQ144" s="542"/>
      <c r="DR144" s="542"/>
      <c r="DS144" s="542"/>
      <c r="DT144" s="542"/>
      <c r="DU144" s="542"/>
      <c r="DV144" s="542"/>
      <c r="DW144" s="542"/>
      <c r="DX144" s="542"/>
      <c r="DY144" s="542"/>
      <c r="DZ144" s="542"/>
      <c r="EA144" s="542"/>
      <c r="EB144" s="542"/>
      <c r="EC144" s="542"/>
      <c r="ED144" s="542"/>
      <c r="EE144" s="542"/>
      <c r="EF144" s="542"/>
      <c r="EG144" s="542"/>
      <c r="EH144" s="542"/>
      <c r="EI144" s="542"/>
      <c r="EJ144" s="542"/>
      <c r="EK144" s="542"/>
      <c r="EL144" s="542"/>
      <c r="EM144" s="542"/>
      <c r="EN144" s="542"/>
      <c r="EO144" s="542"/>
      <c r="EP144" s="542"/>
      <c r="EQ144" s="542"/>
      <c r="ER144" s="542"/>
      <c r="ES144" s="542"/>
      <c r="ET144" s="542"/>
      <c r="EU144" s="542"/>
      <c r="EV144" s="542"/>
      <c r="EW144" s="542"/>
      <c r="EX144" s="542"/>
      <c r="EY144" s="542"/>
      <c r="EZ144" s="542"/>
      <c r="FA144" s="542"/>
      <c r="FB144" s="542"/>
      <c r="FC144" s="542"/>
      <c r="FD144" s="542"/>
      <c r="FE144" s="542"/>
      <c r="FF144" s="542"/>
      <c r="FG144" s="542"/>
      <c r="FH144" s="542"/>
      <c r="FI144" s="542"/>
      <c r="FJ144" s="542"/>
      <c r="FK144" s="542"/>
      <c r="FL144" s="542"/>
      <c r="FM144" s="542"/>
      <c r="FN144" s="542"/>
      <c r="FO144" s="542"/>
      <c r="FP144" s="542"/>
      <c r="FQ144" s="542"/>
      <c r="FR144" s="542"/>
      <c r="FS144" s="542"/>
      <c r="FT144" s="542"/>
      <c r="FU144" s="542"/>
      <c r="FV144" s="542"/>
      <c r="FW144" s="542"/>
      <c r="FX144" s="542"/>
      <c r="FY144" s="542"/>
      <c r="FZ144" s="542"/>
      <c r="GA144" s="542"/>
      <c r="GB144" s="542"/>
      <c r="GC144" s="542"/>
      <c r="GD144" s="542"/>
      <c r="GE144" s="542"/>
      <c r="GF144" s="542"/>
      <c r="GG144" s="542"/>
      <c r="GH144" s="542"/>
      <c r="GI144" s="542"/>
      <c r="GJ144" s="542"/>
      <c r="GK144" s="542"/>
      <c r="GL144" s="542"/>
      <c r="GM144" s="542"/>
      <c r="GN144" s="542"/>
      <c r="GO144" s="542"/>
      <c r="GP144" s="542"/>
      <c r="GQ144" s="542"/>
      <c r="GR144" s="542"/>
      <c r="GS144" s="542"/>
      <c r="GT144" s="542"/>
      <c r="GU144" s="542"/>
      <c r="GV144" s="542"/>
      <c r="GW144" s="542"/>
      <c r="GX144" s="542"/>
      <c r="GY144" s="542"/>
      <c r="GZ144" s="542"/>
      <c r="HA144" s="542"/>
      <c r="HB144" s="542"/>
      <c r="HC144" s="542"/>
      <c r="HD144" s="542"/>
      <c r="HE144" s="542"/>
      <c r="HF144" s="542"/>
      <c r="HG144" s="542"/>
      <c r="HH144" s="542"/>
      <c r="HI144" s="542"/>
      <c r="HJ144" s="542"/>
      <c r="HK144" s="542"/>
      <c r="HL144" s="542"/>
      <c r="HM144" s="542"/>
      <c r="HN144" s="542">
        <v>1</v>
      </c>
      <c r="HO144" s="542"/>
      <c r="HP144" s="390" t="s">
        <v>399</v>
      </c>
    </row>
  </sheetData>
  <dataConsolidate/>
  <mergeCells count="293">
    <mergeCell ref="A144:B144"/>
    <mergeCell ref="E144:DI144"/>
    <mergeCell ref="I140:AG140"/>
    <mergeCell ref="CW120:DG120"/>
    <mergeCell ref="C142:DG142"/>
    <mergeCell ref="E133:DG133"/>
    <mergeCell ref="CK115:CU115"/>
    <mergeCell ref="CW116:DG116"/>
    <mergeCell ref="DU117:EE117"/>
    <mergeCell ref="DI115:DS115"/>
    <mergeCell ref="DU116:EE116"/>
    <mergeCell ref="DU115:EE115"/>
    <mergeCell ref="E28:O28"/>
    <mergeCell ref="AC113:AM113"/>
    <mergeCell ref="Q26:AA26"/>
    <mergeCell ref="AC26:AM26"/>
    <mergeCell ref="AO26:AY26"/>
    <mergeCell ref="AO114:AY114"/>
    <mergeCell ref="AO112:AY112"/>
    <mergeCell ref="AO113:AY113"/>
    <mergeCell ref="AO28:AY28"/>
    <mergeCell ref="BA112:BK112"/>
    <mergeCell ref="BM112:BW112"/>
    <mergeCell ref="BY113:CI113"/>
    <mergeCell ref="BM26:BW26"/>
    <mergeCell ref="E117:O117"/>
    <mergeCell ref="BY26:CI26"/>
    <mergeCell ref="CK26:CU26"/>
    <mergeCell ref="AO117:AY117"/>
    <mergeCell ref="E113:O113"/>
    <mergeCell ref="FQ26:GA26"/>
    <mergeCell ref="GC26:GM26"/>
    <mergeCell ref="CW26:DG26"/>
    <mergeCell ref="DU26:EE26"/>
    <mergeCell ref="DI112:DS112"/>
    <mergeCell ref="FQ113:GA113"/>
    <mergeCell ref="FQ28:GA28"/>
    <mergeCell ref="FE26:FO26"/>
    <mergeCell ref="EG26:EQ26"/>
    <mergeCell ref="FQ112:GA112"/>
    <mergeCell ref="ES26:FC26"/>
    <mergeCell ref="ES28:FC28"/>
    <mergeCell ref="EG112:EQ112"/>
    <mergeCell ref="ES116:FC116"/>
    <mergeCell ref="ES115:FC115"/>
    <mergeCell ref="FE113:FO113"/>
    <mergeCell ref="EG115:EQ115"/>
    <mergeCell ref="EG114:EQ114"/>
    <mergeCell ref="FE114:FO114"/>
    <mergeCell ref="FE28:FO28"/>
    <mergeCell ref="FE115:FO115"/>
    <mergeCell ref="EG113:EQ113"/>
    <mergeCell ref="EG116:EQ116"/>
    <mergeCell ref="CK112:CU112"/>
    <mergeCell ref="DU25:EE25"/>
    <mergeCell ref="CW25:DG25"/>
    <mergeCell ref="CK25:CU25"/>
    <mergeCell ref="DU28:EE28"/>
    <mergeCell ref="BY112:CI112"/>
    <mergeCell ref="DI25:DS25"/>
    <mergeCell ref="CW28:DG28"/>
    <mergeCell ref="DU112:EE112"/>
    <mergeCell ref="CW112:DG112"/>
    <mergeCell ref="BY25:CI25"/>
    <mergeCell ref="BY28:CI28"/>
    <mergeCell ref="DI26:DS26"/>
    <mergeCell ref="DI28:DS28"/>
    <mergeCell ref="CK28:CU28"/>
    <mergeCell ref="I139:AG139"/>
    <mergeCell ref="AC117:AM117"/>
    <mergeCell ref="Q118:AA118"/>
    <mergeCell ref="AC118:AM118"/>
    <mergeCell ref="U128:AA128"/>
    <mergeCell ref="I128:Q128"/>
    <mergeCell ref="AG122:AO122"/>
    <mergeCell ref="AC120:AM120"/>
    <mergeCell ref="AG123:AO123"/>
    <mergeCell ref="E137:BY137"/>
    <mergeCell ref="I135:BZ135"/>
    <mergeCell ref="E131:DG131"/>
    <mergeCell ref="E132:DG132"/>
    <mergeCell ref="BM118:BW118"/>
    <mergeCell ref="CW119:DG119"/>
    <mergeCell ref="CW118:DG118"/>
    <mergeCell ref="CK118:CU118"/>
    <mergeCell ref="AO118:AY118"/>
    <mergeCell ref="BY118:CI118"/>
    <mergeCell ref="Q117:AA117"/>
    <mergeCell ref="I136:BZ136"/>
    <mergeCell ref="E134:DG134"/>
    <mergeCell ref="E26:O26"/>
    <mergeCell ref="A119:B119"/>
    <mergeCell ref="A112:B112"/>
    <mergeCell ref="A113:B113"/>
    <mergeCell ref="A114:B114"/>
    <mergeCell ref="A115:B115"/>
    <mergeCell ref="A117:B117"/>
    <mergeCell ref="A118:B118"/>
    <mergeCell ref="A116:B116"/>
    <mergeCell ref="E115:O115"/>
    <mergeCell ref="E114:O114"/>
    <mergeCell ref="E116:O116"/>
    <mergeCell ref="BK16:BM16"/>
    <mergeCell ref="AO20:AY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HA26:HK26"/>
    <mergeCell ref="C5:BB5"/>
    <mergeCell ref="AD8:AY8"/>
    <mergeCell ref="E20:O24"/>
    <mergeCell ref="Q20:AA24"/>
    <mergeCell ref="AC20:AM24"/>
    <mergeCell ref="CK20:CU24"/>
    <mergeCell ref="BN16:BQ16"/>
    <mergeCell ref="BK6:BM6"/>
    <mergeCell ref="E12:DG12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HA28:HK28"/>
    <mergeCell ref="GC113:GM113"/>
    <mergeCell ref="HA25:HK25"/>
    <mergeCell ref="HA112:HK112"/>
    <mergeCell ref="GO28:GY28"/>
    <mergeCell ref="GC25:GM25"/>
    <mergeCell ref="GO112:GY112"/>
    <mergeCell ref="GO26:GY26"/>
    <mergeCell ref="GO25:GY25"/>
    <mergeCell ref="GC28:GM28"/>
    <mergeCell ref="HA119:HK119"/>
    <mergeCell ref="FE119:FO119"/>
    <mergeCell ref="FQ117:GA117"/>
    <mergeCell ref="GC119:GM119"/>
    <mergeCell ref="FQ118:GA118"/>
    <mergeCell ref="GC112:GM112"/>
    <mergeCell ref="HA117:HK117"/>
    <mergeCell ref="GC117:GM117"/>
    <mergeCell ref="GO117:GY117"/>
    <mergeCell ref="GO113:GY113"/>
    <mergeCell ref="GO115:GY115"/>
    <mergeCell ref="HA114:HK114"/>
    <mergeCell ref="HA113:HK113"/>
    <mergeCell ref="GO114:GY114"/>
    <mergeCell ref="HA115:HK115"/>
    <mergeCell ref="GC114:GM114"/>
    <mergeCell ref="GC115:GM115"/>
    <mergeCell ref="FQ115:GA115"/>
    <mergeCell ref="FQ116:GA116"/>
    <mergeCell ref="FQ114:GA114"/>
    <mergeCell ref="HA116:HK116"/>
    <mergeCell ref="GO116:GY116"/>
    <mergeCell ref="GC116:GM116"/>
    <mergeCell ref="BM117:BW117"/>
    <mergeCell ref="CW117:DG117"/>
    <mergeCell ref="BA117:BK117"/>
    <mergeCell ref="DI117:DS117"/>
    <mergeCell ref="DI116:DS116"/>
    <mergeCell ref="HA118:HK118"/>
    <mergeCell ref="GO118:GY118"/>
    <mergeCell ref="EG117:EQ117"/>
    <mergeCell ref="ES118:FC118"/>
    <mergeCell ref="EG118:EQ118"/>
    <mergeCell ref="ES117:FC117"/>
    <mergeCell ref="CK117:CU117"/>
    <mergeCell ref="DI118:DS118"/>
    <mergeCell ref="GO119:GY119"/>
    <mergeCell ref="GC118:GM118"/>
    <mergeCell ref="FQ119:GA119"/>
    <mergeCell ref="BM119:BW119"/>
    <mergeCell ref="ES119:FC119"/>
    <mergeCell ref="FE118:FO118"/>
    <mergeCell ref="FE117:FO117"/>
    <mergeCell ref="FE116:FO116"/>
    <mergeCell ref="DU118:EE118"/>
    <mergeCell ref="BY119:CI119"/>
    <mergeCell ref="BY117:CI117"/>
    <mergeCell ref="DU119:EE119"/>
    <mergeCell ref="DI119:DS119"/>
    <mergeCell ref="EG119:EQ119"/>
    <mergeCell ref="HA120:HK120"/>
    <mergeCell ref="E120:O120"/>
    <mergeCell ref="EG120:EQ120"/>
    <mergeCell ref="BM120:BW120"/>
    <mergeCell ref="CK120:CU120"/>
    <mergeCell ref="GO120:GY120"/>
    <mergeCell ref="FQ120:GA120"/>
    <mergeCell ref="FE120:FO120"/>
    <mergeCell ref="GC120:GM120"/>
    <mergeCell ref="DI120:DS120"/>
    <mergeCell ref="ES120:FC120"/>
    <mergeCell ref="AO120:AY120"/>
    <mergeCell ref="DU120:EE120"/>
    <mergeCell ref="BY120:CI120"/>
    <mergeCell ref="A142:B142"/>
    <mergeCell ref="Q120:AA120"/>
    <mergeCell ref="A120:B120"/>
    <mergeCell ref="BA120:BK120"/>
    <mergeCell ref="BA114:BK114"/>
    <mergeCell ref="AO116:AY116"/>
    <mergeCell ref="E118:O118"/>
    <mergeCell ref="AC115:AM115"/>
    <mergeCell ref="BA118:BK118"/>
    <mergeCell ref="BA119:BK119"/>
    <mergeCell ref="AS125:BQ125"/>
    <mergeCell ref="AO119:AY119"/>
    <mergeCell ref="AC119:AM119"/>
    <mergeCell ref="E122:AC122"/>
    <mergeCell ref="BM115:BW115"/>
    <mergeCell ref="BA116:BK116"/>
    <mergeCell ref="AO115:AY115"/>
    <mergeCell ref="AS122:BQ122"/>
    <mergeCell ref="AG126:AO126"/>
    <mergeCell ref="E125:AC125"/>
    <mergeCell ref="AS123:BQ123"/>
    <mergeCell ref="AG125:AO125"/>
    <mergeCell ref="E119:O119"/>
    <mergeCell ref="I138:AG138"/>
    <mergeCell ref="AS126:BQ126"/>
    <mergeCell ref="DI114:DS114"/>
    <mergeCell ref="BM114:BW114"/>
    <mergeCell ref="BY116:CI116"/>
    <mergeCell ref="Q113:AA113"/>
    <mergeCell ref="Q119:AA119"/>
    <mergeCell ref="CK116:CU116"/>
    <mergeCell ref="BM116:BW116"/>
    <mergeCell ref="CK119:CU119"/>
    <mergeCell ref="BA113:BK113"/>
    <mergeCell ref="BM113:BW113"/>
    <mergeCell ref="DI113:DS113"/>
    <mergeCell ref="CW113:DG113"/>
    <mergeCell ref="AC116:AM116"/>
    <mergeCell ref="Q116:AA116"/>
    <mergeCell ref="Q114:AA114"/>
    <mergeCell ref="AC114:AM114"/>
    <mergeCell ref="CW114:DG114"/>
    <mergeCell ref="CW115:DG115"/>
    <mergeCell ref="BY115:CI115"/>
    <mergeCell ref="Q115:AA115"/>
    <mergeCell ref="CK113:CU113"/>
    <mergeCell ref="BY114:CI114"/>
    <mergeCell ref="CK114:CU114"/>
    <mergeCell ref="GC20:GM24"/>
    <mergeCell ref="AO25:AY25"/>
    <mergeCell ref="BA20:BK24"/>
    <mergeCell ref="BM20:BW24"/>
    <mergeCell ref="BY20:CI24"/>
    <mergeCell ref="BA25:BK25"/>
    <mergeCell ref="ES25:FC25"/>
    <mergeCell ref="EG25:EQ25"/>
    <mergeCell ref="FQ25:GA25"/>
    <mergeCell ref="FE25:FO25"/>
    <mergeCell ref="BA115:BK115"/>
    <mergeCell ref="A19:B27"/>
    <mergeCell ref="ES20:FC24"/>
    <mergeCell ref="FE20:FO24"/>
    <mergeCell ref="FQ20:GA24"/>
    <mergeCell ref="ES112:FC112"/>
    <mergeCell ref="EG28:EQ28"/>
    <mergeCell ref="FE112:FO112"/>
    <mergeCell ref="BA28:BK28"/>
    <mergeCell ref="BM28:BW28"/>
    <mergeCell ref="ES113:FC113"/>
    <mergeCell ref="DU114:EE114"/>
    <mergeCell ref="ES114:FC114"/>
    <mergeCell ref="DU113:EE113"/>
    <mergeCell ref="BA26:BK26"/>
    <mergeCell ref="A111:B111"/>
    <mergeCell ref="Q28:AA28"/>
    <mergeCell ref="AC25:AM25"/>
    <mergeCell ref="Q112:AA112"/>
    <mergeCell ref="Q25:AA25"/>
    <mergeCell ref="E112:O112"/>
    <mergeCell ref="A28:B28"/>
    <mergeCell ref="AC112:AM112"/>
    <mergeCell ref="AC28:AM28"/>
  </mergeCells>
  <phoneticPr fontId="45" type="noConversion"/>
  <conditionalFormatting sqref="E29:E69">
    <cfRule type="expression" dxfId="1599" priority="7416" stopIfTrue="1">
      <formula>IF(AND(E29="",F29&lt;&gt;"",O29&lt;&gt;"",$A29&lt;&gt;""),TRUE,FALSE)</formula>
    </cfRule>
    <cfRule type="expression" dxfId="1598" priority="7417" stopIfTrue="1">
      <formula>IF(AND(O29="К",$B29&lt;&gt;"П",$B29&lt;&gt;"С",$A29&lt;&gt;"",$B29&lt;&gt;"В",OR(E29&gt;1400,E29&lt;600)),TRUE,FALSE)</formula>
    </cfRule>
  </conditionalFormatting>
  <conditionalFormatting sqref="O29:O110">
    <cfRule type="expression" dxfId="1597" priority="4273" stopIfTrue="1">
      <formula>IF(AND(O29="К",I29&lt;&gt;8,$A29&lt;&gt;""),TRUE,FALSE)</formula>
    </cfRule>
    <cfRule type="expression" dxfId="1596" priority="4274" stopIfTrue="1">
      <formula>IF(AND(E29&lt;&gt;"",F29&lt;&gt;"",O29="",$A29&lt;&gt;""),TRUE,FALSE)</formula>
    </cfRule>
    <cfRule type="expression" dxfId="1595" priority="4275" stopIfTrue="1">
      <formula>IF(AND(OR(E29&lt;&gt;"",F29&lt;&gt;""),O29="",$A29&lt;&gt;""),TRUE,FALSE)</formula>
    </cfRule>
  </conditionalFormatting>
  <conditionalFormatting sqref="I29:I110">
    <cfRule type="expression" dxfId="1594" priority="3763" stopIfTrue="1">
      <formula>IF(AND(O29="К",I29&lt;&gt;8),TRUE,FALSE)</formula>
    </cfRule>
  </conditionalFormatting>
  <conditionalFormatting sqref="F29:F110">
    <cfRule type="expression" dxfId="1593" priority="2705" stopIfTrue="1">
      <formula>IF(AND(O29="К",$B29&lt;&gt;"П",$B29&lt;&gt;"С",$A29&lt;&gt;"",$B29&lt;&gt;"В",OR(F29&gt;2200,F29&lt;1400)),TRUE,FALSE)</formula>
    </cfRule>
    <cfRule type="expression" dxfId="1592" priority="2706" stopIfTrue="1">
      <formula>IF(AND(E29&lt;&gt;"",F29="",O29="",$A29&lt;&gt;""),TRUE,FALSE)</formula>
    </cfRule>
  </conditionalFormatting>
  <conditionalFormatting sqref="Q29:Q69">
    <cfRule type="expression" dxfId="271" priority="135" stopIfTrue="1">
      <formula>IF(AND(Q29="",R29&lt;&gt;"",AA29&lt;&gt;"",$A29&lt;&gt;""),TRUE,FALSE)</formula>
    </cfRule>
    <cfRule type="expression" dxfId="270" priority="136" stopIfTrue="1">
      <formula>IF(AND(AA29="К",$B29&lt;&gt;"П",$B29&lt;&gt;"С",$A29&lt;&gt;"",$B29&lt;&gt;"В",OR(Q29&gt;1400,Q29&lt;600)),TRUE,FALSE)</formula>
    </cfRule>
  </conditionalFormatting>
  <conditionalFormatting sqref="AA29:AA110">
    <cfRule type="expression" dxfId="267" priority="132" stopIfTrue="1">
      <formula>IF(AND(AA29="К",U29&lt;&gt;8,$A29&lt;&gt;""),TRUE,FALSE)</formula>
    </cfRule>
    <cfRule type="expression" dxfId="266" priority="133" stopIfTrue="1">
      <formula>IF(AND(Q29&lt;&gt;"",R29&lt;&gt;"",AA29="",$A29&lt;&gt;""),TRUE,FALSE)</formula>
    </cfRule>
    <cfRule type="expression" dxfId="265" priority="134" stopIfTrue="1">
      <formula>IF(AND(OR(Q29&lt;&gt;"",R29&lt;&gt;""),AA29="",$A29&lt;&gt;""),TRUE,FALSE)</formula>
    </cfRule>
  </conditionalFormatting>
  <conditionalFormatting sqref="U29:U110">
    <cfRule type="expression" dxfId="261" priority="131" stopIfTrue="1">
      <formula>IF(AND(AA29="К",U29&lt;&gt;8),TRUE,FALSE)</formula>
    </cfRule>
  </conditionalFormatting>
  <conditionalFormatting sqref="R29:R110">
    <cfRule type="expression" dxfId="259" priority="129" stopIfTrue="1">
      <formula>IF(AND(AA29="К",$B29&lt;&gt;"П",$B29&lt;&gt;"С",$A29&lt;&gt;"",$B29&lt;&gt;"В",OR(R29&gt;2200,R29&lt;1400)),TRUE,FALSE)</formula>
    </cfRule>
    <cfRule type="expression" dxfId="258" priority="130" stopIfTrue="1">
      <formula>IF(AND(Q29&lt;&gt;"",R29="",AA29="",$A29&lt;&gt;""),TRUE,FALSE)</formula>
    </cfRule>
  </conditionalFormatting>
  <conditionalFormatting sqref="AC29:AC69">
    <cfRule type="expression" dxfId="255" priority="127" stopIfTrue="1">
      <formula>IF(AND(AC29="",AD29&lt;&gt;"",AM29&lt;&gt;"",$A29&lt;&gt;""),TRUE,FALSE)</formula>
    </cfRule>
    <cfRule type="expression" dxfId="254" priority="128" stopIfTrue="1">
      <formula>IF(AND(AM29="К",$B29&lt;&gt;"П",$B29&lt;&gt;"С",$A29&lt;&gt;"",$B29&lt;&gt;"В",OR(AC29&gt;1400,AC29&lt;600)),TRUE,FALSE)</formula>
    </cfRule>
  </conditionalFormatting>
  <conditionalFormatting sqref="AM29:AM110">
    <cfRule type="expression" dxfId="251" priority="124" stopIfTrue="1">
      <formula>IF(AND(AM29="К",AG29&lt;&gt;8,$A29&lt;&gt;""),TRUE,FALSE)</formula>
    </cfRule>
    <cfRule type="expression" dxfId="250" priority="125" stopIfTrue="1">
      <formula>IF(AND(AC29&lt;&gt;"",AD29&lt;&gt;"",AM29="",$A29&lt;&gt;""),TRUE,FALSE)</formula>
    </cfRule>
    <cfRule type="expression" dxfId="249" priority="126" stopIfTrue="1">
      <formula>IF(AND(OR(AC29&lt;&gt;"",AD29&lt;&gt;""),AM29="",$A29&lt;&gt;""),TRUE,FALSE)</formula>
    </cfRule>
  </conditionalFormatting>
  <conditionalFormatting sqref="AG29:AG110">
    <cfRule type="expression" dxfId="245" priority="123" stopIfTrue="1">
      <formula>IF(AND(AM29="К",AG29&lt;&gt;8),TRUE,FALSE)</formula>
    </cfRule>
  </conditionalFormatting>
  <conditionalFormatting sqref="AD29:AD110">
    <cfRule type="expression" dxfId="243" priority="121" stopIfTrue="1">
      <formula>IF(AND(AM29="К",$B29&lt;&gt;"П",$B29&lt;&gt;"С",$A29&lt;&gt;"",$B29&lt;&gt;"В",OR(AD29&gt;2200,AD29&lt;1400)),TRUE,FALSE)</formula>
    </cfRule>
    <cfRule type="expression" dxfId="242" priority="122" stopIfTrue="1">
      <formula>IF(AND(AC29&lt;&gt;"",AD29="",AM29="",$A29&lt;&gt;""),TRUE,FALSE)</formula>
    </cfRule>
  </conditionalFormatting>
  <conditionalFormatting sqref="AO29:AO69">
    <cfRule type="expression" dxfId="239" priority="119" stopIfTrue="1">
      <formula>IF(AND(AO29="",AP29&lt;&gt;"",AY29&lt;&gt;"",$A29&lt;&gt;""),TRUE,FALSE)</formula>
    </cfRule>
    <cfRule type="expression" dxfId="238" priority="120" stopIfTrue="1">
      <formula>IF(AND(AY29="К",$B29&lt;&gt;"П",$B29&lt;&gt;"С",$A29&lt;&gt;"",$B29&lt;&gt;"В",OR(AO29&gt;1400,AO29&lt;600)),TRUE,FALSE)</formula>
    </cfRule>
  </conditionalFormatting>
  <conditionalFormatting sqref="AY29:AY110">
    <cfRule type="expression" dxfId="235" priority="116" stopIfTrue="1">
      <formula>IF(AND(AY29="К",AS29&lt;&gt;8,$A29&lt;&gt;""),TRUE,FALSE)</formula>
    </cfRule>
    <cfRule type="expression" dxfId="234" priority="117" stopIfTrue="1">
      <formula>IF(AND(AO29&lt;&gt;"",AP29&lt;&gt;"",AY29="",$A29&lt;&gt;""),TRUE,FALSE)</formula>
    </cfRule>
    <cfRule type="expression" dxfId="233" priority="118" stopIfTrue="1">
      <formula>IF(AND(OR(AO29&lt;&gt;"",AP29&lt;&gt;""),AY29="",$A29&lt;&gt;""),TRUE,FALSE)</formula>
    </cfRule>
  </conditionalFormatting>
  <conditionalFormatting sqref="AS29:AS110">
    <cfRule type="expression" dxfId="229" priority="115" stopIfTrue="1">
      <formula>IF(AND(AY29="К",AS29&lt;&gt;8),TRUE,FALSE)</formula>
    </cfRule>
  </conditionalFormatting>
  <conditionalFormatting sqref="AP29:AP110">
    <cfRule type="expression" dxfId="227" priority="113" stopIfTrue="1">
      <formula>IF(AND(AY29="К",$B29&lt;&gt;"П",$B29&lt;&gt;"С",$A29&lt;&gt;"",$B29&lt;&gt;"В",OR(AP29&gt;2200,AP29&lt;1400)),TRUE,FALSE)</formula>
    </cfRule>
    <cfRule type="expression" dxfId="226" priority="114" stopIfTrue="1">
      <formula>IF(AND(AO29&lt;&gt;"",AP29="",AY29="",$A29&lt;&gt;""),TRUE,FALSE)</formula>
    </cfRule>
  </conditionalFormatting>
  <conditionalFormatting sqref="BA29:BA69">
    <cfRule type="expression" dxfId="223" priority="111" stopIfTrue="1">
      <formula>IF(AND(BA29="",BB29&lt;&gt;"",BK29&lt;&gt;"",$A29&lt;&gt;""),TRUE,FALSE)</formula>
    </cfRule>
    <cfRule type="expression" dxfId="222" priority="112" stopIfTrue="1">
      <formula>IF(AND(BK29="К",$B29&lt;&gt;"П",$B29&lt;&gt;"С",$A29&lt;&gt;"",$B29&lt;&gt;"В",OR(BA29&gt;1400,BA29&lt;600)),TRUE,FALSE)</formula>
    </cfRule>
  </conditionalFormatting>
  <conditionalFormatting sqref="BK29:BK110">
    <cfRule type="expression" dxfId="219" priority="108" stopIfTrue="1">
      <formula>IF(AND(BK29="К",BE29&lt;&gt;8,$A29&lt;&gt;""),TRUE,FALSE)</formula>
    </cfRule>
    <cfRule type="expression" dxfId="218" priority="109" stopIfTrue="1">
      <formula>IF(AND(BA29&lt;&gt;"",BB29&lt;&gt;"",BK29="",$A29&lt;&gt;""),TRUE,FALSE)</formula>
    </cfRule>
    <cfRule type="expression" dxfId="217" priority="110" stopIfTrue="1">
      <formula>IF(AND(OR(BA29&lt;&gt;"",BB29&lt;&gt;""),BK29="",$A29&lt;&gt;""),TRUE,FALSE)</formula>
    </cfRule>
  </conditionalFormatting>
  <conditionalFormatting sqref="BE29:BE110">
    <cfRule type="expression" dxfId="213" priority="107" stopIfTrue="1">
      <formula>IF(AND(BK29="К",BE29&lt;&gt;8),TRUE,FALSE)</formula>
    </cfRule>
  </conditionalFormatting>
  <conditionalFormatting sqref="BB29:BB110">
    <cfRule type="expression" dxfId="211" priority="105" stopIfTrue="1">
      <formula>IF(AND(BK29="К",$B29&lt;&gt;"П",$B29&lt;&gt;"С",$A29&lt;&gt;"",$B29&lt;&gt;"В",OR(BB29&gt;2200,BB29&lt;1400)),TRUE,FALSE)</formula>
    </cfRule>
    <cfRule type="expression" dxfId="210" priority="106" stopIfTrue="1">
      <formula>IF(AND(BA29&lt;&gt;"",BB29="",BK29="",$A29&lt;&gt;""),TRUE,FALSE)</formula>
    </cfRule>
  </conditionalFormatting>
  <conditionalFormatting sqref="BM29:BM69">
    <cfRule type="expression" dxfId="207" priority="103" stopIfTrue="1">
      <formula>IF(AND(BM29="",BN29&lt;&gt;"",BW29&lt;&gt;"",$A29&lt;&gt;""),TRUE,FALSE)</formula>
    </cfRule>
    <cfRule type="expression" dxfId="206" priority="104" stopIfTrue="1">
      <formula>IF(AND(BW29="К",$B29&lt;&gt;"П",$B29&lt;&gt;"С",$A29&lt;&gt;"",$B29&lt;&gt;"В",OR(BM29&gt;1400,BM29&lt;600)),TRUE,FALSE)</formula>
    </cfRule>
  </conditionalFormatting>
  <conditionalFormatting sqref="BW29:BW110">
    <cfRule type="expression" dxfId="203" priority="100" stopIfTrue="1">
      <formula>IF(AND(BW29="К",BQ29&lt;&gt;8,$A29&lt;&gt;""),TRUE,FALSE)</formula>
    </cfRule>
    <cfRule type="expression" dxfId="202" priority="101" stopIfTrue="1">
      <formula>IF(AND(BM29&lt;&gt;"",BN29&lt;&gt;"",BW29="",$A29&lt;&gt;""),TRUE,FALSE)</formula>
    </cfRule>
    <cfRule type="expression" dxfId="201" priority="102" stopIfTrue="1">
      <formula>IF(AND(OR(BM29&lt;&gt;"",BN29&lt;&gt;""),BW29="",$A29&lt;&gt;""),TRUE,FALSE)</formula>
    </cfRule>
  </conditionalFormatting>
  <conditionalFormatting sqref="BQ29:BQ110">
    <cfRule type="expression" dxfId="197" priority="99" stopIfTrue="1">
      <formula>IF(AND(BW29="К",BQ29&lt;&gt;8),TRUE,FALSE)</formula>
    </cfRule>
  </conditionalFormatting>
  <conditionalFormatting sqref="BN29:BN110">
    <cfRule type="expression" dxfId="195" priority="97" stopIfTrue="1">
      <formula>IF(AND(BW29="К",$B29&lt;&gt;"П",$B29&lt;&gt;"С",$A29&lt;&gt;"",$B29&lt;&gt;"В",OR(BN29&gt;2200,BN29&lt;1400)),TRUE,FALSE)</formula>
    </cfRule>
    <cfRule type="expression" dxfId="194" priority="98" stopIfTrue="1">
      <formula>IF(AND(BM29&lt;&gt;"",BN29="",BW29="",$A29&lt;&gt;""),TRUE,FALSE)</formula>
    </cfRule>
  </conditionalFormatting>
  <conditionalFormatting sqref="BY29:BY69">
    <cfRule type="expression" dxfId="191" priority="95" stopIfTrue="1">
      <formula>IF(AND(BY29="",BZ29&lt;&gt;"",CI29&lt;&gt;"",$A29&lt;&gt;""),TRUE,FALSE)</formula>
    </cfRule>
    <cfRule type="expression" dxfId="190" priority="96" stopIfTrue="1">
      <formula>IF(AND(CI29="К",$B29&lt;&gt;"П",$B29&lt;&gt;"С",$A29&lt;&gt;"",$B29&lt;&gt;"В",OR(BY29&gt;1400,BY29&lt;600)),TRUE,FALSE)</formula>
    </cfRule>
  </conditionalFormatting>
  <conditionalFormatting sqref="CI29:CI110">
    <cfRule type="expression" dxfId="187" priority="92" stopIfTrue="1">
      <formula>IF(AND(CI29="К",CC29&lt;&gt;8,$A29&lt;&gt;""),TRUE,FALSE)</formula>
    </cfRule>
    <cfRule type="expression" dxfId="186" priority="93" stopIfTrue="1">
      <formula>IF(AND(BY29&lt;&gt;"",BZ29&lt;&gt;"",CI29="",$A29&lt;&gt;""),TRUE,FALSE)</formula>
    </cfRule>
    <cfRule type="expression" dxfId="185" priority="94" stopIfTrue="1">
      <formula>IF(AND(OR(BY29&lt;&gt;"",BZ29&lt;&gt;""),CI29="",$A29&lt;&gt;""),TRUE,FALSE)</formula>
    </cfRule>
  </conditionalFormatting>
  <conditionalFormatting sqref="CC29:CC110">
    <cfRule type="expression" dxfId="181" priority="91" stopIfTrue="1">
      <formula>IF(AND(CI29="К",CC29&lt;&gt;8),TRUE,FALSE)</formula>
    </cfRule>
  </conditionalFormatting>
  <conditionalFormatting sqref="BZ29:BZ110">
    <cfRule type="expression" dxfId="179" priority="89" stopIfTrue="1">
      <formula>IF(AND(CI29="К",$B29&lt;&gt;"П",$B29&lt;&gt;"С",$A29&lt;&gt;"",$B29&lt;&gt;"В",OR(BZ29&gt;2200,BZ29&lt;1400)),TRUE,FALSE)</formula>
    </cfRule>
    <cfRule type="expression" dxfId="178" priority="90" stopIfTrue="1">
      <formula>IF(AND(BY29&lt;&gt;"",BZ29="",CI29="",$A29&lt;&gt;""),TRUE,FALSE)</formula>
    </cfRule>
  </conditionalFormatting>
  <conditionalFormatting sqref="CK29:CK69">
    <cfRule type="expression" dxfId="175" priority="87" stopIfTrue="1">
      <formula>IF(AND(CK29="",CL29&lt;&gt;"",CU29&lt;&gt;"",$A29&lt;&gt;""),TRUE,FALSE)</formula>
    </cfRule>
    <cfRule type="expression" dxfId="174" priority="88" stopIfTrue="1">
      <formula>IF(AND(CU29="К",$B29&lt;&gt;"П",$B29&lt;&gt;"С",$A29&lt;&gt;"",$B29&lt;&gt;"В",OR(CK29&gt;1400,CK29&lt;600)),TRUE,FALSE)</formula>
    </cfRule>
  </conditionalFormatting>
  <conditionalFormatting sqref="CU29:CU110">
    <cfRule type="expression" dxfId="171" priority="84" stopIfTrue="1">
      <formula>IF(AND(CU29="К",CO29&lt;&gt;8,$A29&lt;&gt;""),TRUE,FALSE)</formula>
    </cfRule>
    <cfRule type="expression" dxfId="170" priority="85" stopIfTrue="1">
      <formula>IF(AND(CK29&lt;&gt;"",CL29&lt;&gt;"",CU29="",$A29&lt;&gt;""),TRUE,FALSE)</formula>
    </cfRule>
    <cfRule type="expression" dxfId="169" priority="86" stopIfTrue="1">
      <formula>IF(AND(OR(CK29&lt;&gt;"",CL29&lt;&gt;""),CU29="",$A29&lt;&gt;""),TRUE,FALSE)</formula>
    </cfRule>
  </conditionalFormatting>
  <conditionalFormatting sqref="CO29:CO110">
    <cfRule type="expression" dxfId="165" priority="83" stopIfTrue="1">
      <formula>IF(AND(CU29="К",CO29&lt;&gt;8),TRUE,FALSE)</formula>
    </cfRule>
  </conditionalFormatting>
  <conditionalFormatting sqref="CL29:CL110">
    <cfRule type="expression" dxfId="163" priority="81" stopIfTrue="1">
      <formula>IF(AND(CU29="К",$B29&lt;&gt;"П",$B29&lt;&gt;"С",$A29&lt;&gt;"",$B29&lt;&gt;"В",OR(CL29&gt;2200,CL29&lt;1400)),TRUE,FALSE)</formula>
    </cfRule>
    <cfRule type="expression" dxfId="162" priority="82" stopIfTrue="1">
      <formula>IF(AND(CK29&lt;&gt;"",CL29="",CU29="",$A29&lt;&gt;""),TRUE,FALSE)</formula>
    </cfRule>
  </conditionalFormatting>
  <conditionalFormatting sqref="CW29:CW69">
    <cfRule type="expression" dxfId="159" priority="79" stopIfTrue="1">
      <formula>IF(AND(CW29="",CX29&lt;&gt;"",DG29&lt;&gt;"",$A29&lt;&gt;""),TRUE,FALSE)</formula>
    </cfRule>
    <cfRule type="expression" dxfId="158" priority="80" stopIfTrue="1">
      <formula>IF(AND(DG29="К",$B29&lt;&gt;"П",$B29&lt;&gt;"С",$A29&lt;&gt;"",$B29&lt;&gt;"В",OR(CW29&gt;1400,CW29&lt;600)),TRUE,FALSE)</formula>
    </cfRule>
  </conditionalFormatting>
  <conditionalFormatting sqref="DG29:DG110">
    <cfRule type="expression" dxfId="155" priority="76" stopIfTrue="1">
      <formula>IF(AND(DG29="К",DA29&lt;&gt;8,$A29&lt;&gt;""),TRUE,FALSE)</formula>
    </cfRule>
    <cfRule type="expression" dxfId="154" priority="77" stopIfTrue="1">
      <formula>IF(AND(CW29&lt;&gt;"",CX29&lt;&gt;"",DG29="",$A29&lt;&gt;""),TRUE,FALSE)</formula>
    </cfRule>
    <cfRule type="expression" dxfId="153" priority="78" stopIfTrue="1">
      <formula>IF(AND(OR(CW29&lt;&gt;"",CX29&lt;&gt;""),DG29="",$A29&lt;&gt;""),TRUE,FALSE)</formula>
    </cfRule>
  </conditionalFormatting>
  <conditionalFormatting sqref="DA29:DA110">
    <cfRule type="expression" dxfId="149" priority="75" stopIfTrue="1">
      <formula>IF(AND(DG29="К",DA29&lt;&gt;8),TRUE,FALSE)</formula>
    </cfRule>
  </conditionalFormatting>
  <conditionalFormatting sqref="CX29:CX110">
    <cfRule type="expression" dxfId="147" priority="73" stopIfTrue="1">
      <formula>IF(AND(DG29="К",$B29&lt;&gt;"П",$B29&lt;&gt;"С",$A29&lt;&gt;"",$B29&lt;&gt;"В",OR(CX29&gt;2200,CX29&lt;1400)),TRUE,FALSE)</formula>
    </cfRule>
    <cfRule type="expression" dxfId="146" priority="74" stopIfTrue="1">
      <formula>IF(AND(CW29&lt;&gt;"",CX29="",DG29="",$A29&lt;&gt;""),TRUE,FALSE)</formula>
    </cfRule>
  </conditionalFormatting>
  <conditionalFormatting sqref="DI29:DI69">
    <cfRule type="expression" dxfId="143" priority="71" stopIfTrue="1">
      <formula>IF(AND(DI29="",DJ29&lt;&gt;"",DS29&lt;&gt;"",$A29&lt;&gt;""),TRUE,FALSE)</formula>
    </cfRule>
    <cfRule type="expression" dxfId="142" priority="72" stopIfTrue="1">
      <formula>IF(AND(DS29="К",$B29&lt;&gt;"П",$B29&lt;&gt;"С",$A29&lt;&gt;"",$B29&lt;&gt;"В",OR(DI29&gt;1400,DI29&lt;600)),TRUE,FALSE)</formula>
    </cfRule>
  </conditionalFormatting>
  <conditionalFormatting sqref="DS29:DS110">
    <cfRule type="expression" dxfId="139" priority="68" stopIfTrue="1">
      <formula>IF(AND(DS29="К",DM29&lt;&gt;8,$A29&lt;&gt;""),TRUE,FALSE)</formula>
    </cfRule>
    <cfRule type="expression" dxfId="138" priority="69" stopIfTrue="1">
      <formula>IF(AND(DI29&lt;&gt;"",DJ29&lt;&gt;"",DS29="",$A29&lt;&gt;""),TRUE,FALSE)</formula>
    </cfRule>
    <cfRule type="expression" dxfId="137" priority="70" stopIfTrue="1">
      <formula>IF(AND(OR(DI29&lt;&gt;"",DJ29&lt;&gt;""),DS29="",$A29&lt;&gt;""),TRUE,FALSE)</formula>
    </cfRule>
  </conditionalFormatting>
  <conditionalFormatting sqref="DM29:DM110">
    <cfRule type="expression" dxfId="133" priority="67" stopIfTrue="1">
      <formula>IF(AND(DS29="К",DM29&lt;&gt;8),TRUE,FALSE)</formula>
    </cfRule>
  </conditionalFormatting>
  <conditionalFormatting sqref="DJ29:DJ110">
    <cfRule type="expression" dxfId="131" priority="65" stopIfTrue="1">
      <formula>IF(AND(DS29="К",$B29&lt;&gt;"П",$B29&lt;&gt;"С",$A29&lt;&gt;"",$B29&lt;&gt;"В",OR(DJ29&gt;2200,DJ29&lt;1400)),TRUE,FALSE)</formula>
    </cfRule>
    <cfRule type="expression" dxfId="130" priority="66" stopIfTrue="1">
      <formula>IF(AND(DI29&lt;&gt;"",DJ29="",DS29="",$A29&lt;&gt;""),TRUE,FALSE)</formula>
    </cfRule>
  </conditionalFormatting>
  <conditionalFormatting sqref="DU29:DU69">
    <cfRule type="expression" dxfId="127" priority="63" stopIfTrue="1">
      <formula>IF(AND(DU29="",DV29&lt;&gt;"",EE29&lt;&gt;"",$A29&lt;&gt;""),TRUE,FALSE)</formula>
    </cfRule>
    <cfRule type="expression" dxfId="126" priority="64" stopIfTrue="1">
      <formula>IF(AND(EE29="К",$B29&lt;&gt;"П",$B29&lt;&gt;"С",$A29&lt;&gt;"",$B29&lt;&gt;"В",OR(DU29&gt;1400,DU29&lt;600)),TRUE,FALSE)</formula>
    </cfRule>
  </conditionalFormatting>
  <conditionalFormatting sqref="EE29:EE110">
    <cfRule type="expression" dxfId="123" priority="60" stopIfTrue="1">
      <formula>IF(AND(EE29="К",DY29&lt;&gt;8,$A29&lt;&gt;""),TRUE,FALSE)</formula>
    </cfRule>
    <cfRule type="expression" dxfId="122" priority="61" stopIfTrue="1">
      <formula>IF(AND(DU29&lt;&gt;"",DV29&lt;&gt;"",EE29="",$A29&lt;&gt;""),TRUE,FALSE)</formula>
    </cfRule>
    <cfRule type="expression" dxfId="121" priority="62" stopIfTrue="1">
      <formula>IF(AND(OR(DU29&lt;&gt;"",DV29&lt;&gt;""),EE29="",$A29&lt;&gt;""),TRUE,FALSE)</formula>
    </cfRule>
  </conditionalFormatting>
  <conditionalFormatting sqref="DY29:DY110">
    <cfRule type="expression" dxfId="117" priority="59" stopIfTrue="1">
      <formula>IF(AND(EE29="К",DY29&lt;&gt;8),TRUE,FALSE)</formula>
    </cfRule>
  </conditionalFormatting>
  <conditionalFormatting sqref="DV29:DV110">
    <cfRule type="expression" dxfId="115" priority="57" stopIfTrue="1">
      <formula>IF(AND(EE29="К",$B29&lt;&gt;"П",$B29&lt;&gt;"С",$A29&lt;&gt;"",$B29&lt;&gt;"В",OR(DV29&gt;2200,DV29&lt;1400)),TRUE,FALSE)</formula>
    </cfRule>
    <cfRule type="expression" dxfId="114" priority="58" stopIfTrue="1">
      <formula>IF(AND(DU29&lt;&gt;"",DV29="",EE29="",$A29&lt;&gt;""),TRUE,FALSE)</formula>
    </cfRule>
  </conditionalFormatting>
  <conditionalFormatting sqref="EG29:EG69">
    <cfRule type="expression" dxfId="111" priority="55" stopIfTrue="1">
      <formula>IF(AND(EG29="",EH29&lt;&gt;"",EQ29&lt;&gt;"",$A29&lt;&gt;""),TRUE,FALSE)</formula>
    </cfRule>
    <cfRule type="expression" dxfId="110" priority="56" stopIfTrue="1">
      <formula>IF(AND(EQ29="К",$B29&lt;&gt;"П",$B29&lt;&gt;"С",$A29&lt;&gt;"",$B29&lt;&gt;"В",OR(EG29&gt;1400,EG29&lt;600)),TRUE,FALSE)</formula>
    </cfRule>
  </conditionalFormatting>
  <conditionalFormatting sqref="EQ29:EQ110">
    <cfRule type="expression" dxfId="107" priority="52" stopIfTrue="1">
      <formula>IF(AND(EQ29="К",EK29&lt;&gt;8,$A29&lt;&gt;""),TRUE,FALSE)</formula>
    </cfRule>
    <cfRule type="expression" dxfId="106" priority="53" stopIfTrue="1">
      <formula>IF(AND(EG29&lt;&gt;"",EH29&lt;&gt;"",EQ29="",$A29&lt;&gt;""),TRUE,FALSE)</formula>
    </cfRule>
    <cfRule type="expression" dxfId="105" priority="54" stopIfTrue="1">
      <formula>IF(AND(OR(EG29&lt;&gt;"",EH29&lt;&gt;""),EQ29="",$A29&lt;&gt;""),TRUE,FALSE)</formula>
    </cfRule>
  </conditionalFormatting>
  <conditionalFormatting sqref="EK29:EK110">
    <cfRule type="expression" dxfId="101" priority="51" stopIfTrue="1">
      <formula>IF(AND(EQ29="К",EK29&lt;&gt;8),TRUE,FALSE)</formula>
    </cfRule>
  </conditionalFormatting>
  <conditionalFormatting sqref="EH29:EH110">
    <cfRule type="expression" dxfId="99" priority="49" stopIfTrue="1">
      <formula>IF(AND(EQ29="К",$B29&lt;&gt;"П",$B29&lt;&gt;"С",$A29&lt;&gt;"",$B29&lt;&gt;"В",OR(EH29&gt;2200,EH29&lt;1400)),TRUE,FALSE)</formula>
    </cfRule>
    <cfRule type="expression" dxfId="98" priority="50" stopIfTrue="1">
      <formula>IF(AND(EG29&lt;&gt;"",EH29="",EQ29="",$A29&lt;&gt;""),TRUE,FALSE)</formula>
    </cfRule>
  </conditionalFormatting>
  <conditionalFormatting sqref="ES29:ES69">
    <cfRule type="expression" dxfId="95" priority="47" stopIfTrue="1">
      <formula>IF(AND(ES29="",ET29&lt;&gt;"",FC29&lt;&gt;"",$A29&lt;&gt;""),TRUE,FALSE)</formula>
    </cfRule>
    <cfRule type="expression" dxfId="94" priority="48" stopIfTrue="1">
      <formula>IF(AND(FC29="К",$B29&lt;&gt;"П",$B29&lt;&gt;"С",$A29&lt;&gt;"",$B29&lt;&gt;"В",OR(ES29&gt;1400,ES29&lt;600)),TRUE,FALSE)</formula>
    </cfRule>
  </conditionalFormatting>
  <conditionalFormatting sqref="FC29:FC110">
    <cfRule type="expression" dxfId="91" priority="44" stopIfTrue="1">
      <formula>IF(AND(FC29="К",EW29&lt;&gt;8,$A29&lt;&gt;""),TRUE,FALSE)</formula>
    </cfRule>
    <cfRule type="expression" dxfId="90" priority="45" stopIfTrue="1">
      <formula>IF(AND(ES29&lt;&gt;"",ET29&lt;&gt;"",FC29="",$A29&lt;&gt;""),TRUE,FALSE)</formula>
    </cfRule>
    <cfRule type="expression" dxfId="89" priority="46" stopIfTrue="1">
      <formula>IF(AND(OR(ES29&lt;&gt;"",ET29&lt;&gt;""),FC29="",$A29&lt;&gt;""),TRUE,FALSE)</formula>
    </cfRule>
  </conditionalFormatting>
  <conditionalFormatting sqref="EW29:EW110">
    <cfRule type="expression" dxfId="85" priority="43" stopIfTrue="1">
      <formula>IF(AND(FC29="К",EW29&lt;&gt;8),TRUE,FALSE)</formula>
    </cfRule>
  </conditionalFormatting>
  <conditionalFormatting sqref="ET29:ET110">
    <cfRule type="expression" dxfId="83" priority="41" stopIfTrue="1">
      <formula>IF(AND(FC29="К",$B29&lt;&gt;"П",$B29&lt;&gt;"С",$A29&lt;&gt;"",$B29&lt;&gt;"В",OR(ET29&gt;2200,ET29&lt;1400)),TRUE,FALSE)</formula>
    </cfRule>
    <cfRule type="expression" dxfId="82" priority="42" stopIfTrue="1">
      <formula>IF(AND(ES29&lt;&gt;"",ET29="",FC29="",$A29&lt;&gt;""),TRUE,FALSE)</formula>
    </cfRule>
  </conditionalFormatting>
  <conditionalFormatting sqref="FE29:FE69">
    <cfRule type="expression" dxfId="79" priority="39" stopIfTrue="1">
      <formula>IF(AND(FE29="",FF29&lt;&gt;"",FO29&lt;&gt;"",$A29&lt;&gt;""),TRUE,FALSE)</formula>
    </cfRule>
    <cfRule type="expression" dxfId="78" priority="40" stopIfTrue="1">
      <formula>IF(AND(FO29="К",$B29&lt;&gt;"П",$B29&lt;&gt;"С",$A29&lt;&gt;"",$B29&lt;&gt;"В",OR(FE29&gt;1400,FE29&lt;600)),TRUE,FALSE)</formula>
    </cfRule>
  </conditionalFormatting>
  <conditionalFormatting sqref="FO29:FO110">
    <cfRule type="expression" dxfId="75" priority="36" stopIfTrue="1">
      <formula>IF(AND(FO29="К",FI29&lt;&gt;8,$A29&lt;&gt;""),TRUE,FALSE)</formula>
    </cfRule>
    <cfRule type="expression" dxfId="74" priority="37" stopIfTrue="1">
      <formula>IF(AND(FE29&lt;&gt;"",FF29&lt;&gt;"",FO29="",$A29&lt;&gt;""),TRUE,FALSE)</formula>
    </cfRule>
    <cfRule type="expression" dxfId="73" priority="38" stopIfTrue="1">
      <formula>IF(AND(OR(FE29&lt;&gt;"",FF29&lt;&gt;""),FO29="",$A29&lt;&gt;""),TRUE,FALSE)</formula>
    </cfRule>
  </conditionalFormatting>
  <conditionalFormatting sqref="FI29:FI110">
    <cfRule type="expression" dxfId="69" priority="35" stopIfTrue="1">
      <formula>IF(AND(FO29="К",FI29&lt;&gt;8),TRUE,FALSE)</formula>
    </cfRule>
  </conditionalFormatting>
  <conditionalFormatting sqref="FF29:FF110">
    <cfRule type="expression" dxfId="67" priority="33" stopIfTrue="1">
      <formula>IF(AND(FO29="К",$B29&lt;&gt;"П",$B29&lt;&gt;"С",$A29&lt;&gt;"",$B29&lt;&gt;"В",OR(FF29&gt;2200,FF29&lt;1400)),TRUE,FALSE)</formula>
    </cfRule>
    <cfRule type="expression" dxfId="66" priority="34" stopIfTrue="1">
      <formula>IF(AND(FE29&lt;&gt;"",FF29="",FO29="",$A29&lt;&gt;""),TRUE,FALSE)</formula>
    </cfRule>
  </conditionalFormatting>
  <conditionalFormatting sqref="FQ29:FQ69">
    <cfRule type="expression" dxfId="63" priority="31" stopIfTrue="1">
      <formula>IF(AND(FQ29="",FR29&lt;&gt;"",GA29&lt;&gt;"",$A29&lt;&gt;""),TRUE,FALSE)</formula>
    </cfRule>
    <cfRule type="expression" dxfId="62" priority="32" stopIfTrue="1">
      <formula>IF(AND(GA29="К",$B29&lt;&gt;"П",$B29&lt;&gt;"С",$A29&lt;&gt;"",$B29&lt;&gt;"В",OR(FQ29&gt;1400,FQ29&lt;600)),TRUE,FALSE)</formula>
    </cfRule>
  </conditionalFormatting>
  <conditionalFormatting sqref="GA29:GA110">
    <cfRule type="expression" dxfId="59" priority="28" stopIfTrue="1">
      <formula>IF(AND(GA29="К",FU29&lt;&gt;8,$A29&lt;&gt;""),TRUE,FALSE)</formula>
    </cfRule>
    <cfRule type="expression" dxfId="58" priority="29" stopIfTrue="1">
      <formula>IF(AND(FQ29&lt;&gt;"",FR29&lt;&gt;"",GA29="",$A29&lt;&gt;""),TRUE,FALSE)</formula>
    </cfRule>
    <cfRule type="expression" dxfId="57" priority="30" stopIfTrue="1">
      <formula>IF(AND(OR(FQ29&lt;&gt;"",FR29&lt;&gt;""),GA29="",$A29&lt;&gt;""),TRUE,FALSE)</formula>
    </cfRule>
  </conditionalFormatting>
  <conditionalFormatting sqref="FU29:FU110">
    <cfRule type="expression" dxfId="53" priority="27" stopIfTrue="1">
      <formula>IF(AND(GA29="К",FU29&lt;&gt;8),TRUE,FALSE)</formula>
    </cfRule>
  </conditionalFormatting>
  <conditionalFormatting sqref="FR29:FR110">
    <cfRule type="expression" dxfId="51" priority="25" stopIfTrue="1">
      <formula>IF(AND(GA29="К",$B29&lt;&gt;"П",$B29&lt;&gt;"С",$A29&lt;&gt;"",$B29&lt;&gt;"В",OR(FR29&gt;2200,FR29&lt;1400)),TRUE,FALSE)</formula>
    </cfRule>
    <cfRule type="expression" dxfId="50" priority="26" stopIfTrue="1">
      <formula>IF(AND(FQ29&lt;&gt;"",FR29="",GA29="",$A29&lt;&gt;""),TRUE,FALSE)</formula>
    </cfRule>
  </conditionalFormatting>
  <conditionalFormatting sqref="GC29:GC69">
    <cfRule type="expression" dxfId="47" priority="23" stopIfTrue="1">
      <formula>IF(AND(GC29="",GD29&lt;&gt;"",GM29&lt;&gt;"",$A29&lt;&gt;""),TRUE,FALSE)</formula>
    </cfRule>
    <cfRule type="expression" dxfId="46" priority="24" stopIfTrue="1">
      <formula>IF(AND(GM29="К",$B29&lt;&gt;"П",$B29&lt;&gt;"С",$A29&lt;&gt;"",$B29&lt;&gt;"В",OR(GC29&gt;1400,GC29&lt;600)),TRUE,FALSE)</formula>
    </cfRule>
  </conditionalFormatting>
  <conditionalFormatting sqref="GM29:GM110">
    <cfRule type="expression" dxfId="43" priority="20" stopIfTrue="1">
      <formula>IF(AND(GM29="К",GG29&lt;&gt;8,$A29&lt;&gt;""),TRUE,FALSE)</formula>
    </cfRule>
    <cfRule type="expression" dxfId="42" priority="21" stopIfTrue="1">
      <formula>IF(AND(GC29&lt;&gt;"",GD29&lt;&gt;"",GM29="",$A29&lt;&gt;""),TRUE,FALSE)</formula>
    </cfRule>
    <cfRule type="expression" dxfId="41" priority="22" stopIfTrue="1">
      <formula>IF(AND(OR(GC29&lt;&gt;"",GD29&lt;&gt;""),GM29="",$A29&lt;&gt;""),TRUE,FALSE)</formula>
    </cfRule>
  </conditionalFormatting>
  <conditionalFormatting sqref="GG29:GG110">
    <cfRule type="expression" dxfId="37" priority="19" stopIfTrue="1">
      <formula>IF(AND(GM29="К",GG29&lt;&gt;8),TRUE,FALSE)</formula>
    </cfRule>
  </conditionalFormatting>
  <conditionalFormatting sqref="GD29:GD110">
    <cfRule type="expression" dxfId="35" priority="17" stopIfTrue="1">
      <formula>IF(AND(GM29="К",$B29&lt;&gt;"П",$B29&lt;&gt;"С",$A29&lt;&gt;"",$B29&lt;&gt;"В",OR(GD29&gt;2200,GD29&lt;1400)),TRUE,FALSE)</formula>
    </cfRule>
    <cfRule type="expression" dxfId="34" priority="18" stopIfTrue="1">
      <formula>IF(AND(GC29&lt;&gt;"",GD29="",GM29="",$A29&lt;&gt;""),TRUE,FALSE)</formula>
    </cfRule>
  </conditionalFormatting>
  <conditionalFormatting sqref="GO29:GO69">
    <cfRule type="expression" dxfId="31" priority="15" stopIfTrue="1">
      <formula>IF(AND(GO29="",GP29&lt;&gt;"",GY29&lt;&gt;"",$A29&lt;&gt;""),TRUE,FALSE)</formula>
    </cfRule>
    <cfRule type="expression" dxfId="30" priority="16" stopIfTrue="1">
      <formula>IF(AND(GY29="К",$B29&lt;&gt;"П",$B29&lt;&gt;"С",$A29&lt;&gt;"",$B29&lt;&gt;"В",OR(GO29&gt;1400,GO29&lt;600)),TRUE,FALSE)</formula>
    </cfRule>
  </conditionalFormatting>
  <conditionalFormatting sqref="GY29:GY110">
    <cfRule type="expression" dxfId="27" priority="12" stopIfTrue="1">
      <formula>IF(AND(GY29="К",GS29&lt;&gt;8,$A29&lt;&gt;""),TRUE,FALSE)</formula>
    </cfRule>
    <cfRule type="expression" dxfId="26" priority="13" stopIfTrue="1">
      <formula>IF(AND(GO29&lt;&gt;"",GP29&lt;&gt;"",GY29="",$A29&lt;&gt;""),TRUE,FALSE)</formula>
    </cfRule>
    <cfRule type="expression" dxfId="25" priority="14" stopIfTrue="1">
      <formula>IF(AND(OR(GO29&lt;&gt;"",GP29&lt;&gt;""),GY29="",$A29&lt;&gt;""),TRUE,FALSE)</formula>
    </cfRule>
  </conditionalFormatting>
  <conditionalFormatting sqref="GS29:GS110">
    <cfRule type="expression" dxfId="21" priority="11" stopIfTrue="1">
      <formula>IF(AND(GY29="К",GS29&lt;&gt;8),TRUE,FALSE)</formula>
    </cfRule>
  </conditionalFormatting>
  <conditionalFormatting sqref="GP29:GP110">
    <cfRule type="expression" dxfId="19" priority="9" stopIfTrue="1">
      <formula>IF(AND(GY29="К",$B29&lt;&gt;"П",$B29&lt;&gt;"С",$A29&lt;&gt;"",$B29&lt;&gt;"В",OR(GP29&gt;2200,GP29&lt;1400)),TRUE,FALSE)</formula>
    </cfRule>
    <cfRule type="expression" dxfId="18" priority="10" stopIfTrue="1">
      <formula>IF(AND(GO29&lt;&gt;"",GP29="",GY29="",$A29&lt;&gt;""),TRUE,FALSE)</formula>
    </cfRule>
  </conditionalFormatting>
  <conditionalFormatting sqref="HA29:HA69">
    <cfRule type="expression" dxfId="15" priority="7" stopIfTrue="1">
      <formula>IF(AND(HA29="",HB29&lt;&gt;"",HK29&lt;&gt;"",$A29&lt;&gt;""),TRUE,FALSE)</formula>
    </cfRule>
    <cfRule type="expression" dxfId="14" priority="8" stopIfTrue="1">
      <formula>IF(AND(HK29="К",$B29&lt;&gt;"П",$B29&lt;&gt;"С",$A29&lt;&gt;"",$B29&lt;&gt;"В",OR(HA29&gt;1400,HA29&lt;600)),TRUE,FALSE)</formula>
    </cfRule>
  </conditionalFormatting>
  <conditionalFormatting sqref="HK29:HK110">
    <cfRule type="expression" dxfId="11" priority="4" stopIfTrue="1">
      <formula>IF(AND(HK29="К",HE29&lt;&gt;8,$A29&lt;&gt;""),TRUE,FALSE)</formula>
    </cfRule>
    <cfRule type="expression" dxfId="10" priority="5" stopIfTrue="1">
      <formula>IF(AND(HA29&lt;&gt;"",HB29&lt;&gt;"",HK29="",$A29&lt;&gt;""),TRUE,FALSE)</formula>
    </cfRule>
    <cfRule type="expression" dxfId="9" priority="6" stopIfTrue="1">
      <formula>IF(AND(OR(HA29&lt;&gt;"",HB29&lt;&gt;""),HK29="",$A29&lt;&gt;""),TRUE,FALSE)</formula>
    </cfRule>
  </conditionalFormatting>
  <conditionalFormatting sqref="HE29:HE110">
    <cfRule type="expression" dxfId="5" priority="3" stopIfTrue="1">
      <formula>IF(AND(HK29="К",HE29&lt;&gt;8),TRUE,FALSE)</formula>
    </cfRule>
  </conditionalFormatting>
  <conditionalFormatting sqref="HB29:HB110">
    <cfRule type="expression" dxfId="3" priority="1" stopIfTrue="1">
      <formula>IF(AND(HK29="К",$B29&lt;&gt;"П",$B29&lt;&gt;"С",$A29&lt;&gt;"",$B29&lt;&gt;"В",OR(HB29&gt;2200,HB29&lt;1400)),TRUE,FALSE)</formula>
    </cfRule>
    <cfRule type="expression" dxfId="2" priority="2" stopIfTrue="1">
      <formula>IF(AND(HA29&lt;&gt;"",HB29="",HK29="",$A29&lt;&gt;""),TRUE,FALSE)</formula>
    </cfRule>
  </conditionalFormatting>
  <dataValidations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111:BX111">
      <formula1>IF(AND($BM$26&gt;0,$B111&lt;&gt;"П",$B111&lt;&gt;"С",$B111&lt;&gt;"В"),$E$135:$E$136,$E$136)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111:EF111">
      <formula1>IF(AND($DU$26&gt;0,$B111&lt;&gt;"П",$B111&lt;&gt;"С",$B111&lt;&gt;"В"),$E$135:$E$136,$E$136)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111:FD111">
      <formula1>IF(AND($ES$26&gt;0,$B111&lt;&gt;"П",$B111&lt;&gt;"С",$B111&lt;&gt;"В"),$E$135:$E$136,$E$136)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111:GN111">
      <formula1>IF(AND($GC$26&gt;0,$B111&lt;&gt;"П",$B111&lt;&gt;"С",$B111&lt;&gt;"В"),$E$135:$E$136,$E$136)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111">
      <formula1>IF(AND($E$26&gt;0,$B111&lt;&gt;"П",$B111&lt;&gt;"С",$B111&lt;&gt;"В"),$E$135:$E$136,$E$136)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111">
      <formula1>IF(AND($Q$26&gt;0,$B111&lt;&gt;"П",$B111&lt;&gt;"С",$B111&lt;&gt;"В"),$E$135:$E$136,$E$136)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111:DT111">
      <formula1>IF(AND($DI$26&gt;0,$B111&lt;&gt;"П",$B111&lt;&gt;"С",$B111&lt;&gt;"В"),$E$135:$E$136,$E$136)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111:CV111 BK111:BL111">
      <formula1>$E$135:$E$136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111:AN111">
      <formula1>IF($E$26&gt;0,$E$135:$E$136,$E$136)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111:AZ111">
      <formula1>IF($AO$26&gt;0,$E$135:$E$136,$E$136)</formula1>
    </dataValidation>
    <dataValidation type="decimal" operator="lessThan" allowBlank="1" showInputMessage="1" showErrorMessage="1" error="Введите значение не более 2400" sqref="E29:F111 HA29:HB110 GC29:GD110 FE29:FF110 GO29:GP110 CW29:CX110 DI29:DJ110 DU29:DV110 BM29:BN110 Q29:R110 AC29:AD110 AO29:AP110 BA29:BB110 BY29:BZ110 CK29:CL110 FQ29:FR110 EG29:EH110 ES29:ET11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O29:O111 FO29:FO110 EQ29:EQ110 FC29:FC110 GA29:GA110 GM29:GM110 GY29:GY110 DS29:DS110 AM29:AM110 BK29:BK110 BW29:BW110 CI29:CI110 AY29:AY110 DG29:DG110 CU29:CU110 EE29:EE110 AA29:AA111 HK29:HK110"/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141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41" t="e">
        <f>'Настройки ТИК'!$H$17</f>
        <v>#VALUE!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  <c r="BN1" s="241"/>
      <c r="BO1" s="241"/>
      <c r="BP1" s="241"/>
      <c r="BQ1" s="241"/>
      <c r="BR1" s="241"/>
      <c r="BS1" s="241"/>
      <c r="BT1" s="241"/>
      <c r="BU1" s="241"/>
      <c r="BV1" s="241"/>
      <c r="BW1" s="241"/>
      <c r="BX1" s="241"/>
      <c r="BY1" s="241"/>
      <c r="BZ1" s="241"/>
      <c r="CA1" s="241"/>
      <c r="CB1" s="241"/>
      <c r="CC1" s="241"/>
      <c r="CD1" s="241"/>
      <c r="CE1" s="241"/>
      <c r="CF1" s="241"/>
      <c r="CG1" s="241"/>
      <c r="CH1" s="241"/>
      <c r="CI1" s="241"/>
      <c r="CJ1" s="241"/>
      <c r="CK1" s="241"/>
      <c r="CL1" s="241"/>
      <c r="CM1" s="241"/>
      <c r="CN1" s="241"/>
      <c r="CO1" s="241"/>
      <c r="CP1" s="241"/>
      <c r="CQ1" s="241"/>
      <c r="CR1" s="241"/>
      <c r="CS1" s="241"/>
      <c r="CT1" s="241"/>
      <c r="CU1" s="241"/>
      <c r="CV1" s="241"/>
      <c r="CW1" s="241"/>
      <c r="CX1" s="241"/>
      <c r="CY1" s="241"/>
      <c r="CZ1" s="241"/>
      <c r="DA1" s="241"/>
      <c r="DB1" s="241"/>
      <c r="DC1" s="241"/>
      <c r="DD1" s="241"/>
      <c r="DE1" s="241"/>
      <c r="DF1" s="241"/>
      <c r="DG1" s="241"/>
      <c r="DH1" s="241"/>
      <c r="DI1" s="241"/>
      <c r="DJ1" s="241"/>
      <c r="DK1" s="241"/>
      <c r="DL1" s="241"/>
      <c r="DM1" s="241"/>
      <c r="DN1" s="241"/>
      <c r="DO1" s="241"/>
      <c r="DP1" s="241"/>
      <c r="DQ1" s="241"/>
      <c r="DR1" s="241"/>
      <c r="DS1" s="241"/>
      <c r="DT1" s="241"/>
      <c r="DU1" s="241"/>
      <c r="DV1" s="241"/>
      <c r="DW1" s="241"/>
      <c r="DX1" s="241"/>
      <c r="DY1" s="241"/>
      <c r="DZ1" s="241"/>
      <c r="EA1" s="241"/>
      <c r="EB1" s="241"/>
      <c r="EC1" s="241"/>
      <c r="ED1" s="241"/>
      <c r="EE1" s="241"/>
      <c r="EF1" s="241"/>
      <c r="EG1" s="241"/>
      <c r="EH1" s="241"/>
      <c r="EI1" s="241"/>
      <c r="EJ1" s="241"/>
      <c r="EK1" s="241"/>
      <c r="EL1" s="241"/>
      <c r="EM1" s="241"/>
      <c r="EN1" s="241"/>
      <c r="EO1" s="241"/>
      <c r="EP1" s="241"/>
      <c r="EQ1" s="241"/>
      <c r="ER1" s="241"/>
      <c r="ES1" s="241"/>
      <c r="ET1" s="241"/>
      <c r="EU1" s="241"/>
      <c r="EV1" s="241"/>
      <c r="EW1" s="241"/>
      <c r="EX1" s="241"/>
      <c r="EY1" s="241"/>
      <c r="EZ1" s="241"/>
      <c r="FA1" s="241"/>
      <c r="FB1" s="241"/>
      <c r="FC1" s="241"/>
      <c r="FD1" s="241"/>
      <c r="FE1" s="241"/>
      <c r="FF1" s="241"/>
      <c r="FG1" s="241"/>
      <c r="FH1" s="241"/>
      <c r="FI1" s="241"/>
      <c r="FJ1" s="241"/>
      <c r="FK1" s="241"/>
      <c r="FL1" s="241"/>
      <c r="FM1" s="241"/>
      <c r="FN1" s="241"/>
      <c r="FO1" s="241"/>
      <c r="FP1" s="241"/>
      <c r="FQ1" s="241"/>
      <c r="FR1" s="241"/>
      <c r="FS1" s="241"/>
      <c r="FT1" s="241"/>
      <c r="FU1" s="241"/>
      <c r="FV1" s="241"/>
      <c r="FW1" s="241"/>
      <c r="FX1" s="241"/>
      <c r="FY1" s="241"/>
      <c r="FZ1" s="241"/>
      <c r="GA1" s="241"/>
      <c r="GB1" s="241"/>
      <c r="GC1" s="241"/>
      <c r="GD1" s="241"/>
      <c r="GE1" s="241"/>
      <c r="GF1" s="241"/>
      <c r="GG1" s="241"/>
      <c r="GH1" s="241"/>
      <c r="GI1" s="241"/>
      <c r="GJ1" s="241"/>
      <c r="GK1" s="241"/>
      <c r="GL1" s="241"/>
      <c r="GM1" s="241"/>
      <c r="GN1" s="241"/>
      <c r="GO1" s="241"/>
      <c r="GP1" s="241"/>
      <c r="GQ1" s="241"/>
      <c r="GR1" s="241"/>
      <c r="GS1" s="241"/>
      <c r="GT1" s="241"/>
      <c r="GU1" s="241"/>
      <c r="GV1" s="241"/>
      <c r="GW1" s="241"/>
      <c r="GX1" s="241"/>
      <c r="GY1" s="241"/>
      <c r="GZ1" s="241"/>
      <c r="HA1" s="241"/>
      <c r="HB1" s="241"/>
      <c r="HC1" s="241"/>
      <c r="HD1" s="241"/>
      <c r="HE1" s="241"/>
      <c r="HF1" s="241"/>
      <c r="HG1" s="241"/>
      <c r="HH1" s="241"/>
    </row>
    <row r="2" spans="1:216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1"/>
      <c r="AN2" s="241"/>
      <c r="AO2" s="241"/>
      <c r="AP2" s="241"/>
      <c r="AQ2" s="241"/>
      <c r="AR2" s="241"/>
      <c r="AS2" s="241"/>
      <c r="AT2" s="241"/>
      <c r="AU2" s="241"/>
      <c r="AV2" s="241"/>
      <c r="AW2" s="241"/>
      <c r="AX2" s="241"/>
      <c r="AY2" s="241"/>
      <c r="AZ2" s="241"/>
      <c r="BA2" s="241"/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  <c r="BO2" s="241"/>
      <c r="BP2" s="241"/>
      <c r="BQ2" s="241"/>
      <c r="BR2" s="241"/>
      <c r="BS2" s="241"/>
      <c r="BT2" s="241"/>
      <c r="BU2" s="241"/>
      <c r="BV2" s="241"/>
      <c r="BW2" s="241"/>
      <c r="BX2" s="241"/>
      <c r="BY2" s="241"/>
      <c r="BZ2" s="241"/>
      <c r="CA2" s="241"/>
      <c r="CB2" s="241"/>
      <c r="CC2" s="241"/>
      <c r="CD2" s="241"/>
      <c r="CE2" s="241"/>
      <c r="CF2" s="241"/>
      <c r="CG2" s="241"/>
      <c r="CH2" s="241"/>
      <c r="CI2" s="241"/>
      <c r="CJ2" s="241"/>
      <c r="CK2" s="241"/>
      <c r="CL2" s="241"/>
      <c r="CM2" s="241"/>
      <c r="CN2" s="241"/>
      <c r="CO2" s="241"/>
      <c r="CP2" s="241"/>
      <c r="CQ2" s="241"/>
      <c r="CR2" s="241"/>
      <c r="CS2" s="241"/>
      <c r="CT2" s="241"/>
      <c r="CU2" s="241"/>
      <c r="CV2" s="241"/>
      <c r="CW2" s="241"/>
      <c r="CX2" s="241"/>
      <c r="CY2" s="241"/>
      <c r="CZ2" s="241"/>
      <c r="DA2" s="241"/>
      <c r="DB2" s="241"/>
      <c r="DC2" s="241"/>
      <c r="DD2" s="241"/>
      <c r="DE2" s="241"/>
      <c r="DF2" s="241"/>
      <c r="DG2" s="241"/>
      <c r="DH2" s="241"/>
      <c r="DI2" s="241"/>
      <c r="DJ2" s="241"/>
      <c r="DK2" s="241"/>
      <c r="DL2" s="241"/>
      <c r="DM2" s="241"/>
      <c r="DN2" s="241"/>
      <c r="DO2" s="241"/>
      <c r="DP2" s="241"/>
      <c r="DQ2" s="241"/>
      <c r="DR2" s="241"/>
      <c r="DS2" s="241"/>
      <c r="DT2" s="241"/>
      <c r="DU2" s="241"/>
      <c r="DV2" s="241"/>
      <c r="DW2" s="241"/>
      <c r="DX2" s="241"/>
      <c r="DY2" s="241"/>
      <c r="DZ2" s="241"/>
      <c r="EA2" s="241"/>
      <c r="EB2" s="241"/>
      <c r="EC2" s="241"/>
      <c r="ED2" s="241"/>
      <c r="EE2" s="241"/>
      <c r="EF2" s="241"/>
      <c r="EG2" s="241"/>
      <c r="EH2" s="241"/>
      <c r="EI2" s="241"/>
      <c r="EJ2" s="241"/>
      <c r="EK2" s="241"/>
      <c r="EL2" s="241"/>
      <c r="EM2" s="241"/>
      <c r="EN2" s="241"/>
      <c r="EO2" s="241"/>
      <c r="EP2" s="241"/>
      <c r="EQ2" s="241"/>
      <c r="ER2" s="241"/>
      <c r="ES2" s="241"/>
      <c r="ET2" s="241"/>
      <c r="EU2" s="241"/>
      <c r="EV2" s="241"/>
      <c r="EW2" s="241"/>
      <c r="EX2" s="241"/>
      <c r="EY2" s="241"/>
      <c r="EZ2" s="241"/>
      <c r="FA2" s="241"/>
      <c r="FB2" s="241"/>
      <c r="FC2" s="241"/>
      <c r="FD2" s="241"/>
      <c r="FE2" s="241"/>
      <c r="FF2" s="241"/>
      <c r="FG2" s="241"/>
      <c r="FH2" s="241"/>
      <c r="FI2" s="241"/>
      <c r="FJ2" s="241"/>
      <c r="FK2" s="241"/>
      <c r="FL2" s="241"/>
      <c r="FM2" s="241"/>
      <c r="FN2" s="241"/>
      <c r="FO2" s="241"/>
      <c r="FP2" s="241"/>
      <c r="FQ2" s="241"/>
      <c r="FR2" s="241"/>
      <c r="FS2" s="241"/>
      <c r="FT2" s="241"/>
      <c r="FU2" s="241"/>
      <c r="FV2" s="241"/>
      <c r="FW2" s="241"/>
      <c r="FX2" s="241"/>
      <c r="FY2" s="241"/>
      <c r="FZ2" s="241"/>
      <c r="GA2" s="241"/>
      <c r="GB2" s="241"/>
      <c r="GC2" s="241"/>
      <c r="GD2" s="241"/>
      <c r="GE2" s="241"/>
      <c r="GF2" s="241"/>
      <c r="GG2" s="241"/>
      <c r="GH2" s="241"/>
      <c r="GI2" s="241"/>
      <c r="GJ2" s="241"/>
      <c r="GK2" s="241"/>
      <c r="GL2" s="241"/>
      <c r="GM2" s="241"/>
      <c r="GN2" s="241"/>
      <c r="GO2" s="241"/>
      <c r="GP2" s="241"/>
      <c r="GQ2" s="241"/>
      <c r="GR2" s="241"/>
      <c r="GS2" s="241"/>
      <c r="GT2" s="241"/>
      <c r="GU2" s="241"/>
      <c r="GV2" s="241"/>
      <c r="GW2" s="241"/>
      <c r="GX2" s="241"/>
      <c r="GY2" s="241"/>
      <c r="GZ2" s="241"/>
      <c r="HA2" s="241"/>
      <c r="HB2" s="241"/>
      <c r="HC2" s="241"/>
      <c r="HD2" s="241"/>
      <c r="HE2" s="241"/>
      <c r="HF2" s="241"/>
      <c r="HG2" s="241"/>
      <c r="HH2" s="241"/>
    </row>
    <row r="3" spans="1:216">
      <c r="A3" s="241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  <c r="X3" s="241"/>
      <c r="Y3" s="241"/>
      <c r="Z3" s="241"/>
      <c r="AA3" s="241"/>
      <c r="AB3" s="241"/>
      <c r="AC3" s="241"/>
      <c r="AD3" s="241"/>
      <c r="AE3" s="241"/>
      <c r="AF3" s="241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41"/>
      <c r="BO3" s="241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41"/>
      <c r="CG3" s="241"/>
      <c r="CH3" s="241"/>
      <c r="CI3" s="241"/>
      <c r="CJ3" s="241"/>
      <c r="CK3" s="241"/>
      <c r="CL3" s="241"/>
      <c r="CM3" s="241"/>
      <c r="CN3" s="241"/>
      <c r="CO3" s="241"/>
      <c r="CP3" s="241"/>
      <c r="CQ3" s="241"/>
      <c r="CR3" s="241"/>
      <c r="CS3" s="241"/>
      <c r="CT3" s="241"/>
      <c r="CU3" s="241"/>
      <c r="CV3" s="241"/>
      <c r="CW3" s="241"/>
      <c r="CX3" s="241"/>
      <c r="CY3" s="241"/>
      <c r="CZ3" s="241"/>
      <c r="DA3" s="241"/>
      <c r="DB3" s="241"/>
      <c r="DC3" s="241"/>
      <c r="DD3" s="241"/>
      <c r="DE3" s="241"/>
      <c r="DF3" s="241"/>
      <c r="DG3" s="241"/>
      <c r="DH3" s="241"/>
      <c r="DI3" s="241"/>
      <c r="DJ3" s="241"/>
      <c r="DK3" s="241"/>
      <c r="DL3" s="241"/>
      <c r="DM3" s="241"/>
      <c r="DN3" s="241"/>
      <c r="DO3" s="241"/>
      <c r="DP3" s="241"/>
      <c r="DQ3" s="241"/>
      <c r="DR3" s="241"/>
      <c r="DS3" s="241"/>
      <c r="DT3" s="241"/>
      <c r="DU3" s="241"/>
      <c r="DV3" s="241"/>
      <c r="DW3" s="241"/>
      <c r="DX3" s="241"/>
      <c r="DY3" s="241"/>
      <c r="DZ3" s="241"/>
      <c r="EA3" s="241"/>
      <c r="EB3" s="241"/>
      <c r="EC3" s="241"/>
      <c r="ED3" s="241"/>
      <c r="EE3" s="241"/>
      <c r="EF3" s="241"/>
      <c r="EG3" s="241"/>
      <c r="EH3" s="241"/>
      <c r="EI3" s="241"/>
      <c r="EJ3" s="241"/>
      <c r="EK3" s="241"/>
      <c r="EL3" s="241"/>
      <c r="EM3" s="241"/>
      <c r="EN3" s="241"/>
      <c r="EO3" s="241"/>
      <c r="EP3" s="241"/>
      <c r="EQ3" s="241"/>
      <c r="ER3" s="241"/>
      <c r="ES3" s="241"/>
      <c r="ET3" s="241"/>
      <c r="EU3" s="241"/>
      <c r="EV3" s="241"/>
      <c r="EW3" s="241"/>
      <c r="EX3" s="241"/>
      <c r="EY3" s="241"/>
      <c r="EZ3" s="241"/>
      <c r="FA3" s="241"/>
      <c r="FB3" s="241"/>
      <c r="FC3" s="241"/>
      <c r="FD3" s="241"/>
      <c r="FE3" s="241"/>
      <c r="FF3" s="241"/>
      <c r="FG3" s="241"/>
      <c r="FH3" s="241"/>
      <c r="FI3" s="241"/>
      <c r="FJ3" s="241"/>
      <c r="FK3" s="241"/>
      <c r="FL3" s="241"/>
      <c r="FM3" s="241"/>
      <c r="FN3" s="241"/>
      <c r="FO3" s="241"/>
      <c r="FP3" s="241"/>
      <c r="FQ3" s="241"/>
      <c r="FR3" s="241"/>
      <c r="FS3" s="241"/>
      <c r="FT3" s="241"/>
      <c r="FU3" s="241"/>
      <c r="FV3" s="241"/>
      <c r="FW3" s="241"/>
      <c r="FX3" s="241"/>
      <c r="FY3" s="241"/>
      <c r="FZ3" s="241"/>
      <c r="GA3" s="241"/>
      <c r="GB3" s="241"/>
      <c r="GC3" s="241"/>
      <c r="GD3" s="241"/>
      <c r="GE3" s="241"/>
      <c r="GF3" s="241"/>
      <c r="GG3" s="241"/>
      <c r="GH3" s="241"/>
      <c r="GI3" s="241"/>
      <c r="GJ3" s="241"/>
      <c r="GK3" s="241"/>
      <c r="GL3" s="241"/>
      <c r="GM3" s="241"/>
      <c r="GN3" s="241"/>
      <c r="GO3" s="241"/>
      <c r="GP3" s="241"/>
      <c r="GQ3" s="241"/>
      <c r="GR3" s="241"/>
      <c r="GS3" s="241"/>
      <c r="GT3" s="241"/>
      <c r="GU3" s="241"/>
      <c r="GV3" s="241"/>
      <c r="GW3" s="241"/>
      <c r="GX3" s="241"/>
      <c r="GY3" s="241"/>
      <c r="GZ3" s="241"/>
      <c r="HA3" s="241"/>
      <c r="HB3" s="241"/>
      <c r="HC3" s="241"/>
      <c r="HD3" s="241"/>
      <c r="HE3" s="241"/>
      <c r="HF3" s="241"/>
      <c r="HG3" s="241"/>
      <c r="HH3" s="241"/>
    </row>
    <row r="4" spans="1:216">
      <c r="A4" s="241"/>
      <c r="B4" s="776" t="s">
        <v>400</v>
      </c>
      <c r="C4" s="777"/>
      <c r="D4" s="777"/>
      <c r="E4" s="777"/>
      <c r="F4" s="777"/>
      <c r="G4" s="777"/>
      <c r="H4" s="777"/>
      <c r="I4" s="777"/>
      <c r="J4" s="777"/>
      <c r="K4" s="777"/>
      <c r="L4" s="778"/>
      <c r="M4" s="496"/>
      <c r="N4" s="776" t="s">
        <v>401</v>
      </c>
      <c r="O4" s="777"/>
      <c r="P4" s="777"/>
      <c r="Q4" s="777"/>
      <c r="R4" s="777"/>
      <c r="S4" s="777"/>
      <c r="T4" s="777"/>
      <c r="U4" s="777"/>
      <c r="V4" s="777"/>
      <c r="W4" s="777"/>
      <c r="X4" s="778"/>
      <c r="Y4" s="496"/>
      <c r="Z4" s="776" t="s">
        <v>402</v>
      </c>
      <c r="AA4" s="777"/>
      <c r="AB4" s="777"/>
      <c r="AC4" s="777"/>
      <c r="AD4" s="777"/>
      <c r="AE4" s="777"/>
      <c r="AF4" s="777"/>
      <c r="AG4" s="777"/>
      <c r="AH4" s="777"/>
      <c r="AI4" s="777"/>
      <c r="AJ4" s="778"/>
      <c r="AK4" s="496"/>
      <c r="AL4" s="776" t="s">
        <v>403</v>
      </c>
      <c r="AM4" s="777"/>
      <c r="AN4" s="777"/>
      <c r="AO4" s="777"/>
      <c r="AP4" s="777"/>
      <c r="AQ4" s="777"/>
      <c r="AR4" s="777"/>
      <c r="AS4" s="777"/>
      <c r="AT4" s="777"/>
      <c r="AU4" s="777"/>
      <c r="AV4" s="778"/>
      <c r="AW4" s="496"/>
      <c r="AX4" s="776" t="s">
        <v>404</v>
      </c>
      <c r="AY4" s="777"/>
      <c r="AZ4" s="777"/>
      <c r="BA4" s="777"/>
      <c r="BB4" s="777"/>
      <c r="BC4" s="777"/>
      <c r="BD4" s="777"/>
      <c r="BE4" s="777"/>
      <c r="BF4" s="777"/>
      <c r="BG4" s="777"/>
      <c r="BH4" s="778"/>
      <c r="BI4" s="496"/>
      <c r="BJ4" s="776" t="s">
        <v>405</v>
      </c>
      <c r="BK4" s="777"/>
      <c r="BL4" s="777"/>
      <c r="BM4" s="777"/>
      <c r="BN4" s="777"/>
      <c r="BO4" s="777"/>
      <c r="BP4" s="777"/>
      <c r="BQ4" s="777"/>
      <c r="BR4" s="777"/>
      <c r="BS4" s="777"/>
      <c r="BT4" s="778"/>
      <c r="BU4" s="496"/>
      <c r="BV4" s="776" t="s">
        <v>406</v>
      </c>
      <c r="BW4" s="777"/>
      <c r="BX4" s="777"/>
      <c r="BY4" s="777"/>
      <c r="BZ4" s="777"/>
      <c r="CA4" s="777"/>
      <c r="CB4" s="777"/>
      <c r="CC4" s="777"/>
      <c r="CD4" s="777"/>
      <c r="CE4" s="777"/>
      <c r="CF4" s="778"/>
      <c r="CG4" s="496"/>
      <c r="CH4" s="776" t="s">
        <v>407</v>
      </c>
      <c r="CI4" s="777"/>
      <c r="CJ4" s="777"/>
      <c r="CK4" s="777"/>
      <c r="CL4" s="777"/>
      <c r="CM4" s="777"/>
      <c r="CN4" s="777"/>
      <c r="CO4" s="777"/>
      <c r="CP4" s="777"/>
      <c r="CQ4" s="777"/>
      <c r="CR4" s="778"/>
      <c r="CS4" s="496"/>
      <c r="CT4" s="776" t="s">
        <v>408</v>
      </c>
      <c r="CU4" s="777"/>
      <c r="CV4" s="777"/>
      <c r="CW4" s="777"/>
      <c r="CX4" s="777"/>
      <c r="CY4" s="777"/>
      <c r="CZ4" s="777"/>
      <c r="DA4" s="777"/>
      <c r="DB4" s="777"/>
      <c r="DC4" s="777"/>
      <c r="DD4" s="778"/>
      <c r="DE4" s="496"/>
      <c r="DF4" s="776" t="s">
        <v>409</v>
      </c>
      <c r="DG4" s="777"/>
      <c r="DH4" s="777"/>
      <c r="DI4" s="777"/>
      <c r="DJ4" s="777"/>
      <c r="DK4" s="777"/>
      <c r="DL4" s="777"/>
      <c r="DM4" s="777"/>
      <c r="DN4" s="777"/>
      <c r="DO4" s="777"/>
      <c r="DP4" s="778"/>
      <c r="DQ4" s="496"/>
      <c r="DR4" s="776" t="s">
        <v>410</v>
      </c>
      <c r="DS4" s="777"/>
      <c r="DT4" s="777"/>
      <c r="DU4" s="777"/>
      <c r="DV4" s="777"/>
      <c r="DW4" s="777"/>
      <c r="DX4" s="777"/>
      <c r="DY4" s="777"/>
      <c r="DZ4" s="777"/>
      <c r="EA4" s="777"/>
      <c r="EB4" s="778"/>
      <c r="EC4" s="496"/>
      <c r="ED4" s="776" t="s">
        <v>411</v>
      </c>
      <c r="EE4" s="777"/>
      <c r="EF4" s="777"/>
      <c r="EG4" s="777"/>
      <c r="EH4" s="777"/>
      <c r="EI4" s="777"/>
      <c r="EJ4" s="777"/>
      <c r="EK4" s="777"/>
      <c r="EL4" s="777"/>
      <c r="EM4" s="777"/>
      <c r="EN4" s="778"/>
      <c r="EO4" s="496"/>
      <c r="EP4" s="776" t="s">
        <v>412</v>
      </c>
      <c r="EQ4" s="777"/>
      <c r="ER4" s="777"/>
      <c r="ES4" s="777"/>
      <c r="ET4" s="777"/>
      <c r="EU4" s="777"/>
      <c r="EV4" s="777"/>
      <c r="EW4" s="777"/>
      <c r="EX4" s="777"/>
      <c r="EY4" s="777"/>
      <c r="EZ4" s="778"/>
      <c r="FA4" s="496"/>
      <c r="FB4" s="776" t="s">
        <v>413</v>
      </c>
      <c r="FC4" s="777"/>
      <c r="FD4" s="777"/>
      <c r="FE4" s="777"/>
      <c r="FF4" s="777"/>
      <c r="FG4" s="777"/>
      <c r="FH4" s="777"/>
      <c r="FI4" s="777"/>
      <c r="FJ4" s="777"/>
      <c r="FK4" s="777"/>
      <c r="FL4" s="778"/>
      <c r="FM4" s="496"/>
      <c r="FN4" s="776" t="s">
        <v>414</v>
      </c>
      <c r="FO4" s="777"/>
      <c r="FP4" s="777"/>
      <c r="FQ4" s="777"/>
      <c r="FR4" s="777"/>
      <c r="FS4" s="777"/>
      <c r="FT4" s="777"/>
      <c r="FU4" s="777"/>
      <c r="FV4" s="777"/>
      <c r="FW4" s="777"/>
      <c r="FX4" s="778"/>
      <c r="FY4" s="496"/>
      <c r="FZ4" s="776" t="s">
        <v>415</v>
      </c>
      <c r="GA4" s="777"/>
      <c r="GB4" s="777"/>
      <c r="GC4" s="777"/>
      <c r="GD4" s="777"/>
      <c r="GE4" s="777"/>
      <c r="GF4" s="777"/>
      <c r="GG4" s="777"/>
      <c r="GH4" s="777"/>
      <c r="GI4" s="777"/>
      <c r="GJ4" s="778"/>
      <c r="GK4" s="496"/>
      <c r="GL4" s="776" t="s">
        <v>416</v>
      </c>
      <c r="GM4" s="777"/>
      <c r="GN4" s="777"/>
      <c r="GO4" s="777"/>
      <c r="GP4" s="777"/>
      <c r="GQ4" s="777"/>
      <c r="GR4" s="777"/>
      <c r="GS4" s="777"/>
      <c r="GT4" s="777"/>
      <c r="GU4" s="777"/>
      <c r="GV4" s="778"/>
      <c r="GW4" s="496"/>
      <c r="GX4" s="776" t="s">
        <v>1043</v>
      </c>
      <c r="GY4" s="777"/>
      <c r="GZ4" s="777"/>
      <c r="HA4" s="777"/>
      <c r="HB4" s="777"/>
      <c r="HC4" s="777"/>
      <c r="HD4" s="777"/>
      <c r="HE4" s="777"/>
      <c r="HF4" s="777"/>
      <c r="HG4" s="777"/>
      <c r="HH4" s="778"/>
    </row>
    <row r="5" spans="1:216" ht="15.75">
      <c r="A5" s="241"/>
      <c r="B5" s="181">
        <f>'Сведения ФОВ'!E29</f>
        <v>0</v>
      </c>
      <c r="C5" s="181">
        <f>'Сведения ФОВ'!F29</f>
        <v>0</v>
      </c>
      <c r="D5" s="277">
        <f>IF(B5=0,0,B5)</f>
        <v>0</v>
      </c>
      <c r="E5" s="277">
        <f>IF(AND(B5=0,C5=0),0,IF(C5=0,2400,C5))</f>
        <v>0</v>
      </c>
      <c r="F5" s="276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77">
        <f>(INT(IF(D5=0,0,D5)/100))</f>
        <v>0</v>
      </c>
      <c r="H5" s="277">
        <f>D5-(INT(D5/100)*100)</f>
        <v>0</v>
      </c>
      <c r="I5" s="277">
        <f>(INT(IF(E5=0,0,E5)/100))</f>
        <v>0</v>
      </c>
      <c r="J5" s="277">
        <f>E5-(INT(E5/100)*100)</f>
        <v>0</v>
      </c>
      <c r="K5" s="303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80" t="str">
        <f t="shared" ref="L5:L68" si="1">IF(AND(B5&lt;&gt;"",C5&lt;&gt;""),IF(AND(B$26&gt;0,$B5&lt;&gt;"П",$B5&lt;&gt;"С",$B5&lt;&gt;"В",((IF(C5=0,2400,C5)/100)-(IF(B5=0,0,B5)/100))=8),"К","Д"),"")</f>
        <v>Д</v>
      </c>
      <c r="M5" s="274"/>
      <c r="N5" s="181">
        <f>'Сведения ФОВ'!Q29</f>
        <v>0</v>
      </c>
      <c r="O5" s="181">
        <f>'Сведения ФОВ'!R29</f>
        <v>0</v>
      </c>
      <c r="P5" s="277">
        <f>IF(N5=0,0,N5)</f>
        <v>0</v>
      </c>
      <c r="Q5" s="277">
        <f>IF(AND(N5=0,O5=0),0,IF(O5=0,2400,O5))</f>
        <v>0</v>
      </c>
      <c r="R5" s="276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77">
        <f>(INT(IF(P5=0,0,P5)/100))</f>
        <v>0</v>
      </c>
      <c r="T5" s="277">
        <f>P5-(INT(P5/100)*100)</f>
        <v>0</v>
      </c>
      <c r="U5" s="277">
        <f>(INT(IF(Q5=0,0,Q5)/100))</f>
        <v>0</v>
      </c>
      <c r="V5" s="277">
        <f>Q5-(INT(Q5/100)*100)</f>
        <v>0</v>
      </c>
      <c r="W5" s="303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80" t="str">
        <f t="shared" ref="X5:X68" si="3">IF(AND(N5&lt;&gt;"",O5&lt;&gt;""),IF(AND(N$26&gt;0,$B5&lt;&gt;"П",$B5&lt;&gt;"С",$B5&lt;&gt;"В",((IF(O5=0,2400,O5)/100)-(IF(N5=0,0,N5)/100))=8),"К","Д"),"")</f>
        <v>Д</v>
      </c>
      <c r="Y5" s="274"/>
      <c r="Z5" s="181">
        <f>'Сведения ФОВ'!AC29</f>
        <v>0</v>
      </c>
      <c r="AA5" s="181">
        <f>'Сведения ФОВ'!AD29</f>
        <v>0</v>
      </c>
      <c r="AB5" s="277">
        <f>IF(Z5=0,0,Z5)</f>
        <v>0</v>
      </c>
      <c r="AC5" s="277">
        <f>IF(AND(Z5=0,AA5=0),0,IF(AA5=0,2400,AA5))</f>
        <v>0</v>
      </c>
      <c r="AD5" s="276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77">
        <f>(INT(IF(AB5=0,0,AB5)/100))</f>
        <v>0</v>
      </c>
      <c r="AF5" s="277">
        <f>AB5-(INT(AB5/100)*100)</f>
        <v>0</v>
      </c>
      <c r="AG5" s="277">
        <f>(INT(IF(AC5=0,0,AC5)/100))</f>
        <v>0</v>
      </c>
      <c r="AH5" s="277">
        <f>AC5-(INT(AC5/100)*100)</f>
        <v>0</v>
      </c>
      <c r="AI5" s="303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80" t="str">
        <f t="shared" ref="AJ5:AJ68" si="5">IF(AND(Z5&lt;&gt;"",AA5&lt;&gt;""),IF(AND(Z$26&gt;0,$B5&lt;&gt;"П",$B5&lt;&gt;"С",$B5&lt;&gt;"В",((IF(AA5=0,2400,AA5)/100)-(IF(Z5=0,0,Z5)/100))=8),"К","Д"),"")</f>
        <v>Д</v>
      </c>
      <c r="AK5" s="274"/>
      <c r="AL5" s="181">
        <f>'Сведения ФОВ'!AO29</f>
        <v>0</v>
      </c>
      <c r="AM5" s="181">
        <f>'Сведения ФОВ'!AP29</f>
        <v>0</v>
      </c>
      <c r="AN5" s="277">
        <f>IF(AL5=0,0,AL5)</f>
        <v>0</v>
      </c>
      <c r="AO5" s="277">
        <f>IF(AND(AL5=0,AM5=0),0,IF(AM5=0,2400,AM5))</f>
        <v>0</v>
      </c>
      <c r="AP5" s="276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77">
        <f>(INT(IF(AN5=0,0,AN5)/100))</f>
        <v>0</v>
      </c>
      <c r="AR5" s="277">
        <f>AN5-(INT(AN5/100)*100)</f>
        <v>0</v>
      </c>
      <c r="AS5" s="277">
        <f>(INT(IF(AO5=0,0,AO5)/100))</f>
        <v>0</v>
      </c>
      <c r="AT5" s="277">
        <f>AO5-(INT(AO5/100)*100)</f>
        <v>0</v>
      </c>
      <c r="AU5" s="303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80" t="str">
        <f t="shared" ref="AV5:AV68" si="7">IF(AND(AL5&lt;&gt;"",AM5&lt;&gt;""),IF(AND(AL$26&gt;0,$B5&lt;&gt;"П",$B5&lt;&gt;"С",$B5&lt;&gt;"В",((IF(AM5=0,2400,AM5)/100)-(IF(AL5=0,0,AL5)/100))=8),"К","Д"),"")</f>
        <v>Д</v>
      </c>
      <c r="AW5" s="274"/>
      <c r="AX5" s="181">
        <f>'Сведения ФОВ'!BA29</f>
        <v>0</v>
      </c>
      <c r="AY5" s="181">
        <f>'Сведения ФОВ'!BB29</f>
        <v>0</v>
      </c>
      <c r="AZ5" s="277">
        <f>IF(AX5=0,0,AX5)</f>
        <v>0</v>
      </c>
      <c r="BA5" s="277">
        <f>IF(AND(AX5=0,AY5=0),0,IF(AY5=0,2400,AY5))</f>
        <v>0</v>
      </c>
      <c r="BB5" s="276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77">
        <f>(INT(IF(AZ5=0,0,AZ5)/100))</f>
        <v>0</v>
      </c>
      <c r="BD5" s="277">
        <f>AZ5-(INT(AZ5/100)*100)</f>
        <v>0</v>
      </c>
      <c r="BE5" s="277">
        <f>(INT(IF(BA5=0,0,BA5)/100))</f>
        <v>0</v>
      </c>
      <c r="BF5" s="277">
        <f>BA5-(INT(BA5/100)*100)</f>
        <v>0</v>
      </c>
      <c r="BG5" s="303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80" t="str">
        <f t="shared" ref="BH5:BH68" si="9">IF(AND(AX5&lt;&gt;"",AY5&lt;&gt;""),IF(AND(AX$26&gt;0,$B5&lt;&gt;"П",$B5&lt;&gt;"С",$B5&lt;&gt;"В",((IF(AY5=0,2400,AY5)/100)-(IF(AX5=0,0,AX5)/100))=8),"К","Д"),"")</f>
        <v>Д</v>
      </c>
      <c r="BI5" s="274"/>
      <c r="BJ5" s="181">
        <f>'Сведения ФОВ'!BM29</f>
        <v>0</v>
      </c>
      <c r="BK5" s="181">
        <f>'Сведения ФОВ'!BN29</f>
        <v>0</v>
      </c>
      <c r="BL5" s="277">
        <f>IF(BJ5=0,0,BJ5)</f>
        <v>0</v>
      </c>
      <c r="BM5" s="277">
        <f>IF(AND(BJ5=0,BK5=0),0,IF(BK5=0,2400,BK5))</f>
        <v>0</v>
      </c>
      <c r="BN5" s="276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77">
        <f>(INT(IF(BL5=0,0,BL5)/100))</f>
        <v>0</v>
      </c>
      <c r="BP5" s="277">
        <f>BL5-(INT(BL5/100)*100)</f>
        <v>0</v>
      </c>
      <c r="BQ5" s="277">
        <f>(INT(IF(BM5=0,0,BM5)/100))</f>
        <v>0</v>
      </c>
      <c r="BR5" s="277">
        <f>BM5-(INT(BM5/100)*100)</f>
        <v>0</v>
      </c>
      <c r="BS5" s="303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80" t="str">
        <f t="shared" ref="BT5:BT68" si="11">IF(AND(BJ5&lt;&gt;"",BK5&lt;&gt;""),IF(AND(BJ$26&gt;0,$B5&lt;&gt;"П",$B5&lt;&gt;"С",$B5&lt;&gt;"В",((IF(BK5=0,2400,BK5)/100)-(IF(BJ5=0,0,BJ5)/100))=8),"К","Д"),"")</f>
        <v>Д</v>
      </c>
      <c r="BU5" s="274"/>
      <c r="BV5" s="181">
        <f>'Сведения ФОВ'!BY29</f>
        <v>0</v>
      </c>
      <c r="BW5" s="181">
        <f>'Сведения ФОВ'!BZ29</f>
        <v>0</v>
      </c>
      <c r="BX5" s="277">
        <f>IF(BV5=0,0,BV5)</f>
        <v>0</v>
      </c>
      <c r="BY5" s="277">
        <f>IF(AND(BV5=0,BW5=0),0,IF(BW5=0,2400,BW5))</f>
        <v>0</v>
      </c>
      <c r="BZ5" s="276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77">
        <f>(INT(IF(BX5=0,0,BX5)/100))</f>
        <v>0</v>
      </c>
      <c r="CB5" s="277">
        <f>BX5-(INT(BX5/100)*100)</f>
        <v>0</v>
      </c>
      <c r="CC5" s="277">
        <f>(INT(IF(BY5=0,0,BY5)/100))</f>
        <v>0</v>
      </c>
      <c r="CD5" s="277">
        <f>BY5-(INT(BY5/100)*100)</f>
        <v>0</v>
      </c>
      <c r="CE5" s="303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80" t="str">
        <f t="shared" ref="CF5:CF68" si="13">IF(AND(BV5&lt;&gt;"",BW5&lt;&gt;""),IF(AND(BV$26&gt;0,$B5&lt;&gt;"П",$B5&lt;&gt;"С",$B5&lt;&gt;"В",((IF(BW5=0,2400,BW5)/100)-(IF(BV5=0,0,BV5)/100))=8),"К","Д"),"")</f>
        <v>Д</v>
      </c>
      <c r="CG5" s="274"/>
      <c r="CH5" s="181">
        <f>'Сведения ФОВ'!CK29</f>
        <v>0</v>
      </c>
      <c r="CI5" s="181">
        <f>'Сведения ФОВ'!CL29</f>
        <v>0</v>
      </c>
      <c r="CJ5" s="277">
        <f>IF(CH5=0,0,CH5)</f>
        <v>0</v>
      </c>
      <c r="CK5" s="277">
        <f>IF(AND(CH5=0,CI5=0),0,IF(CI5=0,2400,CI5))</f>
        <v>0</v>
      </c>
      <c r="CL5" s="276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77">
        <f>(INT(IF(CJ5=0,0,CJ5)/100))</f>
        <v>0</v>
      </c>
      <c r="CN5" s="277">
        <f>CJ5-(INT(CJ5/100)*100)</f>
        <v>0</v>
      </c>
      <c r="CO5" s="277">
        <f>(INT(IF(CK5=0,0,CK5)/100))</f>
        <v>0</v>
      </c>
      <c r="CP5" s="277">
        <f>CK5-(INT(CK5/100)*100)</f>
        <v>0</v>
      </c>
      <c r="CQ5" s="303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80" t="str">
        <f t="shared" ref="CR5:CR68" si="15">IF(AND(CH5&lt;&gt;"",CI5&lt;&gt;""),IF(AND(CH$26&gt;0,$B5&lt;&gt;"П",$B5&lt;&gt;"С",$B5&lt;&gt;"В",((IF(CI5=0,2400,CI5)/100)-(IF(CH5=0,0,CH5)/100))=8),"К","Д"),"")</f>
        <v>Д</v>
      </c>
      <c r="CS5" s="274"/>
      <c r="CT5" s="181">
        <f>'Сведения ФОВ'!CW29</f>
        <v>0</v>
      </c>
      <c r="CU5" s="181">
        <f>'Сведения ФОВ'!CX29</f>
        <v>0</v>
      </c>
      <c r="CV5" s="277">
        <f>IF(CT5=0,0,CT5)</f>
        <v>0</v>
      </c>
      <c r="CW5" s="277">
        <f>IF(AND(CT5=0,CU5=0),0,IF(CU5=0,2400,CU5))</f>
        <v>0</v>
      </c>
      <c r="CX5" s="276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77">
        <f>(INT(IF(CV5=0,0,CV5)/100))</f>
        <v>0</v>
      </c>
      <c r="CZ5" s="277">
        <f>CV5-(INT(CV5/100)*100)</f>
        <v>0</v>
      </c>
      <c r="DA5" s="277">
        <f>(INT(IF(CW5=0,0,CW5)/100))</f>
        <v>0</v>
      </c>
      <c r="DB5" s="277">
        <f>CW5-(INT(CW5/100)*100)</f>
        <v>0</v>
      </c>
      <c r="DC5" s="303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80" t="str">
        <f t="shared" ref="DD5:DD68" si="17">IF(AND(CT5&lt;&gt;"",CU5&lt;&gt;""),IF(AND(CT$26&gt;0,$B5&lt;&gt;"П",$B5&lt;&gt;"С",$B5&lt;&gt;"В",((IF(CU5=0,2400,CU5)/100)-(IF(CT5=0,0,CT5)/100))=8),"К","Д"),"")</f>
        <v>Д</v>
      </c>
      <c r="DE5" s="274"/>
      <c r="DF5" s="181">
        <f>'Сведения ФОВ'!DI29</f>
        <v>0</v>
      </c>
      <c r="DG5" s="181">
        <f>'Сведения ФОВ'!DJ29</f>
        <v>0</v>
      </c>
      <c r="DH5" s="277">
        <f>IF(DF5=0,0,DF5)</f>
        <v>0</v>
      </c>
      <c r="DI5" s="277">
        <f>IF(AND(DF5=0,DG5=0),0,IF(DG5=0,2400,DG5))</f>
        <v>0</v>
      </c>
      <c r="DJ5" s="276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77">
        <f>(INT(IF(DH5=0,0,DH5)/100))</f>
        <v>0</v>
      </c>
      <c r="DL5" s="277">
        <f>DH5-(INT(DH5/100)*100)</f>
        <v>0</v>
      </c>
      <c r="DM5" s="277">
        <f>(INT(IF(DI5=0,0,DI5)/100))</f>
        <v>0</v>
      </c>
      <c r="DN5" s="277">
        <f>DI5-(INT(DI5/100)*100)</f>
        <v>0</v>
      </c>
      <c r="DO5" s="303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80" t="str">
        <f t="shared" ref="DP5:DP68" si="19">IF(AND(DF5&lt;&gt;"",DG5&lt;&gt;""),IF(AND(DF$26&gt;0,$B5&lt;&gt;"П",$B5&lt;&gt;"С",$B5&lt;&gt;"В",((IF(DG5=0,2400,DG5)/100)-(IF(DF5=0,0,DF5)/100))=8),"К","Д"),"")</f>
        <v>Д</v>
      </c>
      <c r="DQ5" s="274"/>
      <c r="DR5" s="181">
        <f>'Сведения ФОВ'!DU29</f>
        <v>0</v>
      </c>
      <c r="DS5" s="181">
        <f>'Сведения ФОВ'!DV29</f>
        <v>0</v>
      </c>
      <c r="DT5" s="277">
        <f>IF(DR5=0,0,DR5)</f>
        <v>0</v>
      </c>
      <c r="DU5" s="277">
        <f>IF(AND(DR5=0,DS5=0),0,IF(DS5=0,2400,DS5))</f>
        <v>0</v>
      </c>
      <c r="DV5" s="276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77">
        <f>(INT(IF(DT5=0,0,DT5)/100))</f>
        <v>0</v>
      </c>
      <c r="DX5" s="277">
        <f>DT5-(INT(DT5/100)*100)</f>
        <v>0</v>
      </c>
      <c r="DY5" s="277">
        <f>(INT(IF(DU5=0,0,DU5)/100))</f>
        <v>0</v>
      </c>
      <c r="DZ5" s="277">
        <f>DU5-(INT(DU5/100)*100)</f>
        <v>0</v>
      </c>
      <c r="EA5" s="303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80" t="str">
        <f t="shared" ref="EB5:EB68" si="21">IF(AND(DR5&lt;&gt;"",DS5&lt;&gt;""),IF(AND(DR$26&gt;0,$B5&lt;&gt;"П",$B5&lt;&gt;"С",$B5&lt;&gt;"В",((IF(DS5=0,2400,DS5)/100)-(IF(DR5=0,0,DR5)/100))=8),"К","Д"),"")</f>
        <v>Д</v>
      </c>
      <c r="EC5" s="274"/>
      <c r="ED5" s="181">
        <f>'Сведения ФОВ'!EG29</f>
        <v>0</v>
      </c>
      <c r="EE5" s="181">
        <f>'Сведения ФОВ'!EH29</f>
        <v>0</v>
      </c>
      <c r="EF5" s="277">
        <f>IF(ED5=0,0,ED5)</f>
        <v>0</v>
      </c>
      <c r="EG5" s="277">
        <f>IF(AND(ED5=0,EE5=0),0,IF(EE5=0,2400,EE5))</f>
        <v>0</v>
      </c>
      <c r="EH5" s="276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77">
        <f>(INT(IF(EF5=0,0,EF5)/100))</f>
        <v>0</v>
      </c>
      <c r="EJ5" s="277">
        <f>EF5-(INT(EF5/100)*100)</f>
        <v>0</v>
      </c>
      <c r="EK5" s="277">
        <f>(INT(IF(EG5=0,0,EG5)/100))</f>
        <v>0</v>
      </c>
      <c r="EL5" s="277">
        <f>EG5-(INT(EG5/100)*100)</f>
        <v>0</v>
      </c>
      <c r="EM5" s="303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80" t="str">
        <f t="shared" ref="EN5:EN68" si="23">IF(AND(ED5&lt;&gt;"",EE5&lt;&gt;""),IF(AND(ED$26&gt;0,$B5&lt;&gt;"П",$B5&lt;&gt;"С",$B5&lt;&gt;"В",((IF(EE5=0,2400,EE5)/100)-(IF(ED5=0,0,ED5)/100))=8),"К","Д"),"")</f>
        <v>Д</v>
      </c>
      <c r="EO5" s="274"/>
      <c r="EP5" s="181">
        <f>'Сведения ФОВ'!ES29</f>
        <v>0</v>
      </c>
      <c r="EQ5" s="181">
        <f>'Сведения ФОВ'!ET29</f>
        <v>0</v>
      </c>
      <c r="ER5" s="277">
        <f>IF(EP5=0,0,EP5)</f>
        <v>0</v>
      </c>
      <c r="ES5" s="277">
        <f>IF(AND(EP5=0,EQ5=0),0,IF(EQ5=0,2400,EQ5))</f>
        <v>0</v>
      </c>
      <c r="ET5" s="276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77">
        <f>(INT(IF(ER5=0,0,ER5)/100))</f>
        <v>0</v>
      </c>
      <c r="EV5" s="277">
        <f>ER5-(INT(ER5/100)*100)</f>
        <v>0</v>
      </c>
      <c r="EW5" s="277">
        <f>(INT(IF(ES5=0,0,ES5)/100))</f>
        <v>0</v>
      </c>
      <c r="EX5" s="277">
        <f>ES5-(INT(ES5/100)*100)</f>
        <v>0</v>
      </c>
      <c r="EY5" s="303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80" t="str">
        <f t="shared" ref="EZ5:EZ68" si="25">IF(AND(EP5&lt;&gt;"",EQ5&lt;&gt;""),IF(AND(EP$26&gt;0,$B5&lt;&gt;"П",$B5&lt;&gt;"С",$B5&lt;&gt;"В",((IF(EQ5=0,2400,EQ5)/100)-(IF(EP5=0,0,EP5)/100))=8),"К","Д"),"")</f>
        <v>Д</v>
      </c>
      <c r="FA5" s="274"/>
      <c r="FB5" s="181">
        <f>'Сведения ФОВ'!FE29</f>
        <v>0</v>
      </c>
      <c r="FC5" s="181">
        <f>'Сведения ФОВ'!FF29</f>
        <v>0</v>
      </c>
      <c r="FD5" s="277">
        <f>IF(FB5=0,0,FB5)</f>
        <v>0</v>
      </c>
      <c r="FE5" s="277">
        <f>IF(AND(FB5=0,FC5=0),0,IF(FC5=0,2400,FC5))</f>
        <v>0</v>
      </c>
      <c r="FF5" s="276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77">
        <f>(INT(IF(FD5=0,0,FD5)/100))</f>
        <v>0</v>
      </c>
      <c r="FH5" s="277">
        <f>FD5-(INT(FD5/100)*100)</f>
        <v>0</v>
      </c>
      <c r="FI5" s="277">
        <f>(INT(IF(FE5=0,0,FE5)/100))</f>
        <v>0</v>
      </c>
      <c r="FJ5" s="277">
        <f>FE5-(INT(FE5/100)*100)</f>
        <v>0</v>
      </c>
      <c r="FK5" s="303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80" t="str">
        <f t="shared" ref="FL5:FL68" si="27">IF(AND(FB5&lt;&gt;"",FC5&lt;&gt;""),IF(AND(FB$26&gt;0,$B5&lt;&gt;"П",$B5&lt;&gt;"С",$B5&lt;&gt;"В",((IF(FC5=0,2400,FC5)/100)-(IF(FB5=0,0,FB5)/100))=8),"К","Д"),"")</f>
        <v>Д</v>
      </c>
      <c r="FM5" s="274"/>
      <c r="FN5" s="181">
        <f>'Сведения ФОВ'!FQ29</f>
        <v>0</v>
      </c>
      <c r="FO5" s="181">
        <f>'Сведения ФОВ'!FR29</f>
        <v>0</v>
      </c>
      <c r="FP5" s="277">
        <f>IF(FN5=0,0,FN5)</f>
        <v>0</v>
      </c>
      <c r="FQ5" s="277">
        <f>IF(AND(FN5=0,FO5=0),0,IF(FO5=0,2400,FO5))</f>
        <v>0</v>
      </c>
      <c r="FR5" s="276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77">
        <f>(INT(IF(FP5=0,0,FP5)/100))</f>
        <v>0</v>
      </c>
      <c r="FT5" s="277">
        <f>FP5-(INT(FP5/100)*100)</f>
        <v>0</v>
      </c>
      <c r="FU5" s="277">
        <f>(INT(IF(FQ5=0,0,FQ5)/100))</f>
        <v>0</v>
      </c>
      <c r="FV5" s="277">
        <f>FQ5-(INT(FQ5/100)*100)</f>
        <v>0</v>
      </c>
      <c r="FW5" s="303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80" t="str">
        <f t="shared" ref="FX5:FX68" si="29">IF(AND(FN5&lt;&gt;"",FO5&lt;&gt;""),IF(AND(FN$26&gt;0,$B5&lt;&gt;"П",$B5&lt;&gt;"С",$B5&lt;&gt;"В",((IF(FO5=0,2400,FO5)/100)-(IF(FN5=0,0,FN5)/100))=8),"К","Д"),"")</f>
        <v>Д</v>
      </c>
      <c r="FY5" s="274"/>
      <c r="FZ5" s="181">
        <f>'Сведения ФОВ'!GC29</f>
        <v>0</v>
      </c>
      <c r="GA5" s="181">
        <f>'Сведения ФОВ'!GD29</f>
        <v>0</v>
      </c>
      <c r="GB5" s="277">
        <f>IF(FZ5=0,0,FZ5)</f>
        <v>0</v>
      </c>
      <c r="GC5" s="277">
        <f>IF(AND(FZ5=0,GA5=0),0,IF(GA5=0,2400,GA5))</f>
        <v>0</v>
      </c>
      <c r="GD5" s="276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77">
        <f>(INT(IF(GB5=0,0,GB5)/100))</f>
        <v>0</v>
      </c>
      <c r="GF5" s="277">
        <f>GB5-(INT(GB5/100)*100)</f>
        <v>0</v>
      </c>
      <c r="GG5" s="277">
        <f>(INT(IF(GC5=0,0,GC5)/100))</f>
        <v>0</v>
      </c>
      <c r="GH5" s="277">
        <f>GC5-(INT(GC5/100)*100)</f>
        <v>0</v>
      </c>
      <c r="GI5" s="303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80" t="str">
        <f t="shared" ref="GJ5:GJ68" si="31">IF(AND(FZ5&lt;&gt;"",GA5&lt;&gt;""),IF(AND(FZ$26&gt;0,$B5&lt;&gt;"П",$B5&lt;&gt;"С",$B5&lt;&gt;"В",((IF(GA5=0,2400,GA5)/100)-(IF(FZ5=0,0,FZ5)/100))=8),"К","Д"),"")</f>
        <v>Д</v>
      </c>
      <c r="GK5" s="274"/>
      <c r="GL5" s="181">
        <f>'Сведения ФОВ'!GO29</f>
        <v>0</v>
      </c>
      <c r="GM5" s="181">
        <f>'Сведения ФОВ'!GP29</f>
        <v>0</v>
      </c>
      <c r="GN5" s="277">
        <f>IF(GL5=0,0,GL5)</f>
        <v>0</v>
      </c>
      <c r="GO5" s="277">
        <f>IF(AND(GL5=0,GM5=0),0,IF(GM5=0,2400,GM5))</f>
        <v>0</v>
      </c>
      <c r="GP5" s="276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77">
        <f>(INT(IF(GN5=0,0,GN5)/100))</f>
        <v>0</v>
      </c>
      <c r="GR5" s="277">
        <f>GN5-(INT(GN5/100)*100)</f>
        <v>0</v>
      </c>
      <c r="GS5" s="277">
        <f>(INT(IF(GO5=0,0,GO5)/100))</f>
        <v>0</v>
      </c>
      <c r="GT5" s="277">
        <f>GO5-(INT(GO5/100)*100)</f>
        <v>0</v>
      </c>
      <c r="GU5" s="303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80" t="str">
        <f t="shared" ref="GV5:GV68" si="33">IF(AND(GL5&lt;&gt;"",GM5&lt;&gt;""),IF(AND(GL$26&gt;0,$B5&lt;&gt;"П",$B5&lt;&gt;"С",$B5&lt;&gt;"В",((IF(GM5=0,2400,GM5)/100)-(IF(GL5=0,0,GL5)/100))=8),"К","Д"),"")</f>
        <v>Д</v>
      </c>
      <c r="GW5" s="274"/>
      <c r="GX5" s="181">
        <f>'Сведения ФОВ'!HA29</f>
        <v>0</v>
      </c>
      <c r="GY5" s="181">
        <f>'Сведения ФОВ'!HB29</f>
        <v>0</v>
      </c>
      <c r="GZ5" s="277">
        <f>IF(GX5=0,0,GX5)</f>
        <v>0</v>
      </c>
      <c r="HA5" s="277">
        <f>IF(AND(GX5=0,GY5=0),0,IF(GY5=0,2400,GY5))</f>
        <v>0</v>
      </c>
      <c r="HB5" s="276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77">
        <f>(INT(IF(GZ5=0,0,GZ5)/100))</f>
        <v>0</v>
      </c>
      <c r="HD5" s="277">
        <f>GZ5-(INT(GZ5/100)*100)</f>
        <v>0</v>
      </c>
      <c r="HE5" s="277">
        <f>(INT(IF(HA5=0,0,HA5)/100))</f>
        <v>0</v>
      </c>
      <c r="HF5" s="277">
        <f>HA5-(INT(HA5/100)*100)</f>
        <v>0</v>
      </c>
      <c r="HG5" s="303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80" t="str">
        <f t="shared" ref="HH5:HH68" si="35">IF(AND(GX5&lt;&gt;"",GY5&lt;&gt;""),IF(AND(GX$26&gt;0,$B5&lt;&gt;"П",$B5&lt;&gt;"С",$B5&lt;&gt;"В",((IF(GY5=0,2400,GY5)/100)-(IF(GX5=0,0,GX5)/100))=8),"К","Д"),"")</f>
        <v>Д</v>
      </c>
    </row>
    <row r="6" spans="1:216" ht="15.75">
      <c r="A6" s="241"/>
      <c r="B6" s="181">
        <f>'Сведения ФОВ'!E30</f>
        <v>0</v>
      </c>
      <c r="C6" s="181">
        <f>'Сведения ФОВ'!F30</f>
        <v>0</v>
      </c>
      <c r="D6" s="277">
        <f t="shared" ref="D6:D69" si="36">IF(B6=0,0,B6)</f>
        <v>0</v>
      </c>
      <c r="E6" s="277">
        <f t="shared" ref="E6:E69" si="37">IF(AND(B6=0,C6=0),0,IF(C6=0,2400,C6))</f>
        <v>0</v>
      </c>
      <c r="F6" s="276">
        <f t="shared" si="0"/>
        <v>0</v>
      </c>
      <c r="G6" s="277">
        <f t="shared" ref="G6:G69" si="38">(INT(IF(D6=0,0,D6)/100))</f>
        <v>0</v>
      </c>
      <c r="H6" s="277">
        <f t="shared" ref="H6:H69" si="39">D6-(INT(D6/100)*100)</f>
        <v>0</v>
      </c>
      <c r="I6" s="277">
        <f t="shared" ref="I6:I69" si="40">(INT(IF(E6=0,0,E6)/100))</f>
        <v>0</v>
      </c>
      <c r="J6" s="277">
        <f t="shared" ref="J6:J69" si="41">E6-(INT(E6/100)*100)</f>
        <v>0</v>
      </c>
      <c r="K6" s="303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0</v>
      </c>
      <c r="L6" s="380" t="str">
        <f t="shared" si="1"/>
        <v>Д</v>
      </c>
      <c r="M6" s="274"/>
      <c r="N6" s="181">
        <f>'Сведения ФОВ'!Q30</f>
        <v>0</v>
      </c>
      <c r="O6" s="181">
        <f>'Сведения ФОВ'!R30</f>
        <v>0</v>
      </c>
      <c r="P6" s="277">
        <f t="shared" ref="P6:P69" si="43">IF(N6=0,0,N6)</f>
        <v>0</v>
      </c>
      <c r="Q6" s="277">
        <f t="shared" ref="Q6:Q69" si="44">IF(AND(N6=0,O6=0),0,IF(O6=0,2400,O6))</f>
        <v>0</v>
      </c>
      <c r="R6" s="276">
        <f t="shared" si="2"/>
        <v>0</v>
      </c>
      <c r="S6" s="277">
        <f t="shared" ref="S6:S69" si="45">(INT(IF(P6=0,0,P6)/100))</f>
        <v>0</v>
      </c>
      <c r="T6" s="277">
        <f t="shared" ref="T6:T69" si="46">P6-(INT(P6/100)*100)</f>
        <v>0</v>
      </c>
      <c r="U6" s="277">
        <f t="shared" ref="U6:U69" si="47">(INT(IF(Q6=0,0,Q6)/100))</f>
        <v>0</v>
      </c>
      <c r="V6" s="277">
        <f t="shared" ref="V6:V69" si="48">Q6-(INT(Q6/100)*100)</f>
        <v>0</v>
      </c>
      <c r="W6" s="303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0</v>
      </c>
      <c r="X6" s="380" t="str">
        <f t="shared" si="3"/>
        <v>Д</v>
      </c>
      <c r="Y6" s="274"/>
      <c r="Z6" s="181">
        <f>'Сведения ФОВ'!AC30</f>
        <v>0</v>
      </c>
      <c r="AA6" s="181">
        <f>'Сведения ФОВ'!AD30</f>
        <v>0</v>
      </c>
      <c r="AB6" s="277">
        <f t="shared" ref="AB6:AB69" si="50">IF(Z6=0,0,Z6)</f>
        <v>0</v>
      </c>
      <c r="AC6" s="277">
        <f t="shared" ref="AC6:AC69" si="51">IF(AND(Z6=0,AA6=0),0,IF(AA6=0,2400,AA6))</f>
        <v>0</v>
      </c>
      <c r="AD6" s="276">
        <f t="shared" si="4"/>
        <v>0</v>
      </c>
      <c r="AE6" s="277">
        <f t="shared" ref="AE6:AE69" si="52">(INT(IF(AB6=0,0,AB6)/100))</f>
        <v>0</v>
      </c>
      <c r="AF6" s="277">
        <f t="shared" ref="AF6:AF69" si="53">AB6-(INT(AB6/100)*100)</f>
        <v>0</v>
      </c>
      <c r="AG6" s="277">
        <f t="shared" ref="AG6:AG69" si="54">(INT(IF(AC6=0,0,AC6)/100))</f>
        <v>0</v>
      </c>
      <c r="AH6" s="277">
        <f t="shared" ref="AH6:AH69" si="55">AC6-(INT(AC6/100)*100)</f>
        <v>0</v>
      </c>
      <c r="AI6" s="303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0</v>
      </c>
      <c r="AJ6" s="380" t="str">
        <f t="shared" si="5"/>
        <v>Д</v>
      </c>
      <c r="AK6" s="274"/>
      <c r="AL6" s="181">
        <f>'Сведения ФОВ'!AO30</f>
        <v>0</v>
      </c>
      <c r="AM6" s="181">
        <f>'Сведения ФОВ'!AP30</f>
        <v>0</v>
      </c>
      <c r="AN6" s="277">
        <f t="shared" ref="AN6:AN69" si="57">IF(AL6=0,0,AL6)</f>
        <v>0</v>
      </c>
      <c r="AO6" s="277">
        <f t="shared" ref="AO6:AO69" si="58">IF(AND(AL6=0,AM6=0),0,IF(AM6=0,2400,AM6))</f>
        <v>0</v>
      </c>
      <c r="AP6" s="276">
        <f t="shared" si="6"/>
        <v>0</v>
      </c>
      <c r="AQ6" s="277">
        <f t="shared" ref="AQ6:AQ69" si="59">(INT(IF(AN6=0,0,AN6)/100))</f>
        <v>0</v>
      </c>
      <c r="AR6" s="277">
        <f t="shared" ref="AR6:AR69" si="60">AN6-(INT(AN6/100)*100)</f>
        <v>0</v>
      </c>
      <c r="AS6" s="277">
        <f t="shared" ref="AS6:AS69" si="61">(INT(IF(AO6=0,0,AO6)/100))</f>
        <v>0</v>
      </c>
      <c r="AT6" s="277">
        <f t="shared" ref="AT6:AT69" si="62">AO6-(INT(AO6/100)*100)</f>
        <v>0</v>
      </c>
      <c r="AU6" s="303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0</v>
      </c>
      <c r="AV6" s="380" t="str">
        <f t="shared" si="7"/>
        <v>Д</v>
      </c>
      <c r="AW6" s="274"/>
      <c r="AX6" s="181">
        <f>'Сведения ФОВ'!BA30</f>
        <v>0</v>
      </c>
      <c r="AY6" s="181">
        <f>'Сведения ФОВ'!BB30</f>
        <v>0</v>
      </c>
      <c r="AZ6" s="277">
        <f t="shared" ref="AZ6:AZ69" si="64">IF(AX6=0,0,AX6)</f>
        <v>0</v>
      </c>
      <c r="BA6" s="277">
        <f t="shared" ref="BA6:BA69" si="65">IF(AND(AX6=0,AY6=0),0,IF(AY6=0,2400,AY6))</f>
        <v>0</v>
      </c>
      <c r="BB6" s="276">
        <f t="shared" si="8"/>
        <v>0</v>
      </c>
      <c r="BC6" s="277">
        <f t="shared" ref="BC6:BC69" si="66">(INT(IF(AZ6=0,0,AZ6)/100))</f>
        <v>0</v>
      </c>
      <c r="BD6" s="277">
        <f t="shared" ref="BD6:BD69" si="67">AZ6-(INT(AZ6/100)*100)</f>
        <v>0</v>
      </c>
      <c r="BE6" s="277">
        <f t="shared" ref="BE6:BE69" si="68">(INT(IF(BA6=0,0,BA6)/100))</f>
        <v>0</v>
      </c>
      <c r="BF6" s="277">
        <f t="shared" ref="BF6:BF69" si="69">BA6-(INT(BA6/100)*100)</f>
        <v>0</v>
      </c>
      <c r="BG6" s="303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0</v>
      </c>
      <c r="BH6" s="380" t="str">
        <f t="shared" si="9"/>
        <v>Д</v>
      </c>
      <c r="BI6" s="274"/>
      <c r="BJ6" s="181">
        <f>'Сведения ФОВ'!BM30</f>
        <v>0</v>
      </c>
      <c r="BK6" s="181">
        <f>'Сведения ФОВ'!BN30</f>
        <v>0</v>
      </c>
      <c r="BL6" s="277">
        <f t="shared" ref="BL6:BL69" si="71">IF(BJ6=0,0,BJ6)</f>
        <v>0</v>
      </c>
      <c r="BM6" s="277">
        <f t="shared" ref="BM6:BM69" si="72">IF(AND(BJ6=0,BK6=0),0,IF(BK6=0,2400,BK6))</f>
        <v>0</v>
      </c>
      <c r="BN6" s="276">
        <f t="shared" si="10"/>
        <v>0</v>
      </c>
      <c r="BO6" s="277">
        <f t="shared" ref="BO6:BO69" si="73">(INT(IF(BL6=0,0,BL6)/100))</f>
        <v>0</v>
      </c>
      <c r="BP6" s="277">
        <f t="shared" ref="BP6:BP69" si="74">BL6-(INT(BL6/100)*100)</f>
        <v>0</v>
      </c>
      <c r="BQ6" s="277">
        <f t="shared" ref="BQ6:BQ69" si="75">(INT(IF(BM6=0,0,BM6)/100))</f>
        <v>0</v>
      </c>
      <c r="BR6" s="277">
        <f t="shared" ref="BR6:BR69" si="76">BM6-(INT(BM6/100)*100)</f>
        <v>0</v>
      </c>
      <c r="BS6" s="303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0</v>
      </c>
      <c r="BT6" s="380" t="str">
        <f t="shared" si="11"/>
        <v>Д</v>
      </c>
      <c r="BU6" s="274"/>
      <c r="BV6" s="181">
        <f>'Сведения ФОВ'!BY30</f>
        <v>0</v>
      </c>
      <c r="BW6" s="181">
        <f>'Сведения ФОВ'!BZ30</f>
        <v>0</v>
      </c>
      <c r="BX6" s="277">
        <f t="shared" ref="BX6:BX69" si="78">IF(BV6=0,0,BV6)</f>
        <v>0</v>
      </c>
      <c r="BY6" s="277">
        <f t="shared" ref="BY6:BY69" si="79">IF(AND(BV6=0,BW6=0),0,IF(BW6=0,2400,BW6))</f>
        <v>0</v>
      </c>
      <c r="BZ6" s="276">
        <f t="shared" si="12"/>
        <v>0</v>
      </c>
      <c r="CA6" s="277">
        <f t="shared" ref="CA6:CA69" si="80">(INT(IF(BX6=0,0,BX6)/100))</f>
        <v>0</v>
      </c>
      <c r="CB6" s="277">
        <f t="shared" ref="CB6:CB69" si="81">BX6-(INT(BX6/100)*100)</f>
        <v>0</v>
      </c>
      <c r="CC6" s="277">
        <f t="shared" ref="CC6:CC69" si="82">(INT(IF(BY6=0,0,BY6)/100))</f>
        <v>0</v>
      </c>
      <c r="CD6" s="277">
        <f t="shared" ref="CD6:CD69" si="83">BY6-(INT(BY6/100)*100)</f>
        <v>0</v>
      </c>
      <c r="CE6" s="303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0</v>
      </c>
      <c r="CF6" s="380" t="str">
        <f t="shared" si="13"/>
        <v>Д</v>
      </c>
      <c r="CG6" s="274"/>
      <c r="CH6" s="181">
        <f>'Сведения ФОВ'!CK30</f>
        <v>0</v>
      </c>
      <c r="CI6" s="181">
        <f>'Сведения ФОВ'!CL30</f>
        <v>0</v>
      </c>
      <c r="CJ6" s="277">
        <f t="shared" ref="CJ6:CJ69" si="85">IF(CH6=0,0,CH6)</f>
        <v>0</v>
      </c>
      <c r="CK6" s="277">
        <f t="shared" ref="CK6:CK69" si="86">IF(AND(CH6=0,CI6=0),0,IF(CI6=0,2400,CI6))</f>
        <v>0</v>
      </c>
      <c r="CL6" s="276">
        <f t="shared" si="14"/>
        <v>0</v>
      </c>
      <c r="CM6" s="277">
        <f t="shared" ref="CM6:CM69" si="87">(INT(IF(CJ6=0,0,CJ6)/100))</f>
        <v>0</v>
      </c>
      <c r="CN6" s="277">
        <f t="shared" ref="CN6:CN69" si="88">CJ6-(INT(CJ6/100)*100)</f>
        <v>0</v>
      </c>
      <c r="CO6" s="277">
        <f t="shared" ref="CO6:CO69" si="89">(INT(IF(CK6=0,0,CK6)/100))</f>
        <v>0</v>
      </c>
      <c r="CP6" s="277">
        <f t="shared" ref="CP6:CP69" si="90">CK6-(INT(CK6/100)*100)</f>
        <v>0</v>
      </c>
      <c r="CQ6" s="303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0</v>
      </c>
      <c r="CR6" s="380" t="str">
        <f t="shared" si="15"/>
        <v>Д</v>
      </c>
      <c r="CS6" s="274"/>
      <c r="CT6" s="181">
        <f>'Сведения ФОВ'!CW30</f>
        <v>0</v>
      </c>
      <c r="CU6" s="181">
        <f>'Сведения ФОВ'!CX30</f>
        <v>0</v>
      </c>
      <c r="CV6" s="277">
        <f t="shared" ref="CV6:CV69" si="92">IF(CT6=0,0,CT6)</f>
        <v>0</v>
      </c>
      <c r="CW6" s="277">
        <f t="shared" ref="CW6:CW69" si="93">IF(AND(CT6=0,CU6=0),0,IF(CU6=0,2400,CU6))</f>
        <v>0</v>
      </c>
      <c r="CX6" s="276">
        <f t="shared" si="16"/>
        <v>0</v>
      </c>
      <c r="CY6" s="277">
        <f t="shared" ref="CY6:CY69" si="94">(INT(IF(CV6=0,0,CV6)/100))</f>
        <v>0</v>
      </c>
      <c r="CZ6" s="277">
        <f t="shared" ref="CZ6:CZ69" si="95">CV6-(INT(CV6/100)*100)</f>
        <v>0</v>
      </c>
      <c r="DA6" s="277">
        <f t="shared" ref="DA6:DA69" si="96">(INT(IF(CW6=0,0,CW6)/100))</f>
        <v>0</v>
      </c>
      <c r="DB6" s="277">
        <f t="shared" ref="DB6:DB69" si="97">CW6-(INT(CW6/100)*100)</f>
        <v>0</v>
      </c>
      <c r="DC6" s="303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0</v>
      </c>
      <c r="DD6" s="380" t="str">
        <f t="shared" si="17"/>
        <v>Д</v>
      </c>
      <c r="DE6" s="274"/>
      <c r="DF6" s="181">
        <f>'Сведения ФОВ'!DI30</f>
        <v>0</v>
      </c>
      <c r="DG6" s="181">
        <f>'Сведения ФОВ'!DJ30</f>
        <v>0</v>
      </c>
      <c r="DH6" s="277">
        <f t="shared" ref="DH6:DH69" si="99">IF(DF6=0,0,DF6)</f>
        <v>0</v>
      </c>
      <c r="DI6" s="277">
        <f t="shared" ref="DI6:DI69" si="100">IF(AND(DF6=0,DG6=0),0,IF(DG6=0,2400,DG6))</f>
        <v>0</v>
      </c>
      <c r="DJ6" s="276">
        <f t="shared" si="18"/>
        <v>0</v>
      </c>
      <c r="DK6" s="277">
        <f t="shared" ref="DK6:DK69" si="101">(INT(IF(DH6=0,0,DH6)/100))</f>
        <v>0</v>
      </c>
      <c r="DL6" s="277">
        <f t="shared" ref="DL6:DL69" si="102">DH6-(INT(DH6/100)*100)</f>
        <v>0</v>
      </c>
      <c r="DM6" s="277">
        <f t="shared" ref="DM6:DM69" si="103">(INT(IF(DI6=0,0,DI6)/100))</f>
        <v>0</v>
      </c>
      <c r="DN6" s="277">
        <f t="shared" ref="DN6:DN69" si="104">DI6-(INT(DI6/100)*100)</f>
        <v>0</v>
      </c>
      <c r="DO6" s="303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0</v>
      </c>
      <c r="DP6" s="380" t="str">
        <f t="shared" si="19"/>
        <v>Д</v>
      </c>
      <c r="DQ6" s="274"/>
      <c r="DR6" s="181">
        <f>'Сведения ФОВ'!DU30</f>
        <v>0</v>
      </c>
      <c r="DS6" s="181">
        <f>'Сведения ФОВ'!DV30</f>
        <v>0</v>
      </c>
      <c r="DT6" s="277">
        <f t="shared" ref="DT6:DT69" si="106">IF(DR6=0,0,DR6)</f>
        <v>0</v>
      </c>
      <c r="DU6" s="277">
        <f t="shared" ref="DU6:DU69" si="107">IF(AND(DR6=0,DS6=0),0,IF(DS6=0,2400,DS6))</f>
        <v>0</v>
      </c>
      <c r="DV6" s="276">
        <f t="shared" si="20"/>
        <v>0</v>
      </c>
      <c r="DW6" s="277">
        <f t="shared" ref="DW6:DW69" si="108">(INT(IF(DT6=0,0,DT6)/100))</f>
        <v>0</v>
      </c>
      <c r="DX6" s="277">
        <f t="shared" ref="DX6:DX69" si="109">DT6-(INT(DT6/100)*100)</f>
        <v>0</v>
      </c>
      <c r="DY6" s="277">
        <f t="shared" ref="DY6:DY69" si="110">(INT(IF(DU6=0,0,DU6)/100))</f>
        <v>0</v>
      </c>
      <c r="DZ6" s="277">
        <f t="shared" ref="DZ6:DZ69" si="111">DU6-(INT(DU6/100)*100)</f>
        <v>0</v>
      </c>
      <c r="EA6" s="303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0</v>
      </c>
      <c r="EB6" s="380" t="str">
        <f t="shared" si="21"/>
        <v>Д</v>
      </c>
      <c r="EC6" s="274"/>
      <c r="ED6" s="181">
        <f>'Сведения ФОВ'!EG30</f>
        <v>0</v>
      </c>
      <c r="EE6" s="181">
        <f>'Сведения ФОВ'!EH30</f>
        <v>0</v>
      </c>
      <c r="EF6" s="277">
        <f t="shared" ref="EF6:EF69" si="113">IF(ED6=0,0,ED6)</f>
        <v>0</v>
      </c>
      <c r="EG6" s="277">
        <f t="shared" ref="EG6:EG69" si="114">IF(AND(ED6=0,EE6=0),0,IF(EE6=0,2400,EE6))</f>
        <v>0</v>
      </c>
      <c r="EH6" s="276">
        <f t="shared" si="22"/>
        <v>0</v>
      </c>
      <c r="EI6" s="277">
        <f t="shared" ref="EI6:EI69" si="115">(INT(IF(EF6=0,0,EF6)/100))</f>
        <v>0</v>
      </c>
      <c r="EJ6" s="277">
        <f t="shared" ref="EJ6:EJ69" si="116">EF6-(INT(EF6/100)*100)</f>
        <v>0</v>
      </c>
      <c r="EK6" s="277">
        <f t="shared" ref="EK6:EK69" si="117">(INT(IF(EG6=0,0,EG6)/100))</f>
        <v>0</v>
      </c>
      <c r="EL6" s="277">
        <f t="shared" ref="EL6:EL69" si="118">EG6-(INT(EG6/100)*100)</f>
        <v>0</v>
      </c>
      <c r="EM6" s="303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0</v>
      </c>
      <c r="EN6" s="380" t="str">
        <f t="shared" si="23"/>
        <v>Д</v>
      </c>
      <c r="EO6" s="274"/>
      <c r="EP6" s="181">
        <f>'Сведения ФОВ'!ES30</f>
        <v>0</v>
      </c>
      <c r="EQ6" s="181">
        <f>'Сведения ФОВ'!ET30</f>
        <v>0</v>
      </c>
      <c r="ER6" s="277">
        <f t="shared" ref="ER6:ER69" si="120">IF(EP6=0,0,EP6)</f>
        <v>0</v>
      </c>
      <c r="ES6" s="277">
        <f t="shared" ref="ES6:ES69" si="121">IF(AND(EP6=0,EQ6=0),0,IF(EQ6=0,2400,EQ6))</f>
        <v>0</v>
      </c>
      <c r="ET6" s="276">
        <f t="shared" si="24"/>
        <v>0</v>
      </c>
      <c r="EU6" s="277">
        <f t="shared" ref="EU6:EU69" si="122">(INT(IF(ER6=0,0,ER6)/100))</f>
        <v>0</v>
      </c>
      <c r="EV6" s="277">
        <f t="shared" ref="EV6:EV69" si="123">ER6-(INT(ER6/100)*100)</f>
        <v>0</v>
      </c>
      <c r="EW6" s="277">
        <f t="shared" ref="EW6:EW69" si="124">(INT(IF(ES6=0,0,ES6)/100))</f>
        <v>0</v>
      </c>
      <c r="EX6" s="277">
        <f t="shared" ref="EX6:EX69" si="125">ES6-(INT(ES6/100)*100)</f>
        <v>0</v>
      </c>
      <c r="EY6" s="303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0</v>
      </c>
      <c r="EZ6" s="380" t="str">
        <f t="shared" si="25"/>
        <v>Д</v>
      </c>
      <c r="FA6" s="274"/>
      <c r="FB6" s="181">
        <f>'Сведения ФОВ'!FE30</f>
        <v>0</v>
      </c>
      <c r="FC6" s="181">
        <f>'Сведения ФОВ'!FF30</f>
        <v>0</v>
      </c>
      <c r="FD6" s="277">
        <f t="shared" ref="FD6:FD69" si="127">IF(FB6=0,0,FB6)</f>
        <v>0</v>
      </c>
      <c r="FE6" s="277">
        <f t="shared" ref="FE6:FE69" si="128">IF(AND(FB6=0,FC6=0),0,IF(FC6=0,2400,FC6))</f>
        <v>0</v>
      </c>
      <c r="FF6" s="276">
        <f t="shared" si="26"/>
        <v>0</v>
      </c>
      <c r="FG6" s="277">
        <f t="shared" ref="FG6:FG69" si="129">(INT(IF(FD6=0,0,FD6)/100))</f>
        <v>0</v>
      </c>
      <c r="FH6" s="277">
        <f t="shared" ref="FH6:FH69" si="130">FD6-(INT(FD6/100)*100)</f>
        <v>0</v>
      </c>
      <c r="FI6" s="277">
        <f t="shared" ref="FI6:FI69" si="131">(INT(IF(FE6=0,0,FE6)/100))</f>
        <v>0</v>
      </c>
      <c r="FJ6" s="277">
        <f t="shared" ref="FJ6:FJ69" si="132">FE6-(INT(FE6/100)*100)</f>
        <v>0</v>
      </c>
      <c r="FK6" s="303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0</v>
      </c>
      <c r="FL6" s="380" t="str">
        <f t="shared" si="27"/>
        <v>Д</v>
      </c>
      <c r="FM6" s="274"/>
      <c r="FN6" s="181">
        <f>'Сведения ФОВ'!FQ30</f>
        <v>0</v>
      </c>
      <c r="FO6" s="181">
        <f>'Сведения ФОВ'!FR30</f>
        <v>0</v>
      </c>
      <c r="FP6" s="277">
        <f t="shared" ref="FP6:FP69" si="134">IF(FN6=0,0,FN6)</f>
        <v>0</v>
      </c>
      <c r="FQ6" s="277">
        <f t="shared" ref="FQ6:FQ69" si="135">IF(AND(FN6=0,FO6=0),0,IF(FO6=0,2400,FO6))</f>
        <v>0</v>
      </c>
      <c r="FR6" s="276">
        <f t="shared" si="28"/>
        <v>0</v>
      </c>
      <c r="FS6" s="277">
        <f t="shared" ref="FS6:FS69" si="136">(INT(IF(FP6=0,0,FP6)/100))</f>
        <v>0</v>
      </c>
      <c r="FT6" s="277">
        <f t="shared" ref="FT6:FT69" si="137">FP6-(INT(FP6/100)*100)</f>
        <v>0</v>
      </c>
      <c r="FU6" s="277">
        <f t="shared" ref="FU6:FU69" si="138">(INT(IF(FQ6=0,0,FQ6)/100))</f>
        <v>0</v>
      </c>
      <c r="FV6" s="277">
        <f t="shared" ref="FV6:FV69" si="139">FQ6-(INT(FQ6/100)*100)</f>
        <v>0</v>
      </c>
      <c r="FW6" s="303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0</v>
      </c>
      <c r="FX6" s="380" t="str">
        <f t="shared" si="29"/>
        <v>Д</v>
      </c>
      <c r="FY6" s="274"/>
      <c r="FZ6" s="181">
        <f>'Сведения ФОВ'!GC30</f>
        <v>0</v>
      </c>
      <c r="GA6" s="181">
        <f>'Сведения ФОВ'!GD30</f>
        <v>0</v>
      </c>
      <c r="GB6" s="277">
        <f t="shared" ref="GB6:GB69" si="141">IF(FZ6=0,0,FZ6)</f>
        <v>0</v>
      </c>
      <c r="GC6" s="277">
        <f t="shared" ref="GC6:GC69" si="142">IF(AND(FZ6=0,GA6=0),0,IF(GA6=0,2400,GA6))</f>
        <v>0</v>
      </c>
      <c r="GD6" s="276">
        <f t="shared" si="30"/>
        <v>0</v>
      </c>
      <c r="GE6" s="277">
        <f t="shared" ref="GE6:GE69" si="143">(INT(IF(GB6=0,0,GB6)/100))</f>
        <v>0</v>
      </c>
      <c r="GF6" s="277">
        <f t="shared" ref="GF6:GF69" si="144">GB6-(INT(GB6/100)*100)</f>
        <v>0</v>
      </c>
      <c r="GG6" s="277">
        <f t="shared" ref="GG6:GG69" si="145">(INT(IF(GC6=0,0,GC6)/100))</f>
        <v>0</v>
      </c>
      <c r="GH6" s="277">
        <f t="shared" ref="GH6:GH69" si="146">GC6-(INT(GC6/100)*100)</f>
        <v>0</v>
      </c>
      <c r="GI6" s="303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0</v>
      </c>
      <c r="GJ6" s="380" t="str">
        <f t="shared" si="31"/>
        <v>Д</v>
      </c>
      <c r="GK6" s="274"/>
      <c r="GL6" s="181">
        <f>'Сведения ФОВ'!GO30</f>
        <v>0</v>
      </c>
      <c r="GM6" s="181">
        <f>'Сведения ФОВ'!GP30</f>
        <v>0</v>
      </c>
      <c r="GN6" s="277">
        <f t="shared" ref="GN6:GN69" si="148">IF(GL6=0,0,GL6)</f>
        <v>0</v>
      </c>
      <c r="GO6" s="277">
        <f t="shared" ref="GO6:GO69" si="149">IF(AND(GL6=0,GM6=0),0,IF(GM6=0,2400,GM6))</f>
        <v>0</v>
      </c>
      <c r="GP6" s="276">
        <f t="shared" si="32"/>
        <v>0</v>
      </c>
      <c r="GQ6" s="277">
        <f t="shared" ref="GQ6:GQ69" si="150">(INT(IF(GN6=0,0,GN6)/100))</f>
        <v>0</v>
      </c>
      <c r="GR6" s="277">
        <f t="shared" ref="GR6:GR69" si="151">GN6-(INT(GN6/100)*100)</f>
        <v>0</v>
      </c>
      <c r="GS6" s="277">
        <f t="shared" ref="GS6:GS69" si="152">(INT(IF(GO6=0,0,GO6)/100))</f>
        <v>0</v>
      </c>
      <c r="GT6" s="277">
        <f t="shared" ref="GT6:GT69" si="153">GO6-(INT(GO6/100)*100)</f>
        <v>0</v>
      </c>
      <c r="GU6" s="303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0</v>
      </c>
      <c r="GV6" s="380" t="str">
        <f t="shared" si="33"/>
        <v>Д</v>
      </c>
      <c r="GW6" s="274"/>
      <c r="GX6" s="181">
        <f>'Сведения ФОВ'!HA30</f>
        <v>0</v>
      </c>
      <c r="GY6" s="181">
        <f>'Сведения ФОВ'!HB30</f>
        <v>0</v>
      </c>
      <c r="GZ6" s="277">
        <f t="shared" ref="GZ6:GZ69" si="155">IF(GX6=0,0,GX6)</f>
        <v>0</v>
      </c>
      <c r="HA6" s="277">
        <f t="shared" ref="HA6:HA69" si="156">IF(AND(GX6=0,GY6=0),0,IF(GY6=0,2400,GY6))</f>
        <v>0</v>
      </c>
      <c r="HB6" s="276">
        <f t="shared" si="34"/>
        <v>0</v>
      </c>
      <c r="HC6" s="277">
        <f t="shared" ref="HC6:HC69" si="157">(INT(IF(GZ6=0,0,GZ6)/100))</f>
        <v>0</v>
      </c>
      <c r="HD6" s="277">
        <f t="shared" ref="HD6:HD69" si="158">GZ6-(INT(GZ6/100)*100)</f>
        <v>0</v>
      </c>
      <c r="HE6" s="277">
        <f t="shared" ref="HE6:HE69" si="159">(INT(IF(HA6=0,0,HA6)/100))</f>
        <v>0</v>
      </c>
      <c r="HF6" s="277">
        <f t="shared" ref="HF6:HF69" si="160">HA6-(INT(HA6/100)*100)</f>
        <v>0</v>
      </c>
      <c r="HG6" s="303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0</v>
      </c>
      <c r="HH6" s="380" t="str">
        <f t="shared" si="35"/>
        <v>Д</v>
      </c>
    </row>
    <row r="7" spans="1:216" ht="15.75">
      <c r="A7" s="241"/>
      <c r="B7" s="181">
        <f>'Сведения ФОВ'!E31</f>
        <v>0</v>
      </c>
      <c r="C7" s="181">
        <f>'Сведения ФОВ'!F31</f>
        <v>0</v>
      </c>
      <c r="D7" s="277">
        <f t="shared" si="36"/>
        <v>0</v>
      </c>
      <c r="E7" s="277">
        <f t="shared" si="37"/>
        <v>0</v>
      </c>
      <c r="F7" s="276">
        <f t="shared" si="0"/>
        <v>0</v>
      </c>
      <c r="G7" s="277">
        <f t="shared" si="38"/>
        <v>0</v>
      </c>
      <c r="H7" s="277">
        <f t="shared" si="39"/>
        <v>0</v>
      </c>
      <c r="I7" s="277">
        <f t="shared" si="40"/>
        <v>0</v>
      </c>
      <c r="J7" s="277">
        <f t="shared" si="41"/>
        <v>0</v>
      </c>
      <c r="K7" s="303">
        <f t="shared" si="42"/>
        <v>0</v>
      </c>
      <c r="L7" s="380" t="str">
        <f t="shared" si="1"/>
        <v>Д</v>
      </c>
      <c r="M7" s="274"/>
      <c r="N7" s="181">
        <f>'Сведения ФОВ'!Q31</f>
        <v>0</v>
      </c>
      <c r="O7" s="181">
        <f>'Сведения ФОВ'!R31</f>
        <v>0</v>
      </c>
      <c r="P7" s="277">
        <f t="shared" si="43"/>
        <v>0</v>
      </c>
      <c r="Q7" s="277">
        <f t="shared" si="44"/>
        <v>0</v>
      </c>
      <c r="R7" s="276">
        <f t="shared" si="2"/>
        <v>0</v>
      </c>
      <c r="S7" s="277">
        <f t="shared" si="45"/>
        <v>0</v>
      </c>
      <c r="T7" s="277">
        <f t="shared" si="46"/>
        <v>0</v>
      </c>
      <c r="U7" s="277">
        <f t="shared" si="47"/>
        <v>0</v>
      </c>
      <c r="V7" s="277">
        <f t="shared" si="48"/>
        <v>0</v>
      </c>
      <c r="W7" s="303">
        <f t="shared" si="49"/>
        <v>0</v>
      </c>
      <c r="X7" s="380" t="str">
        <f t="shared" si="3"/>
        <v>Д</v>
      </c>
      <c r="Y7" s="274"/>
      <c r="Z7" s="181">
        <f>'Сведения ФОВ'!AC31</f>
        <v>0</v>
      </c>
      <c r="AA7" s="181">
        <f>'Сведения ФОВ'!AD31</f>
        <v>0</v>
      </c>
      <c r="AB7" s="277">
        <f t="shared" si="50"/>
        <v>0</v>
      </c>
      <c r="AC7" s="277">
        <f t="shared" si="51"/>
        <v>0</v>
      </c>
      <c r="AD7" s="276">
        <f t="shared" si="4"/>
        <v>0</v>
      </c>
      <c r="AE7" s="277">
        <f t="shared" si="52"/>
        <v>0</v>
      </c>
      <c r="AF7" s="277">
        <f t="shared" si="53"/>
        <v>0</v>
      </c>
      <c r="AG7" s="277">
        <f t="shared" si="54"/>
        <v>0</v>
      </c>
      <c r="AH7" s="277">
        <f t="shared" si="55"/>
        <v>0</v>
      </c>
      <c r="AI7" s="303">
        <f t="shared" si="56"/>
        <v>0</v>
      </c>
      <c r="AJ7" s="380" t="str">
        <f t="shared" si="5"/>
        <v>Д</v>
      </c>
      <c r="AK7" s="274"/>
      <c r="AL7" s="181">
        <f>'Сведения ФОВ'!AO31</f>
        <v>0</v>
      </c>
      <c r="AM7" s="181">
        <f>'Сведения ФОВ'!AP31</f>
        <v>0</v>
      </c>
      <c r="AN7" s="277">
        <f t="shared" si="57"/>
        <v>0</v>
      </c>
      <c r="AO7" s="277">
        <f t="shared" si="58"/>
        <v>0</v>
      </c>
      <c r="AP7" s="276">
        <f t="shared" si="6"/>
        <v>0</v>
      </c>
      <c r="AQ7" s="277">
        <f t="shared" si="59"/>
        <v>0</v>
      </c>
      <c r="AR7" s="277">
        <f t="shared" si="60"/>
        <v>0</v>
      </c>
      <c r="AS7" s="277">
        <f t="shared" si="61"/>
        <v>0</v>
      </c>
      <c r="AT7" s="277">
        <f t="shared" si="62"/>
        <v>0</v>
      </c>
      <c r="AU7" s="303">
        <f t="shared" si="63"/>
        <v>0</v>
      </c>
      <c r="AV7" s="380" t="str">
        <f t="shared" si="7"/>
        <v>Д</v>
      </c>
      <c r="AW7" s="274"/>
      <c r="AX7" s="181">
        <f>'Сведения ФОВ'!BA31</f>
        <v>0</v>
      </c>
      <c r="AY7" s="181">
        <f>'Сведения ФОВ'!BB31</f>
        <v>0</v>
      </c>
      <c r="AZ7" s="277">
        <f t="shared" si="64"/>
        <v>0</v>
      </c>
      <c r="BA7" s="277">
        <f t="shared" si="65"/>
        <v>0</v>
      </c>
      <c r="BB7" s="276">
        <f t="shared" si="8"/>
        <v>0</v>
      </c>
      <c r="BC7" s="277">
        <f t="shared" si="66"/>
        <v>0</v>
      </c>
      <c r="BD7" s="277">
        <f t="shared" si="67"/>
        <v>0</v>
      </c>
      <c r="BE7" s="277">
        <f t="shared" si="68"/>
        <v>0</v>
      </c>
      <c r="BF7" s="277">
        <f t="shared" si="69"/>
        <v>0</v>
      </c>
      <c r="BG7" s="303">
        <f t="shared" si="70"/>
        <v>0</v>
      </c>
      <c r="BH7" s="380" t="str">
        <f t="shared" si="9"/>
        <v>Д</v>
      </c>
      <c r="BI7" s="274"/>
      <c r="BJ7" s="181">
        <f>'Сведения ФОВ'!BM31</f>
        <v>0</v>
      </c>
      <c r="BK7" s="181">
        <f>'Сведения ФОВ'!BN31</f>
        <v>0</v>
      </c>
      <c r="BL7" s="277">
        <f t="shared" si="71"/>
        <v>0</v>
      </c>
      <c r="BM7" s="277">
        <f t="shared" si="72"/>
        <v>0</v>
      </c>
      <c r="BN7" s="276">
        <f t="shared" si="10"/>
        <v>0</v>
      </c>
      <c r="BO7" s="277">
        <f t="shared" si="73"/>
        <v>0</v>
      </c>
      <c r="BP7" s="277">
        <f t="shared" si="74"/>
        <v>0</v>
      </c>
      <c r="BQ7" s="277">
        <f t="shared" si="75"/>
        <v>0</v>
      </c>
      <c r="BR7" s="277">
        <f t="shared" si="76"/>
        <v>0</v>
      </c>
      <c r="BS7" s="303">
        <f t="shared" si="77"/>
        <v>0</v>
      </c>
      <c r="BT7" s="380" t="str">
        <f t="shared" si="11"/>
        <v>Д</v>
      </c>
      <c r="BU7" s="274"/>
      <c r="BV7" s="181">
        <f>'Сведения ФОВ'!BY31</f>
        <v>0</v>
      </c>
      <c r="BW7" s="181">
        <f>'Сведения ФОВ'!BZ31</f>
        <v>0</v>
      </c>
      <c r="BX7" s="277">
        <f t="shared" si="78"/>
        <v>0</v>
      </c>
      <c r="BY7" s="277">
        <f t="shared" si="79"/>
        <v>0</v>
      </c>
      <c r="BZ7" s="276">
        <f t="shared" si="12"/>
        <v>0</v>
      </c>
      <c r="CA7" s="277">
        <f t="shared" si="80"/>
        <v>0</v>
      </c>
      <c r="CB7" s="277">
        <f t="shared" si="81"/>
        <v>0</v>
      </c>
      <c r="CC7" s="277">
        <f t="shared" si="82"/>
        <v>0</v>
      </c>
      <c r="CD7" s="277">
        <f t="shared" si="83"/>
        <v>0</v>
      </c>
      <c r="CE7" s="303">
        <f t="shared" si="84"/>
        <v>0</v>
      </c>
      <c r="CF7" s="380" t="str">
        <f t="shared" si="13"/>
        <v>Д</v>
      </c>
      <c r="CG7" s="274"/>
      <c r="CH7" s="181">
        <f>'Сведения ФОВ'!CK31</f>
        <v>0</v>
      </c>
      <c r="CI7" s="181">
        <f>'Сведения ФОВ'!CL31</f>
        <v>0</v>
      </c>
      <c r="CJ7" s="277">
        <f t="shared" si="85"/>
        <v>0</v>
      </c>
      <c r="CK7" s="277">
        <f t="shared" si="86"/>
        <v>0</v>
      </c>
      <c r="CL7" s="276">
        <f t="shared" si="14"/>
        <v>0</v>
      </c>
      <c r="CM7" s="277">
        <f t="shared" si="87"/>
        <v>0</v>
      </c>
      <c r="CN7" s="277">
        <f t="shared" si="88"/>
        <v>0</v>
      </c>
      <c r="CO7" s="277">
        <f t="shared" si="89"/>
        <v>0</v>
      </c>
      <c r="CP7" s="277">
        <f t="shared" si="90"/>
        <v>0</v>
      </c>
      <c r="CQ7" s="303">
        <f t="shared" si="91"/>
        <v>0</v>
      </c>
      <c r="CR7" s="380" t="str">
        <f t="shared" si="15"/>
        <v>Д</v>
      </c>
      <c r="CS7" s="274"/>
      <c r="CT7" s="181">
        <f>'Сведения ФОВ'!CW31</f>
        <v>0</v>
      </c>
      <c r="CU7" s="181">
        <f>'Сведения ФОВ'!CX31</f>
        <v>0</v>
      </c>
      <c r="CV7" s="277">
        <f t="shared" si="92"/>
        <v>0</v>
      </c>
      <c r="CW7" s="277">
        <f t="shared" si="93"/>
        <v>0</v>
      </c>
      <c r="CX7" s="276">
        <f t="shared" si="16"/>
        <v>0</v>
      </c>
      <c r="CY7" s="277">
        <f t="shared" si="94"/>
        <v>0</v>
      </c>
      <c r="CZ7" s="277">
        <f t="shared" si="95"/>
        <v>0</v>
      </c>
      <c r="DA7" s="277">
        <f t="shared" si="96"/>
        <v>0</v>
      </c>
      <c r="DB7" s="277">
        <f t="shared" si="97"/>
        <v>0</v>
      </c>
      <c r="DC7" s="303">
        <f t="shared" si="98"/>
        <v>0</v>
      </c>
      <c r="DD7" s="380" t="str">
        <f t="shared" si="17"/>
        <v>Д</v>
      </c>
      <c r="DE7" s="274"/>
      <c r="DF7" s="181">
        <f>'Сведения ФОВ'!DI31</f>
        <v>0</v>
      </c>
      <c r="DG7" s="181">
        <f>'Сведения ФОВ'!DJ31</f>
        <v>0</v>
      </c>
      <c r="DH7" s="277">
        <f t="shared" si="99"/>
        <v>0</v>
      </c>
      <c r="DI7" s="277">
        <f t="shared" si="100"/>
        <v>0</v>
      </c>
      <c r="DJ7" s="276">
        <f t="shared" si="18"/>
        <v>0</v>
      </c>
      <c r="DK7" s="277">
        <f t="shared" si="101"/>
        <v>0</v>
      </c>
      <c r="DL7" s="277">
        <f t="shared" si="102"/>
        <v>0</v>
      </c>
      <c r="DM7" s="277">
        <f t="shared" si="103"/>
        <v>0</v>
      </c>
      <c r="DN7" s="277">
        <f t="shared" si="104"/>
        <v>0</v>
      </c>
      <c r="DO7" s="303">
        <f t="shared" si="105"/>
        <v>0</v>
      </c>
      <c r="DP7" s="380" t="str">
        <f t="shared" si="19"/>
        <v>Д</v>
      </c>
      <c r="DQ7" s="274"/>
      <c r="DR7" s="181">
        <f>'Сведения ФОВ'!DU31</f>
        <v>0</v>
      </c>
      <c r="DS7" s="181">
        <f>'Сведения ФОВ'!DV31</f>
        <v>0</v>
      </c>
      <c r="DT7" s="277">
        <f t="shared" si="106"/>
        <v>0</v>
      </c>
      <c r="DU7" s="277">
        <f t="shared" si="107"/>
        <v>0</v>
      </c>
      <c r="DV7" s="276">
        <f t="shared" si="20"/>
        <v>0</v>
      </c>
      <c r="DW7" s="277">
        <f t="shared" si="108"/>
        <v>0</v>
      </c>
      <c r="DX7" s="277">
        <f t="shared" si="109"/>
        <v>0</v>
      </c>
      <c r="DY7" s="277">
        <f t="shared" si="110"/>
        <v>0</v>
      </c>
      <c r="DZ7" s="277">
        <f t="shared" si="111"/>
        <v>0</v>
      </c>
      <c r="EA7" s="303">
        <f t="shared" si="112"/>
        <v>0</v>
      </c>
      <c r="EB7" s="380" t="str">
        <f t="shared" si="21"/>
        <v>Д</v>
      </c>
      <c r="EC7" s="274"/>
      <c r="ED7" s="181">
        <f>'Сведения ФОВ'!EG31</f>
        <v>0</v>
      </c>
      <c r="EE7" s="181">
        <f>'Сведения ФОВ'!EH31</f>
        <v>0</v>
      </c>
      <c r="EF7" s="277">
        <f t="shared" si="113"/>
        <v>0</v>
      </c>
      <c r="EG7" s="277">
        <f t="shared" si="114"/>
        <v>0</v>
      </c>
      <c r="EH7" s="276">
        <f t="shared" si="22"/>
        <v>0</v>
      </c>
      <c r="EI7" s="277">
        <f t="shared" si="115"/>
        <v>0</v>
      </c>
      <c r="EJ7" s="277">
        <f t="shared" si="116"/>
        <v>0</v>
      </c>
      <c r="EK7" s="277">
        <f t="shared" si="117"/>
        <v>0</v>
      </c>
      <c r="EL7" s="277">
        <f t="shared" si="118"/>
        <v>0</v>
      </c>
      <c r="EM7" s="303">
        <f t="shared" si="119"/>
        <v>0</v>
      </c>
      <c r="EN7" s="380" t="str">
        <f t="shared" si="23"/>
        <v>Д</v>
      </c>
      <c r="EO7" s="274"/>
      <c r="EP7" s="181">
        <f>'Сведения ФОВ'!ES31</f>
        <v>0</v>
      </c>
      <c r="EQ7" s="181">
        <f>'Сведения ФОВ'!ET31</f>
        <v>0</v>
      </c>
      <c r="ER7" s="277">
        <f t="shared" si="120"/>
        <v>0</v>
      </c>
      <c r="ES7" s="277">
        <f t="shared" si="121"/>
        <v>0</v>
      </c>
      <c r="ET7" s="276">
        <f t="shared" si="24"/>
        <v>0</v>
      </c>
      <c r="EU7" s="277">
        <f t="shared" si="122"/>
        <v>0</v>
      </c>
      <c r="EV7" s="277">
        <f t="shared" si="123"/>
        <v>0</v>
      </c>
      <c r="EW7" s="277">
        <f t="shared" si="124"/>
        <v>0</v>
      </c>
      <c r="EX7" s="277">
        <f t="shared" si="125"/>
        <v>0</v>
      </c>
      <c r="EY7" s="303">
        <f t="shared" si="126"/>
        <v>0</v>
      </c>
      <c r="EZ7" s="380" t="str">
        <f t="shared" si="25"/>
        <v>Д</v>
      </c>
      <c r="FA7" s="274"/>
      <c r="FB7" s="181">
        <f>'Сведения ФОВ'!FE31</f>
        <v>0</v>
      </c>
      <c r="FC7" s="181">
        <f>'Сведения ФОВ'!FF31</f>
        <v>0</v>
      </c>
      <c r="FD7" s="277">
        <f t="shared" si="127"/>
        <v>0</v>
      </c>
      <c r="FE7" s="277">
        <f t="shared" si="128"/>
        <v>0</v>
      </c>
      <c r="FF7" s="276">
        <f t="shared" si="26"/>
        <v>0</v>
      </c>
      <c r="FG7" s="277">
        <f t="shared" si="129"/>
        <v>0</v>
      </c>
      <c r="FH7" s="277">
        <f t="shared" si="130"/>
        <v>0</v>
      </c>
      <c r="FI7" s="277">
        <f t="shared" si="131"/>
        <v>0</v>
      </c>
      <c r="FJ7" s="277">
        <f t="shared" si="132"/>
        <v>0</v>
      </c>
      <c r="FK7" s="303">
        <f t="shared" si="133"/>
        <v>0</v>
      </c>
      <c r="FL7" s="380" t="str">
        <f t="shared" si="27"/>
        <v>Д</v>
      </c>
      <c r="FM7" s="274"/>
      <c r="FN7" s="181">
        <f>'Сведения ФОВ'!FQ31</f>
        <v>0</v>
      </c>
      <c r="FO7" s="181">
        <f>'Сведения ФОВ'!FR31</f>
        <v>0</v>
      </c>
      <c r="FP7" s="277">
        <f t="shared" si="134"/>
        <v>0</v>
      </c>
      <c r="FQ7" s="277">
        <f t="shared" si="135"/>
        <v>0</v>
      </c>
      <c r="FR7" s="276">
        <f t="shared" si="28"/>
        <v>0</v>
      </c>
      <c r="FS7" s="277">
        <f t="shared" si="136"/>
        <v>0</v>
      </c>
      <c r="FT7" s="277">
        <f t="shared" si="137"/>
        <v>0</v>
      </c>
      <c r="FU7" s="277">
        <f t="shared" si="138"/>
        <v>0</v>
      </c>
      <c r="FV7" s="277">
        <f t="shared" si="139"/>
        <v>0</v>
      </c>
      <c r="FW7" s="303">
        <f t="shared" si="140"/>
        <v>0</v>
      </c>
      <c r="FX7" s="380" t="str">
        <f t="shared" si="29"/>
        <v>Д</v>
      </c>
      <c r="FY7" s="274"/>
      <c r="FZ7" s="181">
        <f>'Сведения ФОВ'!GC31</f>
        <v>0</v>
      </c>
      <c r="GA7" s="181">
        <f>'Сведения ФОВ'!GD31</f>
        <v>0</v>
      </c>
      <c r="GB7" s="277">
        <f t="shared" si="141"/>
        <v>0</v>
      </c>
      <c r="GC7" s="277">
        <f t="shared" si="142"/>
        <v>0</v>
      </c>
      <c r="GD7" s="276">
        <f t="shared" si="30"/>
        <v>0</v>
      </c>
      <c r="GE7" s="277">
        <f t="shared" si="143"/>
        <v>0</v>
      </c>
      <c r="GF7" s="277">
        <f t="shared" si="144"/>
        <v>0</v>
      </c>
      <c r="GG7" s="277">
        <f t="shared" si="145"/>
        <v>0</v>
      </c>
      <c r="GH7" s="277">
        <f t="shared" si="146"/>
        <v>0</v>
      </c>
      <c r="GI7" s="303">
        <f t="shared" si="147"/>
        <v>0</v>
      </c>
      <c r="GJ7" s="380" t="str">
        <f t="shared" si="31"/>
        <v>Д</v>
      </c>
      <c r="GK7" s="274"/>
      <c r="GL7" s="181">
        <f>'Сведения ФОВ'!GO31</f>
        <v>0</v>
      </c>
      <c r="GM7" s="181">
        <f>'Сведения ФОВ'!GP31</f>
        <v>0</v>
      </c>
      <c r="GN7" s="277">
        <f t="shared" si="148"/>
        <v>0</v>
      </c>
      <c r="GO7" s="277">
        <f t="shared" si="149"/>
        <v>0</v>
      </c>
      <c r="GP7" s="276">
        <f t="shared" si="32"/>
        <v>0</v>
      </c>
      <c r="GQ7" s="277">
        <f t="shared" si="150"/>
        <v>0</v>
      </c>
      <c r="GR7" s="277">
        <f t="shared" si="151"/>
        <v>0</v>
      </c>
      <c r="GS7" s="277">
        <f t="shared" si="152"/>
        <v>0</v>
      </c>
      <c r="GT7" s="277">
        <f t="shared" si="153"/>
        <v>0</v>
      </c>
      <c r="GU7" s="303">
        <f t="shared" si="154"/>
        <v>0</v>
      </c>
      <c r="GV7" s="380" t="str">
        <f t="shared" si="33"/>
        <v>Д</v>
      </c>
      <c r="GW7" s="274"/>
      <c r="GX7" s="181">
        <f>'Сведения ФОВ'!HA31</f>
        <v>0</v>
      </c>
      <c r="GY7" s="181">
        <f>'Сведения ФОВ'!HB31</f>
        <v>0</v>
      </c>
      <c r="GZ7" s="277">
        <f t="shared" si="155"/>
        <v>0</v>
      </c>
      <c r="HA7" s="277">
        <f t="shared" si="156"/>
        <v>0</v>
      </c>
      <c r="HB7" s="276">
        <f t="shared" si="34"/>
        <v>0</v>
      </c>
      <c r="HC7" s="277">
        <f t="shared" si="157"/>
        <v>0</v>
      </c>
      <c r="HD7" s="277">
        <f t="shared" si="158"/>
        <v>0</v>
      </c>
      <c r="HE7" s="277">
        <f t="shared" si="159"/>
        <v>0</v>
      </c>
      <c r="HF7" s="277">
        <f t="shared" si="160"/>
        <v>0</v>
      </c>
      <c r="HG7" s="303">
        <f t="shared" si="161"/>
        <v>0</v>
      </c>
      <c r="HH7" s="380" t="str">
        <f t="shared" si="35"/>
        <v>Д</v>
      </c>
    </row>
    <row r="8" spans="1:216" ht="15.75">
      <c r="A8" s="241"/>
      <c r="B8" s="181">
        <f>'Сведения ФОВ'!E32</f>
        <v>0</v>
      </c>
      <c r="C8" s="181">
        <f>'Сведения ФОВ'!F32</f>
        <v>0</v>
      </c>
      <c r="D8" s="277">
        <f t="shared" si="36"/>
        <v>0</v>
      </c>
      <c r="E8" s="277">
        <f t="shared" si="37"/>
        <v>0</v>
      </c>
      <c r="F8" s="276">
        <f t="shared" si="0"/>
        <v>0</v>
      </c>
      <c r="G8" s="277">
        <f t="shared" si="38"/>
        <v>0</v>
      </c>
      <c r="H8" s="277">
        <f t="shared" si="39"/>
        <v>0</v>
      </c>
      <c r="I8" s="277">
        <f t="shared" si="40"/>
        <v>0</v>
      </c>
      <c r="J8" s="277">
        <f t="shared" si="41"/>
        <v>0</v>
      </c>
      <c r="K8" s="303">
        <f t="shared" si="42"/>
        <v>0</v>
      </c>
      <c r="L8" s="380" t="str">
        <f t="shared" si="1"/>
        <v>Д</v>
      </c>
      <c r="M8" s="274"/>
      <c r="N8" s="181">
        <f>'Сведения ФОВ'!Q32</f>
        <v>0</v>
      </c>
      <c r="O8" s="181">
        <f>'Сведения ФОВ'!R32</f>
        <v>0</v>
      </c>
      <c r="P8" s="277">
        <f t="shared" si="43"/>
        <v>0</v>
      </c>
      <c r="Q8" s="277">
        <f t="shared" si="44"/>
        <v>0</v>
      </c>
      <c r="R8" s="276">
        <f t="shared" si="2"/>
        <v>0</v>
      </c>
      <c r="S8" s="277">
        <f t="shared" si="45"/>
        <v>0</v>
      </c>
      <c r="T8" s="277">
        <f t="shared" si="46"/>
        <v>0</v>
      </c>
      <c r="U8" s="277">
        <f t="shared" si="47"/>
        <v>0</v>
      </c>
      <c r="V8" s="277">
        <f t="shared" si="48"/>
        <v>0</v>
      </c>
      <c r="W8" s="303">
        <f t="shared" si="49"/>
        <v>0</v>
      </c>
      <c r="X8" s="380" t="str">
        <f t="shared" si="3"/>
        <v>Д</v>
      </c>
      <c r="Y8" s="274"/>
      <c r="Z8" s="181">
        <f>'Сведения ФОВ'!AC32</f>
        <v>0</v>
      </c>
      <c r="AA8" s="181">
        <f>'Сведения ФОВ'!AD32</f>
        <v>0</v>
      </c>
      <c r="AB8" s="277">
        <f t="shared" si="50"/>
        <v>0</v>
      </c>
      <c r="AC8" s="277">
        <f t="shared" si="51"/>
        <v>0</v>
      </c>
      <c r="AD8" s="276">
        <f t="shared" si="4"/>
        <v>0</v>
      </c>
      <c r="AE8" s="277">
        <f t="shared" si="52"/>
        <v>0</v>
      </c>
      <c r="AF8" s="277">
        <f t="shared" si="53"/>
        <v>0</v>
      </c>
      <c r="AG8" s="277">
        <f t="shared" si="54"/>
        <v>0</v>
      </c>
      <c r="AH8" s="277">
        <f t="shared" si="55"/>
        <v>0</v>
      </c>
      <c r="AI8" s="303">
        <f t="shared" si="56"/>
        <v>0</v>
      </c>
      <c r="AJ8" s="380" t="str">
        <f t="shared" si="5"/>
        <v>Д</v>
      </c>
      <c r="AK8" s="274"/>
      <c r="AL8" s="181">
        <f>'Сведения ФОВ'!AO32</f>
        <v>0</v>
      </c>
      <c r="AM8" s="181">
        <f>'Сведения ФОВ'!AP32</f>
        <v>0</v>
      </c>
      <c r="AN8" s="277">
        <f t="shared" si="57"/>
        <v>0</v>
      </c>
      <c r="AO8" s="277">
        <f t="shared" si="58"/>
        <v>0</v>
      </c>
      <c r="AP8" s="276">
        <f t="shared" si="6"/>
        <v>0</v>
      </c>
      <c r="AQ8" s="277">
        <f t="shared" si="59"/>
        <v>0</v>
      </c>
      <c r="AR8" s="277">
        <f t="shared" si="60"/>
        <v>0</v>
      </c>
      <c r="AS8" s="277">
        <f t="shared" si="61"/>
        <v>0</v>
      </c>
      <c r="AT8" s="277">
        <f t="shared" si="62"/>
        <v>0</v>
      </c>
      <c r="AU8" s="303">
        <f t="shared" si="63"/>
        <v>0</v>
      </c>
      <c r="AV8" s="380" t="str">
        <f t="shared" si="7"/>
        <v>Д</v>
      </c>
      <c r="AW8" s="274"/>
      <c r="AX8" s="181">
        <f>'Сведения ФОВ'!BA32</f>
        <v>0</v>
      </c>
      <c r="AY8" s="181">
        <f>'Сведения ФОВ'!BB32</f>
        <v>0</v>
      </c>
      <c r="AZ8" s="277">
        <f t="shared" si="64"/>
        <v>0</v>
      </c>
      <c r="BA8" s="277">
        <f t="shared" si="65"/>
        <v>0</v>
      </c>
      <c r="BB8" s="276">
        <f t="shared" si="8"/>
        <v>0</v>
      </c>
      <c r="BC8" s="277">
        <f t="shared" si="66"/>
        <v>0</v>
      </c>
      <c r="BD8" s="277">
        <f t="shared" si="67"/>
        <v>0</v>
      </c>
      <c r="BE8" s="277">
        <f t="shared" si="68"/>
        <v>0</v>
      </c>
      <c r="BF8" s="277">
        <f t="shared" si="69"/>
        <v>0</v>
      </c>
      <c r="BG8" s="303">
        <f t="shared" si="70"/>
        <v>0</v>
      </c>
      <c r="BH8" s="380" t="str">
        <f t="shared" si="9"/>
        <v>Д</v>
      </c>
      <c r="BI8" s="274"/>
      <c r="BJ8" s="181">
        <f>'Сведения ФОВ'!BM32</f>
        <v>0</v>
      </c>
      <c r="BK8" s="181">
        <f>'Сведения ФОВ'!BN32</f>
        <v>0</v>
      </c>
      <c r="BL8" s="277">
        <f t="shared" si="71"/>
        <v>0</v>
      </c>
      <c r="BM8" s="277">
        <f t="shared" si="72"/>
        <v>0</v>
      </c>
      <c r="BN8" s="276">
        <f t="shared" si="10"/>
        <v>0</v>
      </c>
      <c r="BO8" s="277">
        <f t="shared" si="73"/>
        <v>0</v>
      </c>
      <c r="BP8" s="277">
        <f t="shared" si="74"/>
        <v>0</v>
      </c>
      <c r="BQ8" s="277">
        <f t="shared" si="75"/>
        <v>0</v>
      </c>
      <c r="BR8" s="277">
        <f t="shared" si="76"/>
        <v>0</v>
      </c>
      <c r="BS8" s="303">
        <f t="shared" si="77"/>
        <v>0</v>
      </c>
      <c r="BT8" s="380" t="str">
        <f t="shared" si="11"/>
        <v>Д</v>
      </c>
      <c r="BU8" s="274"/>
      <c r="BV8" s="181">
        <f>'Сведения ФОВ'!BY32</f>
        <v>0</v>
      </c>
      <c r="BW8" s="181">
        <f>'Сведения ФОВ'!BZ32</f>
        <v>0</v>
      </c>
      <c r="BX8" s="277">
        <f t="shared" si="78"/>
        <v>0</v>
      </c>
      <c r="BY8" s="277">
        <f t="shared" si="79"/>
        <v>0</v>
      </c>
      <c r="BZ8" s="276">
        <f t="shared" si="12"/>
        <v>0</v>
      </c>
      <c r="CA8" s="277">
        <f t="shared" si="80"/>
        <v>0</v>
      </c>
      <c r="CB8" s="277">
        <f t="shared" si="81"/>
        <v>0</v>
      </c>
      <c r="CC8" s="277">
        <f t="shared" si="82"/>
        <v>0</v>
      </c>
      <c r="CD8" s="277">
        <f t="shared" si="83"/>
        <v>0</v>
      </c>
      <c r="CE8" s="303">
        <f t="shared" si="84"/>
        <v>0</v>
      </c>
      <c r="CF8" s="380" t="str">
        <f t="shared" si="13"/>
        <v>Д</v>
      </c>
      <c r="CG8" s="274"/>
      <c r="CH8" s="181">
        <f>'Сведения ФОВ'!CK32</f>
        <v>0</v>
      </c>
      <c r="CI8" s="181">
        <f>'Сведения ФОВ'!CL32</f>
        <v>0</v>
      </c>
      <c r="CJ8" s="277">
        <f t="shared" si="85"/>
        <v>0</v>
      </c>
      <c r="CK8" s="277">
        <f t="shared" si="86"/>
        <v>0</v>
      </c>
      <c r="CL8" s="276">
        <f t="shared" si="14"/>
        <v>0</v>
      </c>
      <c r="CM8" s="277">
        <f t="shared" si="87"/>
        <v>0</v>
      </c>
      <c r="CN8" s="277">
        <f t="shared" si="88"/>
        <v>0</v>
      </c>
      <c r="CO8" s="277">
        <f t="shared" si="89"/>
        <v>0</v>
      </c>
      <c r="CP8" s="277">
        <f t="shared" si="90"/>
        <v>0</v>
      </c>
      <c r="CQ8" s="303">
        <f t="shared" si="91"/>
        <v>0</v>
      </c>
      <c r="CR8" s="380" t="str">
        <f t="shared" si="15"/>
        <v>Д</v>
      </c>
      <c r="CS8" s="274"/>
      <c r="CT8" s="181">
        <f>'Сведения ФОВ'!CW32</f>
        <v>0</v>
      </c>
      <c r="CU8" s="181">
        <f>'Сведения ФОВ'!CX32</f>
        <v>0</v>
      </c>
      <c r="CV8" s="277">
        <f t="shared" si="92"/>
        <v>0</v>
      </c>
      <c r="CW8" s="277">
        <f t="shared" si="93"/>
        <v>0</v>
      </c>
      <c r="CX8" s="276">
        <f t="shared" si="16"/>
        <v>0</v>
      </c>
      <c r="CY8" s="277">
        <f t="shared" si="94"/>
        <v>0</v>
      </c>
      <c r="CZ8" s="277">
        <f t="shared" si="95"/>
        <v>0</v>
      </c>
      <c r="DA8" s="277">
        <f t="shared" si="96"/>
        <v>0</v>
      </c>
      <c r="DB8" s="277">
        <f t="shared" si="97"/>
        <v>0</v>
      </c>
      <c r="DC8" s="303">
        <f t="shared" si="98"/>
        <v>0</v>
      </c>
      <c r="DD8" s="380" t="str">
        <f t="shared" si="17"/>
        <v>Д</v>
      </c>
      <c r="DE8" s="274"/>
      <c r="DF8" s="181">
        <f>'Сведения ФОВ'!DI32</f>
        <v>0</v>
      </c>
      <c r="DG8" s="181">
        <f>'Сведения ФОВ'!DJ32</f>
        <v>0</v>
      </c>
      <c r="DH8" s="277">
        <f t="shared" si="99"/>
        <v>0</v>
      </c>
      <c r="DI8" s="277">
        <f t="shared" si="100"/>
        <v>0</v>
      </c>
      <c r="DJ8" s="276">
        <f t="shared" si="18"/>
        <v>0</v>
      </c>
      <c r="DK8" s="277">
        <f t="shared" si="101"/>
        <v>0</v>
      </c>
      <c r="DL8" s="277">
        <f t="shared" si="102"/>
        <v>0</v>
      </c>
      <c r="DM8" s="277">
        <f t="shared" si="103"/>
        <v>0</v>
      </c>
      <c r="DN8" s="277">
        <f t="shared" si="104"/>
        <v>0</v>
      </c>
      <c r="DO8" s="303">
        <f t="shared" si="105"/>
        <v>0</v>
      </c>
      <c r="DP8" s="380" t="str">
        <f t="shared" si="19"/>
        <v>Д</v>
      </c>
      <c r="DQ8" s="274"/>
      <c r="DR8" s="181">
        <f>'Сведения ФОВ'!DU32</f>
        <v>0</v>
      </c>
      <c r="DS8" s="181">
        <f>'Сведения ФОВ'!DV32</f>
        <v>0</v>
      </c>
      <c r="DT8" s="277">
        <f t="shared" si="106"/>
        <v>0</v>
      </c>
      <c r="DU8" s="277">
        <f t="shared" si="107"/>
        <v>0</v>
      </c>
      <c r="DV8" s="276">
        <f t="shared" si="20"/>
        <v>0</v>
      </c>
      <c r="DW8" s="277">
        <f t="shared" si="108"/>
        <v>0</v>
      </c>
      <c r="DX8" s="277">
        <f t="shared" si="109"/>
        <v>0</v>
      </c>
      <c r="DY8" s="277">
        <f t="shared" si="110"/>
        <v>0</v>
      </c>
      <c r="DZ8" s="277">
        <f t="shared" si="111"/>
        <v>0</v>
      </c>
      <c r="EA8" s="303">
        <f t="shared" si="112"/>
        <v>0</v>
      </c>
      <c r="EB8" s="380" t="str">
        <f t="shared" si="21"/>
        <v>Д</v>
      </c>
      <c r="EC8" s="274"/>
      <c r="ED8" s="181">
        <f>'Сведения ФОВ'!EG32</f>
        <v>0</v>
      </c>
      <c r="EE8" s="181">
        <f>'Сведения ФОВ'!EH32</f>
        <v>0</v>
      </c>
      <c r="EF8" s="277">
        <f t="shared" si="113"/>
        <v>0</v>
      </c>
      <c r="EG8" s="277">
        <f t="shared" si="114"/>
        <v>0</v>
      </c>
      <c r="EH8" s="276">
        <f t="shared" si="22"/>
        <v>0</v>
      </c>
      <c r="EI8" s="277">
        <f t="shared" si="115"/>
        <v>0</v>
      </c>
      <c r="EJ8" s="277">
        <f t="shared" si="116"/>
        <v>0</v>
      </c>
      <c r="EK8" s="277">
        <f t="shared" si="117"/>
        <v>0</v>
      </c>
      <c r="EL8" s="277">
        <f t="shared" si="118"/>
        <v>0</v>
      </c>
      <c r="EM8" s="303">
        <f t="shared" si="119"/>
        <v>0</v>
      </c>
      <c r="EN8" s="380" t="str">
        <f t="shared" si="23"/>
        <v>Д</v>
      </c>
      <c r="EO8" s="274"/>
      <c r="EP8" s="181">
        <f>'Сведения ФОВ'!ES32</f>
        <v>0</v>
      </c>
      <c r="EQ8" s="181">
        <f>'Сведения ФОВ'!ET32</f>
        <v>0</v>
      </c>
      <c r="ER8" s="277">
        <f t="shared" si="120"/>
        <v>0</v>
      </c>
      <c r="ES8" s="277">
        <f t="shared" si="121"/>
        <v>0</v>
      </c>
      <c r="ET8" s="276">
        <f t="shared" si="24"/>
        <v>0</v>
      </c>
      <c r="EU8" s="277">
        <f t="shared" si="122"/>
        <v>0</v>
      </c>
      <c r="EV8" s="277">
        <f t="shared" si="123"/>
        <v>0</v>
      </c>
      <c r="EW8" s="277">
        <f t="shared" si="124"/>
        <v>0</v>
      </c>
      <c r="EX8" s="277">
        <f t="shared" si="125"/>
        <v>0</v>
      </c>
      <c r="EY8" s="303">
        <f t="shared" si="126"/>
        <v>0</v>
      </c>
      <c r="EZ8" s="380" t="str">
        <f t="shared" si="25"/>
        <v>Д</v>
      </c>
      <c r="FA8" s="274"/>
      <c r="FB8" s="181">
        <f>'Сведения ФОВ'!FE32</f>
        <v>0</v>
      </c>
      <c r="FC8" s="181">
        <f>'Сведения ФОВ'!FF32</f>
        <v>0</v>
      </c>
      <c r="FD8" s="277">
        <f t="shared" si="127"/>
        <v>0</v>
      </c>
      <c r="FE8" s="277">
        <f t="shared" si="128"/>
        <v>0</v>
      </c>
      <c r="FF8" s="276">
        <f t="shared" si="26"/>
        <v>0</v>
      </c>
      <c r="FG8" s="277">
        <f t="shared" si="129"/>
        <v>0</v>
      </c>
      <c r="FH8" s="277">
        <f t="shared" si="130"/>
        <v>0</v>
      </c>
      <c r="FI8" s="277">
        <f t="shared" si="131"/>
        <v>0</v>
      </c>
      <c r="FJ8" s="277">
        <f t="shared" si="132"/>
        <v>0</v>
      </c>
      <c r="FK8" s="303">
        <f t="shared" si="133"/>
        <v>0</v>
      </c>
      <c r="FL8" s="380" t="str">
        <f t="shared" si="27"/>
        <v>Д</v>
      </c>
      <c r="FM8" s="274"/>
      <c r="FN8" s="181">
        <f>'Сведения ФОВ'!FQ32</f>
        <v>0</v>
      </c>
      <c r="FO8" s="181">
        <f>'Сведения ФОВ'!FR32</f>
        <v>0</v>
      </c>
      <c r="FP8" s="277">
        <f t="shared" si="134"/>
        <v>0</v>
      </c>
      <c r="FQ8" s="277">
        <f t="shared" si="135"/>
        <v>0</v>
      </c>
      <c r="FR8" s="276">
        <f t="shared" si="28"/>
        <v>0</v>
      </c>
      <c r="FS8" s="277">
        <f t="shared" si="136"/>
        <v>0</v>
      </c>
      <c r="FT8" s="277">
        <f t="shared" si="137"/>
        <v>0</v>
      </c>
      <c r="FU8" s="277">
        <f t="shared" si="138"/>
        <v>0</v>
      </c>
      <c r="FV8" s="277">
        <f t="shared" si="139"/>
        <v>0</v>
      </c>
      <c r="FW8" s="303">
        <f t="shared" si="140"/>
        <v>0</v>
      </c>
      <c r="FX8" s="380" t="str">
        <f t="shared" si="29"/>
        <v>Д</v>
      </c>
      <c r="FY8" s="274"/>
      <c r="FZ8" s="181">
        <f>'Сведения ФОВ'!GC32</f>
        <v>0</v>
      </c>
      <c r="GA8" s="181">
        <f>'Сведения ФОВ'!GD32</f>
        <v>0</v>
      </c>
      <c r="GB8" s="277">
        <f t="shared" si="141"/>
        <v>0</v>
      </c>
      <c r="GC8" s="277">
        <f t="shared" si="142"/>
        <v>0</v>
      </c>
      <c r="GD8" s="276">
        <f t="shared" si="30"/>
        <v>0</v>
      </c>
      <c r="GE8" s="277">
        <f t="shared" si="143"/>
        <v>0</v>
      </c>
      <c r="GF8" s="277">
        <f t="shared" si="144"/>
        <v>0</v>
      </c>
      <c r="GG8" s="277">
        <f t="shared" si="145"/>
        <v>0</v>
      </c>
      <c r="GH8" s="277">
        <f t="shared" si="146"/>
        <v>0</v>
      </c>
      <c r="GI8" s="303">
        <f t="shared" si="147"/>
        <v>0</v>
      </c>
      <c r="GJ8" s="380" t="str">
        <f t="shared" si="31"/>
        <v>Д</v>
      </c>
      <c r="GK8" s="274"/>
      <c r="GL8" s="181">
        <f>'Сведения ФОВ'!GO32</f>
        <v>0</v>
      </c>
      <c r="GM8" s="181">
        <f>'Сведения ФОВ'!GP32</f>
        <v>0</v>
      </c>
      <c r="GN8" s="277">
        <f t="shared" si="148"/>
        <v>0</v>
      </c>
      <c r="GO8" s="277">
        <f t="shared" si="149"/>
        <v>0</v>
      </c>
      <c r="GP8" s="276">
        <f t="shared" si="32"/>
        <v>0</v>
      </c>
      <c r="GQ8" s="277">
        <f t="shared" si="150"/>
        <v>0</v>
      </c>
      <c r="GR8" s="277">
        <f t="shared" si="151"/>
        <v>0</v>
      </c>
      <c r="GS8" s="277">
        <f t="shared" si="152"/>
        <v>0</v>
      </c>
      <c r="GT8" s="277">
        <f t="shared" si="153"/>
        <v>0</v>
      </c>
      <c r="GU8" s="303">
        <f t="shared" si="154"/>
        <v>0</v>
      </c>
      <c r="GV8" s="380" t="str">
        <f t="shared" si="33"/>
        <v>Д</v>
      </c>
      <c r="GW8" s="274"/>
      <c r="GX8" s="181">
        <f>'Сведения ФОВ'!HA32</f>
        <v>0</v>
      </c>
      <c r="GY8" s="181">
        <f>'Сведения ФОВ'!HB32</f>
        <v>0</v>
      </c>
      <c r="GZ8" s="277">
        <f t="shared" si="155"/>
        <v>0</v>
      </c>
      <c r="HA8" s="277">
        <f t="shared" si="156"/>
        <v>0</v>
      </c>
      <c r="HB8" s="276">
        <f t="shared" si="34"/>
        <v>0</v>
      </c>
      <c r="HC8" s="277">
        <f t="shared" si="157"/>
        <v>0</v>
      </c>
      <c r="HD8" s="277">
        <f t="shared" si="158"/>
        <v>0</v>
      </c>
      <c r="HE8" s="277">
        <f t="shared" si="159"/>
        <v>0</v>
      </c>
      <c r="HF8" s="277">
        <f t="shared" si="160"/>
        <v>0</v>
      </c>
      <c r="HG8" s="303">
        <f t="shared" si="161"/>
        <v>0</v>
      </c>
      <c r="HH8" s="380" t="str">
        <f t="shared" si="35"/>
        <v>Д</v>
      </c>
    </row>
    <row r="9" spans="1:216" ht="15.75">
      <c r="A9" s="241"/>
      <c r="B9" s="181">
        <f>'Сведения ФОВ'!E33</f>
        <v>0</v>
      </c>
      <c r="C9" s="181">
        <f>'Сведения ФОВ'!F33</f>
        <v>0</v>
      </c>
      <c r="D9" s="277">
        <f t="shared" si="36"/>
        <v>0</v>
      </c>
      <c r="E9" s="277">
        <f t="shared" si="37"/>
        <v>0</v>
      </c>
      <c r="F9" s="276">
        <f t="shared" si="0"/>
        <v>0</v>
      </c>
      <c r="G9" s="277">
        <f t="shared" si="38"/>
        <v>0</v>
      </c>
      <c r="H9" s="277">
        <f t="shared" si="39"/>
        <v>0</v>
      </c>
      <c r="I9" s="277">
        <f t="shared" si="40"/>
        <v>0</v>
      </c>
      <c r="J9" s="277">
        <f t="shared" si="41"/>
        <v>0</v>
      </c>
      <c r="K9" s="303">
        <f t="shared" si="42"/>
        <v>0</v>
      </c>
      <c r="L9" s="380" t="str">
        <f t="shared" si="1"/>
        <v>Д</v>
      </c>
      <c r="M9" s="274"/>
      <c r="N9" s="181">
        <f>'Сведения ФОВ'!Q33</f>
        <v>0</v>
      </c>
      <c r="O9" s="181">
        <f>'Сведения ФОВ'!R33</f>
        <v>0</v>
      </c>
      <c r="P9" s="277">
        <f t="shared" si="43"/>
        <v>0</v>
      </c>
      <c r="Q9" s="277">
        <f t="shared" si="44"/>
        <v>0</v>
      </c>
      <c r="R9" s="276">
        <f t="shared" si="2"/>
        <v>0</v>
      </c>
      <c r="S9" s="277">
        <f t="shared" si="45"/>
        <v>0</v>
      </c>
      <c r="T9" s="277">
        <f t="shared" si="46"/>
        <v>0</v>
      </c>
      <c r="U9" s="277">
        <f t="shared" si="47"/>
        <v>0</v>
      </c>
      <c r="V9" s="277">
        <f t="shared" si="48"/>
        <v>0</v>
      </c>
      <c r="W9" s="303">
        <f t="shared" si="49"/>
        <v>0</v>
      </c>
      <c r="X9" s="380" t="str">
        <f t="shared" si="3"/>
        <v>Д</v>
      </c>
      <c r="Y9" s="274"/>
      <c r="Z9" s="181">
        <f>'Сведения ФОВ'!AC33</f>
        <v>0</v>
      </c>
      <c r="AA9" s="181">
        <f>'Сведения ФОВ'!AD33</f>
        <v>0</v>
      </c>
      <c r="AB9" s="277">
        <f t="shared" si="50"/>
        <v>0</v>
      </c>
      <c r="AC9" s="277">
        <f t="shared" si="51"/>
        <v>0</v>
      </c>
      <c r="AD9" s="276">
        <f t="shared" si="4"/>
        <v>0</v>
      </c>
      <c r="AE9" s="277">
        <f t="shared" si="52"/>
        <v>0</v>
      </c>
      <c r="AF9" s="277">
        <f t="shared" si="53"/>
        <v>0</v>
      </c>
      <c r="AG9" s="277">
        <f t="shared" si="54"/>
        <v>0</v>
      </c>
      <c r="AH9" s="277">
        <f t="shared" si="55"/>
        <v>0</v>
      </c>
      <c r="AI9" s="303">
        <f t="shared" si="56"/>
        <v>0</v>
      </c>
      <c r="AJ9" s="380" t="str">
        <f t="shared" si="5"/>
        <v>Д</v>
      </c>
      <c r="AK9" s="274"/>
      <c r="AL9" s="181">
        <f>'Сведения ФОВ'!AO33</f>
        <v>0</v>
      </c>
      <c r="AM9" s="181">
        <f>'Сведения ФОВ'!AP33</f>
        <v>0</v>
      </c>
      <c r="AN9" s="277">
        <f t="shared" si="57"/>
        <v>0</v>
      </c>
      <c r="AO9" s="277">
        <f t="shared" si="58"/>
        <v>0</v>
      </c>
      <c r="AP9" s="276">
        <f t="shared" si="6"/>
        <v>0</v>
      </c>
      <c r="AQ9" s="277">
        <f t="shared" si="59"/>
        <v>0</v>
      </c>
      <c r="AR9" s="277">
        <f t="shared" si="60"/>
        <v>0</v>
      </c>
      <c r="AS9" s="277">
        <f t="shared" si="61"/>
        <v>0</v>
      </c>
      <c r="AT9" s="277">
        <f t="shared" si="62"/>
        <v>0</v>
      </c>
      <c r="AU9" s="303">
        <f t="shared" si="63"/>
        <v>0</v>
      </c>
      <c r="AV9" s="380" t="str">
        <f t="shared" si="7"/>
        <v>Д</v>
      </c>
      <c r="AW9" s="274"/>
      <c r="AX9" s="181">
        <f>'Сведения ФОВ'!BA33</f>
        <v>0</v>
      </c>
      <c r="AY9" s="181">
        <f>'Сведения ФОВ'!BB33</f>
        <v>0</v>
      </c>
      <c r="AZ9" s="277">
        <f t="shared" si="64"/>
        <v>0</v>
      </c>
      <c r="BA9" s="277">
        <f t="shared" si="65"/>
        <v>0</v>
      </c>
      <c r="BB9" s="276">
        <f t="shared" si="8"/>
        <v>0</v>
      </c>
      <c r="BC9" s="277">
        <f t="shared" si="66"/>
        <v>0</v>
      </c>
      <c r="BD9" s="277">
        <f t="shared" si="67"/>
        <v>0</v>
      </c>
      <c r="BE9" s="277">
        <f t="shared" si="68"/>
        <v>0</v>
      </c>
      <c r="BF9" s="277">
        <f t="shared" si="69"/>
        <v>0</v>
      </c>
      <c r="BG9" s="303">
        <f t="shared" si="70"/>
        <v>0</v>
      </c>
      <c r="BH9" s="380" t="str">
        <f t="shared" si="9"/>
        <v>Д</v>
      </c>
      <c r="BI9" s="274"/>
      <c r="BJ9" s="181">
        <f>'Сведения ФОВ'!BM33</f>
        <v>0</v>
      </c>
      <c r="BK9" s="181">
        <f>'Сведения ФОВ'!BN33</f>
        <v>0</v>
      </c>
      <c r="BL9" s="277">
        <f t="shared" si="71"/>
        <v>0</v>
      </c>
      <c r="BM9" s="277">
        <f t="shared" si="72"/>
        <v>0</v>
      </c>
      <c r="BN9" s="276">
        <f t="shared" si="10"/>
        <v>0</v>
      </c>
      <c r="BO9" s="277">
        <f t="shared" si="73"/>
        <v>0</v>
      </c>
      <c r="BP9" s="277">
        <f t="shared" si="74"/>
        <v>0</v>
      </c>
      <c r="BQ9" s="277">
        <f t="shared" si="75"/>
        <v>0</v>
      </c>
      <c r="BR9" s="277">
        <f t="shared" si="76"/>
        <v>0</v>
      </c>
      <c r="BS9" s="303">
        <f t="shared" si="77"/>
        <v>0</v>
      </c>
      <c r="BT9" s="380" t="str">
        <f t="shared" si="11"/>
        <v>Д</v>
      </c>
      <c r="BU9" s="274"/>
      <c r="BV9" s="181">
        <f>'Сведения ФОВ'!BY33</f>
        <v>0</v>
      </c>
      <c r="BW9" s="181">
        <f>'Сведения ФОВ'!BZ33</f>
        <v>0</v>
      </c>
      <c r="BX9" s="277">
        <f t="shared" si="78"/>
        <v>0</v>
      </c>
      <c r="BY9" s="277">
        <f t="shared" si="79"/>
        <v>0</v>
      </c>
      <c r="BZ9" s="276">
        <f t="shared" si="12"/>
        <v>0</v>
      </c>
      <c r="CA9" s="277">
        <f t="shared" si="80"/>
        <v>0</v>
      </c>
      <c r="CB9" s="277">
        <f t="shared" si="81"/>
        <v>0</v>
      </c>
      <c r="CC9" s="277">
        <f t="shared" si="82"/>
        <v>0</v>
      </c>
      <c r="CD9" s="277">
        <f t="shared" si="83"/>
        <v>0</v>
      </c>
      <c r="CE9" s="303">
        <f t="shared" si="84"/>
        <v>0</v>
      </c>
      <c r="CF9" s="380" t="str">
        <f t="shared" si="13"/>
        <v>Д</v>
      </c>
      <c r="CG9" s="274"/>
      <c r="CH9" s="181">
        <f>'Сведения ФОВ'!CK33</f>
        <v>0</v>
      </c>
      <c r="CI9" s="181">
        <f>'Сведения ФОВ'!CL33</f>
        <v>0</v>
      </c>
      <c r="CJ9" s="277">
        <f t="shared" si="85"/>
        <v>0</v>
      </c>
      <c r="CK9" s="277">
        <f t="shared" si="86"/>
        <v>0</v>
      </c>
      <c r="CL9" s="276">
        <f t="shared" si="14"/>
        <v>0</v>
      </c>
      <c r="CM9" s="277">
        <f t="shared" si="87"/>
        <v>0</v>
      </c>
      <c r="CN9" s="277">
        <f t="shared" si="88"/>
        <v>0</v>
      </c>
      <c r="CO9" s="277">
        <f t="shared" si="89"/>
        <v>0</v>
      </c>
      <c r="CP9" s="277">
        <f t="shared" si="90"/>
        <v>0</v>
      </c>
      <c r="CQ9" s="303">
        <f t="shared" si="91"/>
        <v>0</v>
      </c>
      <c r="CR9" s="380" t="str">
        <f t="shared" si="15"/>
        <v>Д</v>
      </c>
      <c r="CS9" s="274"/>
      <c r="CT9" s="181">
        <f>'Сведения ФОВ'!CW33</f>
        <v>0</v>
      </c>
      <c r="CU9" s="181">
        <f>'Сведения ФОВ'!CX33</f>
        <v>0</v>
      </c>
      <c r="CV9" s="277">
        <f t="shared" si="92"/>
        <v>0</v>
      </c>
      <c r="CW9" s="277">
        <f t="shared" si="93"/>
        <v>0</v>
      </c>
      <c r="CX9" s="276">
        <f t="shared" si="16"/>
        <v>0</v>
      </c>
      <c r="CY9" s="277">
        <f t="shared" si="94"/>
        <v>0</v>
      </c>
      <c r="CZ9" s="277">
        <f t="shared" si="95"/>
        <v>0</v>
      </c>
      <c r="DA9" s="277">
        <f t="shared" si="96"/>
        <v>0</v>
      </c>
      <c r="DB9" s="277">
        <f t="shared" si="97"/>
        <v>0</v>
      </c>
      <c r="DC9" s="303">
        <f t="shared" si="98"/>
        <v>0</v>
      </c>
      <c r="DD9" s="380" t="str">
        <f t="shared" si="17"/>
        <v>Д</v>
      </c>
      <c r="DE9" s="274"/>
      <c r="DF9" s="181">
        <f>'Сведения ФОВ'!DI33</f>
        <v>0</v>
      </c>
      <c r="DG9" s="181">
        <f>'Сведения ФОВ'!DJ33</f>
        <v>0</v>
      </c>
      <c r="DH9" s="277">
        <f t="shared" si="99"/>
        <v>0</v>
      </c>
      <c r="DI9" s="277">
        <f t="shared" si="100"/>
        <v>0</v>
      </c>
      <c r="DJ9" s="276">
        <f t="shared" si="18"/>
        <v>0</v>
      </c>
      <c r="DK9" s="277">
        <f t="shared" si="101"/>
        <v>0</v>
      </c>
      <c r="DL9" s="277">
        <f t="shared" si="102"/>
        <v>0</v>
      </c>
      <c r="DM9" s="277">
        <f t="shared" si="103"/>
        <v>0</v>
      </c>
      <c r="DN9" s="277">
        <f t="shared" si="104"/>
        <v>0</v>
      </c>
      <c r="DO9" s="303">
        <f t="shared" si="105"/>
        <v>0</v>
      </c>
      <c r="DP9" s="380" t="str">
        <f t="shared" si="19"/>
        <v>Д</v>
      </c>
      <c r="DQ9" s="274"/>
      <c r="DR9" s="181">
        <f>'Сведения ФОВ'!DU33</f>
        <v>0</v>
      </c>
      <c r="DS9" s="181">
        <f>'Сведения ФОВ'!DV33</f>
        <v>0</v>
      </c>
      <c r="DT9" s="277">
        <f t="shared" si="106"/>
        <v>0</v>
      </c>
      <c r="DU9" s="277">
        <f t="shared" si="107"/>
        <v>0</v>
      </c>
      <c r="DV9" s="276">
        <f t="shared" si="20"/>
        <v>0</v>
      </c>
      <c r="DW9" s="277">
        <f t="shared" si="108"/>
        <v>0</v>
      </c>
      <c r="DX9" s="277">
        <f t="shared" si="109"/>
        <v>0</v>
      </c>
      <c r="DY9" s="277">
        <f t="shared" si="110"/>
        <v>0</v>
      </c>
      <c r="DZ9" s="277">
        <f t="shared" si="111"/>
        <v>0</v>
      </c>
      <c r="EA9" s="303">
        <f t="shared" si="112"/>
        <v>0</v>
      </c>
      <c r="EB9" s="380" t="str">
        <f t="shared" si="21"/>
        <v>Д</v>
      </c>
      <c r="EC9" s="274"/>
      <c r="ED9" s="181">
        <f>'Сведения ФОВ'!EG33</f>
        <v>0</v>
      </c>
      <c r="EE9" s="181">
        <f>'Сведения ФОВ'!EH33</f>
        <v>0</v>
      </c>
      <c r="EF9" s="277">
        <f t="shared" si="113"/>
        <v>0</v>
      </c>
      <c r="EG9" s="277">
        <f t="shared" si="114"/>
        <v>0</v>
      </c>
      <c r="EH9" s="276">
        <f t="shared" si="22"/>
        <v>0</v>
      </c>
      <c r="EI9" s="277">
        <f t="shared" si="115"/>
        <v>0</v>
      </c>
      <c r="EJ9" s="277">
        <f t="shared" si="116"/>
        <v>0</v>
      </c>
      <c r="EK9" s="277">
        <f t="shared" si="117"/>
        <v>0</v>
      </c>
      <c r="EL9" s="277">
        <f t="shared" si="118"/>
        <v>0</v>
      </c>
      <c r="EM9" s="303">
        <f t="shared" si="119"/>
        <v>0</v>
      </c>
      <c r="EN9" s="380" t="str">
        <f t="shared" si="23"/>
        <v>Д</v>
      </c>
      <c r="EO9" s="274"/>
      <c r="EP9" s="181">
        <f>'Сведения ФОВ'!ES33</f>
        <v>0</v>
      </c>
      <c r="EQ9" s="181">
        <f>'Сведения ФОВ'!ET33</f>
        <v>0</v>
      </c>
      <c r="ER9" s="277">
        <f t="shared" si="120"/>
        <v>0</v>
      </c>
      <c r="ES9" s="277">
        <f t="shared" si="121"/>
        <v>0</v>
      </c>
      <c r="ET9" s="276">
        <f t="shared" si="24"/>
        <v>0</v>
      </c>
      <c r="EU9" s="277">
        <f t="shared" si="122"/>
        <v>0</v>
      </c>
      <c r="EV9" s="277">
        <f t="shared" si="123"/>
        <v>0</v>
      </c>
      <c r="EW9" s="277">
        <f t="shared" si="124"/>
        <v>0</v>
      </c>
      <c r="EX9" s="277">
        <f t="shared" si="125"/>
        <v>0</v>
      </c>
      <c r="EY9" s="303">
        <f t="shared" si="126"/>
        <v>0</v>
      </c>
      <c r="EZ9" s="380" t="str">
        <f t="shared" si="25"/>
        <v>Д</v>
      </c>
      <c r="FA9" s="274"/>
      <c r="FB9" s="181">
        <f>'Сведения ФОВ'!FE33</f>
        <v>0</v>
      </c>
      <c r="FC9" s="181">
        <f>'Сведения ФОВ'!FF33</f>
        <v>0</v>
      </c>
      <c r="FD9" s="277">
        <f t="shared" si="127"/>
        <v>0</v>
      </c>
      <c r="FE9" s="277">
        <f t="shared" si="128"/>
        <v>0</v>
      </c>
      <c r="FF9" s="276">
        <f t="shared" si="26"/>
        <v>0</v>
      </c>
      <c r="FG9" s="277">
        <f t="shared" si="129"/>
        <v>0</v>
      </c>
      <c r="FH9" s="277">
        <f t="shared" si="130"/>
        <v>0</v>
      </c>
      <c r="FI9" s="277">
        <f t="shared" si="131"/>
        <v>0</v>
      </c>
      <c r="FJ9" s="277">
        <f t="shared" si="132"/>
        <v>0</v>
      </c>
      <c r="FK9" s="303">
        <f t="shared" si="133"/>
        <v>0</v>
      </c>
      <c r="FL9" s="380" t="str">
        <f t="shared" si="27"/>
        <v>Д</v>
      </c>
      <c r="FM9" s="274"/>
      <c r="FN9" s="181">
        <f>'Сведения ФОВ'!FQ33</f>
        <v>0</v>
      </c>
      <c r="FO9" s="181">
        <f>'Сведения ФОВ'!FR33</f>
        <v>0</v>
      </c>
      <c r="FP9" s="277">
        <f t="shared" si="134"/>
        <v>0</v>
      </c>
      <c r="FQ9" s="277">
        <f t="shared" si="135"/>
        <v>0</v>
      </c>
      <c r="FR9" s="276">
        <f t="shared" si="28"/>
        <v>0</v>
      </c>
      <c r="FS9" s="277">
        <f t="shared" si="136"/>
        <v>0</v>
      </c>
      <c r="FT9" s="277">
        <f t="shared" si="137"/>
        <v>0</v>
      </c>
      <c r="FU9" s="277">
        <f t="shared" si="138"/>
        <v>0</v>
      </c>
      <c r="FV9" s="277">
        <f t="shared" si="139"/>
        <v>0</v>
      </c>
      <c r="FW9" s="303">
        <f t="shared" si="140"/>
        <v>0</v>
      </c>
      <c r="FX9" s="380" t="str">
        <f t="shared" si="29"/>
        <v>Д</v>
      </c>
      <c r="FY9" s="274"/>
      <c r="FZ9" s="181">
        <f>'Сведения ФОВ'!GC33</f>
        <v>0</v>
      </c>
      <c r="GA9" s="181">
        <f>'Сведения ФОВ'!GD33</f>
        <v>0</v>
      </c>
      <c r="GB9" s="277">
        <f t="shared" si="141"/>
        <v>0</v>
      </c>
      <c r="GC9" s="277">
        <f t="shared" si="142"/>
        <v>0</v>
      </c>
      <c r="GD9" s="276">
        <f t="shared" si="30"/>
        <v>0</v>
      </c>
      <c r="GE9" s="277">
        <f t="shared" si="143"/>
        <v>0</v>
      </c>
      <c r="GF9" s="277">
        <f t="shared" si="144"/>
        <v>0</v>
      </c>
      <c r="GG9" s="277">
        <f t="shared" si="145"/>
        <v>0</v>
      </c>
      <c r="GH9" s="277">
        <f t="shared" si="146"/>
        <v>0</v>
      </c>
      <c r="GI9" s="303">
        <f t="shared" si="147"/>
        <v>0</v>
      </c>
      <c r="GJ9" s="380" t="str">
        <f t="shared" si="31"/>
        <v>Д</v>
      </c>
      <c r="GK9" s="274"/>
      <c r="GL9" s="181">
        <f>'Сведения ФОВ'!GO33</f>
        <v>0</v>
      </c>
      <c r="GM9" s="181">
        <f>'Сведения ФОВ'!GP33</f>
        <v>0</v>
      </c>
      <c r="GN9" s="277">
        <f t="shared" si="148"/>
        <v>0</v>
      </c>
      <c r="GO9" s="277">
        <f t="shared" si="149"/>
        <v>0</v>
      </c>
      <c r="GP9" s="276">
        <f t="shared" si="32"/>
        <v>0</v>
      </c>
      <c r="GQ9" s="277">
        <f t="shared" si="150"/>
        <v>0</v>
      </c>
      <c r="GR9" s="277">
        <f t="shared" si="151"/>
        <v>0</v>
      </c>
      <c r="GS9" s="277">
        <f t="shared" si="152"/>
        <v>0</v>
      </c>
      <c r="GT9" s="277">
        <f t="shared" si="153"/>
        <v>0</v>
      </c>
      <c r="GU9" s="303">
        <f t="shared" si="154"/>
        <v>0</v>
      </c>
      <c r="GV9" s="380" t="str">
        <f t="shared" si="33"/>
        <v>Д</v>
      </c>
      <c r="GW9" s="274"/>
      <c r="GX9" s="181">
        <f>'Сведения ФОВ'!HA33</f>
        <v>0</v>
      </c>
      <c r="GY9" s="181">
        <f>'Сведения ФОВ'!HB33</f>
        <v>0</v>
      </c>
      <c r="GZ9" s="277">
        <f t="shared" si="155"/>
        <v>0</v>
      </c>
      <c r="HA9" s="277">
        <f t="shared" si="156"/>
        <v>0</v>
      </c>
      <c r="HB9" s="276">
        <f t="shared" si="34"/>
        <v>0</v>
      </c>
      <c r="HC9" s="277">
        <f t="shared" si="157"/>
        <v>0</v>
      </c>
      <c r="HD9" s="277">
        <f t="shared" si="158"/>
        <v>0</v>
      </c>
      <c r="HE9" s="277">
        <f t="shared" si="159"/>
        <v>0</v>
      </c>
      <c r="HF9" s="277">
        <f t="shared" si="160"/>
        <v>0</v>
      </c>
      <c r="HG9" s="303">
        <f t="shared" si="161"/>
        <v>0</v>
      </c>
      <c r="HH9" s="380" t="str">
        <f t="shared" si="35"/>
        <v>Д</v>
      </c>
    </row>
    <row r="10" spans="1:216" ht="15.75">
      <c r="A10" s="241"/>
      <c r="B10" s="181">
        <f>'Сведения ФОВ'!E34</f>
        <v>0</v>
      </c>
      <c r="C10" s="181">
        <f>'Сведения ФОВ'!F34</f>
        <v>0</v>
      </c>
      <c r="D10" s="277">
        <f t="shared" si="36"/>
        <v>0</v>
      </c>
      <c r="E10" s="277">
        <f t="shared" si="37"/>
        <v>0</v>
      </c>
      <c r="F10" s="276">
        <f t="shared" si="0"/>
        <v>0</v>
      </c>
      <c r="G10" s="277">
        <f t="shared" si="38"/>
        <v>0</v>
      </c>
      <c r="H10" s="277">
        <f t="shared" si="39"/>
        <v>0</v>
      </c>
      <c r="I10" s="277">
        <f t="shared" si="40"/>
        <v>0</v>
      </c>
      <c r="J10" s="277">
        <f t="shared" si="41"/>
        <v>0</v>
      </c>
      <c r="K10" s="303">
        <f t="shared" si="42"/>
        <v>0</v>
      </c>
      <c r="L10" s="380" t="str">
        <f t="shared" si="1"/>
        <v>Д</v>
      </c>
      <c r="M10" s="274"/>
      <c r="N10" s="181">
        <f>'Сведения ФОВ'!Q34</f>
        <v>0</v>
      </c>
      <c r="O10" s="181">
        <f>'Сведения ФОВ'!R34</f>
        <v>0</v>
      </c>
      <c r="P10" s="277">
        <f t="shared" si="43"/>
        <v>0</v>
      </c>
      <c r="Q10" s="277">
        <f t="shared" si="44"/>
        <v>0</v>
      </c>
      <c r="R10" s="276">
        <f t="shared" si="2"/>
        <v>0</v>
      </c>
      <c r="S10" s="277">
        <f t="shared" si="45"/>
        <v>0</v>
      </c>
      <c r="T10" s="277">
        <f t="shared" si="46"/>
        <v>0</v>
      </c>
      <c r="U10" s="277">
        <f t="shared" si="47"/>
        <v>0</v>
      </c>
      <c r="V10" s="277">
        <f t="shared" si="48"/>
        <v>0</v>
      </c>
      <c r="W10" s="303">
        <f t="shared" si="49"/>
        <v>0</v>
      </c>
      <c r="X10" s="380" t="str">
        <f t="shared" si="3"/>
        <v>Д</v>
      </c>
      <c r="Y10" s="274"/>
      <c r="Z10" s="181">
        <f>'Сведения ФОВ'!AC34</f>
        <v>0</v>
      </c>
      <c r="AA10" s="181">
        <f>'Сведения ФОВ'!AD34</f>
        <v>0</v>
      </c>
      <c r="AB10" s="277">
        <f t="shared" si="50"/>
        <v>0</v>
      </c>
      <c r="AC10" s="277">
        <f t="shared" si="51"/>
        <v>0</v>
      </c>
      <c r="AD10" s="276">
        <f t="shared" si="4"/>
        <v>0</v>
      </c>
      <c r="AE10" s="277">
        <f t="shared" si="52"/>
        <v>0</v>
      </c>
      <c r="AF10" s="277">
        <f t="shared" si="53"/>
        <v>0</v>
      </c>
      <c r="AG10" s="277">
        <f t="shared" si="54"/>
        <v>0</v>
      </c>
      <c r="AH10" s="277">
        <f t="shared" si="55"/>
        <v>0</v>
      </c>
      <c r="AI10" s="303">
        <f t="shared" si="56"/>
        <v>0</v>
      </c>
      <c r="AJ10" s="380" t="str">
        <f t="shared" si="5"/>
        <v>Д</v>
      </c>
      <c r="AK10" s="274"/>
      <c r="AL10" s="181">
        <f>'Сведения ФОВ'!AO34</f>
        <v>0</v>
      </c>
      <c r="AM10" s="181">
        <f>'Сведения ФОВ'!AP34</f>
        <v>0</v>
      </c>
      <c r="AN10" s="277">
        <f t="shared" si="57"/>
        <v>0</v>
      </c>
      <c r="AO10" s="277">
        <f t="shared" si="58"/>
        <v>0</v>
      </c>
      <c r="AP10" s="276">
        <f t="shared" si="6"/>
        <v>0</v>
      </c>
      <c r="AQ10" s="277">
        <f t="shared" si="59"/>
        <v>0</v>
      </c>
      <c r="AR10" s="277">
        <f t="shared" si="60"/>
        <v>0</v>
      </c>
      <c r="AS10" s="277">
        <f t="shared" si="61"/>
        <v>0</v>
      </c>
      <c r="AT10" s="277">
        <f t="shared" si="62"/>
        <v>0</v>
      </c>
      <c r="AU10" s="303">
        <f t="shared" si="63"/>
        <v>0</v>
      </c>
      <c r="AV10" s="380" t="str">
        <f t="shared" si="7"/>
        <v>Д</v>
      </c>
      <c r="AW10" s="274"/>
      <c r="AX10" s="181">
        <f>'Сведения ФОВ'!BA34</f>
        <v>0</v>
      </c>
      <c r="AY10" s="181">
        <f>'Сведения ФОВ'!BB34</f>
        <v>0</v>
      </c>
      <c r="AZ10" s="277">
        <f t="shared" si="64"/>
        <v>0</v>
      </c>
      <c r="BA10" s="277">
        <f t="shared" si="65"/>
        <v>0</v>
      </c>
      <c r="BB10" s="276">
        <f t="shared" si="8"/>
        <v>0</v>
      </c>
      <c r="BC10" s="277">
        <f t="shared" si="66"/>
        <v>0</v>
      </c>
      <c r="BD10" s="277">
        <f t="shared" si="67"/>
        <v>0</v>
      </c>
      <c r="BE10" s="277">
        <f t="shared" si="68"/>
        <v>0</v>
      </c>
      <c r="BF10" s="277">
        <f t="shared" si="69"/>
        <v>0</v>
      </c>
      <c r="BG10" s="303">
        <f t="shared" si="70"/>
        <v>0</v>
      </c>
      <c r="BH10" s="380" t="str">
        <f t="shared" si="9"/>
        <v>Д</v>
      </c>
      <c r="BI10" s="274"/>
      <c r="BJ10" s="181">
        <f>'Сведения ФОВ'!BM34</f>
        <v>0</v>
      </c>
      <c r="BK10" s="181">
        <f>'Сведения ФОВ'!BN34</f>
        <v>0</v>
      </c>
      <c r="BL10" s="277">
        <f t="shared" si="71"/>
        <v>0</v>
      </c>
      <c r="BM10" s="277">
        <f t="shared" si="72"/>
        <v>0</v>
      </c>
      <c r="BN10" s="276">
        <f t="shared" si="10"/>
        <v>0</v>
      </c>
      <c r="BO10" s="277">
        <f t="shared" si="73"/>
        <v>0</v>
      </c>
      <c r="BP10" s="277">
        <f t="shared" si="74"/>
        <v>0</v>
      </c>
      <c r="BQ10" s="277">
        <f t="shared" si="75"/>
        <v>0</v>
      </c>
      <c r="BR10" s="277">
        <f t="shared" si="76"/>
        <v>0</v>
      </c>
      <c r="BS10" s="303">
        <f t="shared" si="77"/>
        <v>0</v>
      </c>
      <c r="BT10" s="380" t="str">
        <f t="shared" si="11"/>
        <v>Д</v>
      </c>
      <c r="BU10" s="274"/>
      <c r="BV10" s="181">
        <f>'Сведения ФОВ'!BY34</f>
        <v>0</v>
      </c>
      <c r="BW10" s="181">
        <f>'Сведения ФОВ'!BZ34</f>
        <v>0</v>
      </c>
      <c r="BX10" s="277">
        <f t="shared" si="78"/>
        <v>0</v>
      </c>
      <c r="BY10" s="277">
        <f t="shared" si="79"/>
        <v>0</v>
      </c>
      <c r="BZ10" s="276">
        <f t="shared" si="12"/>
        <v>0</v>
      </c>
      <c r="CA10" s="277">
        <f t="shared" si="80"/>
        <v>0</v>
      </c>
      <c r="CB10" s="277">
        <f t="shared" si="81"/>
        <v>0</v>
      </c>
      <c r="CC10" s="277">
        <f t="shared" si="82"/>
        <v>0</v>
      </c>
      <c r="CD10" s="277">
        <f t="shared" si="83"/>
        <v>0</v>
      </c>
      <c r="CE10" s="303">
        <f t="shared" si="84"/>
        <v>0</v>
      </c>
      <c r="CF10" s="380" t="str">
        <f t="shared" si="13"/>
        <v>Д</v>
      </c>
      <c r="CG10" s="274"/>
      <c r="CH10" s="181">
        <f>'Сведения ФОВ'!CK34</f>
        <v>0</v>
      </c>
      <c r="CI10" s="181">
        <f>'Сведения ФОВ'!CL34</f>
        <v>0</v>
      </c>
      <c r="CJ10" s="277">
        <f t="shared" si="85"/>
        <v>0</v>
      </c>
      <c r="CK10" s="277">
        <f t="shared" si="86"/>
        <v>0</v>
      </c>
      <c r="CL10" s="276">
        <f t="shared" si="14"/>
        <v>0</v>
      </c>
      <c r="CM10" s="277">
        <f t="shared" si="87"/>
        <v>0</v>
      </c>
      <c r="CN10" s="277">
        <f t="shared" si="88"/>
        <v>0</v>
      </c>
      <c r="CO10" s="277">
        <f t="shared" si="89"/>
        <v>0</v>
      </c>
      <c r="CP10" s="277">
        <f t="shared" si="90"/>
        <v>0</v>
      </c>
      <c r="CQ10" s="303">
        <f t="shared" si="91"/>
        <v>0</v>
      </c>
      <c r="CR10" s="380" t="str">
        <f t="shared" si="15"/>
        <v>Д</v>
      </c>
      <c r="CS10" s="274"/>
      <c r="CT10" s="181">
        <f>'Сведения ФОВ'!CW34</f>
        <v>0</v>
      </c>
      <c r="CU10" s="181">
        <f>'Сведения ФОВ'!CX34</f>
        <v>0</v>
      </c>
      <c r="CV10" s="277">
        <f t="shared" si="92"/>
        <v>0</v>
      </c>
      <c r="CW10" s="277">
        <f t="shared" si="93"/>
        <v>0</v>
      </c>
      <c r="CX10" s="276">
        <f t="shared" si="16"/>
        <v>0</v>
      </c>
      <c r="CY10" s="277">
        <f t="shared" si="94"/>
        <v>0</v>
      </c>
      <c r="CZ10" s="277">
        <f t="shared" si="95"/>
        <v>0</v>
      </c>
      <c r="DA10" s="277">
        <f t="shared" si="96"/>
        <v>0</v>
      </c>
      <c r="DB10" s="277">
        <f t="shared" si="97"/>
        <v>0</v>
      </c>
      <c r="DC10" s="303">
        <f t="shared" si="98"/>
        <v>0</v>
      </c>
      <c r="DD10" s="380" t="str">
        <f t="shared" si="17"/>
        <v>Д</v>
      </c>
      <c r="DE10" s="274"/>
      <c r="DF10" s="181">
        <f>'Сведения ФОВ'!DI34</f>
        <v>0</v>
      </c>
      <c r="DG10" s="181">
        <f>'Сведения ФОВ'!DJ34</f>
        <v>0</v>
      </c>
      <c r="DH10" s="277">
        <f t="shared" si="99"/>
        <v>0</v>
      </c>
      <c r="DI10" s="277">
        <f t="shared" si="100"/>
        <v>0</v>
      </c>
      <c r="DJ10" s="276">
        <f t="shared" si="18"/>
        <v>0</v>
      </c>
      <c r="DK10" s="277">
        <f t="shared" si="101"/>
        <v>0</v>
      </c>
      <c r="DL10" s="277">
        <f t="shared" si="102"/>
        <v>0</v>
      </c>
      <c r="DM10" s="277">
        <f t="shared" si="103"/>
        <v>0</v>
      </c>
      <c r="DN10" s="277">
        <f t="shared" si="104"/>
        <v>0</v>
      </c>
      <c r="DO10" s="303">
        <f t="shared" si="105"/>
        <v>0</v>
      </c>
      <c r="DP10" s="380" t="str">
        <f t="shared" si="19"/>
        <v>Д</v>
      </c>
      <c r="DQ10" s="274"/>
      <c r="DR10" s="181">
        <f>'Сведения ФОВ'!DU34</f>
        <v>0</v>
      </c>
      <c r="DS10" s="181">
        <f>'Сведения ФОВ'!DV34</f>
        <v>0</v>
      </c>
      <c r="DT10" s="277">
        <f t="shared" si="106"/>
        <v>0</v>
      </c>
      <c r="DU10" s="277">
        <f t="shared" si="107"/>
        <v>0</v>
      </c>
      <c r="DV10" s="276">
        <f t="shared" si="20"/>
        <v>0</v>
      </c>
      <c r="DW10" s="277">
        <f t="shared" si="108"/>
        <v>0</v>
      </c>
      <c r="DX10" s="277">
        <f t="shared" si="109"/>
        <v>0</v>
      </c>
      <c r="DY10" s="277">
        <f t="shared" si="110"/>
        <v>0</v>
      </c>
      <c r="DZ10" s="277">
        <f t="shared" si="111"/>
        <v>0</v>
      </c>
      <c r="EA10" s="303">
        <f t="shared" si="112"/>
        <v>0</v>
      </c>
      <c r="EB10" s="380" t="str">
        <f t="shared" si="21"/>
        <v>Д</v>
      </c>
      <c r="EC10" s="274"/>
      <c r="ED10" s="181">
        <f>'Сведения ФОВ'!EG34</f>
        <v>0</v>
      </c>
      <c r="EE10" s="181">
        <f>'Сведения ФОВ'!EH34</f>
        <v>0</v>
      </c>
      <c r="EF10" s="277">
        <f t="shared" si="113"/>
        <v>0</v>
      </c>
      <c r="EG10" s="277">
        <f t="shared" si="114"/>
        <v>0</v>
      </c>
      <c r="EH10" s="276">
        <f t="shared" si="22"/>
        <v>0</v>
      </c>
      <c r="EI10" s="277">
        <f t="shared" si="115"/>
        <v>0</v>
      </c>
      <c r="EJ10" s="277">
        <f t="shared" si="116"/>
        <v>0</v>
      </c>
      <c r="EK10" s="277">
        <f t="shared" si="117"/>
        <v>0</v>
      </c>
      <c r="EL10" s="277">
        <f t="shared" si="118"/>
        <v>0</v>
      </c>
      <c r="EM10" s="303">
        <f t="shared" si="119"/>
        <v>0</v>
      </c>
      <c r="EN10" s="380" t="str">
        <f t="shared" si="23"/>
        <v>Д</v>
      </c>
      <c r="EO10" s="274"/>
      <c r="EP10" s="181">
        <f>'Сведения ФОВ'!ES34</f>
        <v>0</v>
      </c>
      <c r="EQ10" s="181">
        <f>'Сведения ФОВ'!ET34</f>
        <v>0</v>
      </c>
      <c r="ER10" s="277">
        <f t="shared" si="120"/>
        <v>0</v>
      </c>
      <c r="ES10" s="277">
        <f t="shared" si="121"/>
        <v>0</v>
      </c>
      <c r="ET10" s="276">
        <f t="shared" si="24"/>
        <v>0</v>
      </c>
      <c r="EU10" s="277">
        <f t="shared" si="122"/>
        <v>0</v>
      </c>
      <c r="EV10" s="277">
        <f t="shared" si="123"/>
        <v>0</v>
      </c>
      <c r="EW10" s="277">
        <f t="shared" si="124"/>
        <v>0</v>
      </c>
      <c r="EX10" s="277">
        <f t="shared" si="125"/>
        <v>0</v>
      </c>
      <c r="EY10" s="303">
        <f t="shared" si="126"/>
        <v>0</v>
      </c>
      <c r="EZ10" s="380" t="str">
        <f t="shared" si="25"/>
        <v>Д</v>
      </c>
      <c r="FA10" s="274"/>
      <c r="FB10" s="181">
        <f>'Сведения ФОВ'!FE34</f>
        <v>0</v>
      </c>
      <c r="FC10" s="181">
        <f>'Сведения ФОВ'!FF34</f>
        <v>0</v>
      </c>
      <c r="FD10" s="277">
        <f t="shared" si="127"/>
        <v>0</v>
      </c>
      <c r="FE10" s="277">
        <f t="shared" si="128"/>
        <v>0</v>
      </c>
      <c r="FF10" s="276">
        <f t="shared" si="26"/>
        <v>0</v>
      </c>
      <c r="FG10" s="277">
        <f t="shared" si="129"/>
        <v>0</v>
      </c>
      <c r="FH10" s="277">
        <f t="shared" si="130"/>
        <v>0</v>
      </c>
      <c r="FI10" s="277">
        <f t="shared" si="131"/>
        <v>0</v>
      </c>
      <c r="FJ10" s="277">
        <f t="shared" si="132"/>
        <v>0</v>
      </c>
      <c r="FK10" s="303">
        <f t="shared" si="133"/>
        <v>0</v>
      </c>
      <c r="FL10" s="380" t="str">
        <f t="shared" si="27"/>
        <v>Д</v>
      </c>
      <c r="FM10" s="274"/>
      <c r="FN10" s="181">
        <f>'Сведения ФОВ'!FQ34</f>
        <v>0</v>
      </c>
      <c r="FO10" s="181">
        <f>'Сведения ФОВ'!FR34</f>
        <v>0</v>
      </c>
      <c r="FP10" s="277">
        <f t="shared" si="134"/>
        <v>0</v>
      </c>
      <c r="FQ10" s="277">
        <f t="shared" si="135"/>
        <v>0</v>
      </c>
      <c r="FR10" s="276">
        <f t="shared" si="28"/>
        <v>0</v>
      </c>
      <c r="FS10" s="277">
        <f t="shared" si="136"/>
        <v>0</v>
      </c>
      <c r="FT10" s="277">
        <f t="shared" si="137"/>
        <v>0</v>
      </c>
      <c r="FU10" s="277">
        <f t="shared" si="138"/>
        <v>0</v>
      </c>
      <c r="FV10" s="277">
        <f t="shared" si="139"/>
        <v>0</v>
      </c>
      <c r="FW10" s="303">
        <f t="shared" si="140"/>
        <v>0</v>
      </c>
      <c r="FX10" s="380" t="str">
        <f t="shared" si="29"/>
        <v>Д</v>
      </c>
      <c r="FY10" s="274"/>
      <c r="FZ10" s="181">
        <f>'Сведения ФОВ'!GC34</f>
        <v>0</v>
      </c>
      <c r="GA10" s="181">
        <f>'Сведения ФОВ'!GD34</f>
        <v>0</v>
      </c>
      <c r="GB10" s="277">
        <f t="shared" si="141"/>
        <v>0</v>
      </c>
      <c r="GC10" s="277">
        <f t="shared" si="142"/>
        <v>0</v>
      </c>
      <c r="GD10" s="276">
        <f t="shared" si="30"/>
        <v>0</v>
      </c>
      <c r="GE10" s="277">
        <f t="shared" si="143"/>
        <v>0</v>
      </c>
      <c r="GF10" s="277">
        <f t="shared" si="144"/>
        <v>0</v>
      </c>
      <c r="GG10" s="277">
        <f t="shared" si="145"/>
        <v>0</v>
      </c>
      <c r="GH10" s="277">
        <f t="shared" si="146"/>
        <v>0</v>
      </c>
      <c r="GI10" s="303">
        <f t="shared" si="147"/>
        <v>0</v>
      </c>
      <c r="GJ10" s="380" t="str">
        <f t="shared" si="31"/>
        <v>Д</v>
      </c>
      <c r="GK10" s="274"/>
      <c r="GL10" s="181">
        <f>'Сведения ФОВ'!GO34</f>
        <v>0</v>
      </c>
      <c r="GM10" s="181">
        <f>'Сведения ФОВ'!GP34</f>
        <v>0</v>
      </c>
      <c r="GN10" s="277">
        <f t="shared" si="148"/>
        <v>0</v>
      </c>
      <c r="GO10" s="277">
        <f t="shared" si="149"/>
        <v>0</v>
      </c>
      <c r="GP10" s="276">
        <f t="shared" si="32"/>
        <v>0</v>
      </c>
      <c r="GQ10" s="277">
        <f t="shared" si="150"/>
        <v>0</v>
      </c>
      <c r="GR10" s="277">
        <f t="shared" si="151"/>
        <v>0</v>
      </c>
      <c r="GS10" s="277">
        <f t="shared" si="152"/>
        <v>0</v>
      </c>
      <c r="GT10" s="277">
        <f t="shared" si="153"/>
        <v>0</v>
      </c>
      <c r="GU10" s="303">
        <f t="shared" si="154"/>
        <v>0</v>
      </c>
      <c r="GV10" s="380" t="str">
        <f t="shared" si="33"/>
        <v>Д</v>
      </c>
      <c r="GW10" s="274"/>
      <c r="GX10" s="181">
        <f>'Сведения ФОВ'!HA34</f>
        <v>0</v>
      </c>
      <c r="GY10" s="181">
        <f>'Сведения ФОВ'!HB34</f>
        <v>0</v>
      </c>
      <c r="GZ10" s="277">
        <f t="shared" si="155"/>
        <v>0</v>
      </c>
      <c r="HA10" s="277">
        <f t="shared" si="156"/>
        <v>0</v>
      </c>
      <c r="HB10" s="276">
        <f t="shared" si="34"/>
        <v>0</v>
      </c>
      <c r="HC10" s="277">
        <f t="shared" si="157"/>
        <v>0</v>
      </c>
      <c r="HD10" s="277">
        <f t="shared" si="158"/>
        <v>0</v>
      </c>
      <c r="HE10" s="277">
        <f t="shared" si="159"/>
        <v>0</v>
      </c>
      <c r="HF10" s="277">
        <f t="shared" si="160"/>
        <v>0</v>
      </c>
      <c r="HG10" s="303">
        <f t="shared" si="161"/>
        <v>0</v>
      </c>
      <c r="HH10" s="380" t="str">
        <f t="shared" si="35"/>
        <v>Д</v>
      </c>
    </row>
    <row r="11" spans="1:216" ht="15.75">
      <c r="A11" s="241"/>
      <c r="B11" s="181">
        <f>'Сведения ФОВ'!E35</f>
        <v>0</v>
      </c>
      <c r="C11" s="181">
        <f>'Сведения ФОВ'!F35</f>
        <v>0</v>
      </c>
      <c r="D11" s="277">
        <f t="shared" si="36"/>
        <v>0</v>
      </c>
      <c r="E11" s="277">
        <f t="shared" si="37"/>
        <v>0</v>
      </c>
      <c r="F11" s="276">
        <f t="shared" si="0"/>
        <v>0</v>
      </c>
      <c r="G11" s="277">
        <f t="shared" si="38"/>
        <v>0</v>
      </c>
      <c r="H11" s="277">
        <f t="shared" si="39"/>
        <v>0</v>
      </c>
      <c r="I11" s="277">
        <f t="shared" si="40"/>
        <v>0</v>
      </c>
      <c r="J11" s="277">
        <f t="shared" si="41"/>
        <v>0</v>
      </c>
      <c r="K11" s="303">
        <f t="shared" si="42"/>
        <v>0</v>
      </c>
      <c r="L11" s="380" t="str">
        <f t="shared" si="1"/>
        <v>Д</v>
      </c>
      <c r="M11" s="274"/>
      <c r="N11" s="181">
        <f>'Сведения ФОВ'!Q35</f>
        <v>0</v>
      </c>
      <c r="O11" s="181">
        <f>'Сведения ФОВ'!R35</f>
        <v>0</v>
      </c>
      <c r="P11" s="277">
        <f t="shared" si="43"/>
        <v>0</v>
      </c>
      <c r="Q11" s="277">
        <f t="shared" si="44"/>
        <v>0</v>
      </c>
      <c r="R11" s="276">
        <f t="shared" si="2"/>
        <v>0</v>
      </c>
      <c r="S11" s="277">
        <f t="shared" si="45"/>
        <v>0</v>
      </c>
      <c r="T11" s="277">
        <f t="shared" si="46"/>
        <v>0</v>
      </c>
      <c r="U11" s="277">
        <f t="shared" si="47"/>
        <v>0</v>
      </c>
      <c r="V11" s="277">
        <f t="shared" si="48"/>
        <v>0</v>
      </c>
      <c r="W11" s="303">
        <f t="shared" si="49"/>
        <v>0</v>
      </c>
      <c r="X11" s="380" t="str">
        <f t="shared" si="3"/>
        <v>Д</v>
      </c>
      <c r="Y11" s="274"/>
      <c r="Z11" s="181">
        <f>'Сведения ФОВ'!AC35</f>
        <v>0</v>
      </c>
      <c r="AA11" s="181">
        <f>'Сведения ФОВ'!AD35</f>
        <v>0</v>
      </c>
      <c r="AB11" s="277">
        <f t="shared" si="50"/>
        <v>0</v>
      </c>
      <c r="AC11" s="277">
        <f t="shared" si="51"/>
        <v>0</v>
      </c>
      <c r="AD11" s="276">
        <f t="shared" si="4"/>
        <v>0</v>
      </c>
      <c r="AE11" s="277">
        <f t="shared" si="52"/>
        <v>0</v>
      </c>
      <c r="AF11" s="277">
        <f t="shared" si="53"/>
        <v>0</v>
      </c>
      <c r="AG11" s="277">
        <f t="shared" si="54"/>
        <v>0</v>
      </c>
      <c r="AH11" s="277">
        <f t="shared" si="55"/>
        <v>0</v>
      </c>
      <c r="AI11" s="303">
        <f t="shared" si="56"/>
        <v>0</v>
      </c>
      <c r="AJ11" s="380" t="str">
        <f t="shared" si="5"/>
        <v>Д</v>
      </c>
      <c r="AK11" s="274"/>
      <c r="AL11" s="181">
        <f>'Сведения ФОВ'!AO35</f>
        <v>0</v>
      </c>
      <c r="AM11" s="181">
        <f>'Сведения ФОВ'!AP35</f>
        <v>0</v>
      </c>
      <c r="AN11" s="277">
        <f t="shared" si="57"/>
        <v>0</v>
      </c>
      <c r="AO11" s="277">
        <f t="shared" si="58"/>
        <v>0</v>
      </c>
      <c r="AP11" s="276">
        <f t="shared" si="6"/>
        <v>0</v>
      </c>
      <c r="AQ11" s="277">
        <f t="shared" si="59"/>
        <v>0</v>
      </c>
      <c r="AR11" s="277">
        <f t="shared" si="60"/>
        <v>0</v>
      </c>
      <c r="AS11" s="277">
        <f t="shared" si="61"/>
        <v>0</v>
      </c>
      <c r="AT11" s="277">
        <f t="shared" si="62"/>
        <v>0</v>
      </c>
      <c r="AU11" s="303">
        <f t="shared" si="63"/>
        <v>0</v>
      </c>
      <c r="AV11" s="380" t="str">
        <f t="shared" si="7"/>
        <v>Д</v>
      </c>
      <c r="AW11" s="274"/>
      <c r="AX11" s="181">
        <f>'Сведения ФОВ'!BA35</f>
        <v>0</v>
      </c>
      <c r="AY11" s="181">
        <f>'Сведения ФОВ'!BB35</f>
        <v>0</v>
      </c>
      <c r="AZ11" s="277">
        <f t="shared" si="64"/>
        <v>0</v>
      </c>
      <c r="BA11" s="277">
        <f t="shared" si="65"/>
        <v>0</v>
      </c>
      <c r="BB11" s="276">
        <f t="shared" si="8"/>
        <v>0</v>
      </c>
      <c r="BC11" s="277">
        <f t="shared" si="66"/>
        <v>0</v>
      </c>
      <c r="BD11" s="277">
        <f t="shared" si="67"/>
        <v>0</v>
      </c>
      <c r="BE11" s="277">
        <f t="shared" si="68"/>
        <v>0</v>
      </c>
      <c r="BF11" s="277">
        <f t="shared" si="69"/>
        <v>0</v>
      </c>
      <c r="BG11" s="303">
        <f t="shared" si="70"/>
        <v>0</v>
      </c>
      <c r="BH11" s="380" t="str">
        <f t="shared" si="9"/>
        <v>Д</v>
      </c>
      <c r="BI11" s="274"/>
      <c r="BJ11" s="181">
        <f>'Сведения ФОВ'!BM35</f>
        <v>0</v>
      </c>
      <c r="BK11" s="181">
        <f>'Сведения ФОВ'!BN35</f>
        <v>0</v>
      </c>
      <c r="BL11" s="277">
        <f t="shared" si="71"/>
        <v>0</v>
      </c>
      <c r="BM11" s="277">
        <f t="shared" si="72"/>
        <v>0</v>
      </c>
      <c r="BN11" s="276">
        <f t="shared" si="10"/>
        <v>0</v>
      </c>
      <c r="BO11" s="277">
        <f t="shared" si="73"/>
        <v>0</v>
      </c>
      <c r="BP11" s="277">
        <f t="shared" si="74"/>
        <v>0</v>
      </c>
      <c r="BQ11" s="277">
        <f t="shared" si="75"/>
        <v>0</v>
      </c>
      <c r="BR11" s="277">
        <f t="shared" si="76"/>
        <v>0</v>
      </c>
      <c r="BS11" s="303">
        <f t="shared" si="77"/>
        <v>0</v>
      </c>
      <c r="BT11" s="380" t="str">
        <f t="shared" si="11"/>
        <v>Д</v>
      </c>
      <c r="BU11" s="274"/>
      <c r="BV11" s="181">
        <f>'Сведения ФОВ'!BY35</f>
        <v>0</v>
      </c>
      <c r="BW11" s="181">
        <f>'Сведения ФОВ'!BZ35</f>
        <v>0</v>
      </c>
      <c r="BX11" s="277">
        <f t="shared" si="78"/>
        <v>0</v>
      </c>
      <c r="BY11" s="277">
        <f t="shared" si="79"/>
        <v>0</v>
      </c>
      <c r="BZ11" s="276">
        <f t="shared" si="12"/>
        <v>0</v>
      </c>
      <c r="CA11" s="277">
        <f t="shared" si="80"/>
        <v>0</v>
      </c>
      <c r="CB11" s="277">
        <f t="shared" si="81"/>
        <v>0</v>
      </c>
      <c r="CC11" s="277">
        <f t="shared" si="82"/>
        <v>0</v>
      </c>
      <c r="CD11" s="277">
        <f t="shared" si="83"/>
        <v>0</v>
      </c>
      <c r="CE11" s="303">
        <f t="shared" si="84"/>
        <v>0</v>
      </c>
      <c r="CF11" s="380" t="str">
        <f t="shared" si="13"/>
        <v>Д</v>
      </c>
      <c r="CG11" s="274"/>
      <c r="CH11" s="181">
        <f>'Сведения ФОВ'!CK35</f>
        <v>0</v>
      </c>
      <c r="CI11" s="181">
        <f>'Сведения ФОВ'!CL35</f>
        <v>0</v>
      </c>
      <c r="CJ11" s="277">
        <f t="shared" si="85"/>
        <v>0</v>
      </c>
      <c r="CK11" s="277">
        <f t="shared" si="86"/>
        <v>0</v>
      </c>
      <c r="CL11" s="276">
        <f t="shared" si="14"/>
        <v>0</v>
      </c>
      <c r="CM11" s="277">
        <f t="shared" si="87"/>
        <v>0</v>
      </c>
      <c r="CN11" s="277">
        <f t="shared" si="88"/>
        <v>0</v>
      </c>
      <c r="CO11" s="277">
        <f t="shared" si="89"/>
        <v>0</v>
      </c>
      <c r="CP11" s="277">
        <f t="shared" si="90"/>
        <v>0</v>
      </c>
      <c r="CQ11" s="303">
        <f t="shared" si="91"/>
        <v>0</v>
      </c>
      <c r="CR11" s="380" t="str">
        <f t="shared" si="15"/>
        <v>Д</v>
      </c>
      <c r="CS11" s="274"/>
      <c r="CT11" s="181">
        <f>'Сведения ФОВ'!CW35</f>
        <v>0</v>
      </c>
      <c r="CU11" s="181">
        <f>'Сведения ФОВ'!CX35</f>
        <v>0</v>
      </c>
      <c r="CV11" s="277">
        <f t="shared" si="92"/>
        <v>0</v>
      </c>
      <c r="CW11" s="277">
        <f t="shared" si="93"/>
        <v>0</v>
      </c>
      <c r="CX11" s="276">
        <f t="shared" si="16"/>
        <v>0</v>
      </c>
      <c r="CY11" s="277">
        <f t="shared" si="94"/>
        <v>0</v>
      </c>
      <c r="CZ11" s="277">
        <f t="shared" si="95"/>
        <v>0</v>
      </c>
      <c r="DA11" s="277">
        <f t="shared" si="96"/>
        <v>0</v>
      </c>
      <c r="DB11" s="277">
        <f t="shared" si="97"/>
        <v>0</v>
      </c>
      <c r="DC11" s="303">
        <f t="shared" si="98"/>
        <v>0</v>
      </c>
      <c r="DD11" s="380" t="str">
        <f t="shared" si="17"/>
        <v>Д</v>
      </c>
      <c r="DE11" s="274"/>
      <c r="DF11" s="181">
        <f>'Сведения ФОВ'!DI35</f>
        <v>0</v>
      </c>
      <c r="DG11" s="181">
        <f>'Сведения ФОВ'!DJ35</f>
        <v>0</v>
      </c>
      <c r="DH11" s="277">
        <f t="shared" si="99"/>
        <v>0</v>
      </c>
      <c r="DI11" s="277">
        <f t="shared" si="100"/>
        <v>0</v>
      </c>
      <c r="DJ11" s="276">
        <f t="shared" si="18"/>
        <v>0</v>
      </c>
      <c r="DK11" s="277">
        <f t="shared" si="101"/>
        <v>0</v>
      </c>
      <c r="DL11" s="277">
        <f t="shared" si="102"/>
        <v>0</v>
      </c>
      <c r="DM11" s="277">
        <f t="shared" si="103"/>
        <v>0</v>
      </c>
      <c r="DN11" s="277">
        <f t="shared" si="104"/>
        <v>0</v>
      </c>
      <c r="DO11" s="303">
        <f t="shared" si="105"/>
        <v>0</v>
      </c>
      <c r="DP11" s="380" t="str">
        <f t="shared" si="19"/>
        <v>Д</v>
      </c>
      <c r="DQ11" s="274"/>
      <c r="DR11" s="181">
        <f>'Сведения ФОВ'!DU35</f>
        <v>0</v>
      </c>
      <c r="DS11" s="181">
        <f>'Сведения ФОВ'!DV35</f>
        <v>0</v>
      </c>
      <c r="DT11" s="277">
        <f t="shared" si="106"/>
        <v>0</v>
      </c>
      <c r="DU11" s="277">
        <f t="shared" si="107"/>
        <v>0</v>
      </c>
      <c r="DV11" s="276">
        <f t="shared" si="20"/>
        <v>0</v>
      </c>
      <c r="DW11" s="277">
        <f t="shared" si="108"/>
        <v>0</v>
      </c>
      <c r="DX11" s="277">
        <f t="shared" si="109"/>
        <v>0</v>
      </c>
      <c r="DY11" s="277">
        <f t="shared" si="110"/>
        <v>0</v>
      </c>
      <c r="DZ11" s="277">
        <f t="shared" si="111"/>
        <v>0</v>
      </c>
      <c r="EA11" s="303">
        <f t="shared" si="112"/>
        <v>0</v>
      </c>
      <c r="EB11" s="380" t="str">
        <f t="shared" si="21"/>
        <v>Д</v>
      </c>
      <c r="EC11" s="274"/>
      <c r="ED11" s="181">
        <f>'Сведения ФОВ'!EG35</f>
        <v>0</v>
      </c>
      <c r="EE11" s="181">
        <f>'Сведения ФОВ'!EH35</f>
        <v>0</v>
      </c>
      <c r="EF11" s="277">
        <f t="shared" si="113"/>
        <v>0</v>
      </c>
      <c r="EG11" s="277">
        <f t="shared" si="114"/>
        <v>0</v>
      </c>
      <c r="EH11" s="276">
        <f t="shared" si="22"/>
        <v>0</v>
      </c>
      <c r="EI11" s="277">
        <f t="shared" si="115"/>
        <v>0</v>
      </c>
      <c r="EJ11" s="277">
        <f t="shared" si="116"/>
        <v>0</v>
      </c>
      <c r="EK11" s="277">
        <f t="shared" si="117"/>
        <v>0</v>
      </c>
      <c r="EL11" s="277">
        <f t="shared" si="118"/>
        <v>0</v>
      </c>
      <c r="EM11" s="303">
        <f t="shared" si="119"/>
        <v>0</v>
      </c>
      <c r="EN11" s="380" t="str">
        <f t="shared" si="23"/>
        <v>Д</v>
      </c>
      <c r="EO11" s="274"/>
      <c r="EP11" s="181">
        <f>'Сведения ФОВ'!ES35</f>
        <v>0</v>
      </c>
      <c r="EQ11" s="181">
        <f>'Сведения ФОВ'!ET35</f>
        <v>0</v>
      </c>
      <c r="ER11" s="277">
        <f t="shared" si="120"/>
        <v>0</v>
      </c>
      <c r="ES11" s="277">
        <f t="shared" si="121"/>
        <v>0</v>
      </c>
      <c r="ET11" s="276">
        <f t="shared" si="24"/>
        <v>0</v>
      </c>
      <c r="EU11" s="277">
        <f t="shared" si="122"/>
        <v>0</v>
      </c>
      <c r="EV11" s="277">
        <f t="shared" si="123"/>
        <v>0</v>
      </c>
      <c r="EW11" s="277">
        <f t="shared" si="124"/>
        <v>0</v>
      </c>
      <c r="EX11" s="277">
        <f t="shared" si="125"/>
        <v>0</v>
      </c>
      <c r="EY11" s="303">
        <f t="shared" si="126"/>
        <v>0</v>
      </c>
      <c r="EZ11" s="380" t="str">
        <f t="shared" si="25"/>
        <v>Д</v>
      </c>
      <c r="FA11" s="274"/>
      <c r="FB11" s="181">
        <f>'Сведения ФОВ'!FE35</f>
        <v>0</v>
      </c>
      <c r="FC11" s="181">
        <f>'Сведения ФОВ'!FF35</f>
        <v>0</v>
      </c>
      <c r="FD11" s="277">
        <f t="shared" si="127"/>
        <v>0</v>
      </c>
      <c r="FE11" s="277">
        <f t="shared" si="128"/>
        <v>0</v>
      </c>
      <c r="FF11" s="276">
        <f t="shared" si="26"/>
        <v>0</v>
      </c>
      <c r="FG11" s="277">
        <f t="shared" si="129"/>
        <v>0</v>
      </c>
      <c r="FH11" s="277">
        <f t="shared" si="130"/>
        <v>0</v>
      </c>
      <c r="FI11" s="277">
        <f t="shared" si="131"/>
        <v>0</v>
      </c>
      <c r="FJ11" s="277">
        <f t="shared" si="132"/>
        <v>0</v>
      </c>
      <c r="FK11" s="303">
        <f t="shared" si="133"/>
        <v>0</v>
      </c>
      <c r="FL11" s="380" t="str">
        <f t="shared" si="27"/>
        <v>Д</v>
      </c>
      <c r="FM11" s="274"/>
      <c r="FN11" s="181">
        <f>'Сведения ФОВ'!FQ35</f>
        <v>0</v>
      </c>
      <c r="FO11" s="181">
        <f>'Сведения ФОВ'!FR35</f>
        <v>0</v>
      </c>
      <c r="FP11" s="277">
        <f t="shared" si="134"/>
        <v>0</v>
      </c>
      <c r="FQ11" s="277">
        <f t="shared" si="135"/>
        <v>0</v>
      </c>
      <c r="FR11" s="276">
        <f t="shared" si="28"/>
        <v>0</v>
      </c>
      <c r="FS11" s="277">
        <f t="shared" si="136"/>
        <v>0</v>
      </c>
      <c r="FT11" s="277">
        <f t="shared" si="137"/>
        <v>0</v>
      </c>
      <c r="FU11" s="277">
        <f t="shared" si="138"/>
        <v>0</v>
      </c>
      <c r="FV11" s="277">
        <f t="shared" si="139"/>
        <v>0</v>
      </c>
      <c r="FW11" s="303">
        <f t="shared" si="140"/>
        <v>0</v>
      </c>
      <c r="FX11" s="380" t="str">
        <f t="shared" si="29"/>
        <v>Д</v>
      </c>
      <c r="FY11" s="274"/>
      <c r="FZ11" s="181">
        <f>'Сведения ФОВ'!GC35</f>
        <v>0</v>
      </c>
      <c r="GA11" s="181">
        <f>'Сведения ФОВ'!GD35</f>
        <v>0</v>
      </c>
      <c r="GB11" s="277">
        <f t="shared" si="141"/>
        <v>0</v>
      </c>
      <c r="GC11" s="277">
        <f t="shared" si="142"/>
        <v>0</v>
      </c>
      <c r="GD11" s="276">
        <f t="shared" si="30"/>
        <v>0</v>
      </c>
      <c r="GE11" s="277">
        <f t="shared" si="143"/>
        <v>0</v>
      </c>
      <c r="GF11" s="277">
        <f t="shared" si="144"/>
        <v>0</v>
      </c>
      <c r="GG11" s="277">
        <f t="shared" si="145"/>
        <v>0</v>
      </c>
      <c r="GH11" s="277">
        <f t="shared" si="146"/>
        <v>0</v>
      </c>
      <c r="GI11" s="303">
        <f t="shared" si="147"/>
        <v>0</v>
      </c>
      <c r="GJ11" s="380" t="str">
        <f t="shared" si="31"/>
        <v>Д</v>
      </c>
      <c r="GK11" s="274"/>
      <c r="GL11" s="181">
        <f>'Сведения ФОВ'!GO35</f>
        <v>0</v>
      </c>
      <c r="GM11" s="181">
        <f>'Сведения ФОВ'!GP35</f>
        <v>0</v>
      </c>
      <c r="GN11" s="277">
        <f t="shared" si="148"/>
        <v>0</v>
      </c>
      <c r="GO11" s="277">
        <f t="shared" si="149"/>
        <v>0</v>
      </c>
      <c r="GP11" s="276">
        <f t="shared" si="32"/>
        <v>0</v>
      </c>
      <c r="GQ11" s="277">
        <f t="shared" si="150"/>
        <v>0</v>
      </c>
      <c r="GR11" s="277">
        <f t="shared" si="151"/>
        <v>0</v>
      </c>
      <c r="GS11" s="277">
        <f t="shared" si="152"/>
        <v>0</v>
      </c>
      <c r="GT11" s="277">
        <f t="shared" si="153"/>
        <v>0</v>
      </c>
      <c r="GU11" s="303">
        <f t="shared" si="154"/>
        <v>0</v>
      </c>
      <c r="GV11" s="380" t="str">
        <f t="shared" si="33"/>
        <v>Д</v>
      </c>
      <c r="GW11" s="274"/>
      <c r="GX11" s="181">
        <f>'Сведения ФОВ'!HA35</f>
        <v>0</v>
      </c>
      <c r="GY11" s="181">
        <f>'Сведения ФОВ'!HB35</f>
        <v>0</v>
      </c>
      <c r="GZ11" s="277">
        <f t="shared" si="155"/>
        <v>0</v>
      </c>
      <c r="HA11" s="277">
        <f t="shared" si="156"/>
        <v>0</v>
      </c>
      <c r="HB11" s="276">
        <f t="shared" si="34"/>
        <v>0</v>
      </c>
      <c r="HC11" s="277">
        <f t="shared" si="157"/>
        <v>0</v>
      </c>
      <c r="HD11" s="277">
        <f t="shared" si="158"/>
        <v>0</v>
      </c>
      <c r="HE11" s="277">
        <f t="shared" si="159"/>
        <v>0</v>
      </c>
      <c r="HF11" s="277">
        <f t="shared" si="160"/>
        <v>0</v>
      </c>
      <c r="HG11" s="303">
        <f t="shared" si="161"/>
        <v>0</v>
      </c>
      <c r="HH11" s="380" t="str">
        <f t="shared" si="35"/>
        <v>Д</v>
      </c>
    </row>
    <row r="12" spans="1:216" ht="15.75">
      <c r="A12" s="241"/>
      <c r="B12" s="181">
        <f>'Сведения ФОВ'!E36</f>
        <v>0</v>
      </c>
      <c r="C12" s="181">
        <f>'Сведения ФОВ'!F36</f>
        <v>0</v>
      </c>
      <c r="D12" s="277">
        <f t="shared" si="36"/>
        <v>0</v>
      </c>
      <c r="E12" s="277">
        <f t="shared" si="37"/>
        <v>0</v>
      </c>
      <c r="F12" s="276">
        <f t="shared" si="0"/>
        <v>0</v>
      </c>
      <c r="G12" s="277">
        <f t="shared" si="38"/>
        <v>0</v>
      </c>
      <c r="H12" s="277">
        <f t="shared" si="39"/>
        <v>0</v>
      </c>
      <c r="I12" s="277">
        <f t="shared" si="40"/>
        <v>0</v>
      </c>
      <c r="J12" s="277">
        <f t="shared" si="41"/>
        <v>0</v>
      </c>
      <c r="K12" s="303">
        <f t="shared" si="42"/>
        <v>0</v>
      </c>
      <c r="L12" s="380" t="str">
        <f t="shared" si="1"/>
        <v>Д</v>
      </c>
      <c r="M12" s="274"/>
      <c r="N12" s="181">
        <f>'Сведения ФОВ'!Q36</f>
        <v>0</v>
      </c>
      <c r="O12" s="181">
        <f>'Сведения ФОВ'!R36</f>
        <v>0</v>
      </c>
      <c r="P12" s="277">
        <f t="shared" si="43"/>
        <v>0</v>
      </c>
      <c r="Q12" s="277">
        <f t="shared" si="44"/>
        <v>0</v>
      </c>
      <c r="R12" s="276">
        <f t="shared" si="2"/>
        <v>0</v>
      </c>
      <c r="S12" s="277">
        <f t="shared" si="45"/>
        <v>0</v>
      </c>
      <c r="T12" s="277">
        <f t="shared" si="46"/>
        <v>0</v>
      </c>
      <c r="U12" s="277">
        <f t="shared" si="47"/>
        <v>0</v>
      </c>
      <c r="V12" s="277">
        <f t="shared" si="48"/>
        <v>0</v>
      </c>
      <c r="W12" s="303">
        <f t="shared" si="49"/>
        <v>0</v>
      </c>
      <c r="X12" s="380" t="str">
        <f t="shared" si="3"/>
        <v>Д</v>
      </c>
      <c r="Y12" s="274"/>
      <c r="Z12" s="181">
        <f>'Сведения ФОВ'!AC36</f>
        <v>0</v>
      </c>
      <c r="AA12" s="181">
        <f>'Сведения ФОВ'!AD36</f>
        <v>0</v>
      </c>
      <c r="AB12" s="277">
        <f t="shared" si="50"/>
        <v>0</v>
      </c>
      <c r="AC12" s="277">
        <f t="shared" si="51"/>
        <v>0</v>
      </c>
      <c r="AD12" s="276">
        <f t="shared" si="4"/>
        <v>0</v>
      </c>
      <c r="AE12" s="277">
        <f t="shared" si="52"/>
        <v>0</v>
      </c>
      <c r="AF12" s="277">
        <f t="shared" si="53"/>
        <v>0</v>
      </c>
      <c r="AG12" s="277">
        <f t="shared" si="54"/>
        <v>0</v>
      </c>
      <c r="AH12" s="277">
        <f t="shared" si="55"/>
        <v>0</v>
      </c>
      <c r="AI12" s="303">
        <f t="shared" si="56"/>
        <v>0</v>
      </c>
      <c r="AJ12" s="380" t="str">
        <f t="shared" si="5"/>
        <v>Д</v>
      </c>
      <c r="AK12" s="274"/>
      <c r="AL12" s="181">
        <f>'Сведения ФОВ'!AO36</f>
        <v>0</v>
      </c>
      <c r="AM12" s="181">
        <f>'Сведения ФОВ'!AP36</f>
        <v>0</v>
      </c>
      <c r="AN12" s="277">
        <f t="shared" si="57"/>
        <v>0</v>
      </c>
      <c r="AO12" s="277">
        <f t="shared" si="58"/>
        <v>0</v>
      </c>
      <c r="AP12" s="276">
        <f t="shared" si="6"/>
        <v>0</v>
      </c>
      <c r="AQ12" s="277">
        <f t="shared" si="59"/>
        <v>0</v>
      </c>
      <c r="AR12" s="277">
        <f t="shared" si="60"/>
        <v>0</v>
      </c>
      <c r="AS12" s="277">
        <f t="shared" si="61"/>
        <v>0</v>
      </c>
      <c r="AT12" s="277">
        <f t="shared" si="62"/>
        <v>0</v>
      </c>
      <c r="AU12" s="303">
        <f t="shared" si="63"/>
        <v>0</v>
      </c>
      <c r="AV12" s="380" t="str">
        <f t="shared" si="7"/>
        <v>Д</v>
      </c>
      <c r="AW12" s="274"/>
      <c r="AX12" s="181">
        <f>'Сведения ФОВ'!BA36</f>
        <v>0</v>
      </c>
      <c r="AY12" s="181">
        <f>'Сведения ФОВ'!BB36</f>
        <v>0</v>
      </c>
      <c r="AZ12" s="277">
        <f t="shared" si="64"/>
        <v>0</v>
      </c>
      <c r="BA12" s="277">
        <f t="shared" si="65"/>
        <v>0</v>
      </c>
      <c r="BB12" s="276">
        <f t="shared" si="8"/>
        <v>0</v>
      </c>
      <c r="BC12" s="277">
        <f t="shared" si="66"/>
        <v>0</v>
      </c>
      <c r="BD12" s="277">
        <f t="shared" si="67"/>
        <v>0</v>
      </c>
      <c r="BE12" s="277">
        <f t="shared" si="68"/>
        <v>0</v>
      </c>
      <c r="BF12" s="277">
        <f t="shared" si="69"/>
        <v>0</v>
      </c>
      <c r="BG12" s="303">
        <f t="shared" si="70"/>
        <v>0</v>
      </c>
      <c r="BH12" s="380" t="str">
        <f t="shared" si="9"/>
        <v>Д</v>
      </c>
      <c r="BI12" s="274"/>
      <c r="BJ12" s="181">
        <f>'Сведения ФОВ'!BM36</f>
        <v>0</v>
      </c>
      <c r="BK12" s="181">
        <f>'Сведения ФОВ'!BN36</f>
        <v>0</v>
      </c>
      <c r="BL12" s="277">
        <f t="shared" si="71"/>
        <v>0</v>
      </c>
      <c r="BM12" s="277">
        <f t="shared" si="72"/>
        <v>0</v>
      </c>
      <c r="BN12" s="276">
        <f t="shared" si="10"/>
        <v>0</v>
      </c>
      <c r="BO12" s="277">
        <f t="shared" si="73"/>
        <v>0</v>
      </c>
      <c r="BP12" s="277">
        <f t="shared" si="74"/>
        <v>0</v>
      </c>
      <c r="BQ12" s="277">
        <f t="shared" si="75"/>
        <v>0</v>
      </c>
      <c r="BR12" s="277">
        <f t="shared" si="76"/>
        <v>0</v>
      </c>
      <c r="BS12" s="303">
        <f t="shared" si="77"/>
        <v>0</v>
      </c>
      <c r="BT12" s="380" t="str">
        <f t="shared" si="11"/>
        <v>Д</v>
      </c>
      <c r="BU12" s="274"/>
      <c r="BV12" s="181">
        <f>'Сведения ФОВ'!BY36</f>
        <v>0</v>
      </c>
      <c r="BW12" s="181">
        <f>'Сведения ФОВ'!BZ36</f>
        <v>0</v>
      </c>
      <c r="BX12" s="277">
        <f t="shared" si="78"/>
        <v>0</v>
      </c>
      <c r="BY12" s="277">
        <f t="shared" si="79"/>
        <v>0</v>
      </c>
      <c r="BZ12" s="276">
        <f t="shared" si="12"/>
        <v>0</v>
      </c>
      <c r="CA12" s="277">
        <f t="shared" si="80"/>
        <v>0</v>
      </c>
      <c r="CB12" s="277">
        <f t="shared" si="81"/>
        <v>0</v>
      </c>
      <c r="CC12" s="277">
        <f t="shared" si="82"/>
        <v>0</v>
      </c>
      <c r="CD12" s="277">
        <f t="shared" si="83"/>
        <v>0</v>
      </c>
      <c r="CE12" s="303">
        <f t="shared" si="84"/>
        <v>0</v>
      </c>
      <c r="CF12" s="380" t="str">
        <f t="shared" si="13"/>
        <v>Д</v>
      </c>
      <c r="CG12" s="274"/>
      <c r="CH12" s="181">
        <f>'Сведения ФОВ'!CK36</f>
        <v>0</v>
      </c>
      <c r="CI12" s="181">
        <f>'Сведения ФОВ'!CL36</f>
        <v>0</v>
      </c>
      <c r="CJ12" s="277">
        <f t="shared" si="85"/>
        <v>0</v>
      </c>
      <c r="CK12" s="277">
        <f t="shared" si="86"/>
        <v>0</v>
      </c>
      <c r="CL12" s="276">
        <f t="shared" si="14"/>
        <v>0</v>
      </c>
      <c r="CM12" s="277">
        <f t="shared" si="87"/>
        <v>0</v>
      </c>
      <c r="CN12" s="277">
        <f t="shared" si="88"/>
        <v>0</v>
      </c>
      <c r="CO12" s="277">
        <f t="shared" si="89"/>
        <v>0</v>
      </c>
      <c r="CP12" s="277">
        <f t="shared" si="90"/>
        <v>0</v>
      </c>
      <c r="CQ12" s="303">
        <f t="shared" si="91"/>
        <v>0</v>
      </c>
      <c r="CR12" s="380" t="str">
        <f t="shared" si="15"/>
        <v>Д</v>
      </c>
      <c r="CS12" s="274"/>
      <c r="CT12" s="181">
        <f>'Сведения ФОВ'!CW36</f>
        <v>0</v>
      </c>
      <c r="CU12" s="181">
        <f>'Сведения ФОВ'!CX36</f>
        <v>0</v>
      </c>
      <c r="CV12" s="277">
        <f t="shared" si="92"/>
        <v>0</v>
      </c>
      <c r="CW12" s="277">
        <f t="shared" si="93"/>
        <v>0</v>
      </c>
      <c r="CX12" s="276">
        <f t="shared" si="16"/>
        <v>0</v>
      </c>
      <c r="CY12" s="277">
        <f t="shared" si="94"/>
        <v>0</v>
      </c>
      <c r="CZ12" s="277">
        <f t="shared" si="95"/>
        <v>0</v>
      </c>
      <c r="DA12" s="277">
        <f t="shared" si="96"/>
        <v>0</v>
      </c>
      <c r="DB12" s="277">
        <f t="shared" si="97"/>
        <v>0</v>
      </c>
      <c r="DC12" s="303">
        <f t="shared" si="98"/>
        <v>0</v>
      </c>
      <c r="DD12" s="380" t="str">
        <f t="shared" si="17"/>
        <v>Д</v>
      </c>
      <c r="DE12" s="274"/>
      <c r="DF12" s="181">
        <f>'Сведения ФОВ'!DI36</f>
        <v>0</v>
      </c>
      <c r="DG12" s="181">
        <f>'Сведения ФОВ'!DJ36</f>
        <v>0</v>
      </c>
      <c r="DH12" s="277">
        <f t="shared" si="99"/>
        <v>0</v>
      </c>
      <c r="DI12" s="277">
        <f t="shared" si="100"/>
        <v>0</v>
      </c>
      <c r="DJ12" s="276">
        <f t="shared" si="18"/>
        <v>0</v>
      </c>
      <c r="DK12" s="277">
        <f t="shared" si="101"/>
        <v>0</v>
      </c>
      <c r="DL12" s="277">
        <f t="shared" si="102"/>
        <v>0</v>
      </c>
      <c r="DM12" s="277">
        <f t="shared" si="103"/>
        <v>0</v>
      </c>
      <c r="DN12" s="277">
        <f t="shared" si="104"/>
        <v>0</v>
      </c>
      <c r="DO12" s="303">
        <f t="shared" si="105"/>
        <v>0</v>
      </c>
      <c r="DP12" s="380" t="str">
        <f t="shared" si="19"/>
        <v>Д</v>
      </c>
      <c r="DQ12" s="274"/>
      <c r="DR12" s="181">
        <f>'Сведения ФОВ'!DU36</f>
        <v>0</v>
      </c>
      <c r="DS12" s="181">
        <f>'Сведения ФОВ'!DV36</f>
        <v>0</v>
      </c>
      <c r="DT12" s="277">
        <f t="shared" si="106"/>
        <v>0</v>
      </c>
      <c r="DU12" s="277">
        <f t="shared" si="107"/>
        <v>0</v>
      </c>
      <c r="DV12" s="276">
        <f t="shared" si="20"/>
        <v>0</v>
      </c>
      <c r="DW12" s="277">
        <f t="shared" si="108"/>
        <v>0</v>
      </c>
      <c r="DX12" s="277">
        <f t="shared" si="109"/>
        <v>0</v>
      </c>
      <c r="DY12" s="277">
        <f t="shared" si="110"/>
        <v>0</v>
      </c>
      <c r="DZ12" s="277">
        <f t="shared" si="111"/>
        <v>0</v>
      </c>
      <c r="EA12" s="303">
        <f t="shared" si="112"/>
        <v>0</v>
      </c>
      <c r="EB12" s="380" t="str">
        <f t="shared" si="21"/>
        <v>Д</v>
      </c>
      <c r="EC12" s="274"/>
      <c r="ED12" s="181">
        <f>'Сведения ФОВ'!EG36</f>
        <v>0</v>
      </c>
      <c r="EE12" s="181">
        <f>'Сведения ФОВ'!EH36</f>
        <v>0</v>
      </c>
      <c r="EF12" s="277">
        <f t="shared" si="113"/>
        <v>0</v>
      </c>
      <c r="EG12" s="277">
        <f t="shared" si="114"/>
        <v>0</v>
      </c>
      <c r="EH12" s="276">
        <f t="shared" si="22"/>
        <v>0</v>
      </c>
      <c r="EI12" s="277">
        <f t="shared" si="115"/>
        <v>0</v>
      </c>
      <c r="EJ12" s="277">
        <f t="shared" si="116"/>
        <v>0</v>
      </c>
      <c r="EK12" s="277">
        <f t="shared" si="117"/>
        <v>0</v>
      </c>
      <c r="EL12" s="277">
        <f t="shared" si="118"/>
        <v>0</v>
      </c>
      <c r="EM12" s="303">
        <f t="shared" si="119"/>
        <v>0</v>
      </c>
      <c r="EN12" s="380" t="str">
        <f t="shared" si="23"/>
        <v>Д</v>
      </c>
      <c r="EO12" s="274"/>
      <c r="EP12" s="181">
        <f>'Сведения ФОВ'!ES36</f>
        <v>0</v>
      </c>
      <c r="EQ12" s="181">
        <f>'Сведения ФОВ'!ET36</f>
        <v>0</v>
      </c>
      <c r="ER12" s="277">
        <f t="shared" si="120"/>
        <v>0</v>
      </c>
      <c r="ES12" s="277">
        <f t="shared" si="121"/>
        <v>0</v>
      </c>
      <c r="ET12" s="276">
        <f t="shared" si="24"/>
        <v>0</v>
      </c>
      <c r="EU12" s="277">
        <f t="shared" si="122"/>
        <v>0</v>
      </c>
      <c r="EV12" s="277">
        <f t="shared" si="123"/>
        <v>0</v>
      </c>
      <c r="EW12" s="277">
        <f t="shared" si="124"/>
        <v>0</v>
      </c>
      <c r="EX12" s="277">
        <f t="shared" si="125"/>
        <v>0</v>
      </c>
      <c r="EY12" s="303">
        <f t="shared" si="126"/>
        <v>0</v>
      </c>
      <c r="EZ12" s="380" t="str">
        <f t="shared" si="25"/>
        <v>Д</v>
      </c>
      <c r="FA12" s="274"/>
      <c r="FB12" s="181">
        <f>'Сведения ФОВ'!FE36</f>
        <v>0</v>
      </c>
      <c r="FC12" s="181">
        <f>'Сведения ФОВ'!FF36</f>
        <v>0</v>
      </c>
      <c r="FD12" s="277">
        <f t="shared" si="127"/>
        <v>0</v>
      </c>
      <c r="FE12" s="277">
        <f t="shared" si="128"/>
        <v>0</v>
      </c>
      <c r="FF12" s="276">
        <f t="shared" si="26"/>
        <v>0</v>
      </c>
      <c r="FG12" s="277">
        <f t="shared" si="129"/>
        <v>0</v>
      </c>
      <c r="FH12" s="277">
        <f t="shared" si="130"/>
        <v>0</v>
      </c>
      <c r="FI12" s="277">
        <f t="shared" si="131"/>
        <v>0</v>
      </c>
      <c r="FJ12" s="277">
        <f t="shared" si="132"/>
        <v>0</v>
      </c>
      <c r="FK12" s="303">
        <f t="shared" si="133"/>
        <v>0</v>
      </c>
      <c r="FL12" s="380" t="str">
        <f t="shared" si="27"/>
        <v>Д</v>
      </c>
      <c r="FM12" s="274"/>
      <c r="FN12" s="181">
        <f>'Сведения ФОВ'!FQ36</f>
        <v>0</v>
      </c>
      <c r="FO12" s="181">
        <f>'Сведения ФОВ'!FR36</f>
        <v>0</v>
      </c>
      <c r="FP12" s="277">
        <f t="shared" si="134"/>
        <v>0</v>
      </c>
      <c r="FQ12" s="277">
        <f t="shared" si="135"/>
        <v>0</v>
      </c>
      <c r="FR12" s="276">
        <f t="shared" si="28"/>
        <v>0</v>
      </c>
      <c r="FS12" s="277">
        <f t="shared" si="136"/>
        <v>0</v>
      </c>
      <c r="FT12" s="277">
        <f t="shared" si="137"/>
        <v>0</v>
      </c>
      <c r="FU12" s="277">
        <f t="shared" si="138"/>
        <v>0</v>
      </c>
      <c r="FV12" s="277">
        <f t="shared" si="139"/>
        <v>0</v>
      </c>
      <c r="FW12" s="303">
        <f t="shared" si="140"/>
        <v>0</v>
      </c>
      <c r="FX12" s="380" t="str">
        <f t="shared" si="29"/>
        <v>Д</v>
      </c>
      <c r="FY12" s="274"/>
      <c r="FZ12" s="181">
        <f>'Сведения ФОВ'!GC36</f>
        <v>0</v>
      </c>
      <c r="GA12" s="181">
        <f>'Сведения ФОВ'!GD36</f>
        <v>0</v>
      </c>
      <c r="GB12" s="277">
        <f t="shared" si="141"/>
        <v>0</v>
      </c>
      <c r="GC12" s="277">
        <f t="shared" si="142"/>
        <v>0</v>
      </c>
      <c r="GD12" s="276">
        <f t="shared" si="30"/>
        <v>0</v>
      </c>
      <c r="GE12" s="277">
        <f t="shared" si="143"/>
        <v>0</v>
      </c>
      <c r="GF12" s="277">
        <f t="shared" si="144"/>
        <v>0</v>
      </c>
      <c r="GG12" s="277">
        <f t="shared" si="145"/>
        <v>0</v>
      </c>
      <c r="GH12" s="277">
        <f t="shared" si="146"/>
        <v>0</v>
      </c>
      <c r="GI12" s="303">
        <f t="shared" si="147"/>
        <v>0</v>
      </c>
      <c r="GJ12" s="380" t="str">
        <f t="shared" si="31"/>
        <v>Д</v>
      </c>
      <c r="GK12" s="274"/>
      <c r="GL12" s="181">
        <f>'Сведения ФОВ'!GO36</f>
        <v>0</v>
      </c>
      <c r="GM12" s="181">
        <f>'Сведения ФОВ'!GP36</f>
        <v>0</v>
      </c>
      <c r="GN12" s="277">
        <f t="shared" si="148"/>
        <v>0</v>
      </c>
      <c r="GO12" s="277">
        <f t="shared" si="149"/>
        <v>0</v>
      </c>
      <c r="GP12" s="276">
        <f t="shared" si="32"/>
        <v>0</v>
      </c>
      <c r="GQ12" s="277">
        <f t="shared" si="150"/>
        <v>0</v>
      </c>
      <c r="GR12" s="277">
        <f t="shared" si="151"/>
        <v>0</v>
      </c>
      <c r="GS12" s="277">
        <f t="shared" si="152"/>
        <v>0</v>
      </c>
      <c r="GT12" s="277">
        <f t="shared" si="153"/>
        <v>0</v>
      </c>
      <c r="GU12" s="303">
        <f t="shared" si="154"/>
        <v>0</v>
      </c>
      <c r="GV12" s="380" t="str">
        <f t="shared" si="33"/>
        <v>Д</v>
      </c>
      <c r="GW12" s="274"/>
      <c r="GX12" s="181">
        <f>'Сведения ФОВ'!HA36</f>
        <v>0</v>
      </c>
      <c r="GY12" s="181">
        <f>'Сведения ФОВ'!HB36</f>
        <v>0</v>
      </c>
      <c r="GZ12" s="277">
        <f t="shared" si="155"/>
        <v>0</v>
      </c>
      <c r="HA12" s="277">
        <f t="shared" si="156"/>
        <v>0</v>
      </c>
      <c r="HB12" s="276">
        <f t="shared" si="34"/>
        <v>0</v>
      </c>
      <c r="HC12" s="277">
        <f t="shared" si="157"/>
        <v>0</v>
      </c>
      <c r="HD12" s="277">
        <f t="shared" si="158"/>
        <v>0</v>
      </c>
      <c r="HE12" s="277">
        <f t="shared" si="159"/>
        <v>0</v>
      </c>
      <c r="HF12" s="277">
        <f t="shared" si="160"/>
        <v>0</v>
      </c>
      <c r="HG12" s="303">
        <f t="shared" si="161"/>
        <v>0</v>
      </c>
      <c r="HH12" s="380" t="str">
        <f t="shared" si="35"/>
        <v>Д</v>
      </c>
    </row>
    <row r="13" spans="1:216" ht="15.75">
      <c r="A13" s="241"/>
      <c r="B13" s="181">
        <f>'Сведения ФОВ'!E37</f>
        <v>0</v>
      </c>
      <c r="C13" s="181">
        <f>'Сведения ФОВ'!F37</f>
        <v>0</v>
      </c>
      <c r="D13" s="277">
        <f t="shared" si="36"/>
        <v>0</v>
      </c>
      <c r="E13" s="277">
        <f t="shared" si="37"/>
        <v>0</v>
      </c>
      <c r="F13" s="276">
        <f t="shared" si="0"/>
        <v>0</v>
      </c>
      <c r="G13" s="277">
        <f t="shared" si="38"/>
        <v>0</v>
      </c>
      <c r="H13" s="277">
        <f t="shared" si="39"/>
        <v>0</v>
      </c>
      <c r="I13" s="277">
        <f t="shared" si="40"/>
        <v>0</v>
      </c>
      <c r="J13" s="277">
        <f t="shared" si="41"/>
        <v>0</v>
      </c>
      <c r="K13" s="303">
        <f t="shared" si="42"/>
        <v>0</v>
      </c>
      <c r="L13" s="380" t="str">
        <f t="shared" si="1"/>
        <v>Д</v>
      </c>
      <c r="M13" s="274"/>
      <c r="N13" s="181">
        <f>'Сведения ФОВ'!Q37</f>
        <v>0</v>
      </c>
      <c r="O13" s="181">
        <f>'Сведения ФОВ'!R37</f>
        <v>0</v>
      </c>
      <c r="P13" s="277">
        <f t="shared" si="43"/>
        <v>0</v>
      </c>
      <c r="Q13" s="277">
        <f t="shared" si="44"/>
        <v>0</v>
      </c>
      <c r="R13" s="276">
        <f t="shared" si="2"/>
        <v>0</v>
      </c>
      <c r="S13" s="277">
        <f t="shared" si="45"/>
        <v>0</v>
      </c>
      <c r="T13" s="277">
        <f t="shared" si="46"/>
        <v>0</v>
      </c>
      <c r="U13" s="277">
        <f t="shared" si="47"/>
        <v>0</v>
      </c>
      <c r="V13" s="277">
        <f t="shared" si="48"/>
        <v>0</v>
      </c>
      <c r="W13" s="303">
        <f t="shared" si="49"/>
        <v>0</v>
      </c>
      <c r="X13" s="380" t="str">
        <f t="shared" si="3"/>
        <v>Д</v>
      </c>
      <c r="Y13" s="274"/>
      <c r="Z13" s="181">
        <f>'Сведения ФОВ'!AC37</f>
        <v>0</v>
      </c>
      <c r="AA13" s="181">
        <f>'Сведения ФОВ'!AD37</f>
        <v>0</v>
      </c>
      <c r="AB13" s="277">
        <f t="shared" si="50"/>
        <v>0</v>
      </c>
      <c r="AC13" s="277">
        <f t="shared" si="51"/>
        <v>0</v>
      </c>
      <c r="AD13" s="276">
        <f t="shared" si="4"/>
        <v>0</v>
      </c>
      <c r="AE13" s="277">
        <f t="shared" si="52"/>
        <v>0</v>
      </c>
      <c r="AF13" s="277">
        <f t="shared" si="53"/>
        <v>0</v>
      </c>
      <c r="AG13" s="277">
        <f t="shared" si="54"/>
        <v>0</v>
      </c>
      <c r="AH13" s="277">
        <f t="shared" si="55"/>
        <v>0</v>
      </c>
      <c r="AI13" s="303">
        <f t="shared" si="56"/>
        <v>0</v>
      </c>
      <c r="AJ13" s="380" t="str">
        <f t="shared" si="5"/>
        <v>Д</v>
      </c>
      <c r="AK13" s="274"/>
      <c r="AL13" s="181">
        <f>'Сведения ФОВ'!AO37</f>
        <v>0</v>
      </c>
      <c r="AM13" s="181">
        <f>'Сведения ФОВ'!AP37</f>
        <v>0</v>
      </c>
      <c r="AN13" s="277">
        <f t="shared" si="57"/>
        <v>0</v>
      </c>
      <c r="AO13" s="277">
        <f t="shared" si="58"/>
        <v>0</v>
      </c>
      <c r="AP13" s="276">
        <f t="shared" si="6"/>
        <v>0</v>
      </c>
      <c r="AQ13" s="277">
        <f t="shared" si="59"/>
        <v>0</v>
      </c>
      <c r="AR13" s="277">
        <f t="shared" si="60"/>
        <v>0</v>
      </c>
      <c r="AS13" s="277">
        <f t="shared" si="61"/>
        <v>0</v>
      </c>
      <c r="AT13" s="277">
        <f t="shared" si="62"/>
        <v>0</v>
      </c>
      <c r="AU13" s="303">
        <f t="shared" si="63"/>
        <v>0</v>
      </c>
      <c r="AV13" s="380" t="str">
        <f t="shared" si="7"/>
        <v>Д</v>
      </c>
      <c r="AW13" s="274"/>
      <c r="AX13" s="181">
        <f>'Сведения ФОВ'!BA37</f>
        <v>0</v>
      </c>
      <c r="AY13" s="181">
        <f>'Сведения ФОВ'!BB37</f>
        <v>0</v>
      </c>
      <c r="AZ13" s="277">
        <f t="shared" si="64"/>
        <v>0</v>
      </c>
      <c r="BA13" s="277">
        <f t="shared" si="65"/>
        <v>0</v>
      </c>
      <c r="BB13" s="276">
        <f t="shared" si="8"/>
        <v>0</v>
      </c>
      <c r="BC13" s="277">
        <f t="shared" si="66"/>
        <v>0</v>
      </c>
      <c r="BD13" s="277">
        <f t="shared" si="67"/>
        <v>0</v>
      </c>
      <c r="BE13" s="277">
        <f t="shared" si="68"/>
        <v>0</v>
      </c>
      <c r="BF13" s="277">
        <f t="shared" si="69"/>
        <v>0</v>
      </c>
      <c r="BG13" s="303">
        <f t="shared" si="70"/>
        <v>0</v>
      </c>
      <c r="BH13" s="380" t="str">
        <f t="shared" si="9"/>
        <v>Д</v>
      </c>
      <c r="BI13" s="274"/>
      <c r="BJ13" s="181">
        <f>'Сведения ФОВ'!BM37</f>
        <v>0</v>
      </c>
      <c r="BK13" s="181">
        <f>'Сведения ФОВ'!BN37</f>
        <v>0</v>
      </c>
      <c r="BL13" s="277">
        <f t="shared" si="71"/>
        <v>0</v>
      </c>
      <c r="BM13" s="277">
        <f t="shared" si="72"/>
        <v>0</v>
      </c>
      <c r="BN13" s="276">
        <f t="shared" si="10"/>
        <v>0</v>
      </c>
      <c r="BO13" s="277">
        <f t="shared" si="73"/>
        <v>0</v>
      </c>
      <c r="BP13" s="277">
        <f t="shared" si="74"/>
        <v>0</v>
      </c>
      <c r="BQ13" s="277">
        <f t="shared" si="75"/>
        <v>0</v>
      </c>
      <c r="BR13" s="277">
        <f t="shared" si="76"/>
        <v>0</v>
      </c>
      <c r="BS13" s="303">
        <f t="shared" si="77"/>
        <v>0</v>
      </c>
      <c r="BT13" s="380" t="str">
        <f t="shared" si="11"/>
        <v>Д</v>
      </c>
      <c r="BU13" s="274"/>
      <c r="BV13" s="181">
        <f>'Сведения ФОВ'!BY37</f>
        <v>0</v>
      </c>
      <c r="BW13" s="181">
        <f>'Сведения ФОВ'!BZ37</f>
        <v>0</v>
      </c>
      <c r="BX13" s="277">
        <f t="shared" si="78"/>
        <v>0</v>
      </c>
      <c r="BY13" s="277">
        <f t="shared" si="79"/>
        <v>0</v>
      </c>
      <c r="BZ13" s="276">
        <f t="shared" si="12"/>
        <v>0</v>
      </c>
      <c r="CA13" s="277">
        <f t="shared" si="80"/>
        <v>0</v>
      </c>
      <c r="CB13" s="277">
        <f t="shared" si="81"/>
        <v>0</v>
      </c>
      <c r="CC13" s="277">
        <f t="shared" si="82"/>
        <v>0</v>
      </c>
      <c r="CD13" s="277">
        <f t="shared" si="83"/>
        <v>0</v>
      </c>
      <c r="CE13" s="303">
        <f t="shared" si="84"/>
        <v>0</v>
      </c>
      <c r="CF13" s="380" t="str">
        <f t="shared" si="13"/>
        <v>Д</v>
      </c>
      <c r="CG13" s="274"/>
      <c r="CH13" s="181">
        <f>'Сведения ФОВ'!CK37</f>
        <v>0</v>
      </c>
      <c r="CI13" s="181">
        <f>'Сведения ФОВ'!CL37</f>
        <v>0</v>
      </c>
      <c r="CJ13" s="277">
        <f t="shared" si="85"/>
        <v>0</v>
      </c>
      <c r="CK13" s="277">
        <f t="shared" si="86"/>
        <v>0</v>
      </c>
      <c r="CL13" s="276">
        <f t="shared" si="14"/>
        <v>0</v>
      </c>
      <c r="CM13" s="277">
        <f t="shared" si="87"/>
        <v>0</v>
      </c>
      <c r="CN13" s="277">
        <f t="shared" si="88"/>
        <v>0</v>
      </c>
      <c r="CO13" s="277">
        <f t="shared" si="89"/>
        <v>0</v>
      </c>
      <c r="CP13" s="277">
        <f t="shared" si="90"/>
        <v>0</v>
      </c>
      <c r="CQ13" s="303">
        <f t="shared" si="91"/>
        <v>0</v>
      </c>
      <c r="CR13" s="380" t="str">
        <f t="shared" si="15"/>
        <v>Д</v>
      </c>
      <c r="CS13" s="274"/>
      <c r="CT13" s="181">
        <f>'Сведения ФОВ'!CW37</f>
        <v>0</v>
      </c>
      <c r="CU13" s="181">
        <f>'Сведения ФОВ'!CX37</f>
        <v>0</v>
      </c>
      <c r="CV13" s="277">
        <f t="shared" si="92"/>
        <v>0</v>
      </c>
      <c r="CW13" s="277">
        <f t="shared" si="93"/>
        <v>0</v>
      </c>
      <c r="CX13" s="276">
        <f t="shared" si="16"/>
        <v>0</v>
      </c>
      <c r="CY13" s="277">
        <f t="shared" si="94"/>
        <v>0</v>
      </c>
      <c r="CZ13" s="277">
        <f t="shared" si="95"/>
        <v>0</v>
      </c>
      <c r="DA13" s="277">
        <f t="shared" si="96"/>
        <v>0</v>
      </c>
      <c r="DB13" s="277">
        <f t="shared" si="97"/>
        <v>0</v>
      </c>
      <c r="DC13" s="303">
        <f t="shared" si="98"/>
        <v>0</v>
      </c>
      <c r="DD13" s="380" t="str">
        <f t="shared" si="17"/>
        <v>Д</v>
      </c>
      <c r="DE13" s="274"/>
      <c r="DF13" s="181">
        <f>'Сведения ФОВ'!DI37</f>
        <v>0</v>
      </c>
      <c r="DG13" s="181">
        <f>'Сведения ФОВ'!DJ37</f>
        <v>0</v>
      </c>
      <c r="DH13" s="277">
        <f t="shared" si="99"/>
        <v>0</v>
      </c>
      <c r="DI13" s="277">
        <f t="shared" si="100"/>
        <v>0</v>
      </c>
      <c r="DJ13" s="276">
        <f t="shared" si="18"/>
        <v>0</v>
      </c>
      <c r="DK13" s="277">
        <f t="shared" si="101"/>
        <v>0</v>
      </c>
      <c r="DL13" s="277">
        <f t="shared" si="102"/>
        <v>0</v>
      </c>
      <c r="DM13" s="277">
        <f t="shared" si="103"/>
        <v>0</v>
      </c>
      <c r="DN13" s="277">
        <f t="shared" si="104"/>
        <v>0</v>
      </c>
      <c r="DO13" s="303">
        <f t="shared" si="105"/>
        <v>0</v>
      </c>
      <c r="DP13" s="380" t="str">
        <f t="shared" si="19"/>
        <v>Д</v>
      </c>
      <c r="DQ13" s="274"/>
      <c r="DR13" s="181">
        <f>'Сведения ФОВ'!DU37</f>
        <v>0</v>
      </c>
      <c r="DS13" s="181">
        <f>'Сведения ФОВ'!DV37</f>
        <v>0</v>
      </c>
      <c r="DT13" s="277">
        <f t="shared" si="106"/>
        <v>0</v>
      </c>
      <c r="DU13" s="277">
        <f t="shared" si="107"/>
        <v>0</v>
      </c>
      <c r="DV13" s="276">
        <f t="shared" si="20"/>
        <v>0</v>
      </c>
      <c r="DW13" s="277">
        <f t="shared" si="108"/>
        <v>0</v>
      </c>
      <c r="DX13" s="277">
        <f t="shared" si="109"/>
        <v>0</v>
      </c>
      <c r="DY13" s="277">
        <f t="shared" si="110"/>
        <v>0</v>
      </c>
      <c r="DZ13" s="277">
        <f t="shared" si="111"/>
        <v>0</v>
      </c>
      <c r="EA13" s="303">
        <f t="shared" si="112"/>
        <v>0</v>
      </c>
      <c r="EB13" s="380" t="str">
        <f t="shared" si="21"/>
        <v>Д</v>
      </c>
      <c r="EC13" s="274"/>
      <c r="ED13" s="181">
        <f>'Сведения ФОВ'!EG37</f>
        <v>0</v>
      </c>
      <c r="EE13" s="181">
        <f>'Сведения ФОВ'!EH37</f>
        <v>0</v>
      </c>
      <c r="EF13" s="277">
        <f t="shared" si="113"/>
        <v>0</v>
      </c>
      <c r="EG13" s="277">
        <f t="shared" si="114"/>
        <v>0</v>
      </c>
      <c r="EH13" s="276">
        <f t="shared" si="22"/>
        <v>0</v>
      </c>
      <c r="EI13" s="277">
        <f t="shared" si="115"/>
        <v>0</v>
      </c>
      <c r="EJ13" s="277">
        <f t="shared" si="116"/>
        <v>0</v>
      </c>
      <c r="EK13" s="277">
        <f t="shared" si="117"/>
        <v>0</v>
      </c>
      <c r="EL13" s="277">
        <f t="shared" si="118"/>
        <v>0</v>
      </c>
      <c r="EM13" s="303">
        <f t="shared" si="119"/>
        <v>0</v>
      </c>
      <c r="EN13" s="380" t="str">
        <f t="shared" si="23"/>
        <v>Д</v>
      </c>
      <c r="EO13" s="274"/>
      <c r="EP13" s="181">
        <f>'Сведения ФОВ'!ES37</f>
        <v>0</v>
      </c>
      <c r="EQ13" s="181">
        <f>'Сведения ФОВ'!ET37</f>
        <v>0</v>
      </c>
      <c r="ER13" s="277">
        <f t="shared" si="120"/>
        <v>0</v>
      </c>
      <c r="ES13" s="277">
        <f t="shared" si="121"/>
        <v>0</v>
      </c>
      <c r="ET13" s="276">
        <f t="shared" si="24"/>
        <v>0</v>
      </c>
      <c r="EU13" s="277">
        <f t="shared" si="122"/>
        <v>0</v>
      </c>
      <c r="EV13" s="277">
        <f t="shared" si="123"/>
        <v>0</v>
      </c>
      <c r="EW13" s="277">
        <f t="shared" si="124"/>
        <v>0</v>
      </c>
      <c r="EX13" s="277">
        <f t="shared" si="125"/>
        <v>0</v>
      </c>
      <c r="EY13" s="303">
        <f t="shared" si="126"/>
        <v>0</v>
      </c>
      <c r="EZ13" s="380" t="str">
        <f t="shared" si="25"/>
        <v>Д</v>
      </c>
      <c r="FA13" s="274"/>
      <c r="FB13" s="181">
        <f>'Сведения ФОВ'!FE37</f>
        <v>0</v>
      </c>
      <c r="FC13" s="181">
        <f>'Сведения ФОВ'!FF37</f>
        <v>0</v>
      </c>
      <c r="FD13" s="277">
        <f t="shared" si="127"/>
        <v>0</v>
      </c>
      <c r="FE13" s="277">
        <f t="shared" si="128"/>
        <v>0</v>
      </c>
      <c r="FF13" s="276">
        <f t="shared" si="26"/>
        <v>0</v>
      </c>
      <c r="FG13" s="277">
        <f t="shared" si="129"/>
        <v>0</v>
      </c>
      <c r="FH13" s="277">
        <f t="shared" si="130"/>
        <v>0</v>
      </c>
      <c r="FI13" s="277">
        <f t="shared" si="131"/>
        <v>0</v>
      </c>
      <c r="FJ13" s="277">
        <f t="shared" si="132"/>
        <v>0</v>
      </c>
      <c r="FK13" s="303">
        <f t="shared" si="133"/>
        <v>0</v>
      </c>
      <c r="FL13" s="380" t="str">
        <f t="shared" si="27"/>
        <v>Д</v>
      </c>
      <c r="FM13" s="274"/>
      <c r="FN13" s="181">
        <f>'Сведения ФОВ'!FQ37</f>
        <v>0</v>
      </c>
      <c r="FO13" s="181">
        <f>'Сведения ФОВ'!FR37</f>
        <v>0</v>
      </c>
      <c r="FP13" s="277">
        <f t="shared" si="134"/>
        <v>0</v>
      </c>
      <c r="FQ13" s="277">
        <f t="shared" si="135"/>
        <v>0</v>
      </c>
      <c r="FR13" s="276">
        <f t="shared" si="28"/>
        <v>0</v>
      </c>
      <c r="FS13" s="277">
        <f t="shared" si="136"/>
        <v>0</v>
      </c>
      <c r="FT13" s="277">
        <f t="shared" si="137"/>
        <v>0</v>
      </c>
      <c r="FU13" s="277">
        <f t="shared" si="138"/>
        <v>0</v>
      </c>
      <c r="FV13" s="277">
        <f t="shared" si="139"/>
        <v>0</v>
      </c>
      <c r="FW13" s="303">
        <f t="shared" si="140"/>
        <v>0</v>
      </c>
      <c r="FX13" s="380" t="str">
        <f t="shared" si="29"/>
        <v>Д</v>
      </c>
      <c r="FY13" s="274"/>
      <c r="FZ13" s="181">
        <f>'Сведения ФОВ'!GC37</f>
        <v>0</v>
      </c>
      <c r="GA13" s="181">
        <f>'Сведения ФОВ'!GD37</f>
        <v>0</v>
      </c>
      <c r="GB13" s="277">
        <f t="shared" si="141"/>
        <v>0</v>
      </c>
      <c r="GC13" s="277">
        <f t="shared" si="142"/>
        <v>0</v>
      </c>
      <c r="GD13" s="276">
        <f t="shared" si="30"/>
        <v>0</v>
      </c>
      <c r="GE13" s="277">
        <f t="shared" si="143"/>
        <v>0</v>
      </c>
      <c r="GF13" s="277">
        <f t="shared" si="144"/>
        <v>0</v>
      </c>
      <c r="GG13" s="277">
        <f t="shared" si="145"/>
        <v>0</v>
      </c>
      <c r="GH13" s="277">
        <f t="shared" si="146"/>
        <v>0</v>
      </c>
      <c r="GI13" s="303">
        <f t="shared" si="147"/>
        <v>0</v>
      </c>
      <c r="GJ13" s="380" t="str">
        <f t="shared" si="31"/>
        <v>Д</v>
      </c>
      <c r="GK13" s="274"/>
      <c r="GL13" s="181">
        <f>'Сведения ФОВ'!GO37</f>
        <v>0</v>
      </c>
      <c r="GM13" s="181">
        <f>'Сведения ФОВ'!GP37</f>
        <v>0</v>
      </c>
      <c r="GN13" s="277">
        <f t="shared" si="148"/>
        <v>0</v>
      </c>
      <c r="GO13" s="277">
        <f t="shared" si="149"/>
        <v>0</v>
      </c>
      <c r="GP13" s="276">
        <f t="shared" si="32"/>
        <v>0</v>
      </c>
      <c r="GQ13" s="277">
        <f t="shared" si="150"/>
        <v>0</v>
      </c>
      <c r="GR13" s="277">
        <f t="shared" si="151"/>
        <v>0</v>
      </c>
      <c r="GS13" s="277">
        <f t="shared" si="152"/>
        <v>0</v>
      </c>
      <c r="GT13" s="277">
        <f t="shared" si="153"/>
        <v>0</v>
      </c>
      <c r="GU13" s="303">
        <f t="shared" si="154"/>
        <v>0</v>
      </c>
      <c r="GV13" s="380" t="str">
        <f t="shared" si="33"/>
        <v>Д</v>
      </c>
      <c r="GW13" s="274"/>
      <c r="GX13" s="181">
        <f>'Сведения ФОВ'!HA37</f>
        <v>0</v>
      </c>
      <c r="GY13" s="181">
        <f>'Сведения ФОВ'!HB37</f>
        <v>0</v>
      </c>
      <c r="GZ13" s="277">
        <f t="shared" si="155"/>
        <v>0</v>
      </c>
      <c r="HA13" s="277">
        <f t="shared" si="156"/>
        <v>0</v>
      </c>
      <c r="HB13" s="276">
        <f t="shared" si="34"/>
        <v>0</v>
      </c>
      <c r="HC13" s="277">
        <f t="shared" si="157"/>
        <v>0</v>
      </c>
      <c r="HD13" s="277">
        <f t="shared" si="158"/>
        <v>0</v>
      </c>
      <c r="HE13" s="277">
        <f t="shared" si="159"/>
        <v>0</v>
      </c>
      <c r="HF13" s="277">
        <f t="shared" si="160"/>
        <v>0</v>
      </c>
      <c r="HG13" s="303">
        <f t="shared" si="161"/>
        <v>0</v>
      </c>
      <c r="HH13" s="380" t="str">
        <f t="shared" si="35"/>
        <v>Д</v>
      </c>
    </row>
    <row r="14" spans="1:216" ht="15.75">
      <c r="A14" s="241"/>
      <c r="B14" s="181">
        <f>'Сведения ФОВ'!E38</f>
        <v>0</v>
      </c>
      <c r="C14" s="181">
        <f>'Сведения ФОВ'!F38</f>
        <v>0</v>
      </c>
      <c r="D14" s="277">
        <f t="shared" si="36"/>
        <v>0</v>
      </c>
      <c r="E14" s="277">
        <f t="shared" si="37"/>
        <v>0</v>
      </c>
      <c r="F14" s="276">
        <f t="shared" si="0"/>
        <v>0</v>
      </c>
      <c r="G14" s="277">
        <f t="shared" si="38"/>
        <v>0</v>
      </c>
      <c r="H14" s="277">
        <f t="shared" si="39"/>
        <v>0</v>
      </c>
      <c r="I14" s="277">
        <f t="shared" si="40"/>
        <v>0</v>
      </c>
      <c r="J14" s="277">
        <f t="shared" si="41"/>
        <v>0</v>
      </c>
      <c r="K14" s="303">
        <f t="shared" si="42"/>
        <v>0</v>
      </c>
      <c r="L14" s="380" t="str">
        <f t="shared" si="1"/>
        <v>Д</v>
      </c>
      <c r="M14" s="274"/>
      <c r="N14" s="181">
        <f>'Сведения ФОВ'!Q38</f>
        <v>0</v>
      </c>
      <c r="O14" s="181">
        <f>'Сведения ФОВ'!R38</f>
        <v>0</v>
      </c>
      <c r="P14" s="277">
        <f t="shared" si="43"/>
        <v>0</v>
      </c>
      <c r="Q14" s="277">
        <f t="shared" si="44"/>
        <v>0</v>
      </c>
      <c r="R14" s="276">
        <f t="shared" si="2"/>
        <v>0</v>
      </c>
      <c r="S14" s="277">
        <f t="shared" si="45"/>
        <v>0</v>
      </c>
      <c r="T14" s="277">
        <f t="shared" si="46"/>
        <v>0</v>
      </c>
      <c r="U14" s="277">
        <f t="shared" si="47"/>
        <v>0</v>
      </c>
      <c r="V14" s="277">
        <f t="shared" si="48"/>
        <v>0</v>
      </c>
      <c r="W14" s="303">
        <f t="shared" si="49"/>
        <v>0</v>
      </c>
      <c r="X14" s="380" t="str">
        <f t="shared" si="3"/>
        <v>Д</v>
      </c>
      <c r="Y14" s="274"/>
      <c r="Z14" s="181">
        <f>'Сведения ФОВ'!AC38</f>
        <v>0</v>
      </c>
      <c r="AA14" s="181">
        <f>'Сведения ФОВ'!AD38</f>
        <v>0</v>
      </c>
      <c r="AB14" s="277">
        <f t="shared" si="50"/>
        <v>0</v>
      </c>
      <c r="AC14" s="277">
        <f t="shared" si="51"/>
        <v>0</v>
      </c>
      <c r="AD14" s="276">
        <f t="shared" si="4"/>
        <v>0</v>
      </c>
      <c r="AE14" s="277">
        <f t="shared" si="52"/>
        <v>0</v>
      </c>
      <c r="AF14" s="277">
        <f t="shared" si="53"/>
        <v>0</v>
      </c>
      <c r="AG14" s="277">
        <f t="shared" si="54"/>
        <v>0</v>
      </c>
      <c r="AH14" s="277">
        <f t="shared" si="55"/>
        <v>0</v>
      </c>
      <c r="AI14" s="303">
        <f t="shared" si="56"/>
        <v>0</v>
      </c>
      <c r="AJ14" s="380" t="str">
        <f t="shared" si="5"/>
        <v>Д</v>
      </c>
      <c r="AK14" s="274"/>
      <c r="AL14" s="181">
        <f>'Сведения ФОВ'!AO38</f>
        <v>0</v>
      </c>
      <c r="AM14" s="181">
        <f>'Сведения ФОВ'!AP38</f>
        <v>0</v>
      </c>
      <c r="AN14" s="277">
        <f t="shared" si="57"/>
        <v>0</v>
      </c>
      <c r="AO14" s="277">
        <f t="shared" si="58"/>
        <v>0</v>
      </c>
      <c r="AP14" s="276">
        <f t="shared" si="6"/>
        <v>0</v>
      </c>
      <c r="AQ14" s="277">
        <f t="shared" si="59"/>
        <v>0</v>
      </c>
      <c r="AR14" s="277">
        <f t="shared" si="60"/>
        <v>0</v>
      </c>
      <c r="AS14" s="277">
        <f t="shared" si="61"/>
        <v>0</v>
      </c>
      <c r="AT14" s="277">
        <f t="shared" si="62"/>
        <v>0</v>
      </c>
      <c r="AU14" s="303">
        <f t="shared" si="63"/>
        <v>0</v>
      </c>
      <c r="AV14" s="380" t="str">
        <f t="shared" si="7"/>
        <v>Д</v>
      </c>
      <c r="AW14" s="274"/>
      <c r="AX14" s="181">
        <f>'Сведения ФОВ'!BA38</f>
        <v>0</v>
      </c>
      <c r="AY14" s="181">
        <f>'Сведения ФОВ'!BB38</f>
        <v>0</v>
      </c>
      <c r="AZ14" s="277">
        <f t="shared" si="64"/>
        <v>0</v>
      </c>
      <c r="BA14" s="277">
        <f t="shared" si="65"/>
        <v>0</v>
      </c>
      <c r="BB14" s="276">
        <f t="shared" si="8"/>
        <v>0</v>
      </c>
      <c r="BC14" s="277">
        <f t="shared" si="66"/>
        <v>0</v>
      </c>
      <c r="BD14" s="277">
        <f t="shared" si="67"/>
        <v>0</v>
      </c>
      <c r="BE14" s="277">
        <f t="shared" si="68"/>
        <v>0</v>
      </c>
      <c r="BF14" s="277">
        <f t="shared" si="69"/>
        <v>0</v>
      </c>
      <c r="BG14" s="303">
        <f t="shared" si="70"/>
        <v>0</v>
      </c>
      <c r="BH14" s="380" t="str">
        <f t="shared" si="9"/>
        <v>Д</v>
      </c>
      <c r="BI14" s="274"/>
      <c r="BJ14" s="181">
        <f>'Сведения ФОВ'!BM38</f>
        <v>0</v>
      </c>
      <c r="BK14" s="181">
        <f>'Сведения ФОВ'!BN38</f>
        <v>0</v>
      </c>
      <c r="BL14" s="277">
        <f t="shared" si="71"/>
        <v>0</v>
      </c>
      <c r="BM14" s="277">
        <f t="shared" si="72"/>
        <v>0</v>
      </c>
      <c r="BN14" s="276">
        <f t="shared" si="10"/>
        <v>0</v>
      </c>
      <c r="BO14" s="277">
        <f t="shared" si="73"/>
        <v>0</v>
      </c>
      <c r="BP14" s="277">
        <f t="shared" si="74"/>
        <v>0</v>
      </c>
      <c r="BQ14" s="277">
        <f t="shared" si="75"/>
        <v>0</v>
      </c>
      <c r="BR14" s="277">
        <f t="shared" si="76"/>
        <v>0</v>
      </c>
      <c r="BS14" s="303">
        <f t="shared" si="77"/>
        <v>0</v>
      </c>
      <c r="BT14" s="380" t="str">
        <f t="shared" si="11"/>
        <v>Д</v>
      </c>
      <c r="BU14" s="274"/>
      <c r="BV14" s="181">
        <f>'Сведения ФОВ'!BY38</f>
        <v>0</v>
      </c>
      <c r="BW14" s="181">
        <f>'Сведения ФОВ'!BZ38</f>
        <v>0</v>
      </c>
      <c r="BX14" s="277">
        <f t="shared" si="78"/>
        <v>0</v>
      </c>
      <c r="BY14" s="277">
        <f t="shared" si="79"/>
        <v>0</v>
      </c>
      <c r="BZ14" s="276">
        <f t="shared" si="12"/>
        <v>0</v>
      </c>
      <c r="CA14" s="277">
        <f t="shared" si="80"/>
        <v>0</v>
      </c>
      <c r="CB14" s="277">
        <f t="shared" si="81"/>
        <v>0</v>
      </c>
      <c r="CC14" s="277">
        <f t="shared" si="82"/>
        <v>0</v>
      </c>
      <c r="CD14" s="277">
        <f t="shared" si="83"/>
        <v>0</v>
      </c>
      <c r="CE14" s="303">
        <f t="shared" si="84"/>
        <v>0</v>
      </c>
      <c r="CF14" s="380" t="str">
        <f t="shared" si="13"/>
        <v>Д</v>
      </c>
      <c r="CG14" s="274"/>
      <c r="CH14" s="181">
        <f>'Сведения ФОВ'!CK38</f>
        <v>0</v>
      </c>
      <c r="CI14" s="181">
        <f>'Сведения ФОВ'!CL38</f>
        <v>0</v>
      </c>
      <c r="CJ14" s="277">
        <f t="shared" si="85"/>
        <v>0</v>
      </c>
      <c r="CK14" s="277">
        <f t="shared" si="86"/>
        <v>0</v>
      </c>
      <c r="CL14" s="276">
        <f t="shared" si="14"/>
        <v>0</v>
      </c>
      <c r="CM14" s="277">
        <f t="shared" si="87"/>
        <v>0</v>
      </c>
      <c r="CN14" s="277">
        <f t="shared" si="88"/>
        <v>0</v>
      </c>
      <c r="CO14" s="277">
        <f t="shared" si="89"/>
        <v>0</v>
      </c>
      <c r="CP14" s="277">
        <f t="shared" si="90"/>
        <v>0</v>
      </c>
      <c r="CQ14" s="303">
        <f t="shared" si="91"/>
        <v>0</v>
      </c>
      <c r="CR14" s="380" t="str">
        <f t="shared" si="15"/>
        <v>Д</v>
      </c>
      <c r="CS14" s="274"/>
      <c r="CT14" s="181">
        <f>'Сведения ФОВ'!CW38</f>
        <v>0</v>
      </c>
      <c r="CU14" s="181">
        <f>'Сведения ФОВ'!CX38</f>
        <v>0</v>
      </c>
      <c r="CV14" s="277">
        <f t="shared" si="92"/>
        <v>0</v>
      </c>
      <c r="CW14" s="277">
        <f t="shared" si="93"/>
        <v>0</v>
      </c>
      <c r="CX14" s="276">
        <f t="shared" si="16"/>
        <v>0</v>
      </c>
      <c r="CY14" s="277">
        <f t="shared" si="94"/>
        <v>0</v>
      </c>
      <c r="CZ14" s="277">
        <f t="shared" si="95"/>
        <v>0</v>
      </c>
      <c r="DA14" s="277">
        <f t="shared" si="96"/>
        <v>0</v>
      </c>
      <c r="DB14" s="277">
        <f t="shared" si="97"/>
        <v>0</v>
      </c>
      <c r="DC14" s="303">
        <f t="shared" si="98"/>
        <v>0</v>
      </c>
      <c r="DD14" s="380" t="str">
        <f t="shared" si="17"/>
        <v>Д</v>
      </c>
      <c r="DE14" s="274"/>
      <c r="DF14" s="181">
        <f>'Сведения ФОВ'!DI38</f>
        <v>0</v>
      </c>
      <c r="DG14" s="181">
        <f>'Сведения ФОВ'!DJ38</f>
        <v>0</v>
      </c>
      <c r="DH14" s="277">
        <f t="shared" si="99"/>
        <v>0</v>
      </c>
      <c r="DI14" s="277">
        <f t="shared" si="100"/>
        <v>0</v>
      </c>
      <c r="DJ14" s="276">
        <f t="shared" si="18"/>
        <v>0</v>
      </c>
      <c r="DK14" s="277">
        <f t="shared" si="101"/>
        <v>0</v>
      </c>
      <c r="DL14" s="277">
        <f t="shared" si="102"/>
        <v>0</v>
      </c>
      <c r="DM14" s="277">
        <f t="shared" si="103"/>
        <v>0</v>
      </c>
      <c r="DN14" s="277">
        <f t="shared" si="104"/>
        <v>0</v>
      </c>
      <c r="DO14" s="303">
        <f t="shared" si="105"/>
        <v>0</v>
      </c>
      <c r="DP14" s="380" t="str">
        <f t="shared" si="19"/>
        <v>Д</v>
      </c>
      <c r="DQ14" s="274"/>
      <c r="DR14" s="181">
        <f>'Сведения ФОВ'!DU38</f>
        <v>0</v>
      </c>
      <c r="DS14" s="181">
        <f>'Сведения ФОВ'!DV38</f>
        <v>0</v>
      </c>
      <c r="DT14" s="277">
        <f t="shared" si="106"/>
        <v>0</v>
      </c>
      <c r="DU14" s="277">
        <f t="shared" si="107"/>
        <v>0</v>
      </c>
      <c r="DV14" s="276">
        <f t="shared" si="20"/>
        <v>0</v>
      </c>
      <c r="DW14" s="277">
        <f t="shared" si="108"/>
        <v>0</v>
      </c>
      <c r="DX14" s="277">
        <f t="shared" si="109"/>
        <v>0</v>
      </c>
      <c r="DY14" s="277">
        <f t="shared" si="110"/>
        <v>0</v>
      </c>
      <c r="DZ14" s="277">
        <f t="shared" si="111"/>
        <v>0</v>
      </c>
      <c r="EA14" s="303">
        <f t="shared" si="112"/>
        <v>0</v>
      </c>
      <c r="EB14" s="380" t="str">
        <f t="shared" si="21"/>
        <v>Д</v>
      </c>
      <c r="EC14" s="274"/>
      <c r="ED14" s="181">
        <f>'Сведения ФОВ'!EG38</f>
        <v>0</v>
      </c>
      <c r="EE14" s="181">
        <f>'Сведения ФОВ'!EH38</f>
        <v>0</v>
      </c>
      <c r="EF14" s="277">
        <f t="shared" si="113"/>
        <v>0</v>
      </c>
      <c r="EG14" s="277">
        <f t="shared" si="114"/>
        <v>0</v>
      </c>
      <c r="EH14" s="276">
        <f t="shared" si="22"/>
        <v>0</v>
      </c>
      <c r="EI14" s="277">
        <f t="shared" si="115"/>
        <v>0</v>
      </c>
      <c r="EJ14" s="277">
        <f t="shared" si="116"/>
        <v>0</v>
      </c>
      <c r="EK14" s="277">
        <f t="shared" si="117"/>
        <v>0</v>
      </c>
      <c r="EL14" s="277">
        <f t="shared" si="118"/>
        <v>0</v>
      </c>
      <c r="EM14" s="303">
        <f t="shared" si="119"/>
        <v>0</v>
      </c>
      <c r="EN14" s="380" t="str">
        <f t="shared" si="23"/>
        <v>Д</v>
      </c>
      <c r="EO14" s="274"/>
      <c r="EP14" s="181">
        <f>'Сведения ФОВ'!ES38</f>
        <v>0</v>
      </c>
      <c r="EQ14" s="181">
        <f>'Сведения ФОВ'!ET38</f>
        <v>0</v>
      </c>
      <c r="ER14" s="277">
        <f t="shared" si="120"/>
        <v>0</v>
      </c>
      <c r="ES14" s="277">
        <f t="shared" si="121"/>
        <v>0</v>
      </c>
      <c r="ET14" s="276">
        <f t="shared" si="24"/>
        <v>0</v>
      </c>
      <c r="EU14" s="277">
        <f t="shared" si="122"/>
        <v>0</v>
      </c>
      <c r="EV14" s="277">
        <f t="shared" si="123"/>
        <v>0</v>
      </c>
      <c r="EW14" s="277">
        <f t="shared" si="124"/>
        <v>0</v>
      </c>
      <c r="EX14" s="277">
        <f t="shared" si="125"/>
        <v>0</v>
      </c>
      <c r="EY14" s="303">
        <f t="shared" si="126"/>
        <v>0</v>
      </c>
      <c r="EZ14" s="380" t="str">
        <f t="shared" si="25"/>
        <v>Д</v>
      </c>
      <c r="FA14" s="274"/>
      <c r="FB14" s="181">
        <f>'Сведения ФОВ'!FE38</f>
        <v>0</v>
      </c>
      <c r="FC14" s="181">
        <f>'Сведения ФОВ'!FF38</f>
        <v>0</v>
      </c>
      <c r="FD14" s="277">
        <f t="shared" si="127"/>
        <v>0</v>
      </c>
      <c r="FE14" s="277">
        <f t="shared" si="128"/>
        <v>0</v>
      </c>
      <c r="FF14" s="276">
        <f t="shared" si="26"/>
        <v>0</v>
      </c>
      <c r="FG14" s="277">
        <f t="shared" si="129"/>
        <v>0</v>
      </c>
      <c r="FH14" s="277">
        <f t="shared" si="130"/>
        <v>0</v>
      </c>
      <c r="FI14" s="277">
        <f t="shared" si="131"/>
        <v>0</v>
      </c>
      <c r="FJ14" s="277">
        <f t="shared" si="132"/>
        <v>0</v>
      </c>
      <c r="FK14" s="303">
        <f t="shared" si="133"/>
        <v>0</v>
      </c>
      <c r="FL14" s="380" t="str">
        <f t="shared" si="27"/>
        <v>Д</v>
      </c>
      <c r="FM14" s="274"/>
      <c r="FN14" s="181">
        <f>'Сведения ФОВ'!FQ38</f>
        <v>0</v>
      </c>
      <c r="FO14" s="181">
        <f>'Сведения ФОВ'!FR38</f>
        <v>0</v>
      </c>
      <c r="FP14" s="277">
        <f t="shared" si="134"/>
        <v>0</v>
      </c>
      <c r="FQ14" s="277">
        <f t="shared" si="135"/>
        <v>0</v>
      </c>
      <c r="FR14" s="276">
        <f t="shared" si="28"/>
        <v>0</v>
      </c>
      <c r="FS14" s="277">
        <f t="shared" si="136"/>
        <v>0</v>
      </c>
      <c r="FT14" s="277">
        <f t="shared" si="137"/>
        <v>0</v>
      </c>
      <c r="FU14" s="277">
        <f t="shared" si="138"/>
        <v>0</v>
      </c>
      <c r="FV14" s="277">
        <f t="shared" si="139"/>
        <v>0</v>
      </c>
      <c r="FW14" s="303">
        <f t="shared" si="140"/>
        <v>0</v>
      </c>
      <c r="FX14" s="380" t="str">
        <f t="shared" si="29"/>
        <v>Д</v>
      </c>
      <c r="FY14" s="274"/>
      <c r="FZ14" s="181">
        <f>'Сведения ФОВ'!GC38</f>
        <v>0</v>
      </c>
      <c r="GA14" s="181">
        <f>'Сведения ФОВ'!GD38</f>
        <v>0</v>
      </c>
      <c r="GB14" s="277">
        <f t="shared" si="141"/>
        <v>0</v>
      </c>
      <c r="GC14" s="277">
        <f t="shared" si="142"/>
        <v>0</v>
      </c>
      <c r="GD14" s="276">
        <f t="shared" si="30"/>
        <v>0</v>
      </c>
      <c r="GE14" s="277">
        <f t="shared" si="143"/>
        <v>0</v>
      </c>
      <c r="GF14" s="277">
        <f t="shared" si="144"/>
        <v>0</v>
      </c>
      <c r="GG14" s="277">
        <f t="shared" si="145"/>
        <v>0</v>
      </c>
      <c r="GH14" s="277">
        <f t="shared" si="146"/>
        <v>0</v>
      </c>
      <c r="GI14" s="303">
        <f t="shared" si="147"/>
        <v>0</v>
      </c>
      <c r="GJ14" s="380" t="str">
        <f t="shared" si="31"/>
        <v>Д</v>
      </c>
      <c r="GK14" s="274"/>
      <c r="GL14" s="181">
        <f>'Сведения ФОВ'!GO38</f>
        <v>0</v>
      </c>
      <c r="GM14" s="181">
        <f>'Сведения ФОВ'!GP38</f>
        <v>0</v>
      </c>
      <c r="GN14" s="277">
        <f t="shared" si="148"/>
        <v>0</v>
      </c>
      <c r="GO14" s="277">
        <f t="shared" si="149"/>
        <v>0</v>
      </c>
      <c r="GP14" s="276">
        <f t="shared" si="32"/>
        <v>0</v>
      </c>
      <c r="GQ14" s="277">
        <f t="shared" si="150"/>
        <v>0</v>
      </c>
      <c r="GR14" s="277">
        <f t="shared" si="151"/>
        <v>0</v>
      </c>
      <c r="GS14" s="277">
        <f t="shared" si="152"/>
        <v>0</v>
      </c>
      <c r="GT14" s="277">
        <f t="shared" si="153"/>
        <v>0</v>
      </c>
      <c r="GU14" s="303">
        <f t="shared" si="154"/>
        <v>0</v>
      </c>
      <c r="GV14" s="380" t="str">
        <f t="shared" si="33"/>
        <v>Д</v>
      </c>
      <c r="GW14" s="274"/>
      <c r="GX14" s="181">
        <f>'Сведения ФОВ'!HA38</f>
        <v>0</v>
      </c>
      <c r="GY14" s="181">
        <f>'Сведения ФОВ'!HB38</f>
        <v>0</v>
      </c>
      <c r="GZ14" s="277">
        <f t="shared" si="155"/>
        <v>0</v>
      </c>
      <c r="HA14" s="277">
        <f t="shared" si="156"/>
        <v>0</v>
      </c>
      <c r="HB14" s="276">
        <f t="shared" si="34"/>
        <v>0</v>
      </c>
      <c r="HC14" s="277">
        <f t="shared" si="157"/>
        <v>0</v>
      </c>
      <c r="HD14" s="277">
        <f t="shared" si="158"/>
        <v>0</v>
      </c>
      <c r="HE14" s="277">
        <f t="shared" si="159"/>
        <v>0</v>
      </c>
      <c r="HF14" s="277">
        <f t="shared" si="160"/>
        <v>0</v>
      </c>
      <c r="HG14" s="303">
        <f t="shared" si="161"/>
        <v>0</v>
      </c>
      <c r="HH14" s="380" t="str">
        <f t="shared" si="35"/>
        <v>Д</v>
      </c>
    </row>
    <row r="15" spans="1:216" ht="15.75">
      <c r="A15" s="241"/>
      <c r="B15" s="181">
        <f>'Сведения ФОВ'!E39</f>
        <v>0</v>
      </c>
      <c r="C15" s="181">
        <f>'Сведения ФОВ'!F39</f>
        <v>0</v>
      </c>
      <c r="D15" s="277">
        <f t="shared" si="36"/>
        <v>0</v>
      </c>
      <c r="E15" s="277">
        <f t="shared" si="37"/>
        <v>0</v>
      </c>
      <c r="F15" s="276">
        <f t="shared" si="0"/>
        <v>0</v>
      </c>
      <c r="G15" s="277">
        <f t="shared" si="38"/>
        <v>0</v>
      </c>
      <c r="H15" s="277">
        <f t="shared" si="39"/>
        <v>0</v>
      </c>
      <c r="I15" s="277">
        <f t="shared" si="40"/>
        <v>0</v>
      </c>
      <c r="J15" s="277">
        <f t="shared" si="41"/>
        <v>0</v>
      </c>
      <c r="K15" s="303">
        <f t="shared" si="42"/>
        <v>0</v>
      </c>
      <c r="L15" s="380" t="str">
        <f t="shared" si="1"/>
        <v>Д</v>
      </c>
      <c r="M15" s="274"/>
      <c r="N15" s="181">
        <f>'Сведения ФОВ'!Q39</f>
        <v>0</v>
      </c>
      <c r="O15" s="181">
        <f>'Сведения ФОВ'!R39</f>
        <v>0</v>
      </c>
      <c r="P15" s="277">
        <f t="shared" si="43"/>
        <v>0</v>
      </c>
      <c r="Q15" s="277">
        <f t="shared" si="44"/>
        <v>0</v>
      </c>
      <c r="R15" s="276">
        <f t="shared" si="2"/>
        <v>0</v>
      </c>
      <c r="S15" s="277">
        <f t="shared" si="45"/>
        <v>0</v>
      </c>
      <c r="T15" s="277">
        <f t="shared" si="46"/>
        <v>0</v>
      </c>
      <c r="U15" s="277">
        <f t="shared" si="47"/>
        <v>0</v>
      </c>
      <c r="V15" s="277">
        <f t="shared" si="48"/>
        <v>0</v>
      </c>
      <c r="W15" s="303">
        <f t="shared" si="49"/>
        <v>0</v>
      </c>
      <c r="X15" s="380" t="str">
        <f t="shared" si="3"/>
        <v>Д</v>
      </c>
      <c r="Y15" s="274"/>
      <c r="Z15" s="181">
        <f>'Сведения ФОВ'!AC39</f>
        <v>0</v>
      </c>
      <c r="AA15" s="181">
        <f>'Сведения ФОВ'!AD39</f>
        <v>0</v>
      </c>
      <c r="AB15" s="277">
        <f t="shared" si="50"/>
        <v>0</v>
      </c>
      <c r="AC15" s="277">
        <f t="shared" si="51"/>
        <v>0</v>
      </c>
      <c r="AD15" s="276">
        <f t="shared" si="4"/>
        <v>0</v>
      </c>
      <c r="AE15" s="277">
        <f t="shared" si="52"/>
        <v>0</v>
      </c>
      <c r="AF15" s="277">
        <f t="shared" si="53"/>
        <v>0</v>
      </c>
      <c r="AG15" s="277">
        <f t="shared" si="54"/>
        <v>0</v>
      </c>
      <c r="AH15" s="277">
        <f t="shared" si="55"/>
        <v>0</v>
      </c>
      <c r="AI15" s="303">
        <f t="shared" si="56"/>
        <v>0</v>
      </c>
      <c r="AJ15" s="380" t="str">
        <f t="shared" si="5"/>
        <v>Д</v>
      </c>
      <c r="AK15" s="274"/>
      <c r="AL15" s="181">
        <f>'Сведения ФОВ'!AO39</f>
        <v>0</v>
      </c>
      <c r="AM15" s="181">
        <f>'Сведения ФОВ'!AP39</f>
        <v>0</v>
      </c>
      <c r="AN15" s="277">
        <f t="shared" si="57"/>
        <v>0</v>
      </c>
      <c r="AO15" s="277">
        <f t="shared" si="58"/>
        <v>0</v>
      </c>
      <c r="AP15" s="276">
        <f t="shared" si="6"/>
        <v>0</v>
      </c>
      <c r="AQ15" s="277">
        <f t="shared" si="59"/>
        <v>0</v>
      </c>
      <c r="AR15" s="277">
        <f t="shared" si="60"/>
        <v>0</v>
      </c>
      <c r="AS15" s="277">
        <f t="shared" si="61"/>
        <v>0</v>
      </c>
      <c r="AT15" s="277">
        <f t="shared" si="62"/>
        <v>0</v>
      </c>
      <c r="AU15" s="303">
        <f t="shared" si="63"/>
        <v>0</v>
      </c>
      <c r="AV15" s="380" t="str">
        <f t="shared" si="7"/>
        <v>Д</v>
      </c>
      <c r="AW15" s="274"/>
      <c r="AX15" s="181">
        <f>'Сведения ФОВ'!BA39</f>
        <v>0</v>
      </c>
      <c r="AY15" s="181">
        <f>'Сведения ФОВ'!BB39</f>
        <v>0</v>
      </c>
      <c r="AZ15" s="277">
        <f t="shared" si="64"/>
        <v>0</v>
      </c>
      <c r="BA15" s="277">
        <f t="shared" si="65"/>
        <v>0</v>
      </c>
      <c r="BB15" s="276">
        <f t="shared" si="8"/>
        <v>0</v>
      </c>
      <c r="BC15" s="277">
        <f t="shared" si="66"/>
        <v>0</v>
      </c>
      <c r="BD15" s="277">
        <f t="shared" si="67"/>
        <v>0</v>
      </c>
      <c r="BE15" s="277">
        <f t="shared" si="68"/>
        <v>0</v>
      </c>
      <c r="BF15" s="277">
        <f t="shared" si="69"/>
        <v>0</v>
      </c>
      <c r="BG15" s="303">
        <f t="shared" si="70"/>
        <v>0</v>
      </c>
      <c r="BH15" s="380" t="str">
        <f t="shared" si="9"/>
        <v>Д</v>
      </c>
      <c r="BI15" s="274"/>
      <c r="BJ15" s="181">
        <f>'Сведения ФОВ'!BM39</f>
        <v>0</v>
      </c>
      <c r="BK15" s="181">
        <f>'Сведения ФОВ'!BN39</f>
        <v>0</v>
      </c>
      <c r="BL15" s="277">
        <f t="shared" si="71"/>
        <v>0</v>
      </c>
      <c r="BM15" s="277">
        <f t="shared" si="72"/>
        <v>0</v>
      </c>
      <c r="BN15" s="276">
        <f t="shared" si="10"/>
        <v>0</v>
      </c>
      <c r="BO15" s="277">
        <f t="shared" si="73"/>
        <v>0</v>
      </c>
      <c r="BP15" s="277">
        <f t="shared" si="74"/>
        <v>0</v>
      </c>
      <c r="BQ15" s="277">
        <f t="shared" si="75"/>
        <v>0</v>
      </c>
      <c r="BR15" s="277">
        <f t="shared" si="76"/>
        <v>0</v>
      </c>
      <c r="BS15" s="303">
        <f t="shared" si="77"/>
        <v>0</v>
      </c>
      <c r="BT15" s="380" t="str">
        <f t="shared" si="11"/>
        <v>Д</v>
      </c>
      <c r="BU15" s="274"/>
      <c r="BV15" s="181">
        <f>'Сведения ФОВ'!BY39</f>
        <v>0</v>
      </c>
      <c r="BW15" s="181">
        <f>'Сведения ФОВ'!BZ39</f>
        <v>0</v>
      </c>
      <c r="BX15" s="277">
        <f t="shared" si="78"/>
        <v>0</v>
      </c>
      <c r="BY15" s="277">
        <f t="shared" si="79"/>
        <v>0</v>
      </c>
      <c r="BZ15" s="276">
        <f t="shared" si="12"/>
        <v>0</v>
      </c>
      <c r="CA15" s="277">
        <f t="shared" si="80"/>
        <v>0</v>
      </c>
      <c r="CB15" s="277">
        <f t="shared" si="81"/>
        <v>0</v>
      </c>
      <c r="CC15" s="277">
        <f t="shared" si="82"/>
        <v>0</v>
      </c>
      <c r="CD15" s="277">
        <f t="shared" si="83"/>
        <v>0</v>
      </c>
      <c r="CE15" s="303">
        <f t="shared" si="84"/>
        <v>0</v>
      </c>
      <c r="CF15" s="380" t="str">
        <f t="shared" si="13"/>
        <v>Д</v>
      </c>
      <c r="CG15" s="274"/>
      <c r="CH15" s="181">
        <f>'Сведения ФОВ'!CK39</f>
        <v>0</v>
      </c>
      <c r="CI15" s="181">
        <f>'Сведения ФОВ'!CL39</f>
        <v>0</v>
      </c>
      <c r="CJ15" s="277">
        <f t="shared" si="85"/>
        <v>0</v>
      </c>
      <c r="CK15" s="277">
        <f t="shared" si="86"/>
        <v>0</v>
      </c>
      <c r="CL15" s="276">
        <f t="shared" si="14"/>
        <v>0</v>
      </c>
      <c r="CM15" s="277">
        <f t="shared" si="87"/>
        <v>0</v>
      </c>
      <c r="CN15" s="277">
        <f t="shared" si="88"/>
        <v>0</v>
      </c>
      <c r="CO15" s="277">
        <f t="shared" si="89"/>
        <v>0</v>
      </c>
      <c r="CP15" s="277">
        <f t="shared" si="90"/>
        <v>0</v>
      </c>
      <c r="CQ15" s="303">
        <f t="shared" si="91"/>
        <v>0</v>
      </c>
      <c r="CR15" s="380" t="str">
        <f t="shared" si="15"/>
        <v>Д</v>
      </c>
      <c r="CS15" s="274"/>
      <c r="CT15" s="181">
        <f>'Сведения ФОВ'!CW39</f>
        <v>0</v>
      </c>
      <c r="CU15" s="181">
        <f>'Сведения ФОВ'!CX39</f>
        <v>0</v>
      </c>
      <c r="CV15" s="277">
        <f t="shared" si="92"/>
        <v>0</v>
      </c>
      <c r="CW15" s="277">
        <f t="shared" si="93"/>
        <v>0</v>
      </c>
      <c r="CX15" s="276">
        <f t="shared" si="16"/>
        <v>0</v>
      </c>
      <c r="CY15" s="277">
        <f t="shared" si="94"/>
        <v>0</v>
      </c>
      <c r="CZ15" s="277">
        <f t="shared" si="95"/>
        <v>0</v>
      </c>
      <c r="DA15" s="277">
        <f t="shared" si="96"/>
        <v>0</v>
      </c>
      <c r="DB15" s="277">
        <f t="shared" si="97"/>
        <v>0</v>
      </c>
      <c r="DC15" s="303">
        <f t="shared" si="98"/>
        <v>0</v>
      </c>
      <c r="DD15" s="380" t="str">
        <f t="shared" si="17"/>
        <v>Д</v>
      </c>
      <c r="DE15" s="274"/>
      <c r="DF15" s="181">
        <f>'Сведения ФОВ'!DI39</f>
        <v>0</v>
      </c>
      <c r="DG15" s="181">
        <f>'Сведения ФОВ'!DJ39</f>
        <v>0</v>
      </c>
      <c r="DH15" s="277">
        <f t="shared" si="99"/>
        <v>0</v>
      </c>
      <c r="DI15" s="277">
        <f t="shared" si="100"/>
        <v>0</v>
      </c>
      <c r="DJ15" s="276">
        <f t="shared" si="18"/>
        <v>0</v>
      </c>
      <c r="DK15" s="277">
        <f t="shared" si="101"/>
        <v>0</v>
      </c>
      <c r="DL15" s="277">
        <f t="shared" si="102"/>
        <v>0</v>
      </c>
      <c r="DM15" s="277">
        <f t="shared" si="103"/>
        <v>0</v>
      </c>
      <c r="DN15" s="277">
        <f t="shared" si="104"/>
        <v>0</v>
      </c>
      <c r="DO15" s="303">
        <f t="shared" si="105"/>
        <v>0</v>
      </c>
      <c r="DP15" s="380" t="str">
        <f t="shared" si="19"/>
        <v>Д</v>
      </c>
      <c r="DQ15" s="274"/>
      <c r="DR15" s="181">
        <f>'Сведения ФОВ'!DU39</f>
        <v>0</v>
      </c>
      <c r="DS15" s="181">
        <f>'Сведения ФОВ'!DV39</f>
        <v>0</v>
      </c>
      <c r="DT15" s="277">
        <f t="shared" si="106"/>
        <v>0</v>
      </c>
      <c r="DU15" s="277">
        <f t="shared" si="107"/>
        <v>0</v>
      </c>
      <c r="DV15" s="276">
        <f t="shared" si="20"/>
        <v>0</v>
      </c>
      <c r="DW15" s="277">
        <f t="shared" si="108"/>
        <v>0</v>
      </c>
      <c r="DX15" s="277">
        <f t="shared" si="109"/>
        <v>0</v>
      </c>
      <c r="DY15" s="277">
        <f t="shared" si="110"/>
        <v>0</v>
      </c>
      <c r="DZ15" s="277">
        <f t="shared" si="111"/>
        <v>0</v>
      </c>
      <c r="EA15" s="303">
        <f t="shared" si="112"/>
        <v>0</v>
      </c>
      <c r="EB15" s="380" t="str">
        <f t="shared" si="21"/>
        <v>Д</v>
      </c>
      <c r="EC15" s="274"/>
      <c r="ED15" s="181">
        <f>'Сведения ФОВ'!EG39</f>
        <v>0</v>
      </c>
      <c r="EE15" s="181">
        <f>'Сведения ФОВ'!EH39</f>
        <v>0</v>
      </c>
      <c r="EF15" s="277">
        <f t="shared" si="113"/>
        <v>0</v>
      </c>
      <c r="EG15" s="277">
        <f t="shared" si="114"/>
        <v>0</v>
      </c>
      <c r="EH15" s="276">
        <f t="shared" si="22"/>
        <v>0</v>
      </c>
      <c r="EI15" s="277">
        <f t="shared" si="115"/>
        <v>0</v>
      </c>
      <c r="EJ15" s="277">
        <f t="shared" si="116"/>
        <v>0</v>
      </c>
      <c r="EK15" s="277">
        <f t="shared" si="117"/>
        <v>0</v>
      </c>
      <c r="EL15" s="277">
        <f t="shared" si="118"/>
        <v>0</v>
      </c>
      <c r="EM15" s="303">
        <f t="shared" si="119"/>
        <v>0</v>
      </c>
      <c r="EN15" s="380" t="str">
        <f t="shared" si="23"/>
        <v>Д</v>
      </c>
      <c r="EO15" s="274"/>
      <c r="EP15" s="181">
        <f>'Сведения ФОВ'!ES39</f>
        <v>0</v>
      </c>
      <c r="EQ15" s="181">
        <f>'Сведения ФОВ'!ET39</f>
        <v>0</v>
      </c>
      <c r="ER15" s="277">
        <f t="shared" si="120"/>
        <v>0</v>
      </c>
      <c r="ES15" s="277">
        <f t="shared" si="121"/>
        <v>0</v>
      </c>
      <c r="ET15" s="276">
        <f t="shared" si="24"/>
        <v>0</v>
      </c>
      <c r="EU15" s="277">
        <f t="shared" si="122"/>
        <v>0</v>
      </c>
      <c r="EV15" s="277">
        <f t="shared" si="123"/>
        <v>0</v>
      </c>
      <c r="EW15" s="277">
        <f t="shared" si="124"/>
        <v>0</v>
      </c>
      <c r="EX15" s="277">
        <f t="shared" si="125"/>
        <v>0</v>
      </c>
      <c r="EY15" s="303">
        <f t="shared" si="126"/>
        <v>0</v>
      </c>
      <c r="EZ15" s="380" t="str">
        <f t="shared" si="25"/>
        <v>Д</v>
      </c>
      <c r="FA15" s="274"/>
      <c r="FB15" s="181">
        <f>'Сведения ФОВ'!FE39</f>
        <v>0</v>
      </c>
      <c r="FC15" s="181">
        <f>'Сведения ФОВ'!FF39</f>
        <v>0</v>
      </c>
      <c r="FD15" s="277">
        <f t="shared" si="127"/>
        <v>0</v>
      </c>
      <c r="FE15" s="277">
        <f t="shared" si="128"/>
        <v>0</v>
      </c>
      <c r="FF15" s="276">
        <f t="shared" si="26"/>
        <v>0</v>
      </c>
      <c r="FG15" s="277">
        <f t="shared" si="129"/>
        <v>0</v>
      </c>
      <c r="FH15" s="277">
        <f t="shared" si="130"/>
        <v>0</v>
      </c>
      <c r="FI15" s="277">
        <f t="shared" si="131"/>
        <v>0</v>
      </c>
      <c r="FJ15" s="277">
        <f t="shared" si="132"/>
        <v>0</v>
      </c>
      <c r="FK15" s="303">
        <f t="shared" si="133"/>
        <v>0</v>
      </c>
      <c r="FL15" s="380" t="str">
        <f t="shared" si="27"/>
        <v>Д</v>
      </c>
      <c r="FM15" s="274"/>
      <c r="FN15" s="181">
        <f>'Сведения ФОВ'!FQ39</f>
        <v>0</v>
      </c>
      <c r="FO15" s="181">
        <f>'Сведения ФОВ'!FR39</f>
        <v>0</v>
      </c>
      <c r="FP15" s="277">
        <f t="shared" si="134"/>
        <v>0</v>
      </c>
      <c r="FQ15" s="277">
        <f t="shared" si="135"/>
        <v>0</v>
      </c>
      <c r="FR15" s="276">
        <f t="shared" si="28"/>
        <v>0</v>
      </c>
      <c r="FS15" s="277">
        <f t="shared" si="136"/>
        <v>0</v>
      </c>
      <c r="FT15" s="277">
        <f t="shared" si="137"/>
        <v>0</v>
      </c>
      <c r="FU15" s="277">
        <f t="shared" si="138"/>
        <v>0</v>
      </c>
      <c r="FV15" s="277">
        <f t="shared" si="139"/>
        <v>0</v>
      </c>
      <c r="FW15" s="303">
        <f t="shared" si="140"/>
        <v>0</v>
      </c>
      <c r="FX15" s="380" t="str">
        <f t="shared" si="29"/>
        <v>Д</v>
      </c>
      <c r="FY15" s="274"/>
      <c r="FZ15" s="181">
        <f>'Сведения ФОВ'!GC39</f>
        <v>0</v>
      </c>
      <c r="GA15" s="181">
        <f>'Сведения ФОВ'!GD39</f>
        <v>0</v>
      </c>
      <c r="GB15" s="277">
        <f t="shared" si="141"/>
        <v>0</v>
      </c>
      <c r="GC15" s="277">
        <f t="shared" si="142"/>
        <v>0</v>
      </c>
      <c r="GD15" s="276">
        <f t="shared" si="30"/>
        <v>0</v>
      </c>
      <c r="GE15" s="277">
        <f t="shared" si="143"/>
        <v>0</v>
      </c>
      <c r="GF15" s="277">
        <f t="shared" si="144"/>
        <v>0</v>
      </c>
      <c r="GG15" s="277">
        <f t="shared" si="145"/>
        <v>0</v>
      </c>
      <c r="GH15" s="277">
        <f t="shared" si="146"/>
        <v>0</v>
      </c>
      <c r="GI15" s="303">
        <f t="shared" si="147"/>
        <v>0</v>
      </c>
      <c r="GJ15" s="380" t="str">
        <f t="shared" si="31"/>
        <v>Д</v>
      </c>
      <c r="GK15" s="274"/>
      <c r="GL15" s="181">
        <f>'Сведения ФОВ'!GO39</f>
        <v>0</v>
      </c>
      <c r="GM15" s="181">
        <f>'Сведения ФОВ'!GP39</f>
        <v>0</v>
      </c>
      <c r="GN15" s="277">
        <f t="shared" si="148"/>
        <v>0</v>
      </c>
      <c r="GO15" s="277">
        <f t="shared" si="149"/>
        <v>0</v>
      </c>
      <c r="GP15" s="276">
        <f t="shared" si="32"/>
        <v>0</v>
      </c>
      <c r="GQ15" s="277">
        <f t="shared" si="150"/>
        <v>0</v>
      </c>
      <c r="GR15" s="277">
        <f t="shared" si="151"/>
        <v>0</v>
      </c>
      <c r="GS15" s="277">
        <f t="shared" si="152"/>
        <v>0</v>
      </c>
      <c r="GT15" s="277">
        <f t="shared" si="153"/>
        <v>0</v>
      </c>
      <c r="GU15" s="303">
        <f t="shared" si="154"/>
        <v>0</v>
      </c>
      <c r="GV15" s="380" t="str">
        <f t="shared" si="33"/>
        <v>Д</v>
      </c>
      <c r="GW15" s="274"/>
      <c r="GX15" s="181">
        <f>'Сведения ФОВ'!HA39</f>
        <v>0</v>
      </c>
      <c r="GY15" s="181">
        <f>'Сведения ФОВ'!HB39</f>
        <v>0</v>
      </c>
      <c r="GZ15" s="277">
        <f t="shared" si="155"/>
        <v>0</v>
      </c>
      <c r="HA15" s="277">
        <f t="shared" si="156"/>
        <v>0</v>
      </c>
      <c r="HB15" s="276">
        <f t="shared" si="34"/>
        <v>0</v>
      </c>
      <c r="HC15" s="277">
        <f t="shared" si="157"/>
        <v>0</v>
      </c>
      <c r="HD15" s="277">
        <f t="shared" si="158"/>
        <v>0</v>
      </c>
      <c r="HE15" s="277">
        <f t="shared" si="159"/>
        <v>0</v>
      </c>
      <c r="HF15" s="277">
        <f t="shared" si="160"/>
        <v>0</v>
      </c>
      <c r="HG15" s="303">
        <f t="shared" si="161"/>
        <v>0</v>
      </c>
      <c r="HH15" s="380" t="str">
        <f t="shared" si="35"/>
        <v>Д</v>
      </c>
    </row>
    <row r="16" spans="1:216" ht="15.75">
      <c r="A16" s="241"/>
      <c r="B16" s="181">
        <f>'Сведения ФОВ'!E40</f>
        <v>0</v>
      </c>
      <c r="C16" s="181">
        <f>'Сведения ФОВ'!F40</f>
        <v>0</v>
      </c>
      <c r="D16" s="277">
        <f t="shared" si="36"/>
        <v>0</v>
      </c>
      <c r="E16" s="277">
        <f t="shared" si="37"/>
        <v>0</v>
      </c>
      <c r="F16" s="276">
        <f t="shared" si="0"/>
        <v>0</v>
      </c>
      <c r="G16" s="277">
        <f t="shared" si="38"/>
        <v>0</v>
      </c>
      <c r="H16" s="277">
        <f t="shared" si="39"/>
        <v>0</v>
      </c>
      <c r="I16" s="277">
        <f t="shared" si="40"/>
        <v>0</v>
      </c>
      <c r="J16" s="277">
        <f t="shared" si="41"/>
        <v>0</v>
      </c>
      <c r="K16" s="303">
        <f t="shared" si="42"/>
        <v>0</v>
      </c>
      <c r="L16" s="380" t="str">
        <f t="shared" si="1"/>
        <v>Д</v>
      </c>
      <c r="M16" s="274"/>
      <c r="N16" s="181">
        <f>'Сведения ФОВ'!Q40</f>
        <v>0</v>
      </c>
      <c r="O16" s="181">
        <f>'Сведения ФОВ'!R40</f>
        <v>0</v>
      </c>
      <c r="P16" s="277">
        <f t="shared" si="43"/>
        <v>0</v>
      </c>
      <c r="Q16" s="277">
        <f t="shared" si="44"/>
        <v>0</v>
      </c>
      <c r="R16" s="276">
        <f t="shared" si="2"/>
        <v>0</v>
      </c>
      <c r="S16" s="277">
        <f t="shared" si="45"/>
        <v>0</v>
      </c>
      <c r="T16" s="277">
        <f t="shared" si="46"/>
        <v>0</v>
      </c>
      <c r="U16" s="277">
        <f t="shared" si="47"/>
        <v>0</v>
      </c>
      <c r="V16" s="277">
        <f t="shared" si="48"/>
        <v>0</v>
      </c>
      <c r="W16" s="303">
        <f t="shared" si="49"/>
        <v>0</v>
      </c>
      <c r="X16" s="380" t="str">
        <f t="shared" si="3"/>
        <v>Д</v>
      </c>
      <c r="Y16" s="274"/>
      <c r="Z16" s="181">
        <f>'Сведения ФОВ'!AC40</f>
        <v>0</v>
      </c>
      <c r="AA16" s="181">
        <f>'Сведения ФОВ'!AD40</f>
        <v>0</v>
      </c>
      <c r="AB16" s="277">
        <f t="shared" si="50"/>
        <v>0</v>
      </c>
      <c r="AC16" s="277">
        <f t="shared" si="51"/>
        <v>0</v>
      </c>
      <c r="AD16" s="276">
        <f t="shared" si="4"/>
        <v>0</v>
      </c>
      <c r="AE16" s="277">
        <f t="shared" si="52"/>
        <v>0</v>
      </c>
      <c r="AF16" s="277">
        <f t="shared" si="53"/>
        <v>0</v>
      </c>
      <c r="AG16" s="277">
        <f t="shared" si="54"/>
        <v>0</v>
      </c>
      <c r="AH16" s="277">
        <f t="shared" si="55"/>
        <v>0</v>
      </c>
      <c r="AI16" s="303">
        <f t="shared" si="56"/>
        <v>0</v>
      </c>
      <c r="AJ16" s="380" t="str">
        <f t="shared" si="5"/>
        <v>Д</v>
      </c>
      <c r="AK16" s="274"/>
      <c r="AL16" s="181">
        <f>'Сведения ФОВ'!AO40</f>
        <v>0</v>
      </c>
      <c r="AM16" s="181">
        <f>'Сведения ФОВ'!AP40</f>
        <v>0</v>
      </c>
      <c r="AN16" s="277">
        <f t="shared" si="57"/>
        <v>0</v>
      </c>
      <c r="AO16" s="277">
        <f t="shared" si="58"/>
        <v>0</v>
      </c>
      <c r="AP16" s="276">
        <f t="shared" si="6"/>
        <v>0</v>
      </c>
      <c r="AQ16" s="277">
        <f t="shared" si="59"/>
        <v>0</v>
      </c>
      <c r="AR16" s="277">
        <f t="shared" si="60"/>
        <v>0</v>
      </c>
      <c r="AS16" s="277">
        <f t="shared" si="61"/>
        <v>0</v>
      </c>
      <c r="AT16" s="277">
        <f t="shared" si="62"/>
        <v>0</v>
      </c>
      <c r="AU16" s="303">
        <f t="shared" si="63"/>
        <v>0</v>
      </c>
      <c r="AV16" s="380" t="str">
        <f t="shared" si="7"/>
        <v>Д</v>
      </c>
      <c r="AW16" s="274"/>
      <c r="AX16" s="181">
        <f>'Сведения ФОВ'!BA40</f>
        <v>0</v>
      </c>
      <c r="AY16" s="181">
        <f>'Сведения ФОВ'!BB40</f>
        <v>0</v>
      </c>
      <c r="AZ16" s="277">
        <f t="shared" si="64"/>
        <v>0</v>
      </c>
      <c r="BA16" s="277">
        <f t="shared" si="65"/>
        <v>0</v>
      </c>
      <c r="BB16" s="276">
        <f t="shared" si="8"/>
        <v>0</v>
      </c>
      <c r="BC16" s="277">
        <f t="shared" si="66"/>
        <v>0</v>
      </c>
      <c r="BD16" s="277">
        <f t="shared" si="67"/>
        <v>0</v>
      </c>
      <c r="BE16" s="277">
        <f t="shared" si="68"/>
        <v>0</v>
      </c>
      <c r="BF16" s="277">
        <f t="shared" si="69"/>
        <v>0</v>
      </c>
      <c r="BG16" s="303">
        <f t="shared" si="70"/>
        <v>0</v>
      </c>
      <c r="BH16" s="380" t="str">
        <f t="shared" si="9"/>
        <v>Д</v>
      </c>
      <c r="BI16" s="274"/>
      <c r="BJ16" s="181">
        <f>'Сведения ФОВ'!BM40</f>
        <v>0</v>
      </c>
      <c r="BK16" s="181">
        <f>'Сведения ФОВ'!BN40</f>
        <v>0</v>
      </c>
      <c r="BL16" s="277">
        <f t="shared" si="71"/>
        <v>0</v>
      </c>
      <c r="BM16" s="277">
        <f t="shared" si="72"/>
        <v>0</v>
      </c>
      <c r="BN16" s="276">
        <f t="shared" si="10"/>
        <v>0</v>
      </c>
      <c r="BO16" s="277">
        <f t="shared" si="73"/>
        <v>0</v>
      </c>
      <c r="BP16" s="277">
        <f t="shared" si="74"/>
        <v>0</v>
      </c>
      <c r="BQ16" s="277">
        <f t="shared" si="75"/>
        <v>0</v>
      </c>
      <c r="BR16" s="277">
        <f t="shared" si="76"/>
        <v>0</v>
      </c>
      <c r="BS16" s="303">
        <f t="shared" si="77"/>
        <v>0</v>
      </c>
      <c r="BT16" s="380" t="str">
        <f t="shared" si="11"/>
        <v>Д</v>
      </c>
      <c r="BU16" s="274"/>
      <c r="BV16" s="181">
        <f>'Сведения ФОВ'!BY40</f>
        <v>0</v>
      </c>
      <c r="BW16" s="181">
        <f>'Сведения ФОВ'!BZ40</f>
        <v>0</v>
      </c>
      <c r="BX16" s="277">
        <f t="shared" si="78"/>
        <v>0</v>
      </c>
      <c r="BY16" s="277">
        <f t="shared" si="79"/>
        <v>0</v>
      </c>
      <c r="BZ16" s="276">
        <f t="shared" si="12"/>
        <v>0</v>
      </c>
      <c r="CA16" s="277">
        <f t="shared" si="80"/>
        <v>0</v>
      </c>
      <c r="CB16" s="277">
        <f t="shared" si="81"/>
        <v>0</v>
      </c>
      <c r="CC16" s="277">
        <f t="shared" si="82"/>
        <v>0</v>
      </c>
      <c r="CD16" s="277">
        <f t="shared" si="83"/>
        <v>0</v>
      </c>
      <c r="CE16" s="303">
        <f t="shared" si="84"/>
        <v>0</v>
      </c>
      <c r="CF16" s="380" t="str">
        <f t="shared" si="13"/>
        <v>Д</v>
      </c>
      <c r="CG16" s="274"/>
      <c r="CH16" s="181">
        <f>'Сведения ФОВ'!CK40</f>
        <v>0</v>
      </c>
      <c r="CI16" s="181">
        <f>'Сведения ФОВ'!CL40</f>
        <v>0</v>
      </c>
      <c r="CJ16" s="277">
        <f t="shared" si="85"/>
        <v>0</v>
      </c>
      <c r="CK16" s="277">
        <f t="shared" si="86"/>
        <v>0</v>
      </c>
      <c r="CL16" s="276">
        <f t="shared" si="14"/>
        <v>0</v>
      </c>
      <c r="CM16" s="277">
        <f t="shared" si="87"/>
        <v>0</v>
      </c>
      <c r="CN16" s="277">
        <f t="shared" si="88"/>
        <v>0</v>
      </c>
      <c r="CO16" s="277">
        <f t="shared" si="89"/>
        <v>0</v>
      </c>
      <c r="CP16" s="277">
        <f t="shared" si="90"/>
        <v>0</v>
      </c>
      <c r="CQ16" s="303">
        <f t="shared" si="91"/>
        <v>0</v>
      </c>
      <c r="CR16" s="380" t="str">
        <f t="shared" si="15"/>
        <v>Д</v>
      </c>
      <c r="CS16" s="274"/>
      <c r="CT16" s="181">
        <f>'Сведения ФОВ'!CW40</f>
        <v>0</v>
      </c>
      <c r="CU16" s="181">
        <f>'Сведения ФОВ'!CX40</f>
        <v>0</v>
      </c>
      <c r="CV16" s="277">
        <f t="shared" si="92"/>
        <v>0</v>
      </c>
      <c r="CW16" s="277">
        <f t="shared" si="93"/>
        <v>0</v>
      </c>
      <c r="CX16" s="276">
        <f t="shared" si="16"/>
        <v>0</v>
      </c>
      <c r="CY16" s="277">
        <f t="shared" si="94"/>
        <v>0</v>
      </c>
      <c r="CZ16" s="277">
        <f t="shared" si="95"/>
        <v>0</v>
      </c>
      <c r="DA16" s="277">
        <f t="shared" si="96"/>
        <v>0</v>
      </c>
      <c r="DB16" s="277">
        <f t="shared" si="97"/>
        <v>0</v>
      </c>
      <c r="DC16" s="303">
        <f t="shared" si="98"/>
        <v>0</v>
      </c>
      <c r="DD16" s="380" t="str">
        <f t="shared" si="17"/>
        <v>Д</v>
      </c>
      <c r="DE16" s="274"/>
      <c r="DF16" s="181">
        <f>'Сведения ФОВ'!DI40</f>
        <v>0</v>
      </c>
      <c r="DG16" s="181">
        <f>'Сведения ФОВ'!DJ40</f>
        <v>0</v>
      </c>
      <c r="DH16" s="277">
        <f t="shared" si="99"/>
        <v>0</v>
      </c>
      <c r="DI16" s="277">
        <f t="shared" si="100"/>
        <v>0</v>
      </c>
      <c r="DJ16" s="276">
        <f t="shared" si="18"/>
        <v>0</v>
      </c>
      <c r="DK16" s="277">
        <f t="shared" si="101"/>
        <v>0</v>
      </c>
      <c r="DL16" s="277">
        <f t="shared" si="102"/>
        <v>0</v>
      </c>
      <c r="DM16" s="277">
        <f t="shared" si="103"/>
        <v>0</v>
      </c>
      <c r="DN16" s="277">
        <f t="shared" si="104"/>
        <v>0</v>
      </c>
      <c r="DO16" s="303">
        <f t="shared" si="105"/>
        <v>0</v>
      </c>
      <c r="DP16" s="380" t="str">
        <f t="shared" si="19"/>
        <v>Д</v>
      </c>
      <c r="DQ16" s="274"/>
      <c r="DR16" s="181">
        <f>'Сведения ФОВ'!DU40</f>
        <v>0</v>
      </c>
      <c r="DS16" s="181">
        <f>'Сведения ФОВ'!DV40</f>
        <v>0</v>
      </c>
      <c r="DT16" s="277">
        <f t="shared" si="106"/>
        <v>0</v>
      </c>
      <c r="DU16" s="277">
        <f t="shared" si="107"/>
        <v>0</v>
      </c>
      <c r="DV16" s="276">
        <f t="shared" si="20"/>
        <v>0</v>
      </c>
      <c r="DW16" s="277">
        <f t="shared" si="108"/>
        <v>0</v>
      </c>
      <c r="DX16" s="277">
        <f t="shared" si="109"/>
        <v>0</v>
      </c>
      <c r="DY16" s="277">
        <f t="shared" si="110"/>
        <v>0</v>
      </c>
      <c r="DZ16" s="277">
        <f t="shared" si="111"/>
        <v>0</v>
      </c>
      <c r="EA16" s="303">
        <f t="shared" si="112"/>
        <v>0</v>
      </c>
      <c r="EB16" s="380" t="str">
        <f t="shared" si="21"/>
        <v>Д</v>
      </c>
      <c r="EC16" s="274"/>
      <c r="ED16" s="181">
        <f>'Сведения ФОВ'!EG40</f>
        <v>0</v>
      </c>
      <c r="EE16" s="181">
        <f>'Сведения ФОВ'!EH40</f>
        <v>0</v>
      </c>
      <c r="EF16" s="277">
        <f t="shared" si="113"/>
        <v>0</v>
      </c>
      <c r="EG16" s="277">
        <f t="shared" si="114"/>
        <v>0</v>
      </c>
      <c r="EH16" s="276">
        <f t="shared" si="22"/>
        <v>0</v>
      </c>
      <c r="EI16" s="277">
        <f t="shared" si="115"/>
        <v>0</v>
      </c>
      <c r="EJ16" s="277">
        <f t="shared" si="116"/>
        <v>0</v>
      </c>
      <c r="EK16" s="277">
        <f t="shared" si="117"/>
        <v>0</v>
      </c>
      <c r="EL16" s="277">
        <f t="shared" si="118"/>
        <v>0</v>
      </c>
      <c r="EM16" s="303">
        <f t="shared" si="119"/>
        <v>0</v>
      </c>
      <c r="EN16" s="380" t="str">
        <f t="shared" si="23"/>
        <v>Д</v>
      </c>
      <c r="EO16" s="274"/>
      <c r="EP16" s="181">
        <f>'Сведения ФОВ'!ES40</f>
        <v>0</v>
      </c>
      <c r="EQ16" s="181">
        <f>'Сведения ФОВ'!ET40</f>
        <v>0</v>
      </c>
      <c r="ER16" s="277">
        <f t="shared" si="120"/>
        <v>0</v>
      </c>
      <c r="ES16" s="277">
        <f t="shared" si="121"/>
        <v>0</v>
      </c>
      <c r="ET16" s="276">
        <f t="shared" si="24"/>
        <v>0</v>
      </c>
      <c r="EU16" s="277">
        <f t="shared" si="122"/>
        <v>0</v>
      </c>
      <c r="EV16" s="277">
        <f t="shared" si="123"/>
        <v>0</v>
      </c>
      <c r="EW16" s="277">
        <f t="shared" si="124"/>
        <v>0</v>
      </c>
      <c r="EX16" s="277">
        <f t="shared" si="125"/>
        <v>0</v>
      </c>
      <c r="EY16" s="303">
        <f t="shared" si="126"/>
        <v>0</v>
      </c>
      <c r="EZ16" s="380" t="str">
        <f t="shared" si="25"/>
        <v>Д</v>
      </c>
      <c r="FA16" s="274"/>
      <c r="FB16" s="181">
        <f>'Сведения ФОВ'!FE40</f>
        <v>0</v>
      </c>
      <c r="FC16" s="181">
        <f>'Сведения ФОВ'!FF40</f>
        <v>0</v>
      </c>
      <c r="FD16" s="277">
        <f t="shared" si="127"/>
        <v>0</v>
      </c>
      <c r="FE16" s="277">
        <f t="shared" si="128"/>
        <v>0</v>
      </c>
      <c r="FF16" s="276">
        <f t="shared" si="26"/>
        <v>0</v>
      </c>
      <c r="FG16" s="277">
        <f t="shared" si="129"/>
        <v>0</v>
      </c>
      <c r="FH16" s="277">
        <f t="shared" si="130"/>
        <v>0</v>
      </c>
      <c r="FI16" s="277">
        <f t="shared" si="131"/>
        <v>0</v>
      </c>
      <c r="FJ16" s="277">
        <f t="shared" si="132"/>
        <v>0</v>
      </c>
      <c r="FK16" s="303">
        <f t="shared" si="133"/>
        <v>0</v>
      </c>
      <c r="FL16" s="380" t="str">
        <f t="shared" si="27"/>
        <v>Д</v>
      </c>
      <c r="FM16" s="274"/>
      <c r="FN16" s="181">
        <f>'Сведения ФОВ'!FQ40</f>
        <v>0</v>
      </c>
      <c r="FO16" s="181">
        <f>'Сведения ФОВ'!FR40</f>
        <v>0</v>
      </c>
      <c r="FP16" s="277">
        <f t="shared" si="134"/>
        <v>0</v>
      </c>
      <c r="FQ16" s="277">
        <f t="shared" si="135"/>
        <v>0</v>
      </c>
      <c r="FR16" s="276">
        <f t="shared" si="28"/>
        <v>0</v>
      </c>
      <c r="FS16" s="277">
        <f t="shared" si="136"/>
        <v>0</v>
      </c>
      <c r="FT16" s="277">
        <f t="shared" si="137"/>
        <v>0</v>
      </c>
      <c r="FU16" s="277">
        <f t="shared" si="138"/>
        <v>0</v>
      </c>
      <c r="FV16" s="277">
        <f t="shared" si="139"/>
        <v>0</v>
      </c>
      <c r="FW16" s="303">
        <f t="shared" si="140"/>
        <v>0</v>
      </c>
      <c r="FX16" s="380" t="str">
        <f t="shared" si="29"/>
        <v>Д</v>
      </c>
      <c r="FY16" s="274"/>
      <c r="FZ16" s="181">
        <f>'Сведения ФОВ'!GC40</f>
        <v>0</v>
      </c>
      <c r="GA16" s="181">
        <f>'Сведения ФОВ'!GD40</f>
        <v>0</v>
      </c>
      <c r="GB16" s="277">
        <f t="shared" si="141"/>
        <v>0</v>
      </c>
      <c r="GC16" s="277">
        <f t="shared" si="142"/>
        <v>0</v>
      </c>
      <c r="GD16" s="276">
        <f t="shared" si="30"/>
        <v>0</v>
      </c>
      <c r="GE16" s="277">
        <f t="shared" si="143"/>
        <v>0</v>
      </c>
      <c r="GF16" s="277">
        <f t="shared" si="144"/>
        <v>0</v>
      </c>
      <c r="GG16" s="277">
        <f t="shared" si="145"/>
        <v>0</v>
      </c>
      <c r="GH16" s="277">
        <f t="shared" si="146"/>
        <v>0</v>
      </c>
      <c r="GI16" s="303">
        <f t="shared" si="147"/>
        <v>0</v>
      </c>
      <c r="GJ16" s="380" t="str">
        <f t="shared" si="31"/>
        <v>Д</v>
      </c>
      <c r="GK16" s="274"/>
      <c r="GL16" s="181">
        <f>'Сведения ФОВ'!GO40</f>
        <v>0</v>
      </c>
      <c r="GM16" s="181">
        <f>'Сведения ФОВ'!GP40</f>
        <v>0</v>
      </c>
      <c r="GN16" s="277">
        <f t="shared" si="148"/>
        <v>0</v>
      </c>
      <c r="GO16" s="277">
        <f t="shared" si="149"/>
        <v>0</v>
      </c>
      <c r="GP16" s="276">
        <f t="shared" si="32"/>
        <v>0</v>
      </c>
      <c r="GQ16" s="277">
        <f t="shared" si="150"/>
        <v>0</v>
      </c>
      <c r="GR16" s="277">
        <f t="shared" si="151"/>
        <v>0</v>
      </c>
      <c r="GS16" s="277">
        <f t="shared" si="152"/>
        <v>0</v>
      </c>
      <c r="GT16" s="277">
        <f t="shared" si="153"/>
        <v>0</v>
      </c>
      <c r="GU16" s="303">
        <f t="shared" si="154"/>
        <v>0</v>
      </c>
      <c r="GV16" s="380" t="str">
        <f t="shared" si="33"/>
        <v>Д</v>
      </c>
      <c r="GW16" s="274"/>
      <c r="GX16" s="181">
        <f>'Сведения ФОВ'!HA40</f>
        <v>0</v>
      </c>
      <c r="GY16" s="181">
        <f>'Сведения ФОВ'!HB40</f>
        <v>0</v>
      </c>
      <c r="GZ16" s="277">
        <f t="shared" si="155"/>
        <v>0</v>
      </c>
      <c r="HA16" s="277">
        <f t="shared" si="156"/>
        <v>0</v>
      </c>
      <c r="HB16" s="276">
        <f t="shared" si="34"/>
        <v>0</v>
      </c>
      <c r="HC16" s="277">
        <f t="shared" si="157"/>
        <v>0</v>
      </c>
      <c r="HD16" s="277">
        <f t="shared" si="158"/>
        <v>0</v>
      </c>
      <c r="HE16" s="277">
        <f t="shared" si="159"/>
        <v>0</v>
      </c>
      <c r="HF16" s="277">
        <f t="shared" si="160"/>
        <v>0</v>
      </c>
      <c r="HG16" s="303">
        <f t="shared" si="161"/>
        <v>0</v>
      </c>
      <c r="HH16" s="380" t="str">
        <f t="shared" si="35"/>
        <v>Д</v>
      </c>
    </row>
    <row r="17" spans="1:216" ht="15.75">
      <c r="A17" s="241"/>
      <c r="B17" s="181">
        <f>'Сведения ФОВ'!E41</f>
        <v>0</v>
      </c>
      <c r="C17" s="181">
        <f>'Сведения ФОВ'!F41</f>
        <v>0</v>
      </c>
      <c r="D17" s="277">
        <f t="shared" si="36"/>
        <v>0</v>
      </c>
      <c r="E17" s="277">
        <f t="shared" si="37"/>
        <v>0</v>
      </c>
      <c r="F17" s="276">
        <f t="shared" si="0"/>
        <v>0</v>
      </c>
      <c r="G17" s="277">
        <f t="shared" si="38"/>
        <v>0</v>
      </c>
      <c r="H17" s="277">
        <f t="shared" si="39"/>
        <v>0</v>
      </c>
      <c r="I17" s="277">
        <f t="shared" si="40"/>
        <v>0</v>
      </c>
      <c r="J17" s="277">
        <f t="shared" si="41"/>
        <v>0</v>
      </c>
      <c r="K17" s="303">
        <f t="shared" si="42"/>
        <v>0</v>
      </c>
      <c r="L17" s="380" t="str">
        <f t="shared" si="1"/>
        <v>Д</v>
      </c>
      <c r="M17" s="274"/>
      <c r="N17" s="181">
        <f>'Сведения ФОВ'!Q41</f>
        <v>0</v>
      </c>
      <c r="O17" s="181">
        <f>'Сведения ФОВ'!R41</f>
        <v>0</v>
      </c>
      <c r="P17" s="277">
        <f t="shared" si="43"/>
        <v>0</v>
      </c>
      <c r="Q17" s="277">
        <f t="shared" si="44"/>
        <v>0</v>
      </c>
      <c r="R17" s="276">
        <f t="shared" si="2"/>
        <v>0</v>
      </c>
      <c r="S17" s="277">
        <f t="shared" si="45"/>
        <v>0</v>
      </c>
      <c r="T17" s="277">
        <f t="shared" si="46"/>
        <v>0</v>
      </c>
      <c r="U17" s="277">
        <f t="shared" si="47"/>
        <v>0</v>
      </c>
      <c r="V17" s="277">
        <f t="shared" si="48"/>
        <v>0</v>
      </c>
      <c r="W17" s="303">
        <f t="shared" si="49"/>
        <v>0</v>
      </c>
      <c r="X17" s="380" t="str">
        <f t="shared" si="3"/>
        <v>Д</v>
      </c>
      <c r="Y17" s="274"/>
      <c r="Z17" s="181">
        <f>'Сведения ФОВ'!AC41</f>
        <v>0</v>
      </c>
      <c r="AA17" s="181">
        <f>'Сведения ФОВ'!AD41</f>
        <v>0</v>
      </c>
      <c r="AB17" s="277">
        <f t="shared" si="50"/>
        <v>0</v>
      </c>
      <c r="AC17" s="277">
        <f t="shared" si="51"/>
        <v>0</v>
      </c>
      <c r="AD17" s="276">
        <f t="shared" si="4"/>
        <v>0</v>
      </c>
      <c r="AE17" s="277">
        <f t="shared" si="52"/>
        <v>0</v>
      </c>
      <c r="AF17" s="277">
        <f t="shared" si="53"/>
        <v>0</v>
      </c>
      <c r="AG17" s="277">
        <f t="shared" si="54"/>
        <v>0</v>
      </c>
      <c r="AH17" s="277">
        <f t="shared" si="55"/>
        <v>0</v>
      </c>
      <c r="AI17" s="303">
        <f t="shared" si="56"/>
        <v>0</v>
      </c>
      <c r="AJ17" s="380" t="str">
        <f t="shared" si="5"/>
        <v>Д</v>
      </c>
      <c r="AK17" s="274"/>
      <c r="AL17" s="181">
        <f>'Сведения ФОВ'!AO41</f>
        <v>0</v>
      </c>
      <c r="AM17" s="181">
        <f>'Сведения ФОВ'!AP41</f>
        <v>0</v>
      </c>
      <c r="AN17" s="277">
        <f t="shared" si="57"/>
        <v>0</v>
      </c>
      <c r="AO17" s="277">
        <f t="shared" si="58"/>
        <v>0</v>
      </c>
      <c r="AP17" s="276">
        <f t="shared" si="6"/>
        <v>0</v>
      </c>
      <c r="AQ17" s="277">
        <f t="shared" si="59"/>
        <v>0</v>
      </c>
      <c r="AR17" s="277">
        <f t="shared" si="60"/>
        <v>0</v>
      </c>
      <c r="AS17" s="277">
        <f t="shared" si="61"/>
        <v>0</v>
      </c>
      <c r="AT17" s="277">
        <f t="shared" si="62"/>
        <v>0</v>
      </c>
      <c r="AU17" s="303">
        <f t="shared" si="63"/>
        <v>0</v>
      </c>
      <c r="AV17" s="380" t="str">
        <f t="shared" si="7"/>
        <v>Д</v>
      </c>
      <c r="AW17" s="274"/>
      <c r="AX17" s="181">
        <f>'Сведения ФОВ'!BA41</f>
        <v>0</v>
      </c>
      <c r="AY17" s="181">
        <f>'Сведения ФОВ'!BB41</f>
        <v>0</v>
      </c>
      <c r="AZ17" s="277">
        <f t="shared" si="64"/>
        <v>0</v>
      </c>
      <c r="BA17" s="277">
        <f t="shared" si="65"/>
        <v>0</v>
      </c>
      <c r="BB17" s="276">
        <f t="shared" si="8"/>
        <v>0</v>
      </c>
      <c r="BC17" s="277">
        <f t="shared" si="66"/>
        <v>0</v>
      </c>
      <c r="BD17" s="277">
        <f t="shared" si="67"/>
        <v>0</v>
      </c>
      <c r="BE17" s="277">
        <f t="shared" si="68"/>
        <v>0</v>
      </c>
      <c r="BF17" s="277">
        <f t="shared" si="69"/>
        <v>0</v>
      </c>
      <c r="BG17" s="303">
        <f t="shared" si="70"/>
        <v>0</v>
      </c>
      <c r="BH17" s="380" t="str">
        <f t="shared" si="9"/>
        <v>Д</v>
      </c>
      <c r="BI17" s="274"/>
      <c r="BJ17" s="181">
        <f>'Сведения ФОВ'!BM41</f>
        <v>0</v>
      </c>
      <c r="BK17" s="181">
        <f>'Сведения ФОВ'!BN41</f>
        <v>0</v>
      </c>
      <c r="BL17" s="277">
        <f t="shared" si="71"/>
        <v>0</v>
      </c>
      <c r="BM17" s="277">
        <f t="shared" si="72"/>
        <v>0</v>
      </c>
      <c r="BN17" s="276">
        <f t="shared" si="10"/>
        <v>0</v>
      </c>
      <c r="BO17" s="277">
        <f t="shared" si="73"/>
        <v>0</v>
      </c>
      <c r="BP17" s="277">
        <f t="shared" si="74"/>
        <v>0</v>
      </c>
      <c r="BQ17" s="277">
        <f t="shared" si="75"/>
        <v>0</v>
      </c>
      <c r="BR17" s="277">
        <f t="shared" si="76"/>
        <v>0</v>
      </c>
      <c r="BS17" s="303">
        <f t="shared" si="77"/>
        <v>0</v>
      </c>
      <c r="BT17" s="380" t="str">
        <f t="shared" si="11"/>
        <v>Д</v>
      </c>
      <c r="BU17" s="274"/>
      <c r="BV17" s="181">
        <f>'Сведения ФОВ'!BY41</f>
        <v>0</v>
      </c>
      <c r="BW17" s="181">
        <f>'Сведения ФОВ'!BZ41</f>
        <v>0</v>
      </c>
      <c r="BX17" s="277">
        <f t="shared" si="78"/>
        <v>0</v>
      </c>
      <c r="BY17" s="277">
        <f t="shared" si="79"/>
        <v>0</v>
      </c>
      <c r="BZ17" s="276">
        <f t="shared" si="12"/>
        <v>0</v>
      </c>
      <c r="CA17" s="277">
        <f t="shared" si="80"/>
        <v>0</v>
      </c>
      <c r="CB17" s="277">
        <f t="shared" si="81"/>
        <v>0</v>
      </c>
      <c r="CC17" s="277">
        <f t="shared" si="82"/>
        <v>0</v>
      </c>
      <c r="CD17" s="277">
        <f t="shared" si="83"/>
        <v>0</v>
      </c>
      <c r="CE17" s="303">
        <f t="shared" si="84"/>
        <v>0</v>
      </c>
      <c r="CF17" s="380" t="str">
        <f t="shared" si="13"/>
        <v>Д</v>
      </c>
      <c r="CG17" s="274"/>
      <c r="CH17" s="181">
        <f>'Сведения ФОВ'!CK41</f>
        <v>0</v>
      </c>
      <c r="CI17" s="181">
        <f>'Сведения ФОВ'!CL41</f>
        <v>0</v>
      </c>
      <c r="CJ17" s="277">
        <f t="shared" si="85"/>
        <v>0</v>
      </c>
      <c r="CK17" s="277">
        <f t="shared" si="86"/>
        <v>0</v>
      </c>
      <c r="CL17" s="276">
        <f t="shared" si="14"/>
        <v>0</v>
      </c>
      <c r="CM17" s="277">
        <f t="shared" si="87"/>
        <v>0</v>
      </c>
      <c r="CN17" s="277">
        <f t="shared" si="88"/>
        <v>0</v>
      </c>
      <c r="CO17" s="277">
        <f t="shared" si="89"/>
        <v>0</v>
      </c>
      <c r="CP17" s="277">
        <f t="shared" si="90"/>
        <v>0</v>
      </c>
      <c r="CQ17" s="303">
        <f t="shared" si="91"/>
        <v>0</v>
      </c>
      <c r="CR17" s="380" t="str">
        <f t="shared" si="15"/>
        <v>Д</v>
      </c>
      <c r="CS17" s="274"/>
      <c r="CT17" s="181">
        <f>'Сведения ФОВ'!CW41</f>
        <v>0</v>
      </c>
      <c r="CU17" s="181">
        <f>'Сведения ФОВ'!CX41</f>
        <v>0</v>
      </c>
      <c r="CV17" s="277">
        <f t="shared" si="92"/>
        <v>0</v>
      </c>
      <c r="CW17" s="277">
        <f t="shared" si="93"/>
        <v>0</v>
      </c>
      <c r="CX17" s="276">
        <f t="shared" si="16"/>
        <v>0</v>
      </c>
      <c r="CY17" s="277">
        <f t="shared" si="94"/>
        <v>0</v>
      </c>
      <c r="CZ17" s="277">
        <f t="shared" si="95"/>
        <v>0</v>
      </c>
      <c r="DA17" s="277">
        <f t="shared" si="96"/>
        <v>0</v>
      </c>
      <c r="DB17" s="277">
        <f t="shared" si="97"/>
        <v>0</v>
      </c>
      <c r="DC17" s="303">
        <f t="shared" si="98"/>
        <v>0</v>
      </c>
      <c r="DD17" s="380" t="str">
        <f t="shared" si="17"/>
        <v>Д</v>
      </c>
      <c r="DE17" s="274"/>
      <c r="DF17" s="181">
        <f>'Сведения ФОВ'!DI41</f>
        <v>0</v>
      </c>
      <c r="DG17" s="181">
        <f>'Сведения ФОВ'!DJ41</f>
        <v>0</v>
      </c>
      <c r="DH17" s="277">
        <f t="shared" si="99"/>
        <v>0</v>
      </c>
      <c r="DI17" s="277">
        <f t="shared" si="100"/>
        <v>0</v>
      </c>
      <c r="DJ17" s="276">
        <f t="shared" si="18"/>
        <v>0</v>
      </c>
      <c r="DK17" s="277">
        <f t="shared" si="101"/>
        <v>0</v>
      </c>
      <c r="DL17" s="277">
        <f t="shared" si="102"/>
        <v>0</v>
      </c>
      <c r="DM17" s="277">
        <f t="shared" si="103"/>
        <v>0</v>
      </c>
      <c r="DN17" s="277">
        <f t="shared" si="104"/>
        <v>0</v>
      </c>
      <c r="DO17" s="303">
        <f t="shared" si="105"/>
        <v>0</v>
      </c>
      <c r="DP17" s="380" t="str">
        <f t="shared" si="19"/>
        <v>Д</v>
      </c>
      <c r="DQ17" s="274"/>
      <c r="DR17" s="181">
        <f>'Сведения ФОВ'!DU41</f>
        <v>0</v>
      </c>
      <c r="DS17" s="181">
        <f>'Сведения ФОВ'!DV41</f>
        <v>0</v>
      </c>
      <c r="DT17" s="277">
        <f t="shared" si="106"/>
        <v>0</v>
      </c>
      <c r="DU17" s="277">
        <f t="shared" si="107"/>
        <v>0</v>
      </c>
      <c r="DV17" s="276">
        <f t="shared" si="20"/>
        <v>0</v>
      </c>
      <c r="DW17" s="277">
        <f t="shared" si="108"/>
        <v>0</v>
      </c>
      <c r="DX17" s="277">
        <f t="shared" si="109"/>
        <v>0</v>
      </c>
      <c r="DY17" s="277">
        <f t="shared" si="110"/>
        <v>0</v>
      </c>
      <c r="DZ17" s="277">
        <f t="shared" si="111"/>
        <v>0</v>
      </c>
      <c r="EA17" s="303">
        <f t="shared" si="112"/>
        <v>0</v>
      </c>
      <c r="EB17" s="380" t="str">
        <f t="shared" si="21"/>
        <v>Д</v>
      </c>
      <c r="EC17" s="274"/>
      <c r="ED17" s="181">
        <f>'Сведения ФОВ'!EG41</f>
        <v>0</v>
      </c>
      <c r="EE17" s="181">
        <f>'Сведения ФОВ'!EH41</f>
        <v>0</v>
      </c>
      <c r="EF17" s="277">
        <f t="shared" si="113"/>
        <v>0</v>
      </c>
      <c r="EG17" s="277">
        <f t="shared" si="114"/>
        <v>0</v>
      </c>
      <c r="EH17" s="276">
        <f t="shared" si="22"/>
        <v>0</v>
      </c>
      <c r="EI17" s="277">
        <f t="shared" si="115"/>
        <v>0</v>
      </c>
      <c r="EJ17" s="277">
        <f t="shared" si="116"/>
        <v>0</v>
      </c>
      <c r="EK17" s="277">
        <f t="shared" si="117"/>
        <v>0</v>
      </c>
      <c r="EL17" s="277">
        <f t="shared" si="118"/>
        <v>0</v>
      </c>
      <c r="EM17" s="303">
        <f t="shared" si="119"/>
        <v>0</v>
      </c>
      <c r="EN17" s="380" t="str">
        <f t="shared" si="23"/>
        <v>Д</v>
      </c>
      <c r="EO17" s="274"/>
      <c r="EP17" s="181">
        <f>'Сведения ФОВ'!ES41</f>
        <v>0</v>
      </c>
      <c r="EQ17" s="181">
        <f>'Сведения ФОВ'!ET41</f>
        <v>0</v>
      </c>
      <c r="ER17" s="277">
        <f t="shared" si="120"/>
        <v>0</v>
      </c>
      <c r="ES17" s="277">
        <f t="shared" si="121"/>
        <v>0</v>
      </c>
      <c r="ET17" s="276">
        <f t="shared" si="24"/>
        <v>0</v>
      </c>
      <c r="EU17" s="277">
        <f t="shared" si="122"/>
        <v>0</v>
      </c>
      <c r="EV17" s="277">
        <f t="shared" si="123"/>
        <v>0</v>
      </c>
      <c r="EW17" s="277">
        <f t="shared" si="124"/>
        <v>0</v>
      </c>
      <c r="EX17" s="277">
        <f t="shared" si="125"/>
        <v>0</v>
      </c>
      <c r="EY17" s="303">
        <f t="shared" si="126"/>
        <v>0</v>
      </c>
      <c r="EZ17" s="380" t="str">
        <f t="shared" si="25"/>
        <v>Д</v>
      </c>
      <c r="FA17" s="274"/>
      <c r="FB17" s="181">
        <f>'Сведения ФОВ'!FE41</f>
        <v>0</v>
      </c>
      <c r="FC17" s="181">
        <f>'Сведения ФОВ'!FF41</f>
        <v>0</v>
      </c>
      <c r="FD17" s="277">
        <f t="shared" si="127"/>
        <v>0</v>
      </c>
      <c r="FE17" s="277">
        <f t="shared" si="128"/>
        <v>0</v>
      </c>
      <c r="FF17" s="276">
        <f t="shared" si="26"/>
        <v>0</v>
      </c>
      <c r="FG17" s="277">
        <f t="shared" si="129"/>
        <v>0</v>
      </c>
      <c r="FH17" s="277">
        <f t="shared" si="130"/>
        <v>0</v>
      </c>
      <c r="FI17" s="277">
        <f t="shared" si="131"/>
        <v>0</v>
      </c>
      <c r="FJ17" s="277">
        <f t="shared" si="132"/>
        <v>0</v>
      </c>
      <c r="FK17" s="303">
        <f t="shared" si="133"/>
        <v>0</v>
      </c>
      <c r="FL17" s="380" t="str">
        <f t="shared" si="27"/>
        <v>Д</v>
      </c>
      <c r="FM17" s="274"/>
      <c r="FN17" s="181">
        <f>'Сведения ФОВ'!FQ41</f>
        <v>0</v>
      </c>
      <c r="FO17" s="181">
        <f>'Сведения ФОВ'!FR41</f>
        <v>0</v>
      </c>
      <c r="FP17" s="277">
        <f t="shared" si="134"/>
        <v>0</v>
      </c>
      <c r="FQ17" s="277">
        <f t="shared" si="135"/>
        <v>0</v>
      </c>
      <c r="FR17" s="276">
        <f t="shared" si="28"/>
        <v>0</v>
      </c>
      <c r="FS17" s="277">
        <f t="shared" si="136"/>
        <v>0</v>
      </c>
      <c r="FT17" s="277">
        <f t="shared" si="137"/>
        <v>0</v>
      </c>
      <c r="FU17" s="277">
        <f t="shared" si="138"/>
        <v>0</v>
      </c>
      <c r="FV17" s="277">
        <f t="shared" si="139"/>
        <v>0</v>
      </c>
      <c r="FW17" s="303">
        <f t="shared" si="140"/>
        <v>0</v>
      </c>
      <c r="FX17" s="380" t="str">
        <f t="shared" si="29"/>
        <v>Д</v>
      </c>
      <c r="FY17" s="274"/>
      <c r="FZ17" s="181">
        <f>'Сведения ФОВ'!GC41</f>
        <v>0</v>
      </c>
      <c r="GA17" s="181">
        <f>'Сведения ФОВ'!GD41</f>
        <v>0</v>
      </c>
      <c r="GB17" s="277">
        <f t="shared" si="141"/>
        <v>0</v>
      </c>
      <c r="GC17" s="277">
        <f t="shared" si="142"/>
        <v>0</v>
      </c>
      <c r="GD17" s="276">
        <f t="shared" si="30"/>
        <v>0</v>
      </c>
      <c r="GE17" s="277">
        <f t="shared" si="143"/>
        <v>0</v>
      </c>
      <c r="GF17" s="277">
        <f t="shared" si="144"/>
        <v>0</v>
      </c>
      <c r="GG17" s="277">
        <f t="shared" si="145"/>
        <v>0</v>
      </c>
      <c r="GH17" s="277">
        <f t="shared" si="146"/>
        <v>0</v>
      </c>
      <c r="GI17" s="303">
        <f t="shared" si="147"/>
        <v>0</v>
      </c>
      <c r="GJ17" s="380" t="str">
        <f t="shared" si="31"/>
        <v>Д</v>
      </c>
      <c r="GK17" s="274"/>
      <c r="GL17" s="181">
        <f>'Сведения ФОВ'!GO41</f>
        <v>0</v>
      </c>
      <c r="GM17" s="181">
        <f>'Сведения ФОВ'!GP41</f>
        <v>0</v>
      </c>
      <c r="GN17" s="277">
        <f t="shared" si="148"/>
        <v>0</v>
      </c>
      <c r="GO17" s="277">
        <f t="shared" si="149"/>
        <v>0</v>
      </c>
      <c r="GP17" s="276">
        <f t="shared" si="32"/>
        <v>0</v>
      </c>
      <c r="GQ17" s="277">
        <f t="shared" si="150"/>
        <v>0</v>
      </c>
      <c r="GR17" s="277">
        <f t="shared" si="151"/>
        <v>0</v>
      </c>
      <c r="GS17" s="277">
        <f t="shared" si="152"/>
        <v>0</v>
      </c>
      <c r="GT17" s="277">
        <f t="shared" si="153"/>
        <v>0</v>
      </c>
      <c r="GU17" s="303">
        <f t="shared" si="154"/>
        <v>0</v>
      </c>
      <c r="GV17" s="380" t="str">
        <f t="shared" si="33"/>
        <v>Д</v>
      </c>
      <c r="GW17" s="274"/>
      <c r="GX17" s="181">
        <f>'Сведения ФОВ'!HA41</f>
        <v>0</v>
      </c>
      <c r="GY17" s="181">
        <f>'Сведения ФОВ'!HB41</f>
        <v>0</v>
      </c>
      <c r="GZ17" s="277">
        <f t="shared" si="155"/>
        <v>0</v>
      </c>
      <c r="HA17" s="277">
        <f t="shared" si="156"/>
        <v>0</v>
      </c>
      <c r="HB17" s="276">
        <f t="shared" si="34"/>
        <v>0</v>
      </c>
      <c r="HC17" s="277">
        <f t="shared" si="157"/>
        <v>0</v>
      </c>
      <c r="HD17" s="277">
        <f t="shared" si="158"/>
        <v>0</v>
      </c>
      <c r="HE17" s="277">
        <f t="shared" si="159"/>
        <v>0</v>
      </c>
      <c r="HF17" s="277">
        <f t="shared" si="160"/>
        <v>0</v>
      </c>
      <c r="HG17" s="303">
        <f t="shared" si="161"/>
        <v>0</v>
      </c>
      <c r="HH17" s="380" t="str">
        <f t="shared" si="35"/>
        <v>Д</v>
      </c>
    </row>
    <row r="18" spans="1:216" ht="15.75">
      <c r="A18" s="241"/>
      <c r="B18" s="181">
        <f>'Сведения ФОВ'!E42</f>
        <v>0</v>
      </c>
      <c r="C18" s="181">
        <f>'Сведения ФОВ'!F42</f>
        <v>0</v>
      </c>
      <c r="D18" s="277">
        <f t="shared" si="36"/>
        <v>0</v>
      </c>
      <c r="E18" s="277">
        <f t="shared" si="37"/>
        <v>0</v>
      </c>
      <c r="F18" s="276">
        <f t="shared" si="0"/>
        <v>0</v>
      </c>
      <c r="G18" s="277">
        <f t="shared" si="38"/>
        <v>0</v>
      </c>
      <c r="H18" s="277">
        <f t="shared" si="39"/>
        <v>0</v>
      </c>
      <c r="I18" s="277">
        <f t="shared" si="40"/>
        <v>0</v>
      </c>
      <c r="J18" s="277">
        <f t="shared" si="41"/>
        <v>0</v>
      </c>
      <c r="K18" s="303">
        <f t="shared" si="42"/>
        <v>0</v>
      </c>
      <c r="L18" s="380" t="str">
        <f t="shared" si="1"/>
        <v>Д</v>
      </c>
      <c r="M18" s="274"/>
      <c r="N18" s="181">
        <f>'Сведения ФОВ'!Q42</f>
        <v>0</v>
      </c>
      <c r="O18" s="181">
        <f>'Сведения ФОВ'!R42</f>
        <v>0</v>
      </c>
      <c r="P18" s="277">
        <f t="shared" si="43"/>
        <v>0</v>
      </c>
      <c r="Q18" s="277">
        <f t="shared" si="44"/>
        <v>0</v>
      </c>
      <c r="R18" s="276">
        <f t="shared" si="2"/>
        <v>0</v>
      </c>
      <c r="S18" s="277">
        <f t="shared" si="45"/>
        <v>0</v>
      </c>
      <c r="T18" s="277">
        <f t="shared" si="46"/>
        <v>0</v>
      </c>
      <c r="U18" s="277">
        <f t="shared" si="47"/>
        <v>0</v>
      </c>
      <c r="V18" s="277">
        <f t="shared" si="48"/>
        <v>0</v>
      </c>
      <c r="W18" s="303">
        <f t="shared" si="49"/>
        <v>0</v>
      </c>
      <c r="X18" s="380" t="str">
        <f t="shared" si="3"/>
        <v>Д</v>
      </c>
      <c r="Y18" s="274"/>
      <c r="Z18" s="181">
        <f>'Сведения ФОВ'!AC42</f>
        <v>0</v>
      </c>
      <c r="AA18" s="181">
        <f>'Сведения ФОВ'!AD42</f>
        <v>0</v>
      </c>
      <c r="AB18" s="277">
        <f t="shared" si="50"/>
        <v>0</v>
      </c>
      <c r="AC18" s="277">
        <f t="shared" si="51"/>
        <v>0</v>
      </c>
      <c r="AD18" s="276">
        <f t="shared" si="4"/>
        <v>0</v>
      </c>
      <c r="AE18" s="277">
        <f t="shared" si="52"/>
        <v>0</v>
      </c>
      <c r="AF18" s="277">
        <f t="shared" si="53"/>
        <v>0</v>
      </c>
      <c r="AG18" s="277">
        <f t="shared" si="54"/>
        <v>0</v>
      </c>
      <c r="AH18" s="277">
        <f t="shared" si="55"/>
        <v>0</v>
      </c>
      <c r="AI18" s="303">
        <f t="shared" si="56"/>
        <v>0</v>
      </c>
      <c r="AJ18" s="380" t="str">
        <f t="shared" si="5"/>
        <v>Д</v>
      </c>
      <c r="AK18" s="274"/>
      <c r="AL18" s="181">
        <f>'Сведения ФОВ'!AO42</f>
        <v>0</v>
      </c>
      <c r="AM18" s="181">
        <f>'Сведения ФОВ'!AP42</f>
        <v>0</v>
      </c>
      <c r="AN18" s="277">
        <f t="shared" si="57"/>
        <v>0</v>
      </c>
      <c r="AO18" s="277">
        <f t="shared" si="58"/>
        <v>0</v>
      </c>
      <c r="AP18" s="276">
        <f t="shared" si="6"/>
        <v>0</v>
      </c>
      <c r="AQ18" s="277">
        <f t="shared" si="59"/>
        <v>0</v>
      </c>
      <c r="AR18" s="277">
        <f t="shared" si="60"/>
        <v>0</v>
      </c>
      <c r="AS18" s="277">
        <f t="shared" si="61"/>
        <v>0</v>
      </c>
      <c r="AT18" s="277">
        <f t="shared" si="62"/>
        <v>0</v>
      </c>
      <c r="AU18" s="303">
        <f t="shared" si="63"/>
        <v>0</v>
      </c>
      <c r="AV18" s="380" t="str">
        <f t="shared" si="7"/>
        <v>Д</v>
      </c>
      <c r="AW18" s="274"/>
      <c r="AX18" s="181">
        <f>'Сведения ФОВ'!BA42</f>
        <v>0</v>
      </c>
      <c r="AY18" s="181">
        <f>'Сведения ФОВ'!BB42</f>
        <v>0</v>
      </c>
      <c r="AZ18" s="277">
        <f t="shared" si="64"/>
        <v>0</v>
      </c>
      <c r="BA18" s="277">
        <f t="shared" si="65"/>
        <v>0</v>
      </c>
      <c r="BB18" s="276">
        <f t="shared" si="8"/>
        <v>0</v>
      </c>
      <c r="BC18" s="277">
        <f t="shared" si="66"/>
        <v>0</v>
      </c>
      <c r="BD18" s="277">
        <f t="shared" si="67"/>
        <v>0</v>
      </c>
      <c r="BE18" s="277">
        <f t="shared" si="68"/>
        <v>0</v>
      </c>
      <c r="BF18" s="277">
        <f t="shared" si="69"/>
        <v>0</v>
      </c>
      <c r="BG18" s="303">
        <f t="shared" si="70"/>
        <v>0</v>
      </c>
      <c r="BH18" s="380" t="str">
        <f t="shared" si="9"/>
        <v>Д</v>
      </c>
      <c r="BI18" s="274"/>
      <c r="BJ18" s="181">
        <f>'Сведения ФОВ'!BM42</f>
        <v>0</v>
      </c>
      <c r="BK18" s="181">
        <f>'Сведения ФОВ'!BN42</f>
        <v>0</v>
      </c>
      <c r="BL18" s="277">
        <f t="shared" si="71"/>
        <v>0</v>
      </c>
      <c r="BM18" s="277">
        <f t="shared" si="72"/>
        <v>0</v>
      </c>
      <c r="BN18" s="276">
        <f t="shared" si="10"/>
        <v>0</v>
      </c>
      <c r="BO18" s="277">
        <f t="shared" si="73"/>
        <v>0</v>
      </c>
      <c r="BP18" s="277">
        <f t="shared" si="74"/>
        <v>0</v>
      </c>
      <c r="BQ18" s="277">
        <f t="shared" si="75"/>
        <v>0</v>
      </c>
      <c r="BR18" s="277">
        <f t="shared" si="76"/>
        <v>0</v>
      </c>
      <c r="BS18" s="303">
        <f t="shared" si="77"/>
        <v>0</v>
      </c>
      <c r="BT18" s="380" t="str">
        <f t="shared" si="11"/>
        <v>Д</v>
      </c>
      <c r="BU18" s="274"/>
      <c r="BV18" s="181">
        <f>'Сведения ФОВ'!BY42</f>
        <v>0</v>
      </c>
      <c r="BW18" s="181">
        <f>'Сведения ФОВ'!BZ42</f>
        <v>0</v>
      </c>
      <c r="BX18" s="277">
        <f t="shared" si="78"/>
        <v>0</v>
      </c>
      <c r="BY18" s="277">
        <f t="shared" si="79"/>
        <v>0</v>
      </c>
      <c r="BZ18" s="276">
        <f t="shared" si="12"/>
        <v>0</v>
      </c>
      <c r="CA18" s="277">
        <f t="shared" si="80"/>
        <v>0</v>
      </c>
      <c r="CB18" s="277">
        <f t="shared" si="81"/>
        <v>0</v>
      </c>
      <c r="CC18" s="277">
        <f t="shared" si="82"/>
        <v>0</v>
      </c>
      <c r="CD18" s="277">
        <f t="shared" si="83"/>
        <v>0</v>
      </c>
      <c r="CE18" s="303">
        <f t="shared" si="84"/>
        <v>0</v>
      </c>
      <c r="CF18" s="380" t="str">
        <f t="shared" si="13"/>
        <v>Д</v>
      </c>
      <c r="CG18" s="274"/>
      <c r="CH18" s="181">
        <f>'Сведения ФОВ'!CK42</f>
        <v>0</v>
      </c>
      <c r="CI18" s="181">
        <f>'Сведения ФОВ'!CL42</f>
        <v>0</v>
      </c>
      <c r="CJ18" s="277">
        <f t="shared" si="85"/>
        <v>0</v>
      </c>
      <c r="CK18" s="277">
        <f t="shared" si="86"/>
        <v>0</v>
      </c>
      <c r="CL18" s="276">
        <f t="shared" si="14"/>
        <v>0</v>
      </c>
      <c r="CM18" s="277">
        <f t="shared" si="87"/>
        <v>0</v>
      </c>
      <c r="CN18" s="277">
        <f t="shared" si="88"/>
        <v>0</v>
      </c>
      <c r="CO18" s="277">
        <f t="shared" si="89"/>
        <v>0</v>
      </c>
      <c r="CP18" s="277">
        <f t="shared" si="90"/>
        <v>0</v>
      </c>
      <c r="CQ18" s="303">
        <f t="shared" si="91"/>
        <v>0</v>
      </c>
      <c r="CR18" s="380" t="str">
        <f t="shared" si="15"/>
        <v>Д</v>
      </c>
      <c r="CS18" s="274"/>
      <c r="CT18" s="181">
        <f>'Сведения ФОВ'!CW42</f>
        <v>0</v>
      </c>
      <c r="CU18" s="181">
        <f>'Сведения ФОВ'!CX42</f>
        <v>0</v>
      </c>
      <c r="CV18" s="277">
        <f t="shared" si="92"/>
        <v>0</v>
      </c>
      <c r="CW18" s="277">
        <f t="shared" si="93"/>
        <v>0</v>
      </c>
      <c r="CX18" s="276">
        <f t="shared" si="16"/>
        <v>0</v>
      </c>
      <c r="CY18" s="277">
        <f t="shared" si="94"/>
        <v>0</v>
      </c>
      <c r="CZ18" s="277">
        <f t="shared" si="95"/>
        <v>0</v>
      </c>
      <c r="DA18" s="277">
        <f t="shared" si="96"/>
        <v>0</v>
      </c>
      <c r="DB18" s="277">
        <f t="shared" si="97"/>
        <v>0</v>
      </c>
      <c r="DC18" s="303">
        <f t="shared" si="98"/>
        <v>0</v>
      </c>
      <c r="DD18" s="380" t="str">
        <f t="shared" si="17"/>
        <v>Д</v>
      </c>
      <c r="DE18" s="274"/>
      <c r="DF18" s="181">
        <f>'Сведения ФОВ'!DI42</f>
        <v>0</v>
      </c>
      <c r="DG18" s="181">
        <f>'Сведения ФОВ'!DJ42</f>
        <v>0</v>
      </c>
      <c r="DH18" s="277">
        <f t="shared" si="99"/>
        <v>0</v>
      </c>
      <c r="DI18" s="277">
        <f t="shared" si="100"/>
        <v>0</v>
      </c>
      <c r="DJ18" s="276">
        <f t="shared" si="18"/>
        <v>0</v>
      </c>
      <c r="DK18" s="277">
        <f t="shared" si="101"/>
        <v>0</v>
      </c>
      <c r="DL18" s="277">
        <f t="shared" si="102"/>
        <v>0</v>
      </c>
      <c r="DM18" s="277">
        <f t="shared" si="103"/>
        <v>0</v>
      </c>
      <c r="DN18" s="277">
        <f t="shared" si="104"/>
        <v>0</v>
      </c>
      <c r="DO18" s="303">
        <f t="shared" si="105"/>
        <v>0</v>
      </c>
      <c r="DP18" s="380" t="str">
        <f t="shared" si="19"/>
        <v>Д</v>
      </c>
      <c r="DQ18" s="274"/>
      <c r="DR18" s="181">
        <f>'Сведения ФОВ'!DU42</f>
        <v>0</v>
      </c>
      <c r="DS18" s="181">
        <f>'Сведения ФОВ'!DV42</f>
        <v>0</v>
      </c>
      <c r="DT18" s="277">
        <f t="shared" si="106"/>
        <v>0</v>
      </c>
      <c r="DU18" s="277">
        <f t="shared" si="107"/>
        <v>0</v>
      </c>
      <c r="DV18" s="276">
        <f t="shared" si="20"/>
        <v>0</v>
      </c>
      <c r="DW18" s="277">
        <f t="shared" si="108"/>
        <v>0</v>
      </c>
      <c r="DX18" s="277">
        <f t="shared" si="109"/>
        <v>0</v>
      </c>
      <c r="DY18" s="277">
        <f t="shared" si="110"/>
        <v>0</v>
      </c>
      <c r="DZ18" s="277">
        <f t="shared" si="111"/>
        <v>0</v>
      </c>
      <c r="EA18" s="303">
        <f t="shared" si="112"/>
        <v>0</v>
      </c>
      <c r="EB18" s="380" t="str">
        <f t="shared" si="21"/>
        <v>Д</v>
      </c>
      <c r="EC18" s="274"/>
      <c r="ED18" s="181">
        <f>'Сведения ФОВ'!EG42</f>
        <v>0</v>
      </c>
      <c r="EE18" s="181">
        <f>'Сведения ФОВ'!EH42</f>
        <v>0</v>
      </c>
      <c r="EF18" s="277">
        <f t="shared" si="113"/>
        <v>0</v>
      </c>
      <c r="EG18" s="277">
        <f t="shared" si="114"/>
        <v>0</v>
      </c>
      <c r="EH18" s="276">
        <f t="shared" si="22"/>
        <v>0</v>
      </c>
      <c r="EI18" s="277">
        <f t="shared" si="115"/>
        <v>0</v>
      </c>
      <c r="EJ18" s="277">
        <f t="shared" si="116"/>
        <v>0</v>
      </c>
      <c r="EK18" s="277">
        <f t="shared" si="117"/>
        <v>0</v>
      </c>
      <c r="EL18" s="277">
        <f t="shared" si="118"/>
        <v>0</v>
      </c>
      <c r="EM18" s="303">
        <f t="shared" si="119"/>
        <v>0</v>
      </c>
      <c r="EN18" s="380" t="str">
        <f t="shared" si="23"/>
        <v>Д</v>
      </c>
      <c r="EO18" s="274"/>
      <c r="EP18" s="181">
        <f>'Сведения ФОВ'!ES42</f>
        <v>0</v>
      </c>
      <c r="EQ18" s="181">
        <f>'Сведения ФОВ'!ET42</f>
        <v>0</v>
      </c>
      <c r="ER18" s="277">
        <f t="shared" si="120"/>
        <v>0</v>
      </c>
      <c r="ES18" s="277">
        <f t="shared" si="121"/>
        <v>0</v>
      </c>
      <c r="ET18" s="276">
        <f t="shared" si="24"/>
        <v>0</v>
      </c>
      <c r="EU18" s="277">
        <f t="shared" si="122"/>
        <v>0</v>
      </c>
      <c r="EV18" s="277">
        <f t="shared" si="123"/>
        <v>0</v>
      </c>
      <c r="EW18" s="277">
        <f t="shared" si="124"/>
        <v>0</v>
      </c>
      <c r="EX18" s="277">
        <f t="shared" si="125"/>
        <v>0</v>
      </c>
      <c r="EY18" s="303">
        <f t="shared" si="126"/>
        <v>0</v>
      </c>
      <c r="EZ18" s="380" t="str">
        <f t="shared" si="25"/>
        <v>Д</v>
      </c>
      <c r="FA18" s="274"/>
      <c r="FB18" s="181">
        <f>'Сведения ФОВ'!FE42</f>
        <v>0</v>
      </c>
      <c r="FC18" s="181">
        <f>'Сведения ФОВ'!FF42</f>
        <v>0</v>
      </c>
      <c r="FD18" s="277">
        <f t="shared" si="127"/>
        <v>0</v>
      </c>
      <c r="FE18" s="277">
        <f t="shared" si="128"/>
        <v>0</v>
      </c>
      <c r="FF18" s="276">
        <f t="shared" si="26"/>
        <v>0</v>
      </c>
      <c r="FG18" s="277">
        <f t="shared" si="129"/>
        <v>0</v>
      </c>
      <c r="FH18" s="277">
        <f t="shared" si="130"/>
        <v>0</v>
      </c>
      <c r="FI18" s="277">
        <f t="shared" si="131"/>
        <v>0</v>
      </c>
      <c r="FJ18" s="277">
        <f t="shared" si="132"/>
        <v>0</v>
      </c>
      <c r="FK18" s="303">
        <f t="shared" si="133"/>
        <v>0</v>
      </c>
      <c r="FL18" s="380" t="str">
        <f t="shared" si="27"/>
        <v>Д</v>
      </c>
      <c r="FM18" s="274"/>
      <c r="FN18" s="181">
        <f>'Сведения ФОВ'!FQ42</f>
        <v>0</v>
      </c>
      <c r="FO18" s="181">
        <f>'Сведения ФОВ'!FR42</f>
        <v>0</v>
      </c>
      <c r="FP18" s="277">
        <f t="shared" si="134"/>
        <v>0</v>
      </c>
      <c r="FQ18" s="277">
        <f t="shared" si="135"/>
        <v>0</v>
      </c>
      <c r="FR18" s="276">
        <f t="shared" si="28"/>
        <v>0</v>
      </c>
      <c r="FS18" s="277">
        <f t="shared" si="136"/>
        <v>0</v>
      </c>
      <c r="FT18" s="277">
        <f t="shared" si="137"/>
        <v>0</v>
      </c>
      <c r="FU18" s="277">
        <f t="shared" si="138"/>
        <v>0</v>
      </c>
      <c r="FV18" s="277">
        <f t="shared" si="139"/>
        <v>0</v>
      </c>
      <c r="FW18" s="303">
        <f t="shared" si="140"/>
        <v>0</v>
      </c>
      <c r="FX18" s="380" t="str">
        <f t="shared" si="29"/>
        <v>Д</v>
      </c>
      <c r="FY18" s="274"/>
      <c r="FZ18" s="181">
        <f>'Сведения ФОВ'!GC42</f>
        <v>0</v>
      </c>
      <c r="GA18" s="181">
        <f>'Сведения ФОВ'!GD42</f>
        <v>0</v>
      </c>
      <c r="GB18" s="277">
        <f t="shared" si="141"/>
        <v>0</v>
      </c>
      <c r="GC18" s="277">
        <f t="shared" si="142"/>
        <v>0</v>
      </c>
      <c r="GD18" s="276">
        <f t="shared" si="30"/>
        <v>0</v>
      </c>
      <c r="GE18" s="277">
        <f t="shared" si="143"/>
        <v>0</v>
      </c>
      <c r="GF18" s="277">
        <f t="shared" si="144"/>
        <v>0</v>
      </c>
      <c r="GG18" s="277">
        <f t="shared" si="145"/>
        <v>0</v>
      </c>
      <c r="GH18" s="277">
        <f t="shared" si="146"/>
        <v>0</v>
      </c>
      <c r="GI18" s="303">
        <f t="shared" si="147"/>
        <v>0</v>
      </c>
      <c r="GJ18" s="380" t="str">
        <f t="shared" si="31"/>
        <v>Д</v>
      </c>
      <c r="GK18" s="274"/>
      <c r="GL18" s="181">
        <f>'Сведения ФОВ'!GO42</f>
        <v>0</v>
      </c>
      <c r="GM18" s="181">
        <f>'Сведения ФОВ'!GP42</f>
        <v>0</v>
      </c>
      <c r="GN18" s="277">
        <f t="shared" si="148"/>
        <v>0</v>
      </c>
      <c r="GO18" s="277">
        <f t="shared" si="149"/>
        <v>0</v>
      </c>
      <c r="GP18" s="276">
        <f t="shared" si="32"/>
        <v>0</v>
      </c>
      <c r="GQ18" s="277">
        <f t="shared" si="150"/>
        <v>0</v>
      </c>
      <c r="GR18" s="277">
        <f t="shared" si="151"/>
        <v>0</v>
      </c>
      <c r="GS18" s="277">
        <f t="shared" si="152"/>
        <v>0</v>
      </c>
      <c r="GT18" s="277">
        <f t="shared" si="153"/>
        <v>0</v>
      </c>
      <c r="GU18" s="303">
        <f t="shared" si="154"/>
        <v>0</v>
      </c>
      <c r="GV18" s="380" t="str">
        <f t="shared" si="33"/>
        <v>Д</v>
      </c>
      <c r="GW18" s="274"/>
      <c r="GX18" s="181">
        <f>'Сведения ФОВ'!HA42</f>
        <v>0</v>
      </c>
      <c r="GY18" s="181">
        <f>'Сведения ФОВ'!HB42</f>
        <v>0</v>
      </c>
      <c r="GZ18" s="277">
        <f t="shared" si="155"/>
        <v>0</v>
      </c>
      <c r="HA18" s="277">
        <f t="shared" si="156"/>
        <v>0</v>
      </c>
      <c r="HB18" s="276">
        <f t="shared" si="34"/>
        <v>0</v>
      </c>
      <c r="HC18" s="277">
        <f t="shared" si="157"/>
        <v>0</v>
      </c>
      <c r="HD18" s="277">
        <f t="shared" si="158"/>
        <v>0</v>
      </c>
      <c r="HE18" s="277">
        <f t="shared" si="159"/>
        <v>0</v>
      </c>
      <c r="HF18" s="277">
        <f t="shared" si="160"/>
        <v>0</v>
      </c>
      <c r="HG18" s="303">
        <f t="shared" si="161"/>
        <v>0</v>
      </c>
      <c r="HH18" s="380" t="str">
        <f t="shared" si="35"/>
        <v>Д</v>
      </c>
    </row>
    <row r="19" spans="1:216" ht="15.75">
      <c r="A19" s="241"/>
      <c r="B19" s="181">
        <f>'Сведения ФОВ'!E43</f>
        <v>0</v>
      </c>
      <c r="C19" s="181">
        <f>'Сведения ФОВ'!F43</f>
        <v>0</v>
      </c>
      <c r="D19" s="277">
        <f t="shared" si="36"/>
        <v>0</v>
      </c>
      <c r="E19" s="277">
        <f t="shared" si="37"/>
        <v>0</v>
      </c>
      <c r="F19" s="276">
        <f t="shared" si="0"/>
        <v>0</v>
      </c>
      <c r="G19" s="277">
        <f t="shared" si="38"/>
        <v>0</v>
      </c>
      <c r="H19" s="277">
        <f t="shared" si="39"/>
        <v>0</v>
      </c>
      <c r="I19" s="277">
        <f t="shared" si="40"/>
        <v>0</v>
      </c>
      <c r="J19" s="277">
        <f t="shared" si="41"/>
        <v>0</v>
      </c>
      <c r="K19" s="303">
        <f t="shared" si="42"/>
        <v>0</v>
      </c>
      <c r="L19" s="380" t="str">
        <f t="shared" si="1"/>
        <v>Д</v>
      </c>
      <c r="M19" s="274"/>
      <c r="N19" s="181">
        <f>'Сведения ФОВ'!Q43</f>
        <v>0</v>
      </c>
      <c r="O19" s="181">
        <f>'Сведения ФОВ'!R43</f>
        <v>0</v>
      </c>
      <c r="P19" s="277">
        <f t="shared" si="43"/>
        <v>0</v>
      </c>
      <c r="Q19" s="277">
        <f t="shared" si="44"/>
        <v>0</v>
      </c>
      <c r="R19" s="276">
        <f t="shared" si="2"/>
        <v>0</v>
      </c>
      <c r="S19" s="277">
        <f t="shared" si="45"/>
        <v>0</v>
      </c>
      <c r="T19" s="277">
        <f t="shared" si="46"/>
        <v>0</v>
      </c>
      <c r="U19" s="277">
        <f t="shared" si="47"/>
        <v>0</v>
      </c>
      <c r="V19" s="277">
        <f t="shared" si="48"/>
        <v>0</v>
      </c>
      <c r="W19" s="303">
        <f t="shared" si="49"/>
        <v>0</v>
      </c>
      <c r="X19" s="380" t="str">
        <f t="shared" si="3"/>
        <v>Д</v>
      </c>
      <c r="Y19" s="274"/>
      <c r="Z19" s="181">
        <f>'Сведения ФОВ'!AC43</f>
        <v>0</v>
      </c>
      <c r="AA19" s="181">
        <f>'Сведения ФОВ'!AD43</f>
        <v>0</v>
      </c>
      <c r="AB19" s="277">
        <f t="shared" si="50"/>
        <v>0</v>
      </c>
      <c r="AC19" s="277">
        <f t="shared" si="51"/>
        <v>0</v>
      </c>
      <c r="AD19" s="276">
        <f t="shared" si="4"/>
        <v>0</v>
      </c>
      <c r="AE19" s="277">
        <f t="shared" si="52"/>
        <v>0</v>
      </c>
      <c r="AF19" s="277">
        <f t="shared" si="53"/>
        <v>0</v>
      </c>
      <c r="AG19" s="277">
        <f t="shared" si="54"/>
        <v>0</v>
      </c>
      <c r="AH19" s="277">
        <f t="shared" si="55"/>
        <v>0</v>
      </c>
      <c r="AI19" s="303">
        <f t="shared" si="56"/>
        <v>0</v>
      </c>
      <c r="AJ19" s="380" t="str">
        <f t="shared" si="5"/>
        <v>Д</v>
      </c>
      <c r="AK19" s="274"/>
      <c r="AL19" s="181">
        <f>'Сведения ФОВ'!AO43</f>
        <v>0</v>
      </c>
      <c r="AM19" s="181">
        <f>'Сведения ФОВ'!AP43</f>
        <v>0</v>
      </c>
      <c r="AN19" s="277">
        <f t="shared" si="57"/>
        <v>0</v>
      </c>
      <c r="AO19" s="277">
        <f t="shared" si="58"/>
        <v>0</v>
      </c>
      <c r="AP19" s="276">
        <f t="shared" si="6"/>
        <v>0</v>
      </c>
      <c r="AQ19" s="277">
        <f t="shared" si="59"/>
        <v>0</v>
      </c>
      <c r="AR19" s="277">
        <f t="shared" si="60"/>
        <v>0</v>
      </c>
      <c r="AS19" s="277">
        <f t="shared" si="61"/>
        <v>0</v>
      </c>
      <c r="AT19" s="277">
        <f t="shared" si="62"/>
        <v>0</v>
      </c>
      <c r="AU19" s="303">
        <f t="shared" si="63"/>
        <v>0</v>
      </c>
      <c r="AV19" s="380" t="str">
        <f t="shared" si="7"/>
        <v>Д</v>
      </c>
      <c r="AW19" s="274"/>
      <c r="AX19" s="181">
        <f>'Сведения ФОВ'!BA43</f>
        <v>0</v>
      </c>
      <c r="AY19" s="181">
        <f>'Сведения ФОВ'!BB43</f>
        <v>0</v>
      </c>
      <c r="AZ19" s="277">
        <f t="shared" si="64"/>
        <v>0</v>
      </c>
      <c r="BA19" s="277">
        <f t="shared" si="65"/>
        <v>0</v>
      </c>
      <c r="BB19" s="276">
        <f t="shared" si="8"/>
        <v>0</v>
      </c>
      <c r="BC19" s="277">
        <f t="shared" si="66"/>
        <v>0</v>
      </c>
      <c r="BD19" s="277">
        <f t="shared" si="67"/>
        <v>0</v>
      </c>
      <c r="BE19" s="277">
        <f t="shared" si="68"/>
        <v>0</v>
      </c>
      <c r="BF19" s="277">
        <f t="shared" si="69"/>
        <v>0</v>
      </c>
      <c r="BG19" s="303">
        <f t="shared" si="70"/>
        <v>0</v>
      </c>
      <c r="BH19" s="380" t="str">
        <f t="shared" si="9"/>
        <v>Д</v>
      </c>
      <c r="BI19" s="274"/>
      <c r="BJ19" s="181">
        <f>'Сведения ФОВ'!BM43</f>
        <v>0</v>
      </c>
      <c r="BK19" s="181">
        <f>'Сведения ФОВ'!BN43</f>
        <v>0</v>
      </c>
      <c r="BL19" s="277">
        <f t="shared" si="71"/>
        <v>0</v>
      </c>
      <c r="BM19" s="277">
        <f t="shared" si="72"/>
        <v>0</v>
      </c>
      <c r="BN19" s="276">
        <f t="shared" si="10"/>
        <v>0</v>
      </c>
      <c r="BO19" s="277">
        <f t="shared" si="73"/>
        <v>0</v>
      </c>
      <c r="BP19" s="277">
        <f t="shared" si="74"/>
        <v>0</v>
      </c>
      <c r="BQ19" s="277">
        <f t="shared" si="75"/>
        <v>0</v>
      </c>
      <c r="BR19" s="277">
        <f t="shared" si="76"/>
        <v>0</v>
      </c>
      <c r="BS19" s="303">
        <f t="shared" si="77"/>
        <v>0</v>
      </c>
      <c r="BT19" s="380" t="str">
        <f t="shared" si="11"/>
        <v>Д</v>
      </c>
      <c r="BU19" s="274"/>
      <c r="BV19" s="181">
        <f>'Сведения ФОВ'!BY43</f>
        <v>0</v>
      </c>
      <c r="BW19" s="181">
        <f>'Сведения ФОВ'!BZ43</f>
        <v>0</v>
      </c>
      <c r="BX19" s="277">
        <f t="shared" si="78"/>
        <v>0</v>
      </c>
      <c r="BY19" s="277">
        <f t="shared" si="79"/>
        <v>0</v>
      </c>
      <c r="BZ19" s="276">
        <f t="shared" si="12"/>
        <v>0</v>
      </c>
      <c r="CA19" s="277">
        <f t="shared" si="80"/>
        <v>0</v>
      </c>
      <c r="CB19" s="277">
        <f t="shared" si="81"/>
        <v>0</v>
      </c>
      <c r="CC19" s="277">
        <f t="shared" si="82"/>
        <v>0</v>
      </c>
      <c r="CD19" s="277">
        <f t="shared" si="83"/>
        <v>0</v>
      </c>
      <c r="CE19" s="303">
        <f t="shared" si="84"/>
        <v>0</v>
      </c>
      <c r="CF19" s="380" t="str">
        <f t="shared" si="13"/>
        <v>Д</v>
      </c>
      <c r="CG19" s="274"/>
      <c r="CH19" s="181">
        <f>'Сведения ФОВ'!CK43</f>
        <v>0</v>
      </c>
      <c r="CI19" s="181">
        <f>'Сведения ФОВ'!CL43</f>
        <v>0</v>
      </c>
      <c r="CJ19" s="277">
        <f t="shared" si="85"/>
        <v>0</v>
      </c>
      <c r="CK19" s="277">
        <f t="shared" si="86"/>
        <v>0</v>
      </c>
      <c r="CL19" s="276">
        <f t="shared" si="14"/>
        <v>0</v>
      </c>
      <c r="CM19" s="277">
        <f t="shared" si="87"/>
        <v>0</v>
      </c>
      <c r="CN19" s="277">
        <f t="shared" si="88"/>
        <v>0</v>
      </c>
      <c r="CO19" s="277">
        <f t="shared" si="89"/>
        <v>0</v>
      </c>
      <c r="CP19" s="277">
        <f t="shared" si="90"/>
        <v>0</v>
      </c>
      <c r="CQ19" s="303">
        <f t="shared" si="91"/>
        <v>0</v>
      </c>
      <c r="CR19" s="380" t="str">
        <f t="shared" si="15"/>
        <v>Д</v>
      </c>
      <c r="CS19" s="274"/>
      <c r="CT19" s="181">
        <f>'Сведения ФОВ'!CW43</f>
        <v>0</v>
      </c>
      <c r="CU19" s="181">
        <f>'Сведения ФОВ'!CX43</f>
        <v>0</v>
      </c>
      <c r="CV19" s="277">
        <f t="shared" si="92"/>
        <v>0</v>
      </c>
      <c r="CW19" s="277">
        <f t="shared" si="93"/>
        <v>0</v>
      </c>
      <c r="CX19" s="276">
        <f t="shared" si="16"/>
        <v>0</v>
      </c>
      <c r="CY19" s="277">
        <f t="shared" si="94"/>
        <v>0</v>
      </c>
      <c r="CZ19" s="277">
        <f t="shared" si="95"/>
        <v>0</v>
      </c>
      <c r="DA19" s="277">
        <f t="shared" si="96"/>
        <v>0</v>
      </c>
      <c r="DB19" s="277">
        <f t="shared" si="97"/>
        <v>0</v>
      </c>
      <c r="DC19" s="303">
        <f t="shared" si="98"/>
        <v>0</v>
      </c>
      <c r="DD19" s="380" t="str">
        <f t="shared" si="17"/>
        <v>Д</v>
      </c>
      <c r="DE19" s="274"/>
      <c r="DF19" s="181">
        <f>'Сведения ФОВ'!DI43</f>
        <v>0</v>
      </c>
      <c r="DG19" s="181">
        <f>'Сведения ФОВ'!DJ43</f>
        <v>0</v>
      </c>
      <c r="DH19" s="277">
        <f t="shared" si="99"/>
        <v>0</v>
      </c>
      <c r="DI19" s="277">
        <f t="shared" si="100"/>
        <v>0</v>
      </c>
      <c r="DJ19" s="276">
        <f t="shared" si="18"/>
        <v>0</v>
      </c>
      <c r="DK19" s="277">
        <f t="shared" si="101"/>
        <v>0</v>
      </c>
      <c r="DL19" s="277">
        <f t="shared" si="102"/>
        <v>0</v>
      </c>
      <c r="DM19" s="277">
        <f t="shared" si="103"/>
        <v>0</v>
      </c>
      <c r="DN19" s="277">
        <f t="shared" si="104"/>
        <v>0</v>
      </c>
      <c r="DO19" s="303">
        <f t="shared" si="105"/>
        <v>0</v>
      </c>
      <c r="DP19" s="380" t="str">
        <f t="shared" si="19"/>
        <v>Д</v>
      </c>
      <c r="DQ19" s="274"/>
      <c r="DR19" s="181">
        <f>'Сведения ФОВ'!DU43</f>
        <v>0</v>
      </c>
      <c r="DS19" s="181">
        <f>'Сведения ФОВ'!DV43</f>
        <v>0</v>
      </c>
      <c r="DT19" s="277">
        <f t="shared" si="106"/>
        <v>0</v>
      </c>
      <c r="DU19" s="277">
        <f t="shared" si="107"/>
        <v>0</v>
      </c>
      <c r="DV19" s="276">
        <f t="shared" si="20"/>
        <v>0</v>
      </c>
      <c r="DW19" s="277">
        <f t="shared" si="108"/>
        <v>0</v>
      </c>
      <c r="DX19" s="277">
        <f t="shared" si="109"/>
        <v>0</v>
      </c>
      <c r="DY19" s="277">
        <f t="shared" si="110"/>
        <v>0</v>
      </c>
      <c r="DZ19" s="277">
        <f t="shared" si="111"/>
        <v>0</v>
      </c>
      <c r="EA19" s="303">
        <f t="shared" si="112"/>
        <v>0</v>
      </c>
      <c r="EB19" s="380" t="str">
        <f t="shared" si="21"/>
        <v>Д</v>
      </c>
      <c r="EC19" s="274"/>
      <c r="ED19" s="181">
        <f>'Сведения ФОВ'!EG43</f>
        <v>0</v>
      </c>
      <c r="EE19" s="181">
        <f>'Сведения ФОВ'!EH43</f>
        <v>0</v>
      </c>
      <c r="EF19" s="277">
        <f t="shared" si="113"/>
        <v>0</v>
      </c>
      <c r="EG19" s="277">
        <f t="shared" si="114"/>
        <v>0</v>
      </c>
      <c r="EH19" s="276">
        <f t="shared" si="22"/>
        <v>0</v>
      </c>
      <c r="EI19" s="277">
        <f t="shared" si="115"/>
        <v>0</v>
      </c>
      <c r="EJ19" s="277">
        <f t="shared" si="116"/>
        <v>0</v>
      </c>
      <c r="EK19" s="277">
        <f t="shared" si="117"/>
        <v>0</v>
      </c>
      <c r="EL19" s="277">
        <f t="shared" si="118"/>
        <v>0</v>
      </c>
      <c r="EM19" s="303">
        <f t="shared" si="119"/>
        <v>0</v>
      </c>
      <c r="EN19" s="380" t="str">
        <f t="shared" si="23"/>
        <v>Д</v>
      </c>
      <c r="EO19" s="274"/>
      <c r="EP19" s="181">
        <f>'Сведения ФОВ'!ES43</f>
        <v>0</v>
      </c>
      <c r="EQ19" s="181">
        <f>'Сведения ФОВ'!ET43</f>
        <v>0</v>
      </c>
      <c r="ER19" s="277">
        <f t="shared" si="120"/>
        <v>0</v>
      </c>
      <c r="ES19" s="277">
        <f t="shared" si="121"/>
        <v>0</v>
      </c>
      <c r="ET19" s="276">
        <f t="shared" si="24"/>
        <v>0</v>
      </c>
      <c r="EU19" s="277">
        <f t="shared" si="122"/>
        <v>0</v>
      </c>
      <c r="EV19" s="277">
        <f t="shared" si="123"/>
        <v>0</v>
      </c>
      <c r="EW19" s="277">
        <f t="shared" si="124"/>
        <v>0</v>
      </c>
      <c r="EX19" s="277">
        <f t="shared" si="125"/>
        <v>0</v>
      </c>
      <c r="EY19" s="303">
        <f t="shared" si="126"/>
        <v>0</v>
      </c>
      <c r="EZ19" s="380" t="str">
        <f t="shared" si="25"/>
        <v>Д</v>
      </c>
      <c r="FA19" s="274"/>
      <c r="FB19" s="181">
        <f>'Сведения ФОВ'!FE43</f>
        <v>0</v>
      </c>
      <c r="FC19" s="181">
        <f>'Сведения ФОВ'!FF43</f>
        <v>0</v>
      </c>
      <c r="FD19" s="277">
        <f t="shared" si="127"/>
        <v>0</v>
      </c>
      <c r="FE19" s="277">
        <f t="shared" si="128"/>
        <v>0</v>
      </c>
      <c r="FF19" s="276">
        <f t="shared" si="26"/>
        <v>0</v>
      </c>
      <c r="FG19" s="277">
        <f t="shared" si="129"/>
        <v>0</v>
      </c>
      <c r="FH19" s="277">
        <f t="shared" si="130"/>
        <v>0</v>
      </c>
      <c r="FI19" s="277">
        <f t="shared" si="131"/>
        <v>0</v>
      </c>
      <c r="FJ19" s="277">
        <f t="shared" si="132"/>
        <v>0</v>
      </c>
      <c r="FK19" s="303">
        <f t="shared" si="133"/>
        <v>0</v>
      </c>
      <c r="FL19" s="380" t="str">
        <f t="shared" si="27"/>
        <v>Д</v>
      </c>
      <c r="FM19" s="274"/>
      <c r="FN19" s="181">
        <f>'Сведения ФОВ'!FQ43</f>
        <v>0</v>
      </c>
      <c r="FO19" s="181">
        <f>'Сведения ФОВ'!FR43</f>
        <v>0</v>
      </c>
      <c r="FP19" s="277">
        <f t="shared" si="134"/>
        <v>0</v>
      </c>
      <c r="FQ19" s="277">
        <f t="shared" si="135"/>
        <v>0</v>
      </c>
      <c r="FR19" s="276">
        <f t="shared" si="28"/>
        <v>0</v>
      </c>
      <c r="FS19" s="277">
        <f t="shared" si="136"/>
        <v>0</v>
      </c>
      <c r="FT19" s="277">
        <f t="shared" si="137"/>
        <v>0</v>
      </c>
      <c r="FU19" s="277">
        <f t="shared" si="138"/>
        <v>0</v>
      </c>
      <c r="FV19" s="277">
        <f t="shared" si="139"/>
        <v>0</v>
      </c>
      <c r="FW19" s="303">
        <f t="shared" si="140"/>
        <v>0</v>
      </c>
      <c r="FX19" s="380" t="str">
        <f t="shared" si="29"/>
        <v>Д</v>
      </c>
      <c r="FY19" s="274"/>
      <c r="FZ19" s="181">
        <f>'Сведения ФОВ'!GC43</f>
        <v>0</v>
      </c>
      <c r="GA19" s="181">
        <f>'Сведения ФОВ'!GD43</f>
        <v>0</v>
      </c>
      <c r="GB19" s="277">
        <f t="shared" si="141"/>
        <v>0</v>
      </c>
      <c r="GC19" s="277">
        <f t="shared" si="142"/>
        <v>0</v>
      </c>
      <c r="GD19" s="276">
        <f t="shared" si="30"/>
        <v>0</v>
      </c>
      <c r="GE19" s="277">
        <f t="shared" si="143"/>
        <v>0</v>
      </c>
      <c r="GF19" s="277">
        <f t="shared" si="144"/>
        <v>0</v>
      </c>
      <c r="GG19" s="277">
        <f t="shared" si="145"/>
        <v>0</v>
      </c>
      <c r="GH19" s="277">
        <f t="shared" si="146"/>
        <v>0</v>
      </c>
      <c r="GI19" s="303">
        <f t="shared" si="147"/>
        <v>0</v>
      </c>
      <c r="GJ19" s="380" t="str">
        <f t="shared" si="31"/>
        <v>Д</v>
      </c>
      <c r="GK19" s="274"/>
      <c r="GL19" s="181">
        <f>'Сведения ФОВ'!GO43</f>
        <v>0</v>
      </c>
      <c r="GM19" s="181">
        <f>'Сведения ФОВ'!GP43</f>
        <v>0</v>
      </c>
      <c r="GN19" s="277">
        <f t="shared" si="148"/>
        <v>0</v>
      </c>
      <c r="GO19" s="277">
        <f t="shared" si="149"/>
        <v>0</v>
      </c>
      <c r="GP19" s="276">
        <f t="shared" si="32"/>
        <v>0</v>
      </c>
      <c r="GQ19" s="277">
        <f t="shared" si="150"/>
        <v>0</v>
      </c>
      <c r="GR19" s="277">
        <f t="shared" si="151"/>
        <v>0</v>
      </c>
      <c r="GS19" s="277">
        <f t="shared" si="152"/>
        <v>0</v>
      </c>
      <c r="GT19" s="277">
        <f t="shared" si="153"/>
        <v>0</v>
      </c>
      <c r="GU19" s="303">
        <f t="shared" si="154"/>
        <v>0</v>
      </c>
      <c r="GV19" s="380" t="str">
        <f t="shared" si="33"/>
        <v>Д</v>
      </c>
      <c r="GW19" s="274"/>
      <c r="GX19" s="181">
        <f>'Сведения ФОВ'!HA43</f>
        <v>0</v>
      </c>
      <c r="GY19" s="181">
        <f>'Сведения ФОВ'!HB43</f>
        <v>0</v>
      </c>
      <c r="GZ19" s="277">
        <f t="shared" si="155"/>
        <v>0</v>
      </c>
      <c r="HA19" s="277">
        <f t="shared" si="156"/>
        <v>0</v>
      </c>
      <c r="HB19" s="276">
        <f t="shared" si="34"/>
        <v>0</v>
      </c>
      <c r="HC19" s="277">
        <f t="shared" si="157"/>
        <v>0</v>
      </c>
      <c r="HD19" s="277">
        <f t="shared" si="158"/>
        <v>0</v>
      </c>
      <c r="HE19" s="277">
        <f t="shared" si="159"/>
        <v>0</v>
      </c>
      <c r="HF19" s="277">
        <f t="shared" si="160"/>
        <v>0</v>
      </c>
      <c r="HG19" s="303">
        <f t="shared" si="161"/>
        <v>0</v>
      </c>
      <c r="HH19" s="380" t="str">
        <f t="shared" si="35"/>
        <v>Д</v>
      </c>
    </row>
    <row r="20" spans="1:216" ht="15.75">
      <c r="A20" s="241"/>
      <c r="B20" s="181">
        <f>'Сведения ФОВ'!E44</f>
        <v>0</v>
      </c>
      <c r="C20" s="181">
        <f>'Сведения ФОВ'!F44</f>
        <v>0</v>
      </c>
      <c r="D20" s="277">
        <f t="shared" si="36"/>
        <v>0</v>
      </c>
      <c r="E20" s="277">
        <f t="shared" si="37"/>
        <v>0</v>
      </c>
      <c r="F20" s="276">
        <f t="shared" si="0"/>
        <v>0</v>
      </c>
      <c r="G20" s="277">
        <f t="shared" si="38"/>
        <v>0</v>
      </c>
      <c r="H20" s="277">
        <f t="shared" si="39"/>
        <v>0</v>
      </c>
      <c r="I20" s="277">
        <f t="shared" si="40"/>
        <v>0</v>
      </c>
      <c r="J20" s="277">
        <f t="shared" si="41"/>
        <v>0</v>
      </c>
      <c r="K20" s="303">
        <f t="shared" si="42"/>
        <v>0</v>
      </c>
      <c r="L20" s="380" t="str">
        <f t="shared" si="1"/>
        <v>Д</v>
      </c>
      <c r="M20" s="274"/>
      <c r="N20" s="181">
        <f>'Сведения ФОВ'!Q44</f>
        <v>0</v>
      </c>
      <c r="O20" s="181">
        <f>'Сведения ФОВ'!R44</f>
        <v>0</v>
      </c>
      <c r="P20" s="277">
        <f t="shared" si="43"/>
        <v>0</v>
      </c>
      <c r="Q20" s="277">
        <f t="shared" si="44"/>
        <v>0</v>
      </c>
      <c r="R20" s="276">
        <f t="shared" si="2"/>
        <v>0</v>
      </c>
      <c r="S20" s="277">
        <f t="shared" si="45"/>
        <v>0</v>
      </c>
      <c r="T20" s="277">
        <f t="shared" si="46"/>
        <v>0</v>
      </c>
      <c r="U20" s="277">
        <f t="shared" si="47"/>
        <v>0</v>
      </c>
      <c r="V20" s="277">
        <f t="shared" si="48"/>
        <v>0</v>
      </c>
      <c r="W20" s="303">
        <f t="shared" si="49"/>
        <v>0</v>
      </c>
      <c r="X20" s="380" t="str">
        <f t="shared" si="3"/>
        <v>Д</v>
      </c>
      <c r="Y20" s="274"/>
      <c r="Z20" s="181">
        <f>'Сведения ФОВ'!AC44</f>
        <v>0</v>
      </c>
      <c r="AA20" s="181">
        <f>'Сведения ФОВ'!AD44</f>
        <v>0</v>
      </c>
      <c r="AB20" s="277">
        <f t="shared" si="50"/>
        <v>0</v>
      </c>
      <c r="AC20" s="277">
        <f t="shared" si="51"/>
        <v>0</v>
      </c>
      <c r="AD20" s="276">
        <f t="shared" si="4"/>
        <v>0</v>
      </c>
      <c r="AE20" s="277">
        <f t="shared" si="52"/>
        <v>0</v>
      </c>
      <c r="AF20" s="277">
        <f t="shared" si="53"/>
        <v>0</v>
      </c>
      <c r="AG20" s="277">
        <f t="shared" si="54"/>
        <v>0</v>
      </c>
      <c r="AH20" s="277">
        <f t="shared" si="55"/>
        <v>0</v>
      </c>
      <c r="AI20" s="303">
        <f t="shared" si="56"/>
        <v>0</v>
      </c>
      <c r="AJ20" s="380" t="str">
        <f t="shared" si="5"/>
        <v>Д</v>
      </c>
      <c r="AK20" s="274"/>
      <c r="AL20" s="181">
        <f>'Сведения ФОВ'!AO44</f>
        <v>0</v>
      </c>
      <c r="AM20" s="181">
        <f>'Сведения ФОВ'!AP44</f>
        <v>0</v>
      </c>
      <c r="AN20" s="277">
        <f t="shared" si="57"/>
        <v>0</v>
      </c>
      <c r="AO20" s="277">
        <f t="shared" si="58"/>
        <v>0</v>
      </c>
      <c r="AP20" s="276">
        <f t="shared" si="6"/>
        <v>0</v>
      </c>
      <c r="AQ20" s="277">
        <f t="shared" si="59"/>
        <v>0</v>
      </c>
      <c r="AR20" s="277">
        <f t="shared" si="60"/>
        <v>0</v>
      </c>
      <c r="AS20" s="277">
        <f t="shared" si="61"/>
        <v>0</v>
      </c>
      <c r="AT20" s="277">
        <f t="shared" si="62"/>
        <v>0</v>
      </c>
      <c r="AU20" s="303">
        <f t="shared" si="63"/>
        <v>0</v>
      </c>
      <c r="AV20" s="380" t="str">
        <f t="shared" si="7"/>
        <v>Д</v>
      </c>
      <c r="AW20" s="274"/>
      <c r="AX20" s="181">
        <f>'Сведения ФОВ'!BA44</f>
        <v>0</v>
      </c>
      <c r="AY20" s="181">
        <f>'Сведения ФОВ'!BB44</f>
        <v>0</v>
      </c>
      <c r="AZ20" s="277">
        <f t="shared" si="64"/>
        <v>0</v>
      </c>
      <c r="BA20" s="277">
        <f t="shared" si="65"/>
        <v>0</v>
      </c>
      <c r="BB20" s="276">
        <f t="shared" si="8"/>
        <v>0</v>
      </c>
      <c r="BC20" s="277">
        <f t="shared" si="66"/>
        <v>0</v>
      </c>
      <c r="BD20" s="277">
        <f t="shared" si="67"/>
        <v>0</v>
      </c>
      <c r="BE20" s="277">
        <f t="shared" si="68"/>
        <v>0</v>
      </c>
      <c r="BF20" s="277">
        <f t="shared" si="69"/>
        <v>0</v>
      </c>
      <c r="BG20" s="303">
        <f t="shared" si="70"/>
        <v>0</v>
      </c>
      <c r="BH20" s="380" t="str">
        <f t="shared" si="9"/>
        <v>Д</v>
      </c>
      <c r="BI20" s="274"/>
      <c r="BJ20" s="181">
        <f>'Сведения ФОВ'!BM44</f>
        <v>0</v>
      </c>
      <c r="BK20" s="181">
        <f>'Сведения ФОВ'!BN44</f>
        <v>0</v>
      </c>
      <c r="BL20" s="277">
        <f t="shared" si="71"/>
        <v>0</v>
      </c>
      <c r="BM20" s="277">
        <f t="shared" si="72"/>
        <v>0</v>
      </c>
      <c r="BN20" s="276">
        <f t="shared" si="10"/>
        <v>0</v>
      </c>
      <c r="BO20" s="277">
        <f t="shared" si="73"/>
        <v>0</v>
      </c>
      <c r="BP20" s="277">
        <f t="shared" si="74"/>
        <v>0</v>
      </c>
      <c r="BQ20" s="277">
        <f t="shared" si="75"/>
        <v>0</v>
      </c>
      <c r="BR20" s="277">
        <f t="shared" si="76"/>
        <v>0</v>
      </c>
      <c r="BS20" s="303">
        <f t="shared" si="77"/>
        <v>0</v>
      </c>
      <c r="BT20" s="380" t="str">
        <f t="shared" si="11"/>
        <v>Д</v>
      </c>
      <c r="BU20" s="274"/>
      <c r="BV20" s="181">
        <f>'Сведения ФОВ'!BY44</f>
        <v>0</v>
      </c>
      <c r="BW20" s="181">
        <f>'Сведения ФОВ'!BZ44</f>
        <v>0</v>
      </c>
      <c r="BX20" s="277">
        <f t="shared" si="78"/>
        <v>0</v>
      </c>
      <c r="BY20" s="277">
        <f t="shared" si="79"/>
        <v>0</v>
      </c>
      <c r="BZ20" s="276">
        <f t="shared" si="12"/>
        <v>0</v>
      </c>
      <c r="CA20" s="277">
        <f t="shared" si="80"/>
        <v>0</v>
      </c>
      <c r="CB20" s="277">
        <f t="shared" si="81"/>
        <v>0</v>
      </c>
      <c r="CC20" s="277">
        <f t="shared" si="82"/>
        <v>0</v>
      </c>
      <c r="CD20" s="277">
        <f t="shared" si="83"/>
        <v>0</v>
      </c>
      <c r="CE20" s="303">
        <f t="shared" si="84"/>
        <v>0</v>
      </c>
      <c r="CF20" s="380" t="str">
        <f t="shared" si="13"/>
        <v>Д</v>
      </c>
      <c r="CG20" s="274"/>
      <c r="CH20" s="181">
        <f>'Сведения ФОВ'!CK44</f>
        <v>0</v>
      </c>
      <c r="CI20" s="181">
        <f>'Сведения ФОВ'!CL44</f>
        <v>0</v>
      </c>
      <c r="CJ20" s="277">
        <f t="shared" si="85"/>
        <v>0</v>
      </c>
      <c r="CK20" s="277">
        <f t="shared" si="86"/>
        <v>0</v>
      </c>
      <c r="CL20" s="276">
        <f t="shared" si="14"/>
        <v>0</v>
      </c>
      <c r="CM20" s="277">
        <f t="shared" si="87"/>
        <v>0</v>
      </c>
      <c r="CN20" s="277">
        <f t="shared" si="88"/>
        <v>0</v>
      </c>
      <c r="CO20" s="277">
        <f t="shared" si="89"/>
        <v>0</v>
      </c>
      <c r="CP20" s="277">
        <f t="shared" si="90"/>
        <v>0</v>
      </c>
      <c r="CQ20" s="303">
        <f t="shared" si="91"/>
        <v>0</v>
      </c>
      <c r="CR20" s="380" t="str">
        <f t="shared" si="15"/>
        <v>Д</v>
      </c>
      <c r="CS20" s="274"/>
      <c r="CT20" s="181">
        <f>'Сведения ФОВ'!CW44</f>
        <v>0</v>
      </c>
      <c r="CU20" s="181">
        <f>'Сведения ФОВ'!CX44</f>
        <v>0</v>
      </c>
      <c r="CV20" s="277">
        <f t="shared" si="92"/>
        <v>0</v>
      </c>
      <c r="CW20" s="277">
        <f t="shared" si="93"/>
        <v>0</v>
      </c>
      <c r="CX20" s="276">
        <f t="shared" si="16"/>
        <v>0</v>
      </c>
      <c r="CY20" s="277">
        <f t="shared" si="94"/>
        <v>0</v>
      </c>
      <c r="CZ20" s="277">
        <f t="shared" si="95"/>
        <v>0</v>
      </c>
      <c r="DA20" s="277">
        <f t="shared" si="96"/>
        <v>0</v>
      </c>
      <c r="DB20" s="277">
        <f t="shared" si="97"/>
        <v>0</v>
      </c>
      <c r="DC20" s="303">
        <f t="shared" si="98"/>
        <v>0</v>
      </c>
      <c r="DD20" s="380" t="str">
        <f t="shared" si="17"/>
        <v>Д</v>
      </c>
      <c r="DE20" s="274"/>
      <c r="DF20" s="181">
        <f>'Сведения ФОВ'!DI44</f>
        <v>0</v>
      </c>
      <c r="DG20" s="181">
        <f>'Сведения ФОВ'!DJ44</f>
        <v>0</v>
      </c>
      <c r="DH20" s="277">
        <f t="shared" si="99"/>
        <v>0</v>
      </c>
      <c r="DI20" s="277">
        <f t="shared" si="100"/>
        <v>0</v>
      </c>
      <c r="DJ20" s="276">
        <f t="shared" si="18"/>
        <v>0</v>
      </c>
      <c r="DK20" s="277">
        <f t="shared" si="101"/>
        <v>0</v>
      </c>
      <c r="DL20" s="277">
        <f t="shared" si="102"/>
        <v>0</v>
      </c>
      <c r="DM20" s="277">
        <f t="shared" si="103"/>
        <v>0</v>
      </c>
      <c r="DN20" s="277">
        <f t="shared" si="104"/>
        <v>0</v>
      </c>
      <c r="DO20" s="303">
        <f t="shared" si="105"/>
        <v>0</v>
      </c>
      <c r="DP20" s="380" t="str">
        <f t="shared" si="19"/>
        <v>Д</v>
      </c>
      <c r="DQ20" s="274"/>
      <c r="DR20" s="181">
        <f>'Сведения ФОВ'!DU44</f>
        <v>0</v>
      </c>
      <c r="DS20" s="181">
        <f>'Сведения ФОВ'!DV44</f>
        <v>0</v>
      </c>
      <c r="DT20" s="277">
        <f t="shared" si="106"/>
        <v>0</v>
      </c>
      <c r="DU20" s="277">
        <f t="shared" si="107"/>
        <v>0</v>
      </c>
      <c r="DV20" s="276">
        <f t="shared" si="20"/>
        <v>0</v>
      </c>
      <c r="DW20" s="277">
        <f t="shared" si="108"/>
        <v>0</v>
      </c>
      <c r="DX20" s="277">
        <f t="shared" si="109"/>
        <v>0</v>
      </c>
      <c r="DY20" s="277">
        <f t="shared" si="110"/>
        <v>0</v>
      </c>
      <c r="DZ20" s="277">
        <f t="shared" si="111"/>
        <v>0</v>
      </c>
      <c r="EA20" s="303">
        <f t="shared" si="112"/>
        <v>0</v>
      </c>
      <c r="EB20" s="380" t="str">
        <f t="shared" si="21"/>
        <v>Д</v>
      </c>
      <c r="EC20" s="274"/>
      <c r="ED20" s="181">
        <f>'Сведения ФОВ'!EG44</f>
        <v>0</v>
      </c>
      <c r="EE20" s="181">
        <f>'Сведения ФОВ'!EH44</f>
        <v>0</v>
      </c>
      <c r="EF20" s="277">
        <f t="shared" si="113"/>
        <v>0</v>
      </c>
      <c r="EG20" s="277">
        <f t="shared" si="114"/>
        <v>0</v>
      </c>
      <c r="EH20" s="276">
        <f t="shared" si="22"/>
        <v>0</v>
      </c>
      <c r="EI20" s="277">
        <f t="shared" si="115"/>
        <v>0</v>
      </c>
      <c r="EJ20" s="277">
        <f t="shared" si="116"/>
        <v>0</v>
      </c>
      <c r="EK20" s="277">
        <f t="shared" si="117"/>
        <v>0</v>
      </c>
      <c r="EL20" s="277">
        <f t="shared" si="118"/>
        <v>0</v>
      </c>
      <c r="EM20" s="303">
        <f t="shared" si="119"/>
        <v>0</v>
      </c>
      <c r="EN20" s="380" t="str">
        <f t="shared" si="23"/>
        <v>Д</v>
      </c>
      <c r="EO20" s="274"/>
      <c r="EP20" s="181">
        <f>'Сведения ФОВ'!ES44</f>
        <v>0</v>
      </c>
      <c r="EQ20" s="181">
        <f>'Сведения ФОВ'!ET44</f>
        <v>0</v>
      </c>
      <c r="ER20" s="277">
        <f t="shared" si="120"/>
        <v>0</v>
      </c>
      <c r="ES20" s="277">
        <f t="shared" si="121"/>
        <v>0</v>
      </c>
      <c r="ET20" s="276">
        <f t="shared" si="24"/>
        <v>0</v>
      </c>
      <c r="EU20" s="277">
        <f t="shared" si="122"/>
        <v>0</v>
      </c>
      <c r="EV20" s="277">
        <f t="shared" si="123"/>
        <v>0</v>
      </c>
      <c r="EW20" s="277">
        <f t="shared" si="124"/>
        <v>0</v>
      </c>
      <c r="EX20" s="277">
        <f t="shared" si="125"/>
        <v>0</v>
      </c>
      <c r="EY20" s="303">
        <f t="shared" si="126"/>
        <v>0</v>
      </c>
      <c r="EZ20" s="380" t="str">
        <f t="shared" si="25"/>
        <v>Д</v>
      </c>
      <c r="FA20" s="274"/>
      <c r="FB20" s="181">
        <f>'Сведения ФОВ'!FE44</f>
        <v>0</v>
      </c>
      <c r="FC20" s="181">
        <f>'Сведения ФОВ'!FF44</f>
        <v>0</v>
      </c>
      <c r="FD20" s="277">
        <f t="shared" si="127"/>
        <v>0</v>
      </c>
      <c r="FE20" s="277">
        <f t="shared" si="128"/>
        <v>0</v>
      </c>
      <c r="FF20" s="276">
        <f t="shared" si="26"/>
        <v>0</v>
      </c>
      <c r="FG20" s="277">
        <f t="shared" si="129"/>
        <v>0</v>
      </c>
      <c r="FH20" s="277">
        <f t="shared" si="130"/>
        <v>0</v>
      </c>
      <c r="FI20" s="277">
        <f t="shared" si="131"/>
        <v>0</v>
      </c>
      <c r="FJ20" s="277">
        <f t="shared" si="132"/>
        <v>0</v>
      </c>
      <c r="FK20" s="303">
        <f t="shared" si="133"/>
        <v>0</v>
      </c>
      <c r="FL20" s="380" t="str">
        <f t="shared" si="27"/>
        <v>Д</v>
      </c>
      <c r="FM20" s="274"/>
      <c r="FN20" s="181">
        <f>'Сведения ФОВ'!FQ44</f>
        <v>0</v>
      </c>
      <c r="FO20" s="181">
        <f>'Сведения ФОВ'!FR44</f>
        <v>0</v>
      </c>
      <c r="FP20" s="277">
        <f t="shared" si="134"/>
        <v>0</v>
      </c>
      <c r="FQ20" s="277">
        <f t="shared" si="135"/>
        <v>0</v>
      </c>
      <c r="FR20" s="276">
        <f t="shared" si="28"/>
        <v>0</v>
      </c>
      <c r="FS20" s="277">
        <f t="shared" si="136"/>
        <v>0</v>
      </c>
      <c r="FT20" s="277">
        <f t="shared" si="137"/>
        <v>0</v>
      </c>
      <c r="FU20" s="277">
        <f t="shared" si="138"/>
        <v>0</v>
      </c>
      <c r="FV20" s="277">
        <f t="shared" si="139"/>
        <v>0</v>
      </c>
      <c r="FW20" s="303">
        <f t="shared" si="140"/>
        <v>0</v>
      </c>
      <c r="FX20" s="380" t="str">
        <f t="shared" si="29"/>
        <v>Д</v>
      </c>
      <c r="FY20" s="274"/>
      <c r="FZ20" s="181">
        <f>'Сведения ФОВ'!GC44</f>
        <v>0</v>
      </c>
      <c r="GA20" s="181">
        <f>'Сведения ФОВ'!GD44</f>
        <v>0</v>
      </c>
      <c r="GB20" s="277">
        <f t="shared" si="141"/>
        <v>0</v>
      </c>
      <c r="GC20" s="277">
        <f t="shared" si="142"/>
        <v>0</v>
      </c>
      <c r="GD20" s="276">
        <f t="shared" si="30"/>
        <v>0</v>
      </c>
      <c r="GE20" s="277">
        <f t="shared" si="143"/>
        <v>0</v>
      </c>
      <c r="GF20" s="277">
        <f t="shared" si="144"/>
        <v>0</v>
      </c>
      <c r="GG20" s="277">
        <f t="shared" si="145"/>
        <v>0</v>
      </c>
      <c r="GH20" s="277">
        <f t="shared" si="146"/>
        <v>0</v>
      </c>
      <c r="GI20" s="303">
        <f t="shared" si="147"/>
        <v>0</v>
      </c>
      <c r="GJ20" s="380" t="str">
        <f t="shared" si="31"/>
        <v>Д</v>
      </c>
      <c r="GK20" s="274"/>
      <c r="GL20" s="181">
        <f>'Сведения ФОВ'!GO44</f>
        <v>0</v>
      </c>
      <c r="GM20" s="181">
        <f>'Сведения ФОВ'!GP44</f>
        <v>0</v>
      </c>
      <c r="GN20" s="277">
        <f t="shared" si="148"/>
        <v>0</v>
      </c>
      <c r="GO20" s="277">
        <f t="shared" si="149"/>
        <v>0</v>
      </c>
      <c r="GP20" s="276">
        <f t="shared" si="32"/>
        <v>0</v>
      </c>
      <c r="GQ20" s="277">
        <f t="shared" si="150"/>
        <v>0</v>
      </c>
      <c r="GR20" s="277">
        <f t="shared" si="151"/>
        <v>0</v>
      </c>
      <c r="GS20" s="277">
        <f t="shared" si="152"/>
        <v>0</v>
      </c>
      <c r="GT20" s="277">
        <f t="shared" si="153"/>
        <v>0</v>
      </c>
      <c r="GU20" s="303">
        <f t="shared" si="154"/>
        <v>0</v>
      </c>
      <c r="GV20" s="380" t="str">
        <f t="shared" si="33"/>
        <v>Д</v>
      </c>
      <c r="GW20" s="274"/>
      <c r="GX20" s="181">
        <f>'Сведения ФОВ'!HA44</f>
        <v>0</v>
      </c>
      <c r="GY20" s="181">
        <f>'Сведения ФОВ'!HB44</f>
        <v>0</v>
      </c>
      <c r="GZ20" s="277">
        <f t="shared" si="155"/>
        <v>0</v>
      </c>
      <c r="HA20" s="277">
        <f t="shared" si="156"/>
        <v>0</v>
      </c>
      <c r="HB20" s="276">
        <f t="shared" si="34"/>
        <v>0</v>
      </c>
      <c r="HC20" s="277">
        <f t="shared" si="157"/>
        <v>0</v>
      </c>
      <c r="HD20" s="277">
        <f t="shared" si="158"/>
        <v>0</v>
      </c>
      <c r="HE20" s="277">
        <f t="shared" si="159"/>
        <v>0</v>
      </c>
      <c r="HF20" s="277">
        <f t="shared" si="160"/>
        <v>0</v>
      </c>
      <c r="HG20" s="303">
        <f t="shared" si="161"/>
        <v>0</v>
      </c>
      <c r="HH20" s="380" t="str">
        <f t="shared" si="35"/>
        <v>Д</v>
      </c>
    </row>
    <row r="21" spans="1:216" ht="15.75">
      <c r="A21" s="241"/>
      <c r="B21" s="181">
        <f>'Сведения ФОВ'!E45</f>
        <v>0</v>
      </c>
      <c r="C21" s="181">
        <f>'Сведения ФОВ'!F45</f>
        <v>0</v>
      </c>
      <c r="D21" s="277">
        <f t="shared" si="36"/>
        <v>0</v>
      </c>
      <c r="E21" s="277">
        <f t="shared" si="37"/>
        <v>0</v>
      </c>
      <c r="F21" s="276">
        <f t="shared" si="0"/>
        <v>0</v>
      </c>
      <c r="G21" s="277">
        <f t="shared" si="38"/>
        <v>0</v>
      </c>
      <c r="H21" s="277">
        <f t="shared" si="39"/>
        <v>0</v>
      </c>
      <c r="I21" s="277">
        <f t="shared" si="40"/>
        <v>0</v>
      </c>
      <c r="J21" s="277">
        <f t="shared" si="41"/>
        <v>0</v>
      </c>
      <c r="K21" s="303">
        <f t="shared" si="42"/>
        <v>0</v>
      </c>
      <c r="L21" s="380" t="str">
        <f t="shared" si="1"/>
        <v>Д</v>
      </c>
      <c r="M21" s="274"/>
      <c r="N21" s="181">
        <f>'Сведения ФОВ'!Q45</f>
        <v>0</v>
      </c>
      <c r="O21" s="181">
        <f>'Сведения ФОВ'!R45</f>
        <v>0</v>
      </c>
      <c r="P21" s="277">
        <f t="shared" si="43"/>
        <v>0</v>
      </c>
      <c r="Q21" s="277">
        <f t="shared" si="44"/>
        <v>0</v>
      </c>
      <c r="R21" s="276">
        <f t="shared" si="2"/>
        <v>0</v>
      </c>
      <c r="S21" s="277">
        <f t="shared" si="45"/>
        <v>0</v>
      </c>
      <c r="T21" s="277">
        <f t="shared" si="46"/>
        <v>0</v>
      </c>
      <c r="U21" s="277">
        <f t="shared" si="47"/>
        <v>0</v>
      </c>
      <c r="V21" s="277">
        <f t="shared" si="48"/>
        <v>0</v>
      </c>
      <c r="W21" s="303">
        <f t="shared" si="49"/>
        <v>0</v>
      </c>
      <c r="X21" s="380" t="str">
        <f t="shared" si="3"/>
        <v>Д</v>
      </c>
      <c r="Y21" s="274"/>
      <c r="Z21" s="181">
        <f>'Сведения ФОВ'!AC45</f>
        <v>0</v>
      </c>
      <c r="AA21" s="181">
        <f>'Сведения ФОВ'!AD45</f>
        <v>0</v>
      </c>
      <c r="AB21" s="277">
        <f t="shared" si="50"/>
        <v>0</v>
      </c>
      <c r="AC21" s="277">
        <f t="shared" si="51"/>
        <v>0</v>
      </c>
      <c r="AD21" s="276">
        <f t="shared" si="4"/>
        <v>0</v>
      </c>
      <c r="AE21" s="277">
        <f t="shared" si="52"/>
        <v>0</v>
      </c>
      <c r="AF21" s="277">
        <f t="shared" si="53"/>
        <v>0</v>
      </c>
      <c r="AG21" s="277">
        <f t="shared" si="54"/>
        <v>0</v>
      </c>
      <c r="AH21" s="277">
        <f t="shared" si="55"/>
        <v>0</v>
      </c>
      <c r="AI21" s="303">
        <f t="shared" si="56"/>
        <v>0</v>
      </c>
      <c r="AJ21" s="380" t="str">
        <f t="shared" si="5"/>
        <v>Д</v>
      </c>
      <c r="AK21" s="274"/>
      <c r="AL21" s="181">
        <f>'Сведения ФОВ'!AO45</f>
        <v>0</v>
      </c>
      <c r="AM21" s="181">
        <f>'Сведения ФОВ'!AP45</f>
        <v>0</v>
      </c>
      <c r="AN21" s="277">
        <f t="shared" si="57"/>
        <v>0</v>
      </c>
      <c r="AO21" s="277">
        <f t="shared" si="58"/>
        <v>0</v>
      </c>
      <c r="AP21" s="276">
        <f t="shared" si="6"/>
        <v>0</v>
      </c>
      <c r="AQ21" s="277">
        <f t="shared" si="59"/>
        <v>0</v>
      </c>
      <c r="AR21" s="277">
        <f t="shared" si="60"/>
        <v>0</v>
      </c>
      <c r="AS21" s="277">
        <f t="shared" si="61"/>
        <v>0</v>
      </c>
      <c r="AT21" s="277">
        <f t="shared" si="62"/>
        <v>0</v>
      </c>
      <c r="AU21" s="303">
        <f t="shared" si="63"/>
        <v>0</v>
      </c>
      <c r="AV21" s="380" t="str">
        <f t="shared" si="7"/>
        <v>Д</v>
      </c>
      <c r="AW21" s="274"/>
      <c r="AX21" s="181">
        <f>'Сведения ФОВ'!BA45</f>
        <v>0</v>
      </c>
      <c r="AY21" s="181">
        <f>'Сведения ФОВ'!BB45</f>
        <v>0</v>
      </c>
      <c r="AZ21" s="277">
        <f t="shared" si="64"/>
        <v>0</v>
      </c>
      <c r="BA21" s="277">
        <f t="shared" si="65"/>
        <v>0</v>
      </c>
      <c r="BB21" s="276">
        <f t="shared" si="8"/>
        <v>0</v>
      </c>
      <c r="BC21" s="277">
        <f t="shared" si="66"/>
        <v>0</v>
      </c>
      <c r="BD21" s="277">
        <f t="shared" si="67"/>
        <v>0</v>
      </c>
      <c r="BE21" s="277">
        <f t="shared" si="68"/>
        <v>0</v>
      </c>
      <c r="BF21" s="277">
        <f t="shared" si="69"/>
        <v>0</v>
      </c>
      <c r="BG21" s="303">
        <f t="shared" si="70"/>
        <v>0</v>
      </c>
      <c r="BH21" s="380" t="str">
        <f t="shared" si="9"/>
        <v>Д</v>
      </c>
      <c r="BI21" s="274"/>
      <c r="BJ21" s="181">
        <f>'Сведения ФОВ'!BM45</f>
        <v>0</v>
      </c>
      <c r="BK21" s="181">
        <f>'Сведения ФОВ'!BN45</f>
        <v>0</v>
      </c>
      <c r="BL21" s="277">
        <f t="shared" si="71"/>
        <v>0</v>
      </c>
      <c r="BM21" s="277">
        <f t="shared" si="72"/>
        <v>0</v>
      </c>
      <c r="BN21" s="276">
        <f t="shared" si="10"/>
        <v>0</v>
      </c>
      <c r="BO21" s="277">
        <f t="shared" si="73"/>
        <v>0</v>
      </c>
      <c r="BP21" s="277">
        <f t="shared" si="74"/>
        <v>0</v>
      </c>
      <c r="BQ21" s="277">
        <f t="shared" si="75"/>
        <v>0</v>
      </c>
      <c r="BR21" s="277">
        <f t="shared" si="76"/>
        <v>0</v>
      </c>
      <c r="BS21" s="303">
        <f t="shared" si="77"/>
        <v>0</v>
      </c>
      <c r="BT21" s="380" t="str">
        <f t="shared" si="11"/>
        <v>Д</v>
      </c>
      <c r="BU21" s="274"/>
      <c r="BV21" s="181">
        <f>'Сведения ФОВ'!BY45</f>
        <v>0</v>
      </c>
      <c r="BW21" s="181">
        <f>'Сведения ФОВ'!BZ45</f>
        <v>0</v>
      </c>
      <c r="BX21" s="277">
        <f t="shared" si="78"/>
        <v>0</v>
      </c>
      <c r="BY21" s="277">
        <f t="shared" si="79"/>
        <v>0</v>
      </c>
      <c r="BZ21" s="276">
        <f t="shared" si="12"/>
        <v>0</v>
      </c>
      <c r="CA21" s="277">
        <f t="shared" si="80"/>
        <v>0</v>
      </c>
      <c r="CB21" s="277">
        <f t="shared" si="81"/>
        <v>0</v>
      </c>
      <c r="CC21" s="277">
        <f t="shared" si="82"/>
        <v>0</v>
      </c>
      <c r="CD21" s="277">
        <f t="shared" si="83"/>
        <v>0</v>
      </c>
      <c r="CE21" s="303">
        <f t="shared" si="84"/>
        <v>0</v>
      </c>
      <c r="CF21" s="380" t="str">
        <f t="shared" si="13"/>
        <v>Д</v>
      </c>
      <c r="CG21" s="274"/>
      <c r="CH21" s="181">
        <f>'Сведения ФОВ'!CK45</f>
        <v>0</v>
      </c>
      <c r="CI21" s="181">
        <f>'Сведения ФОВ'!CL45</f>
        <v>0</v>
      </c>
      <c r="CJ21" s="277">
        <f t="shared" si="85"/>
        <v>0</v>
      </c>
      <c r="CK21" s="277">
        <f t="shared" si="86"/>
        <v>0</v>
      </c>
      <c r="CL21" s="276">
        <f t="shared" si="14"/>
        <v>0</v>
      </c>
      <c r="CM21" s="277">
        <f t="shared" si="87"/>
        <v>0</v>
      </c>
      <c r="CN21" s="277">
        <f t="shared" si="88"/>
        <v>0</v>
      </c>
      <c r="CO21" s="277">
        <f t="shared" si="89"/>
        <v>0</v>
      </c>
      <c r="CP21" s="277">
        <f t="shared" si="90"/>
        <v>0</v>
      </c>
      <c r="CQ21" s="303">
        <f t="shared" si="91"/>
        <v>0</v>
      </c>
      <c r="CR21" s="380" t="str">
        <f t="shared" si="15"/>
        <v>Д</v>
      </c>
      <c r="CS21" s="274"/>
      <c r="CT21" s="181">
        <f>'Сведения ФОВ'!CW45</f>
        <v>0</v>
      </c>
      <c r="CU21" s="181">
        <f>'Сведения ФОВ'!CX45</f>
        <v>0</v>
      </c>
      <c r="CV21" s="277">
        <f t="shared" si="92"/>
        <v>0</v>
      </c>
      <c r="CW21" s="277">
        <f t="shared" si="93"/>
        <v>0</v>
      </c>
      <c r="CX21" s="276">
        <f t="shared" si="16"/>
        <v>0</v>
      </c>
      <c r="CY21" s="277">
        <f t="shared" si="94"/>
        <v>0</v>
      </c>
      <c r="CZ21" s="277">
        <f t="shared" si="95"/>
        <v>0</v>
      </c>
      <c r="DA21" s="277">
        <f t="shared" si="96"/>
        <v>0</v>
      </c>
      <c r="DB21" s="277">
        <f t="shared" si="97"/>
        <v>0</v>
      </c>
      <c r="DC21" s="303">
        <f t="shared" si="98"/>
        <v>0</v>
      </c>
      <c r="DD21" s="380" t="str">
        <f t="shared" si="17"/>
        <v>Д</v>
      </c>
      <c r="DE21" s="274"/>
      <c r="DF21" s="181">
        <f>'Сведения ФОВ'!DI45</f>
        <v>0</v>
      </c>
      <c r="DG21" s="181">
        <f>'Сведения ФОВ'!DJ45</f>
        <v>0</v>
      </c>
      <c r="DH21" s="277">
        <f t="shared" si="99"/>
        <v>0</v>
      </c>
      <c r="DI21" s="277">
        <f t="shared" si="100"/>
        <v>0</v>
      </c>
      <c r="DJ21" s="276">
        <f t="shared" si="18"/>
        <v>0</v>
      </c>
      <c r="DK21" s="277">
        <f t="shared" si="101"/>
        <v>0</v>
      </c>
      <c r="DL21" s="277">
        <f t="shared" si="102"/>
        <v>0</v>
      </c>
      <c r="DM21" s="277">
        <f t="shared" si="103"/>
        <v>0</v>
      </c>
      <c r="DN21" s="277">
        <f t="shared" si="104"/>
        <v>0</v>
      </c>
      <c r="DO21" s="303">
        <f t="shared" si="105"/>
        <v>0</v>
      </c>
      <c r="DP21" s="380" t="str">
        <f t="shared" si="19"/>
        <v>Д</v>
      </c>
      <c r="DQ21" s="274"/>
      <c r="DR21" s="181">
        <f>'Сведения ФОВ'!DU45</f>
        <v>0</v>
      </c>
      <c r="DS21" s="181">
        <f>'Сведения ФОВ'!DV45</f>
        <v>0</v>
      </c>
      <c r="DT21" s="277">
        <f t="shared" si="106"/>
        <v>0</v>
      </c>
      <c r="DU21" s="277">
        <f t="shared" si="107"/>
        <v>0</v>
      </c>
      <c r="DV21" s="276">
        <f t="shared" si="20"/>
        <v>0</v>
      </c>
      <c r="DW21" s="277">
        <f t="shared" si="108"/>
        <v>0</v>
      </c>
      <c r="DX21" s="277">
        <f t="shared" si="109"/>
        <v>0</v>
      </c>
      <c r="DY21" s="277">
        <f t="shared" si="110"/>
        <v>0</v>
      </c>
      <c r="DZ21" s="277">
        <f t="shared" si="111"/>
        <v>0</v>
      </c>
      <c r="EA21" s="303">
        <f t="shared" si="112"/>
        <v>0</v>
      </c>
      <c r="EB21" s="380" t="str">
        <f t="shared" si="21"/>
        <v>Д</v>
      </c>
      <c r="EC21" s="274"/>
      <c r="ED21" s="181">
        <f>'Сведения ФОВ'!EG45</f>
        <v>0</v>
      </c>
      <c r="EE21" s="181">
        <f>'Сведения ФОВ'!EH45</f>
        <v>0</v>
      </c>
      <c r="EF21" s="277">
        <f t="shared" si="113"/>
        <v>0</v>
      </c>
      <c r="EG21" s="277">
        <f t="shared" si="114"/>
        <v>0</v>
      </c>
      <c r="EH21" s="276">
        <f t="shared" si="22"/>
        <v>0</v>
      </c>
      <c r="EI21" s="277">
        <f t="shared" si="115"/>
        <v>0</v>
      </c>
      <c r="EJ21" s="277">
        <f t="shared" si="116"/>
        <v>0</v>
      </c>
      <c r="EK21" s="277">
        <f t="shared" si="117"/>
        <v>0</v>
      </c>
      <c r="EL21" s="277">
        <f t="shared" si="118"/>
        <v>0</v>
      </c>
      <c r="EM21" s="303">
        <f t="shared" si="119"/>
        <v>0</v>
      </c>
      <c r="EN21" s="380" t="str">
        <f t="shared" si="23"/>
        <v>Д</v>
      </c>
      <c r="EO21" s="274"/>
      <c r="EP21" s="181">
        <f>'Сведения ФОВ'!ES45</f>
        <v>0</v>
      </c>
      <c r="EQ21" s="181">
        <f>'Сведения ФОВ'!ET45</f>
        <v>0</v>
      </c>
      <c r="ER21" s="277">
        <f t="shared" si="120"/>
        <v>0</v>
      </c>
      <c r="ES21" s="277">
        <f t="shared" si="121"/>
        <v>0</v>
      </c>
      <c r="ET21" s="276">
        <f t="shared" si="24"/>
        <v>0</v>
      </c>
      <c r="EU21" s="277">
        <f t="shared" si="122"/>
        <v>0</v>
      </c>
      <c r="EV21" s="277">
        <f t="shared" si="123"/>
        <v>0</v>
      </c>
      <c r="EW21" s="277">
        <f t="shared" si="124"/>
        <v>0</v>
      </c>
      <c r="EX21" s="277">
        <f t="shared" si="125"/>
        <v>0</v>
      </c>
      <c r="EY21" s="303">
        <f t="shared" si="126"/>
        <v>0</v>
      </c>
      <c r="EZ21" s="380" t="str">
        <f t="shared" si="25"/>
        <v>Д</v>
      </c>
      <c r="FA21" s="274"/>
      <c r="FB21" s="181">
        <f>'Сведения ФОВ'!FE45</f>
        <v>0</v>
      </c>
      <c r="FC21" s="181">
        <f>'Сведения ФОВ'!FF45</f>
        <v>0</v>
      </c>
      <c r="FD21" s="277">
        <f t="shared" si="127"/>
        <v>0</v>
      </c>
      <c r="FE21" s="277">
        <f t="shared" si="128"/>
        <v>0</v>
      </c>
      <c r="FF21" s="276">
        <f t="shared" si="26"/>
        <v>0</v>
      </c>
      <c r="FG21" s="277">
        <f t="shared" si="129"/>
        <v>0</v>
      </c>
      <c r="FH21" s="277">
        <f t="shared" si="130"/>
        <v>0</v>
      </c>
      <c r="FI21" s="277">
        <f t="shared" si="131"/>
        <v>0</v>
      </c>
      <c r="FJ21" s="277">
        <f t="shared" si="132"/>
        <v>0</v>
      </c>
      <c r="FK21" s="303">
        <f t="shared" si="133"/>
        <v>0</v>
      </c>
      <c r="FL21" s="380" t="str">
        <f t="shared" si="27"/>
        <v>Д</v>
      </c>
      <c r="FM21" s="274"/>
      <c r="FN21" s="181">
        <f>'Сведения ФОВ'!FQ45</f>
        <v>0</v>
      </c>
      <c r="FO21" s="181">
        <f>'Сведения ФОВ'!FR45</f>
        <v>0</v>
      </c>
      <c r="FP21" s="277">
        <f t="shared" si="134"/>
        <v>0</v>
      </c>
      <c r="FQ21" s="277">
        <f t="shared" si="135"/>
        <v>0</v>
      </c>
      <c r="FR21" s="276">
        <f t="shared" si="28"/>
        <v>0</v>
      </c>
      <c r="FS21" s="277">
        <f t="shared" si="136"/>
        <v>0</v>
      </c>
      <c r="FT21" s="277">
        <f t="shared" si="137"/>
        <v>0</v>
      </c>
      <c r="FU21" s="277">
        <f t="shared" si="138"/>
        <v>0</v>
      </c>
      <c r="FV21" s="277">
        <f t="shared" si="139"/>
        <v>0</v>
      </c>
      <c r="FW21" s="303">
        <f t="shared" si="140"/>
        <v>0</v>
      </c>
      <c r="FX21" s="380" t="str">
        <f t="shared" si="29"/>
        <v>Д</v>
      </c>
      <c r="FY21" s="274"/>
      <c r="FZ21" s="181">
        <f>'Сведения ФОВ'!GC45</f>
        <v>0</v>
      </c>
      <c r="GA21" s="181">
        <f>'Сведения ФОВ'!GD45</f>
        <v>0</v>
      </c>
      <c r="GB21" s="277">
        <f t="shared" si="141"/>
        <v>0</v>
      </c>
      <c r="GC21" s="277">
        <f t="shared" si="142"/>
        <v>0</v>
      </c>
      <c r="GD21" s="276">
        <f t="shared" si="30"/>
        <v>0</v>
      </c>
      <c r="GE21" s="277">
        <f t="shared" si="143"/>
        <v>0</v>
      </c>
      <c r="GF21" s="277">
        <f t="shared" si="144"/>
        <v>0</v>
      </c>
      <c r="GG21" s="277">
        <f t="shared" si="145"/>
        <v>0</v>
      </c>
      <c r="GH21" s="277">
        <f t="shared" si="146"/>
        <v>0</v>
      </c>
      <c r="GI21" s="303">
        <f t="shared" si="147"/>
        <v>0</v>
      </c>
      <c r="GJ21" s="380" t="str">
        <f t="shared" si="31"/>
        <v>Д</v>
      </c>
      <c r="GK21" s="274"/>
      <c r="GL21" s="181">
        <f>'Сведения ФОВ'!GO45</f>
        <v>0</v>
      </c>
      <c r="GM21" s="181">
        <f>'Сведения ФОВ'!GP45</f>
        <v>0</v>
      </c>
      <c r="GN21" s="277">
        <f t="shared" si="148"/>
        <v>0</v>
      </c>
      <c r="GO21" s="277">
        <f t="shared" si="149"/>
        <v>0</v>
      </c>
      <c r="GP21" s="276">
        <f t="shared" si="32"/>
        <v>0</v>
      </c>
      <c r="GQ21" s="277">
        <f t="shared" si="150"/>
        <v>0</v>
      </c>
      <c r="GR21" s="277">
        <f t="shared" si="151"/>
        <v>0</v>
      </c>
      <c r="GS21" s="277">
        <f t="shared" si="152"/>
        <v>0</v>
      </c>
      <c r="GT21" s="277">
        <f t="shared" si="153"/>
        <v>0</v>
      </c>
      <c r="GU21" s="303">
        <f t="shared" si="154"/>
        <v>0</v>
      </c>
      <c r="GV21" s="380" t="str">
        <f t="shared" si="33"/>
        <v>Д</v>
      </c>
      <c r="GW21" s="274"/>
      <c r="GX21" s="181">
        <f>'Сведения ФОВ'!HA45</f>
        <v>0</v>
      </c>
      <c r="GY21" s="181">
        <f>'Сведения ФОВ'!HB45</f>
        <v>0</v>
      </c>
      <c r="GZ21" s="277">
        <f t="shared" si="155"/>
        <v>0</v>
      </c>
      <c r="HA21" s="277">
        <f t="shared" si="156"/>
        <v>0</v>
      </c>
      <c r="HB21" s="276">
        <f t="shared" si="34"/>
        <v>0</v>
      </c>
      <c r="HC21" s="277">
        <f t="shared" si="157"/>
        <v>0</v>
      </c>
      <c r="HD21" s="277">
        <f t="shared" si="158"/>
        <v>0</v>
      </c>
      <c r="HE21" s="277">
        <f t="shared" si="159"/>
        <v>0</v>
      </c>
      <c r="HF21" s="277">
        <f t="shared" si="160"/>
        <v>0</v>
      </c>
      <c r="HG21" s="303">
        <f t="shared" si="161"/>
        <v>0</v>
      </c>
      <c r="HH21" s="380" t="str">
        <f t="shared" si="35"/>
        <v>Д</v>
      </c>
    </row>
    <row r="22" spans="1:216" ht="15.75">
      <c r="A22" s="241"/>
      <c r="B22" s="181">
        <f>'Сведения ФОВ'!E46</f>
        <v>0</v>
      </c>
      <c r="C22" s="181">
        <f>'Сведения ФОВ'!F46</f>
        <v>0</v>
      </c>
      <c r="D22" s="277">
        <f t="shared" si="36"/>
        <v>0</v>
      </c>
      <c r="E22" s="277">
        <f t="shared" si="37"/>
        <v>0</v>
      </c>
      <c r="F22" s="276">
        <f t="shared" si="0"/>
        <v>0</v>
      </c>
      <c r="G22" s="277">
        <f t="shared" si="38"/>
        <v>0</v>
      </c>
      <c r="H22" s="277">
        <f t="shared" si="39"/>
        <v>0</v>
      </c>
      <c r="I22" s="277">
        <f t="shared" si="40"/>
        <v>0</v>
      </c>
      <c r="J22" s="277">
        <f t="shared" si="41"/>
        <v>0</v>
      </c>
      <c r="K22" s="303">
        <f t="shared" si="42"/>
        <v>0</v>
      </c>
      <c r="L22" s="380" t="str">
        <f t="shared" si="1"/>
        <v>Д</v>
      </c>
      <c r="M22" s="274"/>
      <c r="N22" s="181">
        <f>'Сведения ФОВ'!Q46</f>
        <v>0</v>
      </c>
      <c r="O22" s="181">
        <f>'Сведения ФОВ'!R46</f>
        <v>0</v>
      </c>
      <c r="P22" s="277">
        <f t="shared" si="43"/>
        <v>0</v>
      </c>
      <c r="Q22" s="277">
        <f t="shared" si="44"/>
        <v>0</v>
      </c>
      <c r="R22" s="276">
        <f t="shared" si="2"/>
        <v>0</v>
      </c>
      <c r="S22" s="277">
        <f t="shared" si="45"/>
        <v>0</v>
      </c>
      <c r="T22" s="277">
        <f t="shared" si="46"/>
        <v>0</v>
      </c>
      <c r="U22" s="277">
        <f t="shared" si="47"/>
        <v>0</v>
      </c>
      <c r="V22" s="277">
        <f t="shared" si="48"/>
        <v>0</v>
      </c>
      <c r="W22" s="303">
        <f t="shared" si="49"/>
        <v>0</v>
      </c>
      <c r="X22" s="380" t="str">
        <f t="shared" si="3"/>
        <v>Д</v>
      </c>
      <c r="Y22" s="274"/>
      <c r="Z22" s="181">
        <f>'Сведения ФОВ'!AC46</f>
        <v>0</v>
      </c>
      <c r="AA22" s="181">
        <f>'Сведения ФОВ'!AD46</f>
        <v>0</v>
      </c>
      <c r="AB22" s="277">
        <f t="shared" si="50"/>
        <v>0</v>
      </c>
      <c r="AC22" s="277">
        <f t="shared" si="51"/>
        <v>0</v>
      </c>
      <c r="AD22" s="276">
        <f t="shared" si="4"/>
        <v>0</v>
      </c>
      <c r="AE22" s="277">
        <f t="shared" si="52"/>
        <v>0</v>
      </c>
      <c r="AF22" s="277">
        <f t="shared" si="53"/>
        <v>0</v>
      </c>
      <c r="AG22" s="277">
        <f t="shared" si="54"/>
        <v>0</v>
      </c>
      <c r="AH22" s="277">
        <f t="shared" si="55"/>
        <v>0</v>
      </c>
      <c r="AI22" s="303">
        <f t="shared" si="56"/>
        <v>0</v>
      </c>
      <c r="AJ22" s="380" t="str">
        <f t="shared" si="5"/>
        <v>Д</v>
      </c>
      <c r="AK22" s="274"/>
      <c r="AL22" s="181">
        <f>'Сведения ФОВ'!AO46</f>
        <v>0</v>
      </c>
      <c r="AM22" s="181">
        <f>'Сведения ФОВ'!AP46</f>
        <v>0</v>
      </c>
      <c r="AN22" s="277">
        <f t="shared" si="57"/>
        <v>0</v>
      </c>
      <c r="AO22" s="277">
        <f t="shared" si="58"/>
        <v>0</v>
      </c>
      <c r="AP22" s="276">
        <f t="shared" si="6"/>
        <v>0</v>
      </c>
      <c r="AQ22" s="277">
        <f t="shared" si="59"/>
        <v>0</v>
      </c>
      <c r="AR22" s="277">
        <f t="shared" si="60"/>
        <v>0</v>
      </c>
      <c r="AS22" s="277">
        <f t="shared" si="61"/>
        <v>0</v>
      </c>
      <c r="AT22" s="277">
        <f t="shared" si="62"/>
        <v>0</v>
      </c>
      <c r="AU22" s="303">
        <f t="shared" si="63"/>
        <v>0</v>
      </c>
      <c r="AV22" s="380" t="str">
        <f t="shared" si="7"/>
        <v>Д</v>
      </c>
      <c r="AW22" s="274"/>
      <c r="AX22" s="181">
        <f>'Сведения ФОВ'!BA46</f>
        <v>0</v>
      </c>
      <c r="AY22" s="181">
        <f>'Сведения ФОВ'!BB46</f>
        <v>0</v>
      </c>
      <c r="AZ22" s="277">
        <f t="shared" si="64"/>
        <v>0</v>
      </c>
      <c r="BA22" s="277">
        <f t="shared" si="65"/>
        <v>0</v>
      </c>
      <c r="BB22" s="276">
        <f t="shared" si="8"/>
        <v>0</v>
      </c>
      <c r="BC22" s="277">
        <f t="shared" si="66"/>
        <v>0</v>
      </c>
      <c r="BD22" s="277">
        <f t="shared" si="67"/>
        <v>0</v>
      </c>
      <c r="BE22" s="277">
        <f t="shared" si="68"/>
        <v>0</v>
      </c>
      <c r="BF22" s="277">
        <f t="shared" si="69"/>
        <v>0</v>
      </c>
      <c r="BG22" s="303">
        <f t="shared" si="70"/>
        <v>0</v>
      </c>
      <c r="BH22" s="380" t="str">
        <f t="shared" si="9"/>
        <v>Д</v>
      </c>
      <c r="BI22" s="274"/>
      <c r="BJ22" s="181">
        <f>'Сведения ФОВ'!BM46</f>
        <v>0</v>
      </c>
      <c r="BK22" s="181">
        <f>'Сведения ФОВ'!BN46</f>
        <v>0</v>
      </c>
      <c r="BL22" s="277">
        <f t="shared" si="71"/>
        <v>0</v>
      </c>
      <c r="BM22" s="277">
        <f t="shared" si="72"/>
        <v>0</v>
      </c>
      <c r="BN22" s="276">
        <f t="shared" si="10"/>
        <v>0</v>
      </c>
      <c r="BO22" s="277">
        <f t="shared" si="73"/>
        <v>0</v>
      </c>
      <c r="BP22" s="277">
        <f t="shared" si="74"/>
        <v>0</v>
      </c>
      <c r="BQ22" s="277">
        <f t="shared" si="75"/>
        <v>0</v>
      </c>
      <c r="BR22" s="277">
        <f t="shared" si="76"/>
        <v>0</v>
      </c>
      <c r="BS22" s="303">
        <f t="shared" si="77"/>
        <v>0</v>
      </c>
      <c r="BT22" s="380" t="str">
        <f t="shared" si="11"/>
        <v>Д</v>
      </c>
      <c r="BU22" s="274"/>
      <c r="BV22" s="181">
        <f>'Сведения ФОВ'!BY46</f>
        <v>0</v>
      </c>
      <c r="BW22" s="181">
        <f>'Сведения ФОВ'!BZ46</f>
        <v>0</v>
      </c>
      <c r="BX22" s="277">
        <f t="shared" si="78"/>
        <v>0</v>
      </c>
      <c r="BY22" s="277">
        <f t="shared" si="79"/>
        <v>0</v>
      </c>
      <c r="BZ22" s="276">
        <f t="shared" si="12"/>
        <v>0</v>
      </c>
      <c r="CA22" s="277">
        <f t="shared" si="80"/>
        <v>0</v>
      </c>
      <c r="CB22" s="277">
        <f t="shared" si="81"/>
        <v>0</v>
      </c>
      <c r="CC22" s="277">
        <f t="shared" si="82"/>
        <v>0</v>
      </c>
      <c r="CD22" s="277">
        <f t="shared" si="83"/>
        <v>0</v>
      </c>
      <c r="CE22" s="303">
        <f t="shared" si="84"/>
        <v>0</v>
      </c>
      <c r="CF22" s="380" t="str">
        <f t="shared" si="13"/>
        <v>Д</v>
      </c>
      <c r="CG22" s="274"/>
      <c r="CH22" s="181">
        <f>'Сведения ФОВ'!CK46</f>
        <v>0</v>
      </c>
      <c r="CI22" s="181">
        <f>'Сведения ФОВ'!CL46</f>
        <v>0</v>
      </c>
      <c r="CJ22" s="277">
        <f t="shared" si="85"/>
        <v>0</v>
      </c>
      <c r="CK22" s="277">
        <f t="shared" si="86"/>
        <v>0</v>
      </c>
      <c r="CL22" s="276">
        <f t="shared" si="14"/>
        <v>0</v>
      </c>
      <c r="CM22" s="277">
        <f t="shared" si="87"/>
        <v>0</v>
      </c>
      <c r="CN22" s="277">
        <f t="shared" si="88"/>
        <v>0</v>
      </c>
      <c r="CO22" s="277">
        <f t="shared" si="89"/>
        <v>0</v>
      </c>
      <c r="CP22" s="277">
        <f t="shared" si="90"/>
        <v>0</v>
      </c>
      <c r="CQ22" s="303">
        <f t="shared" si="91"/>
        <v>0</v>
      </c>
      <c r="CR22" s="380" t="str">
        <f t="shared" si="15"/>
        <v>Д</v>
      </c>
      <c r="CS22" s="274"/>
      <c r="CT22" s="181">
        <f>'Сведения ФОВ'!CW46</f>
        <v>0</v>
      </c>
      <c r="CU22" s="181">
        <f>'Сведения ФОВ'!CX46</f>
        <v>0</v>
      </c>
      <c r="CV22" s="277">
        <f t="shared" si="92"/>
        <v>0</v>
      </c>
      <c r="CW22" s="277">
        <f t="shared" si="93"/>
        <v>0</v>
      </c>
      <c r="CX22" s="276">
        <f t="shared" si="16"/>
        <v>0</v>
      </c>
      <c r="CY22" s="277">
        <f t="shared" si="94"/>
        <v>0</v>
      </c>
      <c r="CZ22" s="277">
        <f t="shared" si="95"/>
        <v>0</v>
      </c>
      <c r="DA22" s="277">
        <f t="shared" si="96"/>
        <v>0</v>
      </c>
      <c r="DB22" s="277">
        <f t="shared" si="97"/>
        <v>0</v>
      </c>
      <c r="DC22" s="303">
        <f t="shared" si="98"/>
        <v>0</v>
      </c>
      <c r="DD22" s="380" t="str">
        <f t="shared" si="17"/>
        <v>Д</v>
      </c>
      <c r="DE22" s="274"/>
      <c r="DF22" s="181">
        <f>'Сведения ФОВ'!DI46</f>
        <v>0</v>
      </c>
      <c r="DG22" s="181">
        <f>'Сведения ФОВ'!DJ46</f>
        <v>0</v>
      </c>
      <c r="DH22" s="277">
        <f t="shared" si="99"/>
        <v>0</v>
      </c>
      <c r="DI22" s="277">
        <f t="shared" si="100"/>
        <v>0</v>
      </c>
      <c r="DJ22" s="276">
        <f t="shared" si="18"/>
        <v>0</v>
      </c>
      <c r="DK22" s="277">
        <f t="shared" si="101"/>
        <v>0</v>
      </c>
      <c r="DL22" s="277">
        <f t="shared" si="102"/>
        <v>0</v>
      </c>
      <c r="DM22" s="277">
        <f t="shared" si="103"/>
        <v>0</v>
      </c>
      <c r="DN22" s="277">
        <f t="shared" si="104"/>
        <v>0</v>
      </c>
      <c r="DO22" s="303">
        <f t="shared" si="105"/>
        <v>0</v>
      </c>
      <c r="DP22" s="380" t="str">
        <f t="shared" si="19"/>
        <v>Д</v>
      </c>
      <c r="DQ22" s="274"/>
      <c r="DR22" s="181">
        <f>'Сведения ФОВ'!DU46</f>
        <v>0</v>
      </c>
      <c r="DS22" s="181">
        <f>'Сведения ФОВ'!DV46</f>
        <v>0</v>
      </c>
      <c r="DT22" s="277">
        <f t="shared" si="106"/>
        <v>0</v>
      </c>
      <c r="DU22" s="277">
        <f t="shared" si="107"/>
        <v>0</v>
      </c>
      <c r="DV22" s="276">
        <f t="shared" si="20"/>
        <v>0</v>
      </c>
      <c r="DW22" s="277">
        <f t="shared" si="108"/>
        <v>0</v>
      </c>
      <c r="DX22" s="277">
        <f t="shared" si="109"/>
        <v>0</v>
      </c>
      <c r="DY22" s="277">
        <f t="shared" si="110"/>
        <v>0</v>
      </c>
      <c r="DZ22" s="277">
        <f t="shared" si="111"/>
        <v>0</v>
      </c>
      <c r="EA22" s="303">
        <f t="shared" si="112"/>
        <v>0</v>
      </c>
      <c r="EB22" s="380" t="str">
        <f t="shared" si="21"/>
        <v>Д</v>
      </c>
      <c r="EC22" s="274"/>
      <c r="ED22" s="181">
        <f>'Сведения ФОВ'!EG46</f>
        <v>0</v>
      </c>
      <c r="EE22" s="181">
        <f>'Сведения ФОВ'!EH46</f>
        <v>0</v>
      </c>
      <c r="EF22" s="277">
        <f t="shared" si="113"/>
        <v>0</v>
      </c>
      <c r="EG22" s="277">
        <f t="shared" si="114"/>
        <v>0</v>
      </c>
      <c r="EH22" s="276">
        <f t="shared" si="22"/>
        <v>0</v>
      </c>
      <c r="EI22" s="277">
        <f t="shared" si="115"/>
        <v>0</v>
      </c>
      <c r="EJ22" s="277">
        <f t="shared" si="116"/>
        <v>0</v>
      </c>
      <c r="EK22" s="277">
        <f t="shared" si="117"/>
        <v>0</v>
      </c>
      <c r="EL22" s="277">
        <f t="shared" si="118"/>
        <v>0</v>
      </c>
      <c r="EM22" s="303">
        <f t="shared" si="119"/>
        <v>0</v>
      </c>
      <c r="EN22" s="380" t="str">
        <f t="shared" si="23"/>
        <v>Д</v>
      </c>
      <c r="EO22" s="274"/>
      <c r="EP22" s="181">
        <f>'Сведения ФОВ'!ES46</f>
        <v>0</v>
      </c>
      <c r="EQ22" s="181">
        <f>'Сведения ФОВ'!ET46</f>
        <v>0</v>
      </c>
      <c r="ER22" s="277">
        <f t="shared" si="120"/>
        <v>0</v>
      </c>
      <c r="ES22" s="277">
        <f t="shared" si="121"/>
        <v>0</v>
      </c>
      <c r="ET22" s="276">
        <f t="shared" si="24"/>
        <v>0</v>
      </c>
      <c r="EU22" s="277">
        <f t="shared" si="122"/>
        <v>0</v>
      </c>
      <c r="EV22" s="277">
        <f t="shared" si="123"/>
        <v>0</v>
      </c>
      <c r="EW22" s="277">
        <f t="shared" si="124"/>
        <v>0</v>
      </c>
      <c r="EX22" s="277">
        <f t="shared" si="125"/>
        <v>0</v>
      </c>
      <c r="EY22" s="303">
        <f t="shared" si="126"/>
        <v>0</v>
      </c>
      <c r="EZ22" s="380" t="str">
        <f t="shared" si="25"/>
        <v>Д</v>
      </c>
      <c r="FA22" s="274"/>
      <c r="FB22" s="181">
        <f>'Сведения ФОВ'!FE46</f>
        <v>0</v>
      </c>
      <c r="FC22" s="181">
        <f>'Сведения ФОВ'!FF46</f>
        <v>0</v>
      </c>
      <c r="FD22" s="277">
        <f t="shared" si="127"/>
        <v>0</v>
      </c>
      <c r="FE22" s="277">
        <f t="shared" si="128"/>
        <v>0</v>
      </c>
      <c r="FF22" s="276">
        <f t="shared" si="26"/>
        <v>0</v>
      </c>
      <c r="FG22" s="277">
        <f t="shared" si="129"/>
        <v>0</v>
      </c>
      <c r="FH22" s="277">
        <f t="shared" si="130"/>
        <v>0</v>
      </c>
      <c r="FI22" s="277">
        <f t="shared" si="131"/>
        <v>0</v>
      </c>
      <c r="FJ22" s="277">
        <f t="shared" si="132"/>
        <v>0</v>
      </c>
      <c r="FK22" s="303">
        <f t="shared" si="133"/>
        <v>0</v>
      </c>
      <c r="FL22" s="380" t="str">
        <f t="shared" si="27"/>
        <v>Д</v>
      </c>
      <c r="FM22" s="274"/>
      <c r="FN22" s="181">
        <f>'Сведения ФОВ'!FQ46</f>
        <v>0</v>
      </c>
      <c r="FO22" s="181">
        <f>'Сведения ФОВ'!FR46</f>
        <v>0</v>
      </c>
      <c r="FP22" s="277">
        <f t="shared" si="134"/>
        <v>0</v>
      </c>
      <c r="FQ22" s="277">
        <f t="shared" si="135"/>
        <v>0</v>
      </c>
      <c r="FR22" s="276">
        <f t="shared" si="28"/>
        <v>0</v>
      </c>
      <c r="FS22" s="277">
        <f t="shared" si="136"/>
        <v>0</v>
      </c>
      <c r="FT22" s="277">
        <f t="shared" si="137"/>
        <v>0</v>
      </c>
      <c r="FU22" s="277">
        <f t="shared" si="138"/>
        <v>0</v>
      </c>
      <c r="FV22" s="277">
        <f t="shared" si="139"/>
        <v>0</v>
      </c>
      <c r="FW22" s="303">
        <f t="shared" si="140"/>
        <v>0</v>
      </c>
      <c r="FX22" s="380" t="str">
        <f t="shared" si="29"/>
        <v>Д</v>
      </c>
      <c r="FY22" s="274"/>
      <c r="FZ22" s="181">
        <f>'Сведения ФОВ'!GC46</f>
        <v>0</v>
      </c>
      <c r="GA22" s="181">
        <f>'Сведения ФОВ'!GD46</f>
        <v>0</v>
      </c>
      <c r="GB22" s="277">
        <f t="shared" si="141"/>
        <v>0</v>
      </c>
      <c r="GC22" s="277">
        <f t="shared" si="142"/>
        <v>0</v>
      </c>
      <c r="GD22" s="276">
        <f t="shared" si="30"/>
        <v>0</v>
      </c>
      <c r="GE22" s="277">
        <f t="shared" si="143"/>
        <v>0</v>
      </c>
      <c r="GF22" s="277">
        <f t="shared" si="144"/>
        <v>0</v>
      </c>
      <c r="GG22" s="277">
        <f t="shared" si="145"/>
        <v>0</v>
      </c>
      <c r="GH22" s="277">
        <f t="shared" si="146"/>
        <v>0</v>
      </c>
      <c r="GI22" s="303">
        <f t="shared" si="147"/>
        <v>0</v>
      </c>
      <c r="GJ22" s="380" t="str">
        <f t="shared" si="31"/>
        <v>Д</v>
      </c>
      <c r="GK22" s="274"/>
      <c r="GL22" s="181">
        <f>'Сведения ФОВ'!GO46</f>
        <v>0</v>
      </c>
      <c r="GM22" s="181">
        <f>'Сведения ФОВ'!GP46</f>
        <v>0</v>
      </c>
      <c r="GN22" s="277">
        <f t="shared" si="148"/>
        <v>0</v>
      </c>
      <c r="GO22" s="277">
        <f t="shared" si="149"/>
        <v>0</v>
      </c>
      <c r="GP22" s="276">
        <f t="shared" si="32"/>
        <v>0</v>
      </c>
      <c r="GQ22" s="277">
        <f t="shared" si="150"/>
        <v>0</v>
      </c>
      <c r="GR22" s="277">
        <f t="shared" si="151"/>
        <v>0</v>
      </c>
      <c r="GS22" s="277">
        <f t="shared" si="152"/>
        <v>0</v>
      </c>
      <c r="GT22" s="277">
        <f t="shared" si="153"/>
        <v>0</v>
      </c>
      <c r="GU22" s="303">
        <f t="shared" si="154"/>
        <v>0</v>
      </c>
      <c r="GV22" s="380" t="str">
        <f t="shared" si="33"/>
        <v>Д</v>
      </c>
      <c r="GW22" s="274"/>
      <c r="GX22" s="181">
        <f>'Сведения ФОВ'!HA46</f>
        <v>0</v>
      </c>
      <c r="GY22" s="181">
        <f>'Сведения ФОВ'!HB46</f>
        <v>0</v>
      </c>
      <c r="GZ22" s="277">
        <f t="shared" si="155"/>
        <v>0</v>
      </c>
      <c r="HA22" s="277">
        <f t="shared" si="156"/>
        <v>0</v>
      </c>
      <c r="HB22" s="276">
        <f t="shared" si="34"/>
        <v>0</v>
      </c>
      <c r="HC22" s="277">
        <f t="shared" si="157"/>
        <v>0</v>
      </c>
      <c r="HD22" s="277">
        <f t="shared" si="158"/>
        <v>0</v>
      </c>
      <c r="HE22" s="277">
        <f t="shared" si="159"/>
        <v>0</v>
      </c>
      <c r="HF22" s="277">
        <f t="shared" si="160"/>
        <v>0</v>
      </c>
      <c r="HG22" s="303">
        <f t="shared" si="161"/>
        <v>0</v>
      </c>
      <c r="HH22" s="380" t="str">
        <f t="shared" si="35"/>
        <v>Д</v>
      </c>
    </row>
    <row r="23" spans="1:216" ht="15.75">
      <c r="A23" s="241"/>
      <c r="B23" s="181">
        <f>'Сведения ФОВ'!E47</f>
        <v>0</v>
      </c>
      <c r="C23" s="181">
        <f>'Сведения ФОВ'!F47</f>
        <v>0</v>
      </c>
      <c r="D23" s="277">
        <f t="shared" si="36"/>
        <v>0</v>
      </c>
      <c r="E23" s="277">
        <f t="shared" si="37"/>
        <v>0</v>
      </c>
      <c r="F23" s="276">
        <f t="shared" si="0"/>
        <v>0</v>
      </c>
      <c r="G23" s="277">
        <f t="shared" si="38"/>
        <v>0</v>
      </c>
      <c r="H23" s="277">
        <f t="shared" si="39"/>
        <v>0</v>
      </c>
      <c r="I23" s="277">
        <f t="shared" si="40"/>
        <v>0</v>
      </c>
      <c r="J23" s="277">
        <f t="shared" si="41"/>
        <v>0</v>
      </c>
      <c r="K23" s="303">
        <f t="shared" si="42"/>
        <v>0</v>
      </c>
      <c r="L23" s="380" t="str">
        <f t="shared" si="1"/>
        <v>Д</v>
      </c>
      <c r="M23" s="274"/>
      <c r="N23" s="181">
        <f>'Сведения ФОВ'!Q47</f>
        <v>0</v>
      </c>
      <c r="O23" s="181">
        <f>'Сведения ФОВ'!R47</f>
        <v>0</v>
      </c>
      <c r="P23" s="277">
        <f t="shared" si="43"/>
        <v>0</v>
      </c>
      <c r="Q23" s="277">
        <f t="shared" si="44"/>
        <v>0</v>
      </c>
      <c r="R23" s="276">
        <f t="shared" si="2"/>
        <v>0</v>
      </c>
      <c r="S23" s="277">
        <f t="shared" si="45"/>
        <v>0</v>
      </c>
      <c r="T23" s="277">
        <f t="shared" si="46"/>
        <v>0</v>
      </c>
      <c r="U23" s="277">
        <f t="shared" si="47"/>
        <v>0</v>
      </c>
      <c r="V23" s="277">
        <f t="shared" si="48"/>
        <v>0</v>
      </c>
      <c r="W23" s="303">
        <f t="shared" si="49"/>
        <v>0</v>
      </c>
      <c r="X23" s="380" t="str">
        <f t="shared" si="3"/>
        <v>Д</v>
      </c>
      <c r="Y23" s="274"/>
      <c r="Z23" s="181">
        <f>'Сведения ФОВ'!AC47</f>
        <v>0</v>
      </c>
      <c r="AA23" s="181">
        <f>'Сведения ФОВ'!AD47</f>
        <v>0</v>
      </c>
      <c r="AB23" s="277">
        <f t="shared" si="50"/>
        <v>0</v>
      </c>
      <c r="AC23" s="277">
        <f t="shared" si="51"/>
        <v>0</v>
      </c>
      <c r="AD23" s="276">
        <f t="shared" si="4"/>
        <v>0</v>
      </c>
      <c r="AE23" s="277">
        <f t="shared" si="52"/>
        <v>0</v>
      </c>
      <c r="AF23" s="277">
        <f t="shared" si="53"/>
        <v>0</v>
      </c>
      <c r="AG23" s="277">
        <f t="shared" si="54"/>
        <v>0</v>
      </c>
      <c r="AH23" s="277">
        <f t="shared" si="55"/>
        <v>0</v>
      </c>
      <c r="AI23" s="303">
        <f t="shared" si="56"/>
        <v>0</v>
      </c>
      <c r="AJ23" s="380" t="str">
        <f t="shared" si="5"/>
        <v>Д</v>
      </c>
      <c r="AK23" s="274"/>
      <c r="AL23" s="181">
        <f>'Сведения ФОВ'!AO47</f>
        <v>0</v>
      </c>
      <c r="AM23" s="181">
        <f>'Сведения ФОВ'!AP47</f>
        <v>0</v>
      </c>
      <c r="AN23" s="277">
        <f t="shared" si="57"/>
        <v>0</v>
      </c>
      <c r="AO23" s="277">
        <f t="shared" si="58"/>
        <v>0</v>
      </c>
      <c r="AP23" s="276">
        <f t="shared" si="6"/>
        <v>0</v>
      </c>
      <c r="AQ23" s="277">
        <f t="shared" si="59"/>
        <v>0</v>
      </c>
      <c r="AR23" s="277">
        <f t="shared" si="60"/>
        <v>0</v>
      </c>
      <c r="AS23" s="277">
        <f t="shared" si="61"/>
        <v>0</v>
      </c>
      <c r="AT23" s="277">
        <f t="shared" si="62"/>
        <v>0</v>
      </c>
      <c r="AU23" s="303">
        <f t="shared" si="63"/>
        <v>0</v>
      </c>
      <c r="AV23" s="380" t="str">
        <f t="shared" si="7"/>
        <v>Д</v>
      </c>
      <c r="AW23" s="274"/>
      <c r="AX23" s="181">
        <f>'Сведения ФОВ'!BA47</f>
        <v>0</v>
      </c>
      <c r="AY23" s="181">
        <f>'Сведения ФОВ'!BB47</f>
        <v>0</v>
      </c>
      <c r="AZ23" s="277">
        <f t="shared" si="64"/>
        <v>0</v>
      </c>
      <c r="BA23" s="277">
        <f t="shared" si="65"/>
        <v>0</v>
      </c>
      <c r="BB23" s="276">
        <f t="shared" si="8"/>
        <v>0</v>
      </c>
      <c r="BC23" s="277">
        <f t="shared" si="66"/>
        <v>0</v>
      </c>
      <c r="BD23" s="277">
        <f t="shared" si="67"/>
        <v>0</v>
      </c>
      <c r="BE23" s="277">
        <f t="shared" si="68"/>
        <v>0</v>
      </c>
      <c r="BF23" s="277">
        <f t="shared" si="69"/>
        <v>0</v>
      </c>
      <c r="BG23" s="303">
        <f t="shared" si="70"/>
        <v>0</v>
      </c>
      <c r="BH23" s="380" t="str">
        <f t="shared" si="9"/>
        <v>Д</v>
      </c>
      <c r="BI23" s="274"/>
      <c r="BJ23" s="181">
        <f>'Сведения ФОВ'!BM47</f>
        <v>0</v>
      </c>
      <c r="BK23" s="181">
        <f>'Сведения ФОВ'!BN47</f>
        <v>0</v>
      </c>
      <c r="BL23" s="277">
        <f t="shared" si="71"/>
        <v>0</v>
      </c>
      <c r="BM23" s="277">
        <f t="shared" si="72"/>
        <v>0</v>
      </c>
      <c r="BN23" s="276">
        <f t="shared" si="10"/>
        <v>0</v>
      </c>
      <c r="BO23" s="277">
        <f t="shared" si="73"/>
        <v>0</v>
      </c>
      <c r="BP23" s="277">
        <f t="shared" si="74"/>
        <v>0</v>
      </c>
      <c r="BQ23" s="277">
        <f t="shared" si="75"/>
        <v>0</v>
      </c>
      <c r="BR23" s="277">
        <f t="shared" si="76"/>
        <v>0</v>
      </c>
      <c r="BS23" s="303">
        <f t="shared" si="77"/>
        <v>0</v>
      </c>
      <c r="BT23" s="380" t="str">
        <f t="shared" si="11"/>
        <v>Д</v>
      </c>
      <c r="BU23" s="274"/>
      <c r="BV23" s="181">
        <f>'Сведения ФОВ'!BY47</f>
        <v>0</v>
      </c>
      <c r="BW23" s="181">
        <f>'Сведения ФОВ'!BZ47</f>
        <v>0</v>
      </c>
      <c r="BX23" s="277">
        <f t="shared" si="78"/>
        <v>0</v>
      </c>
      <c r="BY23" s="277">
        <f t="shared" si="79"/>
        <v>0</v>
      </c>
      <c r="BZ23" s="276">
        <f t="shared" si="12"/>
        <v>0</v>
      </c>
      <c r="CA23" s="277">
        <f t="shared" si="80"/>
        <v>0</v>
      </c>
      <c r="CB23" s="277">
        <f t="shared" si="81"/>
        <v>0</v>
      </c>
      <c r="CC23" s="277">
        <f t="shared" si="82"/>
        <v>0</v>
      </c>
      <c r="CD23" s="277">
        <f t="shared" si="83"/>
        <v>0</v>
      </c>
      <c r="CE23" s="303">
        <f t="shared" si="84"/>
        <v>0</v>
      </c>
      <c r="CF23" s="380" t="str">
        <f t="shared" si="13"/>
        <v>Д</v>
      </c>
      <c r="CG23" s="274"/>
      <c r="CH23" s="181">
        <f>'Сведения ФОВ'!CK47</f>
        <v>0</v>
      </c>
      <c r="CI23" s="181">
        <f>'Сведения ФОВ'!CL47</f>
        <v>0</v>
      </c>
      <c r="CJ23" s="277">
        <f t="shared" si="85"/>
        <v>0</v>
      </c>
      <c r="CK23" s="277">
        <f t="shared" si="86"/>
        <v>0</v>
      </c>
      <c r="CL23" s="276">
        <f t="shared" si="14"/>
        <v>0</v>
      </c>
      <c r="CM23" s="277">
        <f t="shared" si="87"/>
        <v>0</v>
      </c>
      <c r="CN23" s="277">
        <f t="shared" si="88"/>
        <v>0</v>
      </c>
      <c r="CO23" s="277">
        <f t="shared" si="89"/>
        <v>0</v>
      </c>
      <c r="CP23" s="277">
        <f t="shared" si="90"/>
        <v>0</v>
      </c>
      <c r="CQ23" s="303">
        <f t="shared" si="91"/>
        <v>0</v>
      </c>
      <c r="CR23" s="380" t="str">
        <f t="shared" si="15"/>
        <v>Д</v>
      </c>
      <c r="CS23" s="274"/>
      <c r="CT23" s="181">
        <f>'Сведения ФОВ'!CW47</f>
        <v>0</v>
      </c>
      <c r="CU23" s="181">
        <f>'Сведения ФОВ'!CX47</f>
        <v>0</v>
      </c>
      <c r="CV23" s="277">
        <f t="shared" si="92"/>
        <v>0</v>
      </c>
      <c r="CW23" s="277">
        <f t="shared" si="93"/>
        <v>0</v>
      </c>
      <c r="CX23" s="276">
        <f t="shared" si="16"/>
        <v>0</v>
      </c>
      <c r="CY23" s="277">
        <f t="shared" si="94"/>
        <v>0</v>
      </c>
      <c r="CZ23" s="277">
        <f t="shared" si="95"/>
        <v>0</v>
      </c>
      <c r="DA23" s="277">
        <f t="shared" si="96"/>
        <v>0</v>
      </c>
      <c r="DB23" s="277">
        <f t="shared" si="97"/>
        <v>0</v>
      </c>
      <c r="DC23" s="303">
        <f t="shared" si="98"/>
        <v>0</v>
      </c>
      <c r="DD23" s="380" t="str">
        <f t="shared" si="17"/>
        <v>Д</v>
      </c>
      <c r="DE23" s="274"/>
      <c r="DF23" s="181">
        <f>'Сведения ФОВ'!DI47</f>
        <v>0</v>
      </c>
      <c r="DG23" s="181">
        <f>'Сведения ФОВ'!DJ47</f>
        <v>0</v>
      </c>
      <c r="DH23" s="277">
        <f t="shared" si="99"/>
        <v>0</v>
      </c>
      <c r="DI23" s="277">
        <f t="shared" si="100"/>
        <v>0</v>
      </c>
      <c r="DJ23" s="276">
        <f t="shared" si="18"/>
        <v>0</v>
      </c>
      <c r="DK23" s="277">
        <f t="shared" si="101"/>
        <v>0</v>
      </c>
      <c r="DL23" s="277">
        <f t="shared" si="102"/>
        <v>0</v>
      </c>
      <c r="DM23" s="277">
        <f t="shared" si="103"/>
        <v>0</v>
      </c>
      <c r="DN23" s="277">
        <f t="shared" si="104"/>
        <v>0</v>
      </c>
      <c r="DO23" s="303">
        <f t="shared" si="105"/>
        <v>0</v>
      </c>
      <c r="DP23" s="380" t="str">
        <f t="shared" si="19"/>
        <v>Д</v>
      </c>
      <c r="DQ23" s="274"/>
      <c r="DR23" s="181">
        <f>'Сведения ФОВ'!DU47</f>
        <v>0</v>
      </c>
      <c r="DS23" s="181">
        <f>'Сведения ФОВ'!DV47</f>
        <v>0</v>
      </c>
      <c r="DT23" s="277">
        <f t="shared" si="106"/>
        <v>0</v>
      </c>
      <c r="DU23" s="277">
        <f t="shared" si="107"/>
        <v>0</v>
      </c>
      <c r="DV23" s="276">
        <f t="shared" si="20"/>
        <v>0</v>
      </c>
      <c r="DW23" s="277">
        <f t="shared" si="108"/>
        <v>0</v>
      </c>
      <c r="DX23" s="277">
        <f t="shared" si="109"/>
        <v>0</v>
      </c>
      <c r="DY23" s="277">
        <f t="shared" si="110"/>
        <v>0</v>
      </c>
      <c r="DZ23" s="277">
        <f t="shared" si="111"/>
        <v>0</v>
      </c>
      <c r="EA23" s="303">
        <f t="shared" si="112"/>
        <v>0</v>
      </c>
      <c r="EB23" s="380" t="str">
        <f t="shared" si="21"/>
        <v>Д</v>
      </c>
      <c r="EC23" s="274"/>
      <c r="ED23" s="181">
        <f>'Сведения ФОВ'!EG47</f>
        <v>0</v>
      </c>
      <c r="EE23" s="181">
        <f>'Сведения ФОВ'!EH47</f>
        <v>0</v>
      </c>
      <c r="EF23" s="277">
        <f t="shared" si="113"/>
        <v>0</v>
      </c>
      <c r="EG23" s="277">
        <f t="shared" si="114"/>
        <v>0</v>
      </c>
      <c r="EH23" s="276">
        <f t="shared" si="22"/>
        <v>0</v>
      </c>
      <c r="EI23" s="277">
        <f t="shared" si="115"/>
        <v>0</v>
      </c>
      <c r="EJ23" s="277">
        <f t="shared" si="116"/>
        <v>0</v>
      </c>
      <c r="EK23" s="277">
        <f t="shared" si="117"/>
        <v>0</v>
      </c>
      <c r="EL23" s="277">
        <f t="shared" si="118"/>
        <v>0</v>
      </c>
      <c r="EM23" s="303">
        <f t="shared" si="119"/>
        <v>0</v>
      </c>
      <c r="EN23" s="380" t="str">
        <f t="shared" si="23"/>
        <v>Д</v>
      </c>
      <c r="EO23" s="274"/>
      <c r="EP23" s="181">
        <f>'Сведения ФОВ'!ES47</f>
        <v>0</v>
      </c>
      <c r="EQ23" s="181">
        <f>'Сведения ФОВ'!ET47</f>
        <v>0</v>
      </c>
      <c r="ER23" s="277">
        <f t="shared" si="120"/>
        <v>0</v>
      </c>
      <c r="ES23" s="277">
        <f t="shared" si="121"/>
        <v>0</v>
      </c>
      <c r="ET23" s="276">
        <f t="shared" si="24"/>
        <v>0</v>
      </c>
      <c r="EU23" s="277">
        <f t="shared" si="122"/>
        <v>0</v>
      </c>
      <c r="EV23" s="277">
        <f t="shared" si="123"/>
        <v>0</v>
      </c>
      <c r="EW23" s="277">
        <f t="shared" si="124"/>
        <v>0</v>
      </c>
      <c r="EX23" s="277">
        <f t="shared" si="125"/>
        <v>0</v>
      </c>
      <c r="EY23" s="303">
        <f t="shared" si="126"/>
        <v>0</v>
      </c>
      <c r="EZ23" s="380" t="str">
        <f t="shared" si="25"/>
        <v>Д</v>
      </c>
      <c r="FA23" s="274"/>
      <c r="FB23" s="181">
        <f>'Сведения ФОВ'!FE47</f>
        <v>0</v>
      </c>
      <c r="FC23" s="181">
        <f>'Сведения ФОВ'!FF47</f>
        <v>0</v>
      </c>
      <c r="FD23" s="277">
        <f t="shared" si="127"/>
        <v>0</v>
      </c>
      <c r="FE23" s="277">
        <f t="shared" si="128"/>
        <v>0</v>
      </c>
      <c r="FF23" s="276">
        <f t="shared" si="26"/>
        <v>0</v>
      </c>
      <c r="FG23" s="277">
        <f t="shared" si="129"/>
        <v>0</v>
      </c>
      <c r="FH23" s="277">
        <f t="shared" si="130"/>
        <v>0</v>
      </c>
      <c r="FI23" s="277">
        <f t="shared" si="131"/>
        <v>0</v>
      </c>
      <c r="FJ23" s="277">
        <f t="shared" si="132"/>
        <v>0</v>
      </c>
      <c r="FK23" s="303">
        <f t="shared" si="133"/>
        <v>0</v>
      </c>
      <c r="FL23" s="380" t="str">
        <f t="shared" si="27"/>
        <v>Д</v>
      </c>
      <c r="FM23" s="274"/>
      <c r="FN23" s="181">
        <f>'Сведения ФОВ'!FQ47</f>
        <v>0</v>
      </c>
      <c r="FO23" s="181">
        <f>'Сведения ФОВ'!FR47</f>
        <v>0</v>
      </c>
      <c r="FP23" s="277">
        <f t="shared" si="134"/>
        <v>0</v>
      </c>
      <c r="FQ23" s="277">
        <f t="shared" si="135"/>
        <v>0</v>
      </c>
      <c r="FR23" s="276">
        <f t="shared" si="28"/>
        <v>0</v>
      </c>
      <c r="FS23" s="277">
        <f t="shared" si="136"/>
        <v>0</v>
      </c>
      <c r="FT23" s="277">
        <f t="shared" si="137"/>
        <v>0</v>
      </c>
      <c r="FU23" s="277">
        <f t="shared" si="138"/>
        <v>0</v>
      </c>
      <c r="FV23" s="277">
        <f t="shared" si="139"/>
        <v>0</v>
      </c>
      <c r="FW23" s="303">
        <f t="shared" si="140"/>
        <v>0</v>
      </c>
      <c r="FX23" s="380" t="str">
        <f t="shared" si="29"/>
        <v>Д</v>
      </c>
      <c r="FY23" s="274"/>
      <c r="FZ23" s="181">
        <f>'Сведения ФОВ'!GC47</f>
        <v>0</v>
      </c>
      <c r="GA23" s="181">
        <f>'Сведения ФОВ'!GD47</f>
        <v>0</v>
      </c>
      <c r="GB23" s="277">
        <f t="shared" si="141"/>
        <v>0</v>
      </c>
      <c r="GC23" s="277">
        <f t="shared" si="142"/>
        <v>0</v>
      </c>
      <c r="GD23" s="276">
        <f t="shared" si="30"/>
        <v>0</v>
      </c>
      <c r="GE23" s="277">
        <f t="shared" si="143"/>
        <v>0</v>
      </c>
      <c r="GF23" s="277">
        <f t="shared" si="144"/>
        <v>0</v>
      </c>
      <c r="GG23" s="277">
        <f t="shared" si="145"/>
        <v>0</v>
      </c>
      <c r="GH23" s="277">
        <f t="shared" si="146"/>
        <v>0</v>
      </c>
      <c r="GI23" s="303">
        <f t="shared" si="147"/>
        <v>0</v>
      </c>
      <c r="GJ23" s="380" t="str">
        <f t="shared" si="31"/>
        <v>Д</v>
      </c>
      <c r="GK23" s="274"/>
      <c r="GL23" s="181">
        <f>'Сведения ФОВ'!GO47</f>
        <v>0</v>
      </c>
      <c r="GM23" s="181">
        <f>'Сведения ФОВ'!GP47</f>
        <v>0</v>
      </c>
      <c r="GN23" s="277">
        <f t="shared" si="148"/>
        <v>0</v>
      </c>
      <c r="GO23" s="277">
        <f t="shared" si="149"/>
        <v>0</v>
      </c>
      <c r="GP23" s="276">
        <f t="shared" si="32"/>
        <v>0</v>
      </c>
      <c r="GQ23" s="277">
        <f t="shared" si="150"/>
        <v>0</v>
      </c>
      <c r="GR23" s="277">
        <f t="shared" si="151"/>
        <v>0</v>
      </c>
      <c r="GS23" s="277">
        <f t="shared" si="152"/>
        <v>0</v>
      </c>
      <c r="GT23" s="277">
        <f t="shared" si="153"/>
        <v>0</v>
      </c>
      <c r="GU23" s="303">
        <f t="shared" si="154"/>
        <v>0</v>
      </c>
      <c r="GV23" s="380" t="str">
        <f t="shared" si="33"/>
        <v>Д</v>
      </c>
      <c r="GW23" s="274"/>
      <c r="GX23" s="181">
        <f>'Сведения ФОВ'!HA47</f>
        <v>0</v>
      </c>
      <c r="GY23" s="181">
        <f>'Сведения ФОВ'!HB47</f>
        <v>0</v>
      </c>
      <c r="GZ23" s="277">
        <f t="shared" si="155"/>
        <v>0</v>
      </c>
      <c r="HA23" s="277">
        <f t="shared" si="156"/>
        <v>0</v>
      </c>
      <c r="HB23" s="276">
        <f t="shared" si="34"/>
        <v>0</v>
      </c>
      <c r="HC23" s="277">
        <f t="shared" si="157"/>
        <v>0</v>
      </c>
      <c r="HD23" s="277">
        <f t="shared" si="158"/>
        <v>0</v>
      </c>
      <c r="HE23" s="277">
        <f t="shared" si="159"/>
        <v>0</v>
      </c>
      <c r="HF23" s="277">
        <f t="shared" si="160"/>
        <v>0</v>
      </c>
      <c r="HG23" s="303">
        <f t="shared" si="161"/>
        <v>0</v>
      </c>
      <c r="HH23" s="380" t="str">
        <f t="shared" si="35"/>
        <v>Д</v>
      </c>
    </row>
    <row r="24" spans="1:216" ht="15.75">
      <c r="A24" s="241"/>
      <c r="B24" s="181">
        <f>'Сведения ФОВ'!E48</f>
        <v>0</v>
      </c>
      <c r="C24" s="181">
        <f>'Сведения ФОВ'!F48</f>
        <v>0</v>
      </c>
      <c r="D24" s="277">
        <f t="shared" si="36"/>
        <v>0</v>
      </c>
      <c r="E24" s="277">
        <f t="shared" si="37"/>
        <v>0</v>
      </c>
      <c r="F24" s="276">
        <f t="shared" si="0"/>
        <v>0</v>
      </c>
      <c r="G24" s="277">
        <f t="shared" si="38"/>
        <v>0</v>
      </c>
      <c r="H24" s="277">
        <f t="shared" si="39"/>
        <v>0</v>
      </c>
      <c r="I24" s="277">
        <f t="shared" si="40"/>
        <v>0</v>
      </c>
      <c r="J24" s="277">
        <f t="shared" si="41"/>
        <v>0</v>
      </c>
      <c r="K24" s="303">
        <f t="shared" si="42"/>
        <v>0</v>
      </c>
      <c r="L24" s="380" t="str">
        <f t="shared" si="1"/>
        <v>Д</v>
      </c>
      <c r="M24" s="274"/>
      <c r="N24" s="181">
        <f>'Сведения ФОВ'!Q48</f>
        <v>0</v>
      </c>
      <c r="O24" s="181">
        <f>'Сведения ФОВ'!R48</f>
        <v>0</v>
      </c>
      <c r="P24" s="277">
        <f t="shared" si="43"/>
        <v>0</v>
      </c>
      <c r="Q24" s="277">
        <f t="shared" si="44"/>
        <v>0</v>
      </c>
      <c r="R24" s="276">
        <f t="shared" si="2"/>
        <v>0</v>
      </c>
      <c r="S24" s="277">
        <f t="shared" si="45"/>
        <v>0</v>
      </c>
      <c r="T24" s="277">
        <f t="shared" si="46"/>
        <v>0</v>
      </c>
      <c r="U24" s="277">
        <f t="shared" si="47"/>
        <v>0</v>
      </c>
      <c r="V24" s="277">
        <f t="shared" si="48"/>
        <v>0</v>
      </c>
      <c r="W24" s="303">
        <f t="shared" si="49"/>
        <v>0</v>
      </c>
      <c r="X24" s="380" t="str">
        <f t="shared" si="3"/>
        <v>Д</v>
      </c>
      <c r="Y24" s="274"/>
      <c r="Z24" s="181">
        <f>'Сведения ФОВ'!AC48</f>
        <v>0</v>
      </c>
      <c r="AA24" s="181">
        <f>'Сведения ФОВ'!AD48</f>
        <v>0</v>
      </c>
      <c r="AB24" s="277">
        <f t="shared" si="50"/>
        <v>0</v>
      </c>
      <c r="AC24" s="277">
        <f t="shared" si="51"/>
        <v>0</v>
      </c>
      <c r="AD24" s="276">
        <f t="shared" si="4"/>
        <v>0</v>
      </c>
      <c r="AE24" s="277">
        <f t="shared" si="52"/>
        <v>0</v>
      </c>
      <c r="AF24" s="277">
        <f t="shared" si="53"/>
        <v>0</v>
      </c>
      <c r="AG24" s="277">
        <f t="shared" si="54"/>
        <v>0</v>
      </c>
      <c r="AH24" s="277">
        <f t="shared" si="55"/>
        <v>0</v>
      </c>
      <c r="AI24" s="303">
        <f t="shared" si="56"/>
        <v>0</v>
      </c>
      <c r="AJ24" s="380" t="str">
        <f t="shared" si="5"/>
        <v>Д</v>
      </c>
      <c r="AK24" s="274"/>
      <c r="AL24" s="181">
        <f>'Сведения ФОВ'!AO48</f>
        <v>0</v>
      </c>
      <c r="AM24" s="181">
        <f>'Сведения ФОВ'!AP48</f>
        <v>0</v>
      </c>
      <c r="AN24" s="277">
        <f t="shared" si="57"/>
        <v>0</v>
      </c>
      <c r="AO24" s="277">
        <f t="shared" si="58"/>
        <v>0</v>
      </c>
      <c r="AP24" s="276">
        <f t="shared" si="6"/>
        <v>0</v>
      </c>
      <c r="AQ24" s="277">
        <f t="shared" si="59"/>
        <v>0</v>
      </c>
      <c r="AR24" s="277">
        <f t="shared" si="60"/>
        <v>0</v>
      </c>
      <c r="AS24" s="277">
        <f t="shared" si="61"/>
        <v>0</v>
      </c>
      <c r="AT24" s="277">
        <f t="shared" si="62"/>
        <v>0</v>
      </c>
      <c r="AU24" s="303">
        <f t="shared" si="63"/>
        <v>0</v>
      </c>
      <c r="AV24" s="380" t="str">
        <f t="shared" si="7"/>
        <v>Д</v>
      </c>
      <c r="AW24" s="274"/>
      <c r="AX24" s="181">
        <f>'Сведения ФОВ'!BA48</f>
        <v>0</v>
      </c>
      <c r="AY24" s="181">
        <f>'Сведения ФОВ'!BB48</f>
        <v>0</v>
      </c>
      <c r="AZ24" s="277">
        <f t="shared" si="64"/>
        <v>0</v>
      </c>
      <c r="BA24" s="277">
        <f t="shared" si="65"/>
        <v>0</v>
      </c>
      <c r="BB24" s="276">
        <f t="shared" si="8"/>
        <v>0</v>
      </c>
      <c r="BC24" s="277">
        <f t="shared" si="66"/>
        <v>0</v>
      </c>
      <c r="BD24" s="277">
        <f t="shared" si="67"/>
        <v>0</v>
      </c>
      <c r="BE24" s="277">
        <f t="shared" si="68"/>
        <v>0</v>
      </c>
      <c r="BF24" s="277">
        <f t="shared" si="69"/>
        <v>0</v>
      </c>
      <c r="BG24" s="303">
        <f t="shared" si="70"/>
        <v>0</v>
      </c>
      <c r="BH24" s="380" t="str">
        <f t="shared" si="9"/>
        <v>Д</v>
      </c>
      <c r="BI24" s="274"/>
      <c r="BJ24" s="181">
        <f>'Сведения ФОВ'!BM48</f>
        <v>0</v>
      </c>
      <c r="BK24" s="181">
        <f>'Сведения ФОВ'!BN48</f>
        <v>0</v>
      </c>
      <c r="BL24" s="277">
        <f t="shared" si="71"/>
        <v>0</v>
      </c>
      <c r="BM24" s="277">
        <f t="shared" si="72"/>
        <v>0</v>
      </c>
      <c r="BN24" s="276">
        <f t="shared" si="10"/>
        <v>0</v>
      </c>
      <c r="BO24" s="277">
        <f t="shared" si="73"/>
        <v>0</v>
      </c>
      <c r="BP24" s="277">
        <f t="shared" si="74"/>
        <v>0</v>
      </c>
      <c r="BQ24" s="277">
        <f t="shared" si="75"/>
        <v>0</v>
      </c>
      <c r="BR24" s="277">
        <f t="shared" si="76"/>
        <v>0</v>
      </c>
      <c r="BS24" s="303">
        <f t="shared" si="77"/>
        <v>0</v>
      </c>
      <c r="BT24" s="380" t="str">
        <f t="shared" si="11"/>
        <v>Д</v>
      </c>
      <c r="BU24" s="274"/>
      <c r="BV24" s="181">
        <f>'Сведения ФОВ'!BY48</f>
        <v>0</v>
      </c>
      <c r="BW24" s="181">
        <f>'Сведения ФОВ'!BZ48</f>
        <v>0</v>
      </c>
      <c r="BX24" s="277">
        <f t="shared" si="78"/>
        <v>0</v>
      </c>
      <c r="BY24" s="277">
        <f t="shared" si="79"/>
        <v>0</v>
      </c>
      <c r="BZ24" s="276">
        <f t="shared" si="12"/>
        <v>0</v>
      </c>
      <c r="CA24" s="277">
        <f t="shared" si="80"/>
        <v>0</v>
      </c>
      <c r="CB24" s="277">
        <f t="shared" si="81"/>
        <v>0</v>
      </c>
      <c r="CC24" s="277">
        <f t="shared" si="82"/>
        <v>0</v>
      </c>
      <c r="CD24" s="277">
        <f t="shared" si="83"/>
        <v>0</v>
      </c>
      <c r="CE24" s="303">
        <f t="shared" si="84"/>
        <v>0</v>
      </c>
      <c r="CF24" s="380" t="str">
        <f t="shared" si="13"/>
        <v>Д</v>
      </c>
      <c r="CG24" s="274"/>
      <c r="CH24" s="181">
        <f>'Сведения ФОВ'!CK48</f>
        <v>0</v>
      </c>
      <c r="CI24" s="181">
        <f>'Сведения ФОВ'!CL48</f>
        <v>0</v>
      </c>
      <c r="CJ24" s="277">
        <f t="shared" si="85"/>
        <v>0</v>
      </c>
      <c r="CK24" s="277">
        <f t="shared" si="86"/>
        <v>0</v>
      </c>
      <c r="CL24" s="276">
        <f t="shared" si="14"/>
        <v>0</v>
      </c>
      <c r="CM24" s="277">
        <f t="shared" si="87"/>
        <v>0</v>
      </c>
      <c r="CN24" s="277">
        <f t="shared" si="88"/>
        <v>0</v>
      </c>
      <c r="CO24" s="277">
        <f t="shared" si="89"/>
        <v>0</v>
      </c>
      <c r="CP24" s="277">
        <f t="shared" si="90"/>
        <v>0</v>
      </c>
      <c r="CQ24" s="303">
        <f t="shared" si="91"/>
        <v>0</v>
      </c>
      <c r="CR24" s="380" t="str">
        <f t="shared" si="15"/>
        <v>Д</v>
      </c>
      <c r="CS24" s="274"/>
      <c r="CT24" s="181">
        <f>'Сведения ФОВ'!CW48</f>
        <v>0</v>
      </c>
      <c r="CU24" s="181">
        <f>'Сведения ФОВ'!CX48</f>
        <v>0</v>
      </c>
      <c r="CV24" s="277">
        <f t="shared" si="92"/>
        <v>0</v>
      </c>
      <c r="CW24" s="277">
        <f t="shared" si="93"/>
        <v>0</v>
      </c>
      <c r="CX24" s="276">
        <f t="shared" si="16"/>
        <v>0</v>
      </c>
      <c r="CY24" s="277">
        <f t="shared" si="94"/>
        <v>0</v>
      </c>
      <c r="CZ24" s="277">
        <f t="shared" si="95"/>
        <v>0</v>
      </c>
      <c r="DA24" s="277">
        <f t="shared" si="96"/>
        <v>0</v>
      </c>
      <c r="DB24" s="277">
        <f t="shared" si="97"/>
        <v>0</v>
      </c>
      <c r="DC24" s="303">
        <f t="shared" si="98"/>
        <v>0</v>
      </c>
      <c r="DD24" s="380" t="str">
        <f t="shared" si="17"/>
        <v>Д</v>
      </c>
      <c r="DE24" s="274"/>
      <c r="DF24" s="181">
        <f>'Сведения ФОВ'!DI48</f>
        <v>0</v>
      </c>
      <c r="DG24" s="181">
        <f>'Сведения ФОВ'!DJ48</f>
        <v>0</v>
      </c>
      <c r="DH24" s="277">
        <f t="shared" si="99"/>
        <v>0</v>
      </c>
      <c r="DI24" s="277">
        <f t="shared" si="100"/>
        <v>0</v>
      </c>
      <c r="DJ24" s="276">
        <f t="shared" si="18"/>
        <v>0</v>
      </c>
      <c r="DK24" s="277">
        <f t="shared" si="101"/>
        <v>0</v>
      </c>
      <c r="DL24" s="277">
        <f t="shared" si="102"/>
        <v>0</v>
      </c>
      <c r="DM24" s="277">
        <f t="shared" si="103"/>
        <v>0</v>
      </c>
      <c r="DN24" s="277">
        <f t="shared" si="104"/>
        <v>0</v>
      </c>
      <c r="DO24" s="303">
        <f t="shared" si="105"/>
        <v>0</v>
      </c>
      <c r="DP24" s="380" t="str">
        <f t="shared" si="19"/>
        <v>Д</v>
      </c>
      <c r="DQ24" s="274"/>
      <c r="DR24" s="181">
        <f>'Сведения ФОВ'!DU48</f>
        <v>0</v>
      </c>
      <c r="DS24" s="181">
        <f>'Сведения ФОВ'!DV48</f>
        <v>0</v>
      </c>
      <c r="DT24" s="277">
        <f t="shared" si="106"/>
        <v>0</v>
      </c>
      <c r="DU24" s="277">
        <f t="shared" si="107"/>
        <v>0</v>
      </c>
      <c r="DV24" s="276">
        <f t="shared" si="20"/>
        <v>0</v>
      </c>
      <c r="DW24" s="277">
        <f t="shared" si="108"/>
        <v>0</v>
      </c>
      <c r="DX24" s="277">
        <f t="shared" si="109"/>
        <v>0</v>
      </c>
      <c r="DY24" s="277">
        <f t="shared" si="110"/>
        <v>0</v>
      </c>
      <c r="DZ24" s="277">
        <f t="shared" si="111"/>
        <v>0</v>
      </c>
      <c r="EA24" s="303">
        <f t="shared" si="112"/>
        <v>0</v>
      </c>
      <c r="EB24" s="380" t="str">
        <f t="shared" si="21"/>
        <v>Д</v>
      </c>
      <c r="EC24" s="274"/>
      <c r="ED24" s="181">
        <f>'Сведения ФОВ'!EG48</f>
        <v>0</v>
      </c>
      <c r="EE24" s="181">
        <f>'Сведения ФОВ'!EH48</f>
        <v>0</v>
      </c>
      <c r="EF24" s="277">
        <f t="shared" si="113"/>
        <v>0</v>
      </c>
      <c r="EG24" s="277">
        <f t="shared" si="114"/>
        <v>0</v>
      </c>
      <c r="EH24" s="276">
        <f t="shared" si="22"/>
        <v>0</v>
      </c>
      <c r="EI24" s="277">
        <f t="shared" si="115"/>
        <v>0</v>
      </c>
      <c r="EJ24" s="277">
        <f t="shared" si="116"/>
        <v>0</v>
      </c>
      <c r="EK24" s="277">
        <f t="shared" si="117"/>
        <v>0</v>
      </c>
      <c r="EL24" s="277">
        <f t="shared" si="118"/>
        <v>0</v>
      </c>
      <c r="EM24" s="303">
        <f t="shared" si="119"/>
        <v>0</v>
      </c>
      <c r="EN24" s="380" t="str">
        <f t="shared" si="23"/>
        <v>Д</v>
      </c>
      <c r="EO24" s="274"/>
      <c r="EP24" s="181">
        <f>'Сведения ФОВ'!ES48</f>
        <v>0</v>
      </c>
      <c r="EQ24" s="181">
        <f>'Сведения ФОВ'!ET48</f>
        <v>0</v>
      </c>
      <c r="ER24" s="277">
        <f t="shared" si="120"/>
        <v>0</v>
      </c>
      <c r="ES24" s="277">
        <f t="shared" si="121"/>
        <v>0</v>
      </c>
      <c r="ET24" s="276">
        <f t="shared" si="24"/>
        <v>0</v>
      </c>
      <c r="EU24" s="277">
        <f t="shared" si="122"/>
        <v>0</v>
      </c>
      <c r="EV24" s="277">
        <f t="shared" si="123"/>
        <v>0</v>
      </c>
      <c r="EW24" s="277">
        <f t="shared" si="124"/>
        <v>0</v>
      </c>
      <c r="EX24" s="277">
        <f t="shared" si="125"/>
        <v>0</v>
      </c>
      <c r="EY24" s="303">
        <f t="shared" si="126"/>
        <v>0</v>
      </c>
      <c r="EZ24" s="380" t="str">
        <f t="shared" si="25"/>
        <v>Д</v>
      </c>
      <c r="FA24" s="274"/>
      <c r="FB24" s="181">
        <f>'Сведения ФОВ'!FE48</f>
        <v>0</v>
      </c>
      <c r="FC24" s="181">
        <f>'Сведения ФОВ'!FF48</f>
        <v>0</v>
      </c>
      <c r="FD24" s="277">
        <f t="shared" si="127"/>
        <v>0</v>
      </c>
      <c r="FE24" s="277">
        <f t="shared" si="128"/>
        <v>0</v>
      </c>
      <c r="FF24" s="276">
        <f t="shared" si="26"/>
        <v>0</v>
      </c>
      <c r="FG24" s="277">
        <f t="shared" si="129"/>
        <v>0</v>
      </c>
      <c r="FH24" s="277">
        <f t="shared" si="130"/>
        <v>0</v>
      </c>
      <c r="FI24" s="277">
        <f t="shared" si="131"/>
        <v>0</v>
      </c>
      <c r="FJ24" s="277">
        <f t="shared" si="132"/>
        <v>0</v>
      </c>
      <c r="FK24" s="303">
        <f t="shared" si="133"/>
        <v>0</v>
      </c>
      <c r="FL24" s="380" t="str">
        <f t="shared" si="27"/>
        <v>Д</v>
      </c>
      <c r="FM24" s="274"/>
      <c r="FN24" s="181">
        <f>'Сведения ФОВ'!FQ48</f>
        <v>0</v>
      </c>
      <c r="FO24" s="181">
        <f>'Сведения ФОВ'!FR48</f>
        <v>0</v>
      </c>
      <c r="FP24" s="277">
        <f t="shared" si="134"/>
        <v>0</v>
      </c>
      <c r="FQ24" s="277">
        <f t="shared" si="135"/>
        <v>0</v>
      </c>
      <c r="FR24" s="276">
        <f t="shared" si="28"/>
        <v>0</v>
      </c>
      <c r="FS24" s="277">
        <f t="shared" si="136"/>
        <v>0</v>
      </c>
      <c r="FT24" s="277">
        <f t="shared" si="137"/>
        <v>0</v>
      </c>
      <c r="FU24" s="277">
        <f t="shared" si="138"/>
        <v>0</v>
      </c>
      <c r="FV24" s="277">
        <f t="shared" si="139"/>
        <v>0</v>
      </c>
      <c r="FW24" s="303">
        <f t="shared" si="140"/>
        <v>0</v>
      </c>
      <c r="FX24" s="380" t="str">
        <f t="shared" si="29"/>
        <v>Д</v>
      </c>
      <c r="FY24" s="274"/>
      <c r="FZ24" s="181">
        <f>'Сведения ФОВ'!GC48</f>
        <v>0</v>
      </c>
      <c r="GA24" s="181">
        <f>'Сведения ФОВ'!GD48</f>
        <v>0</v>
      </c>
      <c r="GB24" s="277">
        <f t="shared" si="141"/>
        <v>0</v>
      </c>
      <c r="GC24" s="277">
        <f t="shared" si="142"/>
        <v>0</v>
      </c>
      <c r="GD24" s="276">
        <f t="shared" si="30"/>
        <v>0</v>
      </c>
      <c r="GE24" s="277">
        <f t="shared" si="143"/>
        <v>0</v>
      </c>
      <c r="GF24" s="277">
        <f t="shared" si="144"/>
        <v>0</v>
      </c>
      <c r="GG24" s="277">
        <f t="shared" si="145"/>
        <v>0</v>
      </c>
      <c r="GH24" s="277">
        <f t="shared" si="146"/>
        <v>0</v>
      </c>
      <c r="GI24" s="303">
        <f t="shared" si="147"/>
        <v>0</v>
      </c>
      <c r="GJ24" s="380" t="str">
        <f t="shared" si="31"/>
        <v>Д</v>
      </c>
      <c r="GK24" s="274"/>
      <c r="GL24" s="181">
        <f>'Сведения ФОВ'!GO48</f>
        <v>0</v>
      </c>
      <c r="GM24" s="181">
        <f>'Сведения ФОВ'!GP48</f>
        <v>0</v>
      </c>
      <c r="GN24" s="277">
        <f t="shared" si="148"/>
        <v>0</v>
      </c>
      <c r="GO24" s="277">
        <f t="shared" si="149"/>
        <v>0</v>
      </c>
      <c r="GP24" s="276">
        <f t="shared" si="32"/>
        <v>0</v>
      </c>
      <c r="GQ24" s="277">
        <f t="shared" si="150"/>
        <v>0</v>
      </c>
      <c r="GR24" s="277">
        <f t="shared" si="151"/>
        <v>0</v>
      </c>
      <c r="GS24" s="277">
        <f t="shared" si="152"/>
        <v>0</v>
      </c>
      <c r="GT24" s="277">
        <f t="shared" si="153"/>
        <v>0</v>
      </c>
      <c r="GU24" s="303">
        <f t="shared" si="154"/>
        <v>0</v>
      </c>
      <c r="GV24" s="380" t="str">
        <f t="shared" si="33"/>
        <v>Д</v>
      </c>
      <c r="GW24" s="274"/>
      <c r="GX24" s="181">
        <f>'Сведения ФОВ'!HA48</f>
        <v>0</v>
      </c>
      <c r="GY24" s="181">
        <f>'Сведения ФОВ'!HB48</f>
        <v>0</v>
      </c>
      <c r="GZ24" s="277">
        <f t="shared" si="155"/>
        <v>0</v>
      </c>
      <c r="HA24" s="277">
        <f t="shared" si="156"/>
        <v>0</v>
      </c>
      <c r="HB24" s="276">
        <f t="shared" si="34"/>
        <v>0</v>
      </c>
      <c r="HC24" s="277">
        <f t="shared" si="157"/>
        <v>0</v>
      </c>
      <c r="HD24" s="277">
        <f t="shared" si="158"/>
        <v>0</v>
      </c>
      <c r="HE24" s="277">
        <f t="shared" si="159"/>
        <v>0</v>
      </c>
      <c r="HF24" s="277">
        <f t="shared" si="160"/>
        <v>0</v>
      </c>
      <c r="HG24" s="303">
        <f t="shared" si="161"/>
        <v>0</v>
      </c>
      <c r="HH24" s="380" t="str">
        <f t="shared" si="35"/>
        <v>Д</v>
      </c>
    </row>
    <row r="25" spans="1:216" ht="15.75">
      <c r="A25" s="241"/>
      <c r="B25" s="181">
        <f>'Сведения ФОВ'!E49</f>
        <v>0</v>
      </c>
      <c r="C25" s="181">
        <f>'Сведения ФОВ'!F49</f>
        <v>0</v>
      </c>
      <c r="D25" s="277">
        <f t="shared" si="36"/>
        <v>0</v>
      </c>
      <c r="E25" s="277">
        <f t="shared" si="37"/>
        <v>0</v>
      </c>
      <c r="F25" s="276">
        <f t="shared" si="0"/>
        <v>0</v>
      </c>
      <c r="G25" s="277">
        <f t="shared" si="38"/>
        <v>0</v>
      </c>
      <c r="H25" s="277">
        <f t="shared" si="39"/>
        <v>0</v>
      </c>
      <c r="I25" s="277">
        <f t="shared" si="40"/>
        <v>0</v>
      </c>
      <c r="J25" s="277">
        <f t="shared" si="41"/>
        <v>0</v>
      </c>
      <c r="K25" s="303">
        <f t="shared" si="42"/>
        <v>0</v>
      </c>
      <c r="L25" s="380" t="str">
        <f t="shared" si="1"/>
        <v>Д</v>
      </c>
      <c r="M25" s="274"/>
      <c r="N25" s="181">
        <f>'Сведения ФОВ'!Q49</f>
        <v>0</v>
      </c>
      <c r="O25" s="181">
        <f>'Сведения ФОВ'!R49</f>
        <v>0</v>
      </c>
      <c r="P25" s="277">
        <f t="shared" si="43"/>
        <v>0</v>
      </c>
      <c r="Q25" s="277">
        <f t="shared" si="44"/>
        <v>0</v>
      </c>
      <c r="R25" s="276">
        <f t="shared" si="2"/>
        <v>0</v>
      </c>
      <c r="S25" s="277">
        <f t="shared" si="45"/>
        <v>0</v>
      </c>
      <c r="T25" s="277">
        <f t="shared" si="46"/>
        <v>0</v>
      </c>
      <c r="U25" s="277">
        <f t="shared" si="47"/>
        <v>0</v>
      </c>
      <c r="V25" s="277">
        <f t="shared" si="48"/>
        <v>0</v>
      </c>
      <c r="W25" s="303">
        <f t="shared" si="49"/>
        <v>0</v>
      </c>
      <c r="X25" s="380" t="str">
        <f t="shared" si="3"/>
        <v>Д</v>
      </c>
      <c r="Y25" s="274"/>
      <c r="Z25" s="181">
        <f>'Сведения ФОВ'!AC49</f>
        <v>0</v>
      </c>
      <c r="AA25" s="181">
        <f>'Сведения ФОВ'!AD49</f>
        <v>0</v>
      </c>
      <c r="AB25" s="277">
        <f t="shared" si="50"/>
        <v>0</v>
      </c>
      <c r="AC25" s="277">
        <f t="shared" si="51"/>
        <v>0</v>
      </c>
      <c r="AD25" s="276">
        <f t="shared" si="4"/>
        <v>0</v>
      </c>
      <c r="AE25" s="277">
        <f t="shared" si="52"/>
        <v>0</v>
      </c>
      <c r="AF25" s="277">
        <f t="shared" si="53"/>
        <v>0</v>
      </c>
      <c r="AG25" s="277">
        <f t="shared" si="54"/>
        <v>0</v>
      </c>
      <c r="AH25" s="277">
        <f t="shared" si="55"/>
        <v>0</v>
      </c>
      <c r="AI25" s="303">
        <f t="shared" si="56"/>
        <v>0</v>
      </c>
      <c r="AJ25" s="380" t="str">
        <f t="shared" si="5"/>
        <v>Д</v>
      </c>
      <c r="AK25" s="274"/>
      <c r="AL25" s="181">
        <f>'Сведения ФОВ'!AO49</f>
        <v>0</v>
      </c>
      <c r="AM25" s="181">
        <f>'Сведения ФОВ'!AP49</f>
        <v>0</v>
      </c>
      <c r="AN25" s="277">
        <f t="shared" si="57"/>
        <v>0</v>
      </c>
      <c r="AO25" s="277">
        <f t="shared" si="58"/>
        <v>0</v>
      </c>
      <c r="AP25" s="276">
        <f t="shared" si="6"/>
        <v>0</v>
      </c>
      <c r="AQ25" s="277">
        <f t="shared" si="59"/>
        <v>0</v>
      </c>
      <c r="AR25" s="277">
        <f t="shared" si="60"/>
        <v>0</v>
      </c>
      <c r="AS25" s="277">
        <f t="shared" si="61"/>
        <v>0</v>
      </c>
      <c r="AT25" s="277">
        <f t="shared" si="62"/>
        <v>0</v>
      </c>
      <c r="AU25" s="303">
        <f t="shared" si="63"/>
        <v>0</v>
      </c>
      <c r="AV25" s="380" t="str">
        <f t="shared" si="7"/>
        <v>Д</v>
      </c>
      <c r="AW25" s="274"/>
      <c r="AX25" s="181">
        <f>'Сведения ФОВ'!BA49</f>
        <v>0</v>
      </c>
      <c r="AY25" s="181">
        <f>'Сведения ФОВ'!BB49</f>
        <v>0</v>
      </c>
      <c r="AZ25" s="277">
        <f t="shared" si="64"/>
        <v>0</v>
      </c>
      <c r="BA25" s="277">
        <f t="shared" si="65"/>
        <v>0</v>
      </c>
      <c r="BB25" s="276">
        <f t="shared" si="8"/>
        <v>0</v>
      </c>
      <c r="BC25" s="277">
        <f t="shared" si="66"/>
        <v>0</v>
      </c>
      <c r="BD25" s="277">
        <f t="shared" si="67"/>
        <v>0</v>
      </c>
      <c r="BE25" s="277">
        <f t="shared" si="68"/>
        <v>0</v>
      </c>
      <c r="BF25" s="277">
        <f t="shared" si="69"/>
        <v>0</v>
      </c>
      <c r="BG25" s="303">
        <f t="shared" si="70"/>
        <v>0</v>
      </c>
      <c r="BH25" s="380" t="str">
        <f t="shared" si="9"/>
        <v>Д</v>
      </c>
      <c r="BI25" s="274"/>
      <c r="BJ25" s="181">
        <f>'Сведения ФОВ'!BM49</f>
        <v>0</v>
      </c>
      <c r="BK25" s="181">
        <f>'Сведения ФОВ'!BN49</f>
        <v>0</v>
      </c>
      <c r="BL25" s="277">
        <f t="shared" si="71"/>
        <v>0</v>
      </c>
      <c r="BM25" s="277">
        <f t="shared" si="72"/>
        <v>0</v>
      </c>
      <c r="BN25" s="276">
        <f t="shared" si="10"/>
        <v>0</v>
      </c>
      <c r="BO25" s="277">
        <f t="shared" si="73"/>
        <v>0</v>
      </c>
      <c r="BP25" s="277">
        <f t="shared" si="74"/>
        <v>0</v>
      </c>
      <c r="BQ25" s="277">
        <f t="shared" si="75"/>
        <v>0</v>
      </c>
      <c r="BR25" s="277">
        <f t="shared" si="76"/>
        <v>0</v>
      </c>
      <c r="BS25" s="303">
        <f t="shared" si="77"/>
        <v>0</v>
      </c>
      <c r="BT25" s="380" t="str">
        <f t="shared" si="11"/>
        <v>Д</v>
      </c>
      <c r="BU25" s="274"/>
      <c r="BV25" s="181">
        <f>'Сведения ФОВ'!BY49</f>
        <v>0</v>
      </c>
      <c r="BW25" s="181">
        <f>'Сведения ФОВ'!BZ49</f>
        <v>0</v>
      </c>
      <c r="BX25" s="277">
        <f t="shared" si="78"/>
        <v>0</v>
      </c>
      <c r="BY25" s="277">
        <f t="shared" si="79"/>
        <v>0</v>
      </c>
      <c r="BZ25" s="276">
        <f t="shared" si="12"/>
        <v>0</v>
      </c>
      <c r="CA25" s="277">
        <f t="shared" si="80"/>
        <v>0</v>
      </c>
      <c r="CB25" s="277">
        <f t="shared" si="81"/>
        <v>0</v>
      </c>
      <c r="CC25" s="277">
        <f t="shared" si="82"/>
        <v>0</v>
      </c>
      <c r="CD25" s="277">
        <f t="shared" si="83"/>
        <v>0</v>
      </c>
      <c r="CE25" s="303">
        <f t="shared" si="84"/>
        <v>0</v>
      </c>
      <c r="CF25" s="380" t="str">
        <f t="shared" si="13"/>
        <v>Д</v>
      </c>
      <c r="CG25" s="274"/>
      <c r="CH25" s="181">
        <f>'Сведения ФОВ'!CK49</f>
        <v>0</v>
      </c>
      <c r="CI25" s="181">
        <f>'Сведения ФОВ'!CL49</f>
        <v>0</v>
      </c>
      <c r="CJ25" s="277">
        <f t="shared" si="85"/>
        <v>0</v>
      </c>
      <c r="CK25" s="277">
        <f t="shared" si="86"/>
        <v>0</v>
      </c>
      <c r="CL25" s="276">
        <f t="shared" si="14"/>
        <v>0</v>
      </c>
      <c r="CM25" s="277">
        <f t="shared" si="87"/>
        <v>0</v>
      </c>
      <c r="CN25" s="277">
        <f t="shared" si="88"/>
        <v>0</v>
      </c>
      <c r="CO25" s="277">
        <f t="shared" si="89"/>
        <v>0</v>
      </c>
      <c r="CP25" s="277">
        <f t="shared" si="90"/>
        <v>0</v>
      </c>
      <c r="CQ25" s="303">
        <f t="shared" si="91"/>
        <v>0</v>
      </c>
      <c r="CR25" s="380" t="str">
        <f t="shared" si="15"/>
        <v>Д</v>
      </c>
      <c r="CS25" s="274"/>
      <c r="CT25" s="181">
        <f>'Сведения ФОВ'!CW49</f>
        <v>0</v>
      </c>
      <c r="CU25" s="181">
        <f>'Сведения ФОВ'!CX49</f>
        <v>0</v>
      </c>
      <c r="CV25" s="277">
        <f t="shared" si="92"/>
        <v>0</v>
      </c>
      <c r="CW25" s="277">
        <f t="shared" si="93"/>
        <v>0</v>
      </c>
      <c r="CX25" s="276">
        <f t="shared" si="16"/>
        <v>0</v>
      </c>
      <c r="CY25" s="277">
        <f t="shared" si="94"/>
        <v>0</v>
      </c>
      <c r="CZ25" s="277">
        <f t="shared" si="95"/>
        <v>0</v>
      </c>
      <c r="DA25" s="277">
        <f t="shared" si="96"/>
        <v>0</v>
      </c>
      <c r="DB25" s="277">
        <f t="shared" si="97"/>
        <v>0</v>
      </c>
      <c r="DC25" s="303">
        <f t="shared" si="98"/>
        <v>0</v>
      </c>
      <c r="DD25" s="380" t="str">
        <f t="shared" si="17"/>
        <v>Д</v>
      </c>
      <c r="DE25" s="274"/>
      <c r="DF25" s="181">
        <f>'Сведения ФОВ'!DI49</f>
        <v>0</v>
      </c>
      <c r="DG25" s="181">
        <f>'Сведения ФОВ'!DJ49</f>
        <v>0</v>
      </c>
      <c r="DH25" s="277">
        <f t="shared" si="99"/>
        <v>0</v>
      </c>
      <c r="DI25" s="277">
        <f t="shared" si="100"/>
        <v>0</v>
      </c>
      <c r="DJ25" s="276">
        <f t="shared" si="18"/>
        <v>0</v>
      </c>
      <c r="DK25" s="277">
        <f t="shared" si="101"/>
        <v>0</v>
      </c>
      <c r="DL25" s="277">
        <f t="shared" si="102"/>
        <v>0</v>
      </c>
      <c r="DM25" s="277">
        <f t="shared" si="103"/>
        <v>0</v>
      </c>
      <c r="DN25" s="277">
        <f t="shared" si="104"/>
        <v>0</v>
      </c>
      <c r="DO25" s="303">
        <f t="shared" si="105"/>
        <v>0</v>
      </c>
      <c r="DP25" s="380" t="str">
        <f t="shared" si="19"/>
        <v>Д</v>
      </c>
      <c r="DQ25" s="274"/>
      <c r="DR25" s="181">
        <f>'Сведения ФОВ'!DU49</f>
        <v>0</v>
      </c>
      <c r="DS25" s="181">
        <f>'Сведения ФОВ'!DV49</f>
        <v>0</v>
      </c>
      <c r="DT25" s="277">
        <f t="shared" si="106"/>
        <v>0</v>
      </c>
      <c r="DU25" s="277">
        <f t="shared" si="107"/>
        <v>0</v>
      </c>
      <c r="DV25" s="276">
        <f t="shared" si="20"/>
        <v>0</v>
      </c>
      <c r="DW25" s="277">
        <f t="shared" si="108"/>
        <v>0</v>
      </c>
      <c r="DX25" s="277">
        <f t="shared" si="109"/>
        <v>0</v>
      </c>
      <c r="DY25" s="277">
        <f t="shared" si="110"/>
        <v>0</v>
      </c>
      <c r="DZ25" s="277">
        <f t="shared" si="111"/>
        <v>0</v>
      </c>
      <c r="EA25" s="303">
        <f t="shared" si="112"/>
        <v>0</v>
      </c>
      <c r="EB25" s="380" t="str">
        <f t="shared" si="21"/>
        <v>Д</v>
      </c>
      <c r="EC25" s="274"/>
      <c r="ED25" s="181">
        <f>'Сведения ФОВ'!EG49</f>
        <v>0</v>
      </c>
      <c r="EE25" s="181">
        <f>'Сведения ФОВ'!EH49</f>
        <v>0</v>
      </c>
      <c r="EF25" s="277">
        <f t="shared" si="113"/>
        <v>0</v>
      </c>
      <c r="EG25" s="277">
        <f t="shared" si="114"/>
        <v>0</v>
      </c>
      <c r="EH25" s="276">
        <f t="shared" si="22"/>
        <v>0</v>
      </c>
      <c r="EI25" s="277">
        <f t="shared" si="115"/>
        <v>0</v>
      </c>
      <c r="EJ25" s="277">
        <f t="shared" si="116"/>
        <v>0</v>
      </c>
      <c r="EK25" s="277">
        <f t="shared" si="117"/>
        <v>0</v>
      </c>
      <c r="EL25" s="277">
        <f t="shared" si="118"/>
        <v>0</v>
      </c>
      <c r="EM25" s="303">
        <f t="shared" si="119"/>
        <v>0</v>
      </c>
      <c r="EN25" s="380" t="str">
        <f t="shared" si="23"/>
        <v>Д</v>
      </c>
      <c r="EO25" s="274"/>
      <c r="EP25" s="181">
        <f>'Сведения ФОВ'!ES49</f>
        <v>0</v>
      </c>
      <c r="EQ25" s="181">
        <f>'Сведения ФОВ'!ET49</f>
        <v>0</v>
      </c>
      <c r="ER25" s="277">
        <f t="shared" si="120"/>
        <v>0</v>
      </c>
      <c r="ES25" s="277">
        <f t="shared" si="121"/>
        <v>0</v>
      </c>
      <c r="ET25" s="276">
        <f t="shared" si="24"/>
        <v>0</v>
      </c>
      <c r="EU25" s="277">
        <f t="shared" si="122"/>
        <v>0</v>
      </c>
      <c r="EV25" s="277">
        <f t="shared" si="123"/>
        <v>0</v>
      </c>
      <c r="EW25" s="277">
        <f t="shared" si="124"/>
        <v>0</v>
      </c>
      <c r="EX25" s="277">
        <f t="shared" si="125"/>
        <v>0</v>
      </c>
      <c r="EY25" s="303">
        <f t="shared" si="126"/>
        <v>0</v>
      </c>
      <c r="EZ25" s="380" t="str">
        <f t="shared" si="25"/>
        <v>Д</v>
      </c>
      <c r="FA25" s="274"/>
      <c r="FB25" s="181">
        <f>'Сведения ФОВ'!FE49</f>
        <v>0</v>
      </c>
      <c r="FC25" s="181">
        <f>'Сведения ФОВ'!FF49</f>
        <v>0</v>
      </c>
      <c r="FD25" s="277">
        <f t="shared" si="127"/>
        <v>0</v>
      </c>
      <c r="FE25" s="277">
        <f t="shared" si="128"/>
        <v>0</v>
      </c>
      <c r="FF25" s="276">
        <f t="shared" si="26"/>
        <v>0</v>
      </c>
      <c r="FG25" s="277">
        <f t="shared" si="129"/>
        <v>0</v>
      </c>
      <c r="FH25" s="277">
        <f t="shared" si="130"/>
        <v>0</v>
      </c>
      <c r="FI25" s="277">
        <f t="shared" si="131"/>
        <v>0</v>
      </c>
      <c r="FJ25" s="277">
        <f t="shared" si="132"/>
        <v>0</v>
      </c>
      <c r="FK25" s="303">
        <f t="shared" si="133"/>
        <v>0</v>
      </c>
      <c r="FL25" s="380" t="str">
        <f t="shared" si="27"/>
        <v>Д</v>
      </c>
      <c r="FM25" s="274"/>
      <c r="FN25" s="181">
        <f>'Сведения ФОВ'!FQ49</f>
        <v>0</v>
      </c>
      <c r="FO25" s="181">
        <f>'Сведения ФОВ'!FR49</f>
        <v>0</v>
      </c>
      <c r="FP25" s="277">
        <f t="shared" si="134"/>
        <v>0</v>
      </c>
      <c r="FQ25" s="277">
        <f t="shared" si="135"/>
        <v>0</v>
      </c>
      <c r="FR25" s="276">
        <f t="shared" si="28"/>
        <v>0</v>
      </c>
      <c r="FS25" s="277">
        <f t="shared" si="136"/>
        <v>0</v>
      </c>
      <c r="FT25" s="277">
        <f t="shared" si="137"/>
        <v>0</v>
      </c>
      <c r="FU25" s="277">
        <f t="shared" si="138"/>
        <v>0</v>
      </c>
      <c r="FV25" s="277">
        <f t="shared" si="139"/>
        <v>0</v>
      </c>
      <c r="FW25" s="303">
        <f t="shared" si="140"/>
        <v>0</v>
      </c>
      <c r="FX25" s="380" t="str">
        <f t="shared" si="29"/>
        <v>Д</v>
      </c>
      <c r="FY25" s="274"/>
      <c r="FZ25" s="181">
        <f>'Сведения ФОВ'!GC49</f>
        <v>0</v>
      </c>
      <c r="GA25" s="181">
        <f>'Сведения ФОВ'!GD49</f>
        <v>0</v>
      </c>
      <c r="GB25" s="277">
        <f t="shared" si="141"/>
        <v>0</v>
      </c>
      <c r="GC25" s="277">
        <f t="shared" si="142"/>
        <v>0</v>
      </c>
      <c r="GD25" s="276">
        <f t="shared" si="30"/>
        <v>0</v>
      </c>
      <c r="GE25" s="277">
        <f t="shared" si="143"/>
        <v>0</v>
      </c>
      <c r="GF25" s="277">
        <f t="shared" si="144"/>
        <v>0</v>
      </c>
      <c r="GG25" s="277">
        <f t="shared" si="145"/>
        <v>0</v>
      </c>
      <c r="GH25" s="277">
        <f t="shared" si="146"/>
        <v>0</v>
      </c>
      <c r="GI25" s="303">
        <f t="shared" si="147"/>
        <v>0</v>
      </c>
      <c r="GJ25" s="380" t="str">
        <f t="shared" si="31"/>
        <v>Д</v>
      </c>
      <c r="GK25" s="274"/>
      <c r="GL25" s="181">
        <f>'Сведения ФОВ'!GO49</f>
        <v>0</v>
      </c>
      <c r="GM25" s="181">
        <f>'Сведения ФОВ'!GP49</f>
        <v>0</v>
      </c>
      <c r="GN25" s="277">
        <f t="shared" si="148"/>
        <v>0</v>
      </c>
      <c r="GO25" s="277">
        <f t="shared" si="149"/>
        <v>0</v>
      </c>
      <c r="GP25" s="276">
        <f t="shared" si="32"/>
        <v>0</v>
      </c>
      <c r="GQ25" s="277">
        <f t="shared" si="150"/>
        <v>0</v>
      </c>
      <c r="GR25" s="277">
        <f t="shared" si="151"/>
        <v>0</v>
      </c>
      <c r="GS25" s="277">
        <f t="shared" si="152"/>
        <v>0</v>
      </c>
      <c r="GT25" s="277">
        <f t="shared" si="153"/>
        <v>0</v>
      </c>
      <c r="GU25" s="303">
        <f t="shared" si="154"/>
        <v>0</v>
      </c>
      <c r="GV25" s="380" t="str">
        <f t="shared" si="33"/>
        <v>Д</v>
      </c>
      <c r="GW25" s="274"/>
      <c r="GX25" s="181">
        <f>'Сведения ФОВ'!HA49</f>
        <v>0</v>
      </c>
      <c r="GY25" s="181">
        <f>'Сведения ФОВ'!HB49</f>
        <v>0</v>
      </c>
      <c r="GZ25" s="277">
        <f t="shared" si="155"/>
        <v>0</v>
      </c>
      <c r="HA25" s="277">
        <f t="shared" si="156"/>
        <v>0</v>
      </c>
      <c r="HB25" s="276">
        <f t="shared" si="34"/>
        <v>0</v>
      </c>
      <c r="HC25" s="277">
        <f t="shared" si="157"/>
        <v>0</v>
      </c>
      <c r="HD25" s="277">
        <f t="shared" si="158"/>
        <v>0</v>
      </c>
      <c r="HE25" s="277">
        <f t="shared" si="159"/>
        <v>0</v>
      </c>
      <c r="HF25" s="277">
        <f t="shared" si="160"/>
        <v>0</v>
      </c>
      <c r="HG25" s="303">
        <f t="shared" si="161"/>
        <v>0</v>
      </c>
      <c r="HH25" s="380" t="str">
        <f t="shared" si="35"/>
        <v>Д</v>
      </c>
    </row>
    <row r="26" spans="1:216" ht="15.75">
      <c r="A26" s="241"/>
      <c r="B26" s="181">
        <f>'Сведения ФОВ'!E50</f>
        <v>0</v>
      </c>
      <c r="C26" s="181">
        <f>'Сведения ФОВ'!F50</f>
        <v>0</v>
      </c>
      <c r="D26" s="277">
        <f t="shared" si="36"/>
        <v>0</v>
      </c>
      <c r="E26" s="277">
        <f t="shared" si="37"/>
        <v>0</v>
      </c>
      <c r="F26" s="276">
        <f t="shared" si="0"/>
        <v>0</v>
      </c>
      <c r="G26" s="277">
        <f t="shared" si="38"/>
        <v>0</v>
      </c>
      <c r="H26" s="277">
        <f t="shared" si="39"/>
        <v>0</v>
      </c>
      <c r="I26" s="277">
        <f t="shared" si="40"/>
        <v>0</v>
      </c>
      <c r="J26" s="277">
        <f t="shared" si="41"/>
        <v>0</v>
      </c>
      <c r="K26" s="303">
        <f t="shared" si="42"/>
        <v>0</v>
      </c>
      <c r="L26" s="380" t="str">
        <f t="shared" si="1"/>
        <v>Д</v>
      </c>
      <c r="M26" s="274"/>
      <c r="N26" s="181">
        <f>'Сведения ФОВ'!Q50</f>
        <v>0</v>
      </c>
      <c r="O26" s="181">
        <f>'Сведения ФОВ'!R50</f>
        <v>0</v>
      </c>
      <c r="P26" s="277">
        <f t="shared" si="43"/>
        <v>0</v>
      </c>
      <c r="Q26" s="277">
        <f t="shared" si="44"/>
        <v>0</v>
      </c>
      <c r="R26" s="276">
        <f t="shared" si="2"/>
        <v>0</v>
      </c>
      <c r="S26" s="277">
        <f t="shared" si="45"/>
        <v>0</v>
      </c>
      <c r="T26" s="277">
        <f t="shared" si="46"/>
        <v>0</v>
      </c>
      <c r="U26" s="277">
        <f t="shared" si="47"/>
        <v>0</v>
      </c>
      <c r="V26" s="277">
        <f t="shared" si="48"/>
        <v>0</v>
      </c>
      <c r="W26" s="303">
        <f t="shared" si="49"/>
        <v>0</v>
      </c>
      <c r="X26" s="380" t="str">
        <f t="shared" si="3"/>
        <v>Д</v>
      </c>
      <c r="Y26" s="274"/>
      <c r="Z26" s="181">
        <f>'Сведения ФОВ'!AC50</f>
        <v>0</v>
      </c>
      <c r="AA26" s="181">
        <f>'Сведения ФОВ'!AD50</f>
        <v>0</v>
      </c>
      <c r="AB26" s="277">
        <f t="shared" si="50"/>
        <v>0</v>
      </c>
      <c r="AC26" s="277">
        <f t="shared" si="51"/>
        <v>0</v>
      </c>
      <c r="AD26" s="276">
        <f t="shared" si="4"/>
        <v>0</v>
      </c>
      <c r="AE26" s="277">
        <f t="shared" si="52"/>
        <v>0</v>
      </c>
      <c r="AF26" s="277">
        <f t="shared" si="53"/>
        <v>0</v>
      </c>
      <c r="AG26" s="277">
        <f t="shared" si="54"/>
        <v>0</v>
      </c>
      <c r="AH26" s="277">
        <f t="shared" si="55"/>
        <v>0</v>
      </c>
      <c r="AI26" s="303">
        <f t="shared" si="56"/>
        <v>0</v>
      </c>
      <c r="AJ26" s="380" t="str">
        <f t="shared" si="5"/>
        <v>Д</v>
      </c>
      <c r="AK26" s="274"/>
      <c r="AL26" s="181">
        <f>'Сведения ФОВ'!AO50</f>
        <v>0</v>
      </c>
      <c r="AM26" s="181">
        <f>'Сведения ФОВ'!AP50</f>
        <v>0</v>
      </c>
      <c r="AN26" s="277">
        <f t="shared" si="57"/>
        <v>0</v>
      </c>
      <c r="AO26" s="277">
        <f t="shared" si="58"/>
        <v>0</v>
      </c>
      <c r="AP26" s="276">
        <f t="shared" si="6"/>
        <v>0</v>
      </c>
      <c r="AQ26" s="277">
        <f t="shared" si="59"/>
        <v>0</v>
      </c>
      <c r="AR26" s="277">
        <f t="shared" si="60"/>
        <v>0</v>
      </c>
      <c r="AS26" s="277">
        <f t="shared" si="61"/>
        <v>0</v>
      </c>
      <c r="AT26" s="277">
        <f t="shared" si="62"/>
        <v>0</v>
      </c>
      <c r="AU26" s="303">
        <f t="shared" si="63"/>
        <v>0</v>
      </c>
      <c r="AV26" s="380" t="str">
        <f t="shared" si="7"/>
        <v>Д</v>
      </c>
      <c r="AW26" s="274"/>
      <c r="AX26" s="181">
        <f>'Сведения ФОВ'!BA50</f>
        <v>0</v>
      </c>
      <c r="AY26" s="181">
        <f>'Сведения ФОВ'!BB50</f>
        <v>0</v>
      </c>
      <c r="AZ26" s="277">
        <f t="shared" si="64"/>
        <v>0</v>
      </c>
      <c r="BA26" s="277">
        <f t="shared" si="65"/>
        <v>0</v>
      </c>
      <c r="BB26" s="276">
        <f t="shared" si="8"/>
        <v>0</v>
      </c>
      <c r="BC26" s="277">
        <f t="shared" si="66"/>
        <v>0</v>
      </c>
      <c r="BD26" s="277">
        <f t="shared" si="67"/>
        <v>0</v>
      </c>
      <c r="BE26" s="277">
        <f t="shared" si="68"/>
        <v>0</v>
      </c>
      <c r="BF26" s="277">
        <f t="shared" si="69"/>
        <v>0</v>
      </c>
      <c r="BG26" s="303">
        <f t="shared" si="70"/>
        <v>0</v>
      </c>
      <c r="BH26" s="380" t="str">
        <f t="shared" si="9"/>
        <v>Д</v>
      </c>
      <c r="BI26" s="274"/>
      <c r="BJ26" s="181">
        <f>'Сведения ФОВ'!BM50</f>
        <v>0</v>
      </c>
      <c r="BK26" s="181">
        <f>'Сведения ФОВ'!BN50</f>
        <v>0</v>
      </c>
      <c r="BL26" s="277">
        <f t="shared" si="71"/>
        <v>0</v>
      </c>
      <c r="BM26" s="277">
        <f t="shared" si="72"/>
        <v>0</v>
      </c>
      <c r="BN26" s="276">
        <f t="shared" si="10"/>
        <v>0</v>
      </c>
      <c r="BO26" s="277">
        <f t="shared" si="73"/>
        <v>0</v>
      </c>
      <c r="BP26" s="277">
        <f t="shared" si="74"/>
        <v>0</v>
      </c>
      <c r="BQ26" s="277">
        <f t="shared" si="75"/>
        <v>0</v>
      </c>
      <c r="BR26" s="277">
        <f t="shared" si="76"/>
        <v>0</v>
      </c>
      <c r="BS26" s="303">
        <f t="shared" si="77"/>
        <v>0</v>
      </c>
      <c r="BT26" s="380" t="str">
        <f t="shared" si="11"/>
        <v>Д</v>
      </c>
      <c r="BU26" s="274"/>
      <c r="BV26" s="181">
        <f>'Сведения ФОВ'!BY50</f>
        <v>0</v>
      </c>
      <c r="BW26" s="181">
        <f>'Сведения ФОВ'!BZ50</f>
        <v>0</v>
      </c>
      <c r="BX26" s="277">
        <f t="shared" si="78"/>
        <v>0</v>
      </c>
      <c r="BY26" s="277">
        <f t="shared" si="79"/>
        <v>0</v>
      </c>
      <c r="BZ26" s="276">
        <f t="shared" si="12"/>
        <v>0</v>
      </c>
      <c r="CA26" s="277">
        <f t="shared" si="80"/>
        <v>0</v>
      </c>
      <c r="CB26" s="277">
        <f t="shared" si="81"/>
        <v>0</v>
      </c>
      <c r="CC26" s="277">
        <f t="shared" si="82"/>
        <v>0</v>
      </c>
      <c r="CD26" s="277">
        <f t="shared" si="83"/>
        <v>0</v>
      </c>
      <c r="CE26" s="303">
        <f t="shared" si="84"/>
        <v>0</v>
      </c>
      <c r="CF26" s="380" t="str">
        <f t="shared" si="13"/>
        <v>Д</v>
      </c>
      <c r="CG26" s="274"/>
      <c r="CH26" s="181">
        <f>'Сведения ФОВ'!CK50</f>
        <v>0</v>
      </c>
      <c r="CI26" s="181">
        <f>'Сведения ФОВ'!CL50</f>
        <v>0</v>
      </c>
      <c r="CJ26" s="277">
        <f t="shared" si="85"/>
        <v>0</v>
      </c>
      <c r="CK26" s="277">
        <f t="shared" si="86"/>
        <v>0</v>
      </c>
      <c r="CL26" s="276">
        <f t="shared" si="14"/>
        <v>0</v>
      </c>
      <c r="CM26" s="277">
        <f t="shared" si="87"/>
        <v>0</v>
      </c>
      <c r="CN26" s="277">
        <f t="shared" si="88"/>
        <v>0</v>
      </c>
      <c r="CO26" s="277">
        <f t="shared" si="89"/>
        <v>0</v>
      </c>
      <c r="CP26" s="277">
        <f t="shared" si="90"/>
        <v>0</v>
      </c>
      <c r="CQ26" s="303">
        <f t="shared" si="91"/>
        <v>0</v>
      </c>
      <c r="CR26" s="380" t="str">
        <f t="shared" si="15"/>
        <v>Д</v>
      </c>
      <c r="CS26" s="274"/>
      <c r="CT26" s="181">
        <f>'Сведения ФОВ'!CW50</f>
        <v>0</v>
      </c>
      <c r="CU26" s="181">
        <f>'Сведения ФОВ'!CX50</f>
        <v>0</v>
      </c>
      <c r="CV26" s="277">
        <f t="shared" si="92"/>
        <v>0</v>
      </c>
      <c r="CW26" s="277">
        <f t="shared" si="93"/>
        <v>0</v>
      </c>
      <c r="CX26" s="276">
        <f t="shared" si="16"/>
        <v>0</v>
      </c>
      <c r="CY26" s="277">
        <f t="shared" si="94"/>
        <v>0</v>
      </c>
      <c r="CZ26" s="277">
        <f t="shared" si="95"/>
        <v>0</v>
      </c>
      <c r="DA26" s="277">
        <f t="shared" si="96"/>
        <v>0</v>
      </c>
      <c r="DB26" s="277">
        <f t="shared" si="97"/>
        <v>0</v>
      </c>
      <c r="DC26" s="303">
        <f t="shared" si="98"/>
        <v>0</v>
      </c>
      <c r="DD26" s="380" t="str">
        <f t="shared" si="17"/>
        <v>Д</v>
      </c>
      <c r="DE26" s="274"/>
      <c r="DF26" s="181">
        <f>'Сведения ФОВ'!DI50</f>
        <v>0</v>
      </c>
      <c r="DG26" s="181">
        <f>'Сведения ФОВ'!DJ50</f>
        <v>0</v>
      </c>
      <c r="DH26" s="277">
        <f t="shared" si="99"/>
        <v>0</v>
      </c>
      <c r="DI26" s="277">
        <f t="shared" si="100"/>
        <v>0</v>
      </c>
      <c r="DJ26" s="276">
        <f t="shared" si="18"/>
        <v>0</v>
      </c>
      <c r="DK26" s="277">
        <f t="shared" si="101"/>
        <v>0</v>
      </c>
      <c r="DL26" s="277">
        <f t="shared" si="102"/>
        <v>0</v>
      </c>
      <c r="DM26" s="277">
        <f t="shared" si="103"/>
        <v>0</v>
      </c>
      <c r="DN26" s="277">
        <f t="shared" si="104"/>
        <v>0</v>
      </c>
      <c r="DO26" s="303">
        <f t="shared" si="105"/>
        <v>0</v>
      </c>
      <c r="DP26" s="380" t="str">
        <f t="shared" si="19"/>
        <v>Д</v>
      </c>
      <c r="DQ26" s="274"/>
      <c r="DR26" s="181">
        <f>'Сведения ФОВ'!DU50</f>
        <v>0</v>
      </c>
      <c r="DS26" s="181">
        <f>'Сведения ФОВ'!DV50</f>
        <v>0</v>
      </c>
      <c r="DT26" s="277">
        <f t="shared" si="106"/>
        <v>0</v>
      </c>
      <c r="DU26" s="277">
        <f t="shared" si="107"/>
        <v>0</v>
      </c>
      <c r="DV26" s="276">
        <f t="shared" si="20"/>
        <v>0</v>
      </c>
      <c r="DW26" s="277">
        <f t="shared" si="108"/>
        <v>0</v>
      </c>
      <c r="DX26" s="277">
        <f t="shared" si="109"/>
        <v>0</v>
      </c>
      <c r="DY26" s="277">
        <f t="shared" si="110"/>
        <v>0</v>
      </c>
      <c r="DZ26" s="277">
        <f t="shared" si="111"/>
        <v>0</v>
      </c>
      <c r="EA26" s="303">
        <f t="shared" si="112"/>
        <v>0</v>
      </c>
      <c r="EB26" s="380" t="str">
        <f t="shared" si="21"/>
        <v>Д</v>
      </c>
      <c r="EC26" s="274"/>
      <c r="ED26" s="181">
        <f>'Сведения ФОВ'!EG50</f>
        <v>0</v>
      </c>
      <c r="EE26" s="181">
        <f>'Сведения ФОВ'!EH50</f>
        <v>0</v>
      </c>
      <c r="EF26" s="277">
        <f t="shared" si="113"/>
        <v>0</v>
      </c>
      <c r="EG26" s="277">
        <f t="shared" si="114"/>
        <v>0</v>
      </c>
      <c r="EH26" s="276">
        <f t="shared" si="22"/>
        <v>0</v>
      </c>
      <c r="EI26" s="277">
        <f t="shared" si="115"/>
        <v>0</v>
      </c>
      <c r="EJ26" s="277">
        <f t="shared" si="116"/>
        <v>0</v>
      </c>
      <c r="EK26" s="277">
        <f t="shared" si="117"/>
        <v>0</v>
      </c>
      <c r="EL26" s="277">
        <f t="shared" si="118"/>
        <v>0</v>
      </c>
      <c r="EM26" s="303">
        <f t="shared" si="119"/>
        <v>0</v>
      </c>
      <c r="EN26" s="380" t="str">
        <f t="shared" si="23"/>
        <v>Д</v>
      </c>
      <c r="EO26" s="274"/>
      <c r="EP26" s="181">
        <f>'Сведения ФОВ'!ES50</f>
        <v>0</v>
      </c>
      <c r="EQ26" s="181">
        <f>'Сведения ФОВ'!ET50</f>
        <v>0</v>
      </c>
      <c r="ER26" s="277">
        <f t="shared" si="120"/>
        <v>0</v>
      </c>
      <c r="ES26" s="277">
        <f t="shared" si="121"/>
        <v>0</v>
      </c>
      <c r="ET26" s="276">
        <f t="shared" si="24"/>
        <v>0</v>
      </c>
      <c r="EU26" s="277">
        <f t="shared" si="122"/>
        <v>0</v>
      </c>
      <c r="EV26" s="277">
        <f t="shared" si="123"/>
        <v>0</v>
      </c>
      <c r="EW26" s="277">
        <f t="shared" si="124"/>
        <v>0</v>
      </c>
      <c r="EX26" s="277">
        <f t="shared" si="125"/>
        <v>0</v>
      </c>
      <c r="EY26" s="303">
        <f t="shared" si="126"/>
        <v>0</v>
      </c>
      <c r="EZ26" s="380" t="str">
        <f t="shared" si="25"/>
        <v>Д</v>
      </c>
      <c r="FA26" s="274"/>
      <c r="FB26" s="181">
        <f>'Сведения ФОВ'!FE50</f>
        <v>0</v>
      </c>
      <c r="FC26" s="181">
        <f>'Сведения ФОВ'!FF50</f>
        <v>0</v>
      </c>
      <c r="FD26" s="277">
        <f t="shared" si="127"/>
        <v>0</v>
      </c>
      <c r="FE26" s="277">
        <f t="shared" si="128"/>
        <v>0</v>
      </c>
      <c r="FF26" s="276">
        <f t="shared" si="26"/>
        <v>0</v>
      </c>
      <c r="FG26" s="277">
        <f t="shared" si="129"/>
        <v>0</v>
      </c>
      <c r="FH26" s="277">
        <f t="shared" si="130"/>
        <v>0</v>
      </c>
      <c r="FI26" s="277">
        <f t="shared" si="131"/>
        <v>0</v>
      </c>
      <c r="FJ26" s="277">
        <f t="shared" si="132"/>
        <v>0</v>
      </c>
      <c r="FK26" s="303">
        <f t="shared" si="133"/>
        <v>0</v>
      </c>
      <c r="FL26" s="380" t="str">
        <f t="shared" si="27"/>
        <v>Д</v>
      </c>
      <c r="FM26" s="274"/>
      <c r="FN26" s="181">
        <f>'Сведения ФОВ'!FQ50</f>
        <v>0</v>
      </c>
      <c r="FO26" s="181">
        <f>'Сведения ФОВ'!FR50</f>
        <v>0</v>
      </c>
      <c r="FP26" s="277">
        <f t="shared" si="134"/>
        <v>0</v>
      </c>
      <c r="FQ26" s="277">
        <f t="shared" si="135"/>
        <v>0</v>
      </c>
      <c r="FR26" s="276">
        <f t="shared" si="28"/>
        <v>0</v>
      </c>
      <c r="FS26" s="277">
        <f t="shared" si="136"/>
        <v>0</v>
      </c>
      <c r="FT26" s="277">
        <f t="shared" si="137"/>
        <v>0</v>
      </c>
      <c r="FU26" s="277">
        <f t="shared" si="138"/>
        <v>0</v>
      </c>
      <c r="FV26" s="277">
        <f t="shared" si="139"/>
        <v>0</v>
      </c>
      <c r="FW26" s="303">
        <f t="shared" si="140"/>
        <v>0</v>
      </c>
      <c r="FX26" s="380" t="str">
        <f t="shared" si="29"/>
        <v>Д</v>
      </c>
      <c r="FY26" s="274"/>
      <c r="FZ26" s="181">
        <f>'Сведения ФОВ'!GC50</f>
        <v>0</v>
      </c>
      <c r="GA26" s="181">
        <f>'Сведения ФОВ'!GD50</f>
        <v>0</v>
      </c>
      <c r="GB26" s="277">
        <f t="shared" si="141"/>
        <v>0</v>
      </c>
      <c r="GC26" s="277">
        <f t="shared" si="142"/>
        <v>0</v>
      </c>
      <c r="GD26" s="276">
        <f t="shared" si="30"/>
        <v>0</v>
      </c>
      <c r="GE26" s="277">
        <f t="shared" si="143"/>
        <v>0</v>
      </c>
      <c r="GF26" s="277">
        <f t="shared" si="144"/>
        <v>0</v>
      </c>
      <c r="GG26" s="277">
        <f t="shared" si="145"/>
        <v>0</v>
      </c>
      <c r="GH26" s="277">
        <f t="shared" si="146"/>
        <v>0</v>
      </c>
      <c r="GI26" s="303">
        <f t="shared" si="147"/>
        <v>0</v>
      </c>
      <c r="GJ26" s="380" t="str">
        <f t="shared" si="31"/>
        <v>Д</v>
      </c>
      <c r="GK26" s="274"/>
      <c r="GL26" s="181">
        <f>'Сведения ФОВ'!GO50</f>
        <v>0</v>
      </c>
      <c r="GM26" s="181">
        <f>'Сведения ФОВ'!GP50</f>
        <v>0</v>
      </c>
      <c r="GN26" s="277">
        <f t="shared" si="148"/>
        <v>0</v>
      </c>
      <c r="GO26" s="277">
        <f t="shared" si="149"/>
        <v>0</v>
      </c>
      <c r="GP26" s="276">
        <f t="shared" si="32"/>
        <v>0</v>
      </c>
      <c r="GQ26" s="277">
        <f t="shared" si="150"/>
        <v>0</v>
      </c>
      <c r="GR26" s="277">
        <f t="shared" si="151"/>
        <v>0</v>
      </c>
      <c r="GS26" s="277">
        <f t="shared" si="152"/>
        <v>0</v>
      </c>
      <c r="GT26" s="277">
        <f t="shared" si="153"/>
        <v>0</v>
      </c>
      <c r="GU26" s="303">
        <f t="shared" si="154"/>
        <v>0</v>
      </c>
      <c r="GV26" s="380" t="str">
        <f t="shared" si="33"/>
        <v>Д</v>
      </c>
      <c r="GW26" s="274"/>
      <c r="GX26" s="181">
        <f>'Сведения ФОВ'!HA50</f>
        <v>0</v>
      </c>
      <c r="GY26" s="181">
        <f>'Сведения ФОВ'!HB50</f>
        <v>0</v>
      </c>
      <c r="GZ26" s="277">
        <f t="shared" si="155"/>
        <v>0</v>
      </c>
      <c r="HA26" s="277">
        <f t="shared" si="156"/>
        <v>0</v>
      </c>
      <c r="HB26" s="276">
        <f t="shared" si="34"/>
        <v>0</v>
      </c>
      <c r="HC26" s="277">
        <f t="shared" si="157"/>
        <v>0</v>
      </c>
      <c r="HD26" s="277">
        <f t="shared" si="158"/>
        <v>0</v>
      </c>
      <c r="HE26" s="277">
        <f t="shared" si="159"/>
        <v>0</v>
      </c>
      <c r="HF26" s="277">
        <f t="shared" si="160"/>
        <v>0</v>
      </c>
      <c r="HG26" s="303">
        <f t="shared" si="161"/>
        <v>0</v>
      </c>
      <c r="HH26" s="380" t="str">
        <f t="shared" si="35"/>
        <v>Д</v>
      </c>
    </row>
    <row r="27" spans="1:216" ht="15.75">
      <c r="A27" s="241"/>
      <c r="B27" s="181">
        <f>'Сведения ФОВ'!E51</f>
        <v>0</v>
      </c>
      <c r="C27" s="181">
        <f>'Сведения ФОВ'!F51</f>
        <v>0</v>
      </c>
      <c r="D27" s="277">
        <f t="shared" si="36"/>
        <v>0</v>
      </c>
      <c r="E27" s="277">
        <f t="shared" si="37"/>
        <v>0</v>
      </c>
      <c r="F27" s="276">
        <f t="shared" si="0"/>
        <v>0</v>
      </c>
      <c r="G27" s="277">
        <f t="shared" si="38"/>
        <v>0</v>
      </c>
      <c r="H27" s="277">
        <f t="shared" si="39"/>
        <v>0</v>
      </c>
      <c r="I27" s="277">
        <f t="shared" si="40"/>
        <v>0</v>
      </c>
      <c r="J27" s="277">
        <f t="shared" si="41"/>
        <v>0</v>
      </c>
      <c r="K27" s="303">
        <f t="shared" si="42"/>
        <v>0</v>
      </c>
      <c r="L27" s="380" t="str">
        <f t="shared" si="1"/>
        <v>Д</v>
      </c>
      <c r="M27" s="274"/>
      <c r="N27" s="181">
        <f>'Сведения ФОВ'!Q51</f>
        <v>0</v>
      </c>
      <c r="O27" s="181">
        <f>'Сведения ФОВ'!R51</f>
        <v>0</v>
      </c>
      <c r="P27" s="277">
        <f t="shared" si="43"/>
        <v>0</v>
      </c>
      <c r="Q27" s="277">
        <f t="shared" si="44"/>
        <v>0</v>
      </c>
      <c r="R27" s="276">
        <f t="shared" si="2"/>
        <v>0</v>
      </c>
      <c r="S27" s="277">
        <f t="shared" si="45"/>
        <v>0</v>
      </c>
      <c r="T27" s="277">
        <f t="shared" si="46"/>
        <v>0</v>
      </c>
      <c r="U27" s="277">
        <f t="shared" si="47"/>
        <v>0</v>
      </c>
      <c r="V27" s="277">
        <f t="shared" si="48"/>
        <v>0</v>
      </c>
      <c r="W27" s="303">
        <f t="shared" si="49"/>
        <v>0</v>
      </c>
      <c r="X27" s="380" t="str">
        <f t="shared" si="3"/>
        <v>Д</v>
      </c>
      <c r="Y27" s="274"/>
      <c r="Z27" s="181">
        <f>'Сведения ФОВ'!AC51</f>
        <v>0</v>
      </c>
      <c r="AA27" s="181">
        <f>'Сведения ФОВ'!AD51</f>
        <v>0</v>
      </c>
      <c r="AB27" s="277">
        <f t="shared" si="50"/>
        <v>0</v>
      </c>
      <c r="AC27" s="277">
        <f t="shared" si="51"/>
        <v>0</v>
      </c>
      <c r="AD27" s="276">
        <f t="shared" si="4"/>
        <v>0</v>
      </c>
      <c r="AE27" s="277">
        <f t="shared" si="52"/>
        <v>0</v>
      </c>
      <c r="AF27" s="277">
        <f t="shared" si="53"/>
        <v>0</v>
      </c>
      <c r="AG27" s="277">
        <f t="shared" si="54"/>
        <v>0</v>
      </c>
      <c r="AH27" s="277">
        <f t="shared" si="55"/>
        <v>0</v>
      </c>
      <c r="AI27" s="303">
        <f t="shared" si="56"/>
        <v>0</v>
      </c>
      <c r="AJ27" s="380" t="str">
        <f t="shared" si="5"/>
        <v>Д</v>
      </c>
      <c r="AK27" s="274"/>
      <c r="AL27" s="181">
        <f>'Сведения ФОВ'!AO51</f>
        <v>0</v>
      </c>
      <c r="AM27" s="181">
        <f>'Сведения ФОВ'!AP51</f>
        <v>0</v>
      </c>
      <c r="AN27" s="277">
        <f t="shared" si="57"/>
        <v>0</v>
      </c>
      <c r="AO27" s="277">
        <f t="shared" si="58"/>
        <v>0</v>
      </c>
      <c r="AP27" s="276">
        <f t="shared" si="6"/>
        <v>0</v>
      </c>
      <c r="AQ27" s="277">
        <f t="shared" si="59"/>
        <v>0</v>
      </c>
      <c r="AR27" s="277">
        <f t="shared" si="60"/>
        <v>0</v>
      </c>
      <c r="AS27" s="277">
        <f t="shared" si="61"/>
        <v>0</v>
      </c>
      <c r="AT27" s="277">
        <f t="shared" si="62"/>
        <v>0</v>
      </c>
      <c r="AU27" s="303">
        <f t="shared" si="63"/>
        <v>0</v>
      </c>
      <c r="AV27" s="380" t="str">
        <f t="shared" si="7"/>
        <v>Д</v>
      </c>
      <c r="AW27" s="274"/>
      <c r="AX27" s="181">
        <f>'Сведения ФОВ'!BA51</f>
        <v>0</v>
      </c>
      <c r="AY27" s="181">
        <f>'Сведения ФОВ'!BB51</f>
        <v>0</v>
      </c>
      <c r="AZ27" s="277">
        <f t="shared" si="64"/>
        <v>0</v>
      </c>
      <c r="BA27" s="277">
        <f t="shared" si="65"/>
        <v>0</v>
      </c>
      <c r="BB27" s="276">
        <f t="shared" si="8"/>
        <v>0</v>
      </c>
      <c r="BC27" s="277">
        <f t="shared" si="66"/>
        <v>0</v>
      </c>
      <c r="BD27" s="277">
        <f t="shared" si="67"/>
        <v>0</v>
      </c>
      <c r="BE27" s="277">
        <f t="shared" si="68"/>
        <v>0</v>
      </c>
      <c r="BF27" s="277">
        <f t="shared" si="69"/>
        <v>0</v>
      </c>
      <c r="BG27" s="303">
        <f t="shared" si="70"/>
        <v>0</v>
      </c>
      <c r="BH27" s="380" t="str">
        <f t="shared" si="9"/>
        <v>Д</v>
      </c>
      <c r="BI27" s="274"/>
      <c r="BJ27" s="181">
        <f>'Сведения ФОВ'!BM51</f>
        <v>0</v>
      </c>
      <c r="BK27" s="181">
        <f>'Сведения ФОВ'!BN51</f>
        <v>0</v>
      </c>
      <c r="BL27" s="277">
        <f t="shared" si="71"/>
        <v>0</v>
      </c>
      <c r="BM27" s="277">
        <f t="shared" si="72"/>
        <v>0</v>
      </c>
      <c r="BN27" s="276">
        <f t="shared" si="10"/>
        <v>0</v>
      </c>
      <c r="BO27" s="277">
        <f t="shared" si="73"/>
        <v>0</v>
      </c>
      <c r="BP27" s="277">
        <f t="shared" si="74"/>
        <v>0</v>
      </c>
      <c r="BQ27" s="277">
        <f t="shared" si="75"/>
        <v>0</v>
      </c>
      <c r="BR27" s="277">
        <f t="shared" si="76"/>
        <v>0</v>
      </c>
      <c r="BS27" s="303">
        <f t="shared" si="77"/>
        <v>0</v>
      </c>
      <c r="BT27" s="380" t="str">
        <f t="shared" si="11"/>
        <v>Д</v>
      </c>
      <c r="BU27" s="274"/>
      <c r="BV27" s="181">
        <f>'Сведения ФОВ'!BY51</f>
        <v>0</v>
      </c>
      <c r="BW27" s="181">
        <f>'Сведения ФОВ'!BZ51</f>
        <v>0</v>
      </c>
      <c r="BX27" s="277">
        <f t="shared" si="78"/>
        <v>0</v>
      </c>
      <c r="BY27" s="277">
        <f t="shared" si="79"/>
        <v>0</v>
      </c>
      <c r="BZ27" s="276">
        <f t="shared" si="12"/>
        <v>0</v>
      </c>
      <c r="CA27" s="277">
        <f t="shared" si="80"/>
        <v>0</v>
      </c>
      <c r="CB27" s="277">
        <f t="shared" si="81"/>
        <v>0</v>
      </c>
      <c r="CC27" s="277">
        <f t="shared" si="82"/>
        <v>0</v>
      </c>
      <c r="CD27" s="277">
        <f t="shared" si="83"/>
        <v>0</v>
      </c>
      <c r="CE27" s="303">
        <f t="shared" si="84"/>
        <v>0</v>
      </c>
      <c r="CF27" s="380" t="str">
        <f t="shared" si="13"/>
        <v>Д</v>
      </c>
      <c r="CG27" s="274"/>
      <c r="CH27" s="181">
        <f>'Сведения ФОВ'!CK51</f>
        <v>0</v>
      </c>
      <c r="CI27" s="181">
        <f>'Сведения ФОВ'!CL51</f>
        <v>0</v>
      </c>
      <c r="CJ27" s="277">
        <f t="shared" si="85"/>
        <v>0</v>
      </c>
      <c r="CK27" s="277">
        <f t="shared" si="86"/>
        <v>0</v>
      </c>
      <c r="CL27" s="276">
        <f t="shared" si="14"/>
        <v>0</v>
      </c>
      <c r="CM27" s="277">
        <f t="shared" si="87"/>
        <v>0</v>
      </c>
      <c r="CN27" s="277">
        <f t="shared" si="88"/>
        <v>0</v>
      </c>
      <c r="CO27" s="277">
        <f t="shared" si="89"/>
        <v>0</v>
      </c>
      <c r="CP27" s="277">
        <f t="shared" si="90"/>
        <v>0</v>
      </c>
      <c r="CQ27" s="303">
        <f t="shared" si="91"/>
        <v>0</v>
      </c>
      <c r="CR27" s="380" t="str">
        <f t="shared" si="15"/>
        <v>Д</v>
      </c>
      <c r="CS27" s="274"/>
      <c r="CT27" s="181">
        <f>'Сведения ФОВ'!CW51</f>
        <v>0</v>
      </c>
      <c r="CU27" s="181">
        <f>'Сведения ФОВ'!CX51</f>
        <v>0</v>
      </c>
      <c r="CV27" s="277">
        <f t="shared" si="92"/>
        <v>0</v>
      </c>
      <c r="CW27" s="277">
        <f t="shared" si="93"/>
        <v>0</v>
      </c>
      <c r="CX27" s="276">
        <f t="shared" si="16"/>
        <v>0</v>
      </c>
      <c r="CY27" s="277">
        <f t="shared" si="94"/>
        <v>0</v>
      </c>
      <c r="CZ27" s="277">
        <f t="shared" si="95"/>
        <v>0</v>
      </c>
      <c r="DA27" s="277">
        <f t="shared" si="96"/>
        <v>0</v>
      </c>
      <c r="DB27" s="277">
        <f t="shared" si="97"/>
        <v>0</v>
      </c>
      <c r="DC27" s="303">
        <f t="shared" si="98"/>
        <v>0</v>
      </c>
      <c r="DD27" s="380" t="str">
        <f t="shared" si="17"/>
        <v>Д</v>
      </c>
      <c r="DE27" s="274"/>
      <c r="DF27" s="181">
        <f>'Сведения ФОВ'!DI51</f>
        <v>0</v>
      </c>
      <c r="DG27" s="181">
        <f>'Сведения ФОВ'!DJ51</f>
        <v>0</v>
      </c>
      <c r="DH27" s="277">
        <f t="shared" si="99"/>
        <v>0</v>
      </c>
      <c r="DI27" s="277">
        <f t="shared" si="100"/>
        <v>0</v>
      </c>
      <c r="DJ27" s="276">
        <f t="shared" si="18"/>
        <v>0</v>
      </c>
      <c r="DK27" s="277">
        <f t="shared" si="101"/>
        <v>0</v>
      </c>
      <c r="DL27" s="277">
        <f t="shared" si="102"/>
        <v>0</v>
      </c>
      <c r="DM27" s="277">
        <f t="shared" si="103"/>
        <v>0</v>
      </c>
      <c r="DN27" s="277">
        <f t="shared" si="104"/>
        <v>0</v>
      </c>
      <c r="DO27" s="303">
        <f t="shared" si="105"/>
        <v>0</v>
      </c>
      <c r="DP27" s="380" t="str">
        <f t="shared" si="19"/>
        <v>Д</v>
      </c>
      <c r="DQ27" s="274"/>
      <c r="DR27" s="181">
        <f>'Сведения ФОВ'!DU51</f>
        <v>0</v>
      </c>
      <c r="DS27" s="181">
        <f>'Сведения ФОВ'!DV51</f>
        <v>0</v>
      </c>
      <c r="DT27" s="277">
        <f t="shared" si="106"/>
        <v>0</v>
      </c>
      <c r="DU27" s="277">
        <f t="shared" si="107"/>
        <v>0</v>
      </c>
      <c r="DV27" s="276">
        <f t="shared" si="20"/>
        <v>0</v>
      </c>
      <c r="DW27" s="277">
        <f t="shared" si="108"/>
        <v>0</v>
      </c>
      <c r="DX27" s="277">
        <f t="shared" si="109"/>
        <v>0</v>
      </c>
      <c r="DY27" s="277">
        <f t="shared" si="110"/>
        <v>0</v>
      </c>
      <c r="DZ27" s="277">
        <f t="shared" si="111"/>
        <v>0</v>
      </c>
      <c r="EA27" s="303">
        <f t="shared" si="112"/>
        <v>0</v>
      </c>
      <c r="EB27" s="380" t="str">
        <f t="shared" si="21"/>
        <v>Д</v>
      </c>
      <c r="EC27" s="274"/>
      <c r="ED27" s="181">
        <f>'Сведения ФОВ'!EG51</f>
        <v>0</v>
      </c>
      <c r="EE27" s="181">
        <f>'Сведения ФОВ'!EH51</f>
        <v>0</v>
      </c>
      <c r="EF27" s="277">
        <f t="shared" si="113"/>
        <v>0</v>
      </c>
      <c r="EG27" s="277">
        <f t="shared" si="114"/>
        <v>0</v>
      </c>
      <c r="EH27" s="276">
        <f t="shared" si="22"/>
        <v>0</v>
      </c>
      <c r="EI27" s="277">
        <f t="shared" si="115"/>
        <v>0</v>
      </c>
      <c r="EJ27" s="277">
        <f t="shared" si="116"/>
        <v>0</v>
      </c>
      <c r="EK27" s="277">
        <f t="shared" si="117"/>
        <v>0</v>
      </c>
      <c r="EL27" s="277">
        <f t="shared" si="118"/>
        <v>0</v>
      </c>
      <c r="EM27" s="303">
        <f t="shared" si="119"/>
        <v>0</v>
      </c>
      <c r="EN27" s="380" t="str">
        <f t="shared" si="23"/>
        <v>Д</v>
      </c>
      <c r="EO27" s="274"/>
      <c r="EP27" s="181">
        <f>'Сведения ФОВ'!ES51</f>
        <v>0</v>
      </c>
      <c r="EQ27" s="181">
        <f>'Сведения ФОВ'!ET51</f>
        <v>0</v>
      </c>
      <c r="ER27" s="277">
        <f t="shared" si="120"/>
        <v>0</v>
      </c>
      <c r="ES27" s="277">
        <f t="shared" si="121"/>
        <v>0</v>
      </c>
      <c r="ET27" s="276">
        <f t="shared" si="24"/>
        <v>0</v>
      </c>
      <c r="EU27" s="277">
        <f t="shared" si="122"/>
        <v>0</v>
      </c>
      <c r="EV27" s="277">
        <f t="shared" si="123"/>
        <v>0</v>
      </c>
      <c r="EW27" s="277">
        <f t="shared" si="124"/>
        <v>0</v>
      </c>
      <c r="EX27" s="277">
        <f t="shared" si="125"/>
        <v>0</v>
      </c>
      <c r="EY27" s="303">
        <f t="shared" si="126"/>
        <v>0</v>
      </c>
      <c r="EZ27" s="380" t="str">
        <f t="shared" si="25"/>
        <v>Д</v>
      </c>
      <c r="FA27" s="274"/>
      <c r="FB27" s="181">
        <f>'Сведения ФОВ'!FE51</f>
        <v>0</v>
      </c>
      <c r="FC27" s="181">
        <f>'Сведения ФОВ'!FF51</f>
        <v>0</v>
      </c>
      <c r="FD27" s="277">
        <f t="shared" si="127"/>
        <v>0</v>
      </c>
      <c r="FE27" s="277">
        <f t="shared" si="128"/>
        <v>0</v>
      </c>
      <c r="FF27" s="276">
        <f t="shared" si="26"/>
        <v>0</v>
      </c>
      <c r="FG27" s="277">
        <f t="shared" si="129"/>
        <v>0</v>
      </c>
      <c r="FH27" s="277">
        <f t="shared" si="130"/>
        <v>0</v>
      </c>
      <c r="FI27" s="277">
        <f t="shared" si="131"/>
        <v>0</v>
      </c>
      <c r="FJ27" s="277">
        <f t="shared" si="132"/>
        <v>0</v>
      </c>
      <c r="FK27" s="303">
        <f t="shared" si="133"/>
        <v>0</v>
      </c>
      <c r="FL27" s="380" t="str">
        <f t="shared" si="27"/>
        <v>Д</v>
      </c>
      <c r="FM27" s="274"/>
      <c r="FN27" s="181">
        <f>'Сведения ФОВ'!FQ51</f>
        <v>0</v>
      </c>
      <c r="FO27" s="181">
        <f>'Сведения ФОВ'!FR51</f>
        <v>0</v>
      </c>
      <c r="FP27" s="277">
        <f t="shared" si="134"/>
        <v>0</v>
      </c>
      <c r="FQ27" s="277">
        <f t="shared" si="135"/>
        <v>0</v>
      </c>
      <c r="FR27" s="276">
        <f t="shared" si="28"/>
        <v>0</v>
      </c>
      <c r="FS27" s="277">
        <f t="shared" si="136"/>
        <v>0</v>
      </c>
      <c r="FT27" s="277">
        <f t="shared" si="137"/>
        <v>0</v>
      </c>
      <c r="FU27" s="277">
        <f t="shared" si="138"/>
        <v>0</v>
      </c>
      <c r="FV27" s="277">
        <f t="shared" si="139"/>
        <v>0</v>
      </c>
      <c r="FW27" s="303">
        <f t="shared" si="140"/>
        <v>0</v>
      </c>
      <c r="FX27" s="380" t="str">
        <f t="shared" si="29"/>
        <v>Д</v>
      </c>
      <c r="FY27" s="274"/>
      <c r="FZ27" s="181">
        <f>'Сведения ФОВ'!GC51</f>
        <v>0</v>
      </c>
      <c r="GA27" s="181">
        <f>'Сведения ФОВ'!GD51</f>
        <v>0</v>
      </c>
      <c r="GB27" s="277">
        <f t="shared" si="141"/>
        <v>0</v>
      </c>
      <c r="GC27" s="277">
        <f t="shared" si="142"/>
        <v>0</v>
      </c>
      <c r="GD27" s="276">
        <f t="shared" si="30"/>
        <v>0</v>
      </c>
      <c r="GE27" s="277">
        <f t="shared" si="143"/>
        <v>0</v>
      </c>
      <c r="GF27" s="277">
        <f t="shared" si="144"/>
        <v>0</v>
      </c>
      <c r="GG27" s="277">
        <f t="shared" si="145"/>
        <v>0</v>
      </c>
      <c r="GH27" s="277">
        <f t="shared" si="146"/>
        <v>0</v>
      </c>
      <c r="GI27" s="303">
        <f t="shared" si="147"/>
        <v>0</v>
      </c>
      <c r="GJ27" s="380" t="str">
        <f t="shared" si="31"/>
        <v>Д</v>
      </c>
      <c r="GK27" s="274"/>
      <c r="GL27" s="181">
        <f>'Сведения ФОВ'!GO51</f>
        <v>0</v>
      </c>
      <c r="GM27" s="181">
        <f>'Сведения ФОВ'!GP51</f>
        <v>0</v>
      </c>
      <c r="GN27" s="277">
        <f t="shared" si="148"/>
        <v>0</v>
      </c>
      <c r="GO27" s="277">
        <f t="shared" si="149"/>
        <v>0</v>
      </c>
      <c r="GP27" s="276">
        <f t="shared" si="32"/>
        <v>0</v>
      </c>
      <c r="GQ27" s="277">
        <f t="shared" si="150"/>
        <v>0</v>
      </c>
      <c r="GR27" s="277">
        <f t="shared" si="151"/>
        <v>0</v>
      </c>
      <c r="GS27" s="277">
        <f t="shared" si="152"/>
        <v>0</v>
      </c>
      <c r="GT27" s="277">
        <f t="shared" si="153"/>
        <v>0</v>
      </c>
      <c r="GU27" s="303">
        <f t="shared" si="154"/>
        <v>0</v>
      </c>
      <c r="GV27" s="380" t="str">
        <f t="shared" si="33"/>
        <v>Д</v>
      </c>
      <c r="GW27" s="274"/>
      <c r="GX27" s="181">
        <f>'Сведения ФОВ'!HA51</f>
        <v>0</v>
      </c>
      <c r="GY27" s="181">
        <f>'Сведения ФОВ'!HB51</f>
        <v>0</v>
      </c>
      <c r="GZ27" s="277">
        <f t="shared" si="155"/>
        <v>0</v>
      </c>
      <c r="HA27" s="277">
        <f t="shared" si="156"/>
        <v>0</v>
      </c>
      <c r="HB27" s="276">
        <f t="shared" si="34"/>
        <v>0</v>
      </c>
      <c r="HC27" s="277">
        <f t="shared" si="157"/>
        <v>0</v>
      </c>
      <c r="HD27" s="277">
        <f t="shared" si="158"/>
        <v>0</v>
      </c>
      <c r="HE27" s="277">
        <f t="shared" si="159"/>
        <v>0</v>
      </c>
      <c r="HF27" s="277">
        <f t="shared" si="160"/>
        <v>0</v>
      </c>
      <c r="HG27" s="303">
        <f t="shared" si="161"/>
        <v>0</v>
      </c>
      <c r="HH27" s="380" t="str">
        <f t="shared" si="35"/>
        <v>Д</v>
      </c>
    </row>
    <row r="28" spans="1:216" ht="15.75">
      <c r="A28" s="241"/>
      <c r="B28" s="181">
        <f>'Сведения ФОВ'!E52</f>
        <v>0</v>
      </c>
      <c r="C28" s="181">
        <f>'Сведения ФОВ'!F52</f>
        <v>0</v>
      </c>
      <c r="D28" s="277">
        <f t="shared" si="36"/>
        <v>0</v>
      </c>
      <c r="E28" s="277">
        <f t="shared" si="37"/>
        <v>0</v>
      </c>
      <c r="F28" s="276">
        <f t="shared" si="0"/>
        <v>0</v>
      </c>
      <c r="G28" s="277">
        <f t="shared" si="38"/>
        <v>0</v>
      </c>
      <c r="H28" s="277">
        <f t="shared" si="39"/>
        <v>0</v>
      </c>
      <c r="I28" s="277">
        <f t="shared" si="40"/>
        <v>0</v>
      </c>
      <c r="J28" s="277">
        <f t="shared" si="41"/>
        <v>0</v>
      </c>
      <c r="K28" s="303">
        <f t="shared" si="42"/>
        <v>0</v>
      </c>
      <c r="L28" s="380" t="str">
        <f t="shared" si="1"/>
        <v>Д</v>
      </c>
      <c r="M28" s="274"/>
      <c r="N28" s="181">
        <f>'Сведения ФОВ'!Q52</f>
        <v>0</v>
      </c>
      <c r="O28" s="181">
        <f>'Сведения ФОВ'!R52</f>
        <v>0</v>
      </c>
      <c r="P28" s="277">
        <f t="shared" si="43"/>
        <v>0</v>
      </c>
      <c r="Q28" s="277">
        <f t="shared" si="44"/>
        <v>0</v>
      </c>
      <c r="R28" s="276">
        <f t="shared" si="2"/>
        <v>0</v>
      </c>
      <c r="S28" s="277">
        <f t="shared" si="45"/>
        <v>0</v>
      </c>
      <c r="T28" s="277">
        <f t="shared" si="46"/>
        <v>0</v>
      </c>
      <c r="U28" s="277">
        <f t="shared" si="47"/>
        <v>0</v>
      </c>
      <c r="V28" s="277">
        <f t="shared" si="48"/>
        <v>0</v>
      </c>
      <c r="W28" s="303">
        <f t="shared" si="49"/>
        <v>0</v>
      </c>
      <c r="X28" s="380" t="str">
        <f t="shared" si="3"/>
        <v>Д</v>
      </c>
      <c r="Y28" s="274"/>
      <c r="Z28" s="181">
        <f>'Сведения ФОВ'!AC52</f>
        <v>0</v>
      </c>
      <c r="AA28" s="181">
        <f>'Сведения ФОВ'!AD52</f>
        <v>0</v>
      </c>
      <c r="AB28" s="277">
        <f t="shared" si="50"/>
        <v>0</v>
      </c>
      <c r="AC28" s="277">
        <f t="shared" si="51"/>
        <v>0</v>
      </c>
      <c r="AD28" s="276">
        <f t="shared" si="4"/>
        <v>0</v>
      </c>
      <c r="AE28" s="277">
        <f t="shared" si="52"/>
        <v>0</v>
      </c>
      <c r="AF28" s="277">
        <f t="shared" si="53"/>
        <v>0</v>
      </c>
      <c r="AG28" s="277">
        <f t="shared" si="54"/>
        <v>0</v>
      </c>
      <c r="AH28" s="277">
        <f t="shared" si="55"/>
        <v>0</v>
      </c>
      <c r="AI28" s="303">
        <f t="shared" si="56"/>
        <v>0</v>
      </c>
      <c r="AJ28" s="380" t="str">
        <f t="shared" si="5"/>
        <v>Д</v>
      </c>
      <c r="AK28" s="274"/>
      <c r="AL28" s="181">
        <f>'Сведения ФОВ'!AO52</f>
        <v>0</v>
      </c>
      <c r="AM28" s="181">
        <f>'Сведения ФОВ'!AP52</f>
        <v>0</v>
      </c>
      <c r="AN28" s="277">
        <f t="shared" si="57"/>
        <v>0</v>
      </c>
      <c r="AO28" s="277">
        <f t="shared" si="58"/>
        <v>0</v>
      </c>
      <c r="AP28" s="276">
        <f t="shared" si="6"/>
        <v>0</v>
      </c>
      <c r="AQ28" s="277">
        <f t="shared" si="59"/>
        <v>0</v>
      </c>
      <c r="AR28" s="277">
        <f t="shared" si="60"/>
        <v>0</v>
      </c>
      <c r="AS28" s="277">
        <f t="shared" si="61"/>
        <v>0</v>
      </c>
      <c r="AT28" s="277">
        <f t="shared" si="62"/>
        <v>0</v>
      </c>
      <c r="AU28" s="303">
        <f t="shared" si="63"/>
        <v>0</v>
      </c>
      <c r="AV28" s="380" t="str">
        <f t="shared" si="7"/>
        <v>Д</v>
      </c>
      <c r="AW28" s="274"/>
      <c r="AX28" s="181">
        <f>'Сведения ФОВ'!BA52</f>
        <v>0</v>
      </c>
      <c r="AY28" s="181">
        <f>'Сведения ФОВ'!BB52</f>
        <v>0</v>
      </c>
      <c r="AZ28" s="277">
        <f t="shared" si="64"/>
        <v>0</v>
      </c>
      <c r="BA28" s="277">
        <f t="shared" si="65"/>
        <v>0</v>
      </c>
      <c r="BB28" s="276">
        <f t="shared" si="8"/>
        <v>0</v>
      </c>
      <c r="BC28" s="277">
        <f t="shared" si="66"/>
        <v>0</v>
      </c>
      <c r="BD28" s="277">
        <f t="shared" si="67"/>
        <v>0</v>
      </c>
      <c r="BE28" s="277">
        <f t="shared" si="68"/>
        <v>0</v>
      </c>
      <c r="BF28" s="277">
        <f t="shared" si="69"/>
        <v>0</v>
      </c>
      <c r="BG28" s="303">
        <f t="shared" si="70"/>
        <v>0</v>
      </c>
      <c r="BH28" s="380" t="str">
        <f t="shared" si="9"/>
        <v>Д</v>
      </c>
      <c r="BI28" s="274"/>
      <c r="BJ28" s="181">
        <f>'Сведения ФОВ'!BM52</f>
        <v>0</v>
      </c>
      <c r="BK28" s="181">
        <f>'Сведения ФОВ'!BN52</f>
        <v>0</v>
      </c>
      <c r="BL28" s="277">
        <f t="shared" si="71"/>
        <v>0</v>
      </c>
      <c r="BM28" s="277">
        <f t="shared" si="72"/>
        <v>0</v>
      </c>
      <c r="BN28" s="276">
        <f t="shared" si="10"/>
        <v>0</v>
      </c>
      <c r="BO28" s="277">
        <f t="shared" si="73"/>
        <v>0</v>
      </c>
      <c r="BP28" s="277">
        <f t="shared" si="74"/>
        <v>0</v>
      </c>
      <c r="BQ28" s="277">
        <f t="shared" si="75"/>
        <v>0</v>
      </c>
      <c r="BR28" s="277">
        <f t="shared" si="76"/>
        <v>0</v>
      </c>
      <c r="BS28" s="303">
        <f t="shared" si="77"/>
        <v>0</v>
      </c>
      <c r="BT28" s="380" t="str">
        <f t="shared" si="11"/>
        <v>Д</v>
      </c>
      <c r="BU28" s="274"/>
      <c r="BV28" s="181">
        <f>'Сведения ФОВ'!BY52</f>
        <v>0</v>
      </c>
      <c r="BW28" s="181">
        <f>'Сведения ФОВ'!BZ52</f>
        <v>0</v>
      </c>
      <c r="BX28" s="277">
        <f t="shared" si="78"/>
        <v>0</v>
      </c>
      <c r="BY28" s="277">
        <f t="shared" si="79"/>
        <v>0</v>
      </c>
      <c r="BZ28" s="276">
        <f t="shared" si="12"/>
        <v>0</v>
      </c>
      <c r="CA28" s="277">
        <f t="shared" si="80"/>
        <v>0</v>
      </c>
      <c r="CB28" s="277">
        <f t="shared" si="81"/>
        <v>0</v>
      </c>
      <c r="CC28" s="277">
        <f t="shared" si="82"/>
        <v>0</v>
      </c>
      <c r="CD28" s="277">
        <f t="shared" si="83"/>
        <v>0</v>
      </c>
      <c r="CE28" s="303">
        <f t="shared" si="84"/>
        <v>0</v>
      </c>
      <c r="CF28" s="380" t="str">
        <f t="shared" si="13"/>
        <v>Д</v>
      </c>
      <c r="CG28" s="274"/>
      <c r="CH28" s="181">
        <f>'Сведения ФОВ'!CK52</f>
        <v>0</v>
      </c>
      <c r="CI28" s="181">
        <f>'Сведения ФОВ'!CL52</f>
        <v>0</v>
      </c>
      <c r="CJ28" s="277">
        <f t="shared" si="85"/>
        <v>0</v>
      </c>
      <c r="CK28" s="277">
        <f t="shared" si="86"/>
        <v>0</v>
      </c>
      <c r="CL28" s="276">
        <f t="shared" si="14"/>
        <v>0</v>
      </c>
      <c r="CM28" s="277">
        <f t="shared" si="87"/>
        <v>0</v>
      </c>
      <c r="CN28" s="277">
        <f t="shared" si="88"/>
        <v>0</v>
      </c>
      <c r="CO28" s="277">
        <f t="shared" si="89"/>
        <v>0</v>
      </c>
      <c r="CP28" s="277">
        <f t="shared" si="90"/>
        <v>0</v>
      </c>
      <c r="CQ28" s="303">
        <f t="shared" si="91"/>
        <v>0</v>
      </c>
      <c r="CR28" s="380" t="str">
        <f t="shared" si="15"/>
        <v>Д</v>
      </c>
      <c r="CS28" s="274"/>
      <c r="CT28" s="181">
        <f>'Сведения ФОВ'!CW52</f>
        <v>0</v>
      </c>
      <c r="CU28" s="181">
        <f>'Сведения ФОВ'!CX52</f>
        <v>0</v>
      </c>
      <c r="CV28" s="277">
        <f t="shared" si="92"/>
        <v>0</v>
      </c>
      <c r="CW28" s="277">
        <f t="shared" si="93"/>
        <v>0</v>
      </c>
      <c r="CX28" s="276">
        <f t="shared" si="16"/>
        <v>0</v>
      </c>
      <c r="CY28" s="277">
        <f t="shared" si="94"/>
        <v>0</v>
      </c>
      <c r="CZ28" s="277">
        <f t="shared" si="95"/>
        <v>0</v>
      </c>
      <c r="DA28" s="277">
        <f t="shared" si="96"/>
        <v>0</v>
      </c>
      <c r="DB28" s="277">
        <f t="shared" si="97"/>
        <v>0</v>
      </c>
      <c r="DC28" s="303">
        <f t="shared" si="98"/>
        <v>0</v>
      </c>
      <c r="DD28" s="380" t="str">
        <f t="shared" si="17"/>
        <v>Д</v>
      </c>
      <c r="DE28" s="274"/>
      <c r="DF28" s="181">
        <f>'Сведения ФОВ'!DI52</f>
        <v>0</v>
      </c>
      <c r="DG28" s="181">
        <f>'Сведения ФОВ'!DJ52</f>
        <v>0</v>
      </c>
      <c r="DH28" s="277">
        <f t="shared" si="99"/>
        <v>0</v>
      </c>
      <c r="DI28" s="277">
        <f t="shared" si="100"/>
        <v>0</v>
      </c>
      <c r="DJ28" s="276">
        <f t="shared" si="18"/>
        <v>0</v>
      </c>
      <c r="DK28" s="277">
        <f t="shared" si="101"/>
        <v>0</v>
      </c>
      <c r="DL28" s="277">
        <f t="shared" si="102"/>
        <v>0</v>
      </c>
      <c r="DM28" s="277">
        <f t="shared" si="103"/>
        <v>0</v>
      </c>
      <c r="DN28" s="277">
        <f t="shared" si="104"/>
        <v>0</v>
      </c>
      <c r="DO28" s="303">
        <f t="shared" si="105"/>
        <v>0</v>
      </c>
      <c r="DP28" s="380" t="str">
        <f t="shared" si="19"/>
        <v>Д</v>
      </c>
      <c r="DQ28" s="274"/>
      <c r="DR28" s="181">
        <f>'Сведения ФОВ'!DU52</f>
        <v>0</v>
      </c>
      <c r="DS28" s="181">
        <f>'Сведения ФОВ'!DV52</f>
        <v>0</v>
      </c>
      <c r="DT28" s="277">
        <f t="shared" si="106"/>
        <v>0</v>
      </c>
      <c r="DU28" s="277">
        <f t="shared" si="107"/>
        <v>0</v>
      </c>
      <c r="DV28" s="276">
        <f t="shared" si="20"/>
        <v>0</v>
      </c>
      <c r="DW28" s="277">
        <f t="shared" si="108"/>
        <v>0</v>
      </c>
      <c r="DX28" s="277">
        <f t="shared" si="109"/>
        <v>0</v>
      </c>
      <c r="DY28" s="277">
        <f t="shared" si="110"/>
        <v>0</v>
      </c>
      <c r="DZ28" s="277">
        <f t="shared" si="111"/>
        <v>0</v>
      </c>
      <c r="EA28" s="303">
        <f t="shared" si="112"/>
        <v>0</v>
      </c>
      <c r="EB28" s="380" t="str">
        <f t="shared" si="21"/>
        <v>Д</v>
      </c>
      <c r="EC28" s="274"/>
      <c r="ED28" s="181">
        <f>'Сведения ФОВ'!EG52</f>
        <v>0</v>
      </c>
      <c r="EE28" s="181">
        <f>'Сведения ФОВ'!EH52</f>
        <v>0</v>
      </c>
      <c r="EF28" s="277">
        <f t="shared" si="113"/>
        <v>0</v>
      </c>
      <c r="EG28" s="277">
        <f t="shared" si="114"/>
        <v>0</v>
      </c>
      <c r="EH28" s="276">
        <f t="shared" si="22"/>
        <v>0</v>
      </c>
      <c r="EI28" s="277">
        <f t="shared" si="115"/>
        <v>0</v>
      </c>
      <c r="EJ28" s="277">
        <f t="shared" si="116"/>
        <v>0</v>
      </c>
      <c r="EK28" s="277">
        <f t="shared" si="117"/>
        <v>0</v>
      </c>
      <c r="EL28" s="277">
        <f t="shared" si="118"/>
        <v>0</v>
      </c>
      <c r="EM28" s="303">
        <f t="shared" si="119"/>
        <v>0</v>
      </c>
      <c r="EN28" s="380" t="str">
        <f t="shared" si="23"/>
        <v>Д</v>
      </c>
      <c r="EO28" s="274"/>
      <c r="EP28" s="181">
        <f>'Сведения ФОВ'!ES52</f>
        <v>0</v>
      </c>
      <c r="EQ28" s="181">
        <f>'Сведения ФОВ'!ET52</f>
        <v>0</v>
      </c>
      <c r="ER28" s="277">
        <f t="shared" si="120"/>
        <v>0</v>
      </c>
      <c r="ES28" s="277">
        <f t="shared" si="121"/>
        <v>0</v>
      </c>
      <c r="ET28" s="276">
        <f t="shared" si="24"/>
        <v>0</v>
      </c>
      <c r="EU28" s="277">
        <f t="shared" si="122"/>
        <v>0</v>
      </c>
      <c r="EV28" s="277">
        <f t="shared" si="123"/>
        <v>0</v>
      </c>
      <c r="EW28" s="277">
        <f t="shared" si="124"/>
        <v>0</v>
      </c>
      <c r="EX28" s="277">
        <f t="shared" si="125"/>
        <v>0</v>
      </c>
      <c r="EY28" s="303">
        <f t="shared" si="126"/>
        <v>0</v>
      </c>
      <c r="EZ28" s="380" t="str">
        <f t="shared" si="25"/>
        <v>Д</v>
      </c>
      <c r="FA28" s="274"/>
      <c r="FB28" s="181">
        <f>'Сведения ФОВ'!FE52</f>
        <v>0</v>
      </c>
      <c r="FC28" s="181">
        <f>'Сведения ФОВ'!FF52</f>
        <v>0</v>
      </c>
      <c r="FD28" s="277">
        <f t="shared" si="127"/>
        <v>0</v>
      </c>
      <c r="FE28" s="277">
        <f t="shared" si="128"/>
        <v>0</v>
      </c>
      <c r="FF28" s="276">
        <f t="shared" si="26"/>
        <v>0</v>
      </c>
      <c r="FG28" s="277">
        <f t="shared" si="129"/>
        <v>0</v>
      </c>
      <c r="FH28" s="277">
        <f t="shared" si="130"/>
        <v>0</v>
      </c>
      <c r="FI28" s="277">
        <f t="shared" si="131"/>
        <v>0</v>
      </c>
      <c r="FJ28" s="277">
        <f t="shared" si="132"/>
        <v>0</v>
      </c>
      <c r="FK28" s="303">
        <f t="shared" si="133"/>
        <v>0</v>
      </c>
      <c r="FL28" s="380" t="str">
        <f t="shared" si="27"/>
        <v>Д</v>
      </c>
      <c r="FM28" s="274"/>
      <c r="FN28" s="181">
        <f>'Сведения ФОВ'!FQ52</f>
        <v>0</v>
      </c>
      <c r="FO28" s="181">
        <f>'Сведения ФОВ'!FR52</f>
        <v>0</v>
      </c>
      <c r="FP28" s="277">
        <f t="shared" si="134"/>
        <v>0</v>
      </c>
      <c r="FQ28" s="277">
        <f t="shared" si="135"/>
        <v>0</v>
      </c>
      <c r="FR28" s="276">
        <f t="shared" si="28"/>
        <v>0</v>
      </c>
      <c r="FS28" s="277">
        <f t="shared" si="136"/>
        <v>0</v>
      </c>
      <c r="FT28" s="277">
        <f t="shared" si="137"/>
        <v>0</v>
      </c>
      <c r="FU28" s="277">
        <f t="shared" si="138"/>
        <v>0</v>
      </c>
      <c r="FV28" s="277">
        <f t="shared" si="139"/>
        <v>0</v>
      </c>
      <c r="FW28" s="303">
        <f t="shared" si="140"/>
        <v>0</v>
      </c>
      <c r="FX28" s="380" t="str">
        <f t="shared" si="29"/>
        <v>Д</v>
      </c>
      <c r="FY28" s="274"/>
      <c r="FZ28" s="181">
        <f>'Сведения ФОВ'!GC52</f>
        <v>0</v>
      </c>
      <c r="GA28" s="181">
        <f>'Сведения ФОВ'!GD52</f>
        <v>0</v>
      </c>
      <c r="GB28" s="277">
        <f t="shared" si="141"/>
        <v>0</v>
      </c>
      <c r="GC28" s="277">
        <f t="shared" si="142"/>
        <v>0</v>
      </c>
      <c r="GD28" s="276">
        <f t="shared" si="30"/>
        <v>0</v>
      </c>
      <c r="GE28" s="277">
        <f t="shared" si="143"/>
        <v>0</v>
      </c>
      <c r="GF28" s="277">
        <f t="shared" si="144"/>
        <v>0</v>
      </c>
      <c r="GG28" s="277">
        <f t="shared" si="145"/>
        <v>0</v>
      </c>
      <c r="GH28" s="277">
        <f t="shared" si="146"/>
        <v>0</v>
      </c>
      <c r="GI28" s="303">
        <f t="shared" si="147"/>
        <v>0</v>
      </c>
      <c r="GJ28" s="380" t="str">
        <f t="shared" si="31"/>
        <v>Д</v>
      </c>
      <c r="GK28" s="274"/>
      <c r="GL28" s="181">
        <f>'Сведения ФОВ'!GO52</f>
        <v>0</v>
      </c>
      <c r="GM28" s="181">
        <f>'Сведения ФОВ'!GP52</f>
        <v>0</v>
      </c>
      <c r="GN28" s="277">
        <f t="shared" si="148"/>
        <v>0</v>
      </c>
      <c r="GO28" s="277">
        <f t="shared" si="149"/>
        <v>0</v>
      </c>
      <c r="GP28" s="276">
        <f t="shared" si="32"/>
        <v>0</v>
      </c>
      <c r="GQ28" s="277">
        <f t="shared" si="150"/>
        <v>0</v>
      </c>
      <c r="GR28" s="277">
        <f t="shared" si="151"/>
        <v>0</v>
      </c>
      <c r="GS28" s="277">
        <f t="shared" si="152"/>
        <v>0</v>
      </c>
      <c r="GT28" s="277">
        <f t="shared" si="153"/>
        <v>0</v>
      </c>
      <c r="GU28" s="303">
        <f t="shared" si="154"/>
        <v>0</v>
      </c>
      <c r="GV28" s="380" t="str">
        <f t="shared" si="33"/>
        <v>Д</v>
      </c>
      <c r="GW28" s="274"/>
      <c r="GX28" s="181">
        <f>'Сведения ФОВ'!HA52</f>
        <v>0</v>
      </c>
      <c r="GY28" s="181">
        <f>'Сведения ФОВ'!HB52</f>
        <v>0</v>
      </c>
      <c r="GZ28" s="277">
        <f t="shared" si="155"/>
        <v>0</v>
      </c>
      <c r="HA28" s="277">
        <f t="shared" si="156"/>
        <v>0</v>
      </c>
      <c r="HB28" s="276">
        <f t="shared" si="34"/>
        <v>0</v>
      </c>
      <c r="HC28" s="277">
        <f t="shared" si="157"/>
        <v>0</v>
      </c>
      <c r="HD28" s="277">
        <f t="shared" si="158"/>
        <v>0</v>
      </c>
      <c r="HE28" s="277">
        <f t="shared" si="159"/>
        <v>0</v>
      </c>
      <c r="HF28" s="277">
        <f t="shared" si="160"/>
        <v>0</v>
      </c>
      <c r="HG28" s="303">
        <f t="shared" si="161"/>
        <v>0</v>
      </c>
      <c r="HH28" s="380" t="str">
        <f t="shared" si="35"/>
        <v>Д</v>
      </c>
    </row>
    <row r="29" spans="1:216" ht="15.75">
      <c r="A29" s="241"/>
      <c r="B29" s="181">
        <f>'Сведения ФОВ'!E53</f>
        <v>0</v>
      </c>
      <c r="C29" s="181">
        <f>'Сведения ФОВ'!F53</f>
        <v>0</v>
      </c>
      <c r="D29" s="277">
        <f t="shared" si="36"/>
        <v>0</v>
      </c>
      <c r="E29" s="277">
        <f t="shared" si="37"/>
        <v>0</v>
      </c>
      <c r="F29" s="276">
        <f t="shared" si="0"/>
        <v>0</v>
      </c>
      <c r="G29" s="277">
        <f t="shared" si="38"/>
        <v>0</v>
      </c>
      <c r="H29" s="277">
        <f t="shared" si="39"/>
        <v>0</v>
      </c>
      <c r="I29" s="277">
        <f t="shared" si="40"/>
        <v>0</v>
      </c>
      <c r="J29" s="277">
        <f t="shared" si="41"/>
        <v>0</v>
      </c>
      <c r="K29" s="303">
        <f t="shared" si="42"/>
        <v>0</v>
      </c>
      <c r="L29" s="380" t="str">
        <f t="shared" si="1"/>
        <v>Д</v>
      </c>
      <c r="M29" s="274"/>
      <c r="N29" s="181">
        <f>'Сведения ФОВ'!Q53</f>
        <v>0</v>
      </c>
      <c r="O29" s="181">
        <f>'Сведения ФОВ'!R53</f>
        <v>0</v>
      </c>
      <c r="P29" s="277">
        <f t="shared" si="43"/>
        <v>0</v>
      </c>
      <c r="Q29" s="277">
        <f t="shared" si="44"/>
        <v>0</v>
      </c>
      <c r="R29" s="276">
        <f t="shared" si="2"/>
        <v>0</v>
      </c>
      <c r="S29" s="277">
        <f t="shared" si="45"/>
        <v>0</v>
      </c>
      <c r="T29" s="277">
        <f t="shared" si="46"/>
        <v>0</v>
      </c>
      <c r="U29" s="277">
        <f t="shared" si="47"/>
        <v>0</v>
      </c>
      <c r="V29" s="277">
        <f t="shared" si="48"/>
        <v>0</v>
      </c>
      <c r="W29" s="303">
        <f t="shared" si="49"/>
        <v>0</v>
      </c>
      <c r="X29" s="380" t="str">
        <f t="shared" si="3"/>
        <v>Д</v>
      </c>
      <c r="Y29" s="274"/>
      <c r="Z29" s="181">
        <f>'Сведения ФОВ'!AC53</f>
        <v>0</v>
      </c>
      <c r="AA29" s="181">
        <f>'Сведения ФОВ'!AD53</f>
        <v>0</v>
      </c>
      <c r="AB29" s="277">
        <f t="shared" si="50"/>
        <v>0</v>
      </c>
      <c r="AC29" s="277">
        <f t="shared" si="51"/>
        <v>0</v>
      </c>
      <c r="AD29" s="276">
        <f t="shared" si="4"/>
        <v>0</v>
      </c>
      <c r="AE29" s="277">
        <f t="shared" si="52"/>
        <v>0</v>
      </c>
      <c r="AF29" s="277">
        <f t="shared" si="53"/>
        <v>0</v>
      </c>
      <c r="AG29" s="277">
        <f t="shared" si="54"/>
        <v>0</v>
      </c>
      <c r="AH29" s="277">
        <f t="shared" si="55"/>
        <v>0</v>
      </c>
      <c r="AI29" s="303">
        <f t="shared" si="56"/>
        <v>0</v>
      </c>
      <c r="AJ29" s="380" t="str">
        <f t="shared" si="5"/>
        <v>Д</v>
      </c>
      <c r="AK29" s="274"/>
      <c r="AL29" s="181">
        <f>'Сведения ФОВ'!AO53</f>
        <v>0</v>
      </c>
      <c r="AM29" s="181">
        <f>'Сведения ФОВ'!AP53</f>
        <v>0</v>
      </c>
      <c r="AN29" s="277">
        <f t="shared" si="57"/>
        <v>0</v>
      </c>
      <c r="AO29" s="277">
        <f t="shared" si="58"/>
        <v>0</v>
      </c>
      <c r="AP29" s="276">
        <f t="shared" si="6"/>
        <v>0</v>
      </c>
      <c r="AQ29" s="277">
        <f t="shared" si="59"/>
        <v>0</v>
      </c>
      <c r="AR29" s="277">
        <f t="shared" si="60"/>
        <v>0</v>
      </c>
      <c r="AS29" s="277">
        <f t="shared" si="61"/>
        <v>0</v>
      </c>
      <c r="AT29" s="277">
        <f t="shared" si="62"/>
        <v>0</v>
      </c>
      <c r="AU29" s="303">
        <f t="shared" si="63"/>
        <v>0</v>
      </c>
      <c r="AV29" s="380" t="str">
        <f t="shared" si="7"/>
        <v>Д</v>
      </c>
      <c r="AW29" s="274"/>
      <c r="AX29" s="181">
        <f>'Сведения ФОВ'!BA53</f>
        <v>0</v>
      </c>
      <c r="AY29" s="181">
        <f>'Сведения ФОВ'!BB53</f>
        <v>0</v>
      </c>
      <c r="AZ29" s="277">
        <f t="shared" si="64"/>
        <v>0</v>
      </c>
      <c r="BA29" s="277">
        <f t="shared" si="65"/>
        <v>0</v>
      </c>
      <c r="BB29" s="276">
        <f t="shared" si="8"/>
        <v>0</v>
      </c>
      <c r="BC29" s="277">
        <f t="shared" si="66"/>
        <v>0</v>
      </c>
      <c r="BD29" s="277">
        <f t="shared" si="67"/>
        <v>0</v>
      </c>
      <c r="BE29" s="277">
        <f t="shared" si="68"/>
        <v>0</v>
      </c>
      <c r="BF29" s="277">
        <f t="shared" si="69"/>
        <v>0</v>
      </c>
      <c r="BG29" s="303">
        <f t="shared" si="70"/>
        <v>0</v>
      </c>
      <c r="BH29" s="380" t="str">
        <f t="shared" si="9"/>
        <v>Д</v>
      </c>
      <c r="BI29" s="274"/>
      <c r="BJ29" s="181">
        <f>'Сведения ФОВ'!BM53</f>
        <v>0</v>
      </c>
      <c r="BK29" s="181">
        <f>'Сведения ФОВ'!BN53</f>
        <v>0</v>
      </c>
      <c r="BL29" s="277">
        <f t="shared" si="71"/>
        <v>0</v>
      </c>
      <c r="BM29" s="277">
        <f t="shared" si="72"/>
        <v>0</v>
      </c>
      <c r="BN29" s="276">
        <f t="shared" si="10"/>
        <v>0</v>
      </c>
      <c r="BO29" s="277">
        <f t="shared" si="73"/>
        <v>0</v>
      </c>
      <c r="BP29" s="277">
        <f t="shared" si="74"/>
        <v>0</v>
      </c>
      <c r="BQ29" s="277">
        <f t="shared" si="75"/>
        <v>0</v>
      </c>
      <c r="BR29" s="277">
        <f t="shared" si="76"/>
        <v>0</v>
      </c>
      <c r="BS29" s="303">
        <f t="shared" si="77"/>
        <v>0</v>
      </c>
      <c r="BT29" s="380" t="str">
        <f t="shared" si="11"/>
        <v>Д</v>
      </c>
      <c r="BU29" s="274"/>
      <c r="BV29" s="181">
        <f>'Сведения ФОВ'!BY53</f>
        <v>0</v>
      </c>
      <c r="BW29" s="181">
        <f>'Сведения ФОВ'!BZ53</f>
        <v>0</v>
      </c>
      <c r="BX29" s="277">
        <f t="shared" si="78"/>
        <v>0</v>
      </c>
      <c r="BY29" s="277">
        <f t="shared" si="79"/>
        <v>0</v>
      </c>
      <c r="BZ29" s="276">
        <f t="shared" si="12"/>
        <v>0</v>
      </c>
      <c r="CA29" s="277">
        <f t="shared" si="80"/>
        <v>0</v>
      </c>
      <c r="CB29" s="277">
        <f t="shared" si="81"/>
        <v>0</v>
      </c>
      <c r="CC29" s="277">
        <f t="shared" si="82"/>
        <v>0</v>
      </c>
      <c r="CD29" s="277">
        <f t="shared" si="83"/>
        <v>0</v>
      </c>
      <c r="CE29" s="303">
        <f t="shared" si="84"/>
        <v>0</v>
      </c>
      <c r="CF29" s="380" t="str">
        <f t="shared" si="13"/>
        <v>Д</v>
      </c>
      <c r="CG29" s="274"/>
      <c r="CH29" s="181">
        <f>'Сведения ФОВ'!CK53</f>
        <v>0</v>
      </c>
      <c r="CI29" s="181">
        <f>'Сведения ФОВ'!CL53</f>
        <v>0</v>
      </c>
      <c r="CJ29" s="277">
        <f t="shared" si="85"/>
        <v>0</v>
      </c>
      <c r="CK29" s="277">
        <f t="shared" si="86"/>
        <v>0</v>
      </c>
      <c r="CL29" s="276">
        <f t="shared" si="14"/>
        <v>0</v>
      </c>
      <c r="CM29" s="277">
        <f t="shared" si="87"/>
        <v>0</v>
      </c>
      <c r="CN29" s="277">
        <f t="shared" si="88"/>
        <v>0</v>
      </c>
      <c r="CO29" s="277">
        <f t="shared" si="89"/>
        <v>0</v>
      </c>
      <c r="CP29" s="277">
        <f t="shared" si="90"/>
        <v>0</v>
      </c>
      <c r="CQ29" s="303">
        <f t="shared" si="91"/>
        <v>0</v>
      </c>
      <c r="CR29" s="380" t="str">
        <f t="shared" si="15"/>
        <v>Д</v>
      </c>
      <c r="CS29" s="274"/>
      <c r="CT29" s="181">
        <f>'Сведения ФОВ'!CW53</f>
        <v>0</v>
      </c>
      <c r="CU29" s="181">
        <f>'Сведения ФОВ'!CX53</f>
        <v>0</v>
      </c>
      <c r="CV29" s="277">
        <f t="shared" si="92"/>
        <v>0</v>
      </c>
      <c r="CW29" s="277">
        <f t="shared" si="93"/>
        <v>0</v>
      </c>
      <c r="CX29" s="276">
        <f t="shared" si="16"/>
        <v>0</v>
      </c>
      <c r="CY29" s="277">
        <f t="shared" si="94"/>
        <v>0</v>
      </c>
      <c r="CZ29" s="277">
        <f t="shared" si="95"/>
        <v>0</v>
      </c>
      <c r="DA29" s="277">
        <f t="shared" si="96"/>
        <v>0</v>
      </c>
      <c r="DB29" s="277">
        <f t="shared" si="97"/>
        <v>0</v>
      </c>
      <c r="DC29" s="303">
        <f t="shared" si="98"/>
        <v>0</v>
      </c>
      <c r="DD29" s="380" t="str">
        <f t="shared" si="17"/>
        <v>Д</v>
      </c>
      <c r="DE29" s="274"/>
      <c r="DF29" s="181">
        <f>'Сведения ФОВ'!DI53</f>
        <v>0</v>
      </c>
      <c r="DG29" s="181">
        <f>'Сведения ФОВ'!DJ53</f>
        <v>0</v>
      </c>
      <c r="DH29" s="277">
        <f t="shared" si="99"/>
        <v>0</v>
      </c>
      <c r="DI29" s="277">
        <f t="shared" si="100"/>
        <v>0</v>
      </c>
      <c r="DJ29" s="276">
        <f t="shared" si="18"/>
        <v>0</v>
      </c>
      <c r="DK29" s="277">
        <f t="shared" si="101"/>
        <v>0</v>
      </c>
      <c r="DL29" s="277">
        <f t="shared" si="102"/>
        <v>0</v>
      </c>
      <c r="DM29" s="277">
        <f t="shared" si="103"/>
        <v>0</v>
      </c>
      <c r="DN29" s="277">
        <f t="shared" si="104"/>
        <v>0</v>
      </c>
      <c r="DO29" s="303">
        <f t="shared" si="105"/>
        <v>0</v>
      </c>
      <c r="DP29" s="380" t="str">
        <f t="shared" si="19"/>
        <v>Д</v>
      </c>
      <c r="DQ29" s="274"/>
      <c r="DR29" s="181">
        <f>'Сведения ФОВ'!DU53</f>
        <v>0</v>
      </c>
      <c r="DS29" s="181">
        <f>'Сведения ФОВ'!DV53</f>
        <v>0</v>
      </c>
      <c r="DT29" s="277">
        <f t="shared" si="106"/>
        <v>0</v>
      </c>
      <c r="DU29" s="277">
        <f t="shared" si="107"/>
        <v>0</v>
      </c>
      <c r="DV29" s="276">
        <f t="shared" si="20"/>
        <v>0</v>
      </c>
      <c r="DW29" s="277">
        <f t="shared" si="108"/>
        <v>0</v>
      </c>
      <c r="DX29" s="277">
        <f t="shared" si="109"/>
        <v>0</v>
      </c>
      <c r="DY29" s="277">
        <f t="shared" si="110"/>
        <v>0</v>
      </c>
      <c r="DZ29" s="277">
        <f t="shared" si="111"/>
        <v>0</v>
      </c>
      <c r="EA29" s="303">
        <f t="shared" si="112"/>
        <v>0</v>
      </c>
      <c r="EB29" s="380" t="str">
        <f t="shared" si="21"/>
        <v>Д</v>
      </c>
      <c r="EC29" s="274"/>
      <c r="ED29" s="181">
        <f>'Сведения ФОВ'!EG53</f>
        <v>0</v>
      </c>
      <c r="EE29" s="181">
        <f>'Сведения ФОВ'!EH53</f>
        <v>0</v>
      </c>
      <c r="EF29" s="277">
        <f t="shared" si="113"/>
        <v>0</v>
      </c>
      <c r="EG29" s="277">
        <f t="shared" si="114"/>
        <v>0</v>
      </c>
      <c r="EH29" s="276">
        <f t="shared" si="22"/>
        <v>0</v>
      </c>
      <c r="EI29" s="277">
        <f t="shared" si="115"/>
        <v>0</v>
      </c>
      <c r="EJ29" s="277">
        <f t="shared" si="116"/>
        <v>0</v>
      </c>
      <c r="EK29" s="277">
        <f t="shared" si="117"/>
        <v>0</v>
      </c>
      <c r="EL29" s="277">
        <f t="shared" si="118"/>
        <v>0</v>
      </c>
      <c r="EM29" s="303">
        <f t="shared" si="119"/>
        <v>0</v>
      </c>
      <c r="EN29" s="380" t="str">
        <f t="shared" si="23"/>
        <v>Д</v>
      </c>
      <c r="EO29" s="274"/>
      <c r="EP29" s="181">
        <f>'Сведения ФОВ'!ES53</f>
        <v>0</v>
      </c>
      <c r="EQ29" s="181">
        <f>'Сведения ФОВ'!ET53</f>
        <v>0</v>
      </c>
      <c r="ER29" s="277">
        <f t="shared" si="120"/>
        <v>0</v>
      </c>
      <c r="ES29" s="277">
        <f t="shared" si="121"/>
        <v>0</v>
      </c>
      <c r="ET29" s="276">
        <f t="shared" si="24"/>
        <v>0</v>
      </c>
      <c r="EU29" s="277">
        <f t="shared" si="122"/>
        <v>0</v>
      </c>
      <c r="EV29" s="277">
        <f t="shared" si="123"/>
        <v>0</v>
      </c>
      <c r="EW29" s="277">
        <f t="shared" si="124"/>
        <v>0</v>
      </c>
      <c r="EX29" s="277">
        <f t="shared" si="125"/>
        <v>0</v>
      </c>
      <c r="EY29" s="303">
        <f t="shared" si="126"/>
        <v>0</v>
      </c>
      <c r="EZ29" s="380" t="str">
        <f t="shared" si="25"/>
        <v>Д</v>
      </c>
      <c r="FA29" s="274"/>
      <c r="FB29" s="181">
        <f>'Сведения ФОВ'!FE53</f>
        <v>0</v>
      </c>
      <c r="FC29" s="181">
        <f>'Сведения ФОВ'!FF53</f>
        <v>0</v>
      </c>
      <c r="FD29" s="277">
        <f t="shared" si="127"/>
        <v>0</v>
      </c>
      <c r="FE29" s="277">
        <f t="shared" si="128"/>
        <v>0</v>
      </c>
      <c r="FF29" s="276">
        <f t="shared" si="26"/>
        <v>0</v>
      </c>
      <c r="FG29" s="277">
        <f t="shared" si="129"/>
        <v>0</v>
      </c>
      <c r="FH29" s="277">
        <f t="shared" si="130"/>
        <v>0</v>
      </c>
      <c r="FI29" s="277">
        <f t="shared" si="131"/>
        <v>0</v>
      </c>
      <c r="FJ29" s="277">
        <f t="shared" si="132"/>
        <v>0</v>
      </c>
      <c r="FK29" s="303">
        <f t="shared" si="133"/>
        <v>0</v>
      </c>
      <c r="FL29" s="380" t="str">
        <f t="shared" si="27"/>
        <v>Д</v>
      </c>
      <c r="FM29" s="274"/>
      <c r="FN29" s="181">
        <f>'Сведения ФОВ'!FQ53</f>
        <v>0</v>
      </c>
      <c r="FO29" s="181">
        <f>'Сведения ФОВ'!FR53</f>
        <v>0</v>
      </c>
      <c r="FP29" s="277">
        <f t="shared" si="134"/>
        <v>0</v>
      </c>
      <c r="FQ29" s="277">
        <f t="shared" si="135"/>
        <v>0</v>
      </c>
      <c r="FR29" s="276">
        <f t="shared" si="28"/>
        <v>0</v>
      </c>
      <c r="FS29" s="277">
        <f t="shared" si="136"/>
        <v>0</v>
      </c>
      <c r="FT29" s="277">
        <f t="shared" si="137"/>
        <v>0</v>
      </c>
      <c r="FU29" s="277">
        <f t="shared" si="138"/>
        <v>0</v>
      </c>
      <c r="FV29" s="277">
        <f t="shared" si="139"/>
        <v>0</v>
      </c>
      <c r="FW29" s="303">
        <f t="shared" si="140"/>
        <v>0</v>
      </c>
      <c r="FX29" s="380" t="str">
        <f t="shared" si="29"/>
        <v>Д</v>
      </c>
      <c r="FY29" s="274"/>
      <c r="FZ29" s="181">
        <f>'Сведения ФОВ'!GC53</f>
        <v>0</v>
      </c>
      <c r="GA29" s="181">
        <f>'Сведения ФОВ'!GD53</f>
        <v>0</v>
      </c>
      <c r="GB29" s="277">
        <f t="shared" si="141"/>
        <v>0</v>
      </c>
      <c r="GC29" s="277">
        <f t="shared" si="142"/>
        <v>0</v>
      </c>
      <c r="GD29" s="276">
        <f t="shared" si="30"/>
        <v>0</v>
      </c>
      <c r="GE29" s="277">
        <f t="shared" si="143"/>
        <v>0</v>
      </c>
      <c r="GF29" s="277">
        <f t="shared" si="144"/>
        <v>0</v>
      </c>
      <c r="GG29" s="277">
        <f t="shared" si="145"/>
        <v>0</v>
      </c>
      <c r="GH29" s="277">
        <f t="shared" si="146"/>
        <v>0</v>
      </c>
      <c r="GI29" s="303">
        <f t="shared" si="147"/>
        <v>0</v>
      </c>
      <c r="GJ29" s="380" t="str">
        <f t="shared" si="31"/>
        <v>Д</v>
      </c>
      <c r="GK29" s="274"/>
      <c r="GL29" s="181">
        <f>'Сведения ФОВ'!GO53</f>
        <v>0</v>
      </c>
      <c r="GM29" s="181">
        <f>'Сведения ФОВ'!GP53</f>
        <v>0</v>
      </c>
      <c r="GN29" s="277">
        <f t="shared" si="148"/>
        <v>0</v>
      </c>
      <c r="GO29" s="277">
        <f t="shared" si="149"/>
        <v>0</v>
      </c>
      <c r="GP29" s="276">
        <f t="shared" si="32"/>
        <v>0</v>
      </c>
      <c r="GQ29" s="277">
        <f t="shared" si="150"/>
        <v>0</v>
      </c>
      <c r="GR29" s="277">
        <f t="shared" si="151"/>
        <v>0</v>
      </c>
      <c r="GS29" s="277">
        <f t="shared" si="152"/>
        <v>0</v>
      </c>
      <c r="GT29" s="277">
        <f t="shared" si="153"/>
        <v>0</v>
      </c>
      <c r="GU29" s="303">
        <f t="shared" si="154"/>
        <v>0</v>
      </c>
      <c r="GV29" s="380" t="str">
        <f t="shared" si="33"/>
        <v>Д</v>
      </c>
      <c r="GW29" s="274"/>
      <c r="GX29" s="181">
        <f>'Сведения ФОВ'!HA53</f>
        <v>0</v>
      </c>
      <c r="GY29" s="181">
        <f>'Сведения ФОВ'!HB53</f>
        <v>0</v>
      </c>
      <c r="GZ29" s="277">
        <f t="shared" si="155"/>
        <v>0</v>
      </c>
      <c r="HA29" s="277">
        <f t="shared" si="156"/>
        <v>0</v>
      </c>
      <c r="HB29" s="276">
        <f t="shared" si="34"/>
        <v>0</v>
      </c>
      <c r="HC29" s="277">
        <f t="shared" si="157"/>
        <v>0</v>
      </c>
      <c r="HD29" s="277">
        <f t="shared" si="158"/>
        <v>0</v>
      </c>
      <c r="HE29" s="277">
        <f t="shared" si="159"/>
        <v>0</v>
      </c>
      <c r="HF29" s="277">
        <f t="shared" si="160"/>
        <v>0</v>
      </c>
      <c r="HG29" s="303">
        <f t="shared" si="161"/>
        <v>0</v>
      </c>
      <c r="HH29" s="380" t="str">
        <f t="shared" si="35"/>
        <v>Д</v>
      </c>
    </row>
    <row r="30" spans="1:216" ht="15.75">
      <c r="A30" s="241"/>
      <c r="B30" s="181">
        <f>'Сведения ФОВ'!E54</f>
        <v>0</v>
      </c>
      <c r="C30" s="181">
        <f>'Сведения ФОВ'!F54</f>
        <v>0</v>
      </c>
      <c r="D30" s="277">
        <f t="shared" si="36"/>
        <v>0</v>
      </c>
      <c r="E30" s="277">
        <f t="shared" si="37"/>
        <v>0</v>
      </c>
      <c r="F30" s="276">
        <f t="shared" si="0"/>
        <v>0</v>
      </c>
      <c r="G30" s="277">
        <f t="shared" si="38"/>
        <v>0</v>
      </c>
      <c r="H30" s="277">
        <f t="shared" si="39"/>
        <v>0</v>
      </c>
      <c r="I30" s="277">
        <f t="shared" si="40"/>
        <v>0</v>
      </c>
      <c r="J30" s="277">
        <f t="shared" si="41"/>
        <v>0</v>
      </c>
      <c r="K30" s="303">
        <f t="shared" si="42"/>
        <v>0</v>
      </c>
      <c r="L30" s="380" t="str">
        <f t="shared" si="1"/>
        <v>Д</v>
      </c>
      <c r="M30" s="274"/>
      <c r="N30" s="181">
        <f>'Сведения ФОВ'!Q54</f>
        <v>0</v>
      </c>
      <c r="O30" s="181">
        <f>'Сведения ФОВ'!R54</f>
        <v>0</v>
      </c>
      <c r="P30" s="277">
        <f t="shared" si="43"/>
        <v>0</v>
      </c>
      <c r="Q30" s="277">
        <f t="shared" si="44"/>
        <v>0</v>
      </c>
      <c r="R30" s="276">
        <f t="shared" si="2"/>
        <v>0</v>
      </c>
      <c r="S30" s="277">
        <f t="shared" si="45"/>
        <v>0</v>
      </c>
      <c r="T30" s="277">
        <f t="shared" si="46"/>
        <v>0</v>
      </c>
      <c r="U30" s="277">
        <f t="shared" si="47"/>
        <v>0</v>
      </c>
      <c r="V30" s="277">
        <f t="shared" si="48"/>
        <v>0</v>
      </c>
      <c r="W30" s="303">
        <f t="shared" si="49"/>
        <v>0</v>
      </c>
      <c r="X30" s="380" t="str">
        <f t="shared" si="3"/>
        <v>Д</v>
      </c>
      <c r="Y30" s="274"/>
      <c r="Z30" s="181">
        <f>'Сведения ФОВ'!AC54</f>
        <v>0</v>
      </c>
      <c r="AA30" s="181">
        <f>'Сведения ФОВ'!AD54</f>
        <v>0</v>
      </c>
      <c r="AB30" s="277">
        <f t="shared" si="50"/>
        <v>0</v>
      </c>
      <c r="AC30" s="277">
        <f t="shared" si="51"/>
        <v>0</v>
      </c>
      <c r="AD30" s="276">
        <f t="shared" si="4"/>
        <v>0</v>
      </c>
      <c r="AE30" s="277">
        <f t="shared" si="52"/>
        <v>0</v>
      </c>
      <c r="AF30" s="277">
        <f t="shared" si="53"/>
        <v>0</v>
      </c>
      <c r="AG30" s="277">
        <f t="shared" si="54"/>
        <v>0</v>
      </c>
      <c r="AH30" s="277">
        <f t="shared" si="55"/>
        <v>0</v>
      </c>
      <c r="AI30" s="303">
        <f t="shared" si="56"/>
        <v>0</v>
      </c>
      <c r="AJ30" s="380" t="str">
        <f t="shared" si="5"/>
        <v>Д</v>
      </c>
      <c r="AK30" s="274"/>
      <c r="AL30" s="181">
        <f>'Сведения ФОВ'!AO54</f>
        <v>0</v>
      </c>
      <c r="AM30" s="181">
        <f>'Сведения ФОВ'!AP54</f>
        <v>0</v>
      </c>
      <c r="AN30" s="277">
        <f t="shared" si="57"/>
        <v>0</v>
      </c>
      <c r="AO30" s="277">
        <f t="shared" si="58"/>
        <v>0</v>
      </c>
      <c r="AP30" s="276">
        <f t="shared" si="6"/>
        <v>0</v>
      </c>
      <c r="AQ30" s="277">
        <f t="shared" si="59"/>
        <v>0</v>
      </c>
      <c r="AR30" s="277">
        <f t="shared" si="60"/>
        <v>0</v>
      </c>
      <c r="AS30" s="277">
        <f t="shared" si="61"/>
        <v>0</v>
      </c>
      <c r="AT30" s="277">
        <f t="shared" si="62"/>
        <v>0</v>
      </c>
      <c r="AU30" s="303">
        <f t="shared" si="63"/>
        <v>0</v>
      </c>
      <c r="AV30" s="380" t="str">
        <f t="shared" si="7"/>
        <v>Д</v>
      </c>
      <c r="AW30" s="274"/>
      <c r="AX30" s="181">
        <f>'Сведения ФОВ'!BA54</f>
        <v>0</v>
      </c>
      <c r="AY30" s="181">
        <f>'Сведения ФОВ'!BB54</f>
        <v>0</v>
      </c>
      <c r="AZ30" s="277">
        <f t="shared" si="64"/>
        <v>0</v>
      </c>
      <c r="BA30" s="277">
        <f t="shared" si="65"/>
        <v>0</v>
      </c>
      <c r="BB30" s="276">
        <f t="shared" si="8"/>
        <v>0</v>
      </c>
      <c r="BC30" s="277">
        <f t="shared" si="66"/>
        <v>0</v>
      </c>
      <c r="BD30" s="277">
        <f t="shared" si="67"/>
        <v>0</v>
      </c>
      <c r="BE30" s="277">
        <f t="shared" si="68"/>
        <v>0</v>
      </c>
      <c r="BF30" s="277">
        <f t="shared" si="69"/>
        <v>0</v>
      </c>
      <c r="BG30" s="303">
        <f t="shared" si="70"/>
        <v>0</v>
      </c>
      <c r="BH30" s="380" t="str">
        <f t="shared" si="9"/>
        <v>Д</v>
      </c>
      <c r="BI30" s="274"/>
      <c r="BJ30" s="181">
        <f>'Сведения ФОВ'!BM54</f>
        <v>0</v>
      </c>
      <c r="BK30" s="181">
        <f>'Сведения ФОВ'!BN54</f>
        <v>0</v>
      </c>
      <c r="BL30" s="277">
        <f t="shared" si="71"/>
        <v>0</v>
      </c>
      <c r="BM30" s="277">
        <f t="shared" si="72"/>
        <v>0</v>
      </c>
      <c r="BN30" s="276">
        <f t="shared" si="10"/>
        <v>0</v>
      </c>
      <c r="BO30" s="277">
        <f t="shared" si="73"/>
        <v>0</v>
      </c>
      <c r="BP30" s="277">
        <f t="shared" si="74"/>
        <v>0</v>
      </c>
      <c r="BQ30" s="277">
        <f t="shared" si="75"/>
        <v>0</v>
      </c>
      <c r="BR30" s="277">
        <f t="shared" si="76"/>
        <v>0</v>
      </c>
      <c r="BS30" s="303">
        <f t="shared" si="77"/>
        <v>0</v>
      </c>
      <c r="BT30" s="380" t="str">
        <f t="shared" si="11"/>
        <v>Д</v>
      </c>
      <c r="BU30" s="274"/>
      <c r="BV30" s="181">
        <f>'Сведения ФОВ'!BY54</f>
        <v>0</v>
      </c>
      <c r="BW30" s="181">
        <f>'Сведения ФОВ'!BZ54</f>
        <v>0</v>
      </c>
      <c r="BX30" s="277">
        <f t="shared" si="78"/>
        <v>0</v>
      </c>
      <c r="BY30" s="277">
        <f t="shared" si="79"/>
        <v>0</v>
      </c>
      <c r="BZ30" s="276">
        <f t="shared" si="12"/>
        <v>0</v>
      </c>
      <c r="CA30" s="277">
        <f t="shared" si="80"/>
        <v>0</v>
      </c>
      <c r="CB30" s="277">
        <f t="shared" si="81"/>
        <v>0</v>
      </c>
      <c r="CC30" s="277">
        <f t="shared" si="82"/>
        <v>0</v>
      </c>
      <c r="CD30" s="277">
        <f t="shared" si="83"/>
        <v>0</v>
      </c>
      <c r="CE30" s="303">
        <f t="shared" si="84"/>
        <v>0</v>
      </c>
      <c r="CF30" s="380" t="str">
        <f t="shared" si="13"/>
        <v>Д</v>
      </c>
      <c r="CG30" s="274"/>
      <c r="CH30" s="181">
        <f>'Сведения ФОВ'!CK54</f>
        <v>0</v>
      </c>
      <c r="CI30" s="181">
        <f>'Сведения ФОВ'!CL54</f>
        <v>0</v>
      </c>
      <c r="CJ30" s="277">
        <f t="shared" si="85"/>
        <v>0</v>
      </c>
      <c r="CK30" s="277">
        <f t="shared" si="86"/>
        <v>0</v>
      </c>
      <c r="CL30" s="276">
        <f t="shared" si="14"/>
        <v>0</v>
      </c>
      <c r="CM30" s="277">
        <f t="shared" si="87"/>
        <v>0</v>
      </c>
      <c r="CN30" s="277">
        <f t="shared" si="88"/>
        <v>0</v>
      </c>
      <c r="CO30" s="277">
        <f t="shared" si="89"/>
        <v>0</v>
      </c>
      <c r="CP30" s="277">
        <f t="shared" si="90"/>
        <v>0</v>
      </c>
      <c r="CQ30" s="303">
        <f t="shared" si="91"/>
        <v>0</v>
      </c>
      <c r="CR30" s="380" t="str">
        <f t="shared" si="15"/>
        <v>Д</v>
      </c>
      <c r="CS30" s="274"/>
      <c r="CT30" s="181">
        <f>'Сведения ФОВ'!CW54</f>
        <v>0</v>
      </c>
      <c r="CU30" s="181">
        <f>'Сведения ФОВ'!CX54</f>
        <v>0</v>
      </c>
      <c r="CV30" s="277">
        <f t="shared" si="92"/>
        <v>0</v>
      </c>
      <c r="CW30" s="277">
        <f t="shared" si="93"/>
        <v>0</v>
      </c>
      <c r="CX30" s="276">
        <f t="shared" si="16"/>
        <v>0</v>
      </c>
      <c r="CY30" s="277">
        <f t="shared" si="94"/>
        <v>0</v>
      </c>
      <c r="CZ30" s="277">
        <f t="shared" si="95"/>
        <v>0</v>
      </c>
      <c r="DA30" s="277">
        <f t="shared" si="96"/>
        <v>0</v>
      </c>
      <c r="DB30" s="277">
        <f t="shared" si="97"/>
        <v>0</v>
      </c>
      <c r="DC30" s="303">
        <f t="shared" si="98"/>
        <v>0</v>
      </c>
      <c r="DD30" s="380" t="str">
        <f t="shared" si="17"/>
        <v>Д</v>
      </c>
      <c r="DE30" s="274"/>
      <c r="DF30" s="181">
        <f>'Сведения ФОВ'!DI54</f>
        <v>0</v>
      </c>
      <c r="DG30" s="181">
        <f>'Сведения ФОВ'!DJ54</f>
        <v>0</v>
      </c>
      <c r="DH30" s="277">
        <f t="shared" si="99"/>
        <v>0</v>
      </c>
      <c r="DI30" s="277">
        <f t="shared" si="100"/>
        <v>0</v>
      </c>
      <c r="DJ30" s="276">
        <f t="shared" si="18"/>
        <v>0</v>
      </c>
      <c r="DK30" s="277">
        <f t="shared" si="101"/>
        <v>0</v>
      </c>
      <c r="DL30" s="277">
        <f t="shared" si="102"/>
        <v>0</v>
      </c>
      <c r="DM30" s="277">
        <f t="shared" si="103"/>
        <v>0</v>
      </c>
      <c r="DN30" s="277">
        <f t="shared" si="104"/>
        <v>0</v>
      </c>
      <c r="DO30" s="303">
        <f t="shared" si="105"/>
        <v>0</v>
      </c>
      <c r="DP30" s="380" t="str">
        <f t="shared" si="19"/>
        <v>Д</v>
      </c>
      <c r="DQ30" s="274"/>
      <c r="DR30" s="181">
        <f>'Сведения ФОВ'!DU54</f>
        <v>0</v>
      </c>
      <c r="DS30" s="181">
        <f>'Сведения ФОВ'!DV54</f>
        <v>0</v>
      </c>
      <c r="DT30" s="277">
        <f t="shared" si="106"/>
        <v>0</v>
      </c>
      <c r="DU30" s="277">
        <f t="shared" si="107"/>
        <v>0</v>
      </c>
      <c r="DV30" s="276">
        <f t="shared" si="20"/>
        <v>0</v>
      </c>
      <c r="DW30" s="277">
        <f t="shared" si="108"/>
        <v>0</v>
      </c>
      <c r="DX30" s="277">
        <f t="shared" si="109"/>
        <v>0</v>
      </c>
      <c r="DY30" s="277">
        <f t="shared" si="110"/>
        <v>0</v>
      </c>
      <c r="DZ30" s="277">
        <f t="shared" si="111"/>
        <v>0</v>
      </c>
      <c r="EA30" s="303">
        <f t="shared" si="112"/>
        <v>0</v>
      </c>
      <c r="EB30" s="380" t="str">
        <f t="shared" si="21"/>
        <v>Д</v>
      </c>
      <c r="EC30" s="274"/>
      <c r="ED30" s="181">
        <f>'Сведения ФОВ'!EG54</f>
        <v>0</v>
      </c>
      <c r="EE30" s="181">
        <f>'Сведения ФОВ'!EH54</f>
        <v>0</v>
      </c>
      <c r="EF30" s="277">
        <f t="shared" si="113"/>
        <v>0</v>
      </c>
      <c r="EG30" s="277">
        <f t="shared" si="114"/>
        <v>0</v>
      </c>
      <c r="EH30" s="276">
        <f t="shared" si="22"/>
        <v>0</v>
      </c>
      <c r="EI30" s="277">
        <f t="shared" si="115"/>
        <v>0</v>
      </c>
      <c r="EJ30" s="277">
        <f t="shared" si="116"/>
        <v>0</v>
      </c>
      <c r="EK30" s="277">
        <f t="shared" si="117"/>
        <v>0</v>
      </c>
      <c r="EL30" s="277">
        <f t="shared" si="118"/>
        <v>0</v>
      </c>
      <c r="EM30" s="303">
        <f t="shared" si="119"/>
        <v>0</v>
      </c>
      <c r="EN30" s="380" t="str">
        <f t="shared" si="23"/>
        <v>Д</v>
      </c>
      <c r="EO30" s="274"/>
      <c r="EP30" s="181">
        <f>'Сведения ФОВ'!ES54</f>
        <v>0</v>
      </c>
      <c r="EQ30" s="181">
        <f>'Сведения ФОВ'!ET54</f>
        <v>0</v>
      </c>
      <c r="ER30" s="277">
        <f t="shared" si="120"/>
        <v>0</v>
      </c>
      <c r="ES30" s="277">
        <f t="shared" si="121"/>
        <v>0</v>
      </c>
      <c r="ET30" s="276">
        <f t="shared" si="24"/>
        <v>0</v>
      </c>
      <c r="EU30" s="277">
        <f t="shared" si="122"/>
        <v>0</v>
      </c>
      <c r="EV30" s="277">
        <f t="shared" si="123"/>
        <v>0</v>
      </c>
      <c r="EW30" s="277">
        <f t="shared" si="124"/>
        <v>0</v>
      </c>
      <c r="EX30" s="277">
        <f t="shared" si="125"/>
        <v>0</v>
      </c>
      <c r="EY30" s="303">
        <f t="shared" si="126"/>
        <v>0</v>
      </c>
      <c r="EZ30" s="380" t="str">
        <f t="shared" si="25"/>
        <v>Д</v>
      </c>
      <c r="FA30" s="274"/>
      <c r="FB30" s="181">
        <f>'Сведения ФОВ'!FE54</f>
        <v>0</v>
      </c>
      <c r="FC30" s="181">
        <f>'Сведения ФОВ'!FF54</f>
        <v>0</v>
      </c>
      <c r="FD30" s="277">
        <f t="shared" si="127"/>
        <v>0</v>
      </c>
      <c r="FE30" s="277">
        <f t="shared" si="128"/>
        <v>0</v>
      </c>
      <c r="FF30" s="276">
        <f t="shared" si="26"/>
        <v>0</v>
      </c>
      <c r="FG30" s="277">
        <f t="shared" si="129"/>
        <v>0</v>
      </c>
      <c r="FH30" s="277">
        <f t="shared" si="130"/>
        <v>0</v>
      </c>
      <c r="FI30" s="277">
        <f t="shared" si="131"/>
        <v>0</v>
      </c>
      <c r="FJ30" s="277">
        <f t="shared" si="132"/>
        <v>0</v>
      </c>
      <c r="FK30" s="303">
        <f t="shared" si="133"/>
        <v>0</v>
      </c>
      <c r="FL30" s="380" t="str">
        <f t="shared" si="27"/>
        <v>Д</v>
      </c>
      <c r="FM30" s="274"/>
      <c r="FN30" s="181">
        <f>'Сведения ФОВ'!FQ54</f>
        <v>0</v>
      </c>
      <c r="FO30" s="181">
        <f>'Сведения ФОВ'!FR54</f>
        <v>0</v>
      </c>
      <c r="FP30" s="277">
        <f t="shared" si="134"/>
        <v>0</v>
      </c>
      <c r="FQ30" s="277">
        <f t="shared" si="135"/>
        <v>0</v>
      </c>
      <c r="FR30" s="276">
        <f t="shared" si="28"/>
        <v>0</v>
      </c>
      <c r="FS30" s="277">
        <f t="shared" si="136"/>
        <v>0</v>
      </c>
      <c r="FT30" s="277">
        <f t="shared" si="137"/>
        <v>0</v>
      </c>
      <c r="FU30" s="277">
        <f t="shared" si="138"/>
        <v>0</v>
      </c>
      <c r="FV30" s="277">
        <f t="shared" si="139"/>
        <v>0</v>
      </c>
      <c r="FW30" s="303">
        <f t="shared" si="140"/>
        <v>0</v>
      </c>
      <c r="FX30" s="380" t="str">
        <f t="shared" si="29"/>
        <v>Д</v>
      </c>
      <c r="FY30" s="274"/>
      <c r="FZ30" s="181">
        <f>'Сведения ФОВ'!GC54</f>
        <v>0</v>
      </c>
      <c r="GA30" s="181">
        <f>'Сведения ФОВ'!GD54</f>
        <v>0</v>
      </c>
      <c r="GB30" s="277">
        <f t="shared" si="141"/>
        <v>0</v>
      </c>
      <c r="GC30" s="277">
        <f t="shared" si="142"/>
        <v>0</v>
      </c>
      <c r="GD30" s="276">
        <f t="shared" si="30"/>
        <v>0</v>
      </c>
      <c r="GE30" s="277">
        <f t="shared" si="143"/>
        <v>0</v>
      </c>
      <c r="GF30" s="277">
        <f t="shared" si="144"/>
        <v>0</v>
      </c>
      <c r="GG30" s="277">
        <f t="shared" si="145"/>
        <v>0</v>
      </c>
      <c r="GH30" s="277">
        <f t="shared" si="146"/>
        <v>0</v>
      </c>
      <c r="GI30" s="303">
        <f t="shared" si="147"/>
        <v>0</v>
      </c>
      <c r="GJ30" s="380" t="str">
        <f t="shared" si="31"/>
        <v>Д</v>
      </c>
      <c r="GK30" s="274"/>
      <c r="GL30" s="181">
        <f>'Сведения ФОВ'!GO54</f>
        <v>0</v>
      </c>
      <c r="GM30" s="181">
        <f>'Сведения ФОВ'!GP54</f>
        <v>0</v>
      </c>
      <c r="GN30" s="277">
        <f t="shared" si="148"/>
        <v>0</v>
      </c>
      <c r="GO30" s="277">
        <f t="shared" si="149"/>
        <v>0</v>
      </c>
      <c r="GP30" s="276">
        <f t="shared" si="32"/>
        <v>0</v>
      </c>
      <c r="GQ30" s="277">
        <f t="shared" si="150"/>
        <v>0</v>
      </c>
      <c r="GR30" s="277">
        <f t="shared" si="151"/>
        <v>0</v>
      </c>
      <c r="GS30" s="277">
        <f t="shared" si="152"/>
        <v>0</v>
      </c>
      <c r="GT30" s="277">
        <f t="shared" si="153"/>
        <v>0</v>
      </c>
      <c r="GU30" s="303">
        <f t="shared" si="154"/>
        <v>0</v>
      </c>
      <c r="GV30" s="380" t="str">
        <f t="shared" si="33"/>
        <v>Д</v>
      </c>
      <c r="GW30" s="274"/>
      <c r="GX30" s="181">
        <f>'Сведения ФОВ'!HA54</f>
        <v>0</v>
      </c>
      <c r="GY30" s="181">
        <f>'Сведения ФОВ'!HB54</f>
        <v>0</v>
      </c>
      <c r="GZ30" s="277">
        <f t="shared" si="155"/>
        <v>0</v>
      </c>
      <c r="HA30" s="277">
        <f t="shared" si="156"/>
        <v>0</v>
      </c>
      <c r="HB30" s="276">
        <f t="shared" si="34"/>
        <v>0</v>
      </c>
      <c r="HC30" s="277">
        <f t="shared" si="157"/>
        <v>0</v>
      </c>
      <c r="HD30" s="277">
        <f t="shared" si="158"/>
        <v>0</v>
      </c>
      <c r="HE30" s="277">
        <f t="shared" si="159"/>
        <v>0</v>
      </c>
      <c r="HF30" s="277">
        <f t="shared" si="160"/>
        <v>0</v>
      </c>
      <c r="HG30" s="303">
        <f t="shared" si="161"/>
        <v>0</v>
      </c>
      <c r="HH30" s="380" t="str">
        <f t="shared" si="35"/>
        <v>Д</v>
      </c>
    </row>
    <row r="31" spans="1:216" ht="15.75">
      <c r="A31" s="241"/>
      <c r="B31" s="181">
        <f>'Сведения ФОВ'!E55</f>
        <v>0</v>
      </c>
      <c r="C31" s="181">
        <f>'Сведения ФОВ'!F55</f>
        <v>0</v>
      </c>
      <c r="D31" s="277">
        <f t="shared" si="36"/>
        <v>0</v>
      </c>
      <c r="E31" s="277">
        <f t="shared" si="37"/>
        <v>0</v>
      </c>
      <c r="F31" s="276">
        <f t="shared" si="0"/>
        <v>0</v>
      </c>
      <c r="G31" s="277">
        <f t="shared" si="38"/>
        <v>0</v>
      </c>
      <c r="H31" s="277">
        <f t="shared" si="39"/>
        <v>0</v>
      </c>
      <c r="I31" s="277">
        <f t="shared" si="40"/>
        <v>0</v>
      </c>
      <c r="J31" s="277">
        <f t="shared" si="41"/>
        <v>0</v>
      </c>
      <c r="K31" s="303">
        <f t="shared" si="42"/>
        <v>0</v>
      </c>
      <c r="L31" s="380" t="str">
        <f t="shared" si="1"/>
        <v>Д</v>
      </c>
      <c r="M31" s="274"/>
      <c r="N31" s="181">
        <f>'Сведения ФОВ'!Q55</f>
        <v>0</v>
      </c>
      <c r="O31" s="181">
        <f>'Сведения ФОВ'!R55</f>
        <v>0</v>
      </c>
      <c r="P31" s="277">
        <f t="shared" si="43"/>
        <v>0</v>
      </c>
      <c r="Q31" s="277">
        <f t="shared" si="44"/>
        <v>0</v>
      </c>
      <c r="R31" s="276">
        <f t="shared" si="2"/>
        <v>0</v>
      </c>
      <c r="S31" s="277">
        <f t="shared" si="45"/>
        <v>0</v>
      </c>
      <c r="T31" s="277">
        <f t="shared" si="46"/>
        <v>0</v>
      </c>
      <c r="U31" s="277">
        <f t="shared" si="47"/>
        <v>0</v>
      </c>
      <c r="V31" s="277">
        <f t="shared" si="48"/>
        <v>0</v>
      </c>
      <c r="W31" s="303">
        <f t="shared" si="49"/>
        <v>0</v>
      </c>
      <c r="X31" s="380" t="str">
        <f t="shared" si="3"/>
        <v>Д</v>
      </c>
      <c r="Y31" s="274"/>
      <c r="Z31" s="181">
        <f>'Сведения ФОВ'!AC55</f>
        <v>0</v>
      </c>
      <c r="AA31" s="181">
        <f>'Сведения ФОВ'!AD55</f>
        <v>0</v>
      </c>
      <c r="AB31" s="277">
        <f t="shared" si="50"/>
        <v>0</v>
      </c>
      <c r="AC31" s="277">
        <f t="shared" si="51"/>
        <v>0</v>
      </c>
      <c r="AD31" s="276">
        <f t="shared" si="4"/>
        <v>0</v>
      </c>
      <c r="AE31" s="277">
        <f t="shared" si="52"/>
        <v>0</v>
      </c>
      <c r="AF31" s="277">
        <f t="shared" si="53"/>
        <v>0</v>
      </c>
      <c r="AG31" s="277">
        <f t="shared" si="54"/>
        <v>0</v>
      </c>
      <c r="AH31" s="277">
        <f t="shared" si="55"/>
        <v>0</v>
      </c>
      <c r="AI31" s="303">
        <f t="shared" si="56"/>
        <v>0</v>
      </c>
      <c r="AJ31" s="380" t="str">
        <f t="shared" si="5"/>
        <v>Д</v>
      </c>
      <c r="AK31" s="274"/>
      <c r="AL31" s="181">
        <f>'Сведения ФОВ'!AO55</f>
        <v>0</v>
      </c>
      <c r="AM31" s="181">
        <f>'Сведения ФОВ'!AP55</f>
        <v>0</v>
      </c>
      <c r="AN31" s="277">
        <f t="shared" si="57"/>
        <v>0</v>
      </c>
      <c r="AO31" s="277">
        <f t="shared" si="58"/>
        <v>0</v>
      </c>
      <c r="AP31" s="276">
        <f t="shared" si="6"/>
        <v>0</v>
      </c>
      <c r="AQ31" s="277">
        <f t="shared" si="59"/>
        <v>0</v>
      </c>
      <c r="AR31" s="277">
        <f t="shared" si="60"/>
        <v>0</v>
      </c>
      <c r="AS31" s="277">
        <f t="shared" si="61"/>
        <v>0</v>
      </c>
      <c r="AT31" s="277">
        <f t="shared" si="62"/>
        <v>0</v>
      </c>
      <c r="AU31" s="303">
        <f t="shared" si="63"/>
        <v>0</v>
      </c>
      <c r="AV31" s="380" t="str">
        <f t="shared" si="7"/>
        <v>Д</v>
      </c>
      <c r="AW31" s="274"/>
      <c r="AX31" s="181">
        <f>'Сведения ФОВ'!BA55</f>
        <v>0</v>
      </c>
      <c r="AY31" s="181">
        <f>'Сведения ФОВ'!BB55</f>
        <v>0</v>
      </c>
      <c r="AZ31" s="277">
        <f t="shared" si="64"/>
        <v>0</v>
      </c>
      <c r="BA31" s="277">
        <f t="shared" si="65"/>
        <v>0</v>
      </c>
      <c r="BB31" s="276">
        <f t="shared" si="8"/>
        <v>0</v>
      </c>
      <c r="BC31" s="277">
        <f t="shared" si="66"/>
        <v>0</v>
      </c>
      <c r="BD31" s="277">
        <f t="shared" si="67"/>
        <v>0</v>
      </c>
      <c r="BE31" s="277">
        <f t="shared" si="68"/>
        <v>0</v>
      </c>
      <c r="BF31" s="277">
        <f t="shared" si="69"/>
        <v>0</v>
      </c>
      <c r="BG31" s="303">
        <f t="shared" si="70"/>
        <v>0</v>
      </c>
      <c r="BH31" s="380" t="str">
        <f t="shared" si="9"/>
        <v>Д</v>
      </c>
      <c r="BI31" s="274"/>
      <c r="BJ31" s="181">
        <f>'Сведения ФОВ'!BM55</f>
        <v>0</v>
      </c>
      <c r="BK31" s="181">
        <f>'Сведения ФОВ'!BN55</f>
        <v>0</v>
      </c>
      <c r="BL31" s="277">
        <f t="shared" si="71"/>
        <v>0</v>
      </c>
      <c r="BM31" s="277">
        <f t="shared" si="72"/>
        <v>0</v>
      </c>
      <c r="BN31" s="276">
        <f t="shared" si="10"/>
        <v>0</v>
      </c>
      <c r="BO31" s="277">
        <f t="shared" si="73"/>
        <v>0</v>
      </c>
      <c r="BP31" s="277">
        <f t="shared" si="74"/>
        <v>0</v>
      </c>
      <c r="BQ31" s="277">
        <f t="shared" si="75"/>
        <v>0</v>
      </c>
      <c r="BR31" s="277">
        <f t="shared" si="76"/>
        <v>0</v>
      </c>
      <c r="BS31" s="303">
        <f t="shared" si="77"/>
        <v>0</v>
      </c>
      <c r="BT31" s="380" t="str">
        <f t="shared" si="11"/>
        <v>Д</v>
      </c>
      <c r="BU31" s="274"/>
      <c r="BV31" s="181">
        <f>'Сведения ФОВ'!BY55</f>
        <v>0</v>
      </c>
      <c r="BW31" s="181">
        <f>'Сведения ФОВ'!BZ55</f>
        <v>0</v>
      </c>
      <c r="BX31" s="277">
        <f t="shared" si="78"/>
        <v>0</v>
      </c>
      <c r="BY31" s="277">
        <f t="shared" si="79"/>
        <v>0</v>
      </c>
      <c r="BZ31" s="276">
        <f t="shared" si="12"/>
        <v>0</v>
      </c>
      <c r="CA31" s="277">
        <f t="shared" si="80"/>
        <v>0</v>
      </c>
      <c r="CB31" s="277">
        <f t="shared" si="81"/>
        <v>0</v>
      </c>
      <c r="CC31" s="277">
        <f t="shared" si="82"/>
        <v>0</v>
      </c>
      <c r="CD31" s="277">
        <f t="shared" si="83"/>
        <v>0</v>
      </c>
      <c r="CE31" s="303">
        <f t="shared" si="84"/>
        <v>0</v>
      </c>
      <c r="CF31" s="380" t="str">
        <f t="shared" si="13"/>
        <v>Д</v>
      </c>
      <c r="CG31" s="274"/>
      <c r="CH31" s="181">
        <f>'Сведения ФОВ'!CK55</f>
        <v>0</v>
      </c>
      <c r="CI31" s="181">
        <f>'Сведения ФОВ'!CL55</f>
        <v>0</v>
      </c>
      <c r="CJ31" s="277">
        <f t="shared" si="85"/>
        <v>0</v>
      </c>
      <c r="CK31" s="277">
        <f t="shared" si="86"/>
        <v>0</v>
      </c>
      <c r="CL31" s="276">
        <f t="shared" si="14"/>
        <v>0</v>
      </c>
      <c r="CM31" s="277">
        <f t="shared" si="87"/>
        <v>0</v>
      </c>
      <c r="CN31" s="277">
        <f t="shared" si="88"/>
        <v>0</v>
      </c>
      <c r="CO31" s="277">
        <f t="shared" si="89"/>
        <v>0</v>
      </c>
      <c r="CP31" s="277">
        <f t="shared" si="90"/>
        <v>0</v>
      </c>
      <c r="CQ31" s="303">
        <f t="shared" si="91"/>
        <v>0</v>
      </c>
      <c r="CR31" s="380" t="str">
        <f t="shared" si="15"/>
        <v>Д</v>
      </c>
      <c r="CS31" s="274"/>
      <c r="CT31" s="181">
        <f>'Сведения ФОВ'!CW55</f>
        <v>0</v>
      </c>
      <c r="CU31" s="181">
        <f>'Сведения ФОВ'!CX55</f>
        <v>0</v>
      </c>
      <c r="CV31" s="277">
        <f t="shared" si="92"/>
        <v>0</v>
      </c>
      <c r="CW31" s="277">
        <f t="shared" si="93"/>
        <v>0</v>
      </c>
      <c r="CX31" s="276">
        <f t="shared" si="16"/>
        <v>0</v>
      </c>
      <c r="CY31" s="277">
        <f t="shared" si="94"/>
        <v>0</v>
      </c>
      <c r="CZ31" s="277">
        <f t="shared" si="95"/>
        <v>0</v>
      </c>
      <c r="DA31" s="277">
        <f t="shared" si="96"/>
        <v>0</v>
      </c>
      <c r="DB31" s="277">
        <f t="shared" si="97"/>
        <v>0</v>
      </c>
      <c r="DC31" s="303">
        <f t="shared" si="98"/>
        <v>0</v>
      </c>
      <c r="DD31" s="380" t="str">
        <f t="shared" si="17"/>
        <v>Д</v>
      </c>
      <c r="DE31" s="274"/>
      <c r="DF31" s="181">
        <f>'Сведения ФОВ'!DI55</f>
        <v>0</v>
      </c>
      <c r="DG31" s="181">
        <f>'Сведения ФОВ'!DJ55</f>
        <v>0</v>
      </c>
      <c r="DH31" s="277">
        <f t="shared" si="99"/>
        <v>0</v>
      </c>
      <c r="DI31" s="277">
        <f t="shared" si="100"/>
        <v>0</v>
      </c>
      <c r="DJ31" s="276">
        <f t="shared" si="18"/>
        <v>0</v>
      </c>
      <c r="DK31" s="277">
        <f t="shared" si="101"/>
        <v>0</v>
      </c>
      <c r="DL31" s="277">
        <f t="shared" si="102"/>
        <v>0</v>
      </c>
      <c r="DM31" s="277">
        <f t="shared" si="103"/>
        <v>0</v>
      </c>
      <c r="DN31" s="277">
        <f t="shared" si="104"/>
        <v>0</v>
      </c>
      <c r="DO31" s="303">
        <f t="shared" si="105"/>
        <v>0</v>
      </c>
      <c r="DP31" s="380" t="str">
        <f t="shared" si="19"/>
        <v>Д</v>
      </c>
      <c r="DQ31" s="274"/>
      <c r="DR31" s="181">
        <f>'Сведения ФОВ'!DU55</f>
        <v>0</v>
      </c>
      <c r="DS31" s="181">
        <f>'Сведения ФОВ'!DV55</f>
        <v>0</v>
      </c>
      <c r="DT31" s="277">
        <f t="shared" si="106"/>
        <v>0</v>
      </c>
      <c r="DU31" s="277">
        <f t="shared" si="107"/>
        <v>0</v>
      </c>
      <c r="DV31" s="276">
        <f t="shared" si="20"/>
        <v>0</v>
      </c>
      <c r="DW31" s="277">
        <f t="shared" si="108"/>
        <v>0</v>
      </c>
      <c r="DX31" s="277">
        <f t="shared" si="109"/>
        <v>0</v>
      </c>
      <c r="DY31" s="277">
        <f t="shared" si="110"/>
        <v>0</v>
      </c>
      <c r="DZ31" s="277">
        <f t="shared" si="111"/>
        <v>0</v>
      </c>
      <c r="EA31" s="303">
        <f t="shared" si="112"/>
        <v>0</v>
      </c>
      <c r="EB31" s="380" t="str">
        <f t="shared" si="21"/>
        <v>Д</v>
      </c>
      <c r="EC31" s="274"/>
      <c r="ED31" s="181">
        <f>'Сведения ФОВ'!EG55</f>
        <v>0</v>
      </c>
      <c r="EE31" s="181">
        <f>'Сведения ФОВ'!EH55</f>
        <v>0</v>
      </c>
      <c r="EF31" s="277">
        <f t="shared" si="113"/>
        <v>0</v>
      </c>
      <c r="EG31" s="277">
        <f t="shared" si="114"/>
        <v>0</v>
      </c>
      <c r="EH31" s="276">
        <f t="shared" si="22"/>
        <v>0</v>
      </c>
      <c r="EI31" s="277">
        <f t="shared" si="115"/>
        <v>0</v>
      </c>
      <c r="EJ31" s="277">
        <f t="shared" si="116"/>
        <v>0</v>
      </c>
      <c r="EK31" s="277">
        <f t="shared" si="117"/>
        <v>0</v>
      </c>
      <c r="EL31" s="277">
        <f t="shared" si="118"/>
        <v>0</v>
      </c>
      <c r="EM31" s="303">
        <f t="shared" si="119"/>
        <v>0</v>
      </c>
      <c r="EN31" s="380" t="str">
        <f t="shared" si="23"/>
        <v>Д</v>
      </c>
      <c r="EO31" s="274"/>
      <c r="EP31" s="181">
        <f>'Сведения ФОВ'!ES55</f>
        <v>0</v>
      </c>
      <c r="EQ31" s="181">
        <f>'Сведения ФОВ'!ET55</f>
        <v>0</v>
      </c>
      <c r="ER31" s="277">
        <f t="shared" si="120"/>
        <v>0</v>
      </c>
      <c r="ES31" s="277">
        <f t="shared" si="121"/>
        <v>0</v>
      </c>
      <c r="ET31" s="276">
        <f t="shared" si="24"/>
        <v>0</v>
      </c>
      <c r="EU31" s="277">
        <f t="shared" si="122"/>
        <v>0</v>
      </c>
      <c r="EV31" s="277">
        <f t="shared" si="123"/>
        <v>0</v>
      </c>
      <c r="EW31" s="277">
        <f t="shared" si="124"/>
        <v>0</v>
      </c>
      <c r="EX31" s="277">
        <f t="shared" si="125"/>
        <v>0</v>
      </c>
      <c r="EY31" s="303">
        <f t="shared" si="126"/>
        <v>0</v>
      </c>
      <c r="EZ31" s="380" t="str">
        <f t="shared" si="25"/>
        <v>Д</v>
      </c>
      <c r="FA31" s="274"/>
      <c r="FB31" s="181">
        <f>'Сведения ФОВ'!FE55</f>
        <v>0</v>
      </c>
      <c r="FC31" s="181">
        <f>'Сведения ФОВ'!FF55</f>
        <v>0</v>
      </c>
      <c r="FD31" s="277">
        <f t="shared" si="127"/>
        <v>0</v>
      </c>
      <c r="FE31" s="277">
        <f t="shared" si="128"/>
        <v>0</v>
      </c>
      <c r="FF31" s="276">
        <f t="shared" si="26"/>
        <v>0</v>
      </c>
      <c r="FG31" s="277">
        <f t="shared" si="129"/>
        <v>0</v>
      </c>
      <c r="FH31" s="277">
        <f t="shared" si="130"/>
        <v>0</v>
      </c>
      <c r="FI31" s="277">
        <f t="shared" si="131"/>
        <v>0</v>
      </c>
      <c r="FJ31" s="277">
        <f t="shared" si="132"/>
        <v>0</v>
      </c>
      <c r="FK31" s="303">
        <f t="shared" si="133"/>
        <v>0</v>
      </c>
      <c r="FL31" s="380" t="str">
        <f t="shared" si="27"/>
        <v>Д</v>
      </c>
      <c r="FM31" s="274"/>
      <c r="FN31" s="181">
        <f>'Сведения ФОВ'!FQ55</f>
        <v>0</v>
      </c>
      <c r="FO31" s="181">
        <f>'Сведения ФОВ'!FR55</f>
        <v>0</v>
      </c>
      <c r="FP31" s="277">
        <f t="shared" si="134"/>
        <v>0</v>
      </c>
      <c r="FQ31" s="277">
        <f t="shared" si="135"/>
        <v>0</v>
      </c>
      <c r="FR31" s="276">
        <f t="shared" si="28"/>
        <v>0</v>
      </c>
      <c r="FS31" s="277">
        <f t="shared" si="136"/>
        <v>0</v>
      </c>
      <c r="FT31" s="277">
        <f t="shared" si="137"/>
        <v>0</v>
      </c>
      <c r="FU31" s="277">
        <f t="shared" si="138"/>
        <v>0</v>
      </c>
      <c r="FV31" s="277">
        <f t="shared" si="139"/>
        <v>0</v>
      </c>
      <c r="FW31" s="303">
        <f t="shared" si="140"/>
        <v>0</v>
      </c>
      <c r="FX31" s="380" t="str">
        <f t="shared" si="29"/>
        <v>Д</v>
      </c>
      <c r="FY31" s="274"/>
      <c r="FZ31" s="181">
        <f>'Сведения ФОВ'!GC55</f>
        <v>0</v>
      </c>
      <c r="GA31" s="181">
        <f>'Сведения ФОВ'!GD55</f>
        <v>0</v>
      </c>
      <c r="GB31" s="277">
        <f t="shared" si="141"/>
        <v>0</v>
      </c>
      <c r="GC31" s="277">
        <f t="shared" si="142"/>
        <v>0</v>
      </c>
      <c r="GD31" s="276">
        <f t="shared" si="30"/>
        <v>0</v>
      </c>
      <c r="GE31" s="277">
        <f t="shared" si="143"/>
        <v>0</v>
      </c>
      <c r="GF31" s="277">
        <f t="shared" si="144"/>
        <v>0</v>
      </c>
      <c r="GG31" s="277">
        <f t="shared" si="145"/>
        <v>0</v>
      </c>
      <c r="GH31" s="277">
        <f t="shared" si="146"/>
        <v>0</v>
      </c>
      <c r="GI31" s="303">
        <f t="shared" si="147"/>
        <v>0</v>
      </c>
      <c r="GJ31" s="380" t="str">
        <f t="shared" si="31"/>
        <v>Д</v>
      </c>
      <c r="GK31" s="274"/>
      <c r="GL31" s="181">
        <f>'Сведения ФОВ'!GO55</f>
        <v>0</v>
      </c>
      <c r="GM31" s="181">
        <f>'Сведения ФОВ'!GP55</f>
        <v>0</v>
      </c>
      <c r="GN31" s="277">
        <f t="shared" si="148"/>
        <v>0</v>
      </c>
      <c r="GO31" s="277">
        <f t="shared" si="149"/>
        <v>0</v>
      </c>
      <c r="GP31" s="276">
        <f t="shared" si="32"/>
        <v>0</v>
      </c>
      <c r="GQ31" s="277">
        <f t="shared" si="150"/>
        <v>0</v>
      </c>
      <c r="GR31" s="277">
        <f t="shared" si="151"/>
        <v>0</v>
      </c>
      <c r="GS31" s="277">
        <f t="shared" si="152"/>
        <v>0</v>
      </c>
      <c r="GT31" s="277">
        <f t="shared" si="153"/>
        <v>0</v>
      </c>
      <c r="GU31" s="303">
        <f t="shared" si="154"/>
        <v>0</v>
      </c>
      <c r="GV31" s="380" t="str">
        <f t="shared" si="33"/>
        <v>Д</v>
      </c>
      <c r="GW31" s="274"/>
      <c r="GX31" s="181">
        <f>'Сведения ФОВ'!HA55</f>
        <v>0</v>
      </c>
      <c r="GY31" s="181">
        <f>'Сведения ФОВ'!HB55</f>
        <v>0</v>
      </c>
      <c r="GZ31" s="277">
        <f t="shared" si="155"/>
        <v>0</v>
      </c>
      <c r="HA31" s="277">
        <f t="shared" si="156"/>
        <v>0</v>
      </c>
      <c r="HB31" s="276">
        <f t="shared" si="34"/>
        <v>0</v>
      </c>
      <c r="HC31" s="277">
        <f t="shared" si="157"/>
        <v>0</v>
      </c>
      <c r="HD31" s="277">
        <f t="shared" si="158"/>
        <v>0</v>
      </c>
      <c r="HE31" s="277">
        <f t="shared" si="159"/>
        <v>0</v>
      </c>
      <c r="HF31" s="277">
        <f t="shared" si="160"/>
        <v>0</v>
      </c>
      <c r="HG31" s="303">
        <f t="shared" si="161"/>
        <v>0</v>
      </c>
      <c r="HH31" s="380" t="str">
        <f t="shared" si="35"/>
        <v>Д</v>
      </c>
    </row>
    <row r="32" spans="1:216" ht="15.75">
      <c r="A32" s="241"/>
      <c r="B32" s="181">
        <f>'Сведения ФОВ'!E56</f>
        <v>0</v>
      </c>
      <c r="C32" s="181">
        <f>'Сведения ФОВ'!F56</f>
        <v>0</v>
      </c>
      <c r="D32" s="277">
        <f t="shared" si="36"/>
        <v>0</v>
      </c>
      <c r="E32" s="277">
        <f t="shared" si="37"/>
        <v>0</v>
      </c>
      <c r="F32" s="276">
        <f t="shared" si="0"/>
        <v>0</v>
      </c>
      <c r="G32" s="277">
        <f t="shared" si="38"/>
        <v>0</v>
      </c>
      <c r="H32" s="277">
        <f t="shared" si="39"/>
        <v>0</v>
      </c>
      <c r="I32" s="277">
        <f t="shared" si="40"/>
        <v>0</v>
      </c>
      <c r="J32" s="277">
        <f t="shared" si="41"/>
        <v>0</v>
      </c>
      <c r="K32" s="303">
        <f t="shared" si="42"/>
        <v>0</v>
      </c>
      <c r="L32" s="380" t="str">
        <f t="shared" si="1"/>
        <v>Д</v>
      </c>
      <c r="M32" s="274"/>
      <c r="N32" s="181">
        <f>'Сведения ФОВ'!Q56</f>
        <v>0</v>
      </c>
      <c r="O32" s="181">
        <f>'Сведения ФОВ'!R56</f>
        <v>0</v>
      </c>
      <c r="P32" s="277">
        <f t="shared" si="43"/>
        <v>0</v>
      </c>
      <c r="Q32" s="277">
        <f t="shared" si="44"/>
        <v>0</v>
      </c>
      <c r="R32" s="276">
        <f t="shared" si="2"/>
        <v>0</v>
      </c>
      <c r="S32" s="277">
        <f t="shared" si="45"/>
        <v>0</v>
      </c>
      <c r="T32" s="277">
        <f t="shared" si="46"/>
        <v>0</v>
      </c>
      <c r="U32" s="277">
        <f t="shared" si="47"/>
        <v>0</v>
      </c>
      <c r="V32" s="277">
        <f t="shared" si="48"/>
        <v>0</v>
      </c>
      <c r="W32" s="303">
        <f t="shared" si="49"/>
        <v>0</v>
      </c>
      <c r="X32" s="380" t="str">
        <f t="shared" si="3"/>
        <v>Д</v>
      </c>
      <c r="Y32" s="274"/>
      <c r="Z32" s="181">
        <f>'Сведения ФОВ'!AC56</f>
        <v>0</v>
      </c>
      <c r="AA32" s="181">
        <f>'Сведения ФОВ'!AD56</f>
        <v>0</v>
      </c>
      <c r="AB32" s="277">
        <f t="shared" si="50"/>
        <v>0</v>
      </c>
      <c r="AC32" s="277">
        <f t="shared" si="51"/>
        <v>0</v>
      </c>
      <c r="AD32" s="276">
        <f t="shared" si="4"/>
        <v>0</v>
      </c>
      <c r="AE32" s="277">
        <f t="shared" si="52"/>
        <v>0</v>
      </c>
      <c r="AF32" s="277">
        <f t="shared" si="53"/>
        <v>0</v>
      </c>
      <c r="AG32" s="277">
        <f t="shared" si="54"/>
        <v>0</v>
      </c>
      <c r="AH32" s="277">
        <f t="shared" si="55"/>
        <v>0</v>
      </c>
      <c r="AI32" s="303">
        <f t="shared" si="56"/>
        <v>0</v>
      </c>
      <c r="AJ32" s="380" t="str">
        <f t="shared" si="5"/>
        <v>Д</v>
      </c>
      <c r="AK32" s="274"/>
      <c r="AL32" s="181">
        <f>'Сведения ФОВ'!AO56</f>
        <v>0</v>
      </c>
      <c r="AM32" s="181">
        <f>'Сведения ФОВ'!AP56</f>
        <v>0</v>
      </c>
      <c r="AN32" s="277">
        <f t="shared" si="57"/>
        <v>0</v>
      </c>
      <c r="AO32" s="277">
        <f t="shared" si="58"/>
        <v>0</v>
      </c>
      <c r="AP32" s="276">
        <f t="shared" si="6"/>
        <v>0</v>
      </c>
      <c r="AQ32" s="277">
        <f t="shared" si="59"/>
        <v>0</v>
      </c>
      <c r="AR32" s="277">
        <f t="shared" si="60"/>
        <v>0</v>
      </c>
      <c r="AS32" s="277">
        <f t="shared" si="61"/>
        <v>0</v>
      </c>
      <c r="AT32" s="277">
        <f t="shared" si="62"/>
        <v>0</v>
      </c>
      <c r="AU32" s="303">
        <f t="shared" si="63"/>
        <v>0</v>
      </c>
      <c r="AV32" s="380" t="str">
        <f t="shared" si="7"/>
        <v>Д</v>
      </c>
      <c r="AW32" s="274"/>
      <c r="AX32" s="181">
        <f>'Сведения ФОВ'!BA56</f>
        <v>0</v>
      </c>
      <c r="AY32" s="181">
        <f>'Сведения ФОВ'!BB56</f>
        <v>0</v>
      </c>
      <c r="AZ32" s="277">
        <f t="shared" si="64"/>
        <v>0</v>
      </c>
      <c r="BA32" s="277">
        <f t="shared" si="65"/>
        <v>0</v>
      </c>
      <c r="BB32" s="276">
        <f t="shared" si="8"/>
        <v>0</v>
      </c>
      <c r="BC32" s="277">
        <f t="shared" si="66"/>
        <v>0</v>
      </c>
      <c r="BD32" s="277">
        <f t="shared" si="67"/>
        <v>0</v>
      </c>
      <c r="BE32" s="277">
        <f t="shared" si="68"/>
        <v>0</v>
      </c>
      <c r="BF32" s="277">
        <f t="shared" si="69"/>
        <v>0</v>
      </c>
      <c r="BG32" s="303">
        <f t="shared" si="70"/>
        <v>0</v>
      </c>
      <c r="BH32" s="380" t="str">
        <f t="shared" si="9"/>
        <v>Д</v>
      </c>
      <c r="BI32" s="274"/>
      <c r="BJ32" s="181">
        <f>'Сведения ФОВ'!BM56</f>
        <v>0</v>
      </c>
      <c r="BK32" s="181">
        <f>'Сведения ФОВ'!BN56</f>
        <v>0</v>
      </c>
      <c r="BL32" s="277">
        <f t="shared" si="71"/>
        <v>0</v>
      </c>
      <c r="BM32" s="277">
        <f t="shared" si="72"/>
        <v>0</v>
      </c>
      <c r="BN32" s="276">
        <f t="shared" si="10"/>
        <v>0</v>
      </c>
      <c r="BO32" s="277">
        <f t="shared" si="73"/>
        <v>0</v>
      </c>
      <c r="BP32" s="277">
        <f t="shared" si="74"/>
        <v>0</v>
      </c>
      <c r="BQ32" s="277">
        <f t="shared" si="75"/>
        <v>0</v>
      </c>
      <c r="BR32" s="277">
        <f t="shared" si="76"/>
        <v>0</v>
      </c>
      <c r="BS32" s="303">
        <f t="shared" si="77"/>
        <v>0</v>
      </c>
      <c r="BT32" s="380" t="str">
        <f t="shared" si="11"/>
        <v>Д</v>
      </c>
      <c r="BU32" s="274"/>
      <c r="BV32" s="181">
        <f>'Сведения ФОВ'!BY56</f>
        <v>0</v>
      </c>
      <c r="BW32" s="181">
        <f>'Сведения ФОВ'!BZ56</f>
        <v>0</v>
      </c>
      <c r="BX32" s="277">
        <f t="shared" si="78"/>
        <v>0</v>
      </c>
      <c r="BY32" s="277">
        <f t="shared" si="79"/>
        <v>0</v>
      </c>
      <c r="BZ32" s="276">
        <f t="shared" si="12"/>
        <v>0</v>
      </c>
      <c r="CA32" s="277">
        <f t="shared" si="80"/>
        <v>0</v>
      </c>
      <c r="CB32" s="277">
        <f t="shared" si="81"/>
        <v>0</v>
      </c>
      <c r="CC32" s="277">
        <f t="shared" si="82"/>
        <v>0</v>
      </c>
      <c r="CD32" s="277">
        <f t="shared" si="83"/>
        <v>0</v>
      </c>
      <c r="CE32" s="303">
        <f t="shared" si="84"/>
        <v>0</v>
      </c>
      <c r="CF32" s="380" t="str">
        <f t="shared" si="13"/>
        <v>Д</v>
      </c>
      <c r="CG32" s="274"/>
      <c r="CH32" s="181">
        <f>'Сведения ФОВ'!CK56</f>
        <v>0</v>
      </c>
      <c r="CI32" s="181">
        <f>'Сведения ФОВ'!CL56</f>
        <v>0</v>
      </c>
      <c r="CJ32" s="277">
        <f t="shared" si="85"/>
        <v>0</v>
      </c>
      <c r="CK32" s="277">
        <f t="shared" si="86"/>
        <v>0</v>
      </c>
      <c r="CL32" s="276">
        <f t="shared" si="14"/>
        <v>0</v>
      </c>
      <c r="CM32" s="277">
        <f t="shared" si="87"/>
        <v>0</v>
      </c>
      <c r="CN32" s="277">
        <f t="shared" si="88"/>
        <v>0</v>
      </c>
      <c r="CO32" s="277">
        <f t="shared" si="89"/>
        <v>0</v>
      </c>
      <c r="CP32" s="277">
        <f t="shared" si="90"/>
        <v>0</v>
      </c>
      <c r="CQ32" s="303">
        <f t="shared" si="91"/>
        <v>0</v>
      </c>
      <c r="CR32" s="380" t="str">
        <f t="shared" si="15"/>
        <v>Д</v>
      </c>
      <c r="CS32" s="274"/>
      <c r="CT32" s="181">
        <f>'Сведения ФОВ'!CW56</f>
        <v>0</v>
      </c>
      <c r="CU32" s="181">
        <f>'Сведения ФОВ'!CX56</f>
        <v>0</v>
      </c>
      <c r="CV32" s="277">
        <f t="shared" si="92"/>
        <v>0</v>
      </c>
      <c r="CW32" s="277">
        <f t="shared" si="93"/>
        <v>0</v>
      </c>
      <c r="CX32" s="276">
        <f t="shared" si="16"/>
        <v>0</v>
      </c>
      <c r="CY32" s="277">
        <f t="shared" si="94"/>
        <v>0</v>
      </c>
      <c r="CZ32" s="277">
        <f t="shared" si="95"/>
        <v>0</v>
      </c>
      <c r="DA32" s="277">
        <f t="shared" si="96"/>
        <v>0</v>
      </c>
      <c r="DB32" s="277">
        <f t="shared" si="97"/>
        <v>0</v>
      </c>
      <c r="DC32" s="303">
        <f t="shared" si="98"/>
        <v>0</v>
      </c>
      <c r="DD32" s="380" t="str">
        <f t="shared" si="17"/>
        <v>Д</v>
      </c>
      <c r="DE32" s="274"/>
      <c r="DF32" s="181">
        <f>'Сведения ФОВ'!DI56</f>
        <v>0</v>
      </c>
      <c r="DG32" s="181">
        <f>'Сведения ФОВ'!DJ56</f>
        <v>0</v>
      </c>
      <c r="DH32" s="277">
        <f t="shared" si="99"/>
        <v>0</v>
      </c>
      <c r="DI32" s="277">
        <f t="shared" si="100"/>
        <v>0</v>
      </c>
      <c r="DJ32" s="276">
        <f t="shared" si="18"/>
        <v>0</v>
      </c>
      <c r="DK32" s="277">
        <f t="shared" si="101"/>
        <v>0</v>
      </c>
      <c r="DL32" s="277">
        <f t="shared" si="102"/>
        <v>0</v>
      </c>
      <c r="DM32" s="277">
        <f t="shared" si="103"/>
        <v>0</v>
      </c>
      <c r="DN32" s="277">
        <f t="shared" si="104"/>
        <v>0</v>
      </c>
      <c r="DO32" s="303">
        <f t="shared" si="105"/>
        <v>0</v>
      </c>
      <c r="DP32" s="380" t="str">
        <f t="shared" si="19"/>
        <v>Д</v>
      </c>
      <c r="DQ32" s="274"/>
      <c r="DR32" s="181">
        <f>'Сведения ФОВ'!DU56</f>
        <v>0</v>
      </c>
      <c r="DS32" s="181">
        <f>'Сведения ФОВ'!DV56</f>
        <v>0</v>
      </c>
      <c r="DT32" s="277">
        <f t="shared" si="106"/>
        <v>0</v>
      </c>
      <c r="DU32" s="277">
        <f t="shared" si="107"/>
        <v>0</v>
      </c>
      <c r="DV32" s="276">
        <f t="shared" si="20"/>
        <v>0</v>
      </c>
      <c r="DW32" s="277">
        <f t="shared" si="108"/>
        <v>0</v>
      </c>
      <c r="DX32" s="277">
        <f t="shared" si="109"/>
        <v>0</v>
      </c>
      <c r="DY32" s="277">
        <f t="shared" si="110"/>
        <v>0</v>
      </c>
      <c r="DZ32" s="277">
        <f t="shared" si="111"/>
        <v>0</v>
      </c>
      <c r="EA32" s="303">
        <f t="shared" si="112"/>
        <v>0</v>
      </c>
      <c r="EB32" s="380" t="str">
        <f t="shared" si="21"/>
        <v>Д</v>
      </c>
      <c r="EC32" s="274"/>
      <c r="ED32" s="181">
        <f>'Сведения ФОВ'!EG56</f>
        <v>0</v>
      </c>
      <c r="EE32" s="181">
        <f>'Сведения ФОВ'!EH56</f>
        <v>0</v>
      </c>
      <c r="EF32" s="277">
        <f t="shared" si="113"/>
        <v>0</v>
      </c>
      <c r="EG32" s="277">
        <f t="shared" si="114"/>
        <v>0</v>
      </c>
      <c r="EH32" s="276">
        <f t="shared" si="22"/>
        <v>0</v>
      </c>
      <c r="EI32" s="277">
        <f t="shared" si="115"/>
        <v>0</v>
      </c>
      <c r="EJ32" s="277">
        <f t="shared" si="116"/>
        <v>0</v>
      </c>
      <c r="EK32" s="277">
        <f t="shared" si="117"/>
        <v>0</v>
      </c>
      <c r="EL32" s="277">
        <f t="shared" si="118"/>
        <v>0</v>
      </c>
      <c r="EM32" s="303">
        <f t="shared" si="119"/>
        <v>0</v>
      </c>
      <c r="EN32" s="380" t="str">
        <f t="shared" si="23"/>
        <v>Д</v>
      </c>
      <c r="EO32" s="274"/>
      <c r="EP32" s="181">
        <f>'Сведения ФОВ'!ES56</f>
        <v>0</v>
      </c>
      <c r="EQ32" s="181">
        <f>'Сведения ФОВ'!ET56</f>
        <v>0</v>
      </c>
      <c r="ER32" s="277">
        <f t="shared" si="120"/>
        <v>0</v>
      </c>
      <c r="ES32" s="277">
        <f t="shared" si="121"/>
        <v>0</v>
      </c>
      <c r="ET32" s="276">
        <f t="shared" si="24"/>
        <v>0</v>
      </c>
      <c r="EU32" s="277">
        <f t="shared" si="122"/>
        <v>0</v>
      </c>
      <c r="EV32" s="277">
        <f t="shared" si="123"/>
        <v>0</v>
      </c>
      <c r="EW32" s="277">
        <f t="shared" si="124"/>
        <v>0</v>
      </c>
      <c r="EX32" s="277">
        <f t="shared" si="125"/>
        <v>0</v>
      </c>
      <c r="EY32" s="303">
        <f t="shared" si="126"/>
        <v>0</v>
      </c>
      <c r="EZ32" s="380" t="str">
        <f t="shared" si="25"/>
        <v>Д</v>
      </c>
      <c r="FA32" s="274"/>
      <c r="FB32" s="181">
        <f>'Сведения ФОВ'!FE56</f>
        <v>0</v>
      </c>
      <c r="FC32" s="181">
        <f>'Сведения ФОВ'!FF56</f>
        <v>0</v>
      </c>
      <c r="FD32" s="277">
        <f t="shared" si="127"/>
        <v>0</v>
      </c>
      <c r="FE32" s="277">
        <f t="shared" si="128"/>
        <v>0</v>
      </c>
      <c r="FF32" s="276">
        <f t="shared" si="26"/>
        <v>0</v>
      </c>
      <c r="FG32" s="277">
        <f t="shared" si="129"/>
        <v>0</v>
      </c>
      <c r="FH32" s="277">
        <f t="shared" si="130"/>
        <v>0</v>
      </c>
      <c r="FI32" s="277">
        <f t="shared" si="131"/>
        <v>0</v>
      </c>
      <c r="FJ32" s="277">
        <f t="shared" si="132"/>
        <v>0</v>
      </c>
      <c r="FK32" s="303">
        <f t="shared" si="133"/>
        <v>0</v>
      </c>
      <c r="FL32" s="380" t="str">
        <f t="shared" si="27"/>
        <v>Д</v>
      </c>
      <c r="FM32" s="274"/>
      <c r="FN32" s="181">
        <f>'Сведения ФОВ'!FQ56</f>
        <v>0</v>
      </c>
      <c r="FO32" s="181">
        <f>'Сведения ФОВ'!FR56</f>
        <v>0</v>
      </c>
      <c r="FP32" s="277">
        <f t="shared" si="134"/>
        <v>0</v>
      </c>
      <c r="FQ32" s="277">
        <f t="shared" si="135"/>
        <v>0</v>
      </c>
      <c r="FR32" s="276">
        <f t="shared" si="28"/>
        <v>0</v>
      </c>
      <c r="FS32" s="277">
        <f t="shared" si="136"/>
        <v>0</v>
      </c>
      <c r="FT32" s="277">
        <f t="shared" si="137"/>
        <v>0</v>
      </c>
      <c r="FU32" s="277">
        <f t="shared" si="138"/>
        <v>0</v>
      </c>
      <c r="FV32" s="277">
        <f t="shared" si="139"/>
        <v>0</v>
      </c>
      <c r="FW32" s="303">
        <f t="shared" si="140"/>
        <v>0</v>
      </c>
      <c r="FX32" s="380" t="str">
        <f t="shared" si="29"/>
        <v>Д</v>
      </c>
      <c r="FY32" s="274"/>
      <c r="FZ32" s="181">
        <f>'Сведения ФОВ'!GC56</f>
        <v>0</v>
      </c>
      <c r="GA32" s="181">
        <f>'Сведения ФОВ'!GD56</f>
        <v>0</v>
      </c>
      <c r="GB32" s="277">
        <f t="shared" si="141"/>
        <v>0</v>
      </c>
      <c r="GC32" s="277">
        <f t="shared" si="142"/>
        <v>0</v>
      </c>
      <c r="GD32" s="276">
        <f t="shared" si="30"/>
        <v>0</v>
      </c>
      <c r="GE32" s="277">
        <f t="shared" si="143"/>
        <v>0</v>
      </c>
      <c r="GF32" s="277">
        <f t="shared" si="144"/>
        <v>0</v>
      </c>
      <c r="GG32" s="277">
        <f t="shared" si="145"/>
        <v>0</v>
      </c>
      <c r="GH32" s="277">
        <f t="shared" si="146"/>
        <v>0</v>
      </c>
      <c r="GI32" s="303">
        <f t="shared" si="147"/>
        <v>0</v>
      </c>
      <c r="GJ32" s="380" t="str">
        <f t="shared" si="31"/>
        <v>Д</v>
      </c>
      <c r="GK32" s="274"/>
      <c r="GL32" s="181">
        <f>'Сведения ФОВ'!GO56</f>
        <v>0</v>
      </c>
      <c r="GM32" s="181">
        <f>'Сведения ФОВ'!GP56</f>
        <v>0</v>
      </c>
      <c r="GN32" s="277">
        <f t="shared" si="148"/>
        <v>0</v>
      </c>
      <c r="GO32" s="277">
        <f t="shared" si="149"/>
        <v>0</v>
      </c>
      <c r="GP32" s="276">
        <f t="shared" si="32"/>
        <v>0</v>
      </c>
      <c r="GQ32" s="277">
        <f t="shared" si="150"/>
        <v>0</v>
      </c>
      <c r="GR32" s="277">
        <f t="shared" si="151"/>
        <v>0</v>
      </c>
      <c r="GS32" s="277">
        <f t="shared" si="152"/>
        <v>0</v>
      </c>
      <c r="GT32" s="277">
        <f t="shared" si="153"/>
        <v>0</v>
      </c>
      <c r="GU32" s="303">
        <f t="shared" si="154"/>
        <v>0</v>
      </c>
      <c r="GV32" s="380" t="str">
        <f t="shared" si="33"/>
        <v>Д</v>
      </c>
      <c r="GW32" s="274"/>
      <c r="GX32" s="181">
        <f>'Сведения ФОВ'!HA56</f>
        <v>0</v>
      </c>
      <c r="GY32" s="181">
        <f>'Сведения ФОВ'!HB56</f>
        <v>0</v>
      </c>
      <c r="GZ32" s="277">
        <f t="shared" si="155"/>
        <v>0</v>
      </c>
      <c r="HA32" s="277">
        <f t="shared" si="156"/>
        <v>0</v>
      </c>
      <c r="HB32" s="276">
        <f t="shared" si="34"/>
        <v>0</v>
      </c>
      <c r="HC32" s="277">
        <f t="shared" si="157"/>
        <v>0</v>
      </c>
      <c r="HD32" s="277">
        <f t="shared" si="158"/>
        <v>0</v>
      </c>
      <c r="HE32" s="277">
        <f t="shared" si="159"/>
        <v>0</v>
      </c>
      <c r="HF32" s="277">
        <f t="shared" si="160"/>
        <v>0</v>
      </c>
      <c r="HG32" s="303">
        <f t="shared" si="161"/>
        <v>0</v>
      </c>
      <c r="HH32" s="380" t="str">
        <f t="shared" si="35"/>
        <v>Д</v>
      </c>
    </row>
    <row r="33" spans="1:216" ht="15.75">
      <c r="A33" s="241"/>
      <c r="B33" s="181">
        <f>'Сведения ФОВ'!E57</f>
        <v>0</v>
      </c>
      <c r="C33" s="181">
        <f>'Сведения ФОВ'!F57</f>
        <v>0</v>
      </c>
      <c r="D33" s="277">
        <f t="shared" si="36"/>
        <v>0</v>
      </c>
      <c r="E33" s="277">
        <f t="shared" si="37"/>
        <v>0</v>
      </c>
      <c r="F33" s="276">
        <f t="shared" si="0"/>
        <v>0</v>
      </c>
      <c r="G33" s="277">
        <f t="shared" si="38"/>
        <v>0</v>
      </c>
      <c r="H33" s="277">
        <f t="shared" si="39"/>
        <v>0</v>
      </c>
      <c r="I33" s="277">
        <f t="shared" si="40"/>
        <v>0</v>
      </c>
      <c r="J33" s="277">
        <f t="shared" si="41"/>
        <v>0</v>
      </c>
      <c r="K33" s="303">
        <f t="shared" si="42"/>
        <v>0</v>
      </c>
      <c r="L33" s="380" t="str">
        <f t="shared" si="1"/>
        <v>Д</v>
      </c>
      <c r="M33" s="274"/>
      <c r="N33" s="181">
        <f>'Сведения ФОВ'!Q57</f>
        <v>0</v>
      </c>
      <c r="O33" s="181">
        <f>'Сведения ФОВ'!R57</f>
        <v>0</v>
      </c>
      <c r="P33" s="277">
        <f t="shared" si="43"/>
        <v>0</v>
      </c>
      <c r="Q33" s="277">
        <f t="shared" si="44"/>
        <v>0</v>
      </c>
      <c r="R33" s="276">
        <f t="shared" si="2"/>
        <v>0</v>
      </c>
      <c r="S33" s="277">
        <f t="shared" si="45"/>
        <v>0</v>
      </c>
      <c r="T33" s="277">
        <f t="shared" si="46"/>
        <v>0</v>
      </c>
      <c r="U33" s="277">
        <f t="shared" si="47"/>
        <v>0</v>
      </c>
      <c r="V33" s="277">
        <f t="shared" si="48"/>
        <v>0</v>
      </c>
      <c r="W33" s="303">
        <f t="shared" si="49"/>
        <v>0</v>
      </c>
      <c r="X33" s="380" t="str">
        <f t="shared" si="3"/>
        <v>Д</v>
      </c>
      <c r="Y33" s="274"/>
      <c r="Z33" s="181">
        <f>'Сведения ФОВ'!AC57</f>
        <v>0</v>
      </c>
      <c r="AA33" s="181">
        <f>'Сведения ФОВ'!AD57</f>
        <v>0</v>
      </c>
      <c r="AB33" s="277">
        <f t="shared" si="50"/>
        <v>0</v>
      </c>
      <c r="AC33" s="277">
        <f t="shared" si="51"/>
        <v>0</v>
      </c>
      <c r="AD33" s="276">
        <f t="shared" si="4"/>
        <v>0</v>
      </c>
      <c r="AE33" s="277">
        <f t="shared" si="52"/>
        <v>0</v>
      </c>
      <c r="AF33" s="277">
        <f t="shared" si="53"/>
        <v>0</v>
      </c>
      <c r="AG33" s="277">
        <f t="shared" si="54"/>
        <v>0</v>
      </c>
      <c r="AH33" s="277">
        <f t="shared" si="55"/>
        <v>0</v>
      </c>
      <c r="AI33" s="303">
        <f t="shared" si="56"/>
        <v>0</v>
      </c>
      <c r="AJ33" s="380" t="str">
        <f t="shared" si="5"/>
        <v>Д</v>
      </c>
      <c r="AK33" s="274"/>
      <c r="AL33" s="181">
        <f>'Сведения ФОВ'!AO57</f>
        <v>0</v>
      </c>
      <c r="AM33" s="181">
        <f>'Сведения ФОВ'!AP57</f>
        <v>0</v>
      </c>
      <c r="AN33" s="277">
        <f t="shared" si="57"/>
        <v>0</v>
      </c>
      <c r="AO33" s="277">
        <f t="shared" si="58"/>
        <v>0</v>
      </c>
      <c r="AP33" s="276">
        <f t="shared" si="6"/>
        <v>0</v>
      </c>
      <c r="AQ33" s="277">
        <f t="shared" si="59"/>
        <v>0</v>
      </c>
      <c r="AR33" s="277">
        <f t="shared" si="60"/>
        <v>0</v>
      </c>
      <c r="AS33" s="277">
        <f t="shared" si="61"/>
        <v>0</v>
      </c>
      <c r="AT33" s="277">
        <f t="shared" si="62"/>
        <v>0</v>
      </c>
      <c r="AU33" s="303">
        <f t="shared" si="63"/>
        <v>0</v>
      </c>
      <c r="AV33" s="380" t="str">
        <f t="shared" si="7"/>
        <v>Д</v>
      </c>
      <c r="AW33" s="274"/>
      <c r="AX33" s="181">
        <f>'Сведения ФОВ'!BA57</f>
        <v>0</v>
      </c>
      <c r="AY33" s="181">
        <f>'Сведения ФОВ'!BB57</f>
        <v>0</v>
      </c>
      <c r="AZ33" s="277">
        <f t="shared" si="64"/>
        <v>0</v>
      </c>
      <c r="BA33" s="277">
        <f t="shared" si="65"/>
        <v>0</v>
      </c>
      <c r="BB33" s="276">
        <f t="shared" si="8"/>
        <v>0</v>
      </c>
      <c r="BC33" s="277">
        <f t="shared" si="66"/>
        <v>0</v>
      </c>
      <c r="BD33" s="277">
        <f t="shared" si="67"/>
        <v>0</v>
      </c>
      <c r="BE33" s="277">
        <f t="shared" si="68"/>
        <v>0</v>
      </c>
      <c r="BF33" s="277">
        <f t="shared" si="69"/>
        <v>0</v>
      </c>
      <c r="BG33" s="303">
        <f t="shared" si="70"/>
        <v>0</v>
      </c>
      <c r="BH33" s="380" t="str">
        <f t="shared" si="9"/>
        <v>Д</v>
      </c>
      <c r="BI33" s="274"/>
      <c r="BJ33" s="181">
        <f>'Сведения ФОВ'!BM57</f>
        <v>0</v>
      </c>
      <c r="BK33" s="181">
        <f>'Сведения ФОВ'!BN57</f>
        <v>0</v>
      </c>
      <c r="BL33" s="277">
        <f t="shared" si="71"/>
        <v>0</v>
      </c>
      <c r="BM33" s="277">
        <f t="shared" si="72"/>
        <v>0</v>
      </c>
      <c r="BN33" s="276">
        <f t="shared" si="10"/>
        <v>0</v>
      </c>
      <c r="BO33" s="277">
        <f t="shared" si="73"/>
        <v>0</v>
      </c>
      <c r="BP33" s="277">
        <f t="shared" si="74"/>
        <v>0</v>
      </c>
      <c r="BQ33" s="277">
        <f t="shared" si="75"/>
        <v>0</v>
      </c>
      <c r="BR33" s="277">
        <f t="shared" si="76"/>
        <v>0</v>
      </c>
      <c r="BS33" s="303">
        <f t="shared" si="77"/>
        <v>0</v>
      </c>
      <c r="BT33" s="380" t="str">
        <f t="shared" si="11"/>
        <v>Д</v>
      </c>
      <c r="BU33" s="274"/>
      <c r="BV33" s="181">
        <f>'Сведения ФОВ'!BY57</f>
        <v>0</v>
      </c>
      <c r="BW33" s="181">
        <f>'Сведения ФОВ'!BZ57</f>
        <v>0</v>
      </c>
      <c r="BX33" s="277">
        <f t="shared" si="78"/>
        <v>0</v>
      </c>
      <c r="BY33" s="277">
        <f t="shared" si="79"/>
        <v>0</v>
      </c>
      <c r="BZ33" s="276">
        <f t="shared" si="12"/>
        <v>0</v>
      </c>
      <c r="CA33" s="277">
        <f t="shared" si="80"/>
        <v>0</v>
      </c>
      <c r="CB33" s="277">
        <f t="shared" si="81"/>
        <v>0</v>
      </c>
      <c r="CC33" s="277">
        <f t="shared" si="82"/>
        <v>0</v>
      </c>
      <c r="CD33" s="277">
        <f t="shared" si="83"/>
        <v>0</v>
      </c>
      <c r="CE33" s="303">
        <f t="shared" si="84"/>
        <v>0</v>
      </c>
      <c r="CF33" s="380" t="str">
        <f t="shared" si="13"/>
        <v>Д</v>
      </c>
      <c r="CG33" s="274"/>
      <c r="CH33" s="181">
        <f>'Сведения ФОВ'!CK57</f>
        <v>0</v>
      </c>
      <c r="CI33" s="181">
        <f>'Сведения ФОВ'!CL57</f>
        <v>0</v>
      </c>
      <c r="CJ33" s="277">
        <f t="shared" si="85"/>
        <v>0</v>
      </c>
      <c r="CK33" s="277">
        <f t="shared" si="86"/>
        <v>0</v>
      </c>
      <c r="CL33" s="276">
        <f t="shared" si="14"/>
        <v>0</v>
      </c>
      <c r="CM33" s="277">
        <f t="shared" si="87"/>
        <v>0</v>
      </c>
      <c r="CN33" s="277">
        <f t="shared" si="88"/>
        <v>0</v>
      </c>
      <c r="CO33" s="277">
        <f t="shared" si="89"/>
        <v>0</v>
      </c>
      <c r="CP33" s="277">
        <f t="shared" si="90"/>
        <v>0</v>
      </c>
      <c r="CQ33" s="303">
        <f t="shared" si="91"/>
        <v>0</v>
      </c>
      <c r="CR33" s="380" t="str">
        <f t="shared" si="15"/>
        <v>Д</v>
      </c>
      <c r="CS33" s="274"/>
      <c r="CT33" s="181">
        <f>'Сведения ФОВ'!CW57</f>
        <v>0</v>
      </c>
      <c r="CU33" s="181">
        <f>'Сведения ФОВ'!CX57</f>
        <v>0</v>
      </c>
      <c r="CV33" s="277">
        <f t="shared" si="92"/>
        <v>0</v>
      </c>
      <c r="CW33" s="277">
        <f t="shared" si="93"/>
        <v>0</v>
      </c>
      <c r="CX33" s="276">
        <f t="shared" si="16"/>
        <v>0</v>
      </c>
      <c r="CY33" s="277">
        <f t="shared" si="94"/>
        <v>0</v>
      </c>
      <c r="CZ33" s="277">
        <f t="shared" si="95"/>
        <v>0</v>
      </c>
      <c r="DA33" s="277">
        <f t="shared" si="96"/>
        <v>0</v>
      </c>
      <c r="DB33" s="277">
        <f t="shared" si="97"/>
        <v>0</v>
      </c>
      <c r="DC33" s="303">
        <f t="shared" si="98"/>
        <v>0</v>
      </c>
      <c r="DD33" s="380" t="str">
        <f t="shared" si="17"/>
        <v>Д</v>
      </c>
      <c r="DE33" s="274"/>
      <c r="DF33" s="181">
        <f>'Сведения ФОВ'!DI57</f>
        <v>0</v>
      </c>
      <c r="DG33" s="181">
        <f>'Сведения ФОВ'!DJ57</f>
        <v>0</v>
      </c>
      <c r="DH33" s="277">
        <f t="shared" si="99"/>
        <v>0</v>
      </c>
      <c r="DI33" s="277">
        <f t="shared" si="100"/>
        <v>0</v>
      </c>
      <c r="DJ33" s="276">
        <f t="shared" si="18"/>
        <v>0</v>
      </c>
      <c r="DK33" s="277">
        <f t="shared" si="101"/>
        <v>0</v>
      </c>
      <c r="DL33" s="277">
        <f t="shared" si="102"/>
        <v>0</v>
      </c>
      <c r="DM33" s="277">
        <f t="shared" si="103"/>
        <v>0</v>
      </c>
      <c r="DN33" s="277">
        <f t="shared" si="104"/>
        <v>0</v>
      </c>
      <c r="DO33" s="303">
        <f t="shared" si="105"/>
        <v>0</v>
      </c>
      <c r="DP33" s="380" t="str">
        <f t="shared" si="19"/>
        <v>Д</v>
      </c>
      <c r="DQ33" s="274"/>
      <c r="DR33" s="181">
        <f>'Сведения ФОВ'!DU57</f>
        <v>0</v>
      </c>
      <c r="DS33" s="181">
        <f>'Сведения ФОВ'!DV57</f>
        <v>0</v>
      </c>
      <c r="DT33" s="277">
        <f t="shared" si="106"/>
        <v>0</v>
      </c>
      <c r="DU33" s="277">
        <f t="shared" si="107"/>
        <v>0</v>
      </c>
      <c r="DV33" s="276">
        <f t="shared" si="20"/>
        <v>0</v>
      </c>
      <c r="DW33" s="277">
        <f t="shared" si="108"/>
        <v>0</v>
      </c>
      <c r="DX33" s="277">
        <f t="shared" si="109"/>
        <v>0</v>
      </c>
      <c r="DY33" s="277">
        <f t="shared" si="110"/>
        <v>0</v>
      </c>
      <c r="DZ33" s="277">
        <f t="shared" si="111"/>
        <v>0</v>
      </c>
      <c r="EA33" s="303">
        <f t="shared" si="112"/>
        <v>0</v>
      </c>
      <c r="EB33" s="380" t="str">
        <f t="shared" si="21"/>
        <v>Д</v>
      </c>
      <c r="EC33" s="274"/>
      <c r="ED33" s="181">
        <f>'Сведения ФОВ'!EG57</f>
        <v>0</v>
      </c>
      <c r="EE33" s="181">
        <f>'Сведения ФОВ'!EH57</f>
        <v>0</v>
      </c>
      <c r="EF33" s="277">
        <f t="shared" si="113"/>
        <v>0</v>
      </c>
      <c r="EG33" s="277">
        <f t="shared" si="114"/>
        <v>0</v>
      </c>
      <c r="EH33" s="276">
        <f t="shared" si="22"/>
        <v>0</v>
      </c>
      <c r="EI33" s="277">
        <f t="shared" si="115"/>
        <v>0</v>
      </c>
      <c r="EJ33" s="277">
        <f t="shared" si="116"/>
        <v>0</v>
      </c>
      <c r="EK33" s="277">
        <f t="shared" si="117"/>
        <v>0</v>
      </c>
      <c r="EL33" s="277">
        <f t="shared" si="118"/>
        <v>0</v>
      </c>
      <c r="EM33" s="303">
        <f t="shared" si="119"/>
        <v>0</v>
      </c>
      <c r="EN33" s="380" t="str">
        <f t="shared" si="23"/>
        <v>Д</v>
      </c>
      <c r="EO33" s="274"/>
      <c r="EP33" s="181">
        <f>'Сведения ФОВ'!ES57</f>
        <v>0</v>
      </c>
      <c r="EQ33" s="181">
        <f>'Сведения ФОВ'!ET57</f>
        <v>0</v>
      </c>
      <c r="ER33" s="277">
        <f t="shared" si="120"/>
        <v>0</v>
      </c>
      <c r="ES33" s="277">
        <f t="shared" si="121"/>
        <v>0</v>
      </c>
      <c r="ET33" s="276">
        <f t="shared" si="24"/>
        <v>0</v>
      </c>
      <c r="EU33" s="277">
        <f t="shared" si="122"/>
        <v>0</v>
      </c>
      <c r="EV33" s="277">
        <f t="shared" si="123"/>
        <v>0</v>
      </c>
      <c r="EW33" s="277">
        <f t="shared" si="124"/>
        <v>0</v>
      </c>
      <c r="EX33" s="277">
        <f t="shared" si="125"/>
        <v>0</v>
      </c>
      <c r="EY33" s="303">
        <f t="shared" si="126"/>
        <v>0</v>
      </c>
      <c r="EZ33" s="380" t="str">
        <f t="shared" si="25"/>
        <v>Д</v>
      </c>
      <c r="FA33" s="274"/>
      <c r="FB33" s="181">
        <f>'Сведения ФОВ'!FE57</f>
        <v>0</v>
      </c>
      <c r="FC33" s="181">
        <f>'Сведения ФОВ'!FF57</f>
        <v>0</v>
      </c>
      <c r="FD33" s="277">
        <f t="shared" si="127"/>
        <v>0</v>
      </c>
      <c r="FE33" s="277">
        <f t="shared" si="128"/>
        <v>0</v>
      </c>
      <c r="FF33" s="276">
        <f t="shared" si="26"/>
        <v>0</v>
      </c>
      <c r="FG33" s="277">
        <f t="shared" si="129"/>
        <v>0</v>
      </c>
      <c r="FH33" s="277">
        <f t="shared" si="130"/>
        <v>0</v>
      </c>
      <c r="FI33" s="277">
        <f t="shared" si="131"/>
        <v>0</v>
      </c>
      <c r="FJ33" s="277">
        <f t="shared" si="132"/>
        <v>0</v>
      </c>
      <c r="FK33" s="303">
        <f t="shared" si="133"/>
        <v>0</v>
      </c>
      <c r="FL33" s="380" t="str">
        <f t="shared" si="27"/>
        <v>Д</v>
      </c>
      <c r="FM33" s="274"/>
      <c r="FN33" s="181">
        <f>'Сведения ФОВ'!FQ57</f>
        <v>0</v>
      </c>
      <c r="FO33" s="181">
        <f>'Сведения ФОВ'!FR57</f>
        <v>0</v>
      </c>
      <c r="FP33" s="277">
        <f t="shared" si="134"/>
        <v>0</v>
      </c>
      <c r="FQ33" s="277">
        <f t="shared" si="135"/>
        <v>0</v>
      </c>
      <c r="FR33" s="276">
        <f t="shared" si="28"/>
        <v>0</v>
      </c>
      <c r="FS33" s="277">
        <f t="shared" si="136"/>
        <v>0</v>
      </c>
      <c r="FT33" s="277">
        <f t="shared" si="137"/>
        <v>0</v>
      </c>
      <c r="FU33" s="277">
        <f t="shared" si="138"/>
        <v>0</v>
      </c>
      <c r="FV33" s="277">
        <f t="shared" si="139"/>
        <v>0</v>
      </c>
      <c r="FW33" s="303">
        <f t="shared" si="140"/>
        <v>0</v>
      </c>
      <c r="FX33" s="380" t="str">
        <f t="shared" si="29"/>
        <v>Д</v>
      </c>
      <c r="FY33" s="274"/>
      <c r="FZ33" s="181">
        <f>'Сведения ФОВ'!GC57</f>
        <v>0</v>
      </c>
      <c r="GA33" s="181">
        <f>'Сведения ФОВ'!GD57</f>
        <v>0</v>
      </c>
      <c r="GB33" s="277">
        <f t="shared" si="141"/>
        <v>0</v>
      </c>
      <c r="GC33" s="277">
        <f t="shared" si="142"/>
        <v>0</v>
      </c>
      <c r="GD33" s="276">
        <f t="shared" si="30"/>
        <v>0</v>
      </c>
      <c r="GE33" s="277">
        <f t="shared" si="143"/>
        <v>0</v>
      </c>
      <c r="GF33" s="277">
        <f t="shared" si="144"/>
        <v>0</v>
      </c>
      <c r="GG33" s="277">
        <f t="shared" si="145"/>
        <v>0</v>
      </c>
      <c r="GH33" s="277">
        <f t="shared" si="146"/>
        <v>0</v>
      </c>
      <c r="GI33" s="303">
        <f t="shared" si="147"/>
        <v>0</v>
      </c>
      <c r="GJ33" s="380" t="str">
        <f t="shared" si="31"/>
        <v>Д</v>
      </c>
      <c r="GK33" s="274"/>
      <c r="GL33" s="181">
        <f>'Сведения ФОВ'!GO57</f>
        <v>0</v>
      </c>
      <c r="GM33" s="181">
        <f>'Сведения ФОВ'!GP57</f>
        <v>0</v>
      </c>
      <c r="GN33" s="277">
        <f t="shared" si="148"/>
        <v>0</v>
      </c>
      <c r="GO33" s="277">
        <f t="shared" si="149"/>
        <v>0</v>
      </c>
      <c r="GP33" s="276">
        <f t="shared" si="32"/>
        <v>0</v>
      </c>
      <c r="GQ33" s="277">
        <f t="shared" si="150"/>
        <v>0</v>
      </c>
      <c r="GR33" s="277">
        <f t="shared" si="151"/>
        <v>0</v>
      </c>
      <c r="GS33" s="277">
        <f t="shared" si="152"/>
        <v>0</v>
      </c>
      <c r="GT33" s="277">
        <f t="shared" si="153"/>
        <v>0</v>
      </c>
      <c r="GU33" s="303">
        <f t="shared" si="154"/>
        <v>0</v>
      </c>
      <c r="GV33" s="380" t="str">
        <f t="shared" si="33"/>
        <v>Д</v>
      </c>
      <c r="GW33" s="274"/>
      <c r="GX33" s="181">
        <f>'Сведения ФОВ'!HA57</f>
        <v>0</v>
      </c>
      <c r="GY33" s="181">
        <f>'Сведения ФОВ'!HB57</f>
        <v>0</v>
      </c>
      <c r="GZ33" s="277">
        <f t="shared" si="155"/>
        <v>0</v>
      </c>
      <c r="HA33" s="277">
        <f t="shared" si="156"/>
        <v>0</v>
      </c>
      <c r="HB33" s="276">
        <f t="shared" si="34"/>
        <v>0</v>
      </c>
      <c r="HC33" s="277">
        <f t="shared" si="157"/>
        <v>0</v>
      </c>
      <c r="HD33" s="277">
        <f t="shared" si="158"/>
        <v>0</v>
      </c>
      <c r="HE33" s="277">
        <f t="shared" si="159"/>
        <v>0</v>
      </c>
      <c r="HF33" s="277">
        <f t="shared" si="160"/>
        <v>0</v>
      </c>
      <c r="HG33" s="303">
        <f t="shared" si="161"/>
        <v>0</v>
      </c>
      <c r="HH33" s="380" t="str">
        <f t="shared" si="35"/>
        <v>Д</v>
      </c>
    </row>
    <row r="34" spans="1:216" ht="15.75">
      <c r="A34" s="241"/>
      <c r="B34" s="181">
        <f>'Сведения ФОВ'!E58</f>
        <v>0</v>
      </c>
      <c r="C34" s="181">
        <f>'Сведения ФОВ'!F58</f>
        <v>0</v>
      </c>
      <c r="D34" s="277">
        <f t="shared" si="36"/>
        <v>0</v>
      </c>
      <c r="E34" s="277">
        <f t="shared" si="37"/>
        <v>0</v>
      </c>
      <c r="F34" s="276">
        <f t="shared" si="0"/>
        <v>0</v>
      </c>
      <c r="G34" s="277">
        <f t="shared" si="38"/>
        <v>0</v>
      </c>
      <c r="H34" s="277">
        <f t="shared" si="39"/>
        <v>0</v>
      </c>
      <c r="I34" s="277">
        <f t="shared" si="40"/>
        <v>0</v>
      </c>
      <c r="J34" s="277">
        <f t="shared" si="41"/>
        <v>0</v>
      </c>
      <c r="K34" s="303">
        <f t="shared" si="42"/>
        <v>0</v>
      </c>
      <c r="L34" s="380" t="str">
        <f t="shared" si="1"/>
        <v>Д</v>
      </c>
      <c r="M34" s="274"/>
      <c r="N34" s="181">
        <f>'Сведения ФОВ'!Q58</f>
        <v>0</v>
      </c>
      <c r="O34" s="181">
        <f>'Сведения ФОВ'!R58</f>
        <v>0</v>
      </c>
      <c r="P34" s="277">
        <f t="shared" si="43"/>
        <v>0</v>
      </c>
      <c r="Q34" s="277">
        <f t="shared" si="44"/>
        <v>0</v>
      </c>
      <c r="R34" s="276">
        <f t="shared" si="2"/>
        <v>0</v>
      </c>
      <c r="S34" s="277">
        <f t="shared" si="45"/>
        <v>0</v>
      </c>
      <c r="T34" s="277">
        <f t="shared" si="46"/>
        <v>0</v>
      </c>
      <c r="U34" s="277">
        <f t="shared" si="47"/>
        <v>0</v>
      </c>
      <c r="V34" s="277">
        <f t="shared" si="48"/>
        <v>0</v>
      </c>
      <c r="W34" s="303">
        <f t="shared" si="49"/>
        <v>0</v>
      </c>
      <c r="X34" s="380" t="str">
        <f t="shared" si="3"/>
        <v>Д</v>
      </c>
      <c r="Y34" s="274"/>
      <c r="Z34" s="181">
        <f>'Сведения ФОВ'!AC58</f>
        <v>0</v>
      </c>
      <c r="AA34" s="181">
        <f>'Сведения ФОВ'!AD58</f>
        <v>0</v>
      </c>
      <c r="AB34" s="277">
        <f t="shared" si="50"/>
        <v>0</v>
      </c>
      <c r="AC34" s="277">
        <f t="shared" si="51"/>
        <v>0</v>
      </c>
      <c r="AD34" s="276">
        <f t="shared" si="4"/>
        <v>0</v>
      </c>
      <c r="AE34" s="277">
        <f t="shared" si="52"/>
        <v>0</v>
      </c>
      <c r="AF34" s="277">
        <f t="shared" si="53"/>
        <v>0</v>
      </c>
      <c r="AG34" s="277">
        <f t="shared" si="54"/>
        <v>0</v>
      </c>
      <c r="AH34" s="277">
        <f t="shared" si="55"/>
        <v>0</v>
      </c>
      <c r="AI34" s="303">
        <f t="shared" si="56"/>
        <v>0</v>
      </c>
      <c r="AJ34" s="380" t="str">
        <f t="shared" si="5"/>
        <v>Д</v>
      </c>
      <c r="AK34" s="274"/>
      <c r="AL34" s="181">
        <f>'Сведения ФОВ'!AO58</f>
        <v>0</v>
      </c>
      <c r="AM34" s="181">
        <f>'Сведения ФОВ'!AP58</f>
        <v>0</v>
      </c>
      <c r="AN34" s="277">
        <f t="shared" si="57"/>
        <v>0</v>
      </c>
      <c r="AO34" s="277">
        <f t="shared" si="58"/>
        <v>0</v>
      </c>
      <c r="AP34" s="276">
        <f t="shared" si="6"/>
        <v>0</v>
      </c>
      <c r="AQ34" s="277">
        <f t="shared" si="59"/>
        <v>0</v>
      </c>
      <c r="AR34" s="277">
        <f t="shared" si="60"/>
        <v>0</v>
      </c>
      <c r="AS34" s="277">
        <f t="shared" si="61"/>
        <v>0</v>
      </c>
      <c r="AT34" s="277">
        <f t="shared" si="62"/>
        <v>0</v>
      </c>
      <c r="AU34" s="303">
        <f t="shared" si="63"/>
        <v>0</v>
      </c>
      <c r="AV34" s="380" t="str">
        <f t="shared" si="7"/>
        <v>Д</v>
      </c>
      <c r="AW34" s="274"/>
      <c r="AX34" s="181">
        <f>'Сведения ФОВ'!BA58</f>
        <v>0</v>
      </c>
      <c r="AY34" s="181">
        <f>'Сведения ФОВ'!BB58</f>
        <v>0</v>
      </c>
      <c r="AZ34" s="277">
        <f t="shared" si="64"/>
        <v>0</v>
      </c>
      <c r="BA34" s="277">
        <f t="shared" si="65"/>
        <v>0</v>
      </c>
      <c r="BB34" s="276">
        <f t="shared" si="8"/>
        <v>0</v>
      </c>
      <c r="BC34" s="277">
        <f t="shared" si="66"/>
        <v>0</v>
      </c>
      <c r="BD34" s="277">
        <f t="shared" si="67"/>
        <v>0</v>
      </c>
      <c r="BE34" s="277">
        <f t="shared" si="68"/>
        <v>0</v>
      </c>
      <c r="BF34" s="277">
        <f t="shared" si="69"/>
        <v>0</v>
      </c>
      <c r="BG34" s="303">
        <f t="shared" si="70"/>
        <v>0</v>
      </c>
      <c r="BH34" s="380" t="str">
        <f t="shared" si="9"/>
        <v>Д</v>
      </c>
      <c r="BI34" s="274"/>
      <c r="BJ34" s="181">
        <f>'Сведения ФОВ'!BM58</f>
        <v>0</v>
      </c>
      <c r="BK34" s="181">
        <f>'Сведения ФОВ'!BN58</f>
        <v>0</v>
      </c>
      <c r="BL34" s="277">
        <f t="shared" si="71"/>
        <v>0</v>
      </c>
      <c r="BM34" s="277">
        <f t="shared" si="72"/>
        <v>0</v>
      </c>
      <c r="BN34" s="276">
        <f t="shared" si="10"/>
        <v>0</v>
      </c>
      <c r="BO34" s="277">
        <f t="shared" si="73"/>
        <v>0</v>
      </c>
      <c r="BP34" s="277">
        <f t="shared" si="74"/>
        <v>0</v>
      </c>
      <c r="BQ34" s="277">
        <f t="shared" si="75"/>
        <v>0</v>
      </c>
      <c r="BR34" s="277">
        <f t="shared" si="76"/>
        <v>0</v>
      </c>
      <c r="BS34" s="303">
        <f t="shared" si="77"/>
        <v>0</v>
      </c>
      <c r="BT34" s="380" t="str">
        <f t="shared" si="11"/>
        <v>Д</v>
      </c>
      <c r="BU34" s="274"/>
      <c r="BV34" s="181">
        <f>'Сведения ФОВ'!BY58</f>
        <v>0</v>
      </c>
      <c r="BW34" s="181">
        <f>'Сведения ФОВ'!BZ58</f>
        <v>0</v>
      </c>
      <c r="BX34" s="277">
        <f t="shared" si="78"/>
        <v>0</v>
      </c>
      <c r="BY34" s="277">
        <f t="shared" si="79"/>
        <v>0</v>
      </c>
      <c r="BZ34" s="276">
        <f t="shared" si="12"/>
        <v>0</v>
      </c>
      <c r="CA34" s="277">
        <f t="shared" si="80"/>
        <v>0</v>
      </c>
      <c r="CB34" s="277">
        <f t="shared" si="81"/>
        <v>0</v>
      </c>
      <c r="CC34" s="277">
        <f t="shared" si="82"/>
        <v>0</v>
      </c>
      <c r="CD34" s="277">
        <f t="shared" si="83"/>
        <v>0</v>
      </c>
      <c r="CE34" s="303">
        <f t="shared" si="84"/>
        <v>0</v>
      </c>
      <c r="CF34" s="380" t="str">
        <f t="shared" si="13"/>
        <v>Д</v>
      </c>
      <c r="CG34" s="274"/>
      <c r="CH34" s="181">
        <f>'Сведения ФОВ'!CK58</f>
        <v>0</v>
      </c>
      <c r="CI34" s="181">
        <f>'Сведения ФОВ'!CL58</f>
        <v>0</v>
      </c>
      <c r="CJ34" s="277">
        <f t="shared" si="85"/>
        <v>0</v>
      </c>
      <c r="CK34" s="277">
        <f t="shared" si="86"/>
        <v>0</v>
      </c>
      <c r="CL34" s="276">
        <f t="shared" si="14"/>
        <v>0</v>
      </c>
      <c r="CM34" s="277">
        <f t="shared" si="87"/>
        <v>0</v>
      </c>
      <c r="CN34" s="277">
        <f t="shared" si="88"/>
        <v>0</v>
      </c>
      <c r="CO34" s="277">
        <f t="shared" si="89"/>
        <v>0</v>
      </c>
      <c r="CP34" s="277">
        <f t="shared" si="90"/>
        <v>0</v>
      </c>
      <c r="CQ34" s="303">
        <f t="shared" si="91"/>
        <v>0</v>
      </c>
      <c r="CR34" s="380" t="str">
        <f t="shared" si="15"/>
        <v>Д</v>
      </c>
      <c r="CS34" s="274"/>
      <c r="CT34" s="181">
        <f>'Сведения ФОВ'!CW58</f>
        <v>0</v>
      </c>
      <c r="CU34" s="181">
        <f>'Сведения ФОВ'!CX58</f>
        <v>0</v>
      </c>
      <c r="CV34" s="277">
        <f t="shared" si="92"/>
        <v>0</v>
      </c>
      <c r="CW34" s="277">
        <f t="shared" si="93"/>
        <v>0</v>
      </c>
      <c r="CX34" s="276">
        <f t="shared" si="16"/>
        <v>0</v>
      </c>
      <c r="CY34" s="277">
        <f t="shared" si="94"/>
        <v>0</v>
      </c>
      <c r="CZ34" s="277">
        <f t="shared" si="95"/>
        <v>0</v>
      </c>
      <c r="DA34" s="277">
        <f t="shared" si="96"/>
        <v>0</v>
      </c>
      <c r="DB34" s="277">
        <f t="shared" si="97"/>
        <v>0</v>
      </c>
      <c r="DC34" s="303">
        <f t="shared" si="98"/>
        <v>0</v>
      </c>
      <c r="DD34" s="380" t="str">
        <f t="shared" si="17"/>
        <v>Д</v>
      </c>
      <c r="DE34" s="274"/>
      <c r="DF34" s="181">
        <f>'Сведения ФОВ'!DI58</f>
        <v>0</v>
      </c>
      <c r="DG34" s="181">
        <f>'Сведения ФОВ'!DJ58</f>
        <v>0</v>
      </c>
      <c r="DH34" s="277">
        <f t="shared" si="99"/>
        <v>0</v>
      </c>
      <c r="DI34" s="277">
        <f t="shared" si="100"/>
        <v>0</v>
      </c>
      <c r="DJ34" s="276">
        <f t="shared" si="18"/>
        <v>0</v>
      </c>
      <c r="DK34" s="277">
        <f t="shared" si="101"/>
        <v>0</v>
      </c>
      <c r="DL34" s="277">
        <f t="shared" si="102"/>
        <v>0</v>
      </c>
      <c r="DM34" s="277">
        <f t="shared" si="103"/>
        <v>0</v>
      </c>
      <c r="DN34" s="277">
        <f t="shared" si="104"/>
        <v>0</v>
      </c>
      <c r="DO34" s="303">
        <f t="shared" si="105"/>
        <v>0</v>
      </c>
      <c r="DP34" s="380" t="str">
        <f t="shared" si="19"/>
        <v>Д</v>
      </c>
      <c r="DQ34" s="274"/>
      <c r="DR34" s="181">
        <f>'Сведения ФОВ'!DU58</f>
        <v>0</v>
      </c>
      <c r="DS34" s="181">
        <f>'Сведения ФОВ'!DV58</f>
        <v>0</v>
      </c>
      <c r="DT34" s="277">
        <f t="shared" si="106"/>
        <v>0</v>
      </c>
      <c r="DU34" s="277">
        <f t="shared" si="107"/>
        <v>0</v>
      </c>
      <c r="DV34" s="276">
        <f t="shared" si="20"/>
        <v>0</v>
      </c>
      <c r="DW34" s="277">
        <f t="shared" si="108"/>
        <v>0</v>
      </c>
      <c r="DX34" s="277">
        <f t="shared" si="109"/>
        <v>0</v>
      </c>
      <c r="DY34" s="277">
        <f t="shared" si="110"/>
        <v>0</v>
      </c>
      <c r="DZ34" s="277">
        <f t="shared" si="111"/>
        <v>0</v>
      </c>
      <c r="EA34" s="303">
        <f t="shared" si="112"/>
        <v>0</v>
      </c>
      <c r="EB34" s="380" t="str">
        <f t="shared" si="21"/>
        <v>Д</v>
      </c>
      <c r="EC34" s="274"/>
      <c r="ED34" s="181">
        <f>'Сведения ФОВ'!EG58</f>
        <v>0</v>
      </c>
      <c r="EE34" s="181">
        <f>'Сведения ФОВ'!EH58</f>
        <v>0</v>
      </c>
      <c r="EF34" s="277">
        <f t="shared" si="113"/>
        <v>0</v>
      </c>
      <c r="EG34" s="277">
        <f t="shared" si="114"/>
        <v>0</v>
      </c>
      <c r="EH34" s="276">
        <f t="shared" si="22"/>
        <v>0</v>
      </c>
      <c r="EI34" s="277">
        <f t="shared" si="115"/>
        <v>0</v>
      </c>
      <c r="EJ34" s="277">
        <f t="shared" si="116"/>
        <v>0</v>
      </c>
      <c r="EK34" s="277">
        <f t="shared" si="117"/>
        <v>0</v>
      </c>
      <c r="EL34" s="277">
        <f t="shared" si="118"/>
        <v>0</v>
      </c>
      <c r="EM34" s="303">
        <f t="shared" si="119"/>
        <v>0</v>
      </c>
      <c r="EN34" s="380" t="str">
        <f t="shared" si="23"/>
        <v>Д</v>
      </c>
      <c r="EO34" s="274"/>
      <c r="EP34" s="181">
        <f>'Сведения ФОВ'!ES58</f>
        <v>0</v>
      </c>
      <c r="EQ34" s="181">
        <f>'Сведения ФОВ'!ET58</f>
        <v>0</v>
      </c>
      <c r="ER34" s="277">
        <f t="shared" si="120"/>
        <v>0</v>
      </c>
      <c r="ES34" s="277">
        <f t="shared" si="121"/>
        <v>0</v>
      </c>
      <c r="ET34" s="276">
        <f t="shared" si="24"/>
        <v>0</v>
      </c>
      <c r="EU34" s="277">
        <f t="shared" si="122"/>
        <v>0</v>
      </c>
      <c r="EV34" s="277">
        <f t="shared" si="123"/>
        <v>0</v>
      </c>
      <c r="EW34" s="277">
        <f t="shared" si="124"/>
        <v>0</v>
      </c>
      <c r="EX34" s="277">
        <f t="shared" si="125"/>
        <v>0</v>
      </c>
      <c r="EY34" s="303">
        <f t="shared" si="126"/>
        <v>0</v>
      </c>
      <c r="EZ34" s="380" t="str">
        <f t="shared" si="25"/>
        <v>Д</v>
      </c>
      <c r="FA34" s="274"/>
      <c r="FB34" s="181">
        <f>'Сведения ФОВ'!FE58</f>
        <v>0</v>
      </c>
      <c r="FC34" s="181">
        <f>'Сведения ФОВ'!FF58</f>
        <v>0</v>
      </c>
      <c r="FD34" s="277">
        <f t="shared" si="127"/>
        <v>0</v>
      </c>
      <c r="FE34" s="277">
        <f t="shared" si="128"/>
        <v>0</v>
      </c>
      <c r="FF34" s="276">
        <f t="shared" si="26"/>
        <v>0</v>
      </c>
      <c r="FG34" s="277">
        <f t="shared" si="129"/>
        <v>0</v>
      </c>
      <c r="FH34" s="277">
        <f t="shared" si="130"/>
        <v>0</v>
      </c>
      <c r="FI34" s="277">
        <f t="shared" si="131"/>
        <v>0</v>
      </c>
      <c r="FJ34" s="277">
        <f t="shared" si="132"/>
        <v>0</v>
      </c>
      <c r="FK34" s="303">
        <f t="shared" si="133"/>
        <v>0</v>
      </c>
      <c r="FL34" s="380" t="str">
        <f t="shared" si="27"/>
        <v>Д</v>
      </c>
      <c r="FM34" s="274"/>
      <c r="FN34" s="181">
        <f>'Сведения ФОВ'!FQ58</f>
        <v>0</v>
      </c>
      <c r="FO34" s="181">
        <f>'Сведения ФОВ'!FR58</f>
        <v>0</v>
      </c>
      <c r="FP34" s="277">
        <f t="shared" si="134"/>
        <v>0</v>
      </c>
      <c r="FQ34" s="277">
        <f t="shared" si="135"/>
        <v>0</v>
      </c>
      <c r="FR34" s="276">
        <f t="shared" si="28"/>
        <v>0</v>
      </c>
      <c r="FS34" s="277">
        <f t="shared" si="136"/>
        <v>0</v>
      </c>
      <c r="FT34" s="277">
        <f t="shared" si="137"/>
        <v>0</v>
      </c>
      <c r="FU34" s="277">
        <f t="shared" si="138"/>
        <v>0</v>
      </c>
      <c r="FV34" s="277">
        <f t="shared" si="139"/>
        <v>0</v>
      </c>
      <c r="FW34" s="303">
        <f t="shared" si="140"/>
        <v>0</v>
      </c>
      <c r="FX34" s="380" t="str">
        <f t="shared" si="29"/>
        <v>Д</v>
      </c>
      <c r="FY34" s="274"/>
      <c r="FZ34" s="181">
        <f>'Сведения ФОВ'!GC58</f>
        <v>0</v>
      </c>
      <c r="GA34" s="181">
        <f>'Сведения ФОВ'!GD58</f>
        <v>0</v>
      </c>
      <c r="GB34" s="277">
        <f t="shared" si="141"/>
        <v>0</v>
      </c>
      <c r="GC34" s="277">
        <f t="shared" si="142"/>
        <v>0</v>
      </c>
      <c r="GD34" s="276">
        <f t="shared" si="30"/>
        <v>0</v>
      </c>
      <c r="GE34" s="277">
        <f t="shared" si="143"/>
        <v>0</v>
      </c>
      <c r="GF34" s="277">
        <f t="shared" si="144"/>
        <v>0</v>
      </c>
      <c r="GG34" s="277">
        <f t="shared" si="145"/>
        <v>0</v>
      </c>
      <c r="GH34" s="277">
        <f t="shared" si="146"/>
        <v>0</v>
      </c>
      <c r="GI34" s="303">
        <f t="shared" si="147"/>
        <v>0</v>
      </c>
      <c r="GJ34" s="380" t="str">
        <f t="shared" si="31"/>
        <v>Д</v>
      </c>
      <c r="GK34" s="274"/>
      <c r="GL34" s="181">
        <f>'Сведения ФОВ'!GO58</f>
        <v>0</v>
      </c>
      <c r="GM34" s="181">
        <f>'Сведения ФОВ'!GP58</f>
        <v>0</v>
      </c>
      <c r="GN34" s="277">
        <f t="shared" si="148"/>
        <v>0</v>
      </c>
      <c r="GO34" s="277">
        <f t="shared" si="149"/>
        <v>0</v>
      </c>
      <c r="GP34" s="276">
        <f t="shared" si="32"/>
        <v>0</v>
      </c>
      <c r="GQ34" s="277">
        <f t="shared" si="150"/>
        <v>0</v>
      </c>
      <c r="GR34" s="277">
        <f t="shared" si="151"/>
        <v>0</v>
      </c>
      <c r="GS34" s="277">
        <f t="shared" si="152"/>
        <v>0</v>
      </c>
      <c r="GT34" s="277">
        <f t="shared" si="153"/>
        <v>0</v>
      </c>
      <c r="GU34" s="303">
        <f t="shared" si="154"/>
        <v>0</v>
      </c>
      <c r="GV34" s="380" t="str">
        <f t="shared" si="33"/>
        <v>Д</v>
      </c>
      <c r="GW34" s="274"/>
      <c r="GX34" s="181">
        <f>'Сведения ФОВ'!HA58</f>
        <v>0</v>
      </c>
      <c r="GY34" s="181">
        <f>'Сведения ФОВ'!HB58</f>
        <v>0</v>
      </c>
      <c r="GZ34" s="277">
        <f t="shared" si="155"/>
        <v>0</v>
      </c>
      <c r="HA34" s="277">
        <f t="shared" si="156"/>
        <v>0</v>
      </c>
      <c r="HB34" s="276">
        <f t="shared" si="34"/>
        <v>0</v>
      </c>
      <c r="HC34" s="277">
        <f t="shared" si="157"/>
        <v>0</v>
      </c>
      <c r="HD34" s="277">
        <f t="shared" si="158"/>
        <v>0</v>
      </c>
      <c r="HE34" s="277">
        <f t="shared" si="159"/>
        <v>0</v>
      </c>
      <c r="HF34" s="277">
        <f t="shared" si="160"/>
        <v>0</v>
      </c>
      <c r="HG34" s="303">
        <f t="shared" si="161"/>
        <v>0</v>
      </c>
      <c r="HH34" s="380" t="str">
        <f t="shared" si="35"/>
        <v>Д</v>
      </c>
    </row>
    <row r="35" spans="1:216" ht="15.75">
      <c r="A35" s="241"/>
      <c r="B35" s="181">
        <f>'Сведения ФОВ'!E59</f>
        <v>0</v>
      </c>
      <c r="C35" s="181">
        <f>'Сведения ФОВ'!F59</f>
        <v>0</v>
      </c>
      <c r="D35" s="277">
        <f t="shared" si="36"/>
        <v>0</v>
      </c>
      <c r="E35" s="277">
        <f t="shared" si="37"/>
        <v>0</v>
      </c>
      <c r="F35" s="276">
        <f t="shared" si="0"/>
        <v>0</v>
      </c>
      <c r="G35" s="277">
        <f t="shared" si="38"/>
        <v>0</v>
      </c>
      <c r="H35" s="277">
        <f t="shared" si="39"/>
        <v>0</v>
      </c>
      <c r="I35" s="277">
        <f t="shared" si="40"/>
        <v>0</v>
      </c>
      <c r="J35" s="277">
        <f t="shared" si="41"/>
        <v>0</v>
      </c>
      <c r="K35" s="303">
        <f t="shared" si="42"/>
        <v>0</v>
      </c>
      <c r="L35" s="380" t="str">
        <f t="shared" si="1"/>
        <v>Д</v>
      </c>
      <c r="M35" s="274"/>
      <c r="N35" s="181">
        <f>'Сведения ФОВ'!Q59</f>
        <v>0</v>
      </c>
      <c r="O35" s="181">
        <f>'Сведения ФОВ'!R59</f>
        <v>0</v>
      </c>
      <c r="P35" s="277">
        <f t="shared" si="43"/>
        <v>0</v>
      </c>
      <c r="Q35" s="277">
        <f t="shared" si="44"/>
        <v>0</v>
      </c>
      <c r="R35" s="276">
        <f t="shared" si="2"/>
        <v>0</v>
      </c>
      <c r="S35" s="277">
        <f t="shared" si="45"/>
        <v>0</v>
      </c>
      <c r="T35" s="277">
        <f t="shared" si="46"/>
        <v>0</v>
      </c>
      <c r="U35" s="277">
        <f t="shared" si="47"/>
        <v>0</v>
      </c>
      <c r="V35" s="277">
        <f t="shared" si="48"/>
        <v>0</v>
      </c>
      <c r="W35" s="303">
        <f t="shared" si="49"/>
        <v>0</v>
      </c>
      <c r="X35" s="380" t="str">
        <f t="shared" si="3"/>
        <v>Д</v>
      </c>
      <c r="Y35" s="274"/>
      <c r="Z35" s="181">
        <f>'Сведения ФОВ'!AC59</f>
        <v>0</v>
      </c>
      <c r="AA35" s="181">
        <f>'Сведения ФОВ'!AD59</f>
        <v>0</v>
      </c>
      <c r="AB35" s="277">
        <f t="shared" si="50"/>
        <v>0</v>
      </c>
      <c r="AC35" s="277">
        <f t="shared" si="51"/>
        <v>0</v>
      </c>
      <c r="AD35" s="276">
        <f t="shared" si="4"/>
        <v>0</v>
      </c>
      <c r="AE35" s="277">
        <f t="shared" si="52"/>
        <v>0</v>
      </c>
      <c r="AF35" s="277">
        <f t="shared" si="53"/>
        <v>0</v>
      </c>
      <c r="AG35" s="277">
        <f t="shared" si="54"/>
        <v>0</v>
      </c>
      <c r="AH35" s="277">
        <f t="shared" si="55"/>
        <v>0</v>
      </c>
      <c r="AI35" s="303">
        <f t="shared" si="56"/>
        <v>0</v>
      </c>
      <c r="AJ35" s="380" t="str">
        <f t="shared" si="5"/>
        <v>Д</v>
      </c>
      <c r="AK35" s="274"/>
      <c r="AL35" s="181">
        <f>'Сведения ФОВ'!AO59</f>
        <v>0</v>
      </c>
      <c r="AM35" s="181">
        <f>'Сведения ФОВ'!AP59</f>
        <v>0</v>
      </c>
      <c r="AN35" s="277">
        <f t="shared" si="57"/>
        <v>0</v>
      </c>
      <c r="AO35" s="277">
        <f t="shared" si="58"/>
        <v>0</v>
      </c>
      <c r="AP35" s="276">
        <f t="shared" si="6"/>
        <v>0</v>
      </c>
      <c r="AQ35" s="277">
        <f t="shared" si="59"/>
        <v>0</v>
      </c>
      <c r="AR35" s="277">
        <f t="shared" si="60"/>
        <v>0</v>
      </c>
      <c r="AS35" s="277">
        <f t="shared" si="61"/>
        <v>0</v>
      </c>
      <c r="AT35" s="277">
        <f t="shared" si="62"/>
        <v>0</v>
      </c>
      <c r="AU35" s="303">
        <f t="shared" si="63"/>
        <v>0</v>
      </c>
      <c r="AV35" s="380" t="str">
        <f t="shared" si="7"/>
        <v>Д</v>
      </c>
      <c r="AW35" s="274"/>
      <c r="AX35" s="181">
        <f>'Сведения ФОВ'!BA59</f>
        <v>0</v>
      </c>
      <c r="AY35" s="181">
        <f>'Сведения ФОВ'!BB59</f>
        <v>0</v>
      </c>
      <c r="AZ35" s="277">
        <f t="shared" si="64"/>
        <v>0</v>
      </c>
      <c r="BA35" s="277">
        <f t="shared" si="65"/>
        <v>0</v>
      </c>
      <c r="BB35" s="276">
        <f t="shared" si="8"/>
        <v>0</v>
      </c>
      <c r="BC35" s="277">
        <f t="shared" si="66"/>
        <v>0</v>
      </c>
      <c r="BD35" s="277">
        <f t="shared" si="67"/>
        <v>0</v>
      </c>
      <c r="BE35" s="277">
        <f t="shared" si="68"/>
        <v>0</v>
      </c>
      <c r="BF35" s="277">
        <f t="shared" si="69"/>
        <v>0</v>
      </c>
      <c r="BG35" s="303">
        <f t="shared" si="70"/>
        <v>0</v>
      </c>
      <c r="BH35" s="380" t="str">
        <f t="shared" si="9"/>
        <v>Д</v>
      </c>
      <c r="BI35" s="274"/>
      <c r="BJ35" s="181">
        <f>'Сведения ФОВ'!BM59</f>
        <v>0</v>
      </c>
      <c r="BK35" s="181">
        <f>'Сведения ФОВ'!BN59</f>
        <v>0</v>
      </c>
      <c r="BL35" s="277">
        <f t="shared" si="71"/>
        <v>0</v>
      </c>
      <c r="BM35" s="277">
        <f t="shared" si="72"/>
        <v>0</v>
      </c>
      <c r="BN35" s="276">
        <f t="shared" si="10"/>
        <v>0</v>
      </c>
      <c r="BO35" s="277">
        <f t="shared" si="73"/>
        <v>0</v>
      </c>
      <c r="BP35" s="277">
        <f t="shared" si="74"/>
        <v>0</v>
      </c>
      <c r="BQ35" s="277">
        <f t="shared" si="75"/>
        <v>0</v>
      </c>
      <c r="BR35" s="277">
        <f t="shared" si="76"/>
        <v>0</v>
      </c>
      <c r="BS35" s="303">
        <f t="shared" si="77"/>
        <v>0</v>
      </c>
      <c r="BT35" s="380" t="str">
        <f t="shared" si="11"/>
        <v>Д</v>
      </c>
      <c r="BU35" s="274"/>
      <c r="BV35" s="181">
        <f>'Сведения ФОВ'!BY59</f>
        <v>0</v>
      </c>
      <c r="BW35" s="181">
        <f>'Сведения ФОВ'!BZ59</f>
        <v>0</v>
      </c>
      <c r="BX35" s="277">
        <f t="shared" si="78"/>
        <v>0</v>
      </c>
      <c r="BY35" s="277">
        <f t="shared" si="79"/>
        <v>0</v>
      </c>
      <c r="BZ35" s="276">
        <f t="shared" si="12"/>
        <v>0</v>
      </c>
      <c r="CA35" s="277">
        <f t="shared" si="80"/>
        <v>0</v>
      </c>
      <c r="CB35" s="277">
        <f t="shared" si="81"/>
        <v>0</v>
      </c>
      <c r="CC35" s="277">
        <f t="shared" si="82"/>
        <v>0</v>
      </c>
      <c r="CD35" s="277">
        <f t="shared" si="83"/>
        <v>0</v>
      </c>
      <c r="CE35" s="303">
        <f t="shared" si="84"/>
        <v>0</v>
      </c>
      <c r="CF35" s="380" t="str">
        <f t="shared" si="13"/>
        <v>Д</v>
      </c>
      <c r="CG35" s="274"/>
      <c r="CH35" s="181">
        <f>'Сведения ФОВ'!CK59</f>
        <v>0</v>
      </c>
      <c r="CI35" s="181">
        <f>'Сведения ФОВ'!CL59</f>
        <v>0</v>
      </c>
      <c r="CJ35" s="277">
        <f t="shared" si="85"/>
        <v>0</v>
      </c>
      <c r="CK35" s="277">
        <f t="shared" si="86"/>
        <v>0</v>
      </c>
      <c r="CL35" s="276">
        <f t="shared" si="14"/>
        <v>0</v>
      </c>
      <c r="CM35" s="277">
        <f t="shared" si="87"/>
        <v>0</v>
      </c>
      <c r="CN35" s="277">
        <f t="shared" si="88"/>
        <v>0</v>
      </c>
      <c r="CO35" s="277">
        <f t="shared" si="89"/>
        <v>0</v>
      </c>
      <c r="CP35" s="277">
        <f t="shared" si="90"/>
        <v>0</v>
      </c>
      <c r="CQ35" s="303">
        <f t="shared" si="91"/>
        <v>0</v>
      </c>
      <c r="CR35" s="380" t="str">
        <f t="shared" si="15"/>
        <v>Д</v>
      </c>
      <c r="CS35" s="274"/>
      <c r="CT35" s="181">
        <f>'Сведения ФОВ'!CW59</f>
        <v>0</v>
      </c>
      <c r="CU35" s="181">
        <f>'Сведения ФОВ'!CX59</f>
        <v>0</v>
      </c>
      <c r="CV35" s="277">
        <f t="shared" si="92"/>
        <v>0</v>
      </c>
      <c r="CW35" s="277">
        <f t="shared" si="93"/>
        <v>0</v>
      </c>
      <c r="CX35" s="276">
        <f t="shared" si="16"/>
        <v>0</v>
      </c>
      <c r="CY35" s="277">
        <f t="shared" si="94"/>
        <v>0</v>
      </c>
      <c r="CZ35" s="277">
        <f t="shared" si="95"/>
        <v>0</v>
      </c>
      <c r="DA35" s="277">
        <f t="shared" si="96"/>
        <v>0</v>
      </c>
      <c r="DB35" s="277">
        <f t="shared" si="97"/>
        <v>0</v>
      </c>
      <c r="DC35" s="303">
        <f t="shared" si="98"/>
        <v>0</v>
      </c>
      <c r="DD35" s="380" t="str">
        <f t="shared" si="17"/>
        <v>Д</v>
      </c>
      <c r="DE35" s="274"/>
      <c r="DF35" s="181">
        <f>'Сведения ФОВ'!DI59</f>
        <v>0</v>
      </c>
      <c r="DG35" s="181">
        <f>'Сведения ФОВ'!DJ59</f>
        <v>0</v>
      </c>
      <c r="DH35" s="277">
        <f t="shared" si="99"/>
        <v>0</v>
      </c>
      <c r="DI35" s="277">
        <f t="shared" si="100"/>
        <v>0</v>
      </c>
      <c r="DJ35" s="276">
        <f t="shared" si="18"/>
        <v>0</v>
      </c>
      <c r="DK35" s="277">
        <f t="shared" si="101"/>
        <v>0</v>
      </c>
      <c r="DL35" s="277">
        <f t="shared" si="102"/>
        <v>0</v>
      </c>
      <c r="DM35" s="277">
        <f t="shared" si="103"/>
        <v>0</v>
      </c>
      <c r="DN35" s="277">
        <f t="shared" si="104"/>
        <v>0</v>
      </c>
      <c r="DO35" s="303">
        <f t="shared" si="105"/>
        <v>0</v>
      </c>
      <c r="DP35" s="380" t="str">
        <f t="shared" si="19"/>
        <v>Д</v>
      </c>
      <c r="DQ35" s="274"/>
      <c r="DR35" s="181">
        <f>'Сведения ФОВ'!DU59</f>
        <v>0</v>
      </c>
      <c r="DS35" s="181">
        <f>'Сведения ФОВ'!DV59</f>
        <v>0</v>
      </c>
      <c r="DT35" s="277">
        <f t="shared" si="106"/>
        <v>0</v>
      </c>
      <c r="DU35" s="277">
        <f t="shared" si="107"/>
        <v>0</v>
      </c>
      <c r="DV35" s="276">
        <f t="shared" si="20"/>
        <v>0</v>
      </c>
      <c r="DW35" s="277">
        <f t="shared" si="108"/>
        <v>0</v>
      </c>
      <c r="DX35" s="277">
        <f t="shared" si="109"/>
        <v>0</v>
      </c>
      <c r="DY35" s="277">
        <f t="shared" si="110"/>
        <v>0</v>
      </c>
      <c r="DZ35" s="277">
        <f t="shared" si="111"/>
        <v>0</v>
      </c>
      <c r="EA35" s="303">
        <f t="shared" si="112"/>
        <v>0</v>
      </c>
      <c r="EB35" s="380" t="str">
        <f t="shared" si="21"/>
        <v>Д</v>
      </c>
      <c r="EC35" s="274"/>
      <c r="ED35" s="181">
        <f>'Сведения ФОВ'!EG59</f>
        <v>0</v>
      </c>
      <c r="EE35" s="181">
        <f>'Сведения ФОВ'!EH59</f>
        <v>0</v>
      </c>
      <c r="EF35" s="277">
        <f t="shared" si="113"/>
        <v>0</v>
      </c>
      <c r="EG35" s="277">
        <f t="shared" si="114"/>
        <v>0</v>
      </c>
      <c r="EH35" s="276">
        <f t="shared" si="22"/>
        <v>0</v>
      </c>
      <c r="EI35" s="277">
        <f t="shared" si="115"/>
        <v>0</v>
      </c>
      <c r="EJ35" s="277">
        <f t="shared" si="116"/>
        <v>0</v>
      </c>
      <c r="EK35" s="277">
        <f t="shared" si="117"/>
        <v>0</v>
      </c>
      <c r="EL35" s="277">
        <f t="shared" si="118"/>
        <v>0</v>
      </c>
      <c r="EM35" s="303">
        <f t="shared" si="119"/>
        <v>0</v>
      </c>
      <c r="EN35" s="380" t="str">
        <f t="shared" si="23"/>
        <v>Д</v>
      </c>
      <c r="EO35" s="274"/>
      <c r="EP35" s="181">
        <f>'Сведения ФОВ'!ES59</f>
        <v>0</v>
      </c>
      <c r="EQ35" s="181">
        <f>'Сведения ФОВ'!ET59</f>
        <v>0</v>
      </c>
      <c r="ER35" s="277">
        <f t="shared" si="120"/>
        <v>0</v>
      </c>
      <c r="ES35" s="277">
        <f t="shared" si="121"/>
        <v>0</v>
      </c>
      <c r="ET35" s="276">
        <f t="shared" si="24"/>
        <v>0</v>
      </c>
      <c r="EU35" s="277">
        <f t="shared" si="122"/>
        <v>0</v>
      </c>
      <c r="EV35" s="277">
        <f t="shared" si="123"/>
        <v>0</v>
      </c>
      <c r="EW35" s="277">
        <f t="shared" si="124"/>
        <v>0</v>
      </c>
      <c r="EX35" s="277">
        <f t="shared" si="125"/>
        <v>0</v>
      </c>
      <c r="EY35" s="303">
        <f t="shared" si="126"/>
        <v>0</v>
      </c>
      <c r="EZ35" s="380" t="str">
        <f t="shared" si="25"/>
        <v>Д</v>
      </c>
      <c r="FA35" s="274"/>
      <c r="FB35" s="181">
        <f>'Сведения ФОВ'!FE59</f>
        <v>0</v>
      </c>
      <c r="FC35" s="181">
        <f>'Сведения ФОВ'!FF59</f>
        <v>0</v>
      </c>
      <c r="FD35" s="277">
        <f t="shared" si="127"/>
        <v>0</v>
      </c>
      <c r="FE35" s="277">
        <f t="shared" si="128"/>
        <v>0</v>
      </c>
      <c r="FF35" s="276">
        <f t="shared" si="26"/>
        <v>0</v>
      </c>
      <c r="FG35" s="277">
        <f t="shared" si="129"/>
        <v>0</v>
      </c>
      <c r="FH35" s="277">
        <f t="shared" si="130"/>
        <v>0</v>
      </c>
      <c r="FI35" s="277">
        <f t="shared" si="131"/>
        <v>0</v>
      </c>
      <c r="FJ35" s="277">
        <f t="shared" si="132"/>
        <v>0</v>
      </c>
      <c r="FK35" s="303">
        <f t="shared" si="133"/>
        <v>0</v>
      </c>
      <c r="FL35" s="380" t="str">
        <f t="shared" si="27"/>
        <v>Д</v>
      </c>
      <c r="FM35" s="274"/>
      <c r="FN35" s="181">
        <f>'Сведения ФОВ'!FQ59</f>
        <v>0</v>
      </c>
      <c r="FO35" s="181">
        <f>'Сведения ФОВ'!FR59</f>
        <v>0</v>
      </c>
      <c r="FP35" s="277">
        <f t="shared" si="134"/>
        <v>0</v>
      </c>
      <c r="FQ35" s="277">
        <f t="shared" si="135"/>
        <v>0</v>
      </c>
      <c r="FR35" s="276">
        <f t="shared" si="28"/>
        <v>0</v>
      </c>
      <c r="FS35" s="277">
        <f t="shared" si="136"/>
        <v>0</v>
      </c>
      <c r="FT35" s="277">
        <f t="shared" si="137"/>
        <v>0</v>
      </c>
      <c r="FU35" s="277">
        <f t="shared" si="138"/>
        <v>0</v>
      </c>
      <c r="FV35" s="277">
        <f t="shared" si="139"/>
        <v>0</v>
      </c>
      <c r="FW35" s="303">
        <f t="shared" si="140"/>
        <v>0</v>
      </c>
      <c r="FX35" s="380" t="str">
        <f t="shared" si="29"/>
        <v>Д</v>
      </c>
      <c r="FY35" s="274"/>
      <c r="FZ35" s="181">
        <f>'Сведения ФОВ'!GC59</f>
        <v>0</v>
      </c>
      <c r="GA35" s="181">
        <f>'Сведения ФОВ'!GD59</f>
        <v>0</v>
      </c>
      <c r="GB35" s="277">
        <f t="shared" si="141"/>
        <v>0</v>
      </c>
      <c r="GC35" s="277">
        <f t="shared" si="142"/>
        <v>0</v>
      </c>
      <c r="GD35" s="276">
        <f t="shared" si="30"/>
        <v>0</v>
      </c>
      <c r="GE35" s="277">
        <f t="shared" si="143"/>
        <v>0</v>
      </c>
      <c r="GF35" s="277">
        <f t="shared" si="144"/>
        <v>0</v>
      </c>
      <c r="GG35" s="277">
        <f t="shared" si="145"/>
        <v>0</v>
      </c>
      <c r="GH35" s="277">
        <f t="shared" si="146"/>
        <v>0</v>
      </c>
      <c r="GI35" s="303">
        <f t="shared" si="147"/>
        <v>0</v>
      </c>
      <c r="GJ35" s="380" t="str">
        <f t="shared" si="31"/>
        <v>Д</v>
      </c>
      <c r="GK35" s="274"/>
      <c r="GL35" s="181">
        <f>'Сведения ФОВ'!GO59</f>
        <v>0</v>
      </c>
      <c r="GM35" s="181">
        <f>'Сведения ФОВ'!GP59</f>
        <v>0</v>
      </c>
      <c r="GN35" s="277">
        <f t="shared" si="148"/>
        <v>0</v>
      </c>
      <c r="GO35" s="277">
        <f t="shared" si="149"/>
        <v>0</v>
      </c>
      <c r="GP35" s="276">
        <f t="shared" si="32"/>
        <v>0</v>
      </c>
      <c r="GQ35" s="277">
        <f t="shared" si="150"/>
        <v>0</v>
      </c>
      <c r="GR35" s="277">
        <f t="shared" si="151"/>
        <v>0</v>
      </c>
      <c r="GS35" s="277">
        <f t="shared" si="152"/>
        <v>0</v>
      </c>
      <c r="GT35" s="277">
        <f t="shared" si="153"/>
        <v>0</v>
      </c>
      <c r="GU35" s="303">
        <f t="shared" si="154"/>
        <v>0</v>
      </c>
      <c r="GV35" s="380" t="str">
        <f t="shared" si="33"/>
        <v>Д</v>
      </c>
      <c r="GW35" s="274"/>
      <c r="GX35" s="181">
        <f>'Сведения ФОВ'!HA59</f>
        <v>0</v>
      </c>
      <c r="GY35" s="181">
        <f>'Сведения ФОВ'!HB59</f>
        <v>0</v>
      </c>
      <c r="GZ35" s="277">
        <f t="shared" si="155"/>
        <v>0</v>
      </c>
      <c r="HA35" s="277">
        <f t="shared" si="156"/>
        <v>0</v>
      </c>
      <c r="HB35" s="276">
        <f t="shared" si="34"/>
        <v>0</v>
      </c>
      <c r="HC35" s="277">
        <f t="shared" si="157"/>
        <v>0</v>
      </c>
      <c r="HD35" s="277">
        <f t="shared" si="158"/>
        <v>0</v>
      </c>
      <c r="HE35" s="277">
        <f t="shared" si="159"/>
        <v>0</v>
      </c>
      <c r="HF35" s="277">
        <f t="shared" si="160"/>
        <v>0</v>
      </c>
      <c r="HG35" s="303">
        <f t="shared" si="161"/>
        <v>0</v>
      </c>
      <c r="HH35" s="380" t="str">
        <f t="shared" si="35"/>
        <v>Д</v>
      </c>
    </row>
    <row r="36" spans="1:216" ht="15.75">
      <c r="A36" s="241"/>
      <c r="B36" s="181">
        <f>'Сведения ФОВ'!E60</f>
        <v>0</v>
      </c>
      <c r="C36" s="181">
        <f>'Сведения ФОВ'!F60</f>
        <v>0</v>
      </c>
      <c r="D36" s="277">
        <f t="shared" si="36"/>
        <v>0</v>
      </c>
      <c r="E36" s="277">
        <f t="shared" si="37"/>
        <v>0</v>
      </c>
      <c r="F36" s="276">
        <f t="shared" si="0"/>
        <v>0</v>
      </c>
      <c r="G36" s="277">
        <f t="shared" si="38"/>
        <v>0</v>
      </c>
      <c r="H36" s="277">
        <f t="shared" si="39"/>
        <v>0</v>
      </c>
      <c r="I36" s="277">
        <f t="shared" si="40"/>
        <v>0</v>
      </c>
      <c r="J36" s="277">
        <f t="shared" si="41"/>
        <v>0</v>
      </c>
      <c r="K36" s="303">
        <f t="shared" si="42"/>
        <v>0</v>
      </c>
      <c r="L36" s="380" t="str">
        <f t="shared" si="1"/>
        <v>Д</v>
      </c>
      <c r="M36" s="274"/>
      <c r="N36" s="181">
        <f>'Сведения ФОВ'!Q60</f>
        <v>0</v>
      </c>
      <c r="O36" s="181">
        <f>'Сведения ФОВ'!R60</f>
        <v>0</v>
      </c>
      <c r="P36" s="277">
        <f t="shared" si="43"/>
        <v>0</v>
      </c>
      <c r="Q36" s="277">
        <f t="shared" si="44"/>
        <v>0</v>
      </c>
      <c r="R36" s="276">
        <f t="shared" si="2"/>
        <v>0</v>
      </c>
      <c r="S36" s="277">
        <f t="shared" si="45"/>
        <v>0</v>
      </c>
      <c r="T36" s="277">
        <f t="shared" si="46"/>
        <v>0</v>
      </c>
      <c r="U36" s="277">
        <f t="shared" si="47"/>
        <v>0</v>
      </c>
      <c r="V36" s="277">
        <f t="shared" si="48"/>
        <v>0</v>
      </c>
      <c r="W36" s="303">
        <f t="shared" si="49"/>
        <v>0</v>
      </c>
      <c r="X36" s="380" t="str">
        <f t="shared" si="3"/>
        <v>Д</v>
      </c>
      <c r="Y36" s="274"/>
      <c r="Z36" s="181">
        <f>'Сведения ФОВ'!AC60</f>
        <v>0</v>
      </c>
      <c r="AA36" s="181">
        <f>'Сведения ФОВ'!AD60</f>
        <v>0</v>
      </c>
      <c r="AB36" s="277">
        <f t="shared" si="50"/>
        <v>0</v>
      </c>
      <c r="AC36" s="277">
        <f t="shared" si="51"/>
        <v>0</v>
      </c>
      <c r="AD36" s="276">
        <f t="shared" si="4"/>
        <v>0</v>
      </c>
      <c r="AE36" s="277">
        <f t="shared" si="52"/>
        <v>0</v>
      </c>
      <c r="AF36" s="277">
        <f t="shared" si="53"/>
        <v>0</v>
      </c>
      <c r="AG36" s="277">
        <f t="shared" si="54"/>
        <v>0</v>
      </c>
      <c r="AH36" s="277">
        <f t="shared" si="55"/>
        <v>0</v>
      </c>
      <c r="AI36" s="303">
        <f t="shared" si="56"/>
        <v>0</v>
      </c>
      <c r="AJ36" s="380" t="str">
        <f t="shared" si="5"/>
        <v>Д</v>
      </c>
      <c r="AK36" s="274"/>
      <c r="AL36" s="181">
        <f>'Сведения ФОВ'!AO60</f>
        <v>0</v>
      </c>
      <c r="AM36" s="181">
        <f>'Сведения ФОВ'!AP60</f>
        <v>0</v>
      </c>
      <c r="AN36" s="277">
        <f t="shared" si="57"/>
        <v>0</v>
      </c>
      <c r="AO36" s="277">
        <f t="shared" si="58"/>
        <v>0</v>
      </c>
      <c r="AP36" s="276">
        <f t="shared" si="6"/>
        <v>0</v>
      </c>
      <c r="AQ36" s="277">
        <f t="shared" si="59"/>
        <v>0</v>
      </c>
      <c r="AR36" s="277">
        <f t="shared" si="60"/>
        <v>0</v>
      </c>
      <c r="AS36" s="277">
        <f t="shared" si="61"/>
        <v>0</v>
      </c>
      <c r="AT36" s="277">
        <f t="shared" si="62"/>
        <v>0</v>
      </c>
      <c r="AU36" s="303">
        <f t="shared" si="63"/>
        <v>0</v>
      </c>
      <c r="AV36" s="380" t="str">
        <f t="shared" si="7"/>
        <v>Д</v>
      </c>
      <c r="AW36" s="274"/>
      <c r="AX36" s="181">
        <f>'Сведения ФОВ'!BA60</f>
        <v>0</v>
      </c>
      <c r="AY36" s="181">
        <f>'Сведения ФОВ'!BB60</f>
        <v>0</v>
      </c>
      <c r="AZ36" s="277">
        <f t="shared" si="64"/>
        <v>0</v>
      </c>
      <c r="BA36" s="277">
        <f t="shared" si="65"/>
        <v>0</v>
      </c>
      <c r="BB36" s="276">
        <f t="shared" si="8"/>
        <v>0</v>
      </c>
      <c r="BC36" s="277">
        <f t="shared" si="66"/>
        <v>0</v>
      </c>
      <c r="BD36" s="277">
        <f t="shared" si="67"/>
        <v>0</v>
      </c>
      <c r="BE36" s="277">
        <f t="shared" si="68"/>
        <v>0</v>
      </c>
      <c r="BF36" s="277">
        <f t="shared" si="69"/>
        <v>0</v>
      </c>
      <c r="BG36" s="303">
        <f t="shared" si="70"/>
        <v>0</v>
      </c>
      <c r="BH36" s="380" t="str">
        <f t="shared" si="9"/>
        <v>Д</v>
      </c>
      <c r="BI36" s="274"/>
      <c r="BJ36" s="181">
        <f>'Сведения ФОВ'!BM60</f>
        <v>0</v>
      </c>
      <c r="BK36" s="181">
        <f>'Сведения ФОВ'!BN60</f>
        <v>0</v>
      </c>
      <c r="BL36" s="277">
        <f t="shared" si="71"/>
        <v>0</v>
      </c>
      <c r="BM36" s="277">
        <f t="shared" si="72"/>
        <v>0</v>
      </c>
      <c r="BN36" s="276">
        <f t="shared" si="10"/>
        <v>0</v>
      </c>
      <c r="BO36" s="277">
        <f t="shared" si="73"/>
        <v>0</v>
      </c>
      <c r="BP36" s="277">
        <f t="shared" si="74"/>
        <v>0</v>
      </c>
      <c r="BQ36" s="277">
        <f t="shared" si="75"/>
        <v>0</v>
      </c>
      <c r="BR36" s="277">
        <f t="shared" si="76"/>
        <v>0</v>
      </c>
      <c r="BS36" s="303">
        <f t="shared" si="77"/>
        <v>0</v>
      </c>
      <c r="BT36" s="380" t="str">
        <f t="shared" si="11"/>
        <v>Д</v>
      </c>
      <c r="BU36" s="274"/>
      <c r="BV36" s="181">
        <f>'Сведения ФОВ'!BY60</f>
        <v>0</v>
      </c>
      <c r="BW36" s="181">
        <f>'Сведения ФОВ'!BZ60</f>
        <v>0</v>
      </c>
      <c r="BX36" s="277">
        <f t="shared" si="78"/>
        <v>0</v>
      </c>
      <c r="BY36" s="277">
        <f t="shared" si="79"/>
        <v>0</v>
      </c>
      <c r="BZ36" s="276">
        <f t="shared" si="12"/>
        <v>0</v>
      </c>
      <c r="CA36" s="277">
        <f t="shared" si="80"/>
        <v>0</v>
      </c>
      <c r="CB36" s="277">
        <f t="shared" si="81"/>
        <v>0</v>
      </c>
      <c r="CC36" s="277">
        <f t="shared" si="82"/>
        <v>0</v>
      </c>
      <c r="CD36" s="277">
        <f t="shared" si="83"/>
        <v>0</v>
      </c>
      <c r="CE36" s="303">
        <f t="shared" si="84"/>
        <v>0</v>
      </c>
      <c r="CF36" s="380" t="str">
        <f t="shared" si="13"/>
        <v>Д</v>
      </c>
      <c r="CG36" s="274"/>
      <c r="CH36" s="181">
        <f>'Сведения ФОВ'!CK60</f>
        <v>0</v>
      </c>
      <c r="CI36" s="181">
        <f>'Сведения ФОВ'!CL60</f>
        <v>0</v>
      </c>
      <c r="CJ36" s="277">
        <f t="shared" si="85"/>
        <v>0</v>
      </c>
      <c r="CK36" s="277">
        <f t="shared" si="86"/>
        <v>0</v>
      </c>
      <c r="CL36" s="276">
        <f t="shared" si="14"/>
        <v>0</v>
      </c>
      <c r="CM36" s="277">
        <f t="shared" si="87"/>
        <v>0</v>
      </c>
      <c r="CN36" s="277">
        <f t="shared" si="88"/>
        <v>0</v>
      </c>
      <c r="CO36" s="277">
        <f t="shared" si="89"/>
        <v>0</v>
      </c>
      <c r="CP36" s="277">
        <f t="shared" si="90"/>
        <v>0</v>
      </c>
      <c r="CQ36" s="303">
        <f t="shared" si="91"/>
        <v>0</v>
      </c>
      <c r="CR36" s="380" t="str">
        <f t="shared" si="15"/>
        <v>Д</v>
      </c>
      <c r="CS36" s="274"/>
      <c r="CT36" s="181">
        <f>'Сведения ФОВ'!CW60</f>
        <v>0</v>
      </c>
      <c r="CU36" s="181">
        <f>'Сведения ФОВ'!CX60</f>
        <v>0</v>
      </c>
      <c r="CV36" s="277">
        <f t="shared" si="92"/>
        <v>0</v>
      </c>
      <c r="CW36" s="277">
        <f t="shared" si="93"/>
        <v>0</v>
      </c>
      <c r="CX36" s="276">
        <f t="shared" si="16"/>
        <v>0</v>
      </c>
      <c r="CY36" s="277">
        <f t="shared" si="94"/>
        <v>0</v>
      </c>
      <c r="CZ36" s="277">
        <f t="shared" si="95"/>
        <v>0</v>
      </c>
      <c r="DA36" s="277">
        <f t="shared" si="96"/>
        <v>0</v>
      </c>
      <c r="DB36" s="277">
        <f t="shared" si="97"/>
        <v>0</v>
      </c>
      <c r="DC36" s="303">
        <f t="shared" si="98"/>
        <v>0</v>
      </c>
      <c r="DD36" s="380" t="str">
        <f t="shared" si="17"/>
        <v>Д</v>
      </c>
      <c r="DE36" s="274"/>
      <c r="DF36" s="181">
        <f>'Сведения ФОВ'!DI60</f>
        <v>0</v>
      </c>
      <c r="DG36" s="181">
        <f>'Сведения ФОВ'!DJ60</f>
        <v>0</v>
      </c>
      <c r="DH36" s="277">
        <f t="shared" si="99"/>
        <v>0</v>
      </c>
      <c r="DI36" s="277">
        <f t="shared" si="100"/>
        <v>0</v>
      </c>
      <c r="DJ36" s="276">
        <f t="shared" si="18"/>
        <v>0</v>
      </c>
      <c r="DK36" s="277">
        <f t="shared" si="101"/>
        <v>0</v>
      </c>
      <c r="DL36" s="277">
        <f t="shared" si="102"/>
        <v>0</v>
      </c>
      <c r="DM36" s="277">
        <f t="shared" si="103"/>
        <v>0</v>
      </c>
      <c r="DN36" s="277">
        <f t="shared" si="104"/>
        <v>0</v>
      </c>
      <c r="DO36" s="303">
        <f t="shared" si="105"/>
        <v>0</v>
      </c>
      <c r="DP36" s="380" t="str">
        <f t="shared" si="19"/>
        <v>Д</v>
      </c>
      <c r="DQ36" s="274"/>
      <c r="DR36" s="181">
        <f>'Сведения ФОВ'!DU60</f>
        <v>0</v>
      </c>
      <c r="DS36" s="181">
        <f>'Сведения ФОВ'!DV60</f>
        <v>0</v>
      </c>
      <c r="DT36" s="277">
        <f t="shared" si="106"/>
        <v>0</v>
      </c>
      <c r="DU36" s="277">
        <f t="shared" si="107"/>
        <v>0</v>
      </c>
      <c r="DV36" s="276">
        <f t="shared" si="20"/>
        <v>0</v>
      </c>
      <c r="DW36" s="277">
        <f t="shared" si="108"/>
        <v>0</v>
      </c>
      <c r="DX36" s="277">
        <f t="shared" si="109"/>
        <v>0</v>
      </c>
      <c r="DY36" s="277">
        <f t="shared" si="110"/>
        <v>0</v>
      </c>
      <c r="DZ36" s="277">
        <f t="shared" si="111"/>
        <v>0</v>
      </c>
      <c r="EA36" s="303">
        <f t="shared" si="112"/>
        <v>0</v>
      </c>
      <c r="EB36" s="380" t="str">
        <f t="shared" si="21"/>
        <v>Д</v>
      </c>
      <c r="EC36" s="274"/>
      <c r="ED36" s="181">
        <f>'Сведения ФОВ'!EG60</f>
        <v>0</v>
      </c>
      <c r="EE36" s="181">
        <f>'Сведения ФОВ'!EH60</f>
        <v>0</v>
      </c>
      <c r="EF36" s="277">
        <f t="shared" si="113"/>
        <v>0</v>
      </c>
      <c r="EG36" s="277">
        <f t="shared" si="114"/>
        <v>0</v>
      </c>
      <c r="EH36" s="276">
        <f t="shared" si="22"/>
        <v>0</v>
      </c>
      <c r="EI36" s="277">
        <f t="shared" si="115"/>
        <v>0</v>
      </c>
      <c r="EJ36" s="277">
        <f t="shared" si="116"/>
        <v>0</v>
      </c>
      <c r="EK36" s="277">
        <f t="shared" si="117"/>
        <v>0</v>
      </c>
      <c r="EL36" s="277">
        <f t="shared" si="118"/>
        <v>0</v>
      </c>
      <c r="EM36" s="303">
        <f t="shared" si="119"/>
        <v>0</v>
      </c>
      <c r="EN36" s="380" t="str">
        <f t="shared" si="23"/>
        <v>Д</v>
      </c>
      <c r="EO36" s="274"/>
      <c r="EP36" s="181">
        <f>'Сведения ФОВ'!ES60</f>
        <v>0</v>
      </c>
      <c r="EQ36" s="181">
        <f>'Сведения ФОВ'!ET60</f>
        <v>0</v>
      </c>
      <c r="ER36" s="277">
        <f t="shared" si="120"/>
        <v>0</v>
      </c>
      <c r="ES36" s="277">
        <f t="shared" si="121"/>
        <v>0</v>
      </c>
      <c r="ET36" s="276">
        <f t="shared" si="24"/>
        <v>0</v>
      </c>
      <c r="EU36" s="277">
        <f t="shared" si="122"/>
        <v>0</v>
      </c>
      <c r="EV36" s="277">
        <f t="shared" si="123"/>
        <v>0</v>
      </c>
      <c r="EW36" s="277">
        <f t="shared" si="124"/>
        <v>0</v>
      </c>
      <c r="EX36" s="277">
        <f t="shared" si="125"/>
        <v>0</v>
      </c>
      <c r="EY36" s="303">
        <f t="shared" si="126"/>
        <v>0</v>
      </c>
      <c r="EZ36" s="380" t="str">
        <f t="shared" si="25"/>
        <v>Д</v>
      </c>
      <c r="FA36" s="274"/>
      <c r="FB36" s="181">
        <f>'Сведения ФОВ'!FE60</f>
        <v>0</v>
      </c>
      <c r="FC36" s="181">
        <f>'Сведения ФОВ'!FF60</f>
        <v>0</v>
      </c>
      <c r="FD36" s="277">
        <f t="shared" si="127"/>
        <v>0</v>
      </c>
      <c r="FE36" s="277">
        <f t="shared" si="128"/>
        <v>0</v>
      </c>
      <c r="FF36" s="276">
        <f t="shared" si="26"/>
        <v>0</v>
      </c>
      <c r="FG36" s="277">
        <f t="shared" si="129"/>
        <v>0</v>
      </c>
      <c r="FH36" s="277">
        <f t="shared" si="130"/>
        <v>0</v>
      </c>
      <c r="FI36" s="277">
        <f t="shared" si="131"/>
        <v>0</v>
      </c>
      <c r="FJ36" s="277">
        <f t="shared" si="132"/>
        <v>0</v>
      </c>
      <c r="FK36" s="303">
        <f t="shared" si="133"/>
        <v>0</v>
      </c>
      <c r="FL36" s="380" t="str">
        <f t="shared" si="27"/>
        <v>Д</v>
      </c>
      <c r="FM36" s="274"/>
      <c r="FN36" s="181">
        <f>'Сведения ФОВ'!FQ60</f>
        <v>0</v>
      </c>
      <c r="FO36" s="181">
        <f>'Сведения ФОВ'!FR60</f>
        <v>0</v>
      </c>
      <c r="FP36" s="277">
        <f t="shared" si="134"/>
        <v>0</v>
      </c>
      <c r="FQ36" s="277">
        <f t="shared" si="135"/>
        <v>0</v>
      </c>
      <c r="FR36" s="276">
        <f t="shared" si="28"/>
        <v>0</v>
      </c>
      <c r="FS36" s="277">
        <f t="shared" si="136"/>
        <v>0</v>
      </c>
      <c r="FT36" s="277">
        <f t="shared" si="137"/>
        <v>0</v>
      </c>
      <c r="FU36" s="277">
        <f t="shared" si="138"/>
        <v>0</v>
      </c>
      <c r="FV36" s="277">
        <f t="shared" si="139"/>
        <v>0</v>
      </c>
      <c r="FW36" s="303">
        <f t="shared" si="140"/>
        <v>0</v>
      </c>
      <c r="FX36" s="380" t="str">
        <f t="shared" si="29"/>
        <v>Д</v>
      </c>
      <c r="FY36" s="274"/>
      <c r="FZ36" s="181">
        <f>'Сведения ФОВ'!GC60</f>
        <v>0</v>
      </c>
      <c r="GA36" s="181">
        <f>'Сведения ФОВ'!GD60</f>
        <v>0</v>
      </c>
      <c r="GB36" s="277">
        <f t="shared" si="141"/>
        <v>0</v>
      </c>
      <c r="GC36" s="277">
        <f t="shared" si="142"/>
        <v>0</v>
      </c>
      <c r="GD36" s="276">
        <f t="shared" si="30"/>
        <v>0</v>
      </c>
      <c r="GE36" s="277">
        <f t="shared" si="143"/>
        <v>0</v>
      </c>
      <c r="GF36" s="277">
        <f t="shared" si="144"/>
        <v>0</v>
      </c>
      <c r="GG36" s="277">
        <f t="shared" si="145"/>
        <v>0</v>
      </c>
      <c r="GH36" s="277">
        <f t="shared" si="146"/>
        <v>0</v>
      </c>
      <c r="GI36" s="303">
        <f t="shared" si="147"/>
        <v>0</v>
      </c>
      <c r="GJ36" s="380" t="str">
        <f t="shared" si="31"/>
        <v>Д</v>
      </c>
      <c r="GK36" s="274"/>
      <c r="GL36" s="181">
        <f>'Сведения ФОВ'!GO60</f>
        <v>0</v>
      </c>
      <c r="GM36" s="181">
        <f>'Сведения ФОВ'!GP60</f>
        <v>0</v>
      </c>
      <c r="GN36" s="277">
        <f t="shared" si="148"/>
        <v>0</v>
      </c>
      <c r="GO36" s="277">
        <f t="shared" si="149"/>
        <v>0</v>
      </c>
      <c r="GP36" s="276">
        <f t="shared" si="32"/>
        <v>0</v>
      </c>
      <c r="GQ36" s="277">
        <f t="shared" si="150"/>
        <v>0</v>
      </c>
      <c r="GR36" s="277">
        <f t="shared" si="151"/>
        <v>0</v>
      </c>
      <c r="GS36" s="277">
        <f t="shared" si="152"/>
        <v>0</v>
      </c>
      <c r="GT36" s="277">
        <f t="shared" si="153"/>
        <v>0</v>
      </c>
      <c r="GU36" s="303">
        <f t="shared" si="154"/>
        <v>0</v>
      </c>
      <c r="GV36" s="380" t="str">
        <f t="shared" si="33"/>
        <v>Д</v>
      </c>
      <c r="GW36" s="274"/>
      <c r="GX36" s="181">
        <f>'Сведения ФОВ'!HA60</f>
        <v>0</v>
      </c>
      <c r="GY36" s="181">
        <f>'Сведения ФОВ'!HB60</f>
        <v>0</v>
      </c>
      <c r="GZ36" s="277">
        <f t="shared" si="155"/>
        <v>0</v>
      </c>
      <c r="HA36" s="277">
        <f t="shared" si="156"/>
        <v>0</v>
      </c>
      <c r="HB36" s="276">
        <f t="shared" si="34"/>
        <v>0</v>
      </c>
      <c r="HC36" s="277">
        <f t="shared" si="157"/>
        <v>0</v>
      </c>
      <c r="HD36" s="277">
        <f t="shared" si="158"/>
        <v>0</v>
      </c>
      <c r="HE36" s="277">
        <f t="shared" si="159"/>
        <v>0</v>
      </c>
      <c r="HF36" s="277">
        <f t="shared" si="160"/>
        <v>0</v>
      </c>
      <c r="HG36" s="303">
        <f t="shared" si="161"/>
        <v>0</v>
      </c>
      <c r="HH36" s="380" t="str">
        <f t="shared" si="35"/>
        <v>Д</v>
      </c>
    </row>
    <row r="37" spans="1:216" ht="15.75">
      <c r="A37" s="241"/>
      <c r="B37" s="181">
        <f>'Сведения ФОВ'!E61</f>
        <v>0</v>
      </c>
      <c r="C37" s="181">
        <f>'Сведения ФОВ'!F61</f>
        <v>0</v>
      </c>
      <c r="D37" s="277">
        <f t="shared" si="36"/>
        <v>0</v>
      </c>
      <c r="E37" s="277">
        <f t="shared" si="37"/>
        <v>0</v>
      </c>
      <c r="F37" s="276">
        <f t="shared" si="0"/>
        <v>0</v>
      </c>
      <c r="G37" s="277">
        <f t="shared" si="38"/>
        <v>0</v>
      </c>
      <c r="H37" s="277">
        <f t="shared" si="39"/>
        <v>0</v>
      </c>
      <c r="I37" s="277">
        <f t="shared" si="40"/>
        <v>0</v>
      </c>
      <c r="J37" s="277">
        <f t="shared" si="41"/>
        <v>0</v>
      </c>
      <c r="K37" s="303">
        <f t="shared" si="42"/>
        <v>0</v>
      </c>
      <c r="L37" s="380" t="str">
        <f t="shared" si="1"/>
        <v>Д</v>
      </c>
      <c r="M37" s="274"/>
      <c r="N37" s="181">
        <f>'Сведения ФОВ'!Q61</f>
        <v>0</v>
      </c>
      <c r="O37" s="181">
        <f>'Сведения ФОВ'!R61</f>
        <v>0</v>
      </c>
      <c r="P37" s="277">
        <f t="shared" si="43"/>
        <v>0</v>
      </c>
      <c r="Q37" s="277">
        <f t="shared" si="44"/>
        <v>0</v>
      </c>
      <c r="R37" s="276">
        <f t="shared" si="2"/>
        <v>0</v>
      </c>
      <c r="S37" s="277">
        <f t="shared" si="45"/>
        <v>0</v>
      </c>
      <c r="T37" s="277">
        <f t="shared" si="46"/>
        <v>0</v>
      </c>
      <c r="U37" s="277">
        <f t="shared" si="47"/>
        <v>0</v>
      </c>
      <c r="V37" s="277">
        <f t="shared" si="48"/>
        <v>0</v>
      </c>
      <c r="W37" s="303">
        <f t="shared" si="49"/>
        <v>0</v>
      </c>
      <c r="X37" s="380" t="str">
        <f t="shared" si="3"/>
        <v>Д</v>
      </c>
      <c r="Y37" s="274"/>
      <c r="Z37" s="181">
        <f>'Сведения ФОВ'!AC61</f>
        <v>0</v>
      </c>
      <c r="AA37" s="181">
        <f>'Сведения ФОВ'!AD61</f>
        <v>0</v>
      </c>
      <c r="AB37" s="277">
        <f t="shared" si="50"/>
        <v>0</v>
      </c>
      <c r="AC37" s="277">
        <f t="shared" si="51"/>
        <v>0</v>
      </c>
      <c r="AD37" s="276">
        <f t="shared" si="4"/>
        <v>0</v>
      </c>
      <c r="AE37" s="277">
        <f t="shared" si="52"/>
        <v>0</v>
      </c>
      <c r="AF37" s="277">
        <f t="shared" si="53"/>
        <v>0</v>
      </c>
      <c r="AG37" s="277">
        <f t="shared" si="54"/>
        <v>0</v>
      </c>
      <c r="AH37" s="277">
        <f t="shared" si="55"/>
        <v>0</v>
      </c>
      <c r="AI37" s="303">
        <f t="shared" si="56"/>
        <v>0</v>
      </c>
      <c r="AJ37" s="380" t="str">
        <f t="shared" si="5"/>
        <v>Д</v>
      </c>
      <c r="AK37" s="274"/>
      <c r="AL37" s="181">
        <f>'Сведения ФОВ'!AO61</f>
        <v>0</v>
      </c>
      <c r="AM37" s="181">
        <f>'Сведения ФОВ'!AP61</f>
        <v>0</v>
      </c>
      <c r="AN37" s="277">
        <f t="shared" si="57"/>
        <v>0</v>
      </c>
      <c r="AO37" s="277">
        <f t="shared" si="58"/>
        <v>0</v>
      </c>
      <c r="AP37" s="276">
        <f t="shared" si="6"/>
        <v>0</v>
      </c>
      <c r="AQ37" s="277">
        <f t="shared" si="59"/>
        <v>0</v>
      </c>
      <c r="AR37" s="277">
        <f t="shared" si="60"/>
        <v>0</v>
      </c>
      <c r="AS37" s="277">
        <f t="shared" si="61"/>
        <v>0</v>
      </c>
      <c r="AT37" s="277">
        <f t="shared" si="62"/>
        <v>0</v>
      </c>
      <c r="AU37" s="303">
        <f t="shared" si="63"/>
        <v>0</v>
      </c>
      <c r="AV37" s="380" t="str">
        <f t="shared" si="7"/>
        <v>Д</v>
      </c>
      <c r="AW37" s="274"/>
      <c r="AX37" s="181">
        <f>'Сведения ФОВ'!BA61</f>
        <v>0</v>
      </c>
      <c r="AY37" s="181">
        <f>'Сведения ФОВ'!BB61</f>
        <v>0</v>
      </c>
      <c r="AZ37" s="277">
        <f t="shared" si="64"/>
        <v>0</v>
      </c>
      <c r="BA37" s="277">
        <f t="shared" si="65"/>
        <v>0</v>
      </c>
      <c r="BB37" s="276">
        <f t="shared" si="8"/>
        <v>0</v>
      </c>
      <c r="BC37" s="277">
        <f t="shared" si="66"/>
        <v>0</v>
      </c>
      <c r="BD37" s="277">
        <f t="shared" si="67"/>
        <v>0</v>
      </c>
      <c r="BE37" s="277">
        <f t="shared" si="68"/>
        <v>0</v>
      </c>
      <c r="BF37" s="277">
        <f t="shared" si="69"/>
        <v>0</v>
      </c>
      <c r="BG37" s="303">
        <f t="shared" si="70"/>
        <v>0</v>
      </c>
      <c r="BH37" s="380" t="str">
        <f t="shared" si="9"/>
        <v>Д</v>
      </c>
      <c r="BI37" s="274"/>
      <c r="BJ37" s="181">
        <f>'Сведения ФОВ'!BM61</f>
        <v>0</v>
      </c>
      <c r="BK37" s="181">
        <f>'Сведения ФОВ'!BN61</f>
        <v>0</v>
      </c>
      <c r="BL37" s="277">
        <f t="shared" si="71"/>
        <v>0</v>
      </c>
      <c r="BM37" s="277">
        <f t="shared" si="72"/>
        <v>0</v>
      </c>
      <c r="BN37" s="276">
        <f t="shared" si="10"/>
        <v>0</v>
      </c>
      <c r="BO37" s="277">
        <f t="shared" si="73"/>
        <v>0</v>
      </c>
      <c r="BP37" s="277">
        <f t="shared" si="74"/>
        <v>0</v>
      </c>
      <c r="BQ37" s="277">
        <f t="shared" si="75"/>
        <v>0</v>
      </c>
      <c r="BR37" s="277">
        <f t="shared" si="76"/>
        <v>0</v>
      </c>
      <c r="BS37" s="303">
        <f t="shared" si="77"/>
        <v>0</v>
      </c>
      <c r="BT37" s="380" t="str">
        <f t="shared" si="11"/>
        <v>Д</v>
      </c>
      <c r="BU37" s="274"/>
      <c r="BV37" s="181">
        <f>'Сведения ФОВ'!BY61</f>
        <v>0</v>
      </c>
      <c r="BW37" s="181">
        <f>'Сведения ФОВ'!BZ61</f>
        <v>0</v>
      </c>
      <c r="BX37" s="277">
        <f t="shared" si="78"/>
        <v>0</v>
      </c>
      <c r="BY37" s="277">
        <f t="shared" si="79"/>
        <v>0</v>
      </c>
      <c r="BZ37" s="276">
        <f t="shared" si="12"/>
        <v>0</v>
      </c>
      <c r="CA37" s="277">
        <f t="shared" si="80"/>
        <v>0</v>
      </c>
      <c r="CB37" s="277">
        <f t="shared" si="81"/>
        <v>0</v>
      </c>
      <c r="CC37" s="277">
        <f t="shared" si="82"/>
        <v>0</v>
      </c>
      <c r="CD37" s="277">
        <f t="shared" si="83"/>
        <v>0</v>
      </c>
      <c r="CE37" s="303">
        <f t="shared" si="84"/>
        <v>0</v>
      </c>
      <c r="CF37" s="380" t="str">
        <f t="shared" si="13"/>
        <v>Д</v>
      </c>
      <c r="CG37" s="274"/>
      <c r="CH37" s="181">
        <f>'Сведения ФОВ'!CK61</f>
        <v>0</v>
      </c>
      <c r="CI37" s="181">
        <f>'Сведения ФОВ'!CL61</f>
        <v>0</v>
      </c>
      <c r="CJ37" s="277">
        <f t="shared" si="85"/>
        <v>0</v>
      </c>
      <c r="CK37" s="277">
        <f t="shared" si="86"/>
        <v>0</v>
      </c>
      <c r="CL37" s="276">
        <f t="shared" si="14"/>
        <v>0</v>
      </c>
      <c r="CM37" s="277">
        <f t="shared" si="87"/>
        <v>0</v>
      </c>
      <c r="CN37" s="277">
        <f t="shared" si="88"/>
        <v>0</v>
      </c>
      <c r="CO37" s="277">
        <f t="shared" si="89"/>
        <v>0</v>
      </c>
      <c r="CP37" s="277">
        <f t="shared" si="90"/>
        <v>0</v>
      </c>
      <c r="CQ37" s="303">
        <f t="shared" si="91"/>
        <v>0</v>
      </c>
      <c r="CR37" s="380" t="str">
        <f t="shared" si="15"/>
        <v>Д</v>
      </c>
      <c r="CS37" s="274"/>
      <c r="CT37" s="181">
        <f>'Сведения ФОВ'!CW61</f>
        <v>0</v>
      </c>
      <c r="CU37" s="181">
        <f>'Сведения ФОВ'!CX61</f>
        <v>0</v>
      </c>
      <c r="CV37" s="277">
        <f t="shared" si="92"/>
        <v>0</v>
      </c>
      <c r="CW37" s="277">
        <f t="shared" si="93"/>
        <v>0</v>
      </c>
      <c r="CX37" s="276">
        <f t="shared" si="16"/>
        <v>0</v>
      </c>
      <c r="CY37" s="277">
        <f t="shared" si="94"/>
        <v>0</v>
      </c>
      <c r="CZ37" s="277">
        <f t="shared" si="95"/>
        <v>0</v>
      </c>
      <c r="DA37" s="277">
        <f t="shared" si="96"/>
        <v>0</v>
      </c>
      <c r="DB37" s="277">
        <f t="shared" si="97"/>
        <v>0</v>
      </c>
      <c r="DC37" s="303">
        <f t="shared" si="98"/>
        <v>0</v>
      </c>
      <c r="DD37" s="380" t="str">
        <f t="shared" si="17"/>
        <v>Д</v>
      </c>
      <c r="DE37" s="274"/>
      <c r="DF37" s="181">
        <f>'Сведения ФОВ'!DI61</f>
        <v>0</v>
      </c>
      <c r="DG37" s="181">
        <f>'Сведения ФОВ'!DJ61</f>
        <v>0</v>
      </c>
      <c r="DH37" s="277">
        <f t="shared" si="99"/>
        <v>0</v>
      </c>
      <c r="DI37" s="277">
        <f t="shared" si="100"/>
        <v>0</v>
      </c>
      <c r="DJ37" s="276">
        <f t="shared" si="18"/>
        <v>0</v>
      </c>
      <c r="DK37" s="277">
        <f t="shared" si="101"/>
        <v>0</v>
      </c>
      <c r="DL37" s="277">
        <f t="shared" si="102"/>
        <v>0</v>
      </c>
      <c r="DM37" s="277">
        <f t="shared" si="103"/>
        <v>0</v>
      </c>
      <c r="DN37" s="277">
        <f t="shared" si="104"/>
        <v>0</v>
      </c>
      <c r="DO37" s="303">
        <f t="shared" si="105"/>
        <v>0</v>
      </c>
      <c r="DP37" s="380" t="str">
        <f t="shared" si="19"/>
        <v>Д</v>
      </c>
      <c r="DQ37" s="274"/>
      <c r="DR37" s="181">
        <f>'Сведения ФОВ'!DU61</f>
        <v>0</v>
      </c>
      <c r="DS37" s="181">
        <f>'Сведения ФОВ'!DV61</f>
        <v>0</v>
      </c>
      <c r="DT37" s="277">
        <f t="shared" si="106"/>
        <v>0</v>
      </c>
      <c r="DU37" s="277">
        <f t="shared" si="107"/>
        <v>0</v>
      </c>
      <c r="DV37" s="276">
        <f t="shared" si="20"/>
        <v>0</v>
      </c>
      <c r="DW37" s="277">
        <f t="shared" si="108"/>
        <v>0</v>
      </c>
      <c r="DX37" s="277">
        <f t="shared" si="109"/>
        <v>0</v>
      </c>
      <c r="DY37" s="277">
        <f t="shared" si="110"/>
        <v>0</v>
      </c>
      <c r="DZ37" s="277">
        <f t="shared" si="111"/>
        <v>0</v>
      </c>
      <c r="EA37" s="303">
        <f t="shared" si="112"/>
        <v>0</v>
      </c>
      <c r="EB37" s="380" t="str">
        <f t="shared" si="21"/>
        <v>Д</v>
      </c>
      <c r="EC37" s="274"/>
      <c r="ED37" s="181">
        <f>'Сведения ФОВ'!EG61</f>
        <v>0</v>
      </c>
      <c r="EE37" s="181">
        <f>'Сведения ФОВ'!EH61</f>
        <v>0</v>
      </c>
      <c r="EF37" s="277">
        <f t="shared" si="113"/>
        <v>0</v>
      </c>
      <c r="EG37" s="277">
        <f t="shared" si="114"/>
        <v>0</v>
      </c>
      <c r="EH37" s="276">
        <f t="shared" si="22"/>
        <v>0</v>
      </c>
      <c r="EI37" s="277">
        <f t="shared" si="115"/>
        <v>0</v>
      </c>
      <c r="EJ37" s="277">
        <f t="shared" si="116"/>
        <v>0</v>
      </c>
      <c r="EK37" s="277">
        <f t="shared" si="117"/>
        <v>0</v>
      </c>
      <c r="EL37" s="277">
        <f t="shared" si="118"/>
        <v>0</v>
      </c>
      <c r="EM37" s="303">
        <f t="shared" si="119"/>
        <v>0</v>
      </c>
      <c r="EN37" s="380" t="str">
        <f t="shared" si="23"/>
        <v>Д</v>
      </c>
      <c r="EO37" s="274"/>
      <c r="EP37" s="181">
        <f>'Сведения ФОВ'!ES61</f>
        <v>0</v>
      </c>
      <c r="EQ37" s="181">
        <f>'Сведения ФОВ'!ET61</f>
        <v>0</v>
      </c>
      <c r="ER37" s="277">
        <f t="shared" si="120"/>
        <v>0</v>
      </c>
      <c r="ES37" s="277">
        <f t="shared" si="121"/>
        <v>0</v>
      </c>
      <c r="ET37" s="276">
        <f t="shared" si="24"/>
        <v>0</v>
      </c>
      <c r="EU37" s="277">
        <f t="shared" si="122"/>
        <v>0</v>
      </c>
      <c r="EV37" s="277">
        <f t="shared" si="123"/>
        <v>0</v>
      </c>
      <c r="EW37" s="277">
        <f t="shared" si="124"/>
        <v>0</v>
      </c>
      <c r="EX37" s="277">
        <f t="shared" si="125"/>
        <v>0</v>
      </c>
      <c r="EY37" s="303">
        <f t="shared" si="126"/>
        <v>0</v>
      </c>
      <c r="EZ37" s="380" t="str">
        <f t="shared" si="25"/>
        <v>Д</v>
      </c>
      <c r="FA37" s="274"/>
      <c r="FB37" s="181">
        <f>'Сведения ФОВ'!FE61</f>
        <v>0</v>
      </c>
      <c r="FC37" s="181">
        <f>'Сведения ФОВ'!FF61</f>
        <v>0</v>
      </c>
      <c r="FD37" s="277">
        <f t="shared" si="127"/>
        <v>0</v>
      </c>
      <c r="FE37" s="277">
        <f t="shared" si="128"/>
        <v>0</v>
      </c>
      <c r="FF37" s="276">
        <f t="shared" si="26"/>
        <v>0</v>
      </c>
      <c r="FG37" s="277">
        <f t="shared" si="129"/>
        <v>0</v>
      </c>
      <c r="FH37" s="277">
        <f t="shared" si="130"/>
        <v>0</v>
      </c>
      <c r="FI37" s="277">
        <f t="shared" si="131"/>
        <v>0</v>
      </c>
      <c r="FJ37" s="277">
        <f t="shared" si="132"/>
        <v>0</v>
      </c>
      <c r="FK37" s="303">
        <f t="shared" si="133"/>
        <v>0</v>
      </c>
      <c r="FL37" s="380" t="str">
        <f t="shared" si="27"/>
        <v>Д</v>
      </c>
      <c r="FM37" s="274"/>
      <c r="FN37" s="181">
        <f>'Сведения ФОВ'!FQ61</f>
        <v>0</v>
      </c>
      <c r="FO37" s="181">
        <f>'Сведения ФОВ'!FR61</f>
        <v>0</v>
      </c>
      <c r="FP37" s="277">
        <f t="shared" si="134"/>
        <v>0</v>
      </c>
      <c r="FQ37" s="277">
        <f t="shared" si="135"/>
        <v>0</v>
      </c>
      <c r="FR37" s="276">
        <f t="shared" si="28"/>
        <v>0</v>
      </c>
      <c r="FS37" s="277">
        <f t="shared" si="136"/>
        <v>0</v>
      </c>
      <c r="FT37" s="277">
        <f t="shared" si="137"/>
        <v>0</v>
      </c>
      <c r="FU37" s="277">
        <f t="shared" si="138"/>
        <v>0</v>
      </c>
      <c r="FV37" s="277">
        <f t="shared" si="139"/>
        <v>0</v>
      </c>
      <c r="FW37" s="303">
        <f t="shared" si="140"/>
        <v>0</v>
      </c>
      <c r="FX37" s="380" t="str">
        <f t="shared" si="29"/>
        <v>Д</v>
      </c>
      <c r="FY37" s="274"/>
      <c r="FZ37" s="181">
        <f>'Сведения ФОВ'!GC61</f>
        <v>0</v>
      </c>
      <c r="GA37" s="181">
        <f>'Сведения ФОВ'!GD61</f>
        <v>0</v>
      </c>
      <c r="GB37" s="277">
        <f t="shared" si="141"/>
        <v>0</v>
      </c>
      <c r="GC37" s="277">
        <f t="shared" si="142"/>
        <v>0</v>
      </c>
      <c r="GD37" s="276">
        <f t="shared" si="30"/>
        <v>0</v>
      </c>
      <c r="GE37" s="277">
        <f t="shared" si="143"/>
        <v>0</v>
      </c>
      <c r="GF37" s="277">
        <f t="shared" si="144"/>
        <v>0</v>
      </c>
      <c r="GG37" s="277">
        <f t="shared" si="145"/>
        <v>0</v>
      </c>
      <c r="GH37" s="277">
        <f t="shared" si="146"/>
        <v>0</v>
      </c>
      <c r="GI37" s="303">
        <f t="shared" si="147"/>
        <v>0</v>
      </c>
      <c r="GJ37" s="380" t="str">
        <f t="shared" si="31"/>
        <v>Д</v>
      </c>
      <c r="GK37" s="274"/>
      <c r="GL37" s="181">
        <f>'Сведения ФОВ'!GO61</f>
        <v>0</v>
      </c>
      <c r="GM37" s="181">
        <f>'Сведения ФОВ'!GP61</f>
        <v>0</v>
      </c>
      <c r="GN37" s="277">
        <f t="shared" si="148"/>
        <v>0</v>
      </c>
      <c r="GO37" s="277">
        <f t="shared" si="149"/>
        <v>0</v>
      </c>
      <c r="GP37" s="276">
        <f t="shared" si="32"/>
        <v>0</v>
      </c>
      <c r="GQ37" s="277">
        <f t="shared" si="150"/>
        <v>0</v>
      </c>
      <c r="GR37" s="277">
        <f t="shared" si="151"/>
        <v>0</v>
      </c>
      <c r="GS37" s="277">
        <f t="shared" si="152"/>
        <v>0</v>
      </c>
      <c r="GT37" s="277">
        <f t="shared" si="153"/>
        <v>0</v>
      </c>
      <c r="GU37" s="303">
        <f t="shared" si="154"/>
        <v>0</v>
      </c>
      <c r="GV37" s="380" t="str">
        <f t="shared" si="33"/>
        <v>Д</v>
      </c>
      <c r="GW37" s="274"/>
      <c r="GX37" s="181">
        <f>'Сведения ФОВ'!HA61</f>
        <v>0</v>
      </c>
      <c r="GY37" s="181">
        <f>'Сведения ФОВ'!HB61</f>
        <v>0</v>
      </c>
      <c r="GZ37" s="277">
        <f t="shared" si="155"/>
        <v>0</v>
      </c>
      <c r="HA37" s="277">
        <f t="shared" si="156"/>
        <v>0</v>
      </c>
      <c r="HB37" s="276">
        <f t="shared" si="34"/>
        <v>0</v>
      </c>
      <c r="HC37" s="277">
        <f t="shared" si="157"/>
        <v>0</v>
      </c>
      <c r="HD37" s="277">
        <f t="shared" si="158"/>
        <v>0</v>
      </c>
      <c r="HE37" s="277">
        <f t="shared" si="159"/>
        <v>0</v>
      </c>
      <c r="HF37" s="277">
        <f t="shared" si="160"/>
        <v>0</v>
      </c>
      <c r="HG37" s="303">
        <f t="shared" si="161"/>
        <v>0</v>
      </c>
      <c r="HH37" s="380" t="str">
        <f t="shared" si="35"/>
        <v>Д</v>
      </c>
    </row>
    <row r="38" spans="1:216" ht="15.75">
      <c r="A38" s="241"/>
      <c r="B38" s="181">
        <f>'Сведения ФОВ'!E62</f>
        <v>0</v>
      </c>
      <c r="C38" s="181">
        <f>'Сведения ФОВ'!F62</f>
        <v>0</v>
      </c>
      <c r="D38" s="277">
        <f t="shared" si="36"/>
        <v>0</v>
      </c>
      <c r="E38" s="277">
        <f t="shared" si="37"/>
        <v>0</v>
      </c>
      <c r="F38" s="276">
        <f t="shared" si="0"/>
        <v>0</v>
      </c>
      <c r="G38" s="277">
        <f t="shared" si="38"/>
        <v>0</v>
      </c>
      <c r="H38" s="277">
        <f t="shared" si="39"/>
        <v>0</v>
      </c>
      <c r="I38" s="277">
        <f t="shared" si="40"/>
        <v>0</v>
      </c>
      <c r="J38" s="277">
        <f t="shared" si="41"/>
        <v>0</v>
      </c>
      <c r="K38" s="303">
        <f t="shared" si="42"/>
        <v>0</v>
      </c>
      <c r="L38" s="380" t="str">
        <f t="shared" si="1"/>
        <v>Д</v>
      </c>
      <c r="M38" s="274"/>
      <c r="N38" s="181">
        <f>'Сведения ФОВ'!Q62</f>
        <v>0</v>
      </c>
      <c r="O38" s="181">
        <f>'Сведения ФОВ'!R62</f>
        <v>0</v>
      </c>
      <c r="P38" s="277">
        <f t="shared" si="43"/>
        <v>0</v>
      </c>
      <c r="Q38" s="277">
        <f t="shared" si="44"/>
        <v>0</v>
      </c>
      <c r="R38" s="276">
        <f t="shared" si="2"/>
        <v>0</v>
      </c>
      <c r="S38" s="277">
        <f t="shared" si="45"/>
        <v>0</v>
      </c>
      <c r="T38" s="277">
        <f t="shared" si="46"/>
        <v>0</v>
      </c>
      <c r="U38" s="277">
        <f t="shared" si="47"/>
        <v>0</v>
      </c>
      <c r="V38" s="277">
        <f t="shared" si="48"/>
        <v>0</v>
      </c>
      <c r="W38" s="303">
        <f t="shared" si="49"/>
        <v>0</v>
      </c>
      <c r="X38" s="380" t="str">
        <f t="shared" si="3"/>
        <v>Д</v>
      </c>
      <c r="Y38" s="274"/>
      <c r="Z38" s="181">
        <f>'Сведения ФОВ'!AC62</f>
        <v>0</v>
      </c>
      <c r="AA38" s="181">
        <f>'Сведения ФОВ'!AD62</f>
        <v>0</v>
      </c>
      <c r="AB38" s="277">
        <f t="shared" si="50"/>
        <v>0</v>
      </c>
      <c r="AC38" s="277">
        <f t="shared" si="51"/>
        <v>0</v>
      </c>
      <c r="AD38" s="276">
        <f t="shared" si="4"/>
        <v>0</v>
      </c>
      <c r="AE38" s="277">
        <f t="shared" si="52"/>
        <v>0</v>
      </c>
      <c r="AF38" s="277">
        <f t="shared" si="53"/>
        <v>0</v>
      </c>
      <c r="AG38" s="277">
        <f t="shared" si="54"/>
        <v>0</v>
      </c>
      <c r="AH38" s="277">
        <f t="shared" si="55"/>
        <v>0</v>
      </c>
      <c r="AI38" s="303">
        <f t="shared" si="56"/>
        <v>0</v>
      </c>
      <c r="AJ38" s="380" t="str">
        <f t="shared" si="5"/>
        <v>Д</v>
      </c>
      <c r="AK38" s="274"/>
      <c r="AL38" s="181">
        <f>'Сведения ФОВ'!AO62</f>
        <v>0</v>
      </c>
      <c r="AM38" s="181">
        <f>'Сведения ФОВ'!AP62</f>
        <v>0</v>
      </c>
      <c r="AN38" s="277">
        <f t="shared" si="57"/>
        <v>0</v>
      </c>
      <c r="AO38" s="277">
        <f t="shared" si="58"/>
        <v>0</v>
      </c>
      <c r="AP38" s="276">
        <f t="shared" si="6"/>
        <v>0</v>
      </c>
      <c r="AQ38" s="277">
        <f t="shared" si="59"/>
        <v>0</v>
      </c>
      <c r="AR38" s="277">
        <f t="shared" si="60"/>
        <v>0</v>
      </c>
      <c r="AS38" s="277">
        <f t="shared" si="61"/>
        <v>0</v>
      </c>
      <c r="AT38" s="277">
        <f t="shared" si="62"/>
        <v>0</v>
      </c>
      <c r="AU38" s="303">
        <f t="shared" si="63"/>
        <v>0</v>
      </c>
      <c r="AV38" s="380" t="str">
        <f t="shared" si="7"/>
        <v>Д</v>
      </c>
      <c r="AW38" s="274"/>
      <c r="AX38" s="181">
        <f>'Сведения ФОВ'!BA62</f>
        <v>0</v>
      </c>
      <c r="AY38" s="181">
        <f>'Сведения ФОВ'!BB62</f>
        <v>0</v>
      </c>
      <c r="AZ38" s="277">
        <f t="shared" si="64"/>
        <v>0</v>
      </c>
      <c r="BA38" s="277">
        <f t="shared" si="65"/>
        <v>0</v>
      </c>
      <c r="BB38" s="276">
        <f t="shared" si="8"/>
        <v>0</v>
      </c>
      <c r="BC38" s="277">
        <f t="shared" si="66"/>
        <v>0</v>
      </c>
      <c r="BD38" s="277">
        <f t="shared" si="67"/>
        <v>0</v>
      </c>
      <c r="BE38" s="277">
        <f t="shared" si="68"/>
        <v>0</v>
      </c>
      <c r="BF38" s="277">
        <f t="shared" si="69"/>
        <v>0</v>
      </c>
      <c r="BG38" s="303">
        <f t="shared" si="70"/>
        <v>0</v>
      </c>
      <c r="BH38" s="380" t="str">
        <f t="shared" si="9"/>
        <v>Д</v>
      </c>
      <c r="BI38" s="274"/>
      <c r="BJ38" s="181">
        <f>'Сведения ФОВ'!BM62</f>
        <v>0</v>
      </c>
      <c r="BK38" s="181">
        <f>'Сведения ФОВ'!BN62</f>
        <v>0</v>
      </c>
      <c r="BL38" s="277">
        <f t="shared" si="71"/>
        <v>0</v>
      </c>
      <c r="BM38" s="277">
        <f t="shared" si="72"/>
        <v>0</v>
      </c>
      <c r="BN38" s="276">
        <f t="shared" si="10"/>
        <v>0</v>
      </c>
      <c r="BO38" s="277">
        <f t="shared" si="73"/>
        <v>0</v>
      </c>
      <c r="BP38" s="277">
        <f t="shared" si="74"/>
        <v>0</v>
      </c>
      <c r="BQ38" s="277">
        <f t="shared" si="75"/>
        <v>0</v>
      </c>
      <c r="BR38" s="277">
        <f t="shared" si="76"/>
        <v>0</v>
      </c>
      <c r="BS38" s="303">
        <f t="shared" si="77"/>
        <v>0</v>
      </c>
      <c r="BT38" s="380" t="str">
        <f t="shared" si="11"/>
        <v>Д</v>
      </c>
      <c r="BU38" s="274"/>
      <c r="BV38" s="181">
        <f>'Сведения ФОВ'!BY62</f>
        <v>0</v>
      </c>
      <c r="BW38" s="181">
        <f>'Сведения ФОВ'!BZ62</f>
        <v>0</v>
      </c>
      <c r="BX38" s="277">
        <f t="shared" si="78"/>
        <v>0</v>
      </c>
      <c r="BY38" s="277">
        <f t="shared" si="79"/>
        <v>0</v>
      </c>
      <c r="BZ38" s="276">
        <f t="shared" si="12"/>
        <v>0</v>
      </c>
      <c r="CA38" s="277">
        <f t="shared" si="80"/>
        <v>0</v>
      </c>
      <c r="CB38" s="277">
        <f t="shared" si="81"/>
        <v>0</v>
      </c>
      <c r="CC38" s="277">
        <f t="shared" si="82"/>
        <v>0</v>
      </c>
      <c r="CD38" s="277">
        <f t="shared" si="83"/>
        <v>0</v>
      </c>
      <c r="CE38" s="303">
        <f t="shared" si="84"/>
        <v>0</v>
      </c>
      <c r="CF38" s="380" t="str">
        <f t="shared" si="13"/>
        <v>Д</v>
      </c>
      <c r="CG38" s="274"/>
      <c r="CH38" s="181">
        <f>'Сведения ФОВ'!CK62</f>
        <v>0</v>
      </c>
      <c r="CI38" s="181">
        <f>'Сведения ФОВ'!CL62</f>
        <v>0</v>
      </c>
      <c r="CJ38" s="277">
        <f t="shared" si="85"/>
        <v>0</v>
      </c>
      <c r="CK38" s="277">
        <f t="shared" si="86"/>
        <v>0</v>
      </c>
      <c r="CL38" s="276">
        <f t="shared" si="14"/>
        <v>0</v>
      </c>
      <c r="CM38" s="277">
        <f t="shared" si="87"/>
        <v>0</v>
      </c>
      <c r="CN38" s="277">
        <f t="shared" si="88"/>
        <v>0</v>
      </c>
      <c r="CO38" s="277">
        <f t="shared" si="89"/>
        <v>0</v>
      </c>
      <c r="CP38" s="277">
        <f t="shared" si="90"/>
        <v>0</v>
      </c>
      <c r="CQ38" s="303">
        <f t="shared" si="91"/>
        <v>0</v>
      </c>
      <c r="CR38" s="380" t="str">
        <f t="shared" si="15"/>
        <v>Д</v>
      </c>
      <c r="CS38" s="274"/>
      <c r="CT38" s="181">
        <f>'Сведения ФОВ'!CW62</f>
        <v>0</v>
      </c>
      <c r="CU38" s="181">
        <f>'Сведения ФОВ'!CX62</f>
        <v>0</v>
      </c>
      <c r="CV38" s="277">
        <f t="shared" si="92"/>
        <v>0</v>
      </c>
      <c r="CW38" s="277">
        <f t="shared" si="93"/>
        <v>0</v>
      </c>
      <c r="CX38" s="276">
        <f t="shared" si="16"/>
        <v>0</v>
      </c>
      <c r="CY38" s="277">
        <f t="shared" si="94"/>
        <v>0</v>
      </c>
      <c r="CZ38" s="277">
        <f t="shared" si="95"/>
        <v>0</v>
      </c>
      <c r="DA38" s="277">
        <f t="shared" si="96"/>
        <v>0</v>
      </c>
      <c r="DB38" s="277">
        <f t="shared" si="97"/>
        <v>0</v>
      </c>
      <c r="DC38" s="303">
        <f t="shared" si="98"/>
        <v>0</v>
      </c>
      <c r="DD38" s="380" t="str">
        <f t="shared" si="17"/>
        <v>Д</v>
      </c>
      <c r="DE38" s="274"/>
      <c r="DF38" s="181">
        <f>'Сведения ФОВ'!DI62</f>
        <v>0</v>
      </c>
      <c r="DG38" s="181">
        <f>'Сведения ФОВ'!DJ62</f>
        <v>0</v>
      </c>
      <c r="DH38" s="277">
        <f t="shared" si="99"/>
        <v>0</v>
      </c>
      <c r="DI38" s="277">
        <f t="shared" si="100"/>
        <v>0</v>
      </c>
      <c r="DJ38" s="276">
        <f t="shared" si="18"/>
        <v>0</v>
      </c>
      <c r="DK38" s="277">
        <f t="shared" si="101"/>
        <v>0</v>
      </c>
      <c r="DL38" s="277">
        <f t="shared" si="102"/>
        <v>0</v>
      </c>
      <c r="DM38" s="277">
        <f t="shared" si="103"/>
        <v>0</v>
      </c>
      <c r="DN38" s="277">
        <f t="shared" si="104"/>
        <v>0</v>
      </c>
      <c r="DO38" s="303">
        <f t="shared" si="105"/>
        <v>0</v>
      </c>
      <c r="DP38" s="380" t="str">
        <f t="shared" si="19"/>
        <v>Д</v>
      </c>
      <c r="DQ38" s="274"/>
      <c r="DR38" s="181">
        <f>'Сведения ФОВ'!DU62</f>
        <v>0</v>
      </c>
      <c r="DS38" s="181">
        <f>'Сведения ФОВ'!DV62</f>
        <v>0</v>
      </c>
      <c r="DT38" s="277">
        <f t="shared" si="106"/>
        <v>0</v>
      </c>
      <c r="DU38" s="277">
        <f t="shared" si="107"/>
        <v>0</v>
      </c>
      <c r="DV38" s="276">
        <f t="shared" si="20"/>
        <v>0</v>
      </c>
      <c r="DW38" s="277">
        <f t="shared" si="108"/>
        <v>0</v>
      </c>
      <c r="DX38" s="277">
        <f t="shared" si="109"/>
        <v>0</v>
      </c>
      <c r="DY38" s="277">
        <f t="shared" si="110"/>
        <v>0</v>
      </c>
      <c r="DZ38" s="277">
        <f t="shared" si="111"/>
        <v>0</v>
      </c>
      <c r="EA38" s="303">
        <f t="shared" si="112"/>
        <v>0</v>
      </c>
      <c r="EB38" s="380" t="str">
        <f t="shared" si="21"/>
        <v>Д</v>
      </c>
      <c r="EC38" s="274"/>
      <c r="ED38" s="181">
        <f>'Сведения ФОВ'!EG62</f>
        <v>0</v>
      </c>
      <c r="EE38" s="181">
        <f>'Сведения ФОВ'!EH62</f>
        <v>0</v>
      </c>
      <c r="EF38" s="277">
        <f t="shared" si="113"/>
        <v>0</v>
      </c>
      <c r="EG38" s="277">
        <f t="shared" si="114"/>
        <v>0</v>
      </c>
      <c r="EH38" s="276">
        <f t="shared" si="22"/>
        <v>0</v>
      </c>
      <c r="EI38" s="277">
        <f t="shared" si="115"/>
        <v>0</v>
      </c>
      <c r="EJ38" s="277">
        <f t="shared" si="116"/>
        <v>0</v>
      </c>
      <c r="EK38" s="277">
        <f t="shared" si="117"/>
        <v>0</v>
      </c>
      <c r="EL38" s="277">
        <f t="shared" si="118"/>
        <v>0</v>
      </c>
      <c r="EM38" s="303">
        <f t="shared" si="119"/>
        <v>0</v>
      </c>
      <c r="EN38" s="380" t="str">
        <f t="shared" si="23"/>
        <v>Д</v>
      </c>
      <c r="EO38" s="274"/>
      <c r="EP38" s="181">
        <f>'Сведения ФОВ'!ES62</f>
        <v>0</v>
      </c>
      <c r="EQ38" s="181">
        <f>'Сведения ФОВ'!ET62</f>
        <v>0</v>
      </c>
      <c r="ER38" s="277">
        <f t="shared" si="120"/>
        <v>0</v>
      </c>
      <c r="ES38" s="277">
        <f t="shared" si="121"/>
        <v>0</v>
      </c>
      <c r="ET38" s="276">
        <f t="shared" si="24"/>
        <v>0</v>
      </c>
      <c r="EU38" s="277">
        <f t="shared" si="122"/>
        <v>0</v>
      </c>
      <c r="EV38" s="277">
        <f t="shared" si="123"/>
        <v>0</v>
      </c>
      <c r="EW38" s="277">
        <f t="shared" si="124"/>
        <v>0</v>
      </c>
      <c r="EX38" s="277">
        <f t="shared" si="125"/>
        <v>0</v>
      </c>
      <c r="EY38" s="303">
        <f t="shared" si="126"/>
        <v>0</v>
      </c>
      <c r="EZ38" s="380" t="str">
        <f t="shared" si="25"/>
        <v>Д</v>
      </c>
      <c r="FA38" s="274"/>
      <c r="FB38" s="181">
        <f>'Сведения ФОВ'!FE62</f>
        <v>0</v>
      </c>
      <c r="FC38" s="181">
        <f>'Сведения ФОВ'!FF62</f>
        <v>0</v>
      </c>
      <c r="FD38" s="277">
        <f t="shared" si="127"/>
        <v>0</v>
      </c>
      <c r="FE38" s="277">
        <f t="shared" si="128"/>
        <v>0</v>
      </c>
      <c r="FF38" s="276">
        <f t="shared" si="26"/>
        <v>0</v>
      </c>
      <c r="FG38" s="277">
        <f t="shared" si="129"/>
        <v>0</v>
      </c>
      <c r="FH38" s="277">
        <f t="shared" si="130"/>
        <v>0</v>
      </c>
      <c r="FI38" s="277">
        <f t="shared" si="131"/>
        <v>0</v>
      </c>
      <c r="FJ38" s="277">
        <f t="shared" si="132"/>
        <v>0</v>
      </c>
      <c r="FK38" s="303">
        <f t="shared" si="133"/>
        <v>0</v>
      </c>
      <c r="FL38" s="380" t="str">
        <f t="shared" si="27"/>
        <v>Д</v>
      </c>
      <c r="FM38" s="274"/>
      <c r="FN38" s="181">
        <f>'Сведения ФОВ'!FQ62</f>
        <v>0</v>
      </c>
      <c r="FO38" s="181">
        <f>'Сведения ФОВ'!FR62</f>
        <v>0</v>
      </c>
      <c r="FP38" s="277">
        <f t="shared" si="134"/>
        <v>0</v>
      </c>
      <c r="FQ38" s="277">
        <f t="shared" si="135"/>
        <v>0</v>
      </c>
      <c r="FR38" s="276">
        <f t="shared" si="28"/>
        <v>0</v>
      </c>
      <c r="FS38" s="277">
        <f t="shared" si="136"/>
        <v>0</v>
      </c>
      <c r="FT38" s="277">
        <f t="shared" si="137"/>
        <v>0</v>
      </c>
      <c r="FU38" s="277">
        <f t="shared" si="138"/>
        <v>0</v>
      </c>
      <c r="FV38" s="277">
        <f t="shared" si="139"/>
        <v>0</v>
      </c>
      <c r="FW38" s="303">
        <f t="shared" si="140"/>
        <v>0</v>
      </c>
      <c r="FX38" s="380" t="str">
        <f t="shared" si="29"/>
        <v>Д</v>
      </c>
      <c r="FY38" s="274"/>
      <c r="FZ38" s="181">
        <f>'Сведения ФОВ'!GC62</f>
        <v>0</v>
      </c>
      <c r="GA38" s="181">
        <f>'Сведения ФОВ'!GD62</f>
        <v>0</v>
      </c>
      <c r="GB38" s="277">
        <f t="shared" si="141"/>
        <v>0</v>
      </c>
      <c r="GC38" s="277">
        <f t="shared" si="142"/>
        <v>0</v>
      </c>
      <c r="GD38" s="276">
        <f t="shared" si="30"/>
        <v>0</v>
      </c>
      <c r="GE38" s="277">
        <f t="shared" si="143"/>
        <v>0</v>
      </c>
      <c r="GF38" s="277">
        <f t="shared" si="144"/>
        <v>0</v>
      </c>
      <c r="GG38" s="277">
        <f t="shared" si="145"/>
        <v>0</v>
      </c>
      <c r="GH38" s="277">
        <f t="shared" si="146"/>
        <v>0</v>
      </c>
      <c r="GI38" s="303">
        <f t="shared" si="147"/>
        <v>0</v>
      </c>
      <c r="GJ38" s="380" t="str">
        <f t="shared" si="31"/>
        <v>Д</v>
      </c>
      <c r="GK38" s="274"/>
      <c r="GL38" s="181">
        <f>'Сведения ФОВ'!GO62</f>
        <v>0</v>
      </c>
      <c r="GM38" s="181">
        <f>'Сведения ФОВ'!GP62</f>
        <v>0</v>
      </c>
      <c r="GN38" s="277">
        <f t="shared" si="148"/>
        <v>0</v>
      </c>
      <c r="GO38" s="277">
        <f t="shared" si="149"/>
        <v>0</v>
      </c>
      <c r="GP38" s="276">
        <f t="shared" si="32"/>
        <v>0</v>
      </c>
      <c r="GQ38" s="277">
        <f t="shared" si="150"/>
        <v>0</v>
      </c>
      <c r="GR38" s="277">
        <f t="shared" si="151"/>
        <v>0</v>
      </c>
      <c r="GS38" s="277">
        <f t="shared" si="152"/>
        <v>0</v>
      </c>
      <c r="GT38" s="277">
        <f t="shared" si="153"/>
        <v>0</v>
      </c>
      <c r="GU38" s="303">
        <f t="shared" si="154"/>
        <v>0</v>
      </c>
      <c r="GV38" s="380" t="str">
        <f t="shared" si="33"/>
        <v>Д</v>
      </c>
      <c r="GW38" s="274"/>
      <c r="GX38" s="181">
        <f>'Сведения ФОВ'!HA62</f>
        <v>0</v>
      </c>
      <c r="GY38" s="181">
        <f>'Сведения ФОВ'!HB62</f>
        <v>0</v>
      </c>
      <c r="GZ38" s="277">
        <f t="shared" si="155"/>
        <v>0</v>
      </c>
      <c r="HA38" s="277">
        <f t="shared" si="156"/>
        <v>0</v>
      </c>
      <c r="HB38" s="276">
        <f t="shared" si="34"/>
        <v>0</v>
      </c>
      <c r="HC38" s="277">
        <f t="shared" si="157"/>
        <v>0</v>
      </c>
      <c r="HD38" s="277">
        <f t="shared" si="158"/>
        <v>0</v>
      </c>
      <c r="HE38" s="277">
        <f t="shared" si="159"/>
        <v>0</v>
      </c>
      <c r="HF38" s="277">
        <f t="shared" si="160"/>
        <v>0</v>
      </c>
      <c r="HG38" s="303">
        <f t="shared" si="161"/>
        <v>0</v>
      </c>
      <c r="HH38" s="380" t="str">
        <f t="shared" si="35"/>
        <v>Д</v>
      </c>
    </row>
    <row r="39" spans="1:216" ht="15.75">
      <c r="A39" s="241"/>
      <c r="B39" s="181">
        <f>'Сведения ФОВ'!E63</f>
        <v>0</v>
      </c>
      <c r="C39" s="181">
        <f>'Сведения ФОВ'!F63</f>
        <v>0</v>
      </c>
      <c r="D39" s="277">
        <f t="shared" si="36"/>
        <v>0</v>
      </c>
      <c r="E39" s="277">
        <f t="shared" si="37"/>
        <v>0</v>
      </c>
      <c r="F39" s="276">
        <f t="shared" si="0"/>
        <v>0</v>
      </c>
      <c r="G39" s="277">
        <f t="shared" si="38"/>
        <v>0</v>
      </c>
      <c r="H39" s="277">
        <f t="shared" si="39"/>
        <v>0</v>
      </c>
      <c r="I39" s="277">
        <f t="shared" si="40"/>
        <v>0</v>
      </c>
      <c r="J39" s="277">
        <f t="shared" si="41"/>
        <v>0</v>
      </c>
      <c r="K39" s="303">
        <f t="shared" si="42"/>
        <v>0</v>
      </c>
      <c r="L39" s="380" t="str">
        <f t="shared" si="1"/>
        <v>Д</v>
      </c>
      <c r="M39" s="274"/>
      <c r="N39" s="181">
        <f>'Сведения ФОВ'!Q63</f>
        <v>0</v>
      </c>
      <c r="O39" s="181">
        <f>'Сведения ФОВ'!R63</f>
        <v>0</v>
      </c>
      <c r="P39" s="277">
        <f t="shared" si="43"/>
        <v>0</v>
      </c>
      <c r="Q39" s="277">
        <f t="shared" si="44"/>
        <v>0</v>
      </c>
      <c r="R39" s="276">
        <f t="shared" si="2"/>
        <v>0</v>
      </c>
      <c r="S39" s="277">
        <f t="shared" si="45"/>
        <v>0</v>
      </c>
      <c r="T39" s="277">
        <f t="shared" si="46"/>
        <v>0</v>
      </c>
      <c r="U39" s="277">
        <f t="shared" si="47"/>
        <v>0</v>
      </c>
      <c r="V39" s="277">
        <f t="shared" si="48"/>
        <v>0</v>
      </c>
      <c r="W39" s="303">
        <f t="shared" si="49"/>
        <v>0</v>
      </c>
      <c r="X39" s="380" t="str">
        <f t="shared" si="3"/>
        <v>Д</v>
      </c>
      <c r="Y39" s="274"/>
      <c r="Z39" s="181">
        <f>'Сведения ФОВ'!AC63</f>
        <v>0</v>
      </c>
      <c r="AA39" s="181">
        <f>'Сведения ФОВ'!AD63</f>
        <v>0</v>
      </c>
      <c r="AB39" s="277">
        <f t="shared" si="50"/>
        <v>0</v>
      </c>
      <c r="AC39" s="277">
        <f t="shared" si="51"/>
        <v>0</v>
      </c>
      <c r="AD39" s="276">
        <f t="shared" si="4"/>
        <v>0</v>
      </c>
      <c r="AE39" s="277">
        <f t="shared" si="52"/>
        <v>0</v>
      </c>
      <c r="AF39" s="277">
        <f t="shared" si="53"/>
        <v>0</v>
      </c>
      <c r="AG39" s="277">
        <f t="shared" si="54"/>
        <v>0</v>
      </c>
      <c r="AH39" s="277">
        <f t="shared" si="55"/>
        <v>0</v>
      </c>
      <c r="AI39" s="303">
        <f t="shared" si="56"/>
        <v>0</v>
      </c>
      <c r="AJ39" s="380" t="str">
        <f t="shared" si="5"/>
        <v>Д</v>
      </c>
      <c r="AK39" s="274"/>
      <c r="AL39" s="181">
        <f>'Сведения ФОВ'!AO63</f>
        <v>0</v>
      </c>
      <c r="AM39" s="181">
        <f>'Сведения ФОВ'!AP63</f>
        <v>0</v>
      </c>
      <c r="AN39" s="277">
        <f t="shared" si="57"/>
        <v>0</v>
      </c>
      <c r="AO39" s="277">
        <f t="shared" si="58"/>
        <v>0</v>
      </c>
      <c r="AP39" s="276">
        <f t="shared" si="6"/>
        <v>0</v>
      </c>
      <c r="AQ39" s="277">
        <f t="shared" si="59"/>
        <v>0</v>
      </c>
      <c r="AR39" s="277">
        <f t="shared" si="60"/>
        <v>0</v>
      </c>
      <c r="AS39" s="277">
        <f t="shared" si="61"/>
        <v>0</v>
      </c>
      <c r="AT39" s="277">
        <f t="shared" si="62"/>
        <v>0</v>
      </c>
      <c r="AU39" s="303">
        <f t="shared" si="63"/>
        <v>0</v>
      </c>
      <c r="AV39" s="380" t="str">
        <f t="shared" si="7"/>
        <v>Д</v>
      </c>
      <c r="AW39" s="274"/>
      <c r="AX39" s="181">
        <f>'Сведения ФОВ'!BA63</f>
        <v>0</v>
      </c>
      <c r="AY39" s="181">
        <f>'Сведения ФОВ'!BB63</f>
        <v>0</v>
      </c>
      <c r="AZ39" s="277">
        <f t="shared" si="64"/>
        <v>0</v>
      </c>
      <c r="BA39" s="277">
        <f t="shared" si="65"/>
        <v>0</v>
      </c>
      <c r="BB39" s="276">
        <f t="shared" si="8"/>
        <v>0</v>
      </c>
      <c r="BC39" s="277">
        <f t="shared" si="66"/>
        <v>0</v>
      </c>
      <c r="BD39" s="277">
        <f t="shared" si="67"/>
        <v>0</v>
      </c>
      <c r="BE39" s="277">
        <f t="shared" si="68"/>
        <v>0</v>
      </c>
      <c r="BF39" s="277">
        <f t="shared" si="69"/>
        <v>0</v>
      </c>
      <c r="BG39" s="303">
        <f t="shared" si="70"/>
        <v>0</v>
      </c>
      <c r="BH39" s="380" t="str">
        <f t="shared" si="9"/>
        <v>Д</v>
      </c>
      <c r="BI39" s="274"/>
      <c r="BJ39" s="181">
        <f>'Сведения ФОВ'!BM63</f>
        <v>0</v>
      </c>
      <c r="BK39" s="181">
        <f>'Сведения ФОВ'!BN63</f>
        <v>0</v>
      </c>
      <c r="BL39" s="277">
        <f t="shared" si="71"/>
        <v>0</v>
      </c>
      <c r="BM39" s="277">
        <f t="shared" si="72"/>
        <v>0</v>
      </c>
      <c r="BN39" s="276">
        <f t="shared" si="10"/>
        <v>0</v>
      </c>
      <c r="BO39" s="277">
        <f t="shared" si="73"/>
        <v>0</v>
      </c>
      <c r="BP39" s="277">
        <f t="shared" si="74"/>
        <v>0</v>
      </c>
      <c r="BQ39" s="277">
        <f t="shared" si="75"/>
        <v>0</v>
      </c>
      <c r="BR39" s="277">
        <f t="shared" si="76"/>
        <v>0</v>
      </c>
      <c r="BS39" s="303">
        <f t="shared" si="77"/>
        <v>0</v>
      </c>
      <c r="BT39" s="380" t="str">
        <f t="shared" si="11"/>
        <v>Д</v>
      </c>
      <c r="BU39" s="274"/>
      <c r="BV39" s="181">
        <f>'Сведения ФОВ'!BY63</f>
        <v>0</v>
      </c>
      <c r="BW39" s="181">
        <f>'Сведения ФОВ'!BZ63</f>
        <v>0</v>
      </c>
      <c r="BX39" s="277">
        <f t="shared" si="78"/>
        <v>0</v>
      </c>
      <c r="BY39" s="277">
        <f t="shared" si="79"/>
        <v>0</v>
      </c>
      <c r="BZ39" s="276">
        <f t="shared" si="12"/>
        <v>0</v>
      </c>
      <c r="CA39" s="277">
        <f t="shared" si="80"/>
        <v>0</v>
      </c>
      <c r="CB39" s="277">
        <f t="shared" si="81"/>
        <v>0</v>
      </c>
      <c r="CC39" s="277">
        <f t="shared" si="82"/>
        <v>0</v>
      </c>
      <c r="CD39" s="277">
        <f t="shared" si="83"/>
        <v>0</v>
      </c>
      <c r="CE39" s="303">
        <f t="shared" si="84"/>
        <v>0</v>
      </c>
      <c r="CF39" s="380" t="str">
        <f t="shared" si="13"/>
        <v>Д</v>
      </c>
      <c r="CG39" s="274"/>
      <c r="CH39" s="181">
        <f>'Сведения ФОВ'!CK63</f>
        <v>0</v>
      </c>
      <c r="CI39" s="181">
        <f>'Сведения ФОВ'!CL63</f>
        <v>0</v>
      </c>
      <c r="CJ39" s="277">
        <f t="shared" si="85"/>
        <v>0</v>
      </c>
      <c r="CK39" s="277">
        <f t="shared" si="86"/>
        <v>0</v>
      </c>
      <c r="CL39" s="276">
        <f t="shared" si="14"/>
        <v>0</v>
      </c>
      <c r="CM39" s="277">
        <f t="shared" si="87"/>
        <v>0</v>
      </c>
      <c r="CN39" s="277">
        <f t="shared" si="88"/>
        <v>0</v>
      </c>
      <c r="CO39" s="277">
        <f t="shared" si="89"/>
        <v>0</v>
      </c>
      <c r="CP39" s="277">
        <f t="shared" si="90"/>
        <v>0</v>
      </c>
      <c r="CQ39" s="303">
        <f t="shared" si="91"/>
        <v>0</v>
      </c>
      <c r="CR39" s="380" t="str">
        <f t="shared" si="15"/>
        <v>Д</v>
      </c>
      <c r="CS39" s="274"/>
      <c r="CT39" s="181">
        <f>'Сведения ФОВ'!CW63</f>
        <v>0</v>
      </c>
      <c r="CU39" s="181">
        <f>'Сведения ФОВ'!CX63</f>
        <v>0</v>
      </c>
      <c r="CV39" s="277">
        <f t="shared" si="92"/>
        <v>0</v>
      </c>
      <c r="CW39" s="277">
        <f t="shared" si="93"/>
        <v>0</v>
      </c>
      <c r="CX39" s="276">
        <f t="shared" si="16"/>
        <v>0</v>
      </c>
      <c r="CY39" s="277">
        <f t="shared" si="94"/>
        <v>0</v>
      </c>
      <c r="CZ39" s="277">
        <f t="shared" si="95"/>
        <v>0</v>
      </c>
      <c r="DA39" s="277">
        <f t="shared" si="96"/>
        <v>0</v>
      </c>
      <c r="DB39" s="277">
        <f t="shared" si="97"/>
        <v>0</v>
      </c>
      <c r="DC39" s="303">
        <f t="shared" si="98"/>
        <v>0</v>
      </c>
      <c r="DD39" s="380" t="str">
        <f t="shared" si="17"/>
        <v>Д</v>
      </c>
      <c r="DE39" s="274"/>
      <c r="DF39" s="181">
        <f>'Сведения ФОВ'!DI63</f>
        <v>0</v>
      </c>
      <c r="DG39" s="181">
        <f>'Сведения ФОВ'!DJ63</f>
        <v>0</v>
      </c>
      <c r="DH39" s="277">
        <f t="shared" si="99"/>
        <v>0</v>
      </c>
      <c r="DI39" s="277">
        <f t="shared" si="100"/>
        <v>0</v>
      </c>
      <c r="DJ39" s="276">
        <f t="shared" si="18"/>
        <v>0</v>
      </c>
      <c r="DK39" s="277">
        <f t="shared" si="101"/>
        <v>0</v>
      </c>
      <c r="DL39" s="277">
        <f t="shared" si="102"/>
        <v>0</v>
      </c>
      <c r="DM39" s="277">
        <f t="shared" si="103"/>
        <v>0</v>
      </c>
      <c r="DN39" s="277">
        <f t="shared" si="104"/>
        <v>0</v>
      </c>
      <c r="DO39" s="303">
        <f t="shared" si="105"/>
        <v>0</v>
      </c>
      <c r="DP39" s="380" t="str">
        <f t="shared" si="19"/>
        <v>Д</v>
      </c>
      <c r="DQ39" s="274"/>
      <c r="DR39" s="181">
        <f>'Сведения ФОВ'!DU63</f>
        <v>0</v>
      </c>
      <c r="DS39" s="181">
        <f>'Сведения ФОВ'!DV63</f>
        <v>0</v>
      </c>
      <c r="DT39" s="277">
        <f t="shared" si="106"/>
        <v>0</v>
      </c>
      <c r="DU39" s="277">
        <f t="shared" si="107"/>
        <v>0</v>
      </c>
      <c r="DV39" s="276">
        <f t="shared" si="20"/>
        <v>0</v>
      </c>
      <c r="DW39" s="277">
        <f t="shared" si="108"/>
        <v>0</v>
      </c>
      <c r="DX39" s="277">
        <f t="shared" si="109"/>
        <v>0</v>
      </c>
      <c r="DY39" s="277">
        <f t="shared" si="110"/>
        <v>0</v>
      </c>
      <c r="DZ39" s="277">
        <f t="shared" si="111"/>
        <v>0</v>
      </c>
      <c r="EA39" s="303">
        <f t="shared" si="112"/>
        <v>0</v>
      </c>
      <c r="EB39" s="380" t="str">
        <f t="shared" si="21"/>
        <v>Д</v>
      </c>
      <c r="EC39" s="274"/>
      <c r="ED39" s="181">
        <f>'Сведения ФОВ'!EG63</f>
        <v>0</v>
      </c>
      <c r="EE39" s="181">
        <f>'Сведения ФОВ'!EH63</f>
        <v>0</v>
      </c>
      <c r="EF39" s="277">
        <f t="shared" si="113"/>
        <v>0</v>
      </c>
      <c r="EG39" s="277">
        <f t="shared" si="114"/>
        <v>0</v>
      </c>
      <c r="EH39" s="276">
        <f t="shared" si="22"/>
        <v>0</v>
      </c>
      <c r="EI39" s="277">
        <f t="shared" si="115"/>
        <v>0</v>
      </c>
      <c r="EJ39" s="277">
        <f t="shared" si="116"/>
        <v>0</v>
      </c>
      <c r="EK39" s="277">
        <f t="shared" si="117"/>
        <v>0</v>
      </c>
      <c r="EL39" s="277">
        <f t="shared" si="118"/>
        <v>0</v>
      </c>
      <c r="EM39" s="303">
        <f t="shared" si="119"/>
        <v>0</v>
      </c>
      <c r="EN39" s="380" t="str">
        <f t="shared" si="23"/>
        <v>Д</v>
      </c>
      <c r="EO39" s="274"/>
      <c r="EP39" s="181">
        <f>'Сведения ФОВ'!ES63</f>
        <v>0</v>
      </c>
      <c r="EQ39" s="181">
        <f>'Сведения ФОВ'!ET63</f>
        <v>0</v>
      </c>
      <c r="ER39" s="277">
        <f t="shared" si="120"/>
        <v>0</v>
      </c>
      <c r="ES39" s="277">
        <f t="shared" si="121"/>
        <v>0</v>
      </c>
      <c r="ET39" s="276">
        <f t="shared" si="24"/>
        <v>0</v>
      </c>
      <c r="EU39" s="277">
        <f t="shared" si="122"/>
        <v>0</v>
      </c>
      <c r="EV39" s="277">
        <f t="shared" si="123"/>
        <v>0</v>
      </c>
      <c r="EW39" s="277">
        <f t="shared" si="124"/>
        <v>0</v>
      </c>
      <c r="EX39" s="277">
        <f t="shared" si="125"/>
        <v>0</v>
      </c>
      <c r="EY39" s="303">
        <f t="shared" si="126"/>
        <v>0</v>
      </c>
      <c r="EZ39" s="380" t="str">
        <f t="shared" si="25"/>
        <v>Д</v>
      </c>
      <c r="FA39" s="274"/>
      <c r="FB39" s="181">
        <f>'Сведения ФОВ'!FE63</f>
        <v>0</v>
      </c>
      <c r="FC39" s="181">
        <f>'Сведения ФОВ'!FF63</f>
        <v>0</v>
      </c>
      <c r="FD39" s="277">
        <f t="shared" si="127"/>
        <v>0</v>
      </c>
      <c r="FE39" s="277">
        <f t="shared" si="128"/>
        <v>0</v>
      </c>
      <c r="FF39" s="276">
        <f t="shared" si="26"/>
        <v>0</v>
      </c>
      <c r="FG39" s="277">
        <f t="shared" si="129"/>
        <v>0</v>
      </c>
      <c r="FH39" s="277">
        <f t="shared" si="130"/>
        <v>0</v>
      </c>
      <c r="FI39" s="277">
        <f t="shared" si="131"/>
        <v>0</v>
      </c>
      <c r="FJ39" s="277">
        <f t="shared" si="132"/>
        <v>0</v>
      </c>
      <c r="FK39" s="303">
        <f t="shared" si="133"/>
        <v>0</v>
      </c>
      <c r="FL39" s="380" t="str">
        <f t="shared" si="27"/>
        <v>Д</v>
      </c>
      <c r="FM39" s="274"/>
      <c r="FN39" s="181">
        <f>'Сведения ФОВ'!FQ63</f>
        <v>0</v>
      </c>
      <c r="FO39" s="181">
        <f>'Сведения ФОВ'!FR63</f>
        <v>0</v>
      </c>
      <c r="FP39" s="277">
        <f t="shared" si="134"/>
        <v>0</v>
      </c>
      <c r="FQ39" s="277">
        <f t="shared" si="135"/>
        <v>0</v>
      </c>
      <c r="FR39" s="276">
        <f t="shared" si="28"/>
        <v>0</v>
      </c>
      <c r="FS39" s="277">
        <f t="shared" si="136"/>
        <v>0</v>
      </c>
      <c r="FT39" s="277">
        <f t="shared" si="137"/>
        <v>0</v>
      </c>
      <c r="FU39" s="277">
        <f t="shared" si="138"/>
        <v>0</v>
      </c>
      <c r="FV39" s="277">
        <f t="shared" si="139"/>
        <v>0</v>
      </c>
      <c r="FW39" s="303">
        <f t="shared" si="140"/>
        <v>0</v>
      </c>
      <c r="FX39" s="380" t="str">
        <f t="shared" si="29"/>
        <v>Д</v>
      </c>
      <c r="FY39" s="274"/>
      <c r="FZ39" s="181">
        <f>'Сведения ФОВ'!GC63</f>
        <v>0</v>
      </c>
      <c r="GA39" s="181">
        <f>'Сведения ФОВ'!GD63</f>
        <v>0</v>
      </c>
      <c r="GB39" s="277">
        <f t="shared" si="141"/>
        <v>0</v>
      </c>
      <c r="GC39" s="277">
        <f t="shared" si="142"/>
        <v>0</v>
      </c>
      <c r="GD39" s="276">
        <f t="shared" si="30"/>
        <v>0</v>
      </c>
      <c r="GE39" s="277">
        <f t="shared" si="143"/>
        <v>0</v>
      </c>
      <c r="GF39" s="277">
        <f t="shared" si="144"/>
        <v>0</v>
      </c>
      <c r="GG39" s="277">
        <f t="shared" si="145"/>
        <v>0</v>
      </c>
      <c r="GH39" s="277">
        <f t="shared" si="146"/>
        <v>0</v>
      </c>
      <c r="GI39" s="303">
        <f t="shared" si="147"/>
        <v>0</v>
      </c>
      <c r="GJ39" s="380" t="str">
        <f t="shared" si="31"/>
        <v>Д</v>
      </c>
      <c r="GK39" s="274"/>
      <c r="GL39" s="181">
        <f>'Сведения ФОВ'!GO63</f>
        <v>0</v>
      </c>
      <c r="GM39" s="181">
        <f>'Сведения ФОВ'!GP63</f>
        <v>0</v>
      </c>
      <c r="GN39" s="277">
        <f t="shared" si="148"/>
        <v>0</v>
      </c>
      <c r="GO39" s="277">
        <f t="shared" si="149"/>
        <v>0</v>
      </c>
      <c r="GP39" s="276">
        <f t="shared" si="32"/>
        <v>0</v>
      </c>
      <c r="GQ39" s="277">
        <f t="shared" si="150"/>
        <v>0</v>
      </c>
      <c r="GR39" s="277">
        <f t="shared" si="151"/>
        <v>0</v>
      </c>
      <c r="GS39" s="277">
        <f t="shared" si="152"/>
        <v>0</v>
      </c>
      <c r="GT39" s="277">
        <f t="shared" si="153"/>
        <v>0</v>
      </c>
      <c r="GU39" s="303">
        <f t="shared" si="154"/>
        <v>0</v>
      </c>
      <c r="GV39" s="380" t="str">
        <f t="shared" si="33"/>
        <v>Д</v>
      </c>
      <c r="GW39" s="274"/>
      <c r="GX39" s="181">
        <f>'Сведения ФОВ'!HA63</f>
        <v>0</v>
      </c>
      <c r="GY39" s="181">
        <f>'Сведения ФОВ'!HB63</f>
        <v>0</v>
      </c>
      <c r="GZ39" s="277">
        <f t="shared" si="155"/>
        <v>0</v>
      </c>
      <c r="HA39" s="277">
        <f t="shared" si="156"/>
        <v>0</v>
      </c>
      <c r="HB39" s="276">
        <f t="shared" si="34"/>
        <v>0</v>
      </c>
      <c r="HC39" s="277">
        <f t="shared" si="157"/>
        <v>0</v>
      </c>
      <c r="HD39" s="277">
        <f t="shared" si="158"/>
        <v>0</v>
      </c>
      <c r="HE39" s="277">
        <f t="shared" si="159"/>
        <v>0</v>
      </c>
      <c r="HF39" s="277">
        <f t="shared" si="160"/>
        <v>0</v>
      </c>
      <c r="HG39" s="303">
        <f t="shared" si="161"/>
        <v>0</v>
      </c>
      <c r="HH39" s="380" t="str">
        <f t="shared" si="35"/>
        <v>Д</v>
      </c>
    </row>
    <row r="40" spans="1:216" ht="15.75">
      <c r="A40" s="241"/>
      <c r="B40" s="181">
        <f>'Сведения ФОВ'!E64</f>
        <v>0</v>
      </c>
      <c r="C40" s="181">
        <f>'Сведения ФОВ'!F64</f>
        <v>0</v>
      </c>
      <c r="D40" s="277">
        <f t="shared" si="36"/>
        <v>0</v>
      </c>
      <c r="E40" s="277">
        <f t="shared" si="37"/>
        <v>0</v>
      </c>
      <c r="F40" s="276">
        <f t="shared" si="0"/>
        <v>0</v>
      </c>
      <c r="G40" s="277">
        <f t="shared" si="38"/>
        <v>0</v>
      </c>
      <c r="H40" s="277">
        <f t="shared" si="39"/>
        <v>0</v>
      </c>
      <c r="I40" s="277">
        <f t="shared" si="40"/>
        <v>0</v>
      </c>
      <c r="J40" s="277">
        <f t="shared" si="41"/>
        <v>0</v>
      </c>
      <c r="K40" s="303">
        <f t="shared" si="42"/>
        <v>0</v>
      </c>
      <c r="L40" s="380" t="str">
        <f t="shared" si="1"/>
        <v>Д</v>
      </c>
      <c r="M40" s="274"/>
      <c r="N40" s="181">
        <f>'Сведения ФОВ'!Q64</f>
        <v>0</v>
      </c>
      <c r="O40" s="181">
        <f>'Сведения ФОВ'!R64</f>
        <v>0</v>
      </c>
      <c r="P40" s="277">
        <f t="shared" si="43"/>
        <v>0</v>
      </c>
      <c r="Q40" s="277">
        <f t="shared" si="44"/>
        <v>0</v>
      </c>
      <c r="R40" s="276">
        <f t="shared" si="2"/>
        <v>0</v>
      </c>
      <c r="S40" s="277">
        <f t="shared" si="45"/>
        <v>0</v>
      </c>
      <c r="T40" s="277">
        <f t="shared" si="46"/>
        <v>0</v>
      </c>
      <c r="U40" s="277">
        <f t="shared" si="47"/>
        <v>0</v>
      </c>
      <c r="V40" s="277">
        <f t="shared" si="48"/>
        <v>0</v>
      </c>
      <c r="W40" s="303">
        <f t="shared" si="49"/>
        <v>0</v>
      </c>
      <c r="X40" s="380" t="str">
        <f t="shared" si="3"/>
        <v>Д</v>
      </c>
      <c r="Y40" s="274"/>
      <c r="Z40" s="181">
        <f>'Сведения ФОВ'!AC64</f>
        <v>0</v>
      </c>
      <c r="AA40" s="181">
        <f>'Сведения ФОВ'!AD64</f>
        <v>0</v>
      </c>
      <c r="AB40" s="277">
        <f t="shared" si="50"/>
        <v>0</v>
      </c>
      <c r="AC40" s="277">
        <f t="shared" si="51"/>
        <v>0</v>
      </c>
      <c r="AD40" s="276">
        <f t="shared" si="4"/>
        <v>0</v>
      </c>
      <c r="AE40" s="277">
        <f t="shared" si="52"/>
        <v>0</v>
      </c>
      <c r="AF40" s="277">
        <f t="shared" si="53"/>
        <v>0</v>
      </c>
      <c r="AG40" s="277">
        <f t="shared" si="54"/>
        <v>0</v>
      </c>
      <c r="AH40" s="277">
        <f t="shared" si="55"/>
        <v>0</v>
      </c>
      <c r="AI40" s="303">
        <f t="shared" si="56"/>
        <v>0</v>
      </c>
      <c r="AJ40" s="380" t="str">
        <f t="shared" si="5"/>
        <v>Д</v>
      </c>
      <c r="AK40" s="274"/>
      <c r="AL40" s="181">
        <f>'Сведения ФОВ'!AO64</f>
        <v>0</v>
      </c>
      <c r="AM40" s="181">
        <f>'Сведения ФОВ'!AP64</f>
        <v>0</v>
      </c>
      <c r="AN40" s="277">
        <f t="shared" si="57"/>
        <v>0</v>
      </c>
      <c r="AO40" s="277">
        <f t="shared" si="58"/>
        <v>0</v>
      </c>
      <c r="AP40" s="276">
        <f t="shared" si="6"/>
        <v>0</v>
      </c>
      <c r="AQ40" s="277">
        <f t="shared" si="59"/>
        <v>0</v>
      </c>
      <c r="AR40" s="277">
        <f t="shared" si="60"/>
        <v>0</v>
      </c>
      <c r="AS40" s="277">
        <f t="shared" si="61"/>
        <v>0</v>
      </c>
      <c r="AT40" s="277">
        <f t="shared" si="62"/>
        <v>0</v>
      </c>
      <c r="AU40" s="303">
        <f t="shared" si="63"/>
        <v>0</v>
      </c>
      <c r="AV40" s="380" t="str">
        <f t="shared" si="7"/>
        <v>Д</v>
      </c>
      <c r="AW40" s="274"/>
      <c r="AX40" s="181">
        <f>'Сведения ФОВ'!BA64</f>
        <v>0</v>
      </c>
      <c r="AY40" s="181">
        <f>'Сведения ФОВ'!BB64</f>
        <v>0</v>
      </c>
      <c r="AZ40" s="277">
        <f t="shared" si="64"/>
        <v>0</v>
      </c>
      <c r="BA40" s="277">
        <f t="shared" si="65"/>
        <v>0</v>
      </c>
      <c r="BB40" s="276">
        <f t="shared" si="8"/>
        <v>0</v>
      </c>
      <c r="BC40" s="277">
        <f t="shared" si="66"/>
        <v>0</v>
      </c>
      <c r="BD40" s="277">
        <f t="shared" si="67"/>
        <v>0</v>
      </c>
      <c r="BE40" s="277">
        <f t="shared" si="68"/>
        <v>0</v>
      </c>
      <c r="BF40" s="277">
        <f t="shared" si="69"/>
        <v>0</v>
      </c>
      <c r="BG40" s="303">
        <f t="shared" si="70"/>
        <v>0</v>
      </c>
      <c r="BH40" s="380" t="str">
        <f t="shared" si="9"/>
        <v>Д</v>
      </c>
      <c r="BI40" s="274"/>
      <c r="BJ40" s="181">
        <f>'Сведения ФОВ'!BM64</f>
        <v>0</v>
      </c>
      <c r="BK40" s="181">
        <f>'Сведения ФОВ'!BN64</f>
        <v>0</v>
      </c>
      <c r="BL40" s="277">
        <f t="shared" si="71"/>
        <v>0</v>
      </c>
      <c r="BM40" s="277">
        <f t="shared" si="72"/>
        <v>0</v>
      </c>
      <c r="BN40" s="276">
        <f t="shared" si="10"/>
        <v>0</v>
      </c>
      <c r="BO40" s="277">
        <f t="shared" si="73"/>
        <v>0</v>
      </c>
      <c r="BP40" s="277">
        <f t="shared" si="74"/>
        <v>0</v>
      </c>
      <c r="BQ40" s="277">
        <f t="shared" si="75"/>
        <v>0</v>
      </c>
      <c r="BR40" s="277">
        <f t="shared" si="76"/>
        <v>0</v>
      </c>
      <c r="BS40" s="303">
        <f t="shared" si="77"/>
        <v>0</v>
      </c>
      <c r="BT40" s="380" t="str">
        <f t="shared" si="11"/>
        <v>Д</v>
      </c>
      <c r="BU40" s="274"/>
      <c r="BV40" s="181">
        <f>'Сведения ФОВ'!BY64</f>
        <v>0</v>
      </c>
      <c r="BW40" s="181">
        <f>'Сведения ФОВ'!BZ64</f>
        <v>0</v>
      </c>
      <c r="BX40" s="277">
        <f t="shared" si="78"/>
        <v>0</v>
      </c>
      <c r="BY40" s="277">
        <f t="shared" si="79"/>
        <v>0</v>
      </c>
      <c r="BZ40" s="276">
        <f t="shared" si="12"/>
        <v>0</v>
      </c>
      <c r="CA40" s="277">
        <f t="shared" si="80"/>
        <v>0</v>
      </c>
      <c r="CB40" s="277">
        <f t="shared" si="81"/>
        <v>0</v>
      </c>
      <c r="CC40" s="277">
        <f t="shared" si="82"/>
        <v>0</v>
      </c>
      <c r="CD40" s="277">
        <f t="shared" si="83"/>
        <v>0</v>
      </c>
      <c r="CE40" s="303">
        <f t="shared" si="84"/>
        <v>0</v>
      </c>
      <c r="CF40" s="380" t="str">
        <f t="shared" si="13"/>
        <v>Д</v>
      </c>
      <c r="CG40" s="274"/>
      <c r="CH40" s="181">
        <f>'Сведения ФОВ'!CK64</f>
        <v>0</v>
      </c>
      <c r="CI40" s="181">
        <f>'Сведения ФОВ'!CL64</f>
        <v>0</v>
      </c>
      <c r="CJ40" s="277">
        <f t="shared" si="85"/>
        <v>0</v>
      </c>
      <c r="CK40" s="277">
        <f t="shared" si="86"/>
        <v>0</v>
      </c>
      <c r="CL40" s="276">
        <f t="shared" si="14"/>
        <v>0</v>
      </c>
      <c r="CM40" s="277">
        <f t="shared" si="87"/>
        <v>0</v>
      </c>
      <c r="CN40" s="277">
        <f t="shared" si="88"/>
        <v>0</v>
      </c>
      <c r="CO40" s="277">
        <f t="shared" si="89"/>
        <v>0</v>
      </c>
      <c r="CP40" s="277">
        <f t="shared" si="90"/>
        <v>0</v>
      </c>
      <c r="CQ40" s="303">
        <f t="shared" si="91"/>
        <v>0</v>
      </c>
      <c r="CR40" s="380" t="str">
        <f t="shared" si="15"/>
        <v>Д</v>
      </c>
      <c r="CS40" s="274"/>
      <c r="CT40" s="181">
        <f>'Сведения ФОВ'!CW64</f>
        <v>0</v>
      </c>
      <c r="CU40" s="181">
        <f>'Сведения ФОВ'!CX64</f>
        <v>0</v>
      </c>
      <c r="CV40" s="277">
        <f t="shared" si="92"/>
        <v>0</v>
      </c>
      <c r="CW40" s="277">
        <f t="shared" si="93"/>
        <v>0</v>
      </c>
      <c r="CX40" s="276">
        <f t="shared" si="16"/>
        <v>0</v>
      </c>
      <c r="CY40" s="277">
        <f t="shared" si="94"/>
        <v>0</v>
      </c>
      <c r="CZ40" s="277">
        <f t="shared" si="95"/>
        <v>0</v>
      </c>
      <c r="DA40" s="277">
        <f t="shared" si="96"/>
        <v>0</v>
      </c>
      <c r="DB40" s="277">
        <f t="shared" si="97"/>
        <v>0</v>
      </c>
      <c r="DC40" s="303">
        <f t="shared" si="98"/>
        <v>0</v>
      </c>
      <c r="DD40" s="380" t="str">
        <f t="shared" si="17"/>
        <v>Д</v>
      </c>
      <c r="DE40" s="274"/>
      <c r="DF40" s="181">
        <f>'Сведения ФОВ'!DI64</f>
        <v>0</v>
      </c>
      <c r="DG40" s="181">
        <f>'Сведения ФОВ'!DJ64</f>
        <v>0</v>
      </c>
      <c r="DH40" s="277">
        <f t="shared" si="99"/>
        <v>0</v>
      </c>
      <c r="DI40" s="277">
        <f t="shared" si="100"/>
        <v>0</v>
      </c>
      <c r="DJ40" s="276">
        <f t="shared" si="18"/>
        <v>0</v>
      </c>
      <c r="DK40" s="277">
        <f t="shared" si="101"/>
        <v>0</v>
      </c>
      <c r="DL40" s="277">
        <f t="shared" si="102"/>
        <v>0</v>
      </c>
      <c r="DM40" s="277">
        <f t="shared" si="103"/>
        <v>0</v>
      </c>
      <c r="DN40" s="277">
        <f t="shared" si="104"/>
        <v>0</v>
      </c>
      <c r="DO40" s="303">
        <f t="shared" si="105"/>
        <v>0</v>
      </c>
      <c r="DP40" s="380" t="str">
        <f t="shared" si="19"/>
        <v>Д</v>
      </c>
      <c r="DQ40" s="274"/>
      <c r="DR40" s="181">
        <f>'Сведения ФОВ'!DU64</f>
        <v>0</v>
      </c>
      <c r="DS40" s="181">
        <f>'Сведения ФОВ'!DV64</f>
        <v>0</v>
      </c>
      <c r="DT40" s="277">
        <f t="shared" si="106"/>
        <v>0</v>
      </c>
      <c r="DU40" s="277">
        <f t="shared" si="107"/>
        <v>0</v>
      </c>
      <c r="DV40" s="276">
        <f t="shared" si="20"/>
        <v>0</v>
      </c>
      <c r="DW40" s="277">
        <f t="shared" si="108"/>
        <v>0</v>
      </c>
      <c r="DX40" s="277">
        <f t="shared" si="109"/>
        <v>0</v>
      </c>
      <c r="DY40" s="277">
        <f t="shared" si="110"/>
        <v>0</v>
      </c>
      <c r="DZ40" s="277">
        <f t="shared" si="111"/>
        <v>0</v>
      </c>
      <c r="EA40" s="303">
        <f t="shared" si="112"/>
        <v>0</v>
      </c>
      <c r="EB40" s="380" t="str">
        <f t="shared" si="21"/>
        <v>Д</v>
      </c>
      <c r="EC40" s="274"/>
      <c r="ED40" s="181">
        <f>'Сведения ФОВ'!EG64</f>
        <v>0</v>
      </c>
      <c r="EE40" s="181">
        <f>'Сведения ФОВ'!EH64</f>
        <v>0</v>
      </c>
      <c r="EF40" s="277">
        <f t="shared" si="113"/>
        <v>0</v>
      </c>
      <c r="EG40" s="277">
        <f t="shared" si="114"/>
        <v>0</v>
      </c>
      <c r="EH40" s="276">
        <f t="shared" si="22"/>
        <v>0</v>
      </c>
      <c r="EI40" s="277">
        <f t="shared" si="115"/>
        <v>0</v>
      </c>
      <c r="EJ40" s="277">
        <f t="shared" si="116"/>
        <v>0</v>
      </c>
      <c r="EK40" s="277">
        <f t="shared" si="117"/>
        <v>0</v>
      </c>
      <c r="EL40" s="277">
        <f t="shared" si="118"/>
        <v>0</v>
      </c>
      <c r="EM40" s="303">
        <f t="shared" si="119"/>
        <v>0</v>
      </c>
      <c r="EN40" s="380" t="str">
        <f t="shared" si="23"/>
        <v>Д</v>
      </c>
      <c r="EO40" s="274"/>
      <c r="EP40" s="181">
        <f>'Сведения ФОВ'!ES64</f>
        <v>0</v>
      </c>
      <c r="EQ40" s="181">
        <f>'Сведения ФОВ'!ET64</f>
        <v>0</v>
      </c>
      <c r="ER40" s="277">
        <f t="shared" si="120"/>
        <v>0</v>
      </c>
      <c r="ES40" s="277">
        <f t="shared" si="121"/>
        <v>0</v>
      </c>
      <c r="ET40" s="276">
        <f t="shared" si="24"/>
        <v>0</v>
      </c>
      <c r="EU40" s="277">
        <f t="shared" si="122"/>
        <v>0</v>
      </c>
      <c r="EV40" s="277">
        <f t="shared" si="123"/>
        <v>0</v>
      </c>
      <c r="EW40" s="277">
        <f t="shared" si="124"/>
        <v>0</v>
      </c>
      <c r="EX40" s="277">
        <f t="shared" si="125"/>
        <v>0</v>
      </c>
      <c r="EY40" s="303">
        <f t="shared" si="126"/>
        <v>0</v>
      </c>
      <c r="EZ40" s="380" t="str">
        <f t="shared" si="25"/>
        <v>Д</v>
      </c>
      <c r="FA40" s="274"/>
      <c r="FB40" s="181">
        <f>'Сведения ФОВ'!FE64</f>
        <v>0</v>
      </c>
      <c r="FC40" s="181">
        <f>'Сведения ФОВ'!FF64</f>
        <v>0</v>
      </c>
      <c r="FD40" s="277">
        <f t="shared" si="127"/>
        <v>0</v>
      </c>
      <c r="FE40" s="277">
        <f t="shared" si="128"/>
        <v>0</v>
      </c>
      <c r="FF40" s="276">
        <f t="shared" si="26"/>
        <v>0</v>
      </c>
      <c r="FG40" s="277">
        <f t="shared" si="129"/>
        <v>0</v>
      </c>
      <c r="FH40" s="277">
        <f t="shared" si="130"/>
        <v>0</v>
      </c>
      <c r="FI40" s="277">
        <f t="shared" si="131"/>
        <v>0</v>
      </c>
      <c r="FJ40" s="277">
        <f t="shared" si="132"/>
        <v>0</v>
      </c>
      <c r="FK40" s="303">
        <f t="shared" si="133"/>
        <v>0</v>
      </c>
      <c r="FL40" s="380" t="str">
        <f t="shared" si="27"/>
        <v>Д</v>
      </c>
      <c r="FM40" s="274"/>
      <c r="FN40" s="181">
        <f>'Сведения ФОВ'!FQ64</f>
        <v>0</v>
      </c>
      <c r="FO40" s="181">
        <f>'Сведения ФОВ'!FR64</f>
        <v>0</v>
      </c>
      <c r="FP40" s="277">
        <f t="shared" si="134"/>
        <v>0</v>
      </c>
      <c r="FQ40" s="277">
        <f t="shared" si="135"/>
        <v>0</v>
      </c>
      <c r="FR40" s="276">
        <f t="shared" si="28"/>
        <v>0</v>
      </c>
      <c r="FS40" s="277">
        <f t="shared" si="136"/>
        <v>0</v>
      </c>
      <c r="FT40" s="277">
        <f t="shared" si="137"/>
        <v>0</v>
      </c>
      <c r="FU40" s="277">
        <f t="shared" si="138"/>
        <v>0</v>
      </c>
      <c r="FV40" s="277">
        <f t="shared" si="139"/>
        <v>0</v>
      </c>
      <c r="FW40" s="303">
        <f t="shared" si="140"/>
        <v>0</v>
      </c>
      <c r="FX40" s="380" t="str">
        <f t="shared" si="29"/>
        <v>Д</v>
      </c>
      <c r="FY40" s="274"/>
      <c r="FZ40" s="181">
        <f>'Сведения ФОВ'!GC64</f>
        <v>0</v>
      </c>
      <c r="GA40" s="181">
        <f>'Сведения ФОВ'!GD64</f>
        <v>0</v>
      </c>
      <c r="GB40" s="277">
        <f t="shared" si="141"/>
        <v>0</v>
      </c>
      <c r="GC40" s="277">
        <f t="shared" si="142"/>
        <v>0</v>
      </c>
      <c r="GD40" s="276">
        <f t="shared" si="30"/>
        <v>0</v>
      </c>
      <c r="GE40" s="277">
        <f t="shared" si="143"/>
        <v>0</v>
      </c>
      <c r="GF40" s="277">
        <f t="shared" si="144"/>
        <v>0</v>
      </c>
      <c r="GG40" s="277">
        <f t="shared" si="145"/>
        <v>0</v>
      </c>
      <c r="GH40" s="277">
        <f t="shared" si="146"/>
        <v>0</v>
      </c>
      <c r="GI40" s="303">
        <f t="shared" si="147"/>
        <v>0</v>
      </c>
      <c r="GJ40" s="380" t="str">
        <f t="shared" si="31"/>
        <v>Д</v>
      </c>
      <c r="GK40" s="274"/>
      <c r="GL40" s="181">
        <f>'Сведения ФОВ'!GO64</f>
        <v>0</v>
      </c>
      <c r="GM40" s="181">
        <f>'Сведения ФОВ'!GP64</f>
        <v>0</v>
      </c>
      <c r="GN40" s="277">
        <f t="shared" si="148"/>
        <v>0</v>
      </c>
      <c r="GO40" s="277">
        <f t="shared" si="149"/>
        <v>0</v>
      </c>
      <c r="GP40" s="276">
        <f t="shared" si="32"/>
        <v>0</v>
      </c>
      <c r="GQ40" s="277">
        <f t="shared" si="150"/>
        <v>0</v>
      </c>
      <c r="GR40" s="277">
        <f t="shared" si="151"/>
        <v>0</v>
      </c>
      <c r="GS40" s="277">
        <f t="shared" si="152"/>
        <v>0</v>
      </c>
      <c r="GT40" s="277">
        <f t="shared" si="153"/>
        <v>0</v>
      </c>
      <c r="GU40" s="303">
        <f t="shared" si="154"/>
        <v>0</v>
      </c>
      <c r="GV40" s="380" t="str">
        <f t="shared" si="33"/>
        <v>Д</v>
      </c>
      <c r="GW40" s="274"/>
      <c r="GX40" s="181">
        <f>'Сведения ФОВ'!HA64</f>
        <v>0</v>
      </c>
      <c r="GY40" s="181">
        <f>'Сведения ФОВ'!HB64</f>
        <v>0</v>
      </c>
      <c r="GZ40" s="277">
        <f t="shared" si="155"/>
        <v>0</v>
      </c>
      <c r="HA40" s="277">
        <f t="shared" si="156"/>
        <v>0</v>
      </c>
      <c r="HB40" s="276">
        <f t="shared" si="34"/>
        <v>0</v>
      </c>
      <c r="HC40" s="277">
        <f t="shared" si="157"/>
        <v>0</v>
      </c>
      <c r="HD40" s="277">
        <f t="shared" si="158"/>
        <v>0</v>
      </c>
      <c r="HE40" s="277">
        <f t="shared" si="159"/>
        <v>0</v>
      </c>
      <c r="HF40" s="277">
        <f t="shared" si="160"/>
        <v>0</v>
      </c>
      <c r="HG40" s="303">
        <f t="shared" si="161"/>
        <v>0</v>
      </c>
      <c r="HH40" s="380" t="str">
        <f t="shared" si="35"/>
        <v>Д</v>
      </c>
    </row>
    <row r="41" spans="1:216" ht="15.75">
      <c r="A41" s="241"/>
      <c r="B41" s="181">
        <f>'Сведения ФОВ'!E65</f>
        <v>0</v>
      </c>
      <c r="C41" s="181">
        <f>'Сведения ФОВ'!F65</f>
        <v>0</v>
      </c>
      <c r="D41" s="277">
        <f t="shared" si="36"/>
        <v>0</v>
      </c>
      <c r="E41" s="277">
        <f t="shared" si="37"/>
        <v>0</v>
      </c>
      <c r="F41" s="276">
        <f t="shared" si="0"/>
        <v>0</v>
      </c>
      <c r="G41" s="277">
        <f t="shared" si="38"/>
        <v>0</v>
      </c>
      <c r="H41" s="277">
        <f t="shared" si="39"/>
        <v>0</v>
      </c>
      <c r="I41" s="277">
        <f t="shared" si="40"/>
        <v>0</v>
      </c>
      <c r="J41" s="277">
        <f t="shared" si="41"/>
        <v>0</v>
      </c>
      <c r="K41" s="303">
        <f t="shared" si="42"/>
        <v>0</v>
      </c>
      <c r="L41" s="380" t="str">
        <f t="shared" si="1"/>
        <v>Д</v>
      </c>
      <c r="M41" s="274"/>
      <c r="N41" s="181">
        <f>'Сведения ФОВ'!Q65</f>
        <v>0</v>
      </c>
      <c r="O41" s="181">
        <f>'Сведения ФОВ'!R65</f>
        <v>0</v>
      </c>
      <c r="P41" s="277">
        <f t="shared" si="43"/>
        <v>0</v>
      </c>
      <c r="Q41" s="277">
        <f t="shared" si="44"/>
        <v>0</v>
      </c>
      <c r="R41" s="276">
        <f t="shared" si="2"/>
        <v>0</v>
      </c>
      <c r="S41" s="277">
        <f t="shared" si="45"/>
        <v>0</v>
      </c>
      <c r="T41" s="277">
        <f t="shared" si="46"/>
        <v>0</v>
      </c>
      <c r="U41" s="277">
        <f t="shared" si="47"/>
        <v>0</v>
      </c>
      <c r="V41" s="277">
        <f t="shared" si="48"/>
        <v>0</v>
      </c>
      <c r="W41" s="303">
        <f t="shared" si="49"/>
        <v>0</v>
      </c>
      <c r="X41" s="380" t="str">
        <f t="shared" si="3"/>
        <v>Д</v>
      </c>
      <c r="Y41" s="274"/>
      <c r="Z41" s="181">
        <f>'Сведения ФОВ'!AC65</f>
        <v>0</v>
      </c>
      <c r="AA41" s="181">
        <f>'Сведения ФОВ'!AD65</f>
        <v>0</v>
      </c>
      <c r="AB41" s="277">
        <f t="shared" si="50"/>
        <v>0</v>
      </c>
      <c r="AC41" s="277">
        <f t="shared" si="51"/>
        <v>0</v>
      </c>
      <c r="AD41" s="276">
        <f t="shared" si="4"/>
        <v>0</v>
      </c>
      <c r="AE41" s="277">
        <f t="shared" si="52"/>
        <v>0</v>
      </c>
      <c r="AF41" s="277">
        <f t="shared" si="53"/>
        <v>0</v>
      </c>
      <c r="AG41" s="277">
        <f t="shared" si="54"/>
        <v>0</v>
      </c>
      <c r="AH41" s="277">
        <f t="shared" si="55"/>
        <v>0</v>
      </c>
      <c r="AI41" s="303">
        <f t="shared" si="56"/>
        <v>0</v>
      </c>
      <c r="AJ41" s="380" t="str">
        <f t="shared" si="5"/>
        <v>Д</v>
      </c>
      <c r="AK41" s="274"/>
      <c r="AL41" s="181">
        <f>'Сведения ФОВ'!AO65</f>
        <v>0</v>
      </c>
      <c r="AM41" s="181">
        <f>'Сведения ФОВ'!AP65</f>
        <v>0</v>
      </c>
      <c r="AN41" s="277">
        <f t="shared" si="57"/>
        <v>0</v>
      </c>
      <c r="AO41" s="277">
        <f t="shared" si="58"/>
        <v>0</v>
      </c>
      <c r="AP41" s="276">
        <f t="shared" si="6"/>
        <v>0</v>
      </c>
      <c r="AQ41" s="277">
        <f t="shared" si="59"/>
        <v>0</v>
      </c>
      <c r="AR41" s="277">
        <f t="shared" si="60"/>
        <v>0</v>
      </c>
      <c r="AS41" s="277">
        <f t="shared" si="61"/>
        <v>0</v>
      </c>
      <c r="AT41" s="277">
        <f t="shared" si="62"/>
        <v>0</v>
      </c>
      <c r="AU41" s="303">
        <f t="shared" si="63"/>
        <v>0</v>
      </c>
      <c r="AV41" s="380" t="str">
        <f t="shared" si="7"/>
        <v>Д</v>
      </c>
      <c r="AW41" s="274"/>
      <c r="AX41" s="181">
        <f>'Сведения ФОВ'!BA65</f>
        <v>0</v>
      </c>
      <c r="AY41" s="181">
        <f>'Сведения ФОВ'!BB65</f>
        <v>0</v>
      </c>
      <c r="AZ41" s="277">
        <f t="shared" si="64"/>
        <v>0</v>
      </c>
      <c r="BA41" s="277">
        <f t="shared" si="65"/>
        <v>0</v>
      </c>
      <c r="BB41" s="276">
        <f t="shared" si="8"/>
        <v>0</v>
      </c>
      <c r="BC41" s="277">
        <f t="shared" si="66"/>
        <v>0</v>
      </c>
      <c r="BD41" s="277">
        <f t="shared" si="67"/>
        <v>0</v>
      </c>
      <c r="BE41" s="277">
        <f t="shared" si="68"/>
        <v>0</v>
      </c>
      <c r="BF41" s="277">
        <f t="shared" si="69"/>
        <v>0</v>
      </c>
      <c r="BG41" s="303">
        <f t="shared" si="70"/>
        <v>0</v>
      </c>
      <c r="BH41" s="380" t="str">
        <f t="shared" si="9"/>
        <v>Д</v>
      </c>
      <c r="BI41" s="274"/>
      <c r="BJ41" s="181">
        <f>'Сведения ФОВ'!BM65</f>
        <v>0</v>
      </c>
      <c r="BK41" s="181">
        <f>'Сведения ФОВ'!BN65</f>
        <v>0</v>
      </c>
      <c r="BL41" s="277">
        <f t="shared" si="71"/>
        <v>0</v>
      </c>
      <c r="BM41" s="277">
        <f t="shared" si="72"/>
        <v>0</v>
      </c>
      <c r="BN41" s="276">
        <f t="shared" si="10"/>
        <v>0</v>
      </c>
      <c r="BO41" s="277">
        <f t="shared" si="73"/>
        <v>0</v>
      </c>
      <c r="BP41" s="277">
        <f t="shared" si="74"/>
        <v>0</v>
      </c>
      <c r="BQ41" s="277">
        <f t="shared" si="75"/>
        <v>0</v>
      </c>
      <c r="BR41" s="277">
        <f t="shared" si="76"/>
        <v>0</v>
      </c>
      <c r="BS41" s="303">
        <f t="shared" si="77"/>
        <v>0</v>
      </c>
      <c r="BT41" s="380" t="str">
        <f t="shared" si="11"/>
        <v>Д</v>
      </c>
      <c r="BU41" s="274"/>
      <c r="BV41" s="181">
        <f>'Сведения ФОВ'!BY65</f>
        <v>0</v>
      </c>
      <c r="BW41" s="181">
        <f>'Сведения ФОВ'!BZ65</f>
        <v>0</v>
      </c>
      <c r="BX41" s="277">
        <f t="shared" si="78"/>
        <v>0</v>
      </c>
      <c r="BY41" s="277">
        <f t="shared" si="79"/>
        <v>0</v>
      </c>
      <c r="BZ41" s="276">
        <f t="shared" si="12"/>
        <v>0</v>
      </c>
      <c r="CA41" s="277">
        <f t="shared" si="80"/>
        <v>0</v>
      </c>
      <c r="CB41" s="277">
        <f t="shared" si="81"/>
        <v>0</v>
      </c>
      <c r="CC41" s="277">
        <f t="shared" si="82"/>
        <v>0</v>
      </c>
      <c r="CD41" s="277">
        <f t="shared" si="83"/>
        <v>0</v>
      </c>
      <c r="CE41" s="303">
        <f t="shared" si="84"/>
        <v>0</v>
      </c>
      <c r="CF41" s="380" t="str">
        <f t="shared" si="13"/>
        <v>Д</v>
      </c>
      <c r="CG41" s="274"/>
      <c r="CH41" s="181">
        <f>'Сведения ФОВ'!CK65</f>
        <v>0</v>
      </c>
      <c r="CI41" s="181">
        <f>'Сведения ФОВ'!CL65</f>
        <v>0</v>
      </c>
      <c r="CJ41" s="277">
        <f t="shared" si="85"/>
        <v>0</v>
      </c>
      <c r="CK41" s="277">
        <f t="shared" si="86"/>
        <v>0</v>
      </c>
      <c r="CL41" s="276">
        <f t="shared" si="14"/>
        <v>0</v>
      </c>
      <c r="CM41" s="277">
        <f t="shared" si="87"/>
        <v>0</v>
      </c>
      <c r="CN41" s="277">
        <f t="shared" si="88"/>
        <v>0</v>
      </c>
      <c r="CO41" s="277">
        <f t="shared" si="89"/>
        <v>0</v>
      </c>
      <c r="CP41" s="277">
        <f t="shared" si="90"/>
        <v>0</v>
      </c>
      <c r="CQ41" s="303">
        <f t="shared" si="91"/>
        <v>0</v>
      </c>
      <c r="CR41" s="380" t="str">
        <f t="shared" si="15"/>
        <v>Д</v>
      </c>
      <c r="CS41" s="274"/>
      <c r="CT41" s="181">
        <f>'Сведения ФОВ'!CW65</f>
        <v>0</v>
      </c>
      <c r="CU41" s="181">
        <f>'Сведения ФОВ'!CX65</f>
        <v>0</v>
      </c>
      <c r="CV41" s="277">
        <f t="shared" si="92"/>
        <v>0</v>
      </c>
      <c r="CW41" s="277">
        <f t="shared" si="93"/>
        <v>0</v>
      </c>
      <c r="CX41" s="276">
        <f t="shared" si="16"/>
        <v>0</v>
      </c>
      <c r="CY41" s="277">
        <f t="shared" si="94"/>
        <v>0</v>
      </c>
      <c r="CZ41" s="277">
        <f t="shared" si="95"/>
        <v>0</v>
      </c>
      <c r="DA41" s="277">
        <f t="shared" si="96"/>
        <v>0</v>
      </c>
      <c r="DB41" s="277">
        <f t="shared" si="97"/>
        <v>0</v>
      </c>
      <c r="DC41" s="303">
        <f t="shared" si="98"/>
        <v>0</v>
      </c>
      <c r="DD41" s="380" t="str">
        <f t="shared" si="17"/>
        <v>Д</v>
      </c>
      <c r="DE41" s="274"/>
      <c r="DF41" s="181">
        <f>'Сведения ФОВ'!DI65</f>
        <v>0</v>
      </c>
      <c r="DG41" s="181">
        <f>'Сведения ФОВ'!DJ65</f>
        <v>0</v>
      </c>
      <c r="DH41" s="277">
        <f t="shared" si="99"/>
        <v>0</v>
      </c>
      <c r="DI41" s="277">
        <f t="shared" si="100"/>
        <v>0</v>
      </c>
      <c r="DJ41" s="276">
        <f t="shared" si="18"/>
        <v>0</v>
      </c>
      <c r="DK41" s="277">
        <f t="shared" si="101"/>
        <v>0</v>
      </c>
      <c r="DL41" s="277">
        <f t="shared" si="102"/>
        <v>0</v>
      </c>
      <c r="DM41" s="277">
        <f t="shared" si="103"/>
        <v>0</v>
      </c>
      <c r="DN41" s="277">
        <f t="shared" si="104"/>
        <v>0</v>
      </c>
      <c r="DO41" s="303">
        <f t="shared" si="105"/>
        <v>0</v>
      </c>
      <c r="DP41" s="380" t="str">
        <f t="shared" si="19"/>
        <v>Д</v>
      </c>
      <c r="DQ41" s="274"/>
      <c r="DR41" s="181">
        <f>'Сведения ФОВ'!DU65</f>
        <v>0</v>
      </c>
      <c r="DS41" s="181">
        <f>'Сведения ФОВ'!DV65</f>
        <v>0</v>
      </c>
      <c r="DT41" s="277">
        <f t="shared" si="106"/>
        <v>0</v>
      </c>
      <c r="DU41" s="277">
        <f t="shared" si="107"/>
        <v>0</v>
      </c>
      <c r="DV41" s="276">
        <f t="shared" si="20"/>
        <v>0</v>
      </c>
      <c r="DW41" s="277">
        <f t="shared" si="108"/>
        <v>0</v>
      </c>
      <c r="DX41" s="277">
        <f t="shared" si="109"/>
        <v>0</v>
      </c>
      <c r="DY41" s="277">
        <f t="shared" si="110"/>
        <v>0</v>
      </c>
      <c r="DZ41" s="277">
        <f t="shared" si="111"/>
        <v>0</v>
      </c>
      <c r="EA41" s="303">
        <f t="shared" si="112"/>
        <v>0</v>
      </c>
      <c r="EB41" s="380" t="str">
        <f t="shared" si="21"/>
        <v>Д</v>
      </c>
      <c r="EC41" s="274"/>
      <c r="ED41" s="181">
        <f>'Сведения ФОВ'!EG65</f>
        <v>0</v>
      </c>
      <c r="EE41" s="181">
        <f>'Сведения ФОВ'!EH65</f>
        <v>0</v>
      </c>
      <c r="EF41" s="277">
        <f t="shared" si="113"/>
        <v>0</v>
      </c>
      <c r="EG41" s="277">
        <f t="shared" si="114"/>
        <v>0</v>
      </c>
      <c r="EH41" s="276">
        <f t="shared" si="22"/>
        <v>0</v>
      </c>
      <c r="EI41" s="277">
        <f t="shared" si="115"/>
        <v>0</v>
      </c>
      <c r="EJ41" s="277">
        <f t="shared" si="116"/>
        <v>0</v>
      </c>
      <c r="EK41" s="277">
        <f t="shared" si="117"/>
        <v>0</v>
      </c>
      <c r="EL41" s="277">
        <f t="shared" si="118"/>
        <v>0</v>
      </c>
      <c r="EM41" s="303">
        <f t="shared" si="119"/>
        <v>0</v>
      </c>
      <c r="EN41" s="380" t="str">
        <f t="shared" si="23"/>
        <v>Д</v>
      </c>
      <c r="EO41" s="274"/>
      <c r="EP41" s="181">
        <f>'Сведения ФОВ'!ES65</f>
        <v>0</v>
      </c>
      <c r="EQ41" s="181">
        <f>'Сведения ФОВ'!ET65</f>
        <v>0</v>
      </c>
      <c r="ER41" s="277">
        <f t="shared" si="120"/>
        <v>0</v>
      </c>
      <c r="ES41" s="277">
        <f t="shared" si="121"/>
        <v>0</v>
      </c>
      <c r="ET41" s="276">
        <f t="shared" si="24"/>
        <v>0</v>
      </c>
      <c r="EU41" s="277">
        <f t="shared" si="122"/>
        <v>0</v>
      </c>
      <c r="EV41" s="277">
        <f t="shared" si="123"/>
        <v>0</v>
      </c>
      <c r="EW41" s="277">
        <f t="shared" si="124"/>
        <v>0</v>
      </c>
      <c r="EX41" s="277">
        <f t="shared" si="125"/>
        <v>0</v>
      </c>
      <c r="EY41" s="303">
        <f t="shared" si="126"/>
        <v>0</v>
      </c>
      <c r="EZ41" s="380" t="str">
        <f t="shared" si="25"/>
        <v>Д</v>
      </c>
      <c r="FA41" s="274"/>
      <c r="FB41" s="181">
        <f>'Сведения ФОВ'!FE65</f>
        <v>0</v>
      </c>
      <c r="FC41" s="181">
        <f>'Сведения ФОВ'!FF65</f>
        <v>0</v>
      </c>
      <c r="FD41" s="277">
        <f t="shared" si="127"/>
        <v>0</v>
      </c>
      <c r="FE41" s="277">
        <f t="shared" si="128"/>
        <v>0</v>
      </c>
      <c r="FF41" s="276">
        <f t="shared" si="26"/>
        <v>0</v>
      </c>
      <c r="FG41" s="277">
        <f t="shared" si="129"/>
        <v>0</v>
      </c>
      <c r="FH41" s="277">
        <f t="shared" si="130"/>
        <v>0</v>
      </c>
      <c r="FI41" s="277">
        <f t="shared" si="131"/>
        <v>0</v>
      </c>
      <c r="FJ41" s="277">
        <f t="shared" si="132"/>
        <v>0</v>
      </c>
      <c r="FK41" s="303">
        <f t="shared" si="133"/>
        <v>0</v>
      </c>
      <c r="FL41" s="380" t="str">
        <f t="shared" si="27"/>
        <v>Д</v>
      </c>
      <c r="FM41" s="274"/>
      <c r="FN41" s="181">
        <f>'Сведения ФОВ'!FQ65</f>
        <v>0</v>
      </c>
      <c r="FO41" s="181">
        <f>'Сведения ФОВ'!FR65</f>
        <v>0</v>
      </c>
      <c r="FP41" s="277">
        <f t="shared" si="134"/>
        <v>0</v>
      </c>
      <c r="FQ41" s="277">
        <f t="shared" si="135"/>
        <v>0</v>
      </c>
      <c r="FR41" s="276">
        <f t="shared" si="28"/>
        <v>0</v>
      </c>
      <c r="FS41" s="277">
        <f t="shared" si="136"/>
        <v>0</v>
      </c>
      <c r="FT41" s="277">
        <f t="shared" si="137"/>
        <v>0</v>
      </c>
      <c r="FU41" s="277">
        <f t="shared" si="138"/>
        <v>0</v>
      </c>
      <c r="FV41" s="277">
        <f t="shared" si="139"/>
        <v>0</v>
      </c>
      <c r="FW41" s="303">
        <f t="shared" si="140"/>
        <v>0</v>
      </c>
      <c r="FX41" s="380" t="str">
        <f t="shared" si="29"/>
        <v>Д</v>
      </c>
      <c r="FY41" s="274"/>
      <c r="FZ41" s="181">
        <f>'Сведения ФОВ'!GC65</f>
        <v>0</v>
      </c>
      <c r="GA41" s="181">
        <f>'Сведения ФОВ'!GD65</f>
        <v>0</v>
      </c>
      <c r="GB41" s="277">
        <f t="shared" si="141"/>
        <v>0</v>
      </c>
      <c r="GC41" s="277">
        <f t="shared" si="142"/>
        <v>0</v>
      </c>
      <c r="GD41" s="276">
        <f t="shared" si="30"/>
        <v>0</v>
      </c>
      <c r="GE41" s="277">
        <f t="shared" si="143"/>
        <v>0</v>
      </c>
      <c r="GF41" s="277">
        <f t="shared" si="144"/>
        <v>0</v>
      </c>
      <c r="GG41" s="277">
        <f t="shared" si="145"/>
        <v>0</v>
      </c>
      <c r="GH41" s="277">
        <f t="shared" si="146"/>
        <v>0</v>
      </c>
      <c r="GI41" s="303">
        <f t="shared" si="147"/>
        <v>0</v>
      </c>
      <c r="GJ41" s="380" t="str">
        <f t="shared" si="31"/>
        <v>Д</v>
      </c>
      <c r="GK41" s="274"/>
      <c r="GL41" s="181">
        <f>'Сведения ФОВ'!GO65</f>
        <v>0</v>
      </c>
      <c r="GM41" s="181">
        <f>'Сведения ФОВ'!GP65</f>
        <v>0</v>
      </c>
      <c r="GN41" s="277">
        <f t="shared" si="148"/>
        <v>0</v>
      </c>
      <c r="GO41" s="277">
        <f t="shared" si="149"/>
        <v>0</v>
      </c>
      <c r="GP41" s="276">
        <f t="shared" si="32"/>
        <v>0</v>
      </c>
      <c r="GQ41" s="277">
        <f t="shared" si="150"/>
        <v>0</v>
      </c>
      <c r="GR41" s="277">
        <f t="shared" si="151"/>
        <v>0</v>
      </c>
      <c r="GS41" s="277">
        <f t="shared" si="152"/>
        <v>0</v>
      </c>
      <c r="GT41" s="277">
        <f t="shared" si="153"/>
        <v>0</v>
      </c>
      <c r="GU41" s="303">
        <f t="shared" si="154"/>
        <v>0</v>
      </c>
      <c r="GV41" s="380" t="str">
        <f t="shared" si="33"/>
        <v>Д</v>
      </c>
      <c r="GW41" s="274"/>
      <c r="GX41" s="181">
        <f>'Сведения ФОВ'!HA65</f>
        <v>0</v>
      </c>
      <c r="GY41" s="181">
        <f>'Сведения ФОВ'!HB65</f>
        <v>0</v>
      </c>
      <c r="GZ41" s="277">
        <f t="shared" si="155"/>
        <v>0</v>
      </c>
      <c r="HA41" s="277">
        <f t="shared" si="156"/>
        <v>0</v>
      </c>
      <c r="HB41" s="276">
        <f t="shared" si="34"/>
        <v>0</v>
      </c>
      <c r="HC41" s="277">
        <f t="shared" si="157"/>
        <v>0</v>
      </c>
      <c r="HD41" s="277">
        <f t="shared" si="158"/>
        <v>0</v>
      </c>
      <c r="HE41" s="277">
        <f t="shared" si="159"/>
        <v>0</v>
      </c>
      <c r="HF41" s="277">
        <f t="shared" si="160"/>
        <v>0</v>
      </c>
      <c r="HG41" s="303">
        <f t="shared" si="161"/>
        <v>0</v>
      </c>
      <c r="HH41" s="380" t="str">
        <f t="shared" si="35"/>
        <v>Д</v>
      </c>
    </row>
    <row r="42" spans="1:216" ht="15.75">
      <c r="A42" s="241"/>
      <c r="B42" s="181">
        <f>'Сведения ФОВ'!E66</f>
        <v>0</v>
      </c>
      <c r="C42" s="181">
        <f>'Сведения ФОВ'!F66</f>
        <v>0</v>
      </c>
      <c r="D42" s="277">
        <f t="shared" si="36"/>
        <v>0</v>
      </c>
      <c r="E42" s="277">
        <f t="shared" si="37"/>
        <v>0</v>
      </c>
      <c r="F42" s="276">
        <f t="shared" si="0"/>
        <v>0</v>
      </c>
      <c r="G42" s="277">
        <f t="shared" si="38"/>
        <v>0</v>
      </c>
      <c r="H42" s="277">
        <f t="shared" si="39"/>
        <v>0</v>
      </c>
      <c r="I42" s="277">
        <f t="shared" si="40"/>
        <v>0</v>
      </c>
      <c r="J42" s="277">
        <f t="shared" si="41"/>
        <v>0</v>
      </c>
      <c r="K42" s="303">
        <f t="shared" si="42"/>
        <v>0</v>
      </c>
      <c r="L42" s="380" t="str">
        <f t="shared" si="1"/>
        <v>Д</v>
      </c>
      <c r="M42" s="274"/>
      <c r="N42" s="181">
        <f>'Сведения ФОВ'!Q66</f>
        <v>0</v>
      </c>
      <c r="O42" s="181">
        <f>'Сведения ФОВ'!R66</f>
        <v>0</v>
      </c>
      <c r="P42" s="277">
        <f t="shared" si="43"/>
        <v>0</v>
      </c>
      <c r="Q42" s="277">
        <f t="shared" si="44"/>
        <v>0</v>
      </c>
      <c r="R42" s="276">
        <f t="shared" si="2"/>
        <v>0</v>
      </c>
      <c r="S42" s="277">
        <f t="shared" si="45"/>
        <v>0</v>
      </c>
      <c r="T42" s="277">
        <f t="shared" si="46"/>
        <v>0</v>
      </c>
      <c r="U42" s="277">
        <f t="shared" si="47"/>
        <v>0</v>
      </c>
      <c r="V42" s="277">
        <f t="shared" si="48"/>
        <v>0</v>
      </c>
      <c r="W42" s="303">
        <f t="shared" si="49"/>
        <v>0</v>
      </c>
      <c r="X42" s="380" t="str">
        <f t="shared" si="3"/>
        <v>Д</v>
      </c>
      <c r="Y42" s="274"/>
      <c r="Z42" s="181">
        <f>'Сведения ФОВ'!AC66</f>
        <v>0</v>
      </c>
      <c r="AA42" s="181">
        <f>'Сведения ФОВ'!AD66</f>
        <v>0</v>
      </c>
      <c r="AB42" s="277">
        <f t="shared" si="50"/>
        <v>0</v>
      </c>
      <c r="AC42" s="277">
        <f t="shared" si="51"/>
        <v>0</v>
      </c>
      <c r="AD42" s="276">
        <f t="shared" si="4"/>
        <v>0</v>
      </c>
      <c r="AE42" s="277">
        <f t="shared" si="52"/>
        <v>0</v>
      </c>
      <c r="AF42" s="277">
        <f t="shared" si="53"/>
        <v>0</v>
      </c>
      <c r="AG42" s="277">
        <f t="shared" si="54"/>
        <v>0</v>
      </c>
      <c r="AH42" s="277">
        <f t="shared" si="55"/>
        <v>0</v>
      </c>
      <c r="AI42" s="303">
        <f t="shared" si="56"/>
        <v>0</v>
      </c>
      <c r="AJ42" s="380" t="str">
        <f t="shared" si="5"/>
        <v>Д</v>
      </c>
      <c r="AK42" s="274"/>
      <c r="AL42" s="181">
        <f>'Сведения ФОВ'!AO66</f>
        <v>0</v>
      </c>
      <c r="AM42" s="181">
        <f>'Сведения ФОВ'!AP66</f>
        <v>0</v>
      </c>
      <c r="AN42" s="277">
        <f t="shared" si="57"/>
        <v>0</v>
      </c>
      <c r="AO42" s="277">
        <f t="shared" si="58"/>
        <v>0</v>
      </c>
      <c r="AP42" s="276">
        <f t="shared" si="6"/>
        <v>0</v>
      </c>
      <c r="AQ42" s="277">
        <f t="shared" si="59"/>
        <v>0</v>
      </c>
      <c r="AR42" s="277">
        <f t="shared" si="60"/>
        <v>0</v>
      </c>
      <c r="AS42" s="277">
        <f t="shared" si="61"/>
        <v>0</v>
      </c>
      <c r="AT42" s="277">
        <f t="shared" si="62"/>
        <v>0</v>
      </c>
      <c r="AU42" s="303">
        <f t="shared" si="63"/>
        <v>0</v>
      </c>
      <c r="AV42" s="380" t="str">
        <f t="shared" si="7"/>
        <v>Д</v>
      </c>
      <c r="AW42" s="274"/>
      <c r="AX42" s="181">
        <f>'Сведения ФОВ'!BA66</f>
        <v>0</v>
      </c>
      <c r="AY42" s="181">
        <f>'Сведения ФОВ'!BB66</f>
        <v>0</v>
      </c>
      <c r="AZ42" s="277">
        <f t="shared" si="64"/>
        <v>0</v>
      </c>
      <c r="BA42" s="277">
        <f t="shared" si="65"/>
        <v>0</v>
      </c>
      <c r="BB42" s="276">
        <f t="shared" si="8"/>
        <v>0</v>
      </c>
      <c r="BC42" s="277">
        <f t="shared" si="66"/>
        <v>0</v>
      </c>
      <c r="BD42" s="277">
        <f t="shared" si="67"/>
        <v>0</v>
      </c>
      <c r="BE42" s="277">
        <f t="shared" si="68"/>
        <v>0</v>
      </c>
      <c r="BF42" s="277">
        <f t="shared" si="69"/>
        <v>0</v>
      </c>
      <c r="BG42" s="303">
        <f t="shared" si="70"/>
        <v>0</v>
      </c>
      <c r="BH42" s="380" t="str">
        <f t="shared" si="9"/>
        <v>Д</v>
      </c>
      <c r="BI42" s="274"/>
      <c r="BJ42" s="181">
        <f>'Сведения ФОВ'!BM66</f>
        <v>0</v>
      </c>
      <c r="BK42" s="181">
        <f>'Сведения ФОВ'!BN66</f>
        <v>0</v>
      </c>
      <c r="BL42" s="277">
        <f t="shared" si="71"/>
        <v>0</v>
      </c>
      <c r="BM42" s="277">
        <f t="shared" si="72"/>
        <v>0</v>
      </c>
      <c r="BN42" s="276">
        <f t="shared" si="10"/>
        <v>0</v>
      </c>
      <c r="BO42" s="277">
        <f t="shared" si="73"/>
        <v>0</v>
      </c>
      <c r="BP42" s="277">
        <f t="shared" si="74"/>
        <v>0</v>
      </c>
      <c r="BQ42" s="277">
        <f t="shared" si="75"/>
        <v>0</v>
      </c>
      <c r="BR42" s="277">
        <f t="shared" si="76"/>
        <v>0</v>
      </c>
      <c r="BS42" s="303">
        <f t="shared" si="77"/>
        <v>0</v>
      </c>
      <c r="BT42" s="380" t="str">
        <f t="shared" si="11"/>
        <v>Д</v>
      </c>
      <c r="BU42" s="274"/>
      <c r="BV42" s="181">
        <f>'Сведения ФОВ'!BY66</f>
        <v>0</v>
      </c>
      <c r="BW42" s="181">
        <f>'Сведения ФОВ'!BZ66</f>
        <v>0</v>
      </c>
      <c r="BX42" s="277">
        <f t="shared" si="78"/>
        <v>0</v>
      </c>
      <c r="BY42" s="277">
        <f t="shared" si="79"/>
        <v>0</v>
      </c>
      <c r="BZ42" s="276">
        <f t="shared" si="12"/>
        <v>0</v>
      </c>
      <c r="CA42" s="277">
        <f t="shared" si="80"/>
        <v>0</v>
      </c>
      <c r="CB42" s="277">
        <f t="shared" si="81"/>
        <v>0</v>
      </c>
      <c r="CC42" s="277">
        <f t="shared" si="82"/>
        <v>0</v>
      </c>
      <c r="CD42" s="277">
        <f t="shared" si="83"/>
        <v>0</v>
      </c>
      <c r="CE42" s="303">
        <f t="shared" si="84"/>
        <v>0</v>
      </c>
      <c r="CF42" s="380" t="str">
        <f t="shared" si="13"/>
        <v>Д</v>
      </c>
      <c r="CG42" s="274"/>
      <c r="CH42" s="181">
        <f>'Сведения ФОВ'!CK66</f>
        <v>0</v>
      </c>
      <c r="CI42" s="181">
        <f>'Сведения ФОВ'!CL66</f>
        <v>0</v>
      </c>
      <c r="CJ42" s="277">
        <f t="shared" si="85"/>
        <v>0</v>
      </c>
      <c r="CK42" s="277">
        <f t="shared" si="86"/>
        <v>0</v>
      </c>
      <c r="CL42" s="276">
        <f t="shared" si="14"/>
        <v>0</v>
      </c>
      <c r="CM42" s="277">
        <f t="shared" si="87"/>
        <v>0</v>
      </c>
      <c r="CN42" s="277">
        <f t="shared" si="88"/>
        <v>0</v>
      </c>
      <c r="CO42" s="277">
        <f t="shared" si="89"/>
        <v>0</v>
      </c>
      <c r="CP42" s="277">
        <f t="shared" si="90"/>
        <v>0</v>
      </c>
      <c r="CQ42" s="303">
        <f t="shared" si="91"/>
        <v>0</v>
      </c>
      <c r="CR42" s="380" t="str">
        <f t="shared" si="15"/>
        <v>Д</v>
      </c>
      <c r="CS42" s="274"/>
      <c r="CT42" s="181">
        <f>'Сведения ФОВ'!CW66</f>
        <v>0</v>
      </c>
      <c r="CU42" s="181">
        <f>'Сведения ФОВ'!CX66</f>
        <v>0</v>
      </c>
      <c r="CV42" s="277">
        <f t="shared" si="92"/>
        <v>0</v>
      </c>
      <c r="CW42" s="277">
        <f t="shared" si="93"/>
        <v>0</v>
      </c>
      <c r="CX42" s="276">
        <f t="shared" si="16"/>
        <v>0</v>
      </c>
      <c r="CY42" s="277">
        <f t="shared" si="94"/>
        <v>0</v>
      </c>
      <c r="CZ42" s="277">
        <f t="shared" si="95"/>
        <v>0</v>
      </c>
      <c r="DA42" s="277">
        <f t="shared" si="96"/>
        <v>0</v>
      </c>
      <c r="DB42" s="277">
        <f t="shared" si="97"/>
        <v>0</v>
      </c>
      <c r="DC42" s="303">
        <f t="shared" si="98"/>
        <v>0</v>
      </c>
      <c r="DD42" s="380" t="str">
        <f t="shared" si="17"/>
        <v>Д</v>
      </c>
      <c r="DE42" s="274"/>
      <c r="DF42" s="181">
        <f>'Сведения ФОВ'!DI66</f>
        <v>0</v>
      </c>
      <c r="DG42" s="181">
        <f>'Сведения ФОВ'!DJ66</f>
        <v>0</v>
      </c>
      <c r="DH42" s="277">
        <f t="shared" si="99"/>
        <v>0</v>
      </c>
      <c r="DI42" s="277">
        <f t="shared" si="100"/>
        <v>0</v>
      </c>
      <c r="DJ42" s="276">
        <f t="shared" si="18"/>
        <v>0</v>
      </c>
      <c r="DK42" s="277">
        <f t="shared" si="101"/>
        <v>0</v>
      </c>
      <c r="DL42" s="277">
        <f t="shared" si="102"/>
        <v>0</v>
      </c>
      <c r="DM42" s="277">
        <f t="shared" si="103"/>
        <v>0</v>
      </c>
      <c r="DN42" s="277">
        <f t="shared" si="104"/>
        <v>0</v>
      </c>
      <c r="DO42" s="303">
        <f t="shared" si="105"/>
        <v>0</v>
      </c>
      <c r="DP42" s="380" t="str">
        <f t="shared" si="19"/>
        <v>Д</v>
      </c>
      <c r="DQ42" s="274"/>
      <c r="DR42" s="181">
        <f>'Сведения ФОВ'!DU66</f>
        <v>0</v>
      </c>
      <c r="DS42" s="181">
        <f>'Сведения ФОВ'!DV66</f>
        <v>0</v>
      </c>
      <c r="DT42" s="277">
        <f t="shared" si="106"/>
        <v>0</v>
      </c>
      <c r="DU42" s="277">
        <f t="shared" si="107"/>
        <v>0</v>
      </c>
      <c r="DV42" s="276">
        <f t="shared" si="20"/>
        <v>0</v>
      </c>
      <c r="DW42" s="277">
        <f t="shared" si="108"/>
        <v>0</v>
      </c>
      <c r="DX42" s="277">
        <f t="shared" si="109"/>
        <v>0</v>
      </c>
      <c r="DY42" s="277">
        <f t="shared" si="110"/>
        <v>0</v>
      </c>
      <c r="DZ42" s="277">
        <f t="shared" si="111"/>
        <v>0</v>
      </c>
      <c r="EA42" s="303">
        <f t="shared" si="112"/>
        <v>0</v>
      </c>
      <c r="EB42" s="380" t="str">
        <f t="shared" si="21"/>
        <v>Д</v>
      </c>
      <c r="EC42" s="274"/>
      <c r="ED42" s="181">
        <f>'Сведения ФОВ'!EG66</f>
        <v>0</v>
      </c>
      <c r="EE42" s="181">
        <f>'Сведения ФОВ'!EH66</f>
        <v>0</v>
      </c>
      <c r="EF42" s="277">
        <f t="shared" si="113"/>
        <v>0</v>
      </c>
      <c r="EG42" s="277">
        <f t="shared" si="114"/>
        <v>0</v>
      </c>
      <c r="EH42" s="276">
        <f t="shared" si="22"/>
        <v>0</v>
      </c>
      <c r="EI42" s="277">
        <f t="shared" si="115"/>
        <v>0</v>
      </c>
      <c r="EJ42" s="277">
        <f t="shared" si="116"/>
        <v>0</v>
      </c>
      <c r="EK42" s="277">
        <f t="shared" si="117"/>
        <v>0</v>
      </c>
      <c r="EL42" s="277">
        <f t="shared" si="118"/>
        <v>0</v>
      </c>
      <c r="EM42" s="303">
        <f t="shared" si="119"/>
        <v>0</v>
      </c>
      <c r="EN42" s="380" t="str">
        <f t="shared" si="23"/>
        <v>Д</v>
      </c>
      <c r="EO42" s="274"/>
      <c r="EP42" s="181">
        <f>'Сведения ФОВ'!ES66</f>
        <v>0</v>
      </c>
      <c r="EQ42" s="181">
        <f>'Сведения ФОВ'!ET66</f>
        <v>0</v>
      </c>
      <c r="ER42" s="277">
        <f t="shared" si="120"/>
        <v>0</v>
      </c>
      <c r="ES42" s="277">
        <f t="shared" si="121"/>
        <v>0</v>
      </c>
      <c r="ET42" s="276">
        <f t="shared" si="24"/>
        <v>0</v>
      </c>
      <c r="EU42" s="277">
        <f t="shared" si="122"/>
        <v>0</v>
      </c>
      <c r="EV42" s="277">
        <f t="shared" si="123"/>
        <v>0</v>
      </c>
      <c r="EW42" s="277">
        <f t="shared" si="124"/>
        <v>0</v>
      </c>
      <c r="EX42" s="277">
        <f t="shared" si="125"/>
        <v>0</v>
      </c>
      <c r="EY42" s="303">
        <f t="shared" si="126"/>
        <v>0</v>
      </c>
      <c r="EZ42" s="380" t="str">
        <f t="shared" si="25"/>
        <v>Д</v>
      </c>
      <c r="FA42" s="274"/>
      <c r="FB42" s="181">
        <f>'Сведения ФОВ'!FE66</f>
        <v>0</v>
      </c>
      <c r="FC42" s="181">
        <f>'Сведения ФОВ'!FF66</f>
        <v>0</v>
      </c>
      <c r="FD42" s="277">
        <f t="shared" si="127"/>
        <v>0</v>
      </c>
      <c r="FE42" s="277">
        <f t="shared" si="128"/>
        <v>0</v>
      </c>
      <c r="FF42" s="276">
        <f t="shared" si="26"/>
        <v>0</v>
      </c>
      <c r="FG42" s="277">
        <f t="shared" si="129"/>
        <v>0</v>
      </c>
      <c r="FH42" s="277">
        <f t="shared" si="130"/>
        <v>0</v>
      </c>
      <c r="FI42" s="277">
        <f t="shared" si="131"/>
        <v>0</v>
      </c>
      <c r="FJ42" s="277">
        <f t="shared" si="132"/>
        <v>0</v>
      </c>
      <c r="FK42" s="303">
        <f t="shared" si="133"/>
        <v>0</v>
      </c>
      <c r="FL42" s="380" t="str">
        <f t="shared" si="27"/>
        <v>Д</v>
      </c>
      <c r="FM42" s="274"/>
      <c r="FN42" s="181">
        <f>'Сведения ФОВ'!FQ66</f>
        <v>0</v>
      </c>
      <c r="FO42" s="181">
        <f>'Сведения ФОВ'!FR66</f>
        <v>0</v>
      </c>
      <c r="FP42" s="277">
        <f t="shared" si="134"/>
        <v>0</v>
      </c>
      <c r="FQ42" s="277">
        <f t="shared" si="135"/>
        <v>0</v>
      </c>
      <c r="FR42" s="276">
        <f t="shared" si="28"/>
        <v>0</v>
      </c>
      <c r="FS42" s="277">
        <f t="shared" si="136"/>
        <v>0</v>
      </c>
      <c r="FT42" s="277">
        <f t="shared" si="137"/>
        <v>0</v>
      </c>
      <c r="FU42" s="277">
        <f t="shared" si="138"/>
        <v>0</v>
      </c>
      <c r="FV42" s="277">
        <f t="shared" si="139"/>
        <v>0</v>
      </c>
      <c r="FW42" s="303">
        <f t="shared" si="140"/>
        <v>0</v>
      </c>
      <c r="FX42" s="380" t="str">
        <f t="shared" si="29"/>
        <v>Д</v>
      </c>
      <c r="FY42" s="274"/>
      <c r="FZ42" s="181">
        <f>'Сведения ФОВ'!GC66</f>
        <v>0</v>
      </c>
      <c r="GA42" s="181">
        <f>'Сведения ФОВ'!GD66</f>
        <v>0</v>
      </c>
      <c r="GB42" s="277">
        <f t="shared" si="141"/>
        <v>0</v>
      </c>
      <c r="GC42" s="277">
        <f t="shared" si="142"/>
        <v>0</v>
      </c>
      <c r="GD42" s="276">
        <f t="shared" si="30"/>
        <v>0</v>
      </c>
      <c r="GE42" s="277">
        <f t="shared" si="143"/>
        <v>0</v>
      </c>
      <c r="GF42" s="277">
        <f t="shared" si="144"/>
        <v>0</v>
      </c>
      <c r="GG42" s="277">
        <f t="shared" si="145"/>
        <v>0</v>
      </c>
      <c r="GH42" s="277">
        <f t="shared" si="146"/>
        <v>0</v>
      </c>
      <c r="GI42" s="303">
        <f t="shared" si="147"/>
        <v>0</v>
      </c>
      <c r="GJ42" s="380" t="str">
        <f t="shared" si="31"/>
        <v>Д</v>
      </c>
      <c r="GK42" s="274"/>
      <c r="GL42" s="181">
        <f>'Сведения ФОВ'!GO66</f>
        <v>0</v>
      </c>
      <c r="GM42" s="181">
        <f>'Сведения ФОВ'!GP66</f>
        <v>0</v>
      </c>
      <c r="GN42" s="277">
        <f t="shared" si="148"/>
        <v>0</v>
      </c>
      <c r="GO42" s="277">
        <f t="shared" si="149"/>
        <v>0</v>
      </c>
      <c r="GP42" s="276">
        <f t="shared" si="32"/>
        <v>0</v>
      </c>
      <c r="GQ42" s="277">
        <f t="shared" si="150"/>
        <v>0</v>
      </c>
      <c r="GR42" s="277">
        <f t="shared" si="151"/>
        <v>0</v>
      </c>
      <c r="GS42" s="277">
        <f t="shared" si="152"/>
        <v>0</v>
      </c>
      <c r="GT42" s="277">
        <f t="shared" si="153"/>
        <v>0</v>
      </c>
      <c r="GU42" s="303">
        <f t="shared" si="154"/>
        <v>0</v>
      </c>
      <c r="GV42" s="380" t="str">
        <f t="shared" si="33"/>
        <v>Д</v>
      </c>
      <c r="GW42" s="274"/>
      <c r="GX42" s="181">
        <f>'Сведения ФОВ'!HA66</f>
        <v>0</v>
      </c>
      <c r="GY42" s="181">
        <f>'Сведения ФОВ'!HB66</f>
        <v>0</v>
      </c>
      <c r="GZ42" s="277">
        <f t="shared" si="155"/>
        <v>0</v>
      </c>
      <c r="HA42" s="277">
        <f t="shared" si="156"/>
        <v>0</v>
      </c>
      <c r="HB42" s="276">
        <f t="shared" si="34"/>
        <v>0</v>
      </c>
      <c r="HC42" s="277">
        <f t="shared" si="157"/>
        <v>0</v>
      </c>
      <c r="HD42" s="277">
        <f t="shared" si="158"/>
        <v>0</v>
      </c>
      <c r="HE42" s="277">
        <f t="shared" si="159"/>
        <v>0</v>
      </c>
      <c r="HF42" s="277">
        <f t="shared" si="160"/>
        <v>0</v>
      </c>
      <c r="HG42" s="303">
        <f t="shared" si="161"/>
        <v>0</v>
      </c>
      <c r="HH42" s="380" t="str">
        <f t="shared" si="35"/>
        <v>Д</v>
      </c>
    </row>
    <row r="43" spans="1:216" ht="15.75">
      <c r="A43" s="241"/>
      <c r="B43" s="181">
        <f>'Сведения ФОВ'!E67</f>
        <v>0</v>
      </c>
      <c r="C43" s="181">
        <f>'Сведения ФОВ'!F67</f>
        <v>0</v>
      </c>
      <c r="D43" s="277">
        <f t="shared" si="36"/>
        <v>0</v>
      </c>
      <c r="E43" s="277">
        <f t="shared" si="37"/>
        <v>0</v>
      </c>
      <c r="F43" s="276">
        <f t="shared" si="0"/>
        <v>0</v>
      </c>
      <c r="G43" s="277">
        <f t="shared" si="38"/>
        <v>0</v>
      </c>
      <c r="H43" s="277">
        <f t="shared" si="39"/>
        <v>0</v>
      </c>
      <c r="I43" s="277">
        <f t="shared" si="40"/>
        <v>0</v>
      </c>
      <c r="J43" s="277">
        <f t="shared" si="41"/>
        <v>0</v>
      </c>
      <c r="K43" s="303">
        <f t="shared" si="42"/>
        <v>0</v>
      </c>
      <c r="L43" s="380" t="str">
        <f t="shared" si="1"/>
        <v>Д</v>
      </c>
      <c r="M43" s="274"/>
      <c r="N43" s="181">
        <f>'Сведения ФОВ'!Q67</f>
        <v>0</v>
      </c>
      <c r="O43" s="181">
        <f>'Сведения ФОВ'!R67</f>
        <v>0</v>
      </c>
      <c r="P43" s="277">
        <f t="shared" si="43"/>
        <v>0</v>
      </c>
      <c r="Q43" s="277">
        <f t="shared" si="44"/>
        <v>0</v>
      </c>
      <c r="R43" s="276">
        <f t="shared" si="2"/>
        <v>0</v>
      </c>
      <c r="S43" s="277">
        <f t="shared" si="45"/>
        <v>0</v>
      </c>
      <c r="T43" s="277">
        <f t="shared" si="46"/>
        <v>0</v>
      </c>
      <c r="U43" s="277">
        <f t="shared" si="47"/>
        <v>0</v>
      </c>
      <c r="V43" s="277">
        <f t="shared" si="48"/>
        <v>0</v>
      </c>
      <c r="W43" s="303">
        <f t="shared" si="49"/>
        <v>0</v>
      </c>
      <c r="X43" s="380" t="str">
        <f t="shared" si="3"/>
        <v>Д</v>
      </c>
      <c r="Y43" s="274"/>
      <c r="Z43" s="181">
        <f>'Сведения ФОВ'!AC67</f>
        <v>0</v>
      </c>
      <c r="AA43" s="181">
        <f>'Сведения ФОВ'!AD67</f>
        <v>0</v>
      </c>
      <c r="AB43" s="277">
        <f t="shared" si="50"/>
        <v>0</v>
      </c>
      <c r="AC43" s="277">
        <f t="shared" si="51"/>
        <v>0</v>
      </c>
      <c r="AD43" s="276">
        <f t="shared" si="4"/>
        <v>0</v>
      </c>
      <c r="AE43" s="277">
        <f t="shared" si="52"/>
        <v>0</v>
      </c>
      <c r="AF43" s="277">
        <f t="shared" si="53"/>
        <v>0</v>
      </c>
      <c r="AG43" s="277">
        <f t="shared" si="54"/>
        <v>0</v>
      </c>
      <c r="AH43" s="277">
        <f t="shared" si="55"/>
        <v>0</v>
      </c>
      <c r="AI43" s="303">
        <f t="shared" si="56"/>
        <v>0</v>
      </c>
      <c r="AJ43" s="380" t="str">
        <f t="shared" si="5"/>
        <v>Д</v>
      </c>
      <c r="AK43" s="274"/>
      <c r="AL43" s="181">
        <f>'Сведения ФОВ'!AO67</f>
        <v>0</v>
      </c>
      <c r="AM43" s="181">
        <f>'Сведения ФОВ'!AP67</f>
        <v>0</v>
      </c>
      <c r="AN43" s="277">
        <f t="shared" si="57"/>
        <v>0</v>
      </c>
      <c r="AO43" s="277">
        <f t="shared" si="58"/>
        <v>0</v>
      </c>
      <c r="AP43" s="276">
        <f t="shared" si="6"/>
        <v>0</v>
      </c>
      <c r="AQ43" s="277">
        <f t="shared" si="59"/>
        <v>0</v>
      </c>
      <c r="AR43" s="277">
        <f t="shared" si="60"/>
        <v>0</v>
      </c>
      <c r="AS43" s="277">
        <f t="shared" si="61"/>
        <v>0</v>
      </c>
      <c r="AT43" s="277">
        <f t="shared" si="62"/>
        <v>0</v>
      </c>
      <c r="AU43" s="303">
        <f t="shared" si="63"/>
        <v>0</v>
      </c>
      <c r="AV43" s="380" t="str">
        <f t="shared" si="7"/>
        <v>Д</v>
      </c>
      <c r="AW43" s="274"/>
      <c r="AX43" s="181">
        <f>'Сведения ФОВ'!BA67</f>
        <v>0</v>
      </c>
      <c r="AY43" s="181">
        <f>'Сведения ФОВ'!BB67</f>
        <v>0</v>
      </c>
      <c r="AZ43" s="277">
        <f t="shared" si="64"/>
        <v>0</v>
      </c>
      <c r="BA43" s="277">
        <f t="shared" si="65"/>
        <v>0</v>
      </c>
      <c r="BB43" s="276">
        <f t="shared" si="8"/>
        <v>0</v>
      </c>
      <c r="BC43" s="277">
        <f t="shared" si="66"/>
        <v>0</v>
      </c>
      <c r="BD43" s="277">
        <f t="shared" si="67"/>
        <v>0</v>
      </c>
      <c r="BE43" s="277">
        <f t="shared" si="68"/>
        <v>0</v>
      </c>
      <c r="BF43" s="277">
        <f t="shared" si="69"/>
        <v>0</v>
      </c>
      <c r="BG43" s="303">
        <f t="shared" si="70"/>
        <v>0</v>
      </c>
      <c r="BH43" s="380" t="str">
        <f t="shared" si="9"/>
        <v>Д</v>
      </c>
      <c r="BI43" s="274"/>
      <c r="BJ43" s="181">
        <f>'Сведения ФОВ'!BM67</f>
        <v>0</v>
      </c>
      <c r="BK43" s="181">
        <f>'Сведения ФОВ'!BN67</f>
        <v>0</v>
      </c>
      <c r="BL43" s="277">
        <f t="shared" si="71"/>
        <v>0</v>
      </c>
      <c r="BM43" s="277">
        <f t="shared" si="72"/>
        <v>0</v>
      </c>
      <c r="BN43" s="276">
        <f t="shared" si="10"/>
        <v>0</v>
      </c>
      <c r="BO43" s="277">
        <f t="shared" si="73"/>
        <v>0</v>
      </c>
      <c r="BP43" s="277">
        <f t="shared" si="74"/>
        <v>0</v>
      </c>
      <c r="BQ43" s="277">
        <f t="shared" si="75"/>
        <v>0</v>
      </c>
      <c r="BR43" s="277">
        <f t="shared" si="76"/>
        <v>0</v>
      </c>
      <c r="BS43" s="303">
        <f t="shared" si="77"/>
        <v>0</v>
      </c>
      <c r="BT43" s="380" t="str">
        <f t="shared" si="11"/>
        <v>Д</v>
      </c>
      <c r="BU43" s="274"/>
      <c r="BV43" s="181">
        <f>'Сведения ФОВ'!BY67</f>
        <v>0</v>
      </c>
      <c r="BW43" s="181">
        <f>'Сведения ФОВ'!BZ67</f>
        <v>0</v>
      </c>
      <c r="BX43" s="277">
        <f t="shared" si="78"/>
        <v>0</v>
      </c>
      <c r="BY43" s="277">
        <f t="shared" si="79"/>
        <v>0</v>
      </c>
      <c r="BZ43" s="276">
        <f t="shared" si="12"/>
        <v>0</v>
      </c>
      <c r="CA43" s="277">
        <f t="shared" si="80"/>
        <v>0</v>
      </c>
      <c r="CB43" s="277">
        <f t="shared" si="81"/>
        <v>0</v>
      </c>
      <c r="CC43" s="277">
        <f t="shared" si="82"/>
        <v>0</v>
      </c>
      <c r="CD43" s="277">
        <f t="shared" si="83"/>
        <v>0</v>
      </c>
      <c r="CE43" s="303">
        <f t="shared" si="84"/>
        <v>0</v>
      </c>
      <c r="CF43" s="380" t="str">
        <f t="shared" si="13"/>
        <v>Д</v>
      </c>
      <c r="CG43" s="274"/>
      <c r="CH43" s="181">
        <f>'Сведения ФОВ'!CK67</f>
        <v>0</v>
      </c>
      <c r="CI43" s="181">
        <f>'Сведения ФОВ'!CL67</f>
        <v>0</v>
      </c>
      <c r="CJ43" s="277">
        <f t="shared" si="85"/>
        <v>0</v>
      </c>
      <c r="CK43" s="277">
        <f t="shared" si="86"/>
        <v>0</v>
      </c>
      <c r="CL43" s="276">
        <f t="shared" si="14"/>
        <v>0</v>
      </c>
      <c r="CM43" s="277">
        <f t="shared" si="87"/>
        <v>0</v>
      </c>
      <c r="CN43" s="277">
        <f t="shared" si="88"/>
        <v>0</v>
      </c>
      <c r="CO43" s="277">
        <f t="shared" si="89"/>
        <v>0</v>
      </c>
      <c r="CP43" s="277">
        <f t="shared" si="90"/>
        <v>0</v>
      </c>
      <c r="CQ43" s="303">
        <f t="shared" si="91"/>
        <v>0</v>
      </c>
      <c r="CR43" s="380" t="str">
        <f t="shared" si="15"/>
        <v>Д</v>
      </c>
      <c r="CS43" s="274"/>
      <c r="CT43" s="181">
        <f>'Сведения ФОВ'!CW67</f>
        <v>0</v>
      </c>
      <c r="CU43" s="181">
        <f>'Сведения ФОВ'!CX67</f>
        <v>0</v>
      </c>
      <c r="CV43" s="277">
        <f t="shared" si="92"/>
        <v>0</v>
      </c>
      <c r="CW43" s="277">
        <f t="shared" si="93"/>
        <v>0</v>
      </c>
      <c r="CX43" s="276">
        <f t="shared" si="16"/>
        <v>0</v>
      </c>
      <c r="CY43" s="277">
        <f t="shared" si="94"/>
        <v>0</v>
      </c>
      <c r="CZ43" s="277">
        <f t="shared" si="95"/>
        <v>0</v>
      </c>
      <c r="DA43" s="277">
        <f t="shared" si="96"/>
        <v>0</v>
      </c>
      <c r="DB43" s="277">
        <f t="shared" si="97"/>
        <v>0</v>
      </c>
      <c r="DC43" s="303">
        <f t="shared" si="98"/>
        <v>0</v>
      </c>
      <c r="DD43" s="380" t="str">
        <f t="shared" si="17"/>
        <v>Д</v>
      </c>
      <c r="DE43" s="274"/>
      <c r="DF43" s="181">
        <f>'Сведения ФОВ'!DI67</f>
        <v>0</v>
      </c>
      <c r="DG43" s="181">
        <f>'Сведения ФОВ'!DJ67</f>
        <v>0</v>
      </c>
      <c r="DH43" s="277">
        <f t="shared" si="99"/>
        <v>0</v>
      </c>
      <c r="DI43" s="277">
        <f t="shared" si="100"/>
        <v>0</v>
      </c>
      <c r="DJ43" s="276">
        <f t="shared" si="18"/>
        <v>0</v>
      </c>
      <c r="DK43" s="277">
        <f t="shared" si="101"/>
        <v>0</v>
      </c>
      <c r="DL43" s="277">
        <f t="shared" si="102"/>
        <v>0</v>
      </c>
      <c r="DM43" s="277">
        <f t="shared" si="103"/>
        <v>0</v>
      </c>
      <c r="DN43" s="277">
        <f t="shared" si="104"/>
        <v>0</v>
      </c>
      <c r="DO43" s="303">
        <f t="shared" si="105"/>
        <v>0</v>
      </c>
      <c r="DP43" s="380" t="str">
        <f t="shared" si="19"/>
        <v>Д</v>
      </c>
      <c r="DQ43" s="274"/>
      <c r="DR43" s="181">
        <f>'Сведения ФОВ'!DU67</f>
        <v>0</v>
      </c>
      <c r="DS43" s="181">
        <f>'Сведения ФОВ'!DV67</f>
        <v>0</v>
      </c>
      <c r="DT43" s="277">
        <f t="shared" si="106"/>
        <v>0</v>
      </c>
      <c r="DU43" s="277">
        <f t="shared" si="107"/>
        <v>0</v>
      </c>
      <c r="DV43" s="276">
        <f t="shared" si="20"/>
        <v>0</v>
      </c>
      <c r="DW43" s="277">
        <f t="shared" si="108"/>
        <v>0</v>
      </c>
      <c r="DX43" s="277">
        <f t="shared" si="109"/>
        <v>0</v>
      </c>
      <c r="DY43" s="277">
        <f t="shared" si="110"/>
        <v>0</v>
      </c>
      <c r="DZ43" s="277">
        <f t="shared" si="111"/>
        <v>0</v>
      </c>
      <c r="EA43" s="303">
        <f t="shared" si="112"/>
        <v>0</v>
      </c>
      <c r="EB43" s="380" t="str">
        <f t="shared" si="21"/>
        <v>Д</v>
      </c>
      <c r="EC43" s="274"/>
      <c r="ED43" s="181">
        <f>'Сведения ФОВ'!EG67</f>
        <v>0</v>
      </c>
      <c r="EE43" s="181">
        <f>'Сведения ФОВ'!EH67</f>
        <v>0</v>
      </c>
      <c r="EF43" s="277">
        <f t="shared" si="113"/>
        <v>0</v>
      </c>
      <c r="EG43" s="277">
        <f t="shared" si="114"/>
        <v>0</v>
      </c>
      <c r="EH43" s="276">
        <f t="shared" si="22"/>
        <v>0</v>
      </c>
      <c r="EI43" s="277">
        <f t="shared" si="115"/>
        <v>0</v>
      </c>
      <c r="EJ43" s="277">
        <f t="shared" si="116"/>
        <v>0</v>
      </c>
      <c r="EK43" s="277">
        <f t="shared" si="117"/>
        <v>0</v>
      </c>
      <c r="EL43" s="277">
        <f t="shared" si="118"/>
        <v>0</v>
      </c>
      <c r="EM43" s="303">
        <f t="shared" si="119"/>
        <v>0</v>
      </c>
      <c r="EN43" s="380" t="str">
        <f t="shared" si="23"/>
        <v>Д</v>
      </c>
      <c r="EO43" s="274"/>
      <c r="EP43" s="181">
        <f>'Сведения ФОВ'!ES67</f>
        <v>0</v>
      </c>
      <c r="EQ43" s="181">
        <f>'Сведения ФОВ'!ET67</f>
        <v>0</v>
      </c>
      <c r="ER43" s="277">
        <f t="shared" si="120"/>
        <v>0</v>
      </c>
      <c r="ES43" s="277">
        <f t="shared" si="121"/>
        <v>0</v>
      </c>
      <c r="ET43" s="276">
        <f t="shared" si="24"/>
        <v>0</v>
      </c>
      <c r="EU43" s="277">
        <f t="shared" si="122"/>
        <v>0</v>
      </c>
      <c r="EV43" s="277">
        <f t="shared" si="123"/>
        <v>0</v>
      </c>
      <c r="EW43" s="277">
        <f t="shared" si="124"/>
        <v>0</v>
      </c>
      <c r="EX43" s="277">
        <f t="shared" si="125"/>
        <v>0</v>
      </c>
      <c r="EY43" s="303">
        <f t="shared" si="126"/>
        <v>0</v>
      </c>
      <c r="EZ43" s="380" t="str">
        <f t="shared" si="25"/>
        <v>Д</v>
      </c>
      <c r="FA43" s="274"/>
      <c r="FB43" s="181">
        <f>'Сведения ФОВ'!FE67</f>
        <v>0</v>
      </c>
      <c r="FC43" s="181">
        <f>'Сведения ФОВ'!FF67</f>
        <v>0</v>
      </c>
      <c r="FD43" s="277">
        <f t="shared" si="127"/>
        <v>0</v>
      </c>
      <c r="FE43" s="277">
        <f t="shared" si="128"/>
        <v>0</v>
      </c>
      <c r="FF43" s="276">
        <f t="shared" si="26"/>
        <v>0</v>
      </c>
      <c r="FG43" s="277">
        <f t="shared" si="129"/>
        <v>0</v>
      </c>
      <c r="FH43" s="277">
        <f t="shared" si="130"/>
        <v>0</v>
      </c>
      <c r="FI43" s="277">
        <f t="shared" si="131"/>
        <v>0</v>
      </c>
      <c r="FJ43" s="277">
        <f t="shared" si="132"/>
        <v>0</v>
      </c>
      <c r="FK43" s="303">
        <f t="shared" si="133"/>
        <v>0</v>
      </c>
      <c r="FL43" s="380" t="str">
        <f t="shared" si="27"/>
        <v>Д</v>
      </c>
      <c r="FM43" s="274"/>
      <c r="FN43" s="181">
        <f>'Сведения ФОВ'!FQ67</f>
        <v>0</v>
      </c>
      <c r="FO43" s="181">
        <f>'Сведения ФОВ'!FR67</f>
        <v>0</v>
      </c>
      <c r="FP43" s="277">
        <f t="shared" si="134"/>
        <v>0</v>
      </c>
      <c r="FQ43" s="277">
        <f t="shared" si="135"/>
        <v>0</v>
      </c>
      <c r="FR43" s="276">
        <f t="shared" si="28"/>
        <v>0</v>
      </c>
      <c r="FS43" s="277">
        <f t="shared" si="136"/>
        <v>0</v>
      </c>
      <c r="FT43" s="277">
        <f t="shared" si="137"/>
        <v>0</v>
      </c>
      <c r="FU43" s="277">
        <f t="shared" si="138"/>
        <v>0</v>
      </c>
      <c r="FV43" s="277">
        <f t="shared" si="139"/>
        <v>0</v>
      </c>
      <c r="FW43" s="303">
        <f t="shared" si="140"/>
        <v>0</v>
      </c>
      <c r="FX43" s="380" t="str">
        <f t="shared" si="29"/>
        <v>Д</v>
      </c>
      <c r="FY43" s="274"/>
      <c r="FZ43" s="181">
        <f>'Сведения ФОВ'!GC67</f>
        <v>0</v>
      </c>
      <c r="GA43" s="181">
        <f>'Сведения ФОВ'!GD67</f>
        <v>0</v>
      </c>
      <c r="GB43" s="277">
        <f t="shared" si="141"/>
        <v>0</v>
      </c>
      <c r="GC43" s="277">
        <f t="shared" si="142"/>
        <v>0</v>
      </c>
      <c r="GD43" s="276">
        <f t="shared" si="30"/>
        <v>0</v>
      </c>
      <c r="GE43" s="277">
        <f t="shared" si="143"/>
        <v>0</v>
      </c>
      <c r="GF43" s="277">
        <f t="shared" si="144"/>
        <v>0</v>
      </c>
      <c r="GG43" s="277">
        <f t="shared" si="145"/>
        <v>0</v>
      </c>
      <c r="GH43" s="277">
        <f t="shared" si="146"/>
        <v>0</v>
      </c>
      <c r="GI43" s="303">
        <f t="shared" si="147"/>
        <v>0</v>
      </c>
      <c r="GJ43" s="380" t="str">
        <f t="shared" si="31"/>
        <v>Д</v>
      </c>
      <c r="GK43" s="274"/>
      <c r="GL43" s="181">
        <f>'Сведения ФОВ'!GO67</f>
        <v>0</v>
      </c>
      <c r="GM43" s="181">
        <f>'Сведения ФОВ'!GP67</f>
        <v>0</v>
      </c>
      <c r="GN43" s="277">
        <f t="shared" si="148"/>
        <v>0</v>
      </c>
      <c r="GO43" s="277">
        <f t="shared" si="149"/>
        <v>0</v>
      </c>
      <c r="GP43" s="276">
        <f t="shared" si="32"/>
        <v>0</v>
      </c>
      <c r="GQ43" s="277">
        <f t="shared" si="150"/>
        <v>0</v>
      </c>
      <c r="GR43" s="277">
        <f t="shared" si="151"/>
        <v>0</v>
      </c>
      <c r="GS43" s="277">
        <f t="shared" si="152"/>
        <v>0</v>
      </c>
      <c r="GT43" s="277">
        <f t="shared" si="153"/>
        <v>0</v>
      </c>
      <c r="GU43" s="303">
        <f t="shared" si="154"/>
        <v>0</v>
      </c>
      <c r="GV43" s="380" t="str">
        <f t="shared" si="33"/>
        <v>Д</v>
      </c>
      <c r="GW43" s="274"/>
      <c r="GX43" s="181">
        <f>'Сведения ФОВ'!HA67</f>
        <v>0</v>
      </c>
      <c r="GY43" s="181">
        <f>'Сведения ФОВ'!HB67</f>
        <v>0</v>
      </c>
      <c r="GZ43" s="277">
        <f t="shared" si="155"/>
        <v>0</v>
      </c>
      <c r="HA43" s="277">
        <f t="shared" si="156"/>
        <v>0</v>
      </c>
      <c r="HB43" s="276">
        <f t="shared" si="34"/>
        <v>0</v>
      </c>
      <c r="HC43" s="277">
        <f t="shared" si="157"/>
        <v>0</v>
      </c>
      <c r="HD43" s="277">
        <f t="shared" si="158"/>
        <v>0</v>
      </c>
      <c r="HE43" s="277">
        <f t="shared" si="159"/>
        <v>0</v>
      </c>
      <c r="HF43" s="277">
        <f t="shared" si="160"/>
        <v>0</v>
      </c>
      <c r="HG43" s="303">
        <f t="shared" si="161"/>
        <v>0</v>
      </c>
      <c r="HH43" s="380" t="str">
        <f t="shared" si="35"/>
        <v>Д</v>
      </c>
    </row>
    <row r="44" spans="1:216" ht="15.75">
      <c r="A44" s="241"/>
      <c r="B44" s="181">
        <f>'Сведения ФОВ'!E68</f>
        <v>0</v>
      </c>
      <c r="C44" s="181">
        <f>'Сведения ФОВ'!F68</f>
        <v>0</v>
      </c>
      <c r="D44" s="277">
        <f t="shared" si="36"/>
        <v>0</v>
      </c>
      <c r="E44" s="277">
        <f t="shared" si="37"/>
        <v>0</v>
      </c>
      <c r="F44" s="276">
        <f t="shared" si="0"/>
        <v>0</v>
      </c>
      <c r="G44" s="277">
        <f t="shared" si="38"/>
        <v>0</v>
      </c>
      <c r="H44" s="277">
        <f t="shared" si="39"/>
        <v>0</v>
      </c>
      <c r="I44" s="277">
        <f t="shared" si="40"/>
        <v>0</v>
      </c>
      <c r="J44" s="277">
        <f t="shared" si="41"/>
        <v>0</v>
      </c>
      <c r="K44" s="303">
        <f t="shared" si="42"/>
        <v>0</v>
      </c>
      <c r="L44" s="380" t="str">
        <f t="shared" si="1"/>
        <v>Д</v>
      </c>
      <c r="M44" s="274"/>
      <c r="N44" s="181">
        <f>'Сведения ФОВ'!Q68</f>
        <v>0</v>
      </c>
      <c r="O44" s="181">
        <f>'Сведения ФОВ'!R68</f>
        <v>0</v>
      </c>
      <c r="P44" s="277">
        <f t="shared" si="43"/>
        <v>0</v>
      </c>
      <c r="Q44" s="277">
        <f t="shared" si="44"/>
        <v>0</v>
      </c>
      <c r="R44" s="276">
        <f t="shared" si="2"/>
        <v>0</v>
      </c>
      <c r="S44" s="277">
        <f t="shared" si="45"/>
        <v>0</v>
      </c>
      <c r="T44" s="277">
        <f t="shared" si="46"/>
        <v>0</v>
      </c>
      <c r="U44" s="277">
        <f t="shared" si="47"/>
        <v>0</v>
      </c>
      <c r="V44" s="277">
        <f t="shared" si="48"/>
        <v>0</v>
      </c>
      <c r="W44" s="303">
        <f t="shared" si="49"/>
        <v>0</v>
      </c>
      <c r="X44" s="380" t="str">
        <f t="shared" si="3"/>
        <v>Д</v>
      </c>
      <c r="Y44" s="274"/>
      <c r="Z44" s="181">
        <f>'Сведения ФОВ'!AC68</f>
        <v>0</v>
      </c>
      <c r="AA44" s="181">
        <f>'Сведения ФОВ'!AD68</f>
        <v>0</v>
      </c>
      <c r="AB44" s="277">
        <f t="shared" si="50"/>
        <v>0</v>
      </c>
      <c r="AC44" s="277">
        <f t="shared" si="51"/>
        <v>0</v>
      </c>
      <c r="AD44" s="276">
        <f t="shared" si="4"/>
        <v>0</v>
      </c>
      <c r="AE44" s="277">
        <f t="shared" si="52"/>
        <v>0</v>
      </c>
      <c r="AF44" s="277">
        <f t="shared" si="53"/>
        <v>0</v>
      </c>
      <c r="AG44" s="277">
        <f t="shared" si="54"/>
        <v>0</v>
      </c>
      <c r="AH44" s="277">
        <f t="shared" si="55"/>
        <v>0</v>
      </c>
      <c r="AI44" s="303">
        <f t="shared" si="56"/>
        <v>0</v>
      </c>
      <c r="AJ44" s="380" t="str">
        <f t="shared" si="5"/>
        <v>Д</v>
      </c>
      <c r="AK44" s="274"/>
      <c r="AL44" s="181">
        <f>'Сведения ФОВ'!AO68</f>
        <v>0</v>
      </c>
      <c r="AM44" s="181">
        <f>'Сведения ФОВ'!AP68</f>
        <v>0</v>
      </c>
      <c r="AN44" s="277">
        <f t="shared" si="57"/>
        <v>0</v>
      </c>
      <c r="AO44" s="277">
        <f t="shared" si="58"/>
        <v>0</v>
      </c>
      <c r="AP44" s="276">
        <f t="shared" si="6"/>
        <v>0</v>
      </c>
      <c r="AQ44" s="277">
        <f t="shared" si="59"/>
        <v>0</v>
      </c>
      <c r="AR44" s="277">
        <f t="shared" si="60"/>
        <v>0</v>
      </c>
      <c r="AS44" s="277">
        <f t="shared" si="61"/>
        <v>0</v>
      </c>
      <c r="AT44" s="277">
        <f t="shared" si="62"/>
        <v>0</v>
      </c>
      <c r="AU44" s="303">
        <f t="shared" si="63"/>
        <v>0</v>
      </c>
      <c r="AV44" s="380" t="str">
        <f t="shared" si="7"/>
        <v>Д</v>
      </c>
      <c r="AW44" s="274"/>
      <c r="AX44" s="181">
        <f>'Сведения ФОВ'!BA68</f>
        <v>0</v>
      </c>
      <c r="AY44" s="181">
        <f>'Сведения ФОВ'!BB68</f>
        <v>0</v>
      </c>
      <c r="AZ44" s="277">
        <f t="shared" si="64"/>
        <v>0</v>
      </c>
      <c r="BA44" s="277">
        <f t="shared" si="65"/>
        <v>0</v>
      </c>
      <c r="BB44" s="276">
        <f t="shared" si="8"/>
        <v>0</v>
      </c>
      <c r="BC44" s="277">
        <f t="shared" si="66"/>
        <v>0</v>
      </c>
      <c r="BD44" s="277">
        <f t="shared" si="67"/>
        <v>0</v>
      </c>
      <c r="BE44" s="277">
        <f t="shared" si="68"/>
        <v>0</v>
      </c>
      <c r="BF44" s="277">
        <f t="shared" si="69"/>
        <v>0</v>
      </c>
      <c r="BG44" s="303">
        <f t="shared" si="70"/>
        <v>0</v>
      </c>
      <c r="BH44" s="380" t="str">
        <f t="shared" si="9"/>
        <v>Д</v>
      </c>
      <c r="BI44" s="274"/>
      <c r="BJ44" s="181">
        <f>'Сведения ФОВ'!BM68</f>
        <v>0</v>
      </c>
      <c r="BK44" s="181">
        <f>'Сведения ФОВ'!BN68</f>
        <v>0</v>
      </c>
      <c r="BL44" s="277">
        <f t="shared" si="71"/>
        <v>0</v>
      </c>
      <c r="BM44" s="277">
        <f t="shared" si="72"/>
        <v>0</v>
      </c>
      <c r="BN44" s="276">
        <f t="shared" si="10"/>
        <v>0</v>
      </c>
      <c r="BO44" s="277">
        <f t="shared" si="73"/>
        <v>0</v>
      </c>
      <c r="BP44" s="277">
        <f t="shared" si="74"/>
        <v>0</v>
      </c>
      <c r="BQ44" s="277">
        <f t="shared" si="75"/>
        <v>0</v>
      </c>
      <c r="BR44" s="277">
        <f t="shared" si="76"/>
        <v>0</v>
      </c>
      <c r="BS44" s="303">
        <f t="shared" si="77"/>
        <v>0</v>
      </c>
      <c r="BT44" s="380" t="str">
        <f t="shared" si="11"/>
        <v>Д</v>
      </c>
      <c r="BU44" s="274"/>
      <c r="BV44" s="181">
        <f>'Сведения ФОВ'!BY68</f>
        <v>0</v>
      </c>
      <c r="BW44" s="181">
        <f>'Сведения ФОВ'!BZ68</f>
        <v>0</v>
      </c>
      <c r="BX44" s="277">
        <f t="shared" si="78"/>
        <v>0</v>
      </c>
      <c r="BY44" s="277">
        <f t="shared" si="79"/>
        <v>0</v>
      </c>
      <c r="BZ44" s="276">
        <f t="shared" si="12"/>
        <v>0</v>
      </c>
      <c r="CA44" s="277">
        <f t="shared" si="80"/>
        <v>0</v>
      </c>
      <c r="CB44" s="277">
        <f t="shared" si="81"/>
        <v>0</v>
      </c>
      <c r="CC44" s="277">
        <f t="shared" si="82"/>
        <v>0</v>
      </c>
      <c r="CD44" s="277">
        <f t="shared" si="83"/>
        <v>0</v>
      </c>
      <c r="CE44" s="303">
        <f t="shared" si="84"/>
        <v>0</v>
      </c>
      <c r="CF44" s="380" t="str">
        <f t="shared" si="13"/>
        <v>Д</v>
      </c>
      <c r="CG44" s="274"/>
      <c r="CH44" s="181">
        <f>'Сведения ФОВ'!CK68</f>
        <v>0</v>
      </c>
      <c r="CI44" s="181">
        <f>'Сведения ФОВ'!CL68</f>
        <v>0</v>
      </c>
      <c r="CJ44" s="277">
        <f t="shared" si="85"/>
        <v>0</v>
      </c>
      <c r="CK44" s="277">
        <f t="shared" si="86"/>
        <v>0</v>
      </c>
      <c r="CL44" s="276">
        <f t="shared" si="14"/>
        <v>0</v>
      </c>
      <c r="CM44" s="277">
        <f t="shared" si="87"/>
        <v>0</v>
      </c>
      <c r="CN44" s="277">
        <f t="shared" si="88"/>
        <v>0</v>
      </c>
      <c r="CO44" s="277">
        <f t="shared" si="89"/>
        <v>0</v>
      </c>
      <c r="CP44" s="277">
        <f t="shared" si="90"/>
        <v>0</v>
      </c>
      <c r="CQ44" s="303">
        <f t="shared" si="91"/>
        <v>0</v>
      </c>
      <c r="CR44" s="380" t="str">
        <f t="shared" si="15"/>
        <v>Д</v>
      </c>
      <c r="CS44" s="274"/>
      <c r="CT44" s="181">
        <f>'Сведения ФОВ'!CW68</f>
        <v>0</v>
      </c>
      <c r="CU44" s="181">
        <f>'Сведения ФОВ'!CX68</f>
        <v>0</v>
      </c>
      <c r="CV44" s="277">
        <f t="shared" si="92"/>
        <v>0</v>
      </c>
      <c r="CW44" s="277">
        <f t="shared" si="93"/>
        <v>0</v>
      </c>
      <c r="CX44" s="276">
        <f t="shared" si="16"/>
        <v>0</v>
      </c>
      <c r="CY44" s="277">
        <f t="shared" si="94"/>
        <v>0</v>
      </c>
      <c r="CZ44" s="277">
        <f t="shared" si="95"/>
        <v>0</v>
      </c>
      <c r="DA44" s="277">
        <f t="shared" si="96"/>
        <v>0</v>
      </c>
      <c r="DB44" s="277">
        <f t="shared" si="97"/>
        <v>0</v>
      </c>
      <c r="DC44" s="303">
        <f t="shared" si="98"/>
        <v>0</v>
      </c>
      <c r="DD44" s="380" t="str">
        <f t="shared" si="17"/>
        <v>Д</v>
      </c>
      <c r="DE44" s="274"/>
      <c r="DF44" s="181">
        <f>'Сведения ФОВ'!DI68</f>
        <v>0</v>
      </c>
      <c r="DG44" s="181">
        <f>'Сведения ФОВ'!DJ68</f>
        <v>0</v>
      </c>
      <c r="DH44" s="277">
        <f t="shared" si="99"/>
        <v>0</v>
      </c>
      <c r="DI44" s="277">
        <f t="shared" si="100"/>
        <v>0</v>
      </c>
      <c r="DJ44" s="276">
        <f t="shared" si="18"/>
        <v>0</v>
      </c>
      <c r="DK44" s="277">
        <f t="shared" si="101"/>
        <v>0</v>
      </c>
      <c r="DL44" s="277">
        <f t="shared" si="102"/>
        <v>0</v>
      </c>
      <c r="DM44" s="277">
        <f t="shared" si="103"/>
        <v>0</v>
      </c>
      <c r="DN44" s="277">
        <f t="shared" si="104"/>
        <v>0</v>
      </c>
      <c r="DO44" s="303">
        <f t="shared" si="105"/>
        <v>0</v>
      </c>
      <c r="DP44" s="380" t="str">
        <f t="shared" si="19"/>
        <v>Д</v>
      </c>
      <c r="DQ44" s="274"/>
      <c r="DR44" s="181">
        <f>'Сведения ФОВ'!DU68</f>
        <v>0</v>
      </c>
      <c r="DS44" s="181">
        <f>'Сведения ФОВ'!DV68</f>
        <v>0</v>
      </c>
      <c r="DT44" s="277">
        <f t="shared" si="106"/>
        <v>0</v>
      </c>
      <c r="DU44" s="277">
        <f t="shared" si="107"/>
        <v>0</v>
      </c>
      <c r="DV44" s="276">
        <f t="shared" si="20"/>
        <v>0</v>
      </c>
      <c r="DW44" s="277">
        <f t="shared" si="108"/>
        <v>0</v>
      </c>
      <c r="DX44" s="277">
        <f t="shared" si="109"/>
        <v>0</v>
      </c>
      <c r="DY44" s="277">
        <f t="shared" si="110"/>
        <v>0</v>
      </c>
      <c r="DZ44" s="277">
        <f t="shared" si="111"/>
        <v>0</v>
      </c>
      <c r="EA44" s="303">
        <f t="shared" si="112"/>
        <v>0</v>
      </c>
      <c r="EB44" s="380" t="str">
        <f t="shared" si="21"/>
        <v>Д</v>
      </c>
      <c r="EC44" s="274"/>
      <c r="ED44" s="181">
        <f>'Сведения ФОВ'!EG68</f>
        <v>0</v>
      </c>
      <c r="EE44" s="181">
        <f>'Сведения ФОВ'!EH68</f>
        <v>0</v>
      </c>
      <c r="EF44" s="277">
        <f t="shared" si="113"/>
        <v>0</v>
      </c>
      <c r="EG44" s="277">
        <f t="shared" si="114"/>
        <v>0</v>
      </c>
      <c r="EH44" s="276">
        <f t="shared" si="22"/>
        <v>0</v>
      </c>
      <c r="EI44" s="277">
        <f t="shared" si="115"/>
        <v>0</v>
      </c>
      <c r="EJ44" s="277">
        <f t="shared" si="116"/>
        <v>0</v>
      </c>
      <c r="EK44" s="277">
        <f t="shared" si="117"/>
        <v>0</v>
      </c>
      <c r="EL44" s="277">
        <f t="shared" si="118"/>
        <v>0</v>
      </c>
      <c r="EM44" s="303">
        <f t="shared" si="119"/>
        <v>0</v>
      </c>
      <c r="EN44" s="380" t="str">
        <f t="shared" si="23"/>
        <v>Д</v>
      </c>
      <c r="EO44" s="274"/>
      <c r="EP44" s="181">
        <f>'Сведения ФОВ'!ES68</f>
        <v>0</v>
      </c>
      <c r="EQ44" s="181">
        <f>'Сведения ФОВ'!ET68</f>
        <v>0</v>
      </c>
      <c r="ER44" s="277">
        <f t="shared" si="120"/>
        <v>0</v>
      </c>
      <c r="ES44" s="277">
        <f t="shared" si="121"/>
        <v>0</v>
      </c>
      <c r="ET44" s="276">
        <f t="shared" si="24"/>
        <v>0</v>
      </c>
      <c r="EU44" s="277">
        <f t="shared" si="122"/>
        <v>0</v>
      </c>
      <c r="EV44" s="277">
        <f t="shared" si="123"/>
        <v>0</v>
      </c>
      <c r="EW44" s="277">
        <f t="shared" si="124"/>
        <v>0</v>
      </c>
      <c r="EX44" s="277">
        <f t="shared" si="125"/>
        <v>0</v>
      </c>
      <c r="EY44" s="303">
        <f t="shared" si="126"/>
        <v>0</v>
      </c>
      <c r="EZ44" s="380" t="str">
        <f t="shared" si="25"/>
        <v>Д</v>
      </c>
      <c r="FA44" s="274"/>
      <c r="FB44" s="181">
        <f>'Сведения ФОВ'!FE68</f>
        <v>0</v>
      </c>
      <c r="FC44" s="181">
        <f>'Сведения ФОВ'!FF68</f>
        <v>0</v>
      </c>
      <c r="FD44" s="277">
        <f t="shared" si="127"/>
        <v>0</v>
      </c>
      <c r="FE44" s="277">
        <f t="shared" si="128"/>
        <v>0</v>
      </c>
      <c r="FF44" s="276">
        <f t="shared" si="26"/>
        <v>0</v>
      </c>
      <c r="FG44" s="277">
        <f t="shared" si="129"/>
        <v>0</v>
      </c>
      <c r="FH44" s="277">
        <f t="shared" si="130"/>
        <v>0</v>
      </c>
      <c r="FI44" s="277">
        <f t="shared" si="131"/>
        <v>0</v>
      </c>
      <c r="FJ44" s="277">
        <f t="shared" si="132"/>
        <v>0</v>
      </c>
      <c r="FK44" s="303">
        <f t="shared" si="133"/>
        <v>0</v>
      </c>
      <c r="FL44" s="380" t="str">
        <f t="shared" si="27"/>
        <v>Д</v>
      </c>
      <c r="FM44" s="274"/>
      <c r="FN44" s="181">
        <f>'Сведения ФОВ'!FQ68</f>
        <v>0</v>
      </c>
      <c r="FO44" s="181">
        <f>'Сведения ФОВ'!FR68</f>
        <v>0</v>
      </c>
      <c r="FP44" s="277">
        <f t="shared" si="134"/>
        <v>0</v>
      </c>
      <c r="FQ44" s="277">
        <f t="shared" si="135"/>
        <v>0</v>
      </c>
      <c r="FR44" s="276">
        <f t="shared" si="28"/>
        <v>0</v>
      </c>
      <c r="FS44" s="277">
        <f t="shared" si="136"/>
        <v>0</v>
      </c>
      <c r="FT44" s="277">
        <f t="shared" si="137"/>
        <v>0</v>
      </c>
      <c r="FU44" s="277">
        <f t="shared" si="138"/>
        <v>0</v>
      </c>
      <c r="FV44" s="277">
        <f t="shared" si="139"/>
        <v>0</v>
      </c>
      <c r="FW44" s="303">
        <f t="shared" si="140"/>
        <v>0</v>
      </c>
      <c r="FX44" s="380" t="str">
        <f t="shared" si="29"/>
        <v>Д</v>
      </c>
      <c r="FY44" s="274"/>
      <c r="FZ44" s="181">
        <f>'Сведения ФОВ'!GC68</f>
        <v>0</v>
      </c>
      <c r="GA44" s="181">
        <f>'Сведения ФОВ'!GD68</f>
        <v>0</v>
      </c>
      <c r="GB44" s="277">
        <f t="shared" si="141"/>
        <v>0</v>
      </c>
      <c r="GC44" s="277">
        <f t="shared" si="142"/>
        <v>0</v>
      </c>
      <c r="GD44" s="276">
        <f t="shared" si="30"/>
        <v>0</v>
      </c>
      <c r="GE44" s="277">
        <f t="shared" si="143"/>
        <v>0</v>
      </c>
      <c r="GF44" s="277">
        <f t="shared" si="144"/>
        <v>0</v>
      </c>
      <c r="GG44" s="277">
        <f t="shared" si="145"/>
        <v>0</v>
      </c>
      <c r="GH44" s="277">
        <f t="shared" si="146"/>
        <v>0</v>
      </c>
      <c r="GI44" s="303">
        <f t="shared" si="147"/>
        <v>0</v>
      </c>
      <c r="GJ44" s="380" t="str">
        <f t="shared" si="31"/>
        <v>Д</v>
      </c>
      <c r="GK44" s="274"/>
      <c r="GL44" s="181">
        <f>'Сведения ФОВ'!GO68</f>
        <v>0</v>
      </c>
      <c r="GM44" s="181">
        <f>'Сведения ФОВ'!GP68</f>
        <v>0</v>
      </c>
      <c r="GN44" s="277">
        <f t="shared" si="148"/>
        <v>0</v>
      </c>
      <c r="GO44" s="277">
        <f t="shared" si="149"/>
        <v>0</v>
      </c>
      <c r="GP44" s="276">
        <f t="shared" si="32"/>
        <v>0</v>
      </c>
      <c r="GQ44" s="277">
        <f t="shared" si="150"/>
        <v>0</v>
      </c>
      <c r="GR44" s="277">
        <f t="shared" si="151"/>
        <v>0</v>
      </c>
      <c r="GS44" s="277">
        <f t="shared" si="152"/>
        <v>0</v>
      </c>
      <c r="GT44" s="277">
        <f t="shared" si="153"/>
        <v>0</v>
      </c>
      <c r="GU44" s="303">
        <f t="shared" si="154"/>
        <v>0</v>
      </c>
      <c r="GV44" s="380" t="str">
        <f t="shared" si="33"/>
        <v>Д</v>
      </c>
      <c r="GW44" s="274"/>
      <c r="GX44" s="181">
        <f>'Сведения ФОВ'!HA68</f>
        <v>0</v>
      </c>
      <c r="GY44" s="181">
        <f>'Сведения ФОВ'!HB68</f>
        <v>0</v>
      </c>
      <c r="GZ44" s="277">
        <f t="shared" si="155"/>
        <v>0</v>
      </c>
      <c r="HA44" s="277">
        <f t="shared" si="156"/>
        <v>0</v>
      </c>
      <c r="HB44" s="276">
        <f t="shared" si="34"/>
        <v>0</v>
      </c>
      <c r="HC44" s="277">
        <f t="shared" si="157"/>
        <v>0</v>
      </c>
      <c r="HD44" s="277">
        <f t="shared" si="158"/>
        <v>0</v>
      </c>
      <c r="HE44" s="277">
        <f t="shared" si="159"/>
        <v>0</v>
      </c>
      <c r="HF44" s="277">
        <f t="shared" si="160"/>
        <v>0</v>
      </c>
      <c r="HG44" s="303">
        <f t="shared" si="161"/>
        <v>0</v>
      </c>
      <c r="HH44" s="380" t="str">
        <f t="shared" si="35"/>
        <v>Д</v>
      </c>
    </row>
    <row r="45" spans="1:216" ht="15.75">
      <c r="A45" s="241"/>
      <c r="B45" s="181">
        <f>'Сведения ФОВ'!E69</f>
        <v>0</v>
      </c>
      <c r="C45" s="181">
        <f>'Сведения ФОВ'!F69</f>
        <v>0</v>
      </c>
      <c r="D45" s="277">
        <f t="shared" si="36"/>
        <v>0</v>
      </c>
      <c r="E45" s="277">
        <f t="shared" si="37"/>
        <v>0</v>
      </c>
      <c r="F45" s="276">
        <f t="shared" si="0"/>
        <v>0</v>
      </c>
      <c r="G45" s="277">
        <f t="shared" si="38"/>
        <v>0</v>
      </c>
      <c r="H45" s="277">
        <f t="shared" si="39"/>
        <v>0</v>
      </c>
      <c r="I45" s="277">
        <f t="shared" si="40"/>
        <v>0</v>
      </c>
      <c r="J45" s="277">
        <f t="shared" si="41"/>
        <v>0</v>
      </c>
      <c r="K45" s="303">
        <f t="shared" si="42"/>
        <v>0</v>
      </c>
      <c r="L45" s="380" t="str">
        <f t="shared" si="1"/>
        <v>Д</v>
      </c>
      <c r="M45" s="274"/>
      <c r="N45" s="181">
        <f>'Сведения ФОВ'!Q69</f>
        <v>0</v>
      </c>
      <c r="O45" s="181">
        <f>'Сведения ФОВ'!R69</f>
        <v>0</v>
      </c>
      <c r="P45" s="277">
        <f t="shared" si="43"/>
        <v>0</v>
      </c>
      <c r="Q45" s="277">
        <f t="shared" si="44"/>
        <v>0</v>
      </c>
      <c r="R45" s="276">
        <f t="shared" si="2"/>
        <v>0</v>
      </c>
      <c r="S45" s="277">
        <f t="shared" si="45"/>
        <v>0</v>
      </c>
      <c r="T45" s="277">
        <f t="shared" si="46"/>
        <v>0</v>
      </c>
      <c r="U45" s="277">
        <f t="shared" si="47"/>
        <v>0</v>
      </c>
      <c r="V45" s="277">
        <f t="shared" si="48"/>
        <v>0</v>
      </c>
      <c r="W45" s="303">
        <f t="shared" si="49"/>
        <v>0</v>
      </c>
      <c r="X45" s="380" t="str">
        <f t="shared" si="3"/>
        <v>Д</v>
      </c>
      <c r="Y45" s="274"/>
      <c r="Z45" s="181">
        <f>'Сведения ФОВ'!AC69</f>
        <v>0</v>
      </c>
      <c r="AA45" s="181">
        <f>'Сведения ФОВ'!AD69</f>
        <v>0</v>
      </c>
      <c r="AB45" s="277">
        <f t="shared" si="50"/>
        <v>0</v>
      </c>
      <c r="AC45" s="277">
        <f t="shared" si="51"/>
        <v>0</v>
      </c>
      <c r="AD45" s="276">
        <f t="shared" si="4"/>
        <v>0</v>
      </c>
      <c r="AE45" s="277">
        <f t="shared" si="52"/>
        <v>0</v>
      </c>
      <c r="AF45" s="277">
        <f t="shared" si="53"/>
        <v>0</v>
      </c>
      <c r="AG45" s="277">
        <f t="shared" si="54"/>
        <v>0</v>
      </c>
      <c r="AH45" s="277">
        <f t="shared" si="55"/>
        <v>0</v>
      </c>
      <c r="AI45" s="303">
        <f t="shared" si="56"/>
        <v>0</v>
      </c>
      <c r="AJ45" s="380" t="str">
        <f t="shared" si="5"/>
        <v>Д</v>
      </c>
      <c r="AK45" s="274"/>
      <c r="AL45" s="181">
        <f>'Сведения ФОВ'!AO69</f>
        <v>0</v>
      </c>
      <c r="AM45" s="181">
        <f>'Сведения ФОВ'!AP69</f>
        <v>0</v>
      </c>
      <c r="AN45" s="277">
        <f t="shared" si="57"/>
        <v>0</v>
      </c>
      <c r="AO45" s="277">
        <f t="shared" si="58"/>
        <v>0</v>
      </c>
      <c r="AP45" s="276">
        <f t="shared" si="6"/>
        <v>0</v>
      </c>
      <c r="AQ45" s="277">
        <f t="shared" si="59"/>
        <v>0</v>
      </c>
      <c r="AR45" s="277">
        <f t="shared" si="60"/>
        <v>0</v>
      </c>
      <c r="AS45" s="277">
        <f t="shared" si="61"/>
        <v>0</v>
      </c>
      <c r="AT45" s="277">
        <f t="shared" si="62"/>
        <v>0</v>
      </c>
      <c r="AU45" s="303">
        <f t="shared" si="63"/>
        <v>0</v>
      </c>
      <c r="AV45" s="380" t="str">
        <f t="shared" si="7"/>
        <v>Д</v>
      </c>
      <c r="AW45" s="274"/>
      <c r="AX45" s="181">
        <f>'Сведения ФОВ'!BA69</f>
        <v>0</v>
      </c>
      <c r="AY45" s="181">
        <f>'Сведения ФОВ'!BB69</f>
        <v>0</v>
      </c>
      <c r="AZ45" s="277">
        <f t="shared" si="64"/>
        <v>0</v>
      </c>
      <c r="BA45" s="277">
        <f t="shared" si="65"/>
        <v>0</v>
      </c>
      <c r="BB45" s="276">
        <f t="shared" si="8"/>
        <v>0</v>
      </c>
      <c r="BC45" s="277">
        <f t="shared" si="66"/>
        <v>0</v>
      </c>
      <c r="BD45" s="277">
        <f t="shared" si="67"/>
        <v>0</v>
      </c>
      <c r="BE45" s="277">
        <f t="shared" si="68"/>
        <v>0</v>
      </c>
      <c r="BF45" s="277">
        <f t="shared" si="69"/>
        <v>0</v>
      </c>
      <c r="BG45" s="303">
        <f t="shared" si="70"/>
        <v>0</v>
      </c>
      <c r="BH45" s="380" t="str">
        <f t="shared" si="9"/>
        <v>Д</v>
      </c>
      <c r="BI45" s="274"/>
      <c r="BJ45" s="181">
        <f>'Сведения ФОВ'!BM69</f>
        <v>0</v>
      </c>
      <c r="BK45" s="181">
        <f>'Сведения ФОВ'!BN69</f>
        <v>0</v>
      </c>
      <c r="BL45" s="277">
        <f t="shared" si="71"/>
        <v>0</v>
      </c>
      <c r="BM45" s="277">
        <f t="shared" si="72"/>
        <v>0</v>
      </c>
      <c r="BN45" s="276">
        <f t="shared" si="10"/>
        <v>0</v>
      </c>
      <c r="BO45" s="277">
        <f t="shared" si="73"/>
        <v>0</v>
      </c>
      <c r="BP45" s="277">
        <f t="shared" si="74"/>
        <v>0</v>
      </c>
      <c r="BQ45" s="277">
        <f t="shared" si="75"/>
        <v>0</v>
      </c>
      <c r="BR45" s="277">
        <f t="shared" si="76"/>
        <v>0</v>
      </c>
      <c r="BS45" s="303">
        <f t="shared" si="77"/>
        <v>0</v>
      </c>
      <c r="BT45" s="380" t="str">
        <f t="shared" si="11"/>
        <v>Д</v>
      </c>
      <c r="BU45" s="274"/>
      <c r="BV45" s="181">
        <f>'Сведения ФОВ'!BY69</f>
        <v>0</v>
      </c>
      <c r="BW45" s="181">
        <f>'Сведения ФОВ'!BZ69</f>
        <v>0</v>
      </c>
      <c r="BX45" s="277">
        <f t="shared" si="78"/>
        <v>0</v>
      </c>
      <c r="BY45" s="277">
        <f t="shared" si="79"/>
        <v>0</v>
      </c>
      <c r="BZ45" s="276">
        <f t="shared" si="12"/>
        <v>0</v>
      </c>
      <c r="CA45" s="277">
        <f t="shared" si="80"/>
        <v>0</v>
      </c>
      <c r="CB45" s="277">
        <f t="shared" si="81"/>
        <v>0</v>
      </c>
      <c r="CC45" s="277">
        <f t="shared" si="82"/>
        <v>0</v>
      </c>
      <c r="CD45" s="277">
        <f t="shared" si="83"/>
        <v>0</v>
      </c>
      <c r="CE45" s="303">
        <f t="shared" si="84"/>
        <v>0</v>
      </c>
      <c r="CF45" s="380" t="str">
        <f t="shared" si="13"/>
        <v>Д</v>
      </c>
      <c r="CG45" s="274"/>
      <c r="CH45" s="181">
        <f>'Сведения ФОВ'!CK69</f>
        <v>0</v>
      </c>
      <c r="CI45" s="181">
        <f>'Сведения ФОВ'!CL69</f>
        <v>0</v>
      </c>
      <c r="CJ45" s="277">
        <f t="shared" si="85"/>
        <v>0</v>
      </c>
      <c r="CK45" s="277">
        <f t="shared" si="86"/>
        <v>0</v>
      </c>
      <c r="CL45" s="276">
        <f t="shared" si="14"/>
        <v>0</v>
      </c>
      <c r="CM45" s="277">
        <f t="shared" si="87"/>
        <v>0</v>
      </c>
      <c r="CN45" s="277">
        <f t="shared" si="88"/>
        <v>0</v>
      </c>
      <c r="CO45" s="277">
        <f t="shared" si="89"/>
        <v>0</v>
      </c>
      <c r="CP45" s="277">
        <f t="shared" si="90"/>
        <v>0</v>
      </c>
      <c r="CQ45" s="303">
        <f t="shared" si="91"/>
        <v>0</v>
      </c>
      <c r="CR45" s="380" t="str">
        <f t="shared" si="15"/>
        <v>Д</v>
      </c>
      <c r="CS45" s="274"/>
      <c r="CT45" s="181">
        <f>'Сведения ФОВ'!CW69</f>
        <v>0</v>
      </c>
      <c r="CU45" s="181">
        <f>'Сведения ФОВ'!CX69</f>
        <v>0</v>
      </c>
      <c r="CV45" s="277">
        <f t="shared" si="92"/>
        <v>0</v>
      </c>
      <c r="CW45" s="277">
        <f t="shared" si="93"/>
        <v>0</v>
      </c>
      <c r="CX45" s="276">
        <f t="shared" si="16"/>
        <v>0</v>
      </c>
      <c r="CY45" s="277">
        <f t="shared" si="94"/>
        <v>0</v>
      </c>
      <c r="CZ45" s="277">
        <f t="shared" si="95"/>
        <v>0</v>
      </c>
      <c r="DA45" s="277">
        <f t="shared" si="96"/>
        <v>0</v>
      </c>
      <c r="DB45" s="277">
        <f t="shared" si="97"/>
        <v>0</v>
      </c>
      <c r="DC45" s="303">
        <f t="shared" si="98"/>
        <v>0</v>
      </c>
      <c r="DD45" s="380" t="str">
        <f t="shared" si="17"/>
        <v>Д</v>
      </c>
      <c r="DE45" s="274"/>
      <c r="DF45" s="181">
        <f>'Сведения ФОВ'!DI69</f>
        <v>0</v>
      </c>
      <c r="DG45" s="181">
        <f>'Сведения ФОВ'!DJ69</f>
        <v>0</v>
      </c>
      <c r="DH45" s="277">
        <f t="shared" si="99"/>
        <v>0</v>
      </c>
      <c r="DI45" s="277">
        <f t="shared" si="100"/>
        <v>0</v>
      </c>
      <c r="DJ45" s="276">
        <f t="shared" si="18"/>
        <v>0</v>
      </c>
      <c r="DK45" s="277">
        <f t="shared" si="101"/>
        <v>0</v>
      </c>
      <c r="DL45" s="277">
        <f t="shared" si="102"/>
        <v>0</v>
      </c>
      <c r="DM45" s="277">
        <f t="shared" si="103"/>
        <v>0</v>
      </c>
      <c r="DN45" s="277">
        <f t="shared" si="104"/>
        <v>0</v>
      </c>
      <c r="DO45" s="303">
        <f t="shared" si="105"/>
        <v>0</v>
      </c>
      <c r="DP45" s="380" t="str">
        <f t="shared" si="19"/>
        <v>Д</v>
      </c>
      <c r="DQ45" s="274"/>
      <c r="DR45" s="181">
        <f>'Сведения ФОВ'!DU69</f>
        <v>0</v>
      </c>
      <c r="DS45" s="181">
        <f>'Сведения ФОВ'!DV69</f>
        <v>0</v>
      </c>
      <c r="DT45" s="277">
        <f t="shared" si="106"/>
        <v>0</v>
      </c>
      <c r="DU45" s="277">
        <f t="shared" si="107"/>
        <v>0</v>
      </c>
      <c r="DV45" s="276">
        <f t="shared" si="20"/>
        <v>0</v>
      </c>
      <c r="DW45" s="277">
        <f t="shared" si="108"/>
        <v>0</v>
      </c>
      <c r="DX45" s="277">
        <f t="shared" si="109"/>
        <v>0</v>
      </c>
      <c r="DY45" s="277">
        <f t="shared" si="110"/>
        <v>0</v>
      </c>
      <c r="DZ45" s="277">
        <f t="shared" si="111"/>
        <v>0</v>
      </c>
      <c r="EA45" s="303">
        <f t="shared" si="112"/>
        <v>0</v>
      </c>
      <c r="EB45" s="380" t="str">
        <f t="shared" si="21"/>
        <v>Д</v>
      </c>
      <c r="EC45" s="274"/>
      <c r="ED45" s="181">
        <f>'Сведения ФОВ'!EG69</f>
        <v>0</v>
      </c>
      <c r="EE45" s="181">
        <f>'Сведения ФОВ'!EH69</f>
        <v>0</v>
      </c>
      <c r="EF45" s="277">
        <f t="shared" si="113"/>
        <v>0</v>
      </c>
      <c r="EG45" s="277">
        <f t="shared" si="114"/>
        <v>0</v>
      </c>
      <c r="EH45" s="276">
        <f t="shared" si="22"/>
        <v>0</v>
      </c>
      <c r="EI45" s="277">
        <f t="shared" si="115"/>
        <v>0</v>
      </c>
      <c r="EJ45" s="277">
        <f t="shared" si="116"/>
        <v>0</v>
      </c>
      <c r="EK45" s="277">
        <f t="shared" si="117"/>
        <v>0</v>
      </c>
      <c r="EL45" s="277">
        <f t="shared" si="118"/>
        <v>0</v>
      </c>
      <c r="EM45" s="303">
        <f t="shared" si="119"/>
        <v>0</v>
      </c>
      <c r="EN45" s="380" t="str">
        <f t="shared" si="23"/>
        <v>Д</v>
      </c>
      <c r="EO45" s="274"/>
      <c r="EP45" s="181">
        <f>'Сведения ФОВ'!ES69</f>
        <v>0</v>
      </c>
      <c r="EQ45" s="181">
        <f>'Сведения ФОВ'!ET69</f>
        <v>0</v>
      </c>
      <c r="ER45" s="277">
        <f t="shared" si="120"/>
        <v>0</v>
      </c>
      <c r="ES45" s="277">
        <f t="shared" si="121"/>
        <v>0</v>
      </c>
      <c r="ET45" s="276">
        <f t="shared" si="24"/>
        <v>0</v>
      </c>
      <c r="EU45" s="277">
        <f t="shared" si="122"/>
        <v>0</v>
      </c>
      <c r="EV45" s="277">
        <f t="shared" si="123"/>
        <v>0</v>
      </c>
      <c r="EW45" s="277">
        <f t="shared" si="124"/>
        <v>0</v>
      </c>
      <c r="EX45" s="277">
        <f t="shared" si="125"/>
        <v>0</v>
      </c>
      <c r="EY45" s="303">
        <f t="shared" si="126"/>
        <v>0</v>
      </c>
      <c r="EZ45" s="380" t="str">
        <f t="shared" si="25"/>
        <v>Д</v>
      </c>
      <c r="FA45" s="274"/>
      <c r="FB45" s="181">
        <f>'Сведения ФОВ'!FE69</f>
        <v>0</v>
      </c>
      <c r="FC45" s="181">
        <f>'Сведения ФОВ'!FF69</f>
        <v>0</v>
      </c>
      <c r="FD45" s="277">
        <f t="shared" si="127"/>
        <v>0</v>
      </c>
      <c r="FE45" s="277">
        <f t="shared" si="128"/>
        <v>0</v>
      </c>
      <c r="FF45" s="276">
        <f t="shared" si="26"/>
        <v>0</v>
      </c>
      <c r="FG45" s="277">
        <f t="shared" si="129"/>
        <v>0</v>
      </c>
      <c r="FH45" s="277">
        <f t="shared" si="130"/>
        <v>0</v>
      </c>
      <c r="FI45" s="277">
        <f t="shared" si="131"/>
        <v>0</v>
      </c>
      <c r="FJ45" s="277">
        <f t="shared" si="132"/>
        <v>0</v>
      </c>
      <c r="FK45" s="303">
        <f t="shared" si="133"/>
        <v>0</v>
      </c>
      <c r="FL45" s="380" t="str">
        <f t="shared" si="27"/>
        <v>Д</v>
      </c>
      <c r="FM45" s="274"/>
      <c r="FN45" s="181">
        <f>'Сведения ФОВ'!FQ69</f>
        <v>0</v>
      </c>
      <c r="FO45" s="181">
        <f>'Сведения ФОВ'!FR69</f>
        <v>0</v>
      </c>
      <c r="FP45" s="277">
        <f t="shared" si="134"/>
        <v>0</v>
      </c>
      <c r="FQ45" s="277">
        <f t="shared" si="135"/>
        <v>0</v>
      </c>
      <c r="FR45" s="276">
        <f t="shared" si="28"/>
        <v>0</v>
      </c>
      <c r="FS45" s="277">
        <f t="shared" si="136"/>
        <v>0</v>
      </c>
      <c r="FT45" s="277">
        <f t="shared" si="137"/>
        <v>0</v>
      </c>
      <c r="FU45" s="277">
        <f t="shared" si="138"/>
        <v>0</v>
      </c>
      <c r="FV45" s="277">
        <f t="shared" si="139"/>
        <v>0</v>
      </c>
      <c r="FW45" s="303">
        <f t="shared" si="140"/>
        <v>0</v>
      </c>
      <c r="FX45" s="380" t="str">
        <f t="shared" si="29"/>
        <v>Д</v>
      </c>
      <c r="FY45" s="274"/>
      <c r="FZ45" s="181">
        <f>'Сведения ФОВ'!GC69</f>
        <v>0</v>
      </c>
      <c r="GA45" s="181">
        <f>'Сведения ФОВ'!GD69</f>
        <v>0</v>
      </c>
      <c r="GB45" s="277">
        <f t="shared" si="141"/>
        <v>0</v>
      </c>
      <c r="GC45" s="277">
        <f t="shared" si="142"/>
        <v>0</v>
      </c>
      <c r="GD45" s="276">
        <f t="shared" si="30"/>
        <v>0</v>
      </c>
      <c r="GE45" s="277">
        <f t="shared" si="143"/>
        <v>0</v>
      </c>
      <c r="GF45" s="277">
        <f t="shared" si="144"/>
        <v>0</v>
      </c>
      <c r="GG45" s="277">
        <f t="shared" si="145"/>
        <v>0</v>
      </c>
      <c r="GH45" s="277">
        <f t="shared" si="146"/>
        <v>0</v>
      </c>
      <c r="GI45" s="303">
        <f t="shared" si="147"/>
        <v>0</v>
      </c>
      <c r="GJ45" s="380" t="str">
        <f t="shared" si="31"/>
        <v>Д</v>
      </c>
      <c r="GK45" s="274"/>
      <c r="GL45" s="181">
        <f>'Сведения ФОВ'!GO69</f>
        <v>0</v>
      </c>
      <c r="GM45" s="181">
        <f>'Сведения ФОВ'!GP69</f>
        <v>0</v>
      </c>
      <c r="GN45" s="277">
        <f t="shared" si="148"/>
        <v>0</v>
      </c>
      <c r="GO45" s="277">
        <f t="shared" si="149"/>
        <v>0</v>
      </c>
      <c r="GP45" s="276">
        <f t="shared" si="32"/>
        <v>0</v>
      </c>
      <c r="GQ45" s="277">
        <f t="shared" si="150"/>
        <v>0</v>
      </c>
      <c r="GR45" s="277">
        <f t="shared" si="151"/>
        <v>0</v>
      </c>
      <c r="GS45" s="277">
        <f t="shared" si="152"/>
        <v>0</v>
      </c>
      <c r="GT45" s="277">
        <f t="shared" si="153"/>
        <v>0</v>
      </c>
      <c r="GU45" s="303">
        <f t="shared" si="154"/>
        <v>0</v>
      </c>
      <c r="GV45" s="380" t="str">
        <f t="shared" si="33"/>
        <v>Д</v>
      </c>
      <c r="GW45" s="274"/>
      <c r="GX45" s="181">
        <f>'Сведения ФОВ'!HA69</f>
        <v>0</v>
      </c>
      <c r="GY45" s="181">
        <f>'Сведения ФОВ'!HB69</f>
        <v>0</v>
      </c>
      <c r="GZ45" s="277">
        <f t="shared" si="155"/>
        <v>0</v>
      </c>
      <c r="HA45" s="277">
        <f t="shared" si="156"/>
        <v>0</v>
      </c>
      <c r="HB45" s="276">
        <f t="shared" si="34"/>
        <v>0</v>
      </c>
      <c r="HC45" s="277">
        <f t="shared" si="157"/>
        <v>0</v>
      </c>
      <c r="HD45" s="277">
        <f t="shared" si="158"/>
        <v>0</v>
      </c>
      <c r="HE45" s="277">
        <f t="shared" si="159"/>
        <v>0</v>
      </c>
      <c r="HF45" s="277">
        <f t="shared" si="160"/>
        <v>0</v>
      </c>
      <c r="HG45" s="303">
        <f t="shared" si="161"/>
        <v>0</v>
      </c>
      <c r="HH45" s="380" t="str">
        <f t="shared" si="35"/>
        <v>Д</v>
      </c>
    </row>
    <row r="46" spans="1:216" ht="15.75">
      <c r="A46" s="241"/>
      <c r="B46" s="181">
        <f>'Сведения ФОВ'!E70</f>
        <v>0</v>
      </c>
      <c r="C46" s="181">
        <f>'Сведения ФОВ'!F70</f>
        <v>0</v>
      </c>
      <c r="D46" s="277">
        <f t="shared" si="36"/>
        <v>0</v>
      </c>
      <c r="E46" s="277">
        <f t="shared" si="37"/>
        <v>0</v>
      </c>
      <c r="F46" s="276">
        <f t="shared" si="0"/>
        <v>0</v>
      </c>
      <c r="G46" s="277">
        <f t="shared" si="38"/>
        <v>0</v>
      </c>
      <c r="H46" s="277">
        <f t="shared" si="39"/>
        <v>0</v>
      </c>
      <c r="I46" s="277">
        <f t="shared" si="40"/>
        <v>0</v>
      </c>
      <c r="J46" s="277">
        <f t="shared" si="41"/>
        <v>0</v>
      </c>
      <c r="K46" s="303">
        <f t="shared" si="42"/>
        <v>0</v>
      </c>
      <c r="L46" s="380" t="str">
        <f t="shared" si="1"/>
        <v>Д</v>
      </c>
      <c r="M46" s="274"/>
      <c r="N46" s="181">
        <f>'Сведения ФОВ'!Q70</f>
        <v>0</v>
      </c>
      <c r="O46" s="181">
        <f>'Сведения ФОВ'!R70</f>
        <v>0</v>
      </c>
      <c r="P46" s="277">
        <f t="shared" si="43"/>
        <v>0</v>
      </c>
      <c r="Q46" s="277">
        <f t="shared" si="44"/>
        <v>0</v>
      </c>
      <c r="R46" s="276">
        <f t="shared" si="2"/>
        <v>0</v>
      </c>
      <c r="S46" s="277">
        <f t="shared" si="45"/>
        <v>0</v>
      </c>
      <c r="T46" s="277">
        <f t="shared" si="46"/>
        <v>0</v>
      </c>
      <c r="U46" s="277">
        <f t="shared" si="47"/>
        <v>0</v>
      </c>
      <c r="V46" s="277">
        <f t="shared" si="48"/>
        <v>0</v>
      </c>
      <c r="W46" s="303">
        <f t="shared" si="49"/>
        <v>0</v>
      </c>
      <c r="X46" s="380" t="str">
        <f t="shared" si="3"/>
        <v>Д</v>
      </c>
      <c r="Y46" s="274"/>
      <c r="Z46" s="181">
        <f>'Сведения ФОВ'!AC70</f>
        <v>0</v>
      </c>
      <c r="AA46" s="181">
        <f>'Сведения ФОВ'!AD70</f>
        <v>0</v>
      </c>
      <c r="AB46" s="277">
        <f t="shared" si="50"/>
        <v>0</v>
      </c>
      <c r="AC46" s="277">
        <f t="shared" si="51"/>
        <v>0</v>
      </c>
      <c r="AD46" s="276">
        <f t="shared" si="4"/>
        <v>0</v>
      </c>
      <c r="AE46" s="277">
        <f t="shared" si="52"/>
        <v>0</v>
      </c>
      <c r="AF46" s="277">
        <f t="shared" si="53"/>
        <v>0</v>
      </c>
      <c r="AG46" s="277">
        <f t="shared" si="54"/>
        <v>0</v>
      </c>
      <c r="AH46" s="277">
        <f t="shared" si="55"/>
        <v>0</v>
      </c>
      <c r="AI46" s="303">
        <f t="shared" si="56"/>
        <v>0</v>
      </c>
      <c r="AJ46" s="380" t="str">
        <f t="shared" si="5"/>
        <v>Д</v>
      </c>
      <c r="AK46" s="274"/>
      <c r="AL46" s="181">
        <f>'Сведения ФОВ'!AO70</f>
        <v>0</v>
      </c>
      <c r="AM46" s="181">
        <f>'Сведения ФОВ'!AP70</f>
        <v>0</v>
      </c>
      <c r="AN46" s="277">
        <f t="shared" si="57"/>
        <v>0</v>
      </c>
      <c r="AO46" s="277">
        <f t="shared" si="58"/>
        <v>0</v>
      </c>
      <c r="AP46" s="276">
        <f t="shared" si="6"/>
        <v>0</v>
      </c>
      <c r="AQ46" s="277">
        <f t="shared" si="59"/>
        <v>0</v>
      </c>
      <c r="AR46" s="277">
        <f t="shared" si="60"/>
        <v>0</v>
      </c>
      <c r="AS46" s="277">
        <f t="shared" si="61"/>
        <v>0</v>
      </c>
      <c r="AT46" s="277">
        <f t="shared" si="62"/>
        <v>0</v>
      </c>
      <c r="AU46" s="303">
        <f t="shared" si="63"/>
        <v>0</v>
      </c>
      <c r="AV46" s="380" t="str">
        <f t="shared" si="7"/>
        <v>Д</v>
      </c>
      <c r="AW46" s="274"/>
      <c r="AX46" s="181">
        <f>'Сведения ФОВ'!BA70</f>
        <v>0</v>
      </c>
      <c r="AY46" s="181">
        <f>'Сведения ФОВ'!BB70</f>
        <v>0</v>
      </c>
      <c r="AZ46" s="277">
        <f t="shared" si="64"/>
        <v>0</v>
      </c>
      <c r="BA46" s="277">
        <f t="shared" si="65"/>
        <v>0</v>
      </c>
      <c r="BB46" s="276">
        <f t="shared" si="8"/>
        <v>0</v>
      </c>
      <c r="BC46" s="277">
        <f t="shared" si="66"/>
        <v>0</v>
      </c>
      <c r="BD46" s="277">
        <f t="shared" si="67"/>
        <v>0</v>
      </c>
      <c r="BE46" s="277">
        <f t="shared" si="68"/>
        <v>0</v>
      </c>
      <c r="BF46" s="277">
        <f t="shared" si="69"/>
        <v>0</v>
      </c>
      <c r="BG46" s="303">
        <f t="shared" si="70"/>
        <v>0</v>
      </c>
      <c r="BH46" s="380" t="str">
        <f t="shared" si="9"/>
        <v>Д</v>
      </c>
      <c r="BI46" s="274"/>
      <c r="BJ46" s="181">
        <f>'Сведения ФОВ'!BM70</f>
        <v>0</v>
      </c>
      <c r="BK46" s="181">
        <f>'Сведения ФОВ'!BN70</f>
        <v>0</v>
      </c>
      <c r="BL46" s="277">
        <f t="shared" si="71"/>
        <v>0</v>
      </c>
      <c r="BM46" s="277">
        <f t="shared" si="72"/>
        <v>0</v>
      </c>
      <c r="BN46" s="276">
        <f t="shared" si="10"/>
        <v>0</v>
      </c>
      <c r="BO46" s="277">
        <f t="shared" si="73"/>
        <v>0</v>
      </c>
      <c r="BP46" s="277">
        <f t="shared" si="74"/>
        <v>0</v>
      </c>
      <c r="BQ46" s="277">
        <f t="shared" si="75"/>
        <v>0</v>
      </c>
      <c r="BR46" s="277">
        <f t="shared" si="76"/>
        <v>0</v>
      </c>
      <c r="BS46" s="303">
        <f t="shared" si="77"/>
        <v>0</v>
      </c>
      <c r="BT46" s="380" t="str">
        <f t="shared" si="11"/>
        <v>Д</v>
      </c>
      <c r="BU46" s="274"/>
      <c r="BV46" s="181">
        <f>'Сведения ФОВ'!BY70</f>
        <v>0</v>
      </c>
      <c r="BW46" s="181">
        <f>'Сведения ФОВ'!BZ70</f>
        <v>0</v>
      </c>
      <c r="BX46" s="277">
        <f t="shared" si="78"/>
        <v>0</v>
      </c>
      <c r="BY46" s="277">
        <f t="shared" si="79"/>
        <v>0</v>
      </c>
      <c r="BZ46" s="276">
        <f t="shared" si="12"/>
        <v>0</v>
      </c>
      <c r="CA46" s="277">
        <f t="shared" si="80"/>
        <v>0</v>
      </c>
      <c r="CB46" s="277">
        <f t="shared" si="81"/>
        <v>0</v>
      </c>
      <c r="CC46" s="277">
        <f t="shared" si="82"/>
        <v>0</v>
      </c>
      <c r="CD46" s="277">
        <f t="shared" si="83"/>
        <v>0</v>
      </c>
      <c r="CE46" s="303">
        <f t="shared" si="84"/>
        <v>0</v>
      </c>
      <c r="CF46" s="380" t="str">
        <f t="shared" si="13"/>
        <v>Д</v>
      </c>
      <c r="CG46" s="274"/>
      <c r="CH46" s="181">
        <f>'Сведения ФОВ'!CK70</f>
        <v>0</v>
      </c>
      <c r="CI46" s="181">
        <f>'Сведения ФОВ'!CL70</f>
        <v>0</v>
      </c>
      <c r="CJ46" s="277">
        <f t="shared" si="85"/>
        <v>0</v>
      </c>
      <c r="CK46" s="277">
        <f t="shared" si="86"/>
        <v>0</v>
      </c>
      <c r="CL46" s="276">
        <f t="shared" si="14"/>
        <v>0</v>
      </c>
      <c r="CM46" s="277">
        <f t="shared" si="87"/>
        <v>0</v>
      </c>
      <c r="CN46" s="277">
        <f t="shared" si="88"/>
        <v>0</v>
      </c>
      <c r="CO46" s="277">
        <f t="shared" si="89"/>
        <v>0</v>
      </c>
      <c r="CP46" s="277">
        <f t="shared" si="90"/>
        <v>0</v>
      </c>
      <c r="CQ46" s="303">
        <f t="shared" si="91"/>
        <v>0</v>
      </c>
      <c r="CR46" s="380" t="str">
        <f t="shared" si="15"/>
        <v>Д</v>
      </c>
      <c r="CS46" s="274"/>
      <c r="CT46" s="181">
        <f>'Сведения ФОВ'!CW70</f>
        <v>0</v>
      </c>
      <c r="CU46" s="181">
        <f>'Сведения ФОВ'!CX70</f>
        <v>0</v>
      </c>
      <c r="CV46" s="277">
        <f t="shared" si="92"/>
        <v>0</v>
      </c>
      <c r="CW46" s="277">
        <f t="shared" si="93"/>
        <v>0</v>
      </c>
      <c r="CX46" s="276">
        <f t="shared" si="16"/>
        <v>0</v>
      </c>
      <c r="CY46" s="277">
        <f t="shared" si="94"/>
        <v>0</v>
      </c>
      <c r="CZ46" s="277">
        <f t="shared" si="95"/>
        <v>0</v>
      </c>
      <c r="DA46" s="277">
        <f t="shared" si="96"/>
        <v>0</v>
      </c>
      <c r="DB46" s="277">
        <f t="shared" si="97"/>
        <v>0</v>
      </c>
      <c r="DC46" s="303">
        <f t="shared" si="98"/>
        <v>0</v>
      </c>
      <c r="DD46" s="380" t="str">
        <f t="shared" si="17"/>
        <v>Д</v>
      </c>
      <c r="DE46" s="274"/>
      <c r="DF46" s="181">
        <f>'Сведения ФОВ'!DI70</f>
        <v>0</v>
      </c>
      <c r="DG46" s="181">
        <f>'Сведения ФОВ'!DJ70</f>
        <v>0</v>
      </c>
      <c r="DH46" s="277">
        <f t="shared" si="99"/>
        <v>0</v>
      </c>
      <c r="DI46" s="277">
        <f t="shared" si="100"/>
        <v>0</v>
      </c>
      <c r="DJ46" s="276">
        <f t="shared" si="18"/>
        <v>0</v>
      </c>
      <c r="DK46" s="277">
        <f t="shared" si="101"/>
        <v>0</v>
      </c>
      <c r="DL46" s="277">
        <f t="shared" si="102"/>
        <v>0</v>
      </c>
      <c r="DM46" s="277">
        <f t="shared" si="103"/>
        <v>0</v>
      </c>
      <c r="DN46" s="277">
        <f t="shared" si="104"/>
        <v>0</v>
      </c>
      <c r="DO46" s="303">
        <f t="shared" si="105"/>
        <v>0</v>
      </c>
      <c r="DP46" s="380" t="str">
        <f t="shared" si="19"/>
        <v>Д</v>
      </c>
      <c r="DQ46" s="274"/>
      <c r="DR46" s="181">
        <f>'Сведения ФОВ'!DU70</f>
        <v>0</v>
      </c>
      <c r="DS46" s="181">
        <f>'Сведения ФОВ'!DV70</f>
        <v>0</v>
      </c>
      <c r="DT46" s="277">
        <f t="shared" si="106"/>
        <v>0</v>
      </c>
      <c r="DU46" s="277">
        <f t="shared" si="107"/>
        <v>0</v>
      </c>
      <c r="DV46" s="276">
        <f t="shared" si="20"/>
        <v>0</v>
      </c>
      <c r="DW46" s="277">
        <f t="shared" si="108"/>
        <v>0</v>
      </c>
      <c r="DX46" s="277">
        <f t="shared" si="109"/>
        <v>0</v>
      </c>
      <c r="DY46" s="277">
        <f t="shared" si="110"/>
        <v>0</v>
      </c>
      <c r="DZ46" s="277">
        <f t="shared" si="111"/>
        <v>0</v>
      </c>
      <c r="EA46" s="303">
        <f t="shared" si="112"/>
        <v>0</v>
      </c>
      <c r="EB46" s="380" t="str">
        <f t="shared" si="21"/>
        <v>Д</v>
      </c>
      <c r="EC46" s="274"/>
      <c r="ED46" s="181">
        <f>'Сведения ФОВ'!EG70</f>
        <v>0</v>
      </c>
      <c r="EE46" s="181">
        <f>'Сведения ФОВ'!EH70</f>
        <v>0</v>
      </c>
      <c r="EF46" s="277">
        <f t="shared" si="113"/>
        <v>0</v>
      </c>
      <c r="EG46" s="277">
        <f t="shared" si="114"/>
        <v>0</v>
      </c>
      <c r="EH46" s="276">
        <f t="shared" si="22"/>
        <v>0</v>
      </c>
      <c r="EI46" s="277">
        <f t="shared" si="115"/>
        <v>0</v>
      </c>
      <c r="EJ46" s="277">
        <f t="shared" si="116"/>
        <v>0</v>
      </c>
      <c r="EK46" s="277">
        <f t="shared" si="117"/>
        <v>0</v>
      </c>
      <c r="EL46" s="277">
        <f t="shared" si="118"/>
        <v>0</v>
      </c>
      <c r="EM46" s="303">
        <f t="shared" si="119"/>
        <v>0</v>
      </c>
      <c r="EN46" s="380" t="str">
        <f t="shared" si="23"/>
        <v>Д</v>
      </c>
      <c r="EO46" s="274"/>
      <c r="EP46" s="181">
        <f>'Сведения ФОВ'!ES70</f>
        <v>0</v>
      </c>
      <c r="EQ46" s="181">
        <f>'Сведения ФОВ'!ET70</f>
        <v>0</v>
      </c>
      <c r="ER46" s="277">
        <f t="shared" si="120"/>
        <v>0</v>
      </c>
      <c r="ES46" s="277">
        <f t="shared" si="121"/>
        <v>0</v>
      </c>
      <c r="ET46" s="276">
        <f t="shared" si="24"/>
        <v>0</v>
      </c>
      <c r="EU46" s="277">
        <f t="shared" si="122"/>
        <v>0</v>
      </c>
      <c r="EV46" s="277">
        <f t="shared" si="123"/>
        <v>0</v>
      </c>
      <c r="EW46" s="277">
        <f t="shared" si="124"/>
        <v>0</v>
      </c>
      <c r="EX46" s="277">
        <f t="shared" si="125"/>
        <v>0</v>
      </c>
      <c r="EY46" s="303">
        <f t="shared" si="126"/>
        <v>0</v>
      </c>
      <c r="EZ46" s="380" t="str">
        <f t="shared" si="25"/>
        <v>Д</v>
      </c>
      <c r="FA46" s="274"/>
      <c r="FB46" s="181">
        <f>'Сведения ФОВ'!FE70</f>
        <v>0</v>
      </c>
      <c r="FC46" s="181">
        <f>'Сведения ФОВ'!FF70</f>
        <v>0</v>
      </c>
      <c r="FD46" s="277">
        <f t="shared" si="127"/>
        <v>0</v>
      </c>
      <c r="FE46" s="277">
        <f t="shared" si="128"/>
        <v>0</v>
      </c>
      <c r="FF46" s="276">
        <f t="shared" si="26"/>
        <v>0</v>
      </c>
      <c r="FG46" s="277">
        <f t="shared" si="129"/>
        <v>0</v>
      </c>
      <c r="FH46" s="277">
        <f t="shared" si="130"/>
        <v>0</v>
      </c>
      <c r="FI46" s="277">
        <f t="shared" si="131"/>
        <v>0</v>
      </c>
      <c r="FJ46" s="277">
        <f t="shared" si="132"/>
        <v>0</v>
      </c>
      <c r="FK46" s="303">
        <f t="shared" si="133"/>
        <v>0</v>
      </c>
      <c r="FL46" s="380" t="str">
        <f t="shared" si="27"/>
        <v>Д</v>
      </c>
      <c r="FM46" s="274"/>
      <c r="FN46" s="181">
        <f>'Сведения ФОВ'!FQ70</f>
        <v>0</v>
      </c>
      <c r="FO46" s="181">
        <f>'Сведения ФОВ'!FR70</f>
        <v>0</v>
      </c>
      <c r="FP46" s="277">
        <f t="shared" si="134"/>
        <v>0</v>
      </c>
      <c r="FQ46" s="277">
        <f t="shared" si="135"/>
        <v>0</v>
      </c>
      <c r="FR46" s="276">
        <f t="shared" si="28"/>
        <v>0</v>
      </c>
      <c r="FS46" s="277">
        <f t="shared" si="136"/>
        <v>0</v>
      </c>
      <c r="FT46" s="277">
        <f t="shared" si="137"/>
        <v>0</v>
      </c>
      <c r="FU46" s="277">
        <f t="shared" si="138"/>
        <v>0</v>
      </c>
      <c r="FV46" s="277">
        <f t="shared" si="139"/>
        <v>0</v>
      </c>
      <c r="FW46" s="303">
        <f t="shared" si="140"/>
        <v>0</v>
      </c>
      <c r="FX46" s="380" t="str">
        <f t="shared" si="29"/>
        <v>Д</v>
      </c>
      <c r="FY46" s="274"/>
      <c r="FZ46" s="181">
        <f>'Сведения ФОВ'!GC70</f>
        <v>0</v>
      </c>
      <c r="GA46" s="181">
        <f>'Сведения ФОВ'!GD70</f>
        <v>0</v>
      </c>
      <c r="GB46" s="277">
        <f t="shared" si="141"/>
        <v>0</v>
      </c>
      <c r="GC46" s="277">
        <f t="shared" si="142"/>
        <v>0</v>
      </c>
      <c r="GD46" s="276">
        <f t="shared" si="30"/>
        <v>0</v>
      </c>
      <c r="GE46" s="277">
        <f t="shared" si="143"/>
        <v>0</v>
      </c>
      <c r="GF46" s="277">
        <f t="shared" si="144"/>
        <v>0</v>
      </c>
      <c r="GG46" s="277">
        <f t="shared" si="145"/>
        <v>0</v>
      </c>
      <c r="GH46" s="277">
        <f t="shared" si="146"/>
        <v>0</v>
      </c>
      <c r="GI46" s="303">
        <f t="shared" si="147"/>
        <v>0</v>
      </c>
      <c r="GJ46" s="380" t="str">
        <f t="shared" si="31"/>
        <v>Д</v>
      </c>
      <c r="GK46" s="274"/>
      <c r="GL46" s="181">
        <f>'Сведения ФОВ'!GO70</f>
        <v>0</v>
      </c>
      <c r="GM46" s="181">
        <f>'Сведения ФОВ'!GP70</f>
        <v>0</v>
      </c>
      <c r="GN46" s="277">
        <f t="shared" si="148"/>
        <v>0</v>
      </c>
      <c r="GO46" s="277">
        <f t="shared" si="149"/>
        <v>0</v>
      </c>
      <c r="GP46" s="276">
        <f t="shared" si="32"/>
        <v>0</v>
      </c>
      <c r="GQ46" s="277">
        <f t="shared" si="150"/>
        <v>0</v>
      </c>
      <c r="GR46" s="277">
        <f t="shared" si="151"/>
        <v>0</v>
      </c>
      <c r="GS46" s="277">
        <f t="shared" si="152"/>
        <v>0</v>
      </c>
      <c r="GT46" s="277">
        <f t="shared" si="153"/>
        <v>0</v>
      </c>
      <c r="GU46" s="303">
        <f t="shared" si="154"/>
        <v>0</v>
      </c>
      <c r="GV46" s="380" t="str">
        <f t="shared" si="33"/>
        <v>Д</v>
      </c>
      <c r="GW46" s="274"/>
      <c r="GX46" s="181">
        <f>'Сведения ФОВ'!HA70</f>
        <v>0</v>
      </c>
      <c r="GY46" s="181">
        <f>'Сведения ФОВ'!HB70</f>
        <v>0</v>
      </c>
      <c r="GZ46" s="277">
        <f t="shared" si="155"/>
        <v>0</v>
      </c>
      <c r="HA46" s="277">
        <f t="shared" si="156"/>
        <v>0</v>
      </c>
      <c r="HB46" s="276">
        <f t="shared" si="34"/>
        <v>0</v>
      </c>
      <c r="HC46" s="277">
        <f t="shared" si="157"/>
        <v>0</v>
      </c>
      <c r="HD46" s="277">
        <f t="shared" si="158"/>
        <v>0</v>
      </c>
      <c r="HE46" s="277">
        <f t="shared" si="159"/>
        <v>0</v>
      </c>
      <c r="HF46" s="277">
        <f t="shared" si="160"/>
        <v>0</v>
      </c>
      <c r="HG46" s="303">
        <f t="shared" si="161"/>
        <v>0</v>
      </c>
      <c r="HH46" s="380" t="str">
        <f t="shared" si="35"/>
        <v>Д</v>
      </c>
    </row>
    <row r="47" spans="1:216" ht="15.75">
      <c r="A47" s="241"/>
      <c r="B47" s="181">
        <f>'Сведения ФОВ'!E71</f>
        <v>0</v>
      </c>
      <c r="C47" s="181">
        <f>'Сведения ФОВ'!F71</f>
        <v>0</v>
      </c>
      <c r="D47" s="277">
        <f t="shared" si="36"/>
        <v>0</v>
      </c>
      <c r="E47" s="277">
        <f t="shared" si="37"/>
        <v>0</v>
      </c>
      <c r="F47" s="276">
        <f t="shared" si="0"/>
        <v>0</v>
      </c>
      <c r="G47" s="277">
        <f t="shared" si="38"/>
        <v>0</v>
      </c>
      <c r="H47" s="277">
        <f t="shared" si="39"/>
        <v>0</v>
      </c>
      <c r="I47" s="277">
        <f t="shared" si="40"/>
        <v>0</v>
      </c>
      <c r="J47" s="277">
        <f t="shared" si="41"/>
        <v>0</v>
      </c>
      <c r="K47" s="303">
        <f t="shared" si="42"/>
        <v>0</v>
      </c>
      <c r="L47" s="380" t="str">
        <f t="shared" si="1"/>
        <v>Д</v>
      </c>
      <c r="M47" s="274"/>
      <c r="N47" s="181">
        <f>'Сведения ФОВ'!Q71</f>
        <v>0</v>
      </c>
      <c r="O47" s="181">
        <f>'Сведения ФОВ'!R71</f>
        <v>0</v>
      </c>
      <c r="P47" s="277">
        <f t="shared" si="43"/>
        <v>0</v>
      </c>
      <c r="Q47" s="277">
        <f t="shared" si="44"/>
        <v>0</v>
      </c>
      <c r="R47" s="276">
        <f t="shared" si="2"/>
        <v>0</v>
      </c>
      <c r="S47" s="277">
        <f t="shared" si="45"/>
        <v>0</v>
      </c>
      <c r="T47" s="277">
        <f t="shared" si="46"/>
        <v>0</v>
      </c>
      <c r="U47" s="277">
        <f t="shared" si="47"/>
        <v>0</v>
      </c>
      <c r="V47" s="277">
        <f t="shared" si="48"/>
        <v>0</v>
      </c>
      <c r="W47" s="303">
        <f t="shared" si="49"/>
        <v>0</v>
      </c>
      <c r="X47" s="380" t="str">
        <f t="shared" si="3"/>
        <v>Д</v>
      </c>
      <c r="Y47" s="274"/>
      <c r="Z47" s="181">
        <f>'Сведения ФОВ'!AC71</f>
        <v>0</v>
      </c>
      <c r="AA47" s="181">
        <f>'Сведения ФОВ'!AD71</f>
        <v>0</v>
      </c>
      <c r="AB47" s="277">
        <f t="shared" si="50"/>
        <v>0</v>
      </c>
      <c r="AC47" s="277">
        <f t="shared" si="51"/>
        <v>0</v>
      </c>
      <c r="AD47" s="276">
        <f t="shared" si="4"/>
        <v>0</v>
      </c>
      <c r="AE47" s="277">
        <f t="shared" si="52"/>
        <v>0</v>
      </c>
      <c r="AF47" s="277">
        <f t="shared" si="53"/>
        <v>0</v>
      </c>
      <c r="AG47" s="277">
        <f t="shared" si="54"/>
        <v>0</v>
      </c>
      <c r="AH47" s="277">
        <f t="shared" si="55"/>
        <v>0</v>
      </c>
      <c r="AI47" s="303">
        <f t="shared" si="56"/>
        <v>0</v>
      </c>
      <c r="AJ47" s="380" t="str">
        <f t="shared" si="5"/>
        <v>Д</v>
      </c>
      <c r="AK47" s="274"/>
      <c r="AL47" s="181">
        <f>'Сведения ФОВ'!AO71</f>
        <v>0</v>
      </c>
      <c r="AM47" s="181">
        <f>'Сведения ФОВ'!AP71</f>
        <v>0</v>
      </c>
      <c r="AN47" s="277">
        <f t="shared" si="57"/>
        <v>0</v>
      </c>
      <c r="AO47" s="277">
        <f t="shared" si="58"/>
        <v>0</v>
      </c>
      <c r="AP47" s="276">
        <f t="shared" si="6"/>
        <v>0</v>
      </c>
      <c r="AQ47" s="277">
        <f t="shared" si="59"/>
        <v>0</v>
      </c>
      <c r="AR47" s="277">
        <f t="shared" si="60"/>
        <v>0</v>
      </c>
      <c r="AS47" s="277">
        <f t="shared" si="61"/>
        <v>0</v>
      </c>
      <c r="AT47" s="277">
        <f t="shared" si="62"/>
        <v>0</v>
      </c>
      <c r="AU47" s="303">
        <f t="shared" si="63"/>
        <v>0</v>
      </c>
      <c r="AV47" s="380" t="str">
        <f t="shared" si="7"/>
        <v>Д</v>
      </c>
      <c r="AW47" s="274"/>
      <c r="AX47" s="181">
        <f>'Сведения ФОВ'!BA71</f>
        <v>0</v>
      </c>
      <c r="AY47" s="181">
        <f>'Сведения ФОВ'!BB71</f>
        <v>0</v>
      </c>
      <c r="AZ47" s="277">
        <f t="shared" si="64"/>
        <v>0</v>
      </c>
      <c r="BA47" s="277">
        <f t="shared" si="65"/>
        <v>0</v>
      </c>
      <c r="BB47" s="276">
        <f t="shared" si="8"/>
        <v>0</v>
      </c>
      <c r="BC47" s="277">
        <f t="shared" si="66"/>
        <v>0</v>
      </c>
      <c r="BD47" s="277">
        <f t="shared" si="67"/>
        <v>0</v>
      </c>
      <c r="BE47" s="277">
        <f t="shared" si="68"/>
        <v>0</v>
      </c>
      <c r="BF47" s="277">
        <f t="shared" si="69"/>
        <v>0</v>
      </c>
      <c r="BG47" s="303">
        <f t="shared" si="70"/>
        <v>0</v>
      </c>
      <c r="BH47" s="380" t="str">
        <f t="shared" si="9"/>
        <v>Д</v>
      </c>
      <c r="BI47" s="274"/>
      <c r="BJ47" s="181">
        <f>'Сведения ФОВ'!BM71</f>
        <v>0</v>
      </c>
      <c r="BK47" s="181">
        <f>'Сведения ФОВ'!BN71</f>
        <v>0</v>
      </c>
      <c r="BL47" s="277">
        <f t="shared" si="71"/>
        <v>0</v>
      </c>
      <c r="BM47" s="277">
        <f t="shared" si="72"/>
        <v>0</v>
      </c>
      <c r="BN47" s="276">
        <f t="shared" si="10"/>
        <v>0</v>
      </c>
      <c r="BO47" s="277">
        <f t="shared" si="73"/>
        <v>0</v>
      </c>
      <c r="BP47" s="277">
        <f t="shared" si="74"/>
        <v>0</v>
      </c>
      <c r="BQ47" s="277">
        <f t="shared" si="75"/>
        <v>0</v>
      </c>
      <c r="BR47" s="277">
        <f t="shared" si="76"/>
        <v>0</v>
      </c>
      <c r="BS47" s="303">
        <f t="shared" si="77"/>
        <v>0</v>
      </c>
      <c r="BT47" s="380" t="str">
        <f t="shared" si="11"/>
        <v>Д</v>
      </c>
      <c r="BU47" s="274"/>
      <c r="BV47" s="181">
        <f>'Сведения ФОВ'!BY71</f>
        <v>0</v>
      </c>
      <c r="BW47" s="181">
        <f>'Сведения ФОВ'!BZ71</f>
        <v>0</v>
      </c>
      <c r="BX47" s="277">
        <f t="shared" si="78"/>
        <v>0</v>
      </c>
      <c r="BY47" s="277">
        <f t="shared" si="79"/>
        <v>0</v>
      </c>
      <c r="BZ47" s="276">
        <f t="shared" si="12"/>
        <v>0</v>
      </c>
      <c r="CA47" s="277">
        <f t="shared" si="80"/>
        <v>0</v>
      </c>
      <c r="CB47" s="277">
        <f t="shared" si="81"/>
        <v>0</v>
      </c>
      <c r="CC47" s="277">
        <f t="shared" si="82"/>
        <v>0</v>
      </c>
      <c r="CD47" s="277">
        <f t="shared" si="83"/>
        <v>0</v>
      </c>
      <c r="CE47" s="303">
        <f t="shared" si="84"/>
        <v>0</v>
      </c>
      <c r="CF47" s="380" t="str">
        <f t="shared" si="13"/>
        <v>Д</v>
      </c>
      <c r="CG47" s="274"/>
      <c r="CH47" s="181">
        <f>'Сведения ФОВ'!CK71</f>
        <v>0</v>
      </c>
      <c r="CI47" s="181">
        <f>'Сведения ФОВ'!CL71</f>
        <v>0</v>
      </c>
      <c r="CJ47" s="277">
        <f t="shared" si="85"/>
        <v>0</v>
      </c>
      <c r="CK47" s="277">
        <f t="shared" si="86"/>
        <v>0</v>
      </c>
      <c r="CL47" s="276">
        <f t="shared" si="14"/>
        <v>0</v>
      </c>
      <c r="CM47" s="277">
        <f t="shared" si="87"/>
        <v>0</v>
      </c>
      <c r="CN47" s="277">
        <f t="shared" si="88"/>
        <v>0</v>
      </c>
      <c r="CO47" s="277">
        <f t="shared" si="89"/>
        <v>0</v>
      </c>
      <c r="CP47" s="277">
        <f t="shared" si="90"/>
        <v>0</v>
      </c>
      <c r="CQ47" s="303">
        <f t="shared" si="91"/>
        <v>0</v>
      </c>
      <c r="CR47" s="380" t="str">
        <f t="shared" si="15"/>
        <v>Д</v>
      </c>
      <c r="CS47" s="274"/>
      <c r="CT47" s="181">
        <f>'Сведения ФОВ'!CW71</f>
        <v>0</v>
      </c>
      <c r="CU47" s="181">
        <f>'Сведения ФОВ'!CX71</f>
        <v>0</v>
      </c>
      <c r="CV47" s="277">
        <f t="shared" si="92"/>
        <v>0</v>
      </c>
      <c r="CW47" s="277">
        <f t="shared" si="93"/>
        <v>0</v>
      </c>
      <c r="CX47" s="276">
        <f t="shared" si="16"/>
        <v>0</v>
      </c>
      <c r="CY47" s="277">
        <f t="shared" si="94"/>
        <v>0</v>
      </c>
      <c r="CZ47" s="277">
        <f t="shared" si="95"/>
        <v>0</v>
      </c>
      <c r="DA47" s="277">
        <f t="shared" si="96"/>
        <v>0</v>
      </c>
      <c r="DB47" s="277">
        <f t="shared" si="97"/>
        <v>0</v>
      </c>
      <c r="DC47" s="303">
        <f t="shared" si="98"/>
        <v>0</v>
      </c>
      <c r="DD47" s="380" t="str">
        <f t="shared" si="17"/>
        <v>Д</v>
      </c>
      <c r="DE47" s="274"/>
      <c r="DF47" s="181">
        <f>'Сведения ФОВ'!DI71</f>
        <v>0</v>
      </c>
      <c r="DG47" s="181">
        <f>'Сведения ФОВ'!DJ71</f>
        <v>0</v>
      </c>
      <c r="DH47" s="277">
        <f t="shared" si="99"/>
        <v>0</v>
      </c>
      <c r="DI47" s="277">
        <f t="shared" si="100"/>
        <v>0</v>
      </c>
      <c r="DJ47" s="276">
        <f t="shared" si="18"/>
        <v>0</v>
      </c>
      <c r="DK47" s="277">
        <f t="shared" si="101"/>
        <v>0</v>
      </c>
      <c r="DL47" s="277">
        <f t="shared" si="102"/>
        <v>0</v>
      </c>
      <c r="DM47" s="277">
        <f t="shared" si="103"/>
        <v>0</v>
      </c>
      <c r="DN47" s="277">
        <f t="shared" si="104"/>
        <v>0</v>
      </c>
      <c r="DO47" s="303">
        <f t="shared" si="105"/>
        <v>0</v>
      </c>
      <c r="DP47" s="380" t="str">
        <f t="shared" si="19"/>
        <v>Д</v>
      </c>
      <c r="DQ47" s="274"/>
      <c r="DR47" s="181">
        <f>'Сведения ФОВ'!DU71</f>
        <v>0</v>
      </c>
      <c r="DS47" s="181">
        <f>'Сведения ФОВ'!DV71</f>
        <v>0</v>
      </c>
      <c r="DT47" s="277">
        <f t="shared" si="106"/>
        <v>0</v>
      </c>
      <c r="DU47" s="277">
        <f t="shared" si="107"/>
        <v>0</v>
      </c>
      <c r="DV47" s="276">
        <f t="shared" si="20"/>
        <v>0</v>
      </c>
      <c r="DW47" s="277">
        <f t="shared" si="108"/>
        <v>0</v>
      </c>
      <c r="DX47" s="277">
        <f t="shared" si="109"/>
        <v>0</v>
      </c>
      <c r="DY47" s="277">
        <f t="shared" si="110"/>
        <v>0</v>
      </c>
      <c r="DZ47" s="277">
        <f t="shared" si="111"/>
        <v>0</v>
      </c>
      <c r="EA47" s="303">
        <f t="shared" si="112"/>
        <v>0</v>
      </c>
      <c r="EB47" s="380" t="str">
        <f t="shared" si="21"/>
        <v>Д</v>
      </c>
      <c r="EC47" s="274"/>
      <c r="ED47" s="181">
        <f>'Сведения ФОВ'!EG71</f>
        <v>0</v>
      </c>
      <c r="EE47" s="181">
        <f>'Сведения ФОВ'!EH71</f>
        <v>0</v>
      </c>
      <c r="EF47" s="277">
        <f t="shared" si="113"/>
        <v>0</v>
      </c>
      <c r="EG47" s="277">
        <f t="shared" si="114"/>
        <v>0</v>
      </c>
      <c r="EH47" s="276">
        <f t="shared" si="22"/>
        <v>0</v>
      </c>
      <c r="EI47" s="277">
        <f t="shared" si="115"/>
        <v>0</v>
      </c>
      <c r="EJ47" s="277">
        <f t="shared" si="116"/>
        <v>0</v>
      </c>
      <c r="EK47" s="277">
        <f t="shared" si="117"/>
        <v>0</v>
      </c>
      <c r="EL47" s="277">
        <f t="shared" si="118"/>
        <v>0</v>
      </c>
      <c r="EM47" s="303">
        <f t="shared" si="119"/>
        <v>0</v>
      </c>
      <c r="EN47" s="380" t="str">
        <f t="shared" si="23"/>
        <v>Д</v>
      </c>
      <c r="EO47" s="274"/>
      <c r="EP47" s="181">
        <f>'Сведения ФОВ'!ES71</f>
        <v>0</v>
      </c>
      <c r="EQ47" s="181">
        <f>'Сведения ФОВ'!ET71</f>
        <v>0</v>
      </c>
      <c r="ER47" s="277">
        <f t="shared" si="120"/>
        <v>0</v>
      </c>
      <c r="ES47" s="277">
        <f t="shared" si="121"/>
        <v>0</v>
      </c>
      <c r="ET47" s="276">
        <f t="shared" si="24"/>
        <v>0</v>
      </c>
      <c r="EU47" s="277">
        <f t="shared" si="122"/>
        <v>0</v>
      </c>
      <c r="EV47" s="277">
        <f t="shared" si="123"/>
        <v>0</v>
      </c>
      <c r="EW47" s="277">
        <f t="shared" si="124"/>
        <v>0</v>
      </c>
      <c r="EX47" s="277">
        <f t="shared" si="125"/>
        <v>0</v>
      </c>
      <c r="EY47" s="303">
        <f t="shared" si="126"/>
        <v>0</v>
      </c>
      <c r="EZ47" s="380" t="str">
        <f t="shared" si="25"/>
        <v>Д</v>
      </c>
      <c r="FA47" s="274"/>
      <c r="FB47" s="181">
        <f>'Сведения ФОВ'!FE71</f>
        <v>0</v>
      </c>
      <c r="FC47" s="181">
        <f>'Сведения ФОВ'!FF71</f>
        <v>0</v>
      </c>
      <c r="FD47" s="277">
        <f t="shared" si="127"/>
        <v>0</v>
      </c>
      <c r="FE47" s="277">
        <f t="shared" si="128"/>
        <v>0</v>
      </c>
      <c r="FF47" s="276">
        <f t="shared" si="26"/>
        <v>0</v>
      </c>
      <c r="FG47" s="277">
        <f t="shared" si="129"/>
        <v>0</v>
      </c>
      <c r="FH47" s="277">
        <f t="shared" si="130"/>
        <v>0</v>
      </c>
      <c r="FI47" s="277">
        <f t="shared" si="131"/>
        <v>0</v>
      </c>
      <c r="FJ47" s="277">
        <f t="shared" si="132"/>
        <v>0</v>
      </c>
      <c r="FK47" s="303">
        <f t="shared" si="133"/>
        <v>0</v>
      </c>
      <c r="FL47" s="380" t="str">
        <f t="shared" si="27"/>
        <v>Д</v>
      </c>
      <c r="FM47" s="274"/>
      <c r="FN47" s="181">
        <f>'Сведения ФОВ'!FQ71</f>
        <v>0</v>
      </c>
      <c r="FO47" s="181">
        <f>'Сведения ФОВ'!FR71</f>
        <v>0</v>
      </c>
      <c r="FP47" s="277">
        <f t="shared" si="134"/>
        <v>0</v>
      </c>
      <c r="FQ47" s="277">
        <f t="shared" si="135"/>
        <v>0</v>
      </c>
      <c r="FR47" s="276">
        <f t="shared" si="28"/>
        <v>0</v>
      </c>
      <c r="FS47" s="277">
        <f t="shared" si="136"/>
        <v>0</v>
      </c>
      <c r="FT47" s="277">
        <f t="shared" si="137"/>
        <v>0</v>
      </c>
      <c r="FU47" s="277">
        <f t="shared" si="138"/>
        <v>0</v>
      </c>
      <c r="FV47" s="277">
        <f t="shared" si="139"/>
        <v>0</v>
      </c>
      <c r="FW47" s="303">
        <f t="shared" si="140"/>
        <v>0</v>
      </c>
      <c r="FX47" s="380" t="str">
        <f t="shared" si="29"/>
        <v>Д</v>
      </c>
      <c r="FY47" s="274"/>
      <c r="FZ47" s="181">
        <f>'Сведения ФОВ'!GC71</f>
        <v>0</v>
      </c>
      <c r="GA47" s="181">
        <f>'Сведения ФОВ'!GD71</f>
        <v>0</v>
      </c>
      <c r="GB47" s="277">
        <f t="shared" si="141"/>
        <v>0</v>
      </c>
      <c r="GC47" s="277">
        <f t="shared" si="142"/>
        <v>0</v>
      </c>
      <c r="GD47" s="276">
        <f t="shared" si="30"/>
        <v>0</v>
      </c>
      <c r="GE47" s="277">
        <f t="shared" si="143"/>
        <v>0</v>
      </c>
      <c r="GF47" s="277">
        <f t="shared" si="144"/>
        <v>0</v>
      </c>
      <c r="GG47" s="277">
        <f t="shared" si="145"/>
        <v>0</v>
      </c>
      <c r="GH47" s="277">
        <f t="shared" si="146"/>
        <v>0</v>
      </c>
      <c r="GI47" s="303">
        <f t="shared" si="147"/>
        <v>0</v>
      </c>
      <c r="GJ47" s="380" t="str">
        <f t="shared" si="31"/>
        <v>Д</v>
      </c>
      <c r="GK47" s="274"/>
      <c r="GL47" s="181">
        <f>'Сведения ФОВ'!GO71</f>
        <v>0</v>
      </c>
      <c r="GM47" s="181">
        <f>'Сведения ФОВ'!GP71</f>
        <v>0</v>
      </c>
      <c r="GN47" s="277">
        <f t="shared" si="148"/>
        <v>0</v>
      </c>
      <c r="GO47" s="277">
        <f t="shared" si="149"/>
        <v>0</v>
      </c>
      <c r="GP47" s="276">
        <f t="shared" si="32"/>
        <v>0</v>
      </c>
      <c r="GQ47" s="277">
        <f t="shared" si="150"/>
        <v>0</v>
      </c>
      <c r="GR47" s="277">
        <f t="shared" si="151"/>
        <v>0</v>
      </c>
      <c r="GS47" s="277">
        <f t="shared" si="152"/>
        <v>0</v>
      </c>
      <c r="GT47" s="277">
        <f t="shared" si="153"/>
        <v>0</v>
      </c>
      <c r="GU47" s="303">
        <f t="shared" si="154"/>
        <v>0</v>
      </c>
      <c r="GV47" s="380" t="str">
        <f t="shared" si="33"/>
        <v>Д</v>
      </c>
      <c r="GW47" s="274"/>
      <c r="GX47" s="181">
        <f>'Сведения ФОВ'!HA71</f>
        <v>0</v>
      </c>
      <c r="GY47" s="181">
        <f>'Сведения ФОВ'!HB71</f>
        <v>0</v>
      </c>
      <c r="GZ47" s="277">
        <f t="shared" si="155"/>
        <v>0</v>
      </c>
      <c r="HA47" s="277">
        <f t="shared" si="156"/>
        <v>0</v>
      </c>
      <c r="HB47" s="276">
        <f t="shared" si="34"/>
        <v>0</v>
      </c>
      <c r="HC47" s="277">
        <f t="shared" si="157"/>
        <v>0</v>
      </c>
      <c r="HD47" s="277">
        <f t="shared" si="158"/>
        <v>0</v>
      </c>
      <c r="HE47" s="277">
        <f t="shared" si="159"/>
        <v>0</v>
      </c>
      <c r="HF47" s="277">
        <f t="shared" si="160"/>
        <v>0</v>
      </c>
      <c r="HG47" s="303">
        <f t="shared" si="161"/>
        <v>0</v>
      </c>
      <c r="HH47" s="380" t="str">
        <f t="shared" si="35"/>
        <v>Д</v>
      </c>
    </row>
    <row r="48" spans="1:216" ht="15.75">
      <c r="A48" s="241"/>
      <c r="B48" s="181">
        <f>'Сведения ФОВ'!E72</f>
        <v>0</v>
      </c>
      <c r="C48" s="181">
        <f>'Сведения ФОВ'!F72</f>
        <v>0</v>
      </c>
      <c r="D48" s="277">
        <f t="shared" si="36"/>
        <v>0</v>
      </c>
      <c r="E48" s="277">
        <f t="shared" si="37"/>
        <v>0</v>
      </c>
      <c r="F48" s="276">
        <f t="shared" si="0"/>
        <v>0</v>
      </c>
      <c r="G48" s="277">
        <f t="shared" si="38"/>
        <v>0</v>
      </c>
      <c r="H48" s="277">
        <f t="shared" si="39"/>
        <v>0</v>
      </c>
      <c r="I48" s="277">
        <f t="shared" si="40"/>
        <v>0</v>
      </c>
      <c r="J48" s="277">
        <f t="shared" si="41"/>
        <v>0</v>
      </c>
      <c r="K48" s="303">
        <f t="shared" si="42"/>
        <v>0</v>
      </c>
      <c r="L48" s="380" t="str">
        <f t="shared" si="1"/>
        <v>Д</v>
      </c>
      <c r="M48" s="274"/>
      <c r="N48" s="181">
        <f>'Сведения ФОВ'!Q72</f>
        <v>0</v>
      </c>
      <c r="O48" s="181">
        <f>'Сведения ФОВ'!R72</f>
        <v>0</v>
      </c>
      <c r="P48" s="277">
        <f t="shared" si="43"/>
        <v>0</v>
      </c>
      <c r="Q48" s="277">
        <f t="shared" si="44"/>
        <v>0</v>
      </c>
      <c r="R48" s="276">
        <f t="shared" si="2"/>
        <v>0</v>
      </c>
      <c r="S48" s="277">
        <f t="shared" si="45"/>
        <v>0</v>
      </c>
      <c r="T48" s="277">
        <f t="shared" si="46"/>
        <v>0</v>
      </c>
      <c r="U48" s="277">
        <f t="shared" si="47"/>
        <v>0</v>
      </c>
      <c r="V48" s="277">
        <f t="shared" si="48"/>
        <v>0</v>
      </c>
      <c r="W48" s="303">
        <f t="shared" si="49"/>
        <v>0</v>
      </c>
      <c r="X48" s="380" t="str">
        <f t="shared" si="3"/>
        <v>Д</v>
      </c>
      <c r="Y48" s="274"/>
      <c r="Z48" s="181">
        <f>'Сведения ФОВ'!AC72</f>
        <v>0</v>
      </c>
      <c r="AA48" s="181">
        <f>'Сведения ФОВ'!AD72</f>
        <v>0</v>
      </c>
      <c r="AB48" s="277">
        <f t="shared" si="50"/>
        <v>0</v>
      </c>
      <c r="AC48" s="277">
        <f t="shared" si="51"/>
        <v>0</v>
      </c>
      <c r="AD48" s="276">
        <f t="shared" si="4"/>
        <v>0</v>
      </c>
      <c r="AE48" s="277">
        <f t="shared" si="52"/>
        <v>0</v>
      </c>
      <c r="AF48" s="277">
        <f t="shared" si="53"/>
        <v>0</v>
      </c>
      <c r="AG48" s="277">
        <f t="shared" si="54"/>
        <v>0</v>
      </c>
      <c r="AH48" s="277">
        <f t="shared" si="55"/>
        <v>0</v>
      </c>
      <c r="AI48" s="303">
        <f t="shared" si="56"/>
        <v>0</v>
      </c>
      <c r="AJ48" s="380" t="str">
        <f t="shared" si="5"/>
        <v>Д</v>
      </c>
      <c r="AK48" s="274"/>
      <c r="AL48" s="181">
        <f>'Сведения ФОВ'!AO72</f>
        <v>0</v>
      </c>
      <c r="AM48" s="181">
        <f>'Сведения ФОВ'!AP72</f>
        <v>0</v>
      </c>
      <c r="AN48" s="277">
        <f t="shared" si="57"/>
        <v>0</v>
      </c>
      <c r="AO48" s="277">
        <f t="shared" si="58"/>
        <v>0</v>
      </c>
      <c r="AP48" s="276">
        <f t="shared" si="6"/>
        <v>0</v>
      </c>
      <c r="AQ48" s="277">
        <f t="shared" si="59"/>
        <v>0</v>
      </c>
      <c r="AR48" s="277">
        <f t="shared" si="60"/>
        <v>0</v>
      </c>
      <c r="AS48" s="277">
        <f t="shared" si="61"/>
        <v>0</v>
      </c>
      <c r="AT48" s="277">
        <f t="shared" si="62"/>
        <v>0</v>
      </c>
      <c r="AU48" s="303">
        <f t="shared" si="63"/>
        <v>0</v>
      </c>
      <c r="AV48" s="380" t="str">
        <f t="shared" si="7"/>
        <v>Д</v>
      </c>
      <c r="AW48" s="274"/>
      <c r="AX48" s="181">
        <f>'Сведения ФОВ'!BA72</f>
        <v>0</v>
      </c>
      <c r="AY48" s="181">
        <f>'Сведения ФОВ'!BB72</f>
        <v>0</v>
      </c>
      <c r="AZ48" s="277">
        <f t="shared" si="64"/>
        <v>0</v>
      </c>
      <c r="BA48" s="277">
        <f t="shared" si="65"/>
        <v>0</v>
      </c>
      <c r="BB48" s="276">
        <f t="shared" si="8"/>
        <v>0</v>
      </c>
      <c r="BC48" s="277">
        <f t="shared" si="66"/>
        <v>0</v>
      </c>
      <c r="BD48" s="277">
        <f t="shared" si="67"/>
        <v>0</v>
      </c>
      <c r="BE48" s="277">
        <f t="shared" si="68"/>
        <v>0</v>
      </c>
      <c r="BF48" s="277">
        <f t="shared" si="69"/>
        <v>0</v>
      </c>
      <c r="BG48" s="303">
        <f t="shared" si="70"/>
        <v>0</v>
      </c>
      <c r="BH48" s="380" t="str">
        <f t="shared" si="9"/>
        <v>Д</v>
      </c>
      <c r="BI48" s="274"/>
      <c r="BJ48" s="181">
        <f>'Сведения ФОВ'!BM72</f>
        <v>0</v>
      </c>
      <c r="BK48" s="181">
        <f>'Сведения ФОВ'!BN72</f>
        <v>0</v>
      </c>
      <c r="BL48" s="277">
        <f t="shared" si="71"/>
        <v>0</v>
      </c>
      <c r="BM48" s="277">
        <f t="shared" si="72"/>
        <v>0</v>
      </c>
      <c r="BN48" s="276">
        <f t="shared" si="10"/>
        <v>0</v>
      </c>
      <c r="BO48" s="277">
        <f t="shared" si="73"/>
        <v>0</v>
      </c>
      <c r="BP48" s="277">
        <f t="shared" si="74"/>
        <v>0</v>
      </c>
      <c r="BQ48" s="277">
        <f t="shared" si="75"/>
        <v>0</v>
      </c>
      <c r="BR48" s="277">
        <f t="shared" si="76"/>
        <v>0</v>
      </c>
      <c r="BS48" s="303">
        <f t="shared" si="77"/>
        <v>0</v>
      </c>
      <c r="BT48" s="380" t="str">
        <f t="shared" si="11"/>
        <v>Д</v>
      </c>
      <c r="BU48" s="274"/>
      <c r="BV48" s="181">
        <f>'Сведения ФОВ'!BY72</f>
        <v>0</v>
      </c>
      <c r="BW48" s="181">
        <f>'Сведения ФОВ'!BZ72</f>
        <v>0</v>
      </c>
      <c r="BX48" s="277">
        <f t="shared" si="78"/>
        <v>0</v>
      </c>
      <c r="BY48" s="277">
        <f t="shared" si="79"/>
        <v>0</v>
      </c>
      <c r="BZ48" s="276">
        <f t="shared" si="12"/>
        <v>0</v>
      </c>
      <c r="CA48" s="277">
        <f t="shared" si="80"/>
        <v>0</v>
      </c>
      <c r="CB48" s="277">
        <f t="shared" si="81"/>
        <v>0</v>
      </c>
      <c r="CC48" s="277">
        <f t="shared" si="82"/>
        <v>0</v>
      </c>
      <c r="CD48" s="277">
        <f t="shared" si="83"/>
        <v>0</v>
      </c>
      <c r="CE48" s="303">
        <f t="shared" si="84"/>
        <v>0</v>
      </c>
      <c r="CF48" s="380" t="str">
        <f t="shared" si="13"/>
        <v>Д</v>
      </c>
      <c r="CG48" s="274"/>
      <c r="CH48" s="181">
        <f>'Сведения ФОВ'!CK72</f>
        <v>0</v>
      </c>
      <c r="CI48" s="181">
        <f>'Сведения ФОВ'!CL72</f>
        <v>0</v>
      </c>
      <c r="CJ48" s="277">
        <f t="shared" si="85"/>
        <v>0</v>
      </c>
      <c r="CK48" s="277">
        <f t="shared" si="86"/>
        <v>0</v>
      </c>
      <c r="CL48" s="276">
        <f t="shared" si="14"/>
        <v>0</v>
      </c>
      <c r="CM48" s="277">
        <f t="shared" si="87"/>
        <v>0</v>
      </c>
      <c r="CN48" s="277">
        <f t="shared" si="88"/>
        <v>0</v>
      </c>
      <c r="CO48" s="277">
        <f t="shared" si="89"/>
        <v>0</v>
      </c>
      <c r="CP48" s="277">
        <f t="shared" si="90"/>
        <v>0</v>
      </c>
      <c r="CQ48" s="303">
        <f t="shared" si="91"/>
        <v>0</v>
      </c>
      <c r="CR48" s="380" t="str">
        <f t="shared" si="15"/>
        <v>Д</v>
      </c>
      <c r="CS48" s="274"/>
      <c r="CT48" s="181">
        <f>'Сведения ФОВ'!CW72</f>
        <v>0</v>
      </c>
      <c r="CU48" s="181">
        <f>'Сведения ФОВ'!CX72</f>
        <v>0</v>
      </c>
      <c r="CV48" s="277">
        <f t="shared" si="92"/>
        <v>0</v>
      </c>
      <c r="CW48" s="277">
        <f t="shared" si="93"/>
        <v>0</v>
      </c>
      <c r="CX48" s="276">
        <f t="shared" si="16"/>
        <v>0</v>
      </c>
      <c r="CY48" s="277">
        <f t="shared" si="94"/>
        <v>0</v>
      </c>
      <c r="CZ48" s="277">
        <f t="shared" si="95"/>
        <v>0</v>
      </c>
      <c r="DA48" s="277">
        <f t="shared" si="96"/>
        <v>0</v>
      </c>
      <c r="DB48" s="277">
        <f t="shared" si="97"/>
        <v>0</v>
      </c>
      <c r="DC48" s="303">
        <f t="shared" si="98"/>
        <v>0</v>
      </c>
      <c r="DD48" s="380" t="str">
        <f t="shared" si="17"/>
        <v>Д</v>
      </c>
      <c r="DE48" s="274"/>
      <c r="DF48" s="181">
        <f>'Сведения ФОВ'!DI72</f>
        <v>0</v>
      </c>
      <c r="DG48" s="181">
        <f>'Сведения ФОВ'!DJ72</f>
        <v>0</v>
      </c>
      <c r="DH48" s="277">
        <f t="shared" si="99"/>
        <v>0</v>
      </c>
      <c r="DI48" s="277">
        <f t="shared" si="100"/>
        <v>0</v>
      </c>
      <c r="DJ48" s="276">
        <f t="shared" si="18"/>
        <v>0</v>
      </c>
      <c r="DK48" s="277">
        <f t="shared" si="101"/>
        <v>0</v>
      </c>
      <c r="DL48" s="277">
        <f t="shared" si="102"/>
        <v>0</v>
      </c>
      <c r="DM48" s="277">
        <f t="shared" si="103"/>
        <v>0</v>
      </c>
      <c r="DN48" s="277">
        <f t="shared" si="104"/>
        <v>0</v>
      </c>
      <c r="DO48" s="303">
        <f t="shared" si="105"/>
        <v>0</v>
      </c>
      <c r="DP48" s="380" t="str">
        <f t="shared" si="19"/>
        <v>Д</v>
      </c>
      <c r="DQ48" s="274"/>
      <c r="DR48" s="181">
        <f>'Сведения ФОВ'!DU72</f>
        <v>0</v>
      </c>
      <c r="DS48" s="181">
        <f>'Сведения ФОВ'!DV72</f>
        <v>0</v>
      </c>
      <c r="DT48" s="277">
        <f t="shared" si="106"/>
        <v>0</v>
      </c>
      <c r="DU48" s="277">
        <f t="shared" si="107"/>
        <v>0</v>
      </c>
      <c r="DV48" s="276">
        <f t="shared" si="20"/>
        <v>0</v>
      </c>
      <c r="DW48" s="277">
        <f t="shared" si="108"/>
        <v>0</v>
      </c>
      <c r="DX48" s="277">
        <f t="shared" si="109"/>
        <v>0</v>
      </c>
      <c r="DY48" s="277">
        <f t="shared" si="110"/>
        <v>0</v>
      </c>
      <c r="DZ48" s="277">
        <f t="shared" si="111"/>
        <v>0</v>
      </c>
      <c r="EA48" s="303">
        <f t="shared" si="112"/>
        <v>0</v>
      </c>
      <c r="EB48" s="380" t="str">
        <f t="shared" si="21"/>
        <v>Д</v>
      </c>
      <c r="EC48" s="274"/>
      <c r="ED48" s="181">
        <f>'Сведения ФОВ'!EG72</f>
        <v>0</v>
      </c>
      <c r="EE48" s="181">
        <f>'Сведения ФОВ'!EH72</f>
        <v>0</v>
      </c>
      <c r="EF48" s="277">
        <f t="shared" si="113"/>
        <v>0</v>
      </c>
      <c r="EG48" s="277">
        <f t="shared" si="114"/>
        <v>0</v>
      </c>
      <c r="EH48" s="276">
        <f t="shared" si="22"/>
        <v>0</v>
      </c>
      <c r="EI48" s="277">
        <f t="shared" si="115"/>
        <v>0</v>
      </c>
      <c r="EJ48" s="277">
        <f t="shared" si="116"/>
        <v>0</v>
      </c>
      <c r="EK48" s="277">
        <f t="shared" si="117"/>
        <v>0</v>
      </c>
      <c r="EL48" s="277">
        <f t="shared" si="118"/>
        <v>0</v>
      </c>
      <c r="EM48" s="303">
        <f t="shared" si="119"/>
        <v>0</v>
      </c>
      <c r="EN48" s="380" t="str">
        <f t="shared" si="23"/>
        <v>Д</v>
      </c>
      <c r="EO48" s="274"/>
      <c r="EP48" s="181">
        <f>'Сведения ФОВ'!ES72</f>
        <v>0</v>
      </c>
      <c r="EQ48" s="181">
        <f>'Сведения ФОВ'!ET72</f>
        <v>0</v>
      </c>
      <c r="ER48" s="277">
        <f t="shared" si="120"/>
        <v>0</v>
      </c>
      <c r="ES48" s="277">
        <f t="shared" si="121"/>
        <v>0</v>
      </c>
      <c r="ET48" s="276">
        <f t="shared" si="24"/>
        <v>0</v>
      </c>
      <c r="EU48" s="277">
        <f t="shared" si="122"/>
        <v>0</v>
      </c>
      <c r="EV48" s="277">
        <f t="shared" si="123"/>
        <v>0</v>
      </c>
      <c r="EW48" s="277">
        <f t="shared" si="124"/>
        <v>0</v>
      </c>
      <c r="EX48" s="277">
        <f t="shared" si="125"/>
        <v>0</v>
      </c>
      <c r="EY48" s="303">
        <f t="shared" si="126"/>
        <v>0</v>
      </c>
      <c r="EZ48" s="380" t="str">
        <f t="shared" si="25"/>
        <v>Д</v>
      </c>
      <c r="FA48" s="274"/>
      <c r="FB48" s="181">
        <f>'Сведения ФОВ'!FE72</f>
        <v>0</v>
      </c>
      <c r="FC48" s="181">
        <f>'Сведения ФОВ'!FF72</f>
        <v>0</v>
      </c>
      <c r="FD48" s="277">
        <f t="shared" si="127"/>
        <v>0</v>
      </c>
      <c r="FE48" s="277">
        <f t="shared" si="128"/>
        <v>0</v>
      </c>
      <c r="FF48" s="276">
        <f t="shared" si="26"/>
        <v>0</v>
      </c>
      <c r="FG48" s="277">
        <f t="shared" si="129"/>
        <v>0</v>
      </c>
      <c r="FH48" s="277">
        <f t="shared" si="130"/>
        <v>0</v>
      </c>
      <c r="FI48" s="277">
        <f t="shared" si="131"/>
        <v>0</v>
      </c>
      <c r="FJ48" s="277">
        <f t="shared" si="132"/>
        <v>0</v>
      </c>
      <c r="FK48" s="303">
        <f t="shared" si="133"/>
        <v>0</v>
      </c>
      <c r="FL48" s="380" t="str">
        <f t="shared" si="27"/>
        <v>Д</v>
      </c>
      <c r="FM48" s="274"/>
      <c r="FN48" s="181">
        <f>'Сведения ФОВ'!FQ72</f>
        <v>0</v>
      </c>
      <c r="FO48" s="181">
        <f>'Сведения ФОВ'!FR72</f>
        <v>0</v>
      </c>
      <c r="FP48" s="277">
        <f t="shared" si="134"/>
        <v>0</v>
      </c>
      <c r="FQ48" s="277">
        <f t="shared" si="135"/>
        <v>0</v>
      </c>
      <c r="FR48" s="276">
        <f t="shared" si="28"/>
        <v>0</v>
      </c>
      <c r="FS48" s="277">
        <f t="shared" si="136"/>
        <v>0</v>
      </c>
      <c r="FT48" s="277">
        <f t="shared" si="137"/>
        <v>0</v>
      </c>
      <c r="FU48" s="277">
        <f t="shared" si="138"/>
        <v>0</v>
      </c>
      <c r="FV48" s="277">
        <f t="shared" si="139"/>
        <v>0</v>
      </c>
      <c r="FW48" s="303">
        <f t="shared" si="140"/>
        <v>0</v>
      </c>
      <c r="FX48" s="380" t="str">
        <f t="shared" si="29"/>
        <v>Д</v>
      </c>
      <c r="FY48" s="274"/>
      <c r="FZ48" s="181">
        <f>'Сведения ФОВ'!GC72</f>
        <v>0</v>
      </c>
      <c r="GA48" s="181">
        <f>'Сведения ФОВ'!GD72</f>
        <v>0</v>
      </c>
      <c r="GB48" s="277">
        <f t="shared" si="141"/>
        <v>0</v>
      </c>
      <c r="GC48" s="277">
        <f t="shared" si="142"/>
        <v>0</v>
      </c>
      <c r="GD48" s="276">
        <f t="shared" si="30"/>
        <v>0</v>
      </c>
      <c r="GE48" s="277">
        <f t="shared" si="143"/>
        <v>0</v>
      </c>
      <c r="GF48" s="277">
        <f t="shared" si="144"/>
        <v>0</v>
      </c>
      <c r="GG48" s="277">
        <f t="shared" si="145"/>
        <v>0</v>
      </c>
      <c r="GH48" s="277">
        <f t="shared" si="146"/>
        <v>0</v>
      </c>
      <c r="GI48" s="303">
        <f t="shared" si="147"/>
        <v>0</v>
      </c>
      <c r="GJ48" s="380" t="str">
        <f t="shared" si="31"/>
        <v>Д</v>
      </c>
      <c r="GK48" s="274"/>
      <c r="GL48" s="181">
        <f>'Сведения ФОВ'!GO72</f>
        <v>0</v>
      </c>
      <c r="GM48" s="181">
        <f>'Сведения ФОВ'!GP72</f>
        <v>0</v>
      </c>
      <c r="GN48" s="277">
        <f t="shared" si="148"/>
        <v>0</v>
      </c>
      <c r="GO48" s="277">
        <f t="shared" si="149"/>
        <v>0</v>
      </c>
      <c r="GP48" s="276">
        <f t="shared" si="32"/>
        <v>0</v>
      </c>
      <c r="GQ48" s="277">
        <f t="shared" si="150"/>
        <v>0</v>
      </c>
      <c r="GR48" s="277">
        <f t="shared" si="151"/>
        <v>0</v>
      </c>
      <c r="GS48" s="277">
        <f t="shared" si="152"/>
        <v>0</v>
      </c>
      <c r="GT48" s="277">
        <f t="shared" si="153"/>
        <v>0</v>
      </c>
      <c r="GU48" s="303">
        <f t="shared" si="154"/>
        <v>0</v>
      </c>
      <c r="GV48" s="380" t="str">
        <f t="shared" si="33"/>
        <v>Д</v>
      </c>
      <c r="GW48" s="274"/>
      <c r="GX48" s="181">
        <f>'Сведения ФОВ'!HA72</f>
        <v>0</v>
      </c>
      <c r="GY48" s="181">
        <f>'Сведения ФОВ'!HB72</f>
        <v>0</v>
      </c>
      <c r="GZ48" s="277">
        <f t="shared" si="155"/>
        <v>0</v>
      </c>
      <c r="HA48" s="277">
        <f t="shared" si="156"/>
        <v>0</v>
      </c>
      <c r="HB48" s="276">
        <f t="shared" si="34"/>
        <v>0</v>
      </c>
      <c r="HC48" s="277">
        <f t="shared" si="157"/>
        <v>0</v>
      </c>
      <c r="HD48" s="277">
        <f t="shared" si="158"/>
        <v>0</v>
      </c>
      <c r="HE48" s="277">
        <f t="shared" si="159"/>
        <v>0</v>
      </c>
      <c r="HF48" s="277">
        <f t="shared" si="160"/>
        <v>0</v>
      </c>
      <c r="HG48" s="303">
        <f t="shared" si="161"/>
        <v>0</v>
      </c>
      <c r="HH48" s="380" t="str">
        <f t="shared" si="35"/>
        <v>Д</v>
      </c>
    </row>
    <row r="49" spans="1:216" ht="15.75">
      <c r="A49" s="241"/>
      <c r="B49" s="181">
        <f>'Сведения ФОВ'!E73</f>
        <v>0</v>
      </c>
      <c r="C49" s="181">
        <f>'Сведения ФОВ'!F73</f>
        <v>0</v>
      </c>
      <c r="D49" s="277">
        <f t="shared" si="36"/>
        <v>0</v>
      </c>
      <c r="E49" s="277">
        <f t="shared" si="37"/>
        <v>0</v>
      </c>
      <c r="F49" s="276">
        <f t="shared" si="0"/>
        <v>0</v>
      </c>
      <c r="G49" s="277">
        <f t="shared" si="38"/>
        <v>0</v>
      </c>
      <c r="H49" s="277">
        <f t="shared" si="39"/>
        <v>0</v>
      </c>
      <c r="I49" s="277">
        <f t="shared" si="40"/>
        <v>0</v>
      </c>
      <c r="J49" s="277">
        <f t="shared" si="41"/>
        <v>0</v>
      </c>
      <c r="K49" s="303">
        <f t="shared" si="42"/>
        <v>0</v>
      </c>
      <c r="L49" s="380" t="str">
        <f t="shared" si="1"/>
        <v>Д</v>
      </c>
      <c r="M49" s="274"/>
      <c r="N49" s="181">
        <f>'Сведения ФОВ'!Q73</f>
        <v>0</v>
      </c>
      <c r="O49" s="181">
        <f>'Сведения ФОВ'!R73</f>
        <v>0</v>
      </c>
      <c r="P49" s="277">
        <f t="shared" si="43"/>
        <v>0</v>
      </c>
      <c r="Q49" s="277">
        <f t="shared" si="44"/>
        <v>0</v>
      </c>
      <c r="R49" s="276">
        <f t="shared" si="2"/>
        <v>0</v>
      </c>
      <c r="S49" s="277">
        <f t="shared" si="45"/>
        <v>0</v>
      </c>
      <c r="T49" s="277">
        <f t="shared" si="46"/>
        <v>0</v>
      </c>
      <c r="U49" s="277">
        <f t="shared" si="47"/>
        <v>0</v>
      </c>
      <c r="V49" s="277">
        <f t="shared" si="48"/>
        <v>0</v>
      </c>
      <c r="W49" s="303">
        <f t="shared" si="49"/>
        <v>0</v>
      </c>
      <c r="X49" s="380" t="str">
        <f t="shared" si="3"/>
        <v>Д</v>
      </c>
      <c r="Y49" s="274"/>
      <c r="Z49" s="181">
        <f>'Сведения ФОВ'!AC73</f>
        <v>0</v>
      </c>
      <c r="AA49" s="181">
        <f>'Сведения ФОВ'!AD73</f>
        <v>0</v>
      </c>
      <c r="AB49" s="277">
        <f t="shared" si="50"/>
        <v>0</v>
      </c>
      <c r="AC49" s="277">
        <f t="shared" si="51"/>
        <v>0</v>
      </c>
      <c r="AD49" s="276">
        <f t="shared" si="4"/>
        <v>0</v>
      </c>
      <c r="AE49" s="277">
        <f t="shared" si="52"/>
        <v>0</v>
      </c>
      <c r="AF49" s="277">
        <f t="shared" si="53"/>
        <v>0</v>
      </c>
      <c r="AG49" s="277">
        <f t="shared" si="54"/>
        <v>0</v>
      </c>
      <c r="AH49" s="277">
        <f t="shared" si="55"/>
        <v>0</v>
      </c>
      <c r="AI49" s="303">
        <f t="shared" si="56"/>
        <v>0</v>
      </c>
      <c r="AJ49" s="380" t="str">
        <f t="shared" si="5"/>
        <v>Д</v>
      </c>
      <c r="AK49" s="274"/>
      <c r="AL49" s="181">
        <f>'Сведения ФОВ'!AO73</f>
        <v>0</v>
      </c>
      <c r="AM49" s="181">
        <f>'Сведения ФОВ'!AP73</f>
        <v>0</v>
      </c>
      <c r="AN49" s="277">
        <f t="shared" si="57"/>
        <v>0</v>
      </c>
      <c r="AO49" s="277">
        <f t="shared" si="58"/>
        <v>0</v>
      </c>
      <c r="AP49" s="276">
        <f t="shared" si="6"/>
        <v>0</v>
      </c>
      <c r="AQ49" s="277">
        <f t="shared" si="59"/>
        <v>0</v>
      </c>
      <c r="AR49" s="277">
        <f t="shared" si="60"/>
        <v>0</v>
      </c>
      <c r="AS49" s="277">
        <f t="shared" si="61"/>
        <v>0</v>
      </c>
      <c r="AT49" s="277">
        <f t="shared" si="62"/>
        <v>0</v>
      </c>
      <c r="AU49" s="303">
        <f t="shared" si="63"/>
        <v>0</v>
      </c>
      <c r="AV49" s="380" t="str">
        <f t="shared" si="7"/>
        <v>Д</v>
      </c>
      <c r="AW49" s="274"/>
      <c r="AX49" s="181">
        <f>'Сведения ФОВ'!BA73</f>
        <v>0</v>
      </c>
      <c r="AY49" s="181">
        <f>'Сведения ФОВ'!BB73</f>
        <v>0</v>
      </c>
      <c r="AZ49" s="277">
        <f t="shared" si="64"/>
        <v>0</v>
      </c>
      <c r="BA49" s="277">
        <f t="shared" si="65"/>
        <v>0</v>
      </c>
      <c r="BB49" s="276">
        <f t="shared" si="8"/>
        <v>0</v>
      </c>
      <c r="BC49" s="277">
        <f t="shared" si="66"/>
        <v>0</v>
      </c>
      <c r="BD49" s="277">
        <f t="shared" si="67"/>
        <v>0</v>
      </c>
      <c r="BE49" s="277">
        <f t="shared" si="68"/>
        <v>0</v>
      </c>
      <c r="BF49" s="277">
        <f t="shared" si="69"/>
        <v>0</v>
      </c>
      <c r="BG49" s="303">
        <f t="shared" si="70"/>
        <v>0</v>
      </c>
      <c r="BH49" s="380" t="str">
        <f t="shared" si="9"/>
        <v>Д</v>
      </c>
      <c r="BI49" s="274"/>
      <c r="BJ49" s="181">
        <f>'Сведения ФОВ'!BM73</f>
        <v>0</v>
      </c>
      <c r="BK49" s="181">
        <f>'Сведения ФОВ'!BN73</f>
        <v>0</v>
      </c>
      <c r="BL49" s="277">
        <f t="shared" si="71"/>
        <v>0</v>
      </c>
      <c r="BM49" s="277">
        <f t="shared" si="72"/>
        <v>0</v>
      </c>
      <c r="BN49" s="276">
        <f t="shared" si="10"/>
        <v>0</v>
      </c>
      <c r="BO49" s="277">
        <f t="shared" si="73"/>
        <v>0</v>
      </c>
      <c r="BP49" s="277">
        <f t="shared" si="74"/>
        <v>0</v>
      </c>
      <c r="BQ49" s="277">
        <f t="shared" si="75"/>
        <v>0</v>
      </c>
      <c r="BR49" s="277">
        <f t="shared" si="76"/>
        <v>0</v>
      </c>
      <c r="BS49" s="303">
        <f t="shared" si="77"/>
        <v>0</v>
      </c>
      <c r="BT49" s="380" t="str">
        <f t="shared" si="11"/>
        <v>Д</v>
      </c>
      <c r="BU49" s="274"/>
      <c r="BV49" s="181">
        <f>'Сведения ФОВ'!BY73</f>
        <v>0</v>
      </c>
      <c r="BW49" s="181">
        <f>'Сведения ФОВ'!BZ73</f>
        <v>0</v>
      </c>
      <c r="BX49" s="277">
        <f t="shared" si="78"/>
        <v>0</v>
      </c>
      <c r="BY49" s="277">
        <f t="shared" si="79"/>
        <v>0</v>
      </c>
      <c r="BZ49" s="276">
        <f t="shared" si="12"/>
        <v>0</v>
      </c>
      <c r="CA49" s="277">
        <f t="shared" si="80"/>
        <v>0</v>
      </c>
      <c r="CB49" s="277">
        <f t="shared" si="81"/>
        <v>0</v>
      </c>
      <c r="CC49" s="277">
        <f t="shared" si="82"/>
        <v>0</v>
      </c>
      <c r="CD49" s="277">
        <f t="shared" si="83"/>
        <v>0</v>
      </c>
      <c r="CE49" s="303">
        <f t="shared" si="84"/>
        <v>0</v>
      </c>
      <c r="CF49" s="380" t="str">
        <f t="shared" si="13"/>
        <v>Д</v>
      </c>
      <c r="CG49" s="274"/>
      <c r="CH49" s="181">
        <f>'Сведения ФОВ'!CK73</f>
        <v>0</v>
      </c>
      <c r="CI49" s="181">
        <f>'Сведения ФОВ'!CL73</f>
        <v>0</v>
      </c>
      <c r="CJ49" s="277">
        <f t="shared" si="85"/>
        <v>0</v>
      </c>
      <c r="CK49" s="277">
        <f t="shared" si="86"/>
        <v>0</v>
      </c>
      <c r="CL49" s="276">
        <f t="shared" si="14"/>
        <v>0</v>
      </c>
      <c r="CM49" s="277">
        <f t="shared" si="87"/>
        <v>0</v>
      </c>
      <c r="CN49" s="277">
        <f t="shared" si="88"/>
        <v>0</v>
      </c>
      <c r="CO49" s="277">
        <f t="shared" si="89"/>
        <v>0</v>
      </c>
      <c r="CP49" s="277">
        <f t="shared" si="90"/>
        <v>0</v>
      </c>
      <c r="CQ49" s="303">
        <f t="shared" si="91"/>
        <v>0</v>
      </c>
      <c r="CR49" s="380" t="str">
        <f t="shared" si="15"/>
        <v>Д</v>
      </c>
      <c r="CS49" s="274"/>
      <c r="CT49" s="181">
        <f>'Сведения ФОВ'!CW73</f>
        <v>0</v>
      </c>
      <c r="CU49" s="181">
        <f>'Сведения ФОВ'!CX73</f>
        <v>0</v>
      </c>
      <c r="CV49" s="277">
        <f t="shared" si="92"/>
        <v>0</v>
      </c>
      <c r="CW49" s="277">
        <f t="shared" si="93"/>
        <v>0</v>
      </c>
      <c r="CX49" s="276">
        <f t="shared" si="16"/>
        <v>0</v>
      </c>
      <c r="CY49" s="277">
        <f t="shared" si="94"/>
        <v>0</v>
      </c>
      <c r="CZ49" s="277">
        <f t="shared" si="95"/>
        <v>0</v>
      </c>
      <c r="DA49" s="277">
        <f t="shared" si="96"/>
        <v>0</v>
      </c>
      <c r="DB49" s="277">
        <f t="shared" si="97"/>
        <v>0</v>
      </c>
      <c r="DC49" s="303">
        <f t="shared" si="98"/>
        <v>0</v>
      </c>
      <c r="DD49" s="380" t="str">
        <f t="shared" si="17"/>
        <v>Д</v>
      </c>
      <c r="DE49" s="274"/>
      <c r="DF49" s="181">
        <f>'Сведения ФОВ'!DI73</f>
        <v>0</v>
      </c>
      <c r="DG49" s="181">
        <f>'Сведения ФОВ'!DJ73</f>
        <v>0</v>
      </c>
      <c r="DH49" s="277">
        <f t="shared" si="99"/>
        <v>0</v>
      </c>
      <c r="DI49" s="277">
        <f t="shared" si="100"/>
        <v>0</v>
      </c>
      <c r="DJ49" s="276">
        <f t="shared" si="18"/>
        <v>0</v>
      </c>
      <c r="DK49" s="277">
        <f t="shared" si="101"/>
        <v>0</v>
      </c>
      <c r="DL49" s="277">
        <f t="shared" si="102"/>
        <v>0</v>
      </c>
      <c r="DM49" s="277">
        <f t="shared" si="103"/>
        <v>0</v>
      </c>
      <c r="DN49" s="277">
        <f t="shared" si="104"/>
        <v>0</v>
      </c>
      <c r="DO49" s="303">
        <f t="shared" si="105"/>
        <v>0</v>
      </c>
      <c r="DP49" s="380" t="str">
        <f t="shared" si="19"/>
        <v>Д</v>
      </c>
      <c r="DQ49" s="274"/>
      <c r="DR49" s="181">
        <f>'Сведения ФОВ'!DU73</f>
        <v>0</v>
      </c>
      <c r="DS49" s="181">
        <f>'Сведения ФОВ'!DV73</f>
        <v>0</v>
      </c>
      <c r="DT49" s="277">
        <f t="shared" si="106"/>
        <v>0</v>
      </c>
      <c r="DU49" s="277">
        <f t="shared" si="107"/>
        <v>0</v>
      </c>
      <c r="DV49" s="276">
        <f t="shared" si="20"/>
        <v>0</v>
      </c>
      <c r="DW49" s="277">
        <f t="shared" si="108"/>
        <v>0</v>
      </c>
      <c r="DX49" s="277">
        <f t="shared" si="109"/>
        <v>0</v>
      </c>
      <c r="DY49" s="277">
        <f t="shared" si="110"/>
        <v>0</v>
      </c>
      <c r="DZ49" s="277">
        <f t="shared" si="111"/>
        <v>0</v>
      </c>
      <c r="EA49" s="303">
        <f t="shared" si="112"/>
        <v>0</v>
      </c>
      <c r="EB49" s="380" t="str">
        <f t="shared" si="21"/>
        <v>Д</v>
      </c>
      <c r="EC49" s="274"/>
      <c r="ED49" s="181">
        <f>'Сведения ФОВ'!EG73</f>
        <v>0</v>
      </c>
      <c r="EE49" s="181">
        <f>'Сведения ФОВ'!EH73</f>
        <v>0</v>
      </c>
      <c r="EF49" s="277">
        <f t="shared" si="113"/>
        <v>0</v>
      </c>
      <c r="EG49" s="277">
        <f t="shared" si="114"/>
        <v>0</v>
      </c>
      <c r="EH49" s="276">
        <f t="shared" si="22"/>
        <v>0</v>
      </c>
      <c r="EI49" s="277">
        <f t="shared" si="115"/>
        <v>0</v>
      </c>
      <c r="EJ49" s="277">
        <f t="shared" si="116"/>
        <v>0</v>
      </c>
      <c r="EK49" s="277">
        <f t="shared" si="117"/>
        <v>0</v>
      </c>
      <c r="EL49" s="277">
        <f t="shared" si="118"/>
        <v>0</v>
      </c>
      <c r="EM49" s="303">
        <f t="shared" si="119"/>
        <v>0</v>
      </c>
      <c r="EN49" s="380" t="str">
        <f t="shared" si="23"/>
        <v>Д</v>
      </c>
      <c r="EO49" s="274"/>
      <c r="EP49" s="181">
        <f>'Сведения ФОВ'!ES73</f>
        <v>0</v>
      </c>
      <c r="EQ49" s="181">
        <f>'Сведения ФОВ'!ET73</f>
        <v>0</v>
      </c>
      <c r="ER49" s="277">
        <f t="shared" si="120"/>
        <v>0</v>
      </c>
      <c r="ES49" s="277">
        <f t="shared" si="121"/>
        <v>0</v>
      </c>
      <c r="ET49" s="276">
        <f t="shared" si="24"/>
        <v>0</v>
      </c>
      <c r="EU49" s="277">
        <f t="shared" si="122"/>
        <v>0</v>
      </c>
      <c r="EV49" s="277">
        <f t="shared" si="123"/>
        <v>0</v>
      </c>
      <c r="EW49" s="277">
        <f t="shared" si="124"/>
        <v>0</v>
      </c>
      <c r="EX49" s="277">
        <f t="shared" si="125"/>
        <v>0</v>
      </c>
      <c r="EY49" s="303">
        <f t="shared" si="126"/>
        <v>0</v>
      </c>
      <c r="EZ49" s="380" t="str">
        <f t="shared" si="25"/>
        <v>Д</v>
      </c>
      <c r="FA49" s="274"/>
      <c r="FB49" s="181">
        <f>'Сведения ФОВ'!FE73</f>
        <v>0</v>
      </c>
      <c r="FC49" s="181">
        <f>'Сведения ФОВ'!FF73</f>
        <v>0</v>
      </c>
      <c r="FD49" s="277">
        <f t="shared" si="127"/>
        <v>0</v>
      </c>
      <c r="FE49" s="277">
        <f t="shared" si="128"/>
        <v>0</v>
      </c>
      <c r="FF49" s="276">
        <f t="shared" si="26"/>
        <v>0</v>
      </c>
      <c r="FG49" s="277">
        <f t="shared" si="129"/>
        <v>0</v>
      </c>
      <c r="FH49" s="277">
        <f t="shared" si="130"/>
        <v>0</v>
      </c>
      <c r="FI49" s="277">
        <f t="shared" si="131"/>
        <v>0</v>
      </c>
      <c r="FJ49" s="277">
        <f t="shared" si="132"/>
        <v>0</v>
      </c>
      <c r="FK49" s="303">
        <f t="shared" si="133"/>
        <v>0</v>
      </c>
      <c r="FL49" s="380" t="str">
        <f t="shared" si="27"/>
        <v>Д</v>
      </c>
      <c r="FM49" s="274"/>
      <c r="FN49" s="181">
        <f>'Сведения ФОВ'!FQ73</f>
        <v>0</v>
      </c>
      <c r="FO49" s="181">
        <f>'Сведения ФОВ'!FR73</f>
        <v>0</v>
      </c>
      <c r="FP49" s="277">
        <f t="shared" si="134"/>
        <v>0</v>
      </c>
      <c r="FQ49" s="277">
        <f t="shared" si="135"/>
        <v>0</v>
      </c>
      <c r="FR49" s="276">
        <f t="shared" si="28"/>
        <v>0</v>
      </c>
      <c r="FS49" s="277">
        <f t="shared" si="136"/>
        <v>0</v>
      </c>
      <c r="FT49" s="277">
        <f t="shared" si="137"/>
        <v>0</v>
      </c>
      <c r="FU49" s="277">
        <f t="shared" si="138"/>
        <v>0</v>
      </c>
      <c r="FV49" s="277">
        <f t="shared" si="139"/>
        <v>0</v>
      </c>
      <c r="FW49" s="303">
        <f t="shared" si="140"/>
        <v>0</v>
      </c>
      <c r="FX49" s="380" t="str">
        <f t="shared" si="29"/>
        <v>Д</v>
      </c>
      <c r="FY49" s="274"/>
      <c r="FZ49" s="181">
        <f>'Сведения ФОВ'!GC73</f>
        <v>0</v>
      </c>
      <c r="GA49" s="181">
        <f>'Сведения ФОВ'!GD73</f>
        <v>0</v>
      </c>
      <c r="GB49" s="277">
        <f t="shared" si="141"/>
        <v>0</v>
      </c>
      <c r="GC49" s="277">
        <f t="shared" si="142"/>
        <v>0</v>
      </c>
      <c r="GD49" s="276">
        <f t="shared" si="30"/>
        <v>0</v>
      </c>
      <c r="GE49" s="277">
        <f t="shared" si="143"/>
        <v>0</v>
      </c>
      <c r="GF49" s="277">
        <f t="shared" si="144"/>
        <v>0</v>
      </c>
      <c r="GG49" s="277">
        <f t="shared" si="145"/>
        <v>0</v>
      </c>
      <c r="GH49" s="277">
        <f t="shared" si="146"/>
        <v>0</v>
      </c>
      <c r="GI49" s="303">
        <f t="shared" si="147"/>
        <v>0</v>
      </c>
      <c r="GJ49" s="380" t="str">
        <f t="shared" si="31"/>
        <v>Д</v>
      </c>
      <c r="GK49" s="274"/>
      <c r="GL49" s="181">
        <f>'Сведения ФОВ'!GO73</f>
        <v>0</v>
      </c>
      <c r="GM49" s="181">
        <f>'Сведения ФОВ'!GP73</f>
        <v>0</v>
      </c>
      <c r="GN49" s="277">
        <f t="shared" si="148"/>
        <v>0</v>
      </c>
      <c r="GO49" s="277">
        <f t="shared" si="149"/>
        <v>0</v>
      </c>
      <c r="GP49" s="276">
        <f t="shared" si="32"/>
        <v>0</v>
      </c>
      <c r="GQ49" s="277">
        <f t="shared" si="150"/>
        <v>0</v>
      </c>
      <c r="GR49" s="277">
        <f t="shared" si="151"/>
        <v>0</v>
      </c>
      <c r="GS49" s="277">
        <f t="shared" si="152"/>
        <v>0</v>
      </c>
      <c r="GT49" s="277">
        <f t="shared" si="153"/>
        <v>0</v>
      </c>
      <c r="GU49" s="303">
        <f t="shared" si="154"/>
        <v>0</v>
      </c>
      <c r="GV49" s="380" t="str">
        <f t="shared" si="33"/>
        <v>Д</v>
      </c>
      <c r="GW49" s="274"/>
      <c r="GX49" s="181">
        <f>'Сведения ФОВ'!HA73</f>
        <v>0</v>
      </c>
      <c r="GY49" s="181">
        <f>'Сведения ФОВ'!HB73</f>
        <v>0</v>
      </c>
      <c r="GZ49" s="277">
        <f t="shared" si="155"/>
        <v>0</v>
      </c>
      <c r="HA49" s="277">
        <f t="shared" si="156"/>
        <v>0</v>
      </c>
      <c r="HB49" s="276">
        <f t="shared" si="34"/>
        <v>0</v>
      </c>
      <c r="HC49" s="277">
        <f t="shared" si="157"/>
        <v>0</v>
      </c>
      <c r="HD49" s="277">
        <f t="shared" si="158"/>
        <v>0</v>
      </c>
      <c r="HE49" s="277">
        <f t="shared" si="159"/>
        <v>0</v>
      </c>
      <c r="HF49" s="277">
        <f t="shared" si="160"/>
        <v>0</v>
      </c>
      <c r="HG49" s="303">
        <f t="shared" si="161"/>
        <v>0</v>
      </c>
      <c r="HH49" s="380" t="str">
        <f t="shared" si="35"/>
        <v>Д</v>
      </c>
    </row>
    <row r="50" spans="1:216" ht="15.75">
      <c r="A50" s="241"/>
      <c r="B50" s="181">
        <f>'Сведения ФОВ'!E74</f>
        <v>0</v>
      </c>
      <c r="C50" s="181">
        <f>'Сведения ФОВ'!F74</f>
        <v>0</v>
      </c>
      <c r="D50" s="277">
        <f t="shared" si="36"/>
        <v>0</v>
      </c>
      <c r="E50" s="277">
        <f t="shared" si="37"/>
        <v>0</v>
      </c>
      <c r="F50" s="276">
        <f t="shared" si="0"/>
        <v>0</v>
      </c>
      <c r="G50" s="277">
        <f t="shared" si="38"/>
        <v>0</v>
      </c>
      <c r="H50" s="277">
        <f t="shared" si="39"/>
        <v>0</v>
      </c>
      <c r="I50" s="277">
        <f t="shared" si="40"/>
        <v>0</v>
      </c>
      <c r="J50" s="277">
        <f t="shared" si="41"/>
        <v>0</v>
      </c>
      <c r="K50" s="303">
        <f t="shared" si="42"/>
        <v>0</v>
      </c>
      <c r="L50" s="380" t="str">
        <f t="shared" si="1"/>
        <v>Д</v>
      </c>
      <c r="M50" s="274"/>
      <c r="N50" s="181">
        <f>'Сведения ФОВ'!Q74</f>
        <v>0</v>
      </c>
      <c r="O50" s="181">
        <f>'Сведения ФОВ'!R74</f>
        <v>0</v>
      </c>
      <c r="P50" s="277">
        <f t="shared" si="43"/>
        <v>0</v>
      </c>
      <c r="Q50" s="277">
        <f t="shared" si="44"/>
        <v>0</v>
      </c>
      <c r="R50" s="276">
        <f t="shared" si="2"/>
        <v>0</v>
      </c>
      <c r="S50" s="277">
        <f t="shared" si="45"/>
        <v>0</v>
      </c>
      <c r="T50" s="277">
        <f t="shared" si="46"/>
        <v>0</v>
      </c>
      <c r="U50" s="277">
        <f t="shared" si="47"/>
        <v>0</v>
      </c>
      <c r="V50" s="277">
        <f t="shared" si="48"/>
        <v>0</v>
      </c>
      <c r="W50" s="303">
        <f t="shared" si="49"/>
        <v>0</v>
      </c>
      <c r="X50" s="380" t="str">
        <f t="shared" si="3"/>
        <v>Д</v>
      </c>
      <c r="Y50" s="274"/>
      <c r="Z50" s="181">
        <f>'Сведения ФОВ'!AC74</f>
        <v>0</v>
      </c>
      <c r="AA50" s="181">
        <f>'Сведения ФОВ'!AD74</f>
        <v>0</v>
      </c>
      <c r="AB50" s="277">
        <f t="shared" si="50"/>
        <v>0</v>
      </c>
      <c r="AC50" s="277">
        <f t="shared" si="51"/>
        <v>0</v>
      </c>
      <c r="AD50" s="276">
        <f t="shared" si="4"/>
        <v>0</v>
      </c>
      <c r="AE50" s="277">
        <f t="shared" si="52"/>
        <v>0</v>
      </c>
      <c r="AF50" s="277">
        <f t="shared" si="53"/>
        <v>0</v>
      </c>
      <c r="AG50" s="277">
        <f t="shared" si="54"/>
        <v>0</v>
      </c>
      <c r="AH50" s="277">
        <f t="shared" si="55"/>
        <v>0</v>
      </c>
      <c r="AI50" s="303">
        <f t="shared" si="56"/>
        <v>0</v>
      </c>
      <c r="AJ50" s="380" t="str">
        <f t="shared" si="5"/>
        <v>Д</v>
      </c>
      <c r="AK50" s="274"/>
      <c r="AL50" s="181">
        <f>'Сведения ФОВ'!AO74</f>
        <v>0</v>
      </c>
      <c r="AM50" s="181">
        <f>'Сведения ФОВ'!AP74</f>
        <v>0</v>
      </c>
      <c r="AN50" s="277">
        <f t="shared" si="57"/>
        <v>0</v>
      </c>
      <c r="AO50" s="277">
        <f t="shared" si="58"/>
        <v>0</v>
      </c>
      <c r="AP50" s="276">
        <f t="shared" si="6"/>
        <v>0</v>
      </c>
      <c r="AQ50" s="277">
        <f t="shared" si="59"/>
        <v>0</v>
      </c>
      <c r="AR50" s="277">
        <f t="shared" si="60"/>
        <v>0</v>
      </c>
      <c r="AS50" s="277">
        <f t="shared" si="61"/>
        <v>0</v>
      </c>
      <c r="AT50" s="277">
        <f t="shared" si="62"/>
        <v>0</v>
      </c>
      <c r="AU50" s="303">
        <f t="shared" si="63"/>
        <v>0</v>
      </c>
      <c r="AV50" s="380" t="str">
        <f t="shared" si="7"/>
        <v>Д</v>
      </c>
      <c r="AW50" s="274"/>
      <c r="AX50" s="181">
        <f>'Сведения ФОВ'!BA74</f>
        <v>0</v>
      </c>
      <c r="AY50" s="181">
        <f>'Сведения ФОВ'!BB74</f>
        <v>0</v>
      </c>
      <c r="AZ50" s="277">
        <f t="shared" si="64"/>
        <v>0</v>
      </c>
      <c r="BA50" s="277">
        <f t="shared" si="65"/>
        <v>0</v>
      </c>
      <c r="BB50" s="276">
        <f t="shared" si="8"/>
        <v>0</v>
      </c>
      <c r="BC50" s="277">
        <f t="shared" si="66"/>
        <v>0</v>
      </c>
      <c r="BD50" s="277">
        <f t="shared" si="67"/>
        <v>0</v>
      </c>
      <c r="BE50" s="277">
        <f t="shared" si="68"/>
        <v>0</v>
      </c>
      <c r="BF50" s="277">
        <f t="shared" si="69"/>
        <v>0</v>
      </c>
      <c r="BG50" s="303">
        <f t="shared" si="70"/>
        <v>0</v>
      </c>
      <c r="BH50" s="380" t="str">
        <f t="shared" si="9"/>
        <v>Д</v>
      </c>
      <c r="BI50" s="274"/>
      <c r="BJ50" s="181">
        <f>'Сведения ФОВ'!BM74</f>
        <v>0</v>
      </c>
      <c r="BK50" s="181">
        <f>'Сведения ФОВ'!BN74</f>
        <v>0</v>
      </c>
      <c r="BL50" s="277">
        <f t="shared" si="71"/>
        <v>0</v>
      </c>
      <c r="BM50" s="277">
        <f t="shared" si="72"/>
        <v>0</v>
      </c>
      <c r="BN50" s="276">
        <f t="shared" si="10"/>
        <v>0</v>
      </c>
      <c r="BO50" s="277">
        <f t="shared" si="73"/>
        <v>0</v>
      </c>
      <c r="BP50" s="277">
        <f t="shared" si="74"/>
        <v>0</v>
      </c>
      <c r="BQ50" s="277">
        <f t="shared" si="75"/>
        <v>0</v>
      </c>
      <c r="BR50" s="277">
        <f t="shared" si="76"/>
        <v>0</v>
      </c>
      <c r="BS50" s="303">
        <f t="shared" si="77"/>
        <v>0</v>
      </c>
      <c r="BT50" s="380" t="str">
        <f t="shared" si="11"/>
        <v>Д</v>
      </c>
      <c r="BU50" s="274"/>
      <c r="BV50" s="181">
        <f>'Сведения ФОВ'!BY74</f>
        <v>0</v>
      </c>
      <c r="BW50" s="181">
        <f>'Сведения ФОВ'!BZ74</f>
        <v>0</v>
      </c>
      <c r="BX50" s="277">
        <f t="shared" si="78"/>
        <v>0</v>
      </c>
      <c r="BY50" s="277">
        <f t="shared" si="79"/>
        <v>0</v>
      </c>
      <c r="BZ50" s="276">
        <f t="shared" si="12"/>
        <v>0</v>
      </c>
      <c r="CA50" s="277">
        <f t="shared" si="80"/>
        <v>0</v>
      </c>
      <c r="CB50" s="277">
        <f t="shared" si="81"/>
        <v>0</v>
      </c>
      <c r="CC50" s="277">
        <f t="shared" si="82"/>
        <v>0</v>
      </c>
      <c r="CD50" s="277">
        <f t="shared" si="83"/>
        <v>0</v>
      </c>
      <c r="CE50" s="303">
        <f t="shared" si="84"/>
        <v>0</v>
      </c>
      <c r="CF50" s="380" t="str">
        <f t="shared" si="13"/>
        <v>Д</v>
      </c>
      <c r="CG50" s="274"/>
      <c r="CH50" s="181">
        <f>'Сведения ФОВ'!CK74</f>
        <v>0</v>
      </c>
      <c r="CI50" s="181">
        <f>'Сведения ФОВ'!CL74</f>
        <v>0</v>
      </c>
      <c r="CJ50" s="277">
        <f t="shared" si="85"/>
        <v>0</v>
      </c>
      <c r="CK50" s="277">
        <f t="shared" si="86"/>
        <v>0</v>
      </c>
      <c r="CL50" s="276">
        <f t="shared" si="14"/>
        <v>0</v>
      </c>
      <c r="CM50" s="277">
        <f t="shared" si="87"/>
        <v>0</v>
      </c>
      <c r="CN50" s="277">
        <f t="shared" si="88"/>
        <v>0</v>
      </c>
      <c r="CO50" s="277">
        <f t="shared" si="89"/>
        <v>0</v>
      </c>
      <c r="CP50" s="277">
        <f t="shared" si="90"/>
        <v>0</v>
      </c>
      <c r="CQ50" s="303">
        <f t="shared" si="91"/>
        <v>0</v>
      </c>
      <c r="CR50" s="380" t="str">
        <f t="shared" si="15"/>
        <v>Д</v>
      </c>
      <c r="CS50" s="274"/>
      <c r="CT50" s="181">
        <f>'Сведения ФОВ'!CW74</f>
        <v>0</v>
      </c>
      <c r="CU50" s="181">
        <f>'Сведения ФОВ'!CX74</f>
        <v>0</v>
      </c>
      <c r="CV50" s="277">
        <f t="shared" si="92"/>
        <v>0</v>
      </c>
      <c r="CW50" s="277">
        <f t="shared" si="93"/>
        <v>0</v>
      </c>
      <c r="CX50" s="276">
        <f t="shared" si="16"/>
        <v>0</v>
      </c>
      <c r="CY50" s="277">
        <f t="shared" si="94"/>
        <v>0</v>
      </c>
      <c r="CZ50" s="277">
        <f t="shared" si="95"/>
        <v>0</v>
      </c>
      <c r="DA50" s="277">
        <f t="shared" si="96"/>
        <v>0</v>
      </c>
      <c r="DB50" s="277">
        <f t="shared" si="97"/>
        <v>0</v>
      </c>
      <c r="DC50" s="303">
        <f t="shared" si="98"/>
        <v>0</v>
      </c>
      <c r="DD50" s="380" t="str">
        <f t="shared" si="17"/>
        <v>Д</v>
      </c>
      <c r="DE50" s="274"/>
      <c r="DF50" s="181">
        <f>'Сведения ФОВ'!DI74</f>
        <v>0</v>
      </c>
      <c r="DG50" s="181">
        <f>'Сведения ФОВ'!DJ74</f>
        <v>0</v>
      </c>
      <c r="DH50" s="277">
        <f t="shared" si="99"/>
        <v>0</v>
      </c>
      <c r="DI50" s="277">
        <f t="shared" si="100"/>
        <v>0</v>
      </c>
      <c r="DJ50" s="276">
        <f t="shared" si="18"/>
        <v>0</v>
      </c>
      <c r="DK50" s="277">
        <f t="shared" si="101"/>
        <v>0</v>
      </c>
      <c r="DL50" s="277">
        <f t="shared" si="102"/>
        <v>0</v>
      </c>
      <c r="DM50" s="277">
        <f t="shared" si="103"/>
        <v>0</v>
      </c>
      <c r="DN50" s="277">
        <f t="shared" si="104"/>
        <v>0</v>
      </c>
      <c r="DO50" s="303">
        <f t="shared" si="105"/>
        <v>0</v>
      </c>
      <c r="DP50" s="380" t="str">
        <f t="shared" si="19"/>
        <v>Д</v>
      </c>
      <c r="DQ50" s="274"/>
      <c r="DR50" s="181">
        <f>'Сведения ФОВ'!DU74</f>
        <v>0</v>
      </c>
      <c r="DS50" s="181">
        <f>'Сведения ФОВ'!DV74</f>
        <v>0</v>
      </c>
      <c r="DT50" s="277">
        <f t="shared" si="106"/>
        <v>0</v>
      </c>
      <c r="DU50" s="277">
        <f t="shared" si="107"/>
        <v>0</v>
      </c>
      <c r="DV50" s="276">
        <f t="shared" si="20"/>
        <v>0</v>
      </c>
      <c r="DW50" s="277">
        <f t="shared" si="108"/>
        <v>0</v>
      </c>
      <c r="DX50" s="277">
        <f t="shared" si="109"/>
        <v>0</v>
      </c>
      <c r="DY50" s="277">
        <f t="shared" si="110"/>
        <v>0</v>
      </c>
      <c r="DZ50" s="277">
        <f t="shared" si="111"/>
        <v>0</v>
      </c>
      <c r="EA50" s="303">
        <f t="shared" si="112"/>
        <v>0</v>
      </c>
      <c r="EB50" s="380" t="str">
        <f t="shared" si="21"/>
        <v>Д</v>
      </c>
      <c r="EC50" s="274"/>
      <c r="ED50" s="181">
        <f>'Сведения ФОВ'!EG74</f>
        <v>0</v>
      </c>
      <c r="EE50" s="181">
        <f>'Сведения ФОВ'!EH74</f>
        <v>0</v>
      </c>
      <c r="EF50" s="277">
        <f t="shared" si="113"/>
        <v>0</v>
      </c>
      <c r="EG50" s="277">
        <f t="shared" si="114"/>
        <v>0</v>
      </c>
      <c r="EH50" s="276">
        <f t="shared" si="22"/>
        <v>0</v>
      </c>
      <c r="EI50" s="277">
        <f t="shared" si="115"/>
        <v>0</v>
      </c>
      <c r="EJ50" s="277">
        <f t="shared" si="116"/>
        <v>0</v>
      </c>
      <c r="EK50" s="277">
        <f t="shared" si="117"/>
        <v>0</v>
      </c>
      <c r="EL50" s="277">
        <f t="shared" si="118"/>
        <v>0</v>
      </c>
      <c r="EM50" s="303">
        <f t="shared" si="119"/>
        <v>0</v>
      </c>
      <c r="EN50" s="380" t="str">
        <f t="shared" si="23"/>
        <v>Д</v>
      </c>
      <c r="EO50" s="274"/>
      <c r="EP50" s="181">
        <f>'Сведения ФОВ'!ES74</f>
        <v>0</v>
      </c>
      <c r="EQ50" s="181">
        <f>'Сведения ФОВ'!ET74</f>
        <v>0</v>
      </c>
      <c r="ER50" s="277">
        <f t="shared" si="120"/>
        <v>0</v>
      </c>
      <c r="ES50" s="277">
        <f t="shared" si="121"/>
        <v>0</v>
      </c>
      <c r="ET50" s="276">
        <f t="shared" si="24"/>
        <v>0</v>
      </c>
      <c r="EU50" s="277">
        <f t="shared" si="122"/>
        <v>0</v>
      </c>
      <c r="EV50" s="277">
        <f t="shared" si="123"/>
        <v>0</v>
      </c>
      <c r="EW50" s="277">
        <f t="shared" si="124"/>
        <v>0</v>
      </c>
      <c r="EX50" s="277">
        <f t="shared" si="125"/>
        <v>0</v>
      </c>
      <c r="EY50" s="303">
        <f t="shared" si="126"/>
        <v>0</v>
      </c>
      <c r="EZ50" s="380" t="str">
        <f t="shared" si="25"/>
        <v>Д</v>
      </c>
      <c r="FA50" s="274"/>
      <c r="FB50" s="181">
        <f>'Сведения ФОВ'!FE74</f>
        <v>0</v>
      </c>
      <c r="FC50" s="181">
        <f>'Сведения ФОВ'!FF74</f>
        <v>0</v>
      </c>
      <c r="FD50" s="277">
        <f t="shared" si="127"/>
        <v>0</v>
      </c>
      <c r="FE50" s="277">
        <f t="shared" si="128"/>
        <v>0</v>
      </c>
      <c r="FF50" s="276">
        <f t="shared" si="26"/>
        <v>0</v>
      </c>
      <c r="FG50" s="277">
        <f t="shared" si="129"/>
        <v>0</v>
      </c>
      <c r="FH50" s="277">
        <f t="shared" si="130"/>
        <v>0</v>
      </c>
      <c r="FI50" s="277">
        <f t="shared" si="131"/>
        <v>0</v>
      </c>
      <c r="FJ50" s="277">
        <f t="shared" si="132"/>
        <v>0</v>
      </c>
      <c r="FK50" s="303">
        <f t="shared" si="133"/>
        <v>0</v>
      </c>
      <c r="FL50" s="380" t="str">
        <f t="shared" si="27"/>
        <v>Д</v>
      </c>
      <c r="FM50" s="274"/>
      <c r="FN50" s="181">
        <f>'Сведения ФОВ'!FQ74</f>
        <v>0</v>
      </c>
      <c r="FO50" s="181">
        <f>'Сведения ФОВ'!FR74</f>
        <v>0</v>
      </c>
      <c r="FP50" s="277">
        <f t="shared" si="134"/>
        <v>0</v>
      </c>
      <c r="FQ50" s="277">
        <f t="shared" si="135"/>
        <v>0</v>
      </c>
      <c r="FR50" s="276">
        <f t="shared" si="28"/>
        <v>0</v>
      </c>
      <c r="FS50" s="277">
        <f t="shared" si="136"/>
        <v>0</v>
      </c>
      <c r="FT50" s="277">
        <f t="shared" si="137"/>
        <v>0</v>
      </c>
      <c r="FU50" s="277">
        <f t="shared" si="138"/>
        <v>0</v>
      </c>
      <c r="FV50" s="277">
        <f t="shared" si="139"/>
        <v>0</v>
      </c>
      <c r="FW50" s="303">
        <f t="shared" si="140"/>
        <v>0</v>
      </c>
      <c r="FX50" s="380" t="str">
        <f t="shared" si="29"/>
        <v>Д</v>
      </c>
      <c r="FY50" s="274"/>
      <c r="FZ50" s="181">
        <f>'Сведения ФОВ'!GC74</f>
        <v>0</v>
      </c>
      <c r="GA50" s="181">
        <f>'Сведения ФОВ'!GD74</f>
        <v>0</v>
      </c>
      <c r="GB50" s="277">
        <f t="shared" si="141"/>
        <v>0</v>
      </c>
      <c r="GC50" s="277">
        <f t="shared" si="142"/>
        <v>0</v>
      </c>
      <c r="GD50" s="276">
        <f t="shared" si="30"/>
        <v>0</v>
      </c>
      <c r="GE50" s="277">
        <f t="shared" si="143"/>
        <v>0</v>
      </c>
      <c r="GF50" s="277">
        <f t="shared" si="144"/>
        <v>0</v>
      </c>
      <c r="GG50" s="277">
        <f t="shared" si="145"/>
        <v>0</v>
      </c>
      <c r="GH50" s="277">
        <f t="shared" si="146"/>
        <v>0</v>
      </c>
      <c r="GI50" s="303">
        <f t="shared" si="147"/>
        <v>0</v>
      </c>
      <c r="GJ50" s="380" t="str">
        <f t="shared" si="31"/>
        <v>Д</v>
      </c>
      <c r="GK50" s="274"/>
      <c r="GL50" s="181">
        <f>'Сведения ФОВ'!GO74</f>
        <v>0</v>
      </c>
      <c r="GM50" s="181">
        <f>'Сведения ФОВ'!GP74</f>
        <v>0</v>
      </c>
      <c r="GN50" s="277">
        <f t="shared" si="148"/>
        <v>0</v>
      </c>
      <c r="GO50" s="277">
        <f t="shared" si="149"/>
        <v>0</v>
      </c>
      <c r="GP50" s="276">
        <f t="shared" si="32"/>
        <v>0</v>
      </c>
      <c r="GQ50" s="277">
        <f t="shared" si="150"/>
        <v>0</v>
      </c>
      <c r="GR50" s="277">
        <f t="shared" si="151"/>
        <v>0</v>
      </c>
      <c r="GS50" s="277">
        <f t="shared" si="152"/>
        <v>0</v>
      </c>
      <c r="GT50" s="277">
        <f t="shared" si="153"/>
        <v>0</v>
      </c>
      <c r="GU50" s="303">
        <f t="shared" si="154"/>
        <v>0</v>
      </c>
      <c r="GV50" s="380" t="str">
        <f t="shared" si="33"/>
        <v>Д</v>
      </c>
      <c r="GW50" s="274"/>
      <c r="GX50" s="181">
        <f>'Сведения ФОВ'!HA74</f>
        <v>0</v>
      </c>
      <c r="GY50" s="181">
        <f>'Сведения ФОВ'!HB74</f>
        <v>0</v>
      </c>
      <c r="GZ50" s="277">
        <f t="shared" si="155"/>
        <v>0</v>
      </c>
      <c r="HA50" s="277">
        <f t="shared" si="156"/>
        <v>0</v>
      </c>
      <c r="HB50" s="276">
        <f t="shared" si="34"/>
        <v>0</v>
      </c>
      <c r="HC50" s="277">
        <f t="shared" si="157"/>
        <v>0</v>
      </c>
      <c r="HD50" s="277">
        <f t="shared" si="158"/>
        <v>0</v>
      </c>
      <c r="HE50" s="277">
        <f t="shared" si="159"/>
        <v>0</v>
      </c>
      <c r="HF50" s="277">
        <f t="shared" si="160"/>
        <v>0</v>
      </c>
      <c r="HG50" s="303">
        <f t="shared" si="161"/>
        <v>0</v>
      </c>
      <c r="HH50" s="380" t="str">
        <f t="shared" si="35"/>
        <v>Д</v>
      </c>
    </row>
    <row r="51" spans="1:216" ht="15.75">
      <c r="A51" s="241"/>
      <c r="B51" s="181">
        <f>'Сведения ФОВ'!E75</f>
        <v>0</v>
      </c>
      <c r="C51" s="181">
        <f>'Сведения ФОВ'!F75</f>
        <v>0</v>
      </c>
      <c r="D51" s="277">
        <f t="shared" si="36"/>
        <v>0</v>
      </c>
      <c r="E51" s="277">
        <f t="shared" si="37"/>
        <v>0</v>
      </c>
      <c r="F51" s="276">
        <f t="shared" si="0"/>
        <v>0</v>
      </c>
      <c r="G51" s="277">
        <f t="shared" si="38"/>
        <v>0</v>
      </c>
      <c r="H51" s="277">
        <f t="shared" si="39"/>
        <v>0</v>
      </c>
      <c r="I51" s="277">
        <f t="shared" si="40"/>
        <v>0</v>
      </c>
      <c r="J51" s="277">
        <f t="shared" si="41"/>
        <v>0</v>
      </c>
      <c r="K51" s="303">
        <f t="shared" si="42"/>
        <v>0</v>
      </c>
      <c r="L51" s="380" t="str">
        <f t="shared" si="1"/>
        <v>Д</v>
      </c>
      <c r="M51" s="274"/>
      <c r="N51" s="181">
        <f>'Сведения ФОВ'!Q75</f>
        <v>0</v>
      </c>
      <c r="O51" s="181">
        <f>'Сведения ФОВ'!R75</f>
        <v>0</v>
      </c>
      <c r="P51" s="277">
        <f t="shared" si="43"/>
        <v>0</v>
      </c>
      <c r="Q51" s="277">
        <f t="shared" si="44"/>
        <v>0</v>
      </c>
      <c r="R51" s="276">
        <f t="shared" si="2"/>
        <v>0</v>
      </c>
      <c r="S51" s="277">
        <f t="shared" si="45"/>
        <v>0</v>
      </c>
      <c r="T51" s="277">
        <f t="shared" si="46"/>
        <v>0</v>
      </c>
      <c r="U51" s="277">
        <f t="shared" si="47"/>
        <v>0</v>
      </c>
      <c r="V51" s="277">
        <f t="shared" si="48"/>
        <v>0</v>
      </c>
      <c r="W51" s="303">
        <f t="shared" si="49"/>
        <v>0</v>
      </c>
      <c r="X51" s="380" t="str">
        <f t="shared" si="3"/>
        <v>Д</v>
      </c>
      <c r="Y51" s="274"/>
      <c r="Z51" s="181">
        <f>'Сведения ФОВ'!AC75</f>
        <v>0</v>
      </c>
      <c r="AA51" s="181">
        <f>'Сведения ФОВ'!AD75</f>
        <v>0</v>
      </c>
      <c r="AB51" s="277">
        <f t="shared" si="50"/>
        <v>0</v>
      </c>
      <c r="AC51" s="277">
        <f t="shared" si="51"/>
        <v>0</v>
      </c>
      <c r="AD51" s="276">
        <f t="shared" si="4"/>
        <v>0</v>
      </c>
      <c r="AE51" s="277">
        <f t="shared" si="52"/>
        <v>0</v>
      </c>
      <c r="AF51" s="277">
        <f t="shared" si="53"/>
        <v>0</v>
      </c>
      <c r="AG51" s="277">
        <f t="shared" si="54"/>
        <v>0</v>
      </c>
      <c r="AH51" s="277">
        <f t="shared" si="55"/>
        <v>0</v>
      </c>
      <c r="AI51" s="303">
        <f t="shared" si="56"/>
        <v>0</v>
      </c>
      <c r="AJ51" s="380" t="str">
        <f t="shared" si="5"/>
        <v>Д</v>
      </c>
      <c r="AK51" s="274"/>
      <c r="AL51" s="181">
        <f>'Сведения ФОВ'!AO75</f>
        <v>0</v>
      </c>
      <c r="AM51" s="181">
        <f>'Сведения ФОВ'!AP75</f>
        <v>0</v>
      </c>
      <c r="AN51" s="277">
        <f t="shared" si="57"/>
        <v>0</v>
      </c>
      <c r="AO51" s="277">
        <f t="shared" si="58"/>
        <v>0</v>
      </c>
      <c r="AP51" s="276">
        <f t="shared" si="6"/>
        <v>0</v>
      </c>
      <c r="AQ51" s="277">
        <f t="shared" si="59"/>
        <v>0</v>
      </c>
      <c r="AR51" s="277">
        <f t="shared" si="60"/>
        <v>0</v>
      </c>
      <c r="AS51" s="277">
        <f t="shared" si="61"/>
        <v>0</v>
      </c>
      <c r="AT51" s="277">
        <f t="shared" si="62"/>
        <v>0</v>
      </c>
      <c r="AU51" s="303">
        <f t="shared" si="63"/>
        <v>0</v>
      </c>
      <c r="AV51" s="380" t="str">
        <f t="shared" si="7"/>
        <v>Д</v>
      </c>
      <c r="AW51" s="274"/>
      <c r="AX51" s="181">
        <f>'Сведения ФОВ'!BA75</f>
        <v>0</v>
      </c>
      <c r="AY51" s="181">
        <f>'Сведения ФОВ'!BB75</f>
        <v>0</v>
      </c>
      <c r="AZ51" s="277">
        <f t="shared" si="64"/>
        <v>0</v>
      </c>
      <c r="BA51" s="277">
        <f t="shared" si="65"/>
        <v>0</v>
      </c>
      <c r="BB51" s="276">
        <f t="shared" si="8"/>
        <v>0</v>
      </c>
      <c r="BC51" s="277">
        <f t="shared" si="66"/>
        <v>0</v>
      </c>
      <c r="BD51" s="277">
        <f t="shared" si="67"/>
        <v>0</v>
      </c>
      <c r="BE51" s="277">
        <f t="shared" si="68"/>
        <v>0</v>
      </c>
      <c r="BF51" s="277">
        <f t="shared" si="69"/>
        <v>0</v>
      </c>
      <c r="BG51" s="303">
        <f t="shared" si="70"/>
        <v>0</v>
      </c>
      <c r="BH51" s="380" t="str">
        <f t="shared" si="9"/>
        <v>Д</v>
      </c>
      <c r="BI51" s="274"/>
      <c r="BJ51" s="181">
        <f>'Сведения ФОВ'!BM75</f>
        <v>0</v>
      </c>
      <c r="BK51" s="181">
        <f>'Сведения ФОВ'!BN75</f>
        <v>0</v>
      </c>
      <c r="BL51" s="277">
        <f t="shared" si="71"/>
        <v>0</v>
      </c>
      <c r="BM51" s="277">
        <f t="shared" si="72"/>
        <v>0</v>
      </c>
      <c r="BN51" s="276">
        <f t="shared" si="10"/>
        <v>0</v>
      </c>
      <c r="BO51" s="277">
        <f t="shared" si="73"/>
        <v>0</v>
      </c>
      <c r="BP51" s="277">
        <f t="shared" si="74"/>
        <v>0</v>
      </c>
      <c r="BQ51" s="277">
        <f t="shared" si="75"/>
        <v>0</v>
      </c>
      <c r="BR51" s="277">
        <f t="shared" si="76"/>
        <v>0</v>
      </c>
      <c r="BS51" s="303">
        <f t="shared" si="77"/>
        <v>0</v>
      </c>
      <c r="BT51" s="380" t="str">
        <f t="shared" si="11"/>
        <v>Д</v>
      </c>
      <c r="BU51" s="274"/>
      <c r="BV51" s="181">
        <f>'Сведения ФОВ'!BY75</f>
        <v>0</v>
      </c>
      <c r="BW51" s="181">
        <f>'Сведения ФОВ'!BZ75</f>
        <v>0</v>
      </c>
      <c r="BX51" s="277">
        <f t="shared" si="78"/>
        <v>0</v>
      </c>
      <c r="BY51" s="277">
        <f t="shared" si="79"/>
        <v>0</v>
      </c>
      <c r="BZ51" s="276">
        <f t="shared" si="12"/>
        <v>0</v>
      </c>
      <c r="CA51" s="277">
        <f t="shared" si="80"/>
        <v>0</v>
      </c>
      <c r="CB51" s="277">
        <f t="shared" si="81"/>
        <v>0</v>
      </c>
      <c r="CC51" s="277">
        <f t="shared" si="82"/>
        <v>0</v>
      </c>
      <c r="CD51" s="277">
        <f t="shared" si="83"/>
        <v>0</v>
      </c>
      <c r="CE51" s="303">
        <f t="shared" si="84"/>
        <v>0</v>
      </c>
      <c r="CF51" s="380" t="str">
        <f t="shared" si="13"/>
        <v>Д</v>
      </c>
      <c r="CG51" s="274"/>
      <c r="CH51" s="181">
        <f>'Сведения ФОВ'!CK75</f>
        <v>0</v>
      </c>
      <c r="CI51" s="181">
        <f>'Сведения ФОВ'!CL75</f>
        <v>0</v>
      </c>
      <c r="CJ51" s="277">
        <f t="shared" si="85"/>
        <v>0</v>
      </c>
      <c r="CK51" s="277">
        <f t="shared" si="86"/>
        <v>0</v>
      </c>
      <c r="CL51" s="276">
        <f t="shared" si="14"/>
        <v>0</v>
      </c>
      <c r="CM51" s="277">
        <f t="shared" si="87"/>
        <v>0</v>
      </c>
      <c r="CN51" s="277">
        <f t="shared" si="88"/>
        <v>0</v>
      </c>
      <c r="CO51" s="277">
        <f t="shared" si="89"/>
        <v>0</v>
      </c>
      <c r="CP51" s="277">
        <f t="shared" si="90"/>
        <v>0</v>
      </c>
      <c r="CQ51" s="303">
        <f t="shared" si="91"/>
        <v>0</v>
      </c>
      <c r="CR51" s="380" t="str">
        <f t="shared" si="15"/>
        <v>Д</v>
      </c>
      <c r="CS51" s="274"/>
      <c r="CT51" s="181">
        <f>'Сведения ФОВ'!CW75</f>
        <v>0</v>
      </c>
      <c r="CU51" s="181">
        <f>'Сведения ФОВ'!CX75</f>
        <v>0</v>
      </c>
      <c r="CV51" s="277">
        <f t="shared" si="92"/>
        <v>0</v>
      </c>
      <c r="CW51" s="277">
        <f t="shared" si="93"/>
        <v>0</v>
      </c>
      <c r="CX51" s="276">
        <f t="shared" si="16"/>
        <v>0</v>
      </c>
      <c r="CY51" s="277">
        <f t="shared" si="94"/>
        <v>0</v>
      </c>
      <c r="CZ51" s="277">
        <f t="shared" si="95"/>
        <v>0</v>
      </c>
      <c r="DA51" s="277">
        <f t="shared" si="96"/>
        <v>0</v>
      </c>
      <c r="DB51" s="277">
        <f t="shared" si="97"/>
        <v>0</v>
      </c>
      <c r="DC51" s="303">
        <f t="shared" si="98"/>
        <v>0</v>
      </c>
      <c r="DD51" s="380" t="str">
        <f t="shared" si="17"/>
        <v>Д</v>
      </c>
      <c r="DE51" s="274"/>
      <c r="DF51" s="181">
        <f>'Сведения ФОВ'!DI75</f>
        <v>0</v>
      </c>
      <c r="DG51" s="181">
        <f>'Сведения ФОВ'!DJ75</f>
        <v>0</v>
      </c>
      <c r="DH51" s="277">
        <f t="shared" si="99"/>
        <v>0</v>
      </c>
      <c r="DI51" s="277">
        <f t="shared" si="100"/>
        <v>0</v>
      </c>
      <c r="DJ51" s="276">
        <f t="shared" si="18"/>
        <v>0</v>
      </c>
      <c r="DK51" s="277">
        <f t="shared" si="101"/>
        <v>0</v>
      </c>
      <c r="DL51" s="277">
        <f t="shared" si="102"/>
        <v>0</v>
      </c>
      <c r="DM51" s="277">
        <f t="shared" si="103"/>
        <v>0</v>
      </c>
      <c r="DN51" s="277">
        <f t="shared" si="104"/>
        <v>0</v>
      </c>
      <c r="DO51" s="303">
        <f t="shared" si="105"/>
        <v>0</v>
      </c>
      <c r="DP51" s="380" t="str">
        <f t="shared" si="19"/>
        <v>Д</v>
      </c>
      <c r="DQ51" s="274"/>
      <c r="DR51" s="181">
        <f>'Сведения ФОВ'!DU75</f>
        <v>0</v>
      </c>
      <c r="DS51" s="181">
        <f>'Сведения ФОВ'!DV75</f>
        <v>0</v>
      </c>
      <c r="DT51" s="277">
        <f t="shared" si="106"/>
        <v>0</v>
      </c>
      <c r="DU51" s="277">
        <f t="shared" si="107"/>
        <v>0</v>
      </c>
      <c r="DV51" s="276">
        <f t="shared" si="20"/>
        <v>0</v>
      </c>
      <c r="DW51" s="277">
        <f t="shared" si="108"/>
        <v>0</v>
      </c>
      <c r="DX51" s="277">
        <f t="shared" si="109"/>
        <v>0</v>
      </c>
      <c r="DY51" s="277">
        <f t="shared" si="110"/>
        <v>0</v>
      </c>
      <c r="DZ51" s="277">
        <f t="shared" si="111"/>
        <v>0</v>
      </c>
      <c r="EA51" s="303">
        <f t="shared" si="112"/>
        <v>0</v>
      </c>
      <c r="EB51" s="380" t="str">
        <f t="shared" si="21"/>
        <v>Д</v>
      </c>
      <c r="EC51" s="274"/>
      <c r="ED51" s="181">
        <f>'Сведения ФОВ'!EG75</f>
        <v>0</v>
      </c>
      <c r="EE51" s="181">
        <f>'Сведения ФОВ'!EH75</f>
        <v>0</v>
      </c>
      <c r="EF51" s="277">
        <f t="shared" si="113"/>
        <v>0</v>
      </c>
      <c r="EG51" s="277">
        <f t="shared" si="114"/>
        <v>0</v>
      </c>
      <c r="EH51" s="276">
        <f t="shared" si="22"/>
        <v>0</v>
      </c>
      <c r="EI51" s="277">
        <f t="shared" si="115"/>
        <v>0</v>
      </c>
      <c r="EJ51" s="277">
        <f t="shared" si="116"/>
        <v>0</v>
      </c>
      <c r="EK51" s="277">
        <f t="shared" si="117"/>
        <v>0</v>
      </c>
      <c r="EL51" s="277">
        <f t="shared" si="118"/>
        <v>0</v>
      </c>
      <c r="EM51" s="303">
        <f t="shared" si="119"/>
        <v>0</v>
      </c>
      <c r="EN51" s="380" t="str">
        <f t="shared" si="23"/>
        <v>Д</v>
      </c>
      <c r="EO51" s="274"/>
      <c r="EP51" s="181">
        <f>'Сведения ФОВ'!ES75</f>
        <v>0</v>
      </c>
      <c r="EQ51" s="181">
        <f>'Сведения ФОВ'!ET75</f>
        <v>0</v>
      </c>
      <c r="ER51" s="277">
        <f t="shared" si="120"/>
        <v>0</v>
      </c>
      <c r="ES51" s="277">
        <f t="shared" si="121"/>
        <v>0</v>
      </c>
      <c r="ET51" s="276">
        <f t="shared" si="24"/>
        <v>0</v>
      </c>
      <c r="EU51" s="277">
        <f t="shared" si="122"/>
        <v>0</v>
      </c>
      <c r="EV51" s="277">
        <f t="shared" si="123"/>
        <v>0</v>
      </c>
      <c r="EW51" s="277">
        <f t="shared" si="124"/>
        <v>0</v>
      </c>
      <c r="EX51" s="277">
        <f t="shared" si="125"/>
        <v>0</v>
      </c>
      <c r="EY51" s="303">
        <f t="shared" si="126"/>
        <v>0</v>
      </c>
      <c r="EZ51" s="380" t="str">
        <f t="shared" si="25"/>
        <v>Д</v>
      </c>
      <c r="FA51" s="274"/>
      <c r="FB51" s="181">
        <f>'Сведения ФОВ'!FE75</f>
        <v>0</v>
      </c>
      <c r="FC51" s="181">
        <f>'Сведения ФОВ'!FF75</f>
        <v>0</v>
      </c>
      <c r="FD51" s="277">
        <f t="shared" si="127"/>
        <v>0</v>
      </c>
      <c r="FE51" s="277">
        <f t="shared" si="128"/>
        <v>0</v>
      </c>
      <c r="FF51" s="276">
        <f t="shared" si="26"/>
        <v>0</v>
      </c>
      <c r="FG51" s="277">
        <f t="shared" si="129"/>
        <v>0</v>
      </c>
      <c r="FH51" s="277">
        <f t="shared" si="130"/>
        <v>0</v>
      </c>
      <c r="FI51" s="277">
        <f t="shared" si="131"/>
        <v>0</v>
      </c>
      <c r="FJ51" s="277">
        <f t="shared" si="132"/>
        <v>0</v>
      </c>
      <c r="FK51" s="303">
        <f t="shared" si="133"/>
        <v>0</v>
      </c>
      <c r="FL51" s="380" t="str">
        <f t="shared" si="27"/>
        <v>Д</v>
      </c>
      <c r="FM51" s="274"/>
      <c r="FN51" s="181">
        <f>'Сведения ФОВ'!FQ75</f>
        <v>0</v>
      </c>
      <c r="FO51" s="181">
        <f>'Сведения ФОВ'!FR75</f>
        <v>0</v>
      </c>
      <c r="FP51" s="277">
        <f t="shared" si="134"/>
        <v>0</v>
      </c>
      <c r="FQ51" s="277">
        <f t="shared" si="135"/>
        <v>0</v>
      </c>
      <c r="FR51" s="276">
        <f t="shared" si="28"/>
        <v>0</v>
      </c>
      <c r="FS51" s="277">
        <f t="shared" si="136"/>
        <v>0</v>
      </c>
      <c r="FT51" s="277">
        <f t="shared" si="137"/>
        <v>0</v>
      </c>
      <c r="FU51" s="277">
        <f t="shared" si="138"/>
        <v>0</v>
      </c>
      <c r="FV51" s="277">
        <f t="shared" si="139"/>
        <v>0</v>
      </c>
      <c r="FW51" s="303">
        <f t="shared" si="140"/>
        <v>0</v>
      </c>
      <c r="FX51" s="380" t="str">
        <f t="shared" si="29"/>
        <v>Д</v>
      </c>
      <c r="FY51" s="274"/>
      <c r="FZ51" s="181">
        <f>'Сведения ФОВ'!GC75</f>
        <v>0</v>
      </c>
      <c r="GA51" s="181">
        <f>'Сведения ФОВ'!GD75</f>
        <v>0</v>
      </c>
      <c r="GB51" s="277">
        <f t="shared" si="141"/>
        <v>0</v>
      </c>
      <c r="GC51" s="277">
        <f t="shared" si="142"/>
        <v>0</v>
      </c>
      <c r="GD51" s="276">
        <f t="shared" si="30"/>
        <v>0</v>
      </c>
      <c r="GE51" s="277">
        <f t="shared" si="143"/>
        <v>0</v>
      </c>
      <c r="GF51" s="277">
        <f t="shared" si="144"/>
        <v>0</v>
      </c>
      <c r="GG51" s="277">
        <f t="shared" si="145"/>
        <v>0</v>
      </c>
      <c r="GH51" s="277">
        <f t="shared" si="146"/>
        <v>0</v>
      </c>
      <c r="GI51" s="303">
        <f t="shared" si="147"/>
        <v>0</v>
      </c>
      <c r="GJ51" s="380" t="str">
        <f t="shared" si="31"/>
        <v>Д</v>
      </c>
      <c r="GK51" s="274"/>
      <c r="GL51" s="181">
        <f>'Сведения ФОВ'!GO75</f>
        <v>0</v>
      </c>
      <c r="GM51" s="181">
        <f>'Сведения ФОВ'!GP75</f>
        <v>0</v>
      </c>
      <c r="GN51" s="277">
        <f t="shared" si="148"/>
        <v>0</v>
      </c>
      <c r="GO51" s="277">
        <f t="shared" si="149"/>
        <v>0</v>
      </c>
      <c r="GP51" s="276">
        <f t="shared" si="32"/>
        <v>0</v>
      </c>
      <c r="GQ51" s="277">
        <f t="shared" si="150"/>
        <v>0</v>
      </c>
      <c r="GR51" s="277">
        <f t="shared" si="151"/>
        <v>0</v>
      </c>
      <c r="GS51" s="277">
        <f t="shared" si="152"/>
        <v>0</v>
      </c>
      <c r="GT51" s="277">
        <f t="shared" si="153"/>
        <v>0</v>
      </c>
      <c r="GU51" s="303">
        <f t="shared" si="154"/>
        <v>0</v>
      </c>
      <c r="GV51" s="380" t="str">
        <f t="shared" si="33"/>
        <v>Д</v>
      </c>
      <c r="GW51" s="274"/>
      <c r="GX51" s="181">
        <f>'Сведения ФОВ'!HA75</f>
        <v>0</v>
      </c>
      <c r="GY51" s="181">
        <f>'Сведения ФОВ'!HB75</f>
        <v>0</v>
      </c>
      <c r="GZ51" s="277">
        <f t="shared" si="155"/>
        <v>0</v>
      </c>
      <c r="HA51" s="277">
        <f t="shared" si="156"/>
        <v>0</v>
      </c>
      <c r="HB51" s="276">
        <f t="shared" si="34"/>
        <v>0</v>
      </c>
      <c r="HC51" s="277">
        <f t="shared" si="157"/>
        <v>0</v>
      </c>
      <c r="HD51" s="277">
        <f t="shared" si="158"/>
        <v>0</v>
      </c>
      <c r="HE51" s="277">
        <f t="shared" si="159"/>
        <v>0</v>
      </c>
      <c r="HF51" s="277">
        <f t="shared" si="160"/>
        <v>0</v>
      </c>
      <c r="HG51" s="303">
        <f t="shared" si="161"/>
        <v>0</v>
      </c>
      <c r="HH51" s="380" t="str">
        <f t="shared" si="35"/>
        <v>Д</v>
      </c>
    </row>
    <row r="52" spans="1:216" ht="15.75">
      <c r="A52" s="241"/>
      <c r="B52" s="181">
        <f>'Сведения ФОВ'!E76</f>
        <v>0</v>
      </c>
      <c r="C52" s="181">
        <f>'Сведения ФОВ'!F76</f>
        <v>0</v>
      </c>
      <c r="D52" s="277">
        <f t="shared" si="36"/>
        <v>0</v>
      </c>
      <c r="E52" s="277">
        <f t="shared" si="37"/>
        <v>0</v>
      </c>
      <c r="F52" s="276">
        <f t="shared" si="0"/>
        <v>0</v>
      </c>
      <c r="G52" s="277">
        <f t="shared" si="38"/>
        <v>0</v>
      </c>
      <c r="H52" s="277">
        <f t="shared" si="39"/>
        <v>0</v>
      </c>
      <c r="I52" s="277">
        <f t="shared" si="40"/>
        <v>0</v>
      </c>
      <c r="J52" s="277">
        <f t="shared" si="41"/>
        <v>0</v>
      </c>
      <c r="K52" s="303">
        <f t="shared" si="42"/>
        <v>0</v>
      </c>
      <c r="L52" s="380" t="str">
        <f t="shared" si="1"/>
        <v>Д</v>
      </c>
      <c r="M52" s="274"/>
      <c r="N52" s="181">
        <f>'Сведения ФОВ'!Q76</f>
        <v>0</v>
      </c>
      <c r="O52" s="181">
        <f>'Сведения ФОВ'!R76</f>
        <v>0</v>
      </c>
      <c r="P52" s="277">
        <f t="shared" si="43"/>
        <v>0</v>
      </c>
      <c r="Q52" s="277">
        <f t="shared" si="44"/>
        <v>0</v>
      </c>
      <c r="R52" s="276">
        <f t="shared" si="2"/>
        <v>0</v>
      </c>
      <c r="S52" s="277">
        <f t="shared" si="45"/>
        <v>0</v>
      </c>
      <c r="T52" s="277">
        <f t="shared" si="46"/>
        <v>0</v>
      </c>
      <c r="U52" s="277">
        <f t="shared" si="47"/>
        <v>0</v>
      </c>
      <c r="V52" s="277">
        <f t="shared" si="48"/>
        <v>0</v>
      </c>
      <c r="W52" s="303">
        <f t="shared" si="49"/>
        <v>0</v>
      </c>
      <c r="X52" s="380" t="str">
        <f t="shared" si="3"/>
        <v>Д</v>
      </c>
      <c r="Y52" s="274"/>
      <c r="Z52" s="181">
        <f>'Сведения ФОВ'!AC76</f>
        <v>0</v>
      </c>
      <c r="AA52" s="181">
        <f>'Сведения ФОВ'!AD76</f>
        <v>0</v>
      </c>
      <c r="AB52" s="277">
        <f t="shared" si="50"/>
        <v>0</v>
      </c>
      <c r="AC52" s="277">
        <f t="shared" si="51"/>
        <v>0</v>
      </c>
      <c r="AD52" s="276">
        <f t="shared" si="4"/>
        <v>0</v>
      </c>
      <c r="AE52" s="277">
        <f t="shared" si="52"/>
        <v>0</v>
      </c>
      <c r="AF52" s="277">
        <f t="shared" si="53"/>
        <v>0</v>
      </c>
      <c r="AG52" s="277">
        <f t="shared" si="54"/>
        <v>0</v>
      </c>
      <c r="AH52" s="277">
        <f t="shared" si="55"/>
        <v>0</v>
      </c>
      <c r="AI52" s="303">
        <f t="shared" si="56"/>
        <v>0</v>
      </c>
      <c r="AJ52" s="380" t="str">
        <f t="shared" si="5"/>
        <v>Д</v>
      </c>
      <c r="AK52" s="274"/>
      <c r="AL52" s="181">
        <f>'Сведения ФОВ'!AO76</f>
        <v>0</v>
      </c>
      <c r="AM52" s="181">
        <f>'Сведения ФОВ'!AP76</f>
        <v>0</v>
      </c>
      <c r="AN52" s="277">
        <f t="shared" si="57"/>
        <v>0</v>
      </c>
      <c r="AO52" s="277">
        <f t="shared" si="58"/>
        <v>0</v>
      </c>
      <c r="AP52" s="276">
        <f t="shared" si="6"/>
        <v>0</v>
      </c>
      <c r="AQ52" s="277">
        <f t="shared" si="59"/>
        <v>0</v>
      </c>
      <c r="AR52" s="277">
        <f t="shared" si="60"/>
        <v>0</v>
      </c>
      <c r="AS52" s="277">
        <f t="shared" si="61"/>
        <v>0</v>
      </c>
      <c r="AT52" s="277">
        <f t="shared" si="62"/>
        <v>0</v>
      </c>
      <c r="AU52" s="303">
        <f t="shared" si="63"/>
        <v>0</v>
      </c>
      <c r="AV52" s="380" t="str">
        <f t="shared" si="7"/>
        <v>Д</v>
      </c>
      <c r="AW52" s="274"/>
      <c r="AX52" s="181">
        <f>'Сведения ФОВ'!BA76</f>
        <v>0</v>
      </c>
      <c r="AY52" s="181">
        <f>'Сведения ФОВ'!BB76</f>
        <v>0</v>
      </c>
      <c r="AZ52" s="277">
        <f t="shared" si="64"/>
        <v>0</v>
      </c>
      <c r="BA52" s="277">
        <f t="shared" si="65"/>
        <v>0</v>
      </c>
      <c r="BB52" s="276">
        <f t="shared" si="8"/>
        <v>0</v>
      </c>
      <c r="BC52" s="277">
        <f t="shared" si="66"/>
        <v>0</v>
      </c>
      <c r="BD52" s="277">
        <f t="shared" si="67"/>
        <v>0</v>
      </c>
      <c r="BE52" s="277">
        <f t="shared" si="68"/>
        <v>0</v>
      </c>
      <c r="BF52" s="277">
        <f t="shared" si="69"/>
        <v>0</v>
      </c>
      <c r="BG52" s="303">
        <f t="shared" si="70"/>
        <v>0</v>
      </c>
      <c r="BH52" s="380" t="str">
        <f t="shared" si="9"/>
        <v>Д</v>
      </c>
      <c r="BI52" s="274"/>
      <c r="BJ52" s="181">
        <f>'Сведения ФОВ'!BM76</f>
        <v>0</v>
      </c>
      <c r="BK52" s="181">
        <f>'Сведения ФОВ'!BN76</f>
        <v>0</v>
      </c>
      <c r="BL52" s="277">
        <f t="shared" si="71"/>
        <v>0</v>
      </c>
      <c r="BM52" s="277">
        <f t="shared" si="72"/>
        <v>0</v>
      </c>
      <c r="BN52" s="276">
        <f t="shared" si="10"/>
        <v>0</v>
      </c>
      <c r="BO52" s="277">
        <f t="shared" si="73"/>
        <v>0</v>
      </c>
      <c r="BP52" s="277">
        <f t="shared" si="74"/>
        <v>0</v>
      </c>
      <c r="BQ52" s="277">
        <f t="shared" si="75"/>
        <v>0</v>
      </c>
      <c r="BR52" s="277">
        <f t="shared" si="76"/>
        <v>0</v>
      </c>
      <c r="BS52" s="303">
        <f t="shared" si="77"/>
        <v>0</v>
      </c>
      <c r="BT52" s="380" t="str">
        <f t="shared" si="11"/>
        <v>Д</v>
      </c>
      <c r="BU52" s="274"/>
      <c r="BV52" s="181">
        <f>'Сведения ФОВ'!BY76</f>
        <v>0</v>
      </c>
      <c r="BW52" s="181">
        <f>'Сведения ФОВ'!BZ76</f>
        <v>0</v>
      </c>
      <c r="BX52" s="277">
        <f t="shared" si="78"/>
        <v>0</v>
      </c>
      <c r="BY52" s="277">
        <f t="shared" si="79"/>
        <v>0</v>
      </c>
      <c r="BZ52" s="276">
        <f t="shared" si="12"/>
        <v>0</v>
      </c>
      <c r="CA52" s="277">
        <f t="shared" si="80"/>
        <v>0</v>
      </c>
      <c r="CB52" s="277">
        <f t="shared" si="81"/>
        <v>0</v>
      </c>
      <c r="CC52" s="277">
        <f t="shared" si="82"/>
        <v>0</v>
      </c>
      <c r="CD52" s="277">
        <f t="shared" si="83"/>
        <v>0</v>
      </c>
      <c r="CE52" s="303">
        <f t="shared" si="84"/>
        <v>0</v>
      </c>
      <c r="CF52" s="380" t="str">
        <f t="shared" si="13"/>
        <v>Д</v>
      </c>
      <c r="CG52" s="274"/>
      <c r="CH52" s="181">
        <f>'Сведения ФОВ'!CK76</f>
        <v>0</v>
      </c>
      <c r="CI52" s="181">
        <f>'Сведения ФОВ'!CL76</f>
        <v>0</v>
      </c>
      <c r="CJ52" s="277">
        <f t="shared" si="85"/>
        <v>0</v>
      </c>
      <c r="CK52" s="277">
        <f t="shared" si="86"/>
        <v>0</v>
      </c>
      <c r="CL52" s="276">
        <f t="shared" si="14"/>
        <v>0</v>
      </c>
      <c r="CM52" s="277">
        <f t="shared" si="87"/>
        <v>0</v>
      </c>
      <c r="CN52" s="277">
        <f t="shared" si="88"/>
        <v>0</v>
      </c>
      <c r="CO52" s="277">
        <f t="shared" si="89"/>
        <v>0</v>
      </c>
      <c r="CP52" s="277">
        <f t="shared" si="90"/>
        <v>0</v>
      </c>
      <c r="CQ52" s="303">
        <f t="shared" si="91"/>
        <v>0</v>
      </c>
      <c r="CR52" s="380" t="str">
        <f t="shared" si="15"/>
        <v>Д</v>
      </c>
      <c r="CS52" s="274"/>
      <c r="CT52" s="181">
        <f>'Сведения ФОВ'!CW76</f>
        <v>0</v>
      </c>
      <c r="CU52" s="181">
        <f>'Сведения ФОВ'!CX76</f>
        <v>0</v>
      </c>
      <c r="CV52" s="277">
        <f t="shared" si="92"/>
        <v>0</v>
      </c>
      <c r="CW52" s="277">
        <f t="shared" si="93"/>
        <v>0</v>
      </c>
      <c r="CX52" s="276">
        <f t="shared" si="16"/>
        <v>0</v>
      </c>
      <c r="CY52" s="277">
        <f t="shared" si="94"/>
        <v>0</v>
      </c>
      <c r="CZ52" s="277">
        <f t="shared" si="95"/>
        <v>0</v>
      </c>
      <c r="DA52" s="277">
        <f t="shared" si="96"/>
        <v>0</v>
      </c>
      <c r="DB52" s="277">
        <f t="shared" si="97"/>
        <v>0</v>
      </c>
      <c r="DC52" s="303">
        <f t="shared" si="98"/>
        <v>0</v>
      </c>
      <c r="DD52" s="380" t="str">
        <f t="shared" si="17"/>
        <v>Д</v>
      </c>
      <c r="DE52" s="274"/>
      <c r="DF52" s="181">
        <f>'Сведения ФОВ'!DI76</f>
        <v>0</v>
      </c>
      <c r="DG52" s="181">
        <f>'Сведения ФОВ'!DJ76</f>
        <v>0</v>
      </c>
      <c r="DH52" s="277">
        <f t="shared" si="99"/>
        <v>0</v>
      </c>
      <c r="DI52" s="277">
        <f t="shared" si="100"/>
        <v>0</v>
      </c>
      <c r="DJ52" s="276">
        <f t="shared" si="18"/>
        <v>0</v>
      </c>
      <c r="DK52" s="277">
        <f t="shared" si="101"/>
        <v>0</v>
      </c>
      <c r="DL52" s="277">
        <f t="shared" si="102"/>
        <v>0</v>
      </c>
      <c r="DM52" s="277">
        <f t="shared" si="103"/>
        <v>0</v>
      </c>
      <c r="DN52" s="277">
        <f t="shared" si="104"/>
        <v>0</v>
      </c>
      <c r="DO52" s="303">
        <f t="shared" si="105"/>
        <v>0</v>
      </c>
      <c r="DP52" s="380" t="str">
        <f t="shared" si="19"/>
        <v>Д</v>
      </c>
      <c r="DQ52" s="274"/>
      <c r="DR52" s="181">
        <f>'Сведения ФОВ'!DU76</f>
        <v>0</v>
      </c>
      <c r="DS52" s="181">
        <f>'Сведения ФОВ'!DV76</f>
        <v>0</v>
      </c>
      <c r="DT52" s="277">
        <f t="shared" si="106"/>
        <v>0</v>
      </c>
      <c r="DU52" s="277">
        <f t="shared" si="107"/>
        <v>0</v>
      </c>
      <c r="DV52" s="276">
        <f t="shared" si="20"/>
        <v>0</v>
      </c>
      <c r="DW52" s="277">
        <f t="shared" si="108"/>
        <v>0</v>
      </c>
      <c r="DX52" s="277">
        <f t="shared" si="109"/>
        <v>0</v>
      </c>
      <c r="DY52" s="277">
        <f t="shared" si="110"/>
        <v>0</v>
      </c>
      <c r="DZ52" s="277">
        <f t="shared" si="111"/>
        <v>0</v>
      </c>
      <c r="EA52" s="303">
        <f t="shared" si="112"/>
        <v>0</v>
      </c>
      <c r="EB52" s="380" t="str">
        <f t="shared" si="21"/>
        <v>Д</v>
      </c>
      <c r="EC52" s="274"/>
      <c r="ED52" s="181">
        <f>'Сведения ФОВ'!EG76</f>
        <v>0</v>
      </c>
      <c r="EE52" s="181">
        <f>'Сведения ФОВ'!EH76</f>
        <v>0</v>
      </c>
      <c r="EF52" s="277">
        <f t="shared" si="113"/>
        <v>0</v>
      </c>
      <c r="EG52" s="277">
        <f t="shared" si="114"/>
        <v>0</v>
      </c>
      <c r="EH52" s="276">
        <f t="shared" si="22"/>
        <v>0</v>
      </c>
      <c r="EI52" s="277">
        <f t="shared" si="115"/>
        <v>0</v>
      </c>
      <c r="EJ52" s="277">
        <f t="shared" si="116"/>
        <v>0</v>
      </c>
      <c r="EK52" s="277">
        <f t="shared" si="117"/>
        <v>0</v>
      </c>
      <c r="EL52" s="277">
        <f t="shared" si="118"/>
        <v>0</v>
      </c>
      <c r="EM52" s="303">
        <f t="shared" si="119"/>
        <v>0</v>
      </c>
      <c r="EN52" s="380" t="str">
        <f t="shared" si="23"/>
        <v>Д</v>
      </c>
      <c r="EO52" s="274"/>
      <c r="EP52" s="181">
        <f>'Сведения ФОВ'!ES76</f>
        <v>0</v>
      </c>
      <c r="EQ52" s="181">
        <f>'Сведения ФОВ'!ET76</f>
        <v>0</v>
      </c>
      <c r="ER52" s="277">
        <f t="shared" si="120"/>
        <v>0</v>
      </c>
      <c r="ES52" s="277">
        <f t="shared" si="121"/>
        <v>0</v>
      </c>
      <c r="ET52" s="276">
        <f t="shared" si="24"/>
        <v>0</v>
      </c>
      <c r="EU52" s="277">
        <f t="shared" si="122"/>
        <v>0</v>
      </c>
      <c r="EV52" s="277">
        <f t="shared" si="123"/>
        <v>0</v>
      </c>
      <c r="EW52" s="277">
        <f t="shared" si="124"/>
        <v>0</v>
      </c>
      <c r="EX52" s="277">
        <f t="shared" si="125"/>
        <v>0</v>
      </c>
      <c r="EY52" s="303">
        <f t="shared" si="126"/>
        <v>0</v>
      </c>
      <c r="EZ52" s="380" t="str">
        <f t="shared" si="25"/>
        <v>Д</v>
      </c>
      <c r="FA52" s="274"/>
      <c r="FB52" s="181">
        <f>'Сведения ФОВ'!FE76</f>
        <v>0</v>
      </c>
      <c r="FC52" s="181">
        <f>'Сведения ФОВ'!FF76</f>
        <v>0</v>
      </c>
      <c r="FD52" s="277">
        <f t="shared" si="127"/>
        <v>0</v>
      </c>
      <c r="FE52" s="277">
        <f t="shared" si="128"/>
        <v>0</v>
      </c>
      <c r="FF52" s="276">
        <f t="shared" si="26"/>
        <v>0</v>
      </c>
      <c r="FG52" s="277">
        <f t="shared" si="129"/>
        <v>0</v>
      </c>
      <c r="FH52" s="277">
        <f t="shared" si="130"/>
        <v>0</v>
      </c>
      <c r="FI52" s="277">
        <f t="shared" si="131"/>
        <v>0</v>
      </c>
      <c r="FJ52" s="277">
        <f t="shared" si="132"/>
        <v>0</v>
      </c>
      <c r="FK52" s="303">
        <f t="shared" si="133"/>
        <v>0</v>
      </c>
      <c r="FL52" s="380" t="str">
        <f t="shared" si="27"/>
        <v>Д</v>
      </c>
      <c r="FM52" s="274"/>
      <c r="FN52" s="181">
        <f>'Сведения ФОВ'!FQ76</f>
        <v>0</v>
      </c>
      <c r="FO52" s="181">
        <f>'Сведения ФОВ'!FR76</f>
        <v>0</v>
      </c>
      <c r="FP52" s="277">
        <f t="shared" si="134"/>
        <v>0</v>
      </c>
      <c r="FQ52" s="277">
        <f t="shared" si="135"/>
        <v>0</v>
      </c>
      <c r="FR52" s="276">
        <f t="shared" si="28"/>
        <v>0</v>
      </c>
      <c r="FS52" s="277">
        <f t="shared" si="136"/>
        <v>0</v>
      </c>
      <c r="FT52" s="277">
        <f t="shared" si="137"/>
        <v>0</v>
      </c>
      <c r="FU52" s="277">
        <f t="shared" si="138"/>
        <v>0</v>
      </c>
      <c r="FV52" s="277">
        <f t="shared" si="139"/>
        <v>0</v>
      </c>
      <c r="FW52" s="303">
        <f t="shared" si="140"/>
        <v>0</v>
      </c>
      <c r="FX52" s="380" t="str">
        <f t="shared" si="29"/>
        <v>Д</v>
      </c>
      <c r="FY52" s="274"/>
      <c r="FZ52" s="181">
        <f>'Сведения ФОВ'!GC76</f>
        <v>0</v>
      </c>
      <c r="GA52" s="181">
        <f>'Сведения ФОВ'!GD76</f>
        <v>0</v>
      </c>
      <c r="GB52" s="277">
        <f t="shared" si="141"/>
        <v>0</v>
      </c>
      <c r="GC52" s="277">
        <f t="shared" si="142"/>
        <v>0</v>
      </c>
      <c r="GD52" s="276">
        <f t="shared" si="30"/>
        <v>0</v>
      </c>
      <c r="GE52" s="277">
        <f t="shared" si="143"/>
        <v>0</v>
      </c>
      <c r="GF52" s="277">
        <f t="shared" si="144"/>
        <v>0</v>
      </c>
      <c r="GG52" s="277">
        <f t="shared" si="145"/>
        <v>0</v>
      </c>
      <c r="GH52" s="277">
        <f t="shared" si="146"/>
        <v>0</v>
      </c>
      <c r="GI52" s="303">
        <f t="shared" si="147"/>
        <v>0</v>
      </c>
      <c r="GJ52" s="380" t="str">
        <f t="shared" si="31"/>
        <v>Д</v>
      </c>
      <c r="GK52" s="274"/>
      <c r="GL52" s="181">
        <f>'Сведения ФОВ'!GO76</f>
        <v>0</v>
      </c>
      <c r="GM52" s="181">
        <f>'Сведения ФОВ'!GP76</f>
        <v>0</v>
      </c>
      <c r="GN52" s="277">
        <f t="shared" si="148"/>
        <v>0</v>
      </c>
      <c r="GO52" s="277">
        <f t="shared" si="149"/>
        <v>0</v>
      </c>
      <c r="GP52" s="276">
        <f t="shared" si="32"/>
        <v>0</v>
      </c>
      <c r="GQ52" s="277">
        <f t="shared" si="150"/>
        <v>0</v>
      </c>
      <c r="GR52" s="277">
        <f t="shared" si="151"/>
        <v>0</v>
      </c>
      <c r="GS52" s="277">
        <f t="shared" si="152"/>
        <v>0</v>
      </c>
      <c r="GT52" s="277">
        <f t="shared" si="153"/>
        <v>0</v>
      </c>
      <c r="GU52" s="303">
        <f t="shared" si="154"/>
        <v>0</v>
      </c>
      <c r="GV52" s="380" t="str">
        <f t="shared" si="33"/>
        <v>Д</v>
      </c>
      <c r="GW52" s="274"/>
      <c r="GX52" s="181">
        <f>'Сведения ФОВ'!HA76</f>
        <v>0</v>
      </c>
      <c r="GY52" s="181">
        <f>'Сведения ФОВ'!HB76</f>
        <v>0</v>
      </c>
      <c r="GZ52" s="277">
        <f t="shared" si="155"/>
        <v>0</v>
      </c>
      <c r="HA52" s="277">
        <f t="shared" si="156"/>
        <v>0</v>
      </c>
      <c r="HB52" s="276">
        <f t="shared" si="34"/>
        <v>0</v>
      </c>
      <c r="HC52" s="277">
        <f t="shared" si="157"/>
        <v>0</v>
      </c>
      <c r="HD52" s="277">
        <f t="shared" si="158"/>
        <v>0</v>
      </c>
      <c r="HE52" s="277">
        <f t="shared" si="159"/>
        <v>0</v>
      </c>
      <c r="HF52" s="277">
        <f t="shared" si="160"/>
        <v>0</v>
      </c>
      <c r="HG52" s="303">
        <f t="shared" si="161"/>
        <v>0</v>
      </c>
      <c r="HH52" s="380" t="str">
        <f t="shared" si="35"/>
        <v>Д</v>
      </c>
    </row>
    <row r="53" spans="1:216" ht="15.75">
      <c r="A53" s="241"/>
      <c r="B53" s="181">
        <f>'Сведения ФОВ'!E77</f>
        <v>0</v>
      </c>
      <c r="C53" s="181">
        <f>'Сведения ФОВ'!F77</f>
        <v>0</v>
      </c>
      <c r="D53" s="277">
        <f t="shared" si="36"/>
        <v>0</v>
      </c>
      <c r="E53" s="277">
        <f t="shared" si="37"/>
        <v>0</v>
      </c>
      <c r="F53" s="276">
        <f t="shared" si="0"/>
        <v>0</v>
      </c>
      <c r="G53" s="277">
        <f t="shared" si="38"/>
        <v>0</v>
      </c>
      <c r="H53" s="277">
        <f t="shared" si="39"/>
        <v>0</v>
      </c>
      <c r="I53" s="277">
        <f t="shared" si="40"/>
        <v>0</v>
      </c>
      <c r="J53" s="277">
        <f t="shared" si="41"/>
        <v>0</v>
      </c>
      <c r="K53" s="303">
        <f t="shared" si="42"/>
        <v>0</v>
      </c>
      <c r="L53" s="380" t="str">
        <f t="shared" si="1"/>
        <v>Д</v>
      </c>
      <c r="M53" s="274"/>
      <c r="N53" s="181">
        <f>'Сведения ФОВ'!Q77</f>
        <v>0</v>
      </c>
      <c r="O53" s="181">
        <f>'Сведения ФОВ'!R77</f>
        <v>0</v>
      </c>
      <c r="P53" s="277">
        <f t="shared" si="43"/>
        <v>0</v>
      </c>
      <c r="Q53" s="277">
        <f t="shared" si="44"/>
        <v>0</v>
      </c>
      <c r="R53" s="276">
        <f t="shared" si="2"/>
        <v>0</v>
      </c>
      <c r="S53" s="277">
        <f t="shared" si="45"/>
        <v>0</v>
      </c>
      <c r="T53" s="277">
        <f t="shared" si="46"/>
        <v>0</v>
      </c>
      <c r="U53" s="277">
        <f t="shared" si="47"/>
        <v>0</v>
      </c>
      <c r="V53" s="277">
        <f t="shared" si="48"/>
        <v>0</v>
      </c>
      <c r="W53" s="303">
        <f t="shared" si="49"/>
        <v>0</v>
      </c>
      <c r="X53" s="380" t="str">
        <f t="shared" si="3"/>
        <v>Д</v>
      </c>
      <c r="Y53" s="274"/>
      <c r="Z53" s="181">
        <f>'Сведения ФОВ'!AC77</f>
        <v>0</v>
      </c>
      <c r="AA53" s="181">
        <f>'Сведения ФОВ'!AD77</f>
        <v>0</v>
      </c>
      <c r="AB53" s="277">
        <f t="shared" si="50"/>
        <v>0</v>
      </c>
      <c r="AC53" s="277">
        <f t="shared" si="51"/>
        <v>0</v>
      </c>
      <c r="AD53" s="276">
        <f t="shared" si="4"/>
        <v>0</v>
      </c>
      <c r="AE53" s="277">
        <f t="shared" si="52"/>
        <v>0</v>
      </c>
      <c r="AF53" s="277">
        <f t="shared" si="53"/>
        <v>0</v>
      </c>
      <c r="AG53" s="277">
        <f t="shared" si="54"/>
        <v>0</v>
      </c>
      <c r="AH53" s="277">
        <f t="shared" si="55"/>
        <v>0</v>
      </c>
      <c r="AI53" s="303">
        <f t="shared" si="56"/>
        <v>0</v>
      </c>
      <c r="AJ53" s="380" t="str">
        <f t="shared" si="5"/>
        <v>Д</v>
      </c>
      <c r="AK53" s="274"/>
      <c r="AL53" s="181">
        <f>'Сведения ФОВ'!AO77</f>
        <v>0</v>
      </c>
      <c r="AM53" s="181">
        <f>'Сведения ФОВ'!AP77</f>
        <v>0</v>
      </c>
      <c r="AN53" s="277">
        <f t="shared" si="57"/>
        <v>0</v>
      </c>
      <c r="AO53" s="277">
        <f t="shared" si="58"/>
        <v>0</v>
      </c>
      <c r="AP53" s="276">
        <f t="shared" si="6"/>
        <v>0</v>
      </c>
      <c r="AQ53" s="277">
        <f t="shared" si="59"/>
        <v>0</v>
      </c>
      <c r="AR53" s="277">
        <f t="shared" si="60"/>
        <v>0</v>
      </c>
      <c r="AS53" s="277">
        <f t="shared" si="61"/>
        <v>0</v>
      </c>
      <c r="AT53" s="277">
        <f t="shared" si="62"/>
        <v>0</v>
      </c>
      <c r="AU53" s="303">
        <f t="shared" si="63"/>
        <v>0</v>
      </c>
      <c r="AV53" s="380" t="str">
        <f t="shared" si="7"/>
        <v>Д</v>
      </c>
      <c r="AW53" s="274"/>
      <c r="AX53" s="181">
        <f>'Сведения ФОВ'!BA77</f>
        <v>0</v>
      </c>
      <c r="AY53" s="181">
        <f>'Сведения ФОВ'!BB77</f>
        <v>0</v>
      </c>
      <c r="AZ53" s="277">
        <f t="shared" si="64"/>
        <v>0</v>
      </c>
      <c r="BA53" s="277">
        <f t="shared" si="65"/>
        <v>0</v>
      </c>
      <c r="BB53" s="276">
        <f t="shared" si="8"/>
        <v>0</v>
      </c>
      <c r="BC53" s="277">
        <f t="shared" si="66"/>
        <v>0</v>
      </c>
      <c r="BD53" s="277">
        <f t="shared" si="67"/>
        <v>0</v>
      </c>
      <c r="BE53" s="277">
        <f t="shared" si="68"/>
        <v>0</v>
      </c>
      <c r="BF53" s="277">
        <f t="shared" si="69"/>
        <v>0</v>
      </c>
      <c r="BG53" s="303">
        <f t="shared" si="70"/>
        <v>0</v>
      </c>
      <c r="BH53" s="380" t="str">
        <f t="shared" si="9"/>
        <v>Д</v>
      </c>
      <c r="BI53" s="274"/>
      <c r="BJ53" s="181">
        <f>'Сведения ФОВ'!BM77</f>
        <v>0</v>
      </c>
      <c r="BK53" s="181">
        <f>'Сведения ФОВ'!BN77</f>
        <v>0</v>
      </c>
      <c r="BL53" s="277">
        <f t="shared" si="71"/>
        <v>0</v>
      </c>
      <c r="BM53" s="277">
        <f t="shared" si="72"/>
        <v>0</v>
      </c>
      <c r="BN53" s="276">
        <f t="shared" si="10"/>
        <v>0</v>
      </c>
      <c r="BO53" s="277">
        <f t="shared" si="73"/>
        <v>0</v>
      </c>
      <c r="BP53" s="277">
        <f t="shared" si="74"/>
        <v>0</v>
      </c>
      <c r="BQ53" s="277">
        <f t="shared" si="75"/>
        <v>0</v>
      </c>
      <c r="BR53" s="277">
        <f t="shared" si="76"/>
        <v>0</v>
      </c>
      <c r="BS53" s="303">
        <f t="shared" si="77"/>
        <v>0</v>
      </c>
      <c r="BT53" s="380" t="str">
        <f t="shared" si="11"/>
        <v>Д</v>
      </c>
      <c r="BU53" s="274"/>
      <c r="BV53" s="181">
        <f>'Сведения ФОВ'!BY77</f>
        <v>0</v>
      </c>
      <c r="BW53" s="181">
        <f>'Сведения ФОВ'!BZ77</f>
        <v>0</v>
      </c>
      <c r="BX53" s="277">
        <f t="shared" si="78"/>
        <v>0</v>
      </c>
      <c r="BY53" s="277">
        <f t="shared" si="79"/>
        <v>0</v>
      </c>
      <c r="BZ53" s="276">
        <f t="shared" si="12"/>
        <v>0</v>
      </c>
      <c r="CA53" s="277">
        <f t="shared" si="80"/>
        <v>0</v>
      </c>
      <c r="CB53" s="277">
        <f t="shared" si="81"/>
        <v>0</v>
      </c>
      <c r="CC53" s="277">
        <f t="shared" si="82"/>
        <v>0</v>
      </c>
      <c r="CD53" s="277">
        <f t="shared" si="83"/>
        <v>0</v>
      </c>
      <c r="CE53" s="303">
        <f t="shared" si="84"/>
        <v>0</v>
      </c>
      <c r="CF53" s="380" t="str">
        <f t="shared" si="13"/>
        <v>Д</v>
      </c>
      <c r="CG53" s="274"/>
      <c r="CH53" s="181">
        <f>'Сведения ФОВ'!CK77</f>
        <v>0</v>
      </c>
      <c r="CI53" s="181">
        <f>'Сведения ФОВ'!CL77</f>
        <v>0</v>
      </c>
      <c r="CJ53" s="277">
        <f t="shared" si="85"/>
        <v>0</v>
      </c>
      <c r="CK53" s="277">
        <f t="shared" si="86"/>
        <v>0</v>
      </c>
      <c r="CL53" s="276">
        <f t="shared" si="14"/>
        <v>0</v>
      </c>
      <c r="CM53" s="277">
        <f t="shared" si="87"/>
        <v>0</v>
      </c>
      <c r="CN53" s="277">
        <f t="shared" si="88"/>
        <v>0</v>
      </c>
      <c r="CO53" s="277">
        <f t="shared" si="89"/>
        <v>0</v>
      </c>
      <c r="CP53" s="277">
        <f t="shared" si="90"/>
        <v>0</v>
      </c>
      <c r="CQ53" s="303">
        <f t="shared" si="91"/>
        <v>0</v>
      </c>
      <c r="CR53" s="380" t="str">
        <f t="shared" si="15"/>
        <v>Д</v>
      </c>
      <c r="CS53" s="274"/>
      <c r="CT53" s="181">
        <f>'Сведения ФОВ'!CW77</f>
        <v>0</v>
      </c>
      <c r="CU53" s="181">
        <f>'Сведения ФОВ'!CX77</f>
        <v>0</v>
      </c>
      <c r="CV53" s="277">
        <f t="shared" si="92"/>
        <v>0</v>
      </c>
      <c r="CW53" s="277">
        <f t="shared" si="93"/>
        <v>0</v>
      </c>
      <c r="CX53" s="276">
        <f t="shared" si="16"/>
        <v>0</v>
      </c>
      <c r="CY53" s="277">
        <f t="shared" si="94"/>
        <v>0</v>
      </c>
      <c r="CZ53" s="277">
        <f t="shared" si="95"/>
        <v>0</v>
      </c>
      <c r="DA53" s="277">
        <f t="shared" si="96"/>
        <v>0</v>
      </c>
      <c r="DB53" s="277">
        <f t="shared" si="97"/>
        <v>0</v>
      </c>
      <c r="DC53" s="303">
        <f t="shared" si="98"/>
        <v>0</v>
      </c>
      <c r="DD53" s="380" t="str">
        <f t="shared" si="17"/>
        <v>Д</v>
      </c>
      <c r="DE53" s="274"/>
      <c r="DF53" s="181">
        <f>'Сведения ФОВ'!DI77</f>
        <v>0</v>
      </c>
      <c r="DG53" s="181">
        <f>'Сведения ФОВ'!DJ77</f>
        <v>0</v>
      </c>
      <c r="DH53" s="277">
        <f t="shared" si="99"/>
        <v>0</v>
      </c>
      <c r="DI53" s="277">
        <f t="shared" si="100"/>
        <v>0</v>
      </c>
      <c r="DJ53" s="276">
        <f t="shared" si="18"/>
        <v>0</v>
      </c>
      <c r="DK53" s="277">
        <f t="shared" si="101"/>
        <v>0</v>
      </c>
      <c r="DL53" s="277">
        <f t="shared" si="102"/>
        <v>0</v>
      </c>
      <c r="DM53" s="277">
        <f t="shared" si="103"/>
        <v>0</v>
      </c>
      <c r="DN53" s="277">
        <f t="shared" si="104"/>
        <v>0</v>
      </c>
      <c r="DO53" s="303">
        <f t="shared" si="105"/>
        <v>0</v>
      </c>
      <c r="DP53" s="380" t="str">
        <f t="shared" si="19"/>
        <v>Д</v>
      </c>
      <c r="DQ53" s="274"/>
      <c r="DR53" s="181">
        <f>'Сведения ФОВ'!DU77</f>
        <v>0</v>
      </c>
      <c r="DS53" s="181">
        <f>'Сведения ФОВ'!DV77</f>
        <v>0</v>
      </c>
      <c r="DT53" s="277">
        <f t="shared" si="106"/>
        <v>0</v>
      </c>
      <c r="DU53" s="277">
        <f t="shared" si="107"/>
        <v>0</v>
      </c>
      <c r="DV53" s="276">
        <f t="shared" si="20"/>
        <v>0</v>
      </c>
      <c r="DW53" s="277">
        <f t="shared" si="108"/>
        <v>0</v>
      </c>
      <c r="DX53" s="277">
        <f t="shared" si="109"/>
        <v>0</v>
      </c>
      <c r="DY53" s="277">
        <f t="shared" si="110"/>
        <v>0</v>
      </c>
      <c r="DZ53" s="277">
        <f t="shared" si="111"/>
        <v>0</v>
      </c>
      <c r="EA53" s="303">
        <f t="shared" si="112"/>
        <v>0</v>
      </c>
      <c r="EB53" s="380" t="str">
        <f t="shared" si="21"/>
        <v>Д</v>
      </c>
      <c r="EC53" s="274"/>
      <c r="ED53" s="181">
        <f>'Сведения ФОВ'!EG77</f>
        <v>0</v>
      </c>
      <c r="EE53" s="181">
        <f>'Сведения ФОВ'!EH77</f>
        <v>0</v>
      </c>
      <c r="EF53" s="277">
        <f t="shared" si="113"/>
        <v>0</v>
      </c>
      <c r="EG53" s="277">
        <f t="shared" si="114"/>
        <v>0</v>
      </c>
      <c r="EH53" s="276">
        <f t="shared" si="22"/>
        <v>0</v>
      </c>
      <c r="EI53" s="277">
        <f t="shared" si="115"/>
        <v>0</v>
      </c>
      <c r="EJ53" s="277">
        <f t="shared" si="116"/>
        <v>0</v>
      </c>
      <c r="EK53" s="277">
        <f t="shared" si="117"/>
        <v>0</v>
      </c>
      <c r="EL53" s="277">
        <f t="shared" si="118"/>
        <v>0</v>
      </c>
      <c r="EM53" s="303">
        <f t="shared" si="119"/>
        <v>0</v>
      </c>
      <c r="EN53" s="380" t="str">
        <f t="shared" si="23"/>
        <v>Д</v>
      </c>
      <c r="EO53" s="274"/>
      <c r="EP53" s="181">
        <f>'Сведения ФОВ'!ES77</f>
        <v>0</v>
      </c>
      <c r="EQ53" s="181">
        <f>'Сведения ФОВ'!ET77</f>
        <v>0</v>
      </c>
      <c r="ER53" s="277">
        <f t="shared" si="120"/>
        <v>0</v>
      </c>
      <c r="ES53" s="277">
        <f t="shared" si="121"/>
        <v>0</v>
      </c>
      <c r="ET53" s="276">
        <f t="shared" si="24"/>
        <v>0</v>
      </c>
      <c r="EU53" s="277">
        <f t="shared" si="122"/>
        <v>0</v>
      </c>
      <c r="EV53" s="277">
        <f t="shared" si="123"/>
        <v>0</v>
      </c>
      <c r="EW53" s="277">
        <f t="shared" si="124"/>
        <v>0</v>
      </c>
      <c r="EX53" s="277">
        <f t="shared" si="125"/>
        <v>0</v>
      </c>
      <c r="EY53" s="303">
        <f t="shared" si="126"/>
        <v>0</v>
      </c>
      <c r="EZ53" s="380" t="str">
        <f t="shared" si="25"/>
        <v>Д</v>
      </c>
      <c r="FA53" s="274"/>
      <c r="FB53" s="181">
        <f>'Сведения ФОВ'!FE77</f>
        <v>0</v>
      </c>
      <c r="FC53" s="181">
        <f>'Сведения ФОВ'!FF77</f>
        <v>0</v>
      </c>
      <c r="FD53" s="277">
        <f t="shared" si="127"/>
        <v>0</v>
      </c>
      <c r="FE53" s="277">
        <f t="shared" si="128"/>
        <v>0</v>
      </c>
      <c r="FF53" s="276">
        <f t="shared" si="26"/>
        <v>0</v>
      </c>
      <c r="FG53" s="277">
        <f t="shared" si="129"/>
        <v>0</v>
      </c>
      <c r="FH53" s="277">
        <f t="shared" si="130"/>
        <v>0</v>
      </c>
      <c r="FI53" s="277">
        <f t="shared" si="131"/>
        <v>0</v>
      </c>
      <c r="FJ53" s="277">
        <f t="shared" si="132"/>
        <v>0</v>
      </c>
      <c r="FK53" s="303">
        <f t="shared" si="133"/>
        <v>0</v>
      </c>
      <c r="FL53" s="380" t="str">
        <f t="shared" si="27"/>
        <v>Д</v>
      </c>
      <c r="FM53" s="274"/>
      <c r="FN53" s="181">
        <f>'Сведения ФОВ'!FQ77</f>
        <v>0</v>
      </c>
      <c r="FO53" s="181">
        <f>'Сведения ФОВ'!FR77</f>
        <v>0</v>
      </c>
      <c r="FP53" s="277">
        <f t="shared" si="134"/>
        <v>0</v>
      </c>
      <c r="FQ53" s="277">
        <f t="shared" si="135"/>
        <v>0</v>
      </c>
      <c r="FR53" s="276">
        <f t="shared" si="28"/>
        <v>0</v>
      </c>
      <c r="FS53" s="277">
        <f t="shared" si="136"/>
        <v>0</v>
      </c>
      <c r="FT53" s="277">
        <f t="shared" si="137"/>
        <v>0</v>
      </c>
      <c r="FU53" s="277">
        <f t="shared" si="138"/>
        <v>0</v>
      </c>
      <c r="FV53" s="277">
        <f t="shared" si="139"/>
        <v>0</v>
      </c>
      <c r="FW53" s="303">
        <f t="shared" si="140"/>
        <v>0</v>
      </c>
      <c r="FX53" s="380" t="str">
        <f t="shared" si="29"/>
        <v>Д</v>
      </c>
      <c r="FY53" s="274"/>
      <c r="FZ53" s="181">
        <f>'Сведения ФОВ'!GC77</f>
        <v>0</v>
      </c>
      <c r="GA53" s="181">
        <f>'Сведения ФОВ'!GD77</f>
        <v>0</v>
      </c>
      <c r="GB53" s="277">
        <f t="shared" si="141"/>
        <v>0</v>
      </c>
      <c r="GC53" s="277">
        <f t="shared" si="142"/>
        <v>0</v>
      </c>
      <c r="GD53" s="276">
        <f t="shared" si="30"/>
        <v>0</v>
      </c>
      <c r="GE53" s="277">
        <f t="shared" si="143"/>
        <v>0</v>
      </c>
      <c r="GF53" s="277">
        <f t="shared" si="144"/>
        <v>0</v>
      </c>
      <c r="GG53" s="277">
        <f t="shared" si="145"/>
        <v>0</v>
      </c>
      <c r="GH53" s="277">
        <f t="shared" si="146"/>
        <v>0</v>
      </c>
      <c r="GI53" s="303">
        <f t="shared" si="147"/>
        <v>0</v>
      </c>
      <c r="GJ53" s="380" t="str">
        <f t="shared" si="31"/>
        <v>Д</v>
      </c>
      <c r="GK53" s="274"/>
      <c r="GL53" s="181">
        <f>'Сведения ФОВ'!GO77</f>
        <v>0</v>
      </c>
      <c r="GM53" s="181">
        <f>'Сведения ФОВ'!GP77</f>
        <v>0</v>
      </c>
      <c r="GN53" s="277">
        <f t="shared" si="148"/>
        <v>0</v>
      </c>
      <c r="GO53" s="277">
        <f t="shared" si="149"/>
        <v>0</v>
      </c>
      <c r="GP53" s="276">
        <f t="shared" si="32"/>
        <v>0</v>
      </c>
      <c r="GQ53" s="277">
        <f t="shared" si="150"/>
        <v>0</v>
      </c>
      <c r="GR53" s="277">
        <f t="shared" si="151"/>
        <v>0</v>
      </c>
      <c r="GS53" s="277">
        <f t="shared" si="152"/>
        <v>0</v>
      </c>
      <c r="GT53" s="277">
        <f t="shared" si="153"/>
        <v>0</v>
      </c>
      <c r="GU53" s="303">
        <f t="shared" si="154"/>
        <v>0</v>
      </c>
      <c r="GV53" s="380" t="str">
        <f t="shared" si="33"/>
        <v>Д</v>
      </c>
      <c r="GW53" s="274"/>
      <c r="GX53" s="181">
        <f>'Сведения ФОВ'!HA77</f>
        <v>0</v>
      </c>
      <c r="GY53" s="181">
        <f>'Сведения ФОВ'!HB77</f>
        <v>0</v>
      </c>
      <c r="GZ53" s="277">
        <f t="shared" si="155"/>
        <v>0</v>
      </c>
      <c r="HA53" s="277">
        <f t="shared" si="156"/>
        <v>0</v>
      </c>
      <c r="HB53" s="276">
        <f t="shared" si="34"/>
        <v>0</v>
      </c>
      <c r="HC53" s="277">
        <f t="shared" si="157"/>
        <v>0</v>
      </c>
      <c r="HD53" s="277">
        <f t="shared" si="158"/>
        <v>0</v>
      </c>
      <c r="HE53" s="277">
        <f t="shared" si="159"/>
        <v>0</v>
      </c>
      <c r="HF53" s="277">
        <f t="shared" si="160"/>
        <v>0</v>
      </c>
      <c r="HG53" s="303">
        <f t="shared" si="161"/>
        <v>0</v>
      </c>
      <c r="HH53" s="380" t="str">
        <f t="shared" si="35"/>
        <v>Д</v>
      </c>
    </row>
    <row r="54" spans="1:216" ht="15.75">
      <c r="A54" s="241"/>
      <c r="B54" s="181">
        <f>'Сведения ФОВ'!E78</f>
        <v>0</v>
      </c>
      <c r="C54" s="181">
        <f>'Сведения ФОВ'!F78</f>
        <v>0</v>
      </c>
      <c r="D54" s="277">
        <f t="shared" si="36"/>
        <v>0</v>
      </c>
      <c r="E54" s="277">
        <f t="shared" si="37"/>
        <v>0</v>
      </c>
      <c r="F54" s="276">
        <f t="shared" si="0"/>
        <v>0</v>
      </c>
      <c r="G54" s="277">
        <f t="shared" si="38"/>
        <v>0</v>
      </c>
      <c r="H54" s="277">
        <f t="shared" si="39"/>
        <v>0</v>
      </c>
      <c r="I54" s="277">
        <f t="shared" si="40"/>
        <v>0</v>
      </c>
      <c r="J54" s="277">
        <f t="shared" si="41"/>
        <v>0</v>
      </c>
      <c r="K54" s="303">
        <f t="shared" si="42"/>
        <v>0</v>
      </c>
      <c r="L54" s="380" t="str">
        <f t="shared" si="1"/>
        <v>Д</v>
      </c>
      <c r="M54" s="274"/>
      <c r="N54" s="181">
        <f>'Сведения ФОВ'!Q78</f>
        <v>0</v>
      </c>
      <c r="O54" s="181">
        <f>'Сведения ФОВ'!R78</f>
        <v>0</v>
      </c>
      <c r="P54" s="277">
        <f t="shared" si="43"/>
        <v>0</v>
      </c>
      <c r="Q54" s="277">
        <f t="shared" si="44"/>
        <v>0</v>
      </c>
      <c r="R54" s="276">
        <f t="shared" si="2"/>
        <v>0</v>
      </c>
      <c r="S54" s="277">
        <f t="shared" si="45"/>
        <v>0</v>
      </c>
      <c r="T54" s="277">
        <f t="shared" si="46"/>
        <v>0</v>
      </c>
      <c r="U54" s="277">
        <f t="shared" si="47"/>
        <v>0</v>
      </c>
      <c r="V54" s="277">
        <f t="shared" si="48"/>
        <v>0</v>
      </c>
      <c r="W54" s="303">
        <f t="shared" si="49"/>
        <v>0</v>
      </c>
      <c r="X54" s="380" t="str">
        <f t="shared" si="3"/>
        <v>Д</v>
      </c>
      <c r="Y54" s="274"/>
      <c r="Z54" s="181">
        <f>'Сведения ФОВ'!AC78</f>
        <v>0</v>
      </c>
      <c r="AA54" s="181">
        <f>'Сведения ФОВ'!AD78</f>
        <v>0</v>
      </c>
      <c r="AB54" s="277">
        <f t="shared" si="50"/>
        <v>0</v>
      </c>
      <c r="AC54" s="277">
        <f t="shared" si="51"/>
        <v>0</v>
      </c>
      <c r="AD54" s="276">
        <f t="shared" si="4"/>
        <v>0</v>
      </c>
      <c r="AE54" s="277">
        <f t="shared" si="52"/>
        <v>0</v>
      </c>
      <c r="AF54" s="277">
        <f t="shared" si="53"/>
        <v>0</v>
      </c>
      <c r="AG54" s="277">
        <f t="shared" si="54"/>
        <v>0</v>
      </c>
      <c r="AH54" s="277">
        <f t="shared" si="55"/>
        <v>0</v>
      </c>
      <c r="AI54" s="303">
        <f t="shared" si="56"/>
        <v>0</v>
      </c>
      <c r="AJ54" s="380" t="str">
        <f t="shared" si="5"/>
        <v>Д</v>
      </c>
      <c r="AK54" s="274"/>
      <c r="AL54" s="181">
        <f>'Сведения ФОВ'!AO78</f>
        <v>0</v>
      </c>
      <c r="AM54" s="181">
        <f>'Сведения ФОВ'!AP78</f>
        <v>0</v>
      </c>
      <c r="AN54" s="277">
        <f t="shared" si="57"/>
        <v>0</v>
      </c>
      <c r="AO54" s="277">
        <f t="shared" si="58"/>
        <v>0</v>
      </c>
      <c r="AP54" s="276">
        <f t="shared" si="6"/>
        <v>0</v>
      </c>
      <c r="AQ54" s="277">
        <f t="shared" si="59"/>
        <v>0</v>
      </c>
      <c r="AR54" s="277">
        <f t="shared" si="60"/>
        <v>0</v>
      </c>
      <c r="AS54" s="277">
        <f t="shared" si="61"/>
        <v>0</v>
      </c>
      <c r="AT54" s="277">
        <f t="shared" si="62"/>
        <v>0</v>
      </c>
      <c r="AU54" s="303">
        <f t="shared" si="63"/>
        <v>0</v>
      </c>
      <c r="AV54" s="380" t="str">
        <f t="shared" si="7"/>
        <v>Д</v>
      </c>
      <c r="AW54" s="274"/>
      <c r="AX54" s="181">
        <f>'Сведения ФОВ'!BA78</f>
        <v>0</v>
      </c>
      <c r="AY54" s="181">
        <f>'Сведения ФОВ'!BB78</f>
        <v>0</v>
      </c>
      <c r="AZ54" s="277">
        <f t="shared" si="64"/>
        <v>0</v>
      </c>
      <c r="BA54" s="277">
        <f t="shared" si="65"/>
        <v>0</v>
      </c>
      <c r="BB54" s="276">
        <f t="shared" si="8"/>
        <v>0</v>
      </c>
      <c r="BC54" s="277">
        <f t="shared" si="66"/>
        <v>0</v>
      </c>
      <c r="BD54" s="277">
        <f t="shared" si="67"/>
        <v>0</v>
      </c>
      <c r="BE54" s="277">
        <f t="shared" si="68"/>
        <v>0</v>
      </c>
      <c r="BF54" s="277">
        <f t="shared" si="69"/>
        <v>0</v>
      </c>
      <c r="BG54" s="303">
        <f t="shared" si="70"/>
        <v>0</v>
      </c>
      <c r="BH54" s="380" t="str">
        <f t="shared" si="9"/>
        <v>Д</v>
      </c>
      <c r="BI54" s="274"/>
      <c r="BJ54" s="181">
        <f>'Сведения ФОВ'!BM78</f>
        <v>0</v>
      </c>
      <c r="BK54" s="181">
        <f>'Сведения ФОВ'!BN78</f>
        <v>0</v>
      </c>
      <c r="BL54" s="277">
        <f t="shared" si="71"/>
        <v>0</v>
      </c>
      <c r="BM54" s="277">
        <f t="shared" si="72"/>
        <v>0</v>
      </c>
      <c r="BN54" s="276">
        <f t="shared" si="10"/>
        <v>0</v>
      </c>
      <c r="BO54" s="277">
        <f t="shared" si="73"/>
        <v>0</v>
      </c>
      <c r="BP54" s="277">
        <f t="shared" si="74"/>
        <v>0</v>
      </c>
      <c r="BQ54" s="277">
        <f t="shared" si="75"/>
        <v>0</v>
      </c>
      <c r="BR54" s="277">
        <f t="shared" si="76"/>
        <v>0</v>
      </c>
      <c r="BS54" s="303">
        <f t="shared" si="77"/>
        <v>0</v>
      </c>
      <c r="BT54" s="380" t="str">
        <f t="shared" si="11"/>
        <v>Д</v>
      </c>
      <c r="BU54" s="274"/>
      <c r="BV54" s="181">
        <f>'Сведения ФОВ'!BY78</f>
        <v>0</v>
      </c>
      <c r="BW54" s="181">
        <f>'Сведения ФОВ'!BZ78</f>
        <v>0</v>
      </c>
      <c r="BX54" s="277">
        <f t="shared" si="78"/>
        <v>0</v>
      </c>
      <c r="BY54" s="277">
        <f t="shared" si="79"/>
        <v>0</v>
      </c>
      <c r="BZ54" s="276">
        <f t="shared" si="12"/>
        <v>0</v>
      </c>
      <c r="CA54" s="277">
        <f t="shared" si="80"/>
        <v>0</v>
      </c>
      <c r="CB54" s="277">
        <f t="shared" si="81"/>
        <v>0</v>
      </c>
      <c r="CC54" s="277">
        <f t="shared" si="82"/>
        <v>0</v>
      </c>
      <c r="CD54" s="277">
        <f t="shared" si="83"/>
        <v>0</v>
      </c>
      <c r="CE54" s="303">
        <f t="shared" si="84"/>
        <v>0</v>
      </c>
      <c r="CF54" s="380" t="str">
        <f t="shared" si="13"/>
        <v>Д</v>
      </c>
      <c r="CG54" s="274"/>
      <c r="CH54" s="181">
        <f>'Сведения ФОВ'!CK78</f>
        <v>0</v>
      </c>
      <c r="CI54" s="181">
        <f>'Сведения ФОВ'!CL78</f>
        <v>0</v>
      </c>
      <c r="CJ54" s="277">
        <f t="shared" si="85"/>
        <v>0</v>
      </c>
      <c r="CK54" s="277">
        <f t="shared" si="86"/>
        <v>0</v>
      </c>
      <c r="CL54" s="276">
        <f t="shared" si="14"/>
        <v>0</v>
      </c>
      <c r="CM54" s="277">
        <f t="shared" si="87"/>
        <v>0</v>
      </c>
      <c r="CN54" s="277">
        <f t="shared" si="88"/>
        <v>0</v>
      </c>
      <c r="CO54" s="277">
        <f t="shared" si="89"/>
        <v>0</v>
      </c>
      <c r="CP54" s="277">
        <f t="shared" si="90"/>
        <v>0</v>
      </c>
      <c r="CQ54" s="303">
        <f t="shared" si="91"/>
        <v>0</v>
      </c>
      <c r="CR54" s="380" t="str">
        <f t="shared" si="15"/>
        <v>Д</v>
      </c>
      <c r="CS54" s="274"/>
      <c r="CT54" s="181">
        <f>'Сведения ФОВ'!CW78</f>
        <v>0</v>
      </c>
      <c r="CU54" s="181">
        <f>'Сведения ФОВ'!CX78</f>
        <v>0</v>
      </c>
      <c r="CV54" s="277">
        <f t="shared" si="92"/>
        <v>0</v>
      </c>
      <c r="CW54" s="277">
        <f t="shared" si="93"/>
        <v>0</v>
      </c>
      <c r="CX54" s="276">
        <f t="shared" si="16"/>
        <v>0</v>
      </c>
      <c r="CY54" s="277">
        <f t="shared" si="94"/>
        <v>0</v>
      </c>
      <c r="CZ54" s="277">
        <f t="shared" si="95"/>
        <v>0</v>
      </c>
      <c r="DA54" s="277">
        <f t="shared" si="96"/>
        <v>0</v>
      </c>
      <c r="DB54" s="277">
        <f t="shared" si="97"/>
        <v>0</v>
      </c>
      <c r="DC54" s="303">
        <f t="shared" si="98"/>
        <v>0</v>
      </c>
      <c r="DD54" s="380" t="str">
        <f t="shared" si="17"/>
        <v>Д</v>
      </c>
      <c r="DE54" s="274"/>
      <c r="DF54" s="181">
        <f>'Сведения ФОВ'!DI78</f>
        <v>0</v>
      </c>
      <c r="DG54" s="181">
        <f>'Сведения ФОВ'!DJ78</f>
        <v>0</v>
      </c>
      <c r="DH54" s="277">
        <f t="shared" si="99"/>
        <v>0</v>
      </c>
      <c r="DI54" s="277">
        <f t="shared" si="100"/>
        <v>0</v>
      </c>
      <c r="DJ54" s="276">
        <f t="shared" si="18"/>
        <v>0</v>
      </c>
      <c r="DK54" s="277">
        <f t="shared" si="101"/>
        <v>0</v>
      </c>
      <c r="DL54" s="277">
        <f t="shared" si="102"/>
        <v>0</v>
      </c>
      <c r="DM54" s="277">
        <f t="shared" si="103"/>
        <v>0</v>
      </c>
      <c r="DN54" s="277">
        <f t="shared" si="104"/>
        <v>0</v>
      </c>
      <c r="DO54" s="303">
        <f t="shared" si="105"/>
        <v>0</v>
      </c>
      <c r="DP54" s="380" t="str">
        <f t="shared" si="19"/>
        <v>Д</v>
      </c>
      <c r="DQ54" s="274"/>
      <c r="DR54" s="181">
        <f>'Сведения ФОВ'!DU78</f>
        <v>0</v>
      </c>
      <c r="DS54" s="181">
        <f>'Сведения ФОВ'!DV78</f>
        <v>0</v>
      </c>
      <c r="DT54" s="277">
        <f t="shared" si="106"/>
        <v>0</v>
      </c>
      <c r="DU54" s="277">
        <f t="shared" si="107"/>
        <v>0</v>
      </c>
      <c r="DV54" s="276">
        <f t="shared" si="20"/>
        <v>0</v>
      </c>
      <c r="DW54" s="277">
        <f t="shared" si="108"/>
        <v>0</v>
      </c>
      <c r="DX54" s="277">
        <f t="shared" si="109"/>
        <v>0</v>
      </c>
      <c r="DY54" s="277">
        <f t="shared" si="110"/>
        <v>0</v>
      </c>
      <c r="DZ54" s="277">
        <f t="shared" si="111"/>
        <v>0</v>
      </c>
      <c r="EA54" s="303">
        <f t="shared" si="112"/>
        <v>0</v>
      </c>
      <c r="EB54" s="380" t="str">
        <f t="shared" si="21"/>
        <v>Д</v>
      </c>
      <c r="EC54" s="274"/>
      <c r="ED54" s="181">
        <f>'Сведения ФОВ'!EG78</f>
        <v>0</v>
      </c>
      <c r="EE54" s="181">
        <f>'Сведения ФОВ'!EH78</f>
        <v>0</v>
      </c>
      <c r="EF54" s="277">
        <f t="shared" si="113"/>
        <v>0</v>
      </c>
      <c r="EG54" s="277">
        <f t="shared" si="114"/>
        <v>0</v>
      </c>
      <c r="EH54" s="276">
        <f t="shared" si="22"/>
        <v>0</v>
      </c>
      <c r="EI54" s="277">
        <f t="shared" si="115"/>
        <v>0</v>
      </c>
      <c r="EJ54" s="277">
        <f t="shared" si="116"/>
        <v>0</v>
      </c>
      <c r="EK54" s="277">
        <f t="shared" si="117"/>
        <v>0</v>
      </c>
      <c r="EL54" s="277">
        <f t="shared" si="118"/>
        <v>0</v>
      </c>
      <c r="EM54" s="303">
        <f t="shared" si="119"/>
        <v>0</v>
      </c>
      <c r="EN54" s="380" t="str">
        <f t="shared" si="23"/>
        <v>Д</v>
      </c>
      <c r="EO54" s="274"/>
      <c r="EP54" s="181">
        <f>'Сведения ФОВ'!ES78</f>
        <v>0</v>
      </c>
      <c r="EQ54" s="181">
        <f>'Сведения ФОВ'!ET78</f>
        <v>0</v>
      </c>
      <c r="ER54" s="277">
        <f t="shared" si="120"/>
        <v>0</v>
      </c>
      <c r="ES54" s="277">
        <f t="shared" si="121"/>
        <v>0</v>
      </c>
      <c r="ET54" s="276">
        <f t="shared" si="24"/>
        <v>0</v>
      </c>
      <c r="EU54" s="277">
        <f t="shared" si="122"/>
        <v>0</v>
      </c>
      <c r="EV54" s="277">
        <f t="shared" si="123"/>
        <v>0</v>
      </c>
      <c r="EW54" s="277">
        <f t="shared" si="124"/>
        <v>0</v>
      </c>
      <c r="EX54" s="277">
        <f t="shared" si="125"/>
        <v>0</v>
      </c>
      <c r="EY54" s="303">
        <f t="shared" si="126"/>
        <v>0</v>
      </c>
      <c r="EZ54" s="380" t="str">
        <f t="shared" si="25"/>
        <v>Д</v>
      </c>
      <c r="FA54" s="274"/>
      <c r="FB54" s="181">
        <f>'Сведения ФОВ'!FE78</f>
        <v>0</v>
      </c>
      <c r="FC54" s="181">
        <f>'Сведения ФОВ'!FF78</f>
        <v>0</v>
      </c>
      <c r="FD54" s="277">
        <f t="shared" si="127"/>
        <v>0</v>
      </c>
      <c r="FE54" s="277">
        <f t="shared" si="128"/>
        <v>0</v>
      </c>
      <c r="FF54" s="276">
        <f t="shared" si="26"/>
        <v>0</v>
      </c>
      <c r="FG54" s="277">
        <f t="shared" si="129"/>
        <v>0</v>
      </c>
      <c r="FH54" s="277">
        <f t="shared" si="130"/>
        <v>0</v>
      </c>
      <c r="FI54" s="277">
        <f t="shared" si="131"/>
        <v>0</v>
      </c>
      <c r="FJ54" s="277">
        <f t="shared" si="132"/>
        <v>0</v>
      </c>
      <c r="FK54" s="303">
        <f t="shared" si="133"/>
        <v>0</v>
      </c>
      <c r="FL54" s="380" t="str">
        <f t="shared" si="27"/>
        <v>Д</v>
      </c>
      <c r="FM54" s="274"/>
      <c r="FN54" s="181">
        <f>'Сведения ФОВ'!FQ78</f>
        <v>0</v>
      </c>
      <c r="FO54" s="181">
        <f>'Сведения ФОВ'!FR78</f>
        <v>0</v>
      </c>
      <c r="FP54" s="277">
        <f t="shared" si="134"/>
        <v>0</v>
      </c>
      <c r="FQ54" s="277">
        <f t="shared" si="135"/>
        <v>0</v>
      </c>
      <c r="FR54" s="276">
        <f t="shared" si="28"/>
        <v>0</v>
      </c>
      <c r="FS54" s="277">
        <f t="shared" si="136"/>
        <v>0</v>
      </c>
      <c r="FT54" s="277">
        <f t="shared" si="137"/>
        <v>0</v>
      </c>
      <c r="FU54" s="277">
        <f t="shared" si="138"/>
        <v>0</v>
      </c>
      <c r="FV54" s="277">
        <f t="shared" si="139"/>
        <v>0</v>
      </c>
      <c r="FW54" s="303">
        <f t="shared" si="140"/>
        <v>0</v>
      </c>
      <c r="FX54" s="380" t="str">
        <f t="shared" si="29"/>
        <v>Д</v>
      </c>
      <c r="FY54" s="274"/>
      <c r="FZ54" s="181">
        <f>'Сведения ФОВ'!GC78</f>
        <v>0</v>
      </c>
      <c r="GA54" s="181">
        <f>'Сведения ФОВ'!GD78</f>
        <v>0</v>
      </c>
      <c r="GB54" s="277">
        <f t="shared" si="141"/>
        <v>0</v>
      </c>
      <c r="GC54" s="277">
        <f t="shared" si="142"/>
        <v>0</v>
      </c>
      <c r="GD54" s="276">
        <f t="shared" si="30"/>
        <v>0</v>
      </c>
      <c r="GE54" s="277">
        <f t="shared" si="143"/>
        <v>0</v>
      </c>
      <c r="GF54" s="277">
        <f t="shared" si="144"/>
        <v>0</v>
      </c>
      <c r="GG54" s="277">
        <f t="shared" si="145"/>
        <v>0</v>
      </c>
      <c r="GH54" s="277">
        <f t="shared" si="146"/>
        <v>0</v>
      </c>
      <c r="GI54" s="303">
        <f t="shared" si="147"/>
        <v>0</v>
      </c>
      <c r="GJ54" s="380" t="str">
        <f t="shared" si="31"/>
        <v>Д</v>
      </c>
      <c r="GK54" s="274"/>
      <c r="GL54" s="181">
        <f>'Сведения ФОВ'!GO78</f>
        <v>0</v>
      </c>
      <c r="GM54" s="181">
        <f>'Сведения ФОВ'!GP78</f>
        <v>0</v>
      </c>
      <c r="GN54" s="277">
        <f t="shared" si="148"/>
        <v>0</v>
      </c>
      <c r="GO54" s="277">
        <f t="shared" si="149"/>
        <v>0</v>
      </c>
      <c r="GP54" s="276">
        <f t="shared" si="32"/>
        <v>0</v>
      </c>
      <c r="GQ54" s="277">
        <f t="shared" si="150"/>
        <v>0</v>
      </c>
      <c r="GR54" s="277">
        <f t="shared" si="151"/>
        <v>0</v>
      </c>
      <c r="GS54" s="277">
        <f t="shared" si="152"/>
        <v>0</v>
      </c>
      <c r="GT54" s="277">
        <f t="shared" si="153"/>
        <v>0</v>
      </c>
      <c r="GU54" s="303">
        <f t="shared" si="154"/>
        <v>0</v>
      </c>
      <c r="GV54" s="380" t="str">
        <f t="shared" si="33"/>
        <v>Д</v>
      </c>
      <c r="GW54" s="274"/>
      <c r="GX54" s="181">
        <f>'Сведения ФОВ'!HA78</f>
        <v>0</v>
      </c>
      <c r="GY54" s="181">
        <f>'Сведения ФОВ'!HB78</f>
        <v>0</v>
      </c>
      <c r="GZ54" s="277">
        <f t="shared" si="155"/>
        <v>0</v>
      </c>
      <c r="HA54" s="277">
        <f t="shared" si="156"/>
        <v>0</v>
      </c>
      <c r="HB54" s="276">
        <f t="shared" si="34"/>
        <v>0</v>
      </c>
      <c r="HC54" s="277">
        <f t="shared" si="157"/>
        <v>0</v>
      </c>
      <c r="HD54" s="277">
        <f t="shared" si="158"/>
        <v>0</v>
      </c>
      <c r="HE54" s="277">
        <f t="shared" si="159"/>
        <v>0</v>
      </c>
      <c r="HF54" s="277">
        <f t="shared" si="160"/>
        <v>0</v>
      </c>
      <c r="HG54" s="303">
        <f t="shared" si="161"/>
        <v>0</v>
      </c>
      <c r="HH54" s="380" t="str">
        <f t="shared" si="35"/>
        <v>Д</v>
      </c>
    </row>
    <row r="55" spans="1:216" ht="15.75">
      <c r="A55" s="241"/>
      <c r="B55" s="181">
        <f>'Сведения ФОВ'!E79</f>
        <v>0</v>
      </c>
      <c r="C55" s="181">
        <f>'Сведения ФОВ'!F79</f>
        <v>0</v>
      </c>
      <c r="D55" s="277">
        <f t="shared" si="36"/>
        <v>0</v>
      </c>
      <c r="E55" s="277">
        <f t="shared" si="37"/>
        <v>0</v>
      </c>
      <c r="F55" s="276">
        <f t="shared" si="0"/>
        <v>0</v>
      </c>
      <c r="G55" s="277">
        <f t="shared" si="38"/>
        <v>0</v>
      </c>
      <c r="H55" s="277">
        <f t="shared" si="39"/>
        <v>0</v>
      </c>
      <c r="I55" s="277">
        <f t="shared" si="40"/>
        <v>0</v>
      </c>
      <c r="J55" s="277">
        <f t="shared" si="41"/>
        <v>0</v>
      </c>
      <c r="K55" s="303">
        <f t="shared" si="42"/>
        <v>0</v>
      </c>
      <c r="L55" s="380" t="str">
        <f t="shared" si="1"/>
        <v>Д</v>
      </c>
      <c r="M55" s="274"/>
      <c r="N55" s="181">
        <f>'Сведения ФОВ'!Q79</f>
        <v>0</v>
      </c>
      <c r="O55" s="181">
        <f>'Сведения ФОВ'!R79</f>
        <v>0</v>
      </c>
      <c r="P55" s="277">
        <f t="shared" si="43"/>
        <v>0</v>
      </c>
      <c r="Q55" s="277">
        <f t="shared" si="44"/>
        <v>0</v>
      </c>
      <c r="R55" s="276">
        <f t="shared" si="2"/>
        <v>0</v>
      </c>
      <c r="S55" s="277">
        <f t="shared" si="45"/>
        <v>0</v>
      </c>
      <c r="T55" s="277">
        <f t="shared" si="46"/>
        <v>0</v>
      </c>
      <c r="U55" s="277">
        <f t="shared" si="47"/>
        <v>0</v>
      </c>
      <c r="V55" s="277">
        <f t="shared" si="48"/>
        <v>0</v>
      </c>
      <c r="W55" s="303">
        <f t="shared" si="49"/>
        <v>0</v>
      </c>
      <c r="X55" s="380" t="str">
        <f t="shared" si="3"/>
        <v>Д</v>
      </c>
      <c r="Y55" s="274"/>
      <c r="Z55" s="181">
        <f>'Сведения ФОВ'!AC79</f>
        <v>0</v>
      </c>
      <c r="AA55" s="181">
        <f>'Сведения ФОВ'!AD79</f>
        <v>0</v>
      </c>
      <c r="AB55" s="277">
        <f t="shared" si="50"/>
        <v>0</v>
      </c>
      <c r="AC55" s="277">
        <f t="shared" si="51"/>
        <v>0</v>
      </c>
      <c r="AD55" s="276">
        <f t="shared" si="4"/>
        <v>0</v>
      </c>
      <c r="AE55" s="277">
        <f t="shared" si="52"/>
        <v>0</v>
      </c>
      <c r="AF55" s="277">
        <f t="shared" si="53"/>
        <v>0</v>
      </c>
      <c r="AG55" s="277">
        <f t="shared" si="54"/>
        <v>0</v>
      </c>
      <c r="AH55" s="277">
        <f t="shared" si="55"/>
        <v>0</v>
      </c>
      <c r="AI55" s="303">
        <f t="shared" si="56"/>
        <v>0</v>
      </c>
      <c r="AJ55" s="380" t="str">
        <f t="shared" si="5"/>
        <v>Д</v>
      </c>
      <c r="AK55" s="274"/>
      <c r="AL55" s="181">
        <f>'Сведения ФОВ'!AO79</f>
        <v>0</v>
      </c>
      <c r="AM55" s="181">
        <f>'Сведения ФОВ'!AP79</f>
        <v>0</v>
      </c>
      <c r="AN55" s="277">
        <f t="shared" si="57"/>
        <v>0</v>
      </c>
      <c r="AO55" s="277">
        <f t="shared" si="58"/>
        <v>0</v>
      </c>
      <c r="AP55" s="276">
        <f t="shared" si="6"/>
        <v>0</v>
      </c>
      <c r="AQ55" s="277">
        <f t="shared" si="59"/>
        <v>0</v>
      </c>
      <c r="AR55" s="277">
        <f t="shared" si="60"/>
        <v>0</v>
      </c>
      <c r="AS55" s="277">
        <f t="shared" si="61"/>
        <v>0</v>
      </c>
      <c r="AT55" s="277">
        <f t="shared" si="62"/>
        <v>0</v>
      </c>
      <c r="AU55" s="303">
        <f t="shared" si="63"/>
        <v>0</v>
      </c>
      <c r="AV55" s="380" t="str">
        <f t="shared" si="7"/>
        <v>Д</v>
      </c>
      <c r="AW55" s="274"/>
      <c r="AX55" s="181">
        <f>'Сведения ФОВ'!BA79</f>
        <v>0</v>
      </c>
      <c r="AY55" s="181">
        <f>'Сведения ФОВ'!BB79</f>
        <v>0</v>
      </c>
      <c r="AZ55" s="277">
        <f t="shared" si="64"/>
        <v>0</v>
      </c>
      <c r="BA55" s="277">
        <f t="shared" si="65"/>
        <v>0</v>
      </c>
      <c r="BB55" s="276">
        <f t="shared" si="8"/>
        <v>0</v>
      </c>
      <c r="BC55" s="277">
        <f t="shared" si="66"/>
        <v>0</v>
      </c>
      <c r="BD55" s="277">
        <f t="shared" si="67"/>
        <v>0</v>
      </c>
      <c r="BE55" s="277">
        <f t="shared" si="68"/>
        <v>0</v>
      </c>
      <c r="BF55" s="277">
        <f t="shared" si="69"/>
        <v>0</v>
      </c>
      <c r="BG55" s="303">
        <f t="shared" si="70"/>
        <v>0</v>
      </c>
      <c r="BH55" s="380" t="str">
        <f t="shared" si="9"/>
        <v>Д</v>
      </c>
      <c r="BI55" s="274"/>
      <c r="BJ55" s="181">
        <f>'Сведения ФОВ'!BM79</f>
        <v>0</v>
      </c>
      <c r="BK55" s="181">
        <f>'Сведения ФОВ'!BN79</f>
        <v>0</v>
      </c>
      <c r="BL55" s="277">
        <f t="shared" si="71"/>
        <v>0</v>
      </c>
      <c r="BM55" s="277">
        <f t="shared" si="72"/>
        <v>0</v>
      </c>
      <c r="BN55" s="276">
        <f t="shared" si="10"/>
        <v>0</v>
      </c>
      <c r="BO55" s="277">
        <f t="shared" si="73"/>
        <v>0</v>
      </c>
      <c r="BP55" s="277">
        <f t="shared" si="74"/>
        <v>0</v>
      </c>
      <c r="BQ55" s="277">
        <f t="shared" si="75"/>
        <v>0</v>
      </c>
      <c r="BR55" s="277">
        <f t="shared" si="76"/>
        <v>0</v>
      </c>
      <c r="BS55" s="303">
        <f t="shared" si="77"/>
        <v>0</v>
      </c>
      <c r="BT55" s="380" t="str">
        <f t="shared" si="11"/>
        <v>Д</v>
      </c>
      <c r="BU55" s="274"/>
      <c r="BV55" s="181">
        <f>'Сведения ФОВ'!BY79</f>
        <v>0</v>
      </c>
      <c r="BW55" s="181">
        <f>'Сведения ФОВ'!BZ79</f>
        <v>0</v>
      </c>
      <c r="BX55" s="277">
        <f t="shared" si="78"/>
        <v>0</v>
      </c>
      <c r="BY55" s="277">
        <f t="shared" si="79"/>
        <v>0</v>
      </c>
      <c r="BZ55" s="276">
        <f t="shared" si="12"/>
        <v>0</v>
      </c>
      <c r="CA55" s="277">
        <f t="shared" si="80"/>
        <v>0</v>
      </c>
      <c r="CB55" s="277">
        <f t="shared" si="81"/>
        <v>0</v>
      </c>
      <c r="CC55" s="277">
        <f t="shared" si="82"/>
        <v>0</v>
      </c>
      <c r="CD55" s="277">
        <f t="shared" si="83"/>
        <v>0</v>
      </c>
      <c r="CE55" s="303">
        <f t="shared" si="84"/>
        <v>0</v>
      </c>
      <c r="CF55" s="380" t="str">
        <f t="shared" si="13"/>
        <v>Д</v>
      </c>
      <c r="CG55" s="274"/>
      <c r="CH55" s="181">
        <f>'Сведения ФОВ'!CK79</f>
        <v>0</v>
      </c>
      <c r="CI55" s="181">
        <f>'Сведения ФОВ'!CL79</f>
        <v>0</v>
      </c>
      <c r="CJ55" s="277">
        <f t="shared" si="85"/>
        <v>0</v>
      </c>
      <c r="CK55" s="277">
        <f t="shared" si="86"/>
        <v>0</v>
      </c>
      <c r="CL55" s="276">
        <f t="shared" si="14"/>
        <v>0</v>
      </c>
      <c r="CM55" s="277">
        <f t="shared" si="87"/>
        <v>0</v>
      </c>
      <c r="CN55" s="277">
        <f t="shared" si="88"/>
        <v>0</v>
      </c>
      <c r="CO55" s="277">
        <f t="shared" si="89"/>
        <v>0</v>
      </c>
      <c r="CP55" s="277">
        <f t="shared" si="90"/>
        <v>0</v>
      </c>
      <c r="CQ55" s="303">
        <f t="shared" si="91"/>
        <v>0</v>
      </c>
      <c r="CR55" s="380" t="str">
        <f t="shared" si="15"/>
        <v>Д</v>
      </c>
      <c r="CS55" s="274"/>
      <c r="CT55" s="181">
        <f>'Сведения ФОВ'!CW79</f>
        <v>0</v>
      </c>
      <c r="CU55" s="181">
        <f>'Сведения ФОВ'!CX79</f>
        <v>0</v>
      </c>
      <c r="CV55" s="277">
        <f t="shared" si="92"/>
        <v>0</v>
      </c>
      <c r="CW55" s="277">
        <f t="shared" si="93"/>
        <v>0</v>
      </c>
      <c r="CX55" s="276">
        <f t="shared" si="16"/>
        <v>0</v>
      </c>
      <c r="CY55" s="277">
        <f t="shared" si="94"/>
        <v>0</v>
      </c>
      <c r="CZ55" s="277">
        <f t="shared" si="95"/>
        <v>0</v>
      </c>
      <c r="DA55" s="277">
        <f t="shared" si="96"/>
        <v>0</v>
      </c>
      <c r="DB55" s="277">
        <f t="shared" si="97"/>
        <v>0</v>
      </c>
      <c r="DC55" s="303">
        <f t="shared" si="98"/>
        <v>0</v>
      </c>
      <c r="DD55" s="380" t="str">
        <f t="shared" si="17"/>
        <v>Д</v>
      </c>
      <c r="DE55" s="274"/>
      <c r="DF55" s="181">
        <f>'Сведения ФОВ'!DI79</f>
        <v>0</v>
      </c>
      <c r="DG55" s="181">
        <f>'Сведения ФОВ'!DJ79</f>
        <v>0</v>
      </c>
      <c r="DH55" s="277">
        <f t="shared" si="99"/>
        <v>0</v>
      </c>
      <c r="DI55" s="277">
        <f t="shared" si="100"/>
        <v>0</v>
      </c>
      <c r="DJ55" s="276">
        <f t="shared" si="18"/>
        <v>0</v>
      </c>
      <c r="DK55" s="277">
        <f t="shared" si="101"/>
        <v>0</v>
      </c>
      <c r="DL55" s="277">
        <f t="shared" si="102"/>
        <v>0</v>
      </c>
      <c r="DM55" s="277">
        <f t="shared" si="103"/>
        <v>0</v>
      </c>
      <c r="DN55" s="277">
        <f t="shared" si="104"/>
        <v>0</v>
      </c>
      <c r="DO55" s="303">
        <f t="shared" si="105"/>
        <v>0</v>
      </c>
      <c r="DP55" s="380" t="str">
        <f t="shared" si="19"/>
        <v>Д</v>
      </c>
      <c r="DQ55" s="274"/>
      <c r="DR55" s="181">
        <f>'Сведения ФОВ'!DU79</f>
        <v>0</v>
      </c>
      <c r="DS55" s="181">
        <f>'Сведения ФОВ'!DV79</f>
        <v>0</v>
      </c>
      <c r="DT55" s="277">
        <f t="shared" si="106"/>
        <v>0</v>
      </c>
      <c r="DU55" s="277">
        <f t="shared" si="107"/>
        <v>0</v>
      </c>
      <c r="DV55" s="276">
        <f t="shared" si="20"/>
        <v>0</v>
      </c>
      <c r="DW55" s="277">
        <f t="shared" si="108"/>
        <v>0</v>
      </c>
      <c r="DX55" s="277">
        <f t="shared" si="109"/>
        <v>0</v>
      </c>
      <c r="DY55" s="277">
        <f t="shared" si="110"/>
        <v>0</v>
      </c>
      <c r="DZ55" s="277">
        <f t="shared" si="111"/>
        <v>0</v>
      </c>
      <c r="EA55" s="303">
        <f t="shared" si="112"/>
        <v>0</v>
      </c>
      <c r="EB55" s="380" t="str">
        <f t="shared" si="21"/>
        <v>Д</v>
      </c>
      <c r="EC55" s="274"/>
      <c r="ED55" s="181">
        <f>'Сведения ФОВ'!EG79</f>
        <v>0</v>
      </c>
      <c r="EE55" s="181">
        <f>'Сведения ФОВ'!EH79</f>
        <v>0</v>
      </c>
      <c r="EF55" s="277">
        <f t="shared" si="113"/>
        <v>0</v>
      </c>
      <c r="EG55" s="277">
        <f t="shared" si="114"/>
        <v>0</v>
      </c>
      <c r="EH55" s="276">
        <f t="shared" si="22"/>
        <v>0</v>
      </c>
      <c r="EI55" s="277">
        <f t="shared" si="115"/>
        <v>0</v>
      </c>
      <c r="EJ55" s="277">
        <f t="shared" si="116"/>
        <v>0</v>
      </c>
      <c r="EK55" s="277">
        <f t="shared" si="117"/>
        <v>0</v>
      </c>
      <c r="EL55" s="277">
        <f t="shared" si="118"/>
        <v>0</v>
      </c>
      <c r="EM55" s="303">
        <f t="shared" si="119"/>
        <v>0</v>
      </c>
      <c r="EN55" s="380" t="str">
        <f t="shared" si="23"/>
        <v>Д</v>
      </c>
      <c r="EO55" s="274"/>
      <c r="EP55" s="181">
        <f>'Сведения ФОВ'!ES79</f>
        <v>0</v>
      </c>
      <c r="EQ55" s="181">
        <f>'Сведения ФОВ'!ET79</f>
        <v>0</v>
      </c>
      <c r="ER55" s="277">
        <f t="shared" si="120"/>
        <v>0</v>
      </c>
      <c r="ES55" s="277">
        <f t="shared" si="121"/>
        <v>0</v>
      </c>
      <c r="ET55" s="276">
        <f t="shared" si="24"/>
        <v>0</v>
      </c>
      <c r="EU55" s="277">
        <f t="shared" si="122"/>
        <v>0</v>
      </c>
      <c r="EV55" s="277">
        <f t="shared" si="123"/>
        <v>0</v>
      </c>
      <c r="EW55" s="277">
        <f t="shared" si="124"/>
        <v>0</v>
      </c>
      <c r="EX55" s="277">
        <f t="shared" si="125"/>
        <v>0</v>
      </c>
      <c r="EY55" s="303">
        <f t="shared" si="126"/>
        <v>0</v>
      </c>
      <c r="EZ55" s="380" t="str">
        <f t="shared" si="25"/>
        <v>Д</v>
      </c>
      <c r="FA55" s="274"/>
      <c r="FB55" s="181">
        <f>'Сведения ФОВ'!FE79</f>
        <v>0</v>
      </c>
      <c r="FC55" s="181">
        <f>'Сведения ФОВ'!FF79</f>
        <v>0</v>
      </c>
      <c r="FD55" s="277">
        <f t="shared" si="127"/>
        <v>0</v>
      </c>
      <c r="FE55" s="277">
        <f t="shared" si="128"/>
        <v>0</v>
      </c>
      <c r="FF55" s="276">
        <f t="shared" si="26"/>
        <v>0</v>
      </c>
      <c r="FG55" s="277">
        <f t="shared" si="129"/>
        <v>0</v>
      </c>
      <c r="FH55" s="277">
        <f t="shared" si="130"/>
        <v>0</v>
      </c>
      <c r="FI55" s="277">
        <f t="shared" si="131"/>
        <v>0</v>
      </c>
      <c r="FJ55" s="277">
        <f t="shared" si="132"/>
        <v>0</v>
      </c>
      <c r="FK55" s="303">
        <f t="shared" si="133"/>
        <v>0</v>
      </c>
      <c r="FL55" s="380" t="str">
        <f t="shared" si="27"/>
        <v>Д</v>
      </c>
      <c r="FM55" s="274"/>
      <c r="FN55" s="181">
        <f>'Сведения ФОВ'!FQ79</f>
        <v>0</v>
      </c>
      <c r="FO55" s="181">
        <f>'Сведения ФОВ'!FR79</f>
        <v>0</v>
      </c>
      <c r="FP55" s="277">
        <f t="shared" si="134"/>
        <v>0</v>
      </c>
      <c r="FQ55" s="277">
        <f t="shared" si="135"/>
        <v>0</v>
      </c>
      <c r="FR55" s="276">
        <f t="shared" si="28"/>
        <v>0</v>
      </c>
      <c r="FS55" s="277">
        <f t="shared" si="136"/>
        <v>0</v>
      </c>
      <c r="FT55" s="277">
        <f t="shared" si="137"/>
        <v>0</v>
      </c>
      <c r="FU55" s="277">
        <f t="shared" si="138"/>
        <v>0</v>
      </c>
      <c r="FV55" s="277">
        <f t="shared" si="139"/>
        <v>0</v>
      </c>
      <c r="FW55" s="303">
        <f t="shared" si="140"/>
        <v>0</v>
      </c>
      <c r="FX55" s="380" t="str">
        <f t="shared" si="29"/>
        <v>Д</v>
      </c>
      <c r="FY55" s="274"/>
      <c r="FZ55" s="181">
        <f>'Сведения ФОВ'!GC79</f>
        <v>0</v>
      </c>
      <c r="GA55" s="181">
        <f>'Сведения ФОВ'!GD79</f>
        <v>0</v>
      </c>
      <c r="GB55" s="277">
        <f t="shared" si="141"/>
        <v>0</v>
      </c>
      <c r="GC55" s="277">
        <f t="shared" si="142"/>
        <v>0</v>
      </c>
      <c r="GD55" s="276">
        <f t="shared" si="30"/>
        <v>0</v>
      </c>
      <c r="GE55" s="277">
        <f t="shared" si="143"/>
        <v>0</v>
      </c>
      <c r="GF55" s="277">
        <f t="shared" si="144"/>
        <v>0</v>
      </c>
      <c r="GG55" s="277">
        <f t="shared" si="145"/>
        <v>0</v>
      </c>
      <c r="GH55" s="277">
        <f t="shared" si="146"/>
        <v>0</v>
      </c>
      <c r="GI55" s="303">
        <f t="shared" si="147"/>
        <v>0</v>
      </c>
      <c r="GJ55" s="380" t="str">
        <f t="shared" si="31"/>
        <v>Д</v>
      </c>
      <c r="GK55" s="274"/>
      <c r="GL55" s="181">
        <f>'Сведения ФОВ'!GO79</f>
        <v>0</v>
      </c>
      <c r="GM55" s="181">
        <f>'Сведения ФОВ'!GP79</f>
        <v>0</v>
      </c>
      <c r="GN55" s="277">
        <f t="shared" si="148"/>
        <v>0</v>
      </c>
      <c r="GO55" s="277">
        <f t="shared" si="149"/>
        <v>0</v>
      </c>
      <c r="GP55" s="276">
        <f t="shared" si="32"/>
        <v>0</v>
      </c>
      <c r="GQ55" s="277">
        <f t="shared" si="150"/>
        <v>0</v>
      </c>
      <c r="GR55" s="277">
        <f t="shared" si="151"/>
        <v>0</v>
      </c>
      <c r="GS55" s="277">
        <f t="shared" si="152"/>
        <v>0</v>
      </c>
      <c r="GT55" s="277">
        <f t="shared" si="153"/>
        <v>0</v>
      </c>
      <c r="GU55" s="303">
        <f t="shared" si="154"/>
        <v>0</v>
      </c>
      <c r="GV55" s="380" t="str">
        <f t="shared" si="33"/>
        <v>Д</v>
      </c>
      <c r="GW55" s="274"/>
      <c r="GX55" s="181">
        <f>'Сведения ФОВ'!HA79</f>
        <v>0</v>
      </c>
      <c r="GY55" s="181">
        <f>'Сведения ФОВ'!HB79</f>
        <v>0</v>
      </c>
      <c r="GZ55" s="277">
        <f t="shared" si="155"/>
        <v>0</v>
      </c>
      <c r="HA55" s="277">
        <f t="shared" si="156"/>
        <v>0</v>
      </c>
      <c r="HB55" s="276">
        <f t="shared" si="34"/>
        <v>0</v>
      </c>
      <c r="HC55" s="277">
        <f t="shared" si="157"/>
        <v>0</v>
      </c>
      <c r="HD55" s="277">
        <f t="shared" si="158"/>
        <v>0</v>
      </c>
      <c r="HE55" s="277">
        <f t="shared" si="159"/>
        <v>0</v>
      </c>
      <c r="HF55" s="277">
        <f t="shared" si="160"/>
        <v>0</v>
      </c>
      <c r="HG55" s="303">
        <f t="shared" si="161"/>
        <v>0</v>
      </c>
      <c r="HH55" s="380" t="str">
        <f t="shared" si="35"/>
        <v>Д</v>
      </c>
    </row>
    <row r="56" spans="1:216" ht="15.75">
      <c r="A56" s="241"/>
      <c r="B56" s="181">
        <f>'Сведения ФОВ'!E80</f>
        <v>0</v>
      </c>
      <c r="C56" s="181">
        <f>'Сведения ФОВ'!F80</f>
        <v>0</v>
      </c>
      <c r="D56" s="277">
        <f t="shared" si="36"/>
        <v>0</v>
      </c>
      <c r="E56" s="277">
        <f t="shared" si="37"/>
        <v>0</v>
      </c>
      <c r="F56" s="276">
        <f t="shared" si="0"/>
        <v>0</v>
      </c>
      <c r="G56" s="277">
        <f t="shared" si="38"/>
        <v>0</v>
      </c>
      <c r="H56" s="277">
        <f t="shared" si="39"/>
        <v>0</v>
      </c>
      <c r="I56" s="277">
        <f t="shared" si="40"/>
        <v>0</v>
      </c>
      <c r="J56" s="277">
        <f t="shared" si="41"/>
        <v>0</v>
      </c>
      <c r="K56" s="303">
        <f t="shared" si="42"/>
        <v>0</v>
      </c>
      <c r="L56" s="380" t="str">
        <f t="shared" si="1"/>
        <v>Д</v>
      </c>
      <c r="M56" s="274"/>
      <c r="N56" s="181">
        <f>'Сведения ФОВ'!Q80</f>
        <v>0</v>
      </c>
      <c r="O56" s="181">
        <f>'Сведения ФОВ'!R80</f>
        <v>0</v>
      </c>
      <c r="P56" s="277">
        <f t="shared" si="43"/>
        <v>0</v>
      </c>
      <c r="Q56" s="277">
        <f t="shared" si="44"/>
        <v>0</v>
      </c>
      <c r="R56" s="276">
        <f t="shared" si="2"/>
        <v>0</v>
      </c>
      <c r="S56" s="277">
        <f t="shared" si="45"/>
        <v>0</v>
      </c>
      <c r="T56" s="277">
        <f t="shared" si="46"/>
        <v>0</v>
      </c>
      <c r="U56" s="277">
        <f t="shared" si="47"/>
        <v>0</v>
      </c>
      <c r="V56" s="277">
        <f t="shared" si="48"/>
        <v>0</v>
      </c>
      <c r="W56" s="303">
        <f t="shared" si="49"/>
        <v>0</v>
      </c>
      <c r="X56" s="380" t="str">
        <f t="shared" si="3"/>
        <v>Д</v>
      </c>
      <c r="Y56" s="274"/>
      <c r="Z56" s="181">
        <f>'Сведения ФОВ'!AC80</f>
        <v>0</v>
      </c>
      <c r="AA56" s="181">
        <f>'Сведения ФОВ'!AD80</f>
        <v>0</v>
      </c>
      <c r="AB56" s="277">
        <f t="shared" si="50"/>
        <v>0</v>
      </c>
      <c r="AC56" s="277">
        <f t="shared" si="51"/>
        <v>0</v>
      </c>
      <c r="AD56" s="276">
        <f t="shared" si="4"/>
        <v>0</v>
      </c>
      <c r="AE56" s="277">
        <f t="shared" si="52"/>
        <v>0</v>
      </c>
      <c r="AF56" s="277">
        <f t="shared" si="53"/>
        <v>0</v>
      </c>
      <c r="AG56" s="277">
        <f t="shared" si="54"/>
        <v>0</v>
      </c>
      <c r="AH56" s="277">
        <f t="shared" si="55"/>
        <v>0</v>
      </c>
      <c r="AI56" s="303">
        <f t="shared" si="56"/>
        <v>0</v>
      </c>
      <c r="AJ56" s="380" t="str">
        <f t="shared" si="5"/>
        <v>Д</v>
      </c>
      <c r="AK56" s="274"/>
      <c r="AL56" s="181">
        <f>'Сведения ФОВ'!AO80</f>
        <v>0</v>
      </c>
      <c r="AM56" s="181">
        <f>'Сведения ФОВ'!AP80</f>
        <v>0</v>
      </c>
      <c r="AN56" s="277">
        <f t="shared" si="57"/>
        <v>0</v>
      </c>
      <c r="AO56" s="277">
        <f t="shared" si="58"/>
        <v>0</v>
      </c>
      <c r="AP56" s="276">
        <f t="shared" si="6"/>
        <v>0</v>
      </c>
      <c r="AQ56" s="277">
        <f t="shared" si="59"/>
        <v>0</v>
      </c>
      <c r="AR56" s="277">
        <f t="shared" si="60"/>
        <v>0</v>
      </c>
      <c r="AS56" s="277">
        <f t="shared" si="61"/>
        <v>0</v>
      </c>
      <c r="AT56" s="277">
        <f t="shared" si="62"/>
        <v>0</v>
      </c>
      <c r="AU56" s="303">
        <f t="shared" si="63"/>
        <v>0</v>
      </c>
      <c r="AV56" s="380" t="str">
        <f t="shared" si="7"/>
        <v>Д</v>
      </c>
      <c r="AW56" s="274"/>
      <c r="AX56" s="181">
        <f>'Сведения ФОВ'!BA80</f>
        <v>0</v>
      </c>
      <c r="AY56" s="181">
        <f>'Сведения ФОВ'!BB80</f>
        <v>0</v>
      </c>
      <c r="AZ56" s="277">
        <f t="shared" si="64"/>
        <v>0</v>
      </c>
      <c r="BA56" s="277">
        <f t="shared" si="65"/>
        <v>0</v>
      </c>
      <c r="BB56" s="276">
        <f t="shared" si="8"/>
        <v>0</v>
      </c>
      <c r="BC56" s="277">
        <f t="shared" si="66"/>
        <v>0</v>
      </c>
      <c r="BD56" s="277">
        <f t="shared" si="67"/>
        <v>0</v>
      </c>
      <c r="BE56" s="277">
        <f t="shared" si="68"/>
        <v>0</v>
      </c>
      <c r="BF56" s="277">
        <f t="shared" si="69"/>
        <v>0</v>
      </c>
      <c r="BG56" s="303">
        <f t="shared" si="70"/>
        <v>0</v>
      </c>
      <c r="BH56" s="380" t="str">
        <f t="shared" si="9"/>
        <v>Д</v>
      </c>
      <c r="BI56" s="274"/>
      <c r="BJ56" s="181">
        <f>'Сведения ФОВ'!BM80</f>
        <v>0</v>
      </c>
      <c r="BK56" s="181">
        <f>'Сведения ФОВ'!BN80</f>
        <v>0</v>
      </c>
      <c r="BL56" s="277">
        <f t="shared" si="71"/>
        <v>0</v>
      </c>
      <c r="BM56" s="277">
        <f t="shared" si="72"/>
        <v>0</v>
      </c>
      <c r="BN56" s="276">
        <f t="shared" si="10"/>
        <v>0</v>
      </c>
      <c r="BO56" s="277">
        <f t="shared" si="73"/>
        <v>0</v>
      </c>
      <c r="BP56" s="277">
        <f t="shared" si="74"/>
        <v>0</v>
      </c>
      <c r="BQ56" s="277">
        <f t="shared" si="75"/>
        <v>0</v>
      </c>
      <c r="BR56" s="277">
        <f t="shared" si="76"/>
        <v>0</v>
      </c>
      <c r="BS56" s="303">
        <f t="shared" si="77"/>
        <v>0</v>
      </c>
      <c r="BT56" s="380" t="str">
        <f t="shared" si="11"/>
        <v>Д</v>
      </c>
      <c r="BU56" s="274"/>
      <c r="BV56" s="181">
        <f>'Сведения ФОВ'!BY80</f>
        <v>0</v>
      </c>
      <c r="BW56" s="181">
        <f>'Сведения ФОВ'!BZ80</f>
        <v>0</v>
      </c>
      <c r="BX56" s="277">
        <f t="shared" si="78"/>
        <v>0</v>
      </c>
      <c r="BY56" s="277">
        <f t="shared" si="79"/>
        <v>0</v>
      </c>
      <c r="BZ56" s="276">
        <f t="shared" si="12"/>
        <v>0</v>
      </c>
      <c r="CA56" s="277">
        <f t="shared" si="80"/>
        <v>0</v>
      </c>
      <c r="CB56" s="277">
        <f t="shared" si="81"/>
        <v>0</v>
      </c>
      <c r="CC56" s="277">
        <f t="shared" si="82"/>
        <v>0</v>
      </c>
      <c r="CD56" s="277">
        <f t="shared" si="83"/>
        <v>0</v>
      </c>
      <c r="CE56" s="303">
        <f t="shared" si="84"/>
        <v>0</v>
      </c>
      <c r="CF56" s="380" t="str">
        <f t="shared" si="13"/>
        <v>Д</v>
      </c>
      <c r="CG56" s="274"/>
      <c r="CH56" s="181">
        <f>'Сведения ФОВ'!CK80</f>
        <v>0</v>
      </c>
      <c r="CI56" s="181">
        <f>'Сведения ФОВ'!CL80</f>
        <v>0</v>
      </c>
      <c r="CJ56" s="277">
        <f t="shared" si="85"/>
        <v>0</v>
      </c>
      <c r="CK56" s="277">
        <f t="shared" si="86"/>
        <v>0</v>
      </c>
      <c r="CL56" s="276">
        <f t="shared" si="14"/>
        <v>0</v>
      </c>
      <c r="CM56" s="277">
        <f t="shared" si="87"/>
        <v>0</v>
      </c>
      <c r="CN56" s="277">
        <f t="shared" si="88"/>
        <v>0</v>
      </c>
      <c r="CO56" s="277">
        <f t="shared" si="89"/>
        <v>0</v>
      </c>
      <c r="CP56" s="277">
        <f t="shared" si="90"/>
        <v>0</v>
      </c>
      <c r="CQ56" s="303">
        <f t="shared" si="91"/>
        <v>0</v>
      </c>
      <c r="CR56" s="380" t="str">
        <f t="shared" si="15"/>
        <v>Д</v>
      </c>
      <c r="CS56" s="274"/>
      <c r="CT56" s="181">
        <f>'Сведения ФОВ'!CW80</f>
        <v>0</v>
      </c>
      <c r="CU56" s="181">
        <f>'Сведения ФОВ'!CX80</f>
        <v>0</v>
      </c>
      <c r="CV56" s="277">
        <f t="shared" si="92"/>
        <v>0</v>
      </c>
      <c r="CW56" s="277">
        <f t="shared" si="93"/>
        <v>0</v>
      </c>
      <c r="CX56" s="276">
        <f t="shared" si="16"/>
        <v>0</v>
      </c>
      <c r="CY56" s="277">
        <f t="shared" si="94"/>
        <v>0</v>
      </c>
      <c r="CZ56" s="277">
        <f t="shared" si="95"/>
        <v>0</v>
      </c>
      <c r="DA56" s="277">
        <f t="shared" si="96"/>
        <v>0</v>
      </c>
      <c r="DB56" s="277">
        <f t="shared" si="97"/>
        <v>0</v>
      </c>
      <c r="DC56" s="303">
        <f t="shared" si="98"/>
        <v>0</v>
      </c>
      <c r="DD56" s="380" t="str">
        <f t="shared" si="17"/>
        <v>Д</v>
      </c>
      <c r="DE56" s="274"/>
      <c r="DF56" s="181">
        <f>'Сведения ФОВ'!DI80</f>
        <v>0</v>
      </c>
      <c r="DG56" s="181">
        <f>'Сведения ФОВ'!DJ80</f>
        <v>0</v>
      </c>
      <c r="DH56" s="277">
        <f t="shared" si="99"/>
        <v>0</v>
      </c>
      <c r="DI56" s="277">
        <f t="shared" si="100"/>
        <v>0</v>
      </c>
      <c r="DJ56" s="276">
        <f t="shared" si="18"/>
        <v>0</v>
      </c>
      <c r="DK56" s="277">
        <f t="shared" si="101"/>
        <v>0</v>
      </c>
      <c r="DL56" s="277">
        <f t="shared" si="102"/>
        <v>0</v>
      </c>
      <c r="DM56" s="277">
        <f t="shared" si="103"/>
        <v>0</v>
      </c>
      <c r="DN56" s="277">
        <f t="shared" si="104"/>
        <v>0</v>
      </c>
      <c r="DO56" s="303">
        <f t="shared" si="105"/>
        <v>0</v>
      </c>
      <c r="DP56" s="380" t="str">
        <f t="shared" si="19"/>
        <v>Д</v>
      </c>
      <c r="DQ56" s="274"/>
      <c r="DR56" s="181">
        <f>'Сведения ФОВ'!DU80</f>
        <v>0</v>
      </c>
      <c r="DS56" s="181">
        <f>'Сведения ФОВ'!DV80</f>
        <v>0</v>
      </c>
      <c r="DT56" s="277">
        <f t="shared" si="106"/>
        <v>0</v>
      </c>
      <c r="DU56" s="277">
        <f t="shared" si="107"/>
        <v>0</v>
      </c>
      <c r="DV56" s="276">
        <f t="shared" si="20"/>
        <v>0</v>
      </c>
      <c r="DW56" s="277">
        <f t="shared" si="108"/>
        <v>0</v>
      </c>
      <c r="DX56" s="277">
        <f t="shared" si="109"/>
        <v>0</v>
      </c>
      <c r="DY56" s="277">
        <f t="shared" si="110"/>
        <v>0</v>
      </c>
      <c r="DZ56" s="277">
        <f t="shared" si="111"/>
        <v>0</v>
      </c>
      <c r="EA56" s="303">
        <f t="shared" si="112"/>
        <v>0</v>
      </c>
      <c r="EB56" s="380" t="str">
        <f t="shared" si="21"/>
        <v>Д</v>
      </c>
      <c r="EC56" s="274"/>
      <c r="ED56" s="181">
        <f>'Сведения ФОВ'!EG80</f>
        <v>0</v>
      </c>
      <c r="EE56" s="181">
        <f>'Сведения ФОВ'!EH80</f>
        <v>0</v>
      </c>
      <c r="EF56" s="277">
        <f t="shared" si="113"/>
        <v>0</v>
      </c>
      <c r="EG56" s="277">
        <f t="shared" si="114"/>
        <v>0</v>
      </c>
      <c r="EH56" s="276">
        <f t="shared" si="22"/>
        <v>0</v>
      </c>
      <c r="EI56" s="277">
        <f t="shared" si="115"/>
        <v>0</v>
      </c>
      <c r="EJ56" s="277">
        <f t="shared" si="116"/>
        <v>0</v>
      </c>
      <c r="EK56" s="277">
        <f t="shared" si="117"/>
        <v>0</v>
      </c>
      <c r="EL56" s="277">
        <f t="shared" si="118"/>
        <v>0</v>
      </c>
      <c r="EM56" s="303">
        <f t="shared" si="119"/>
        <v>0</v>
      </c>
      <c r="EN56" s="380" t="str">
        <f t="shared" si="23"/>
        <v>Д</v>
      </c>
      <c r="EO56" s="274"/>
      <c r="EP56" s="181">
        <f>'Сведения ФОВ'!ES80</f>
        <v>0</v>
      </c>
      <c r="EQ56" s="181">
        <f>'Сведения ФОВ'!ET80</f>
        <v>0</v>
      </c>
      <c r="ER56" s="277">
        <f t="shared" si="120"/>
        <v>0</v>
      </c>
      <c r="ES56" s="277">
        <f t="shared" si="121"/>
        <v>0</v>
      </c>
      <c r="ET56" s="276">
        <f t="shared" si="24"/>
        <v>0</v>
      </c>
      <c r="EU56" s="277">
        <f t="shared" si="122"/>
        <v>0</v>
      </c>
      <c r="EV56" s="277">
        <f t="shared" si="123"/>
        <v>0</v>
      </c>
      <c r="EW56" s="277">
        <f t="shared" si="124"/>
        <v>0</v>
      </c>
      <c r="EX56" s="277">
        <f t="shared" si="125"/>
        <v>0</v>
      </c>
      <c r="EY56" s="303">
        <f t="shared" si="126"/>
        <v>0</v>
      </c>
      <c r="EZ56" s="380" t="str">
        <f t="shared" si="25"/>
        <v>Д</v>
      </c>
      <c r="FA56" s="274"/>
      <c r="FB56" s="181">
        <f>'Сведения ФОВ'!FE80</f>
        <v>0</v>
      </c>
      <c r="FC56" s="181">
        <f>'Сведения ФОВ'!FF80</f>
        <v>0</v>
      </c>
      <c r="FD56" s="277">
        <f t="shared" si="127"/>
        <v>0</v>
      </c>
      <c r="FE56" s="277">
        <f t="shared" si="128"/>
        <v>0</v>
      </c>
      <c r="FF56" s="276">
        <f t="shared" si="26"/>
        <v>0</v>
      </c>
      <c r="FG56" s="277">
        <f t="shared" si="129"/>
        <v>0</v>
      </c>
      <c r="FH56" s="277">
        <f t="shared" si="130"/>
        <v>0</v>
      </c>
      <c r="FI56" s="277">
        <f t="shared" si="131"/>
        <v>0</v>
      </c>
      <c r="FJ56" s="277">
        <f t="shared" si="132"/>
        <v>0</v>
      </c>
      <c r="FK56" s="303">
        <f t="shared" si="133"/>
        <v>0</v>
      </c>
      <c r="FL56" s="380" t="str">
        <f t="shared" si="27"/>
        <v>Д</v>
      </c>
      <c r="FM56" s="274"/>
      <c r="FN56" s="181">
        <f>'Сведения ФОВ'!FQ80</f>
        <v>0</v>
      </c>
      <c r="FO56" s="181">
        <f>'Сведения ФОВ'!FR80</f>
        <v>0</v>
      </c>
      <c r="FP56" s="277">
        <f t="shared" si="134"/>
        <v>0</v>
      </c>
      <c r="FQ56" s="277">
        <f t="shared" si="135"/>
        <v>0</v>
      </c>
      <c r="FR56" s="276">
        <f t="shared" si="28"/>
        <v>0</v>
      </c>
      <c r="FS56" s="277">
        <f t="shared" si="136"/>
        <v>0</v>
      </c>
      <c r="FT56" s="277">
        <f t="shared" si="137"/>
        <v>0</v>
      </c>
      <c r="FU56" s="277">
        <f t="shared" si="138"/>
        <v>0</v>
      </c>
      <c r="FV56" s="277">
        <f t="shared" si="139"/>
        <v>0</v>
      </c>
      <c r="FW56" s="303">
        <f t="shared" si="140"/>
        <v>0</v>
      </c>
      <c r="FX56" s="380" t="str">
        <f t="shared" si="29"/>
        <v>Д</v>
      </c>
      <c r="FY56" s="274"/>
      <c r="FZ56" s="181">
        <f>'Сведения ФОВ'!GC80</f>
        <v>0</v>
      </c>
      <c r="GA56" s="181">
        <f>'Сведения ФОВ'!GD80</f>
        <v>0</v>
      </c>
      <c r="GB56" s="277">
        <f t="shared" si="141"/>
        <v>0</v>
      </c>
      <c r="GC56" s="277">
        <f t="shared" si="142"/>
        <v>0</v>
      </c>
      <c r="GD56" s="276">
        <f t="shared" si="30"/>
        <v>0</v>
      </c>
      <c r="GE56" s="277">
        <f t="shared" si="143"/>
        <v>0</v>
      </c>
      <c r="GF56" s="277">
        <f t="shared" si="144"/>
        <v>0</v>
      </c>
      <c r="GG56" s="277">
        <f t="shared" si="145"/>
        <v>0</v>
      </c>
      <c r="GH56" s="277">
        <f t="shared" si="146"/>
        <v>0</v>
      </c>
      <c r="GI56" s="303">
        <f t="shared" si="147"/>
        <v>0</v>
      </c>
      <c r="GJ56" s="380" t="str">
        <f t="shared" si="31"/>
        <v>Д</v>
      </c>
      <c r="GK56" s="274"/>
      <c r="GL56" s="181">
        <f>'Сведения ФОВ'!GO80</f>
        <v>0</v>
      </c>
      <c r="GM56" s="181">
        <f>'Сведения ФОВ'!GP80</f>
        <v>0</v>
      </c>
      <c r="GN56" s="277">
        <f t="shared" si="148"/>
        <v>0</v>
      </c>
      <c r="GO56" s="277">
        <f t="shared" si="149"/>
        <v>0</v>
      </c>
      <c r="GP56" s="276">
        <f t="shared" si="32"/>
        <v>0</v>
      </c>
      <c r="GQ56" s="277">
        <f t="shared" si="150"/>
        <v>0</v>
      </c>
      <c r="GR56" s="277">
        <f t="shared" si="151"/>
        <v>0</v>
      </c>
      <c r="GS56" s="277">
        <f t="shared" si="152"/>
        <v>0</v>
      </c>
      <c r="GT56" s="277">
        <f t="shared" si="153"/>
        <v>0</v>
      </c>
      <c r="GU56" s="303">
        <f t="shared" si="154"/>
        <v>0</v>
      </c>
      <c r="GV56" s="380" t="str">
        <f t="shared" si="33"/>
        <v>Д</v>
      </c>
      <c r="GW56" s="274"/>
      <c r="GX56" s="181">
        <f>'Сведения ФОВ'!HA80</f>
        <v>0</v>
      </c>
      <c r="GY56" s="181">
        <f>'Сведения ФОВ'!HB80</f>
        <v>0</v>
      </c>
      <c r="GZ56" s="277">
        <f t="shared" si="155"/>
        <v>0</v>
      </c>
      <c r="HA56" s="277">
        <f t="shared" si="156"/>
        <v>0</v>
      </c>
      <c r="HB56" s="276">
        <f t="shared" si="34"/>
        <v>0</v>
      </c>
      <c r="HC56" s="277">
        <f t="shared" si="157"/>
        <v>0</v>
      </c>
      <c r="HD56" s="277">
        <f t="shared" si="158"/>
        <v>0</v>
      </c>
      <c r="HE56" s="277">
        <f t="shared" si="159"/>
        <v>0</v>
      </c>
      <c r="HF56" s="277">
        <f t="shared" si="160"/>
        <v>0</v>
      </c>
      <c r="HG56" s="303">
        <f t="shared" si="161"/>
        <v>0</v>
      </c>
      <c r="HH56" s="380" t="str">
        <f t="shared" si="35"/>
        <v>Д</v>
      </c>
    </row>
    <row r="57" spans="1:216" ht="15.75">
      <c r="A57" s="241"/>
      <c r="B57" s="181">
        <f>'Сведения ФОВ'!E81</f>
        <v>0</v>
      </c>
      <c r="C57" s="181">
        <f>'Сведения ФОВ'!F81</f>
        <v>0</v>
      </c>
      <c r="D57" s="277">
        <f t="shared" si="36"/>
        <v>0</v>
      </c>
      <c r="E57" s="277">
        <f t="shared" si="37"/>
        <v>0</v>
      </c>
      <c r="F57" s="276">
        <f t="shared" si="0"/>
        <v>0</v>
      </c>
      <c r="G57" s="277">
        <f t="shared" si="38"/>
        <v>0</v>
      </c>
      <c r="H57" s="277">
        <f t="shared" si="39"/>
        <v>0</v>
      </c>
      <c r="I57" s="277">
        <f t="shared" si="40"/>
        <v>0</v>
      </c>
      <c r="J57" s="277">
        <f t="shared" si="41"/>
        <v>0</v>
      </c>
      <c r="K57" s="303">
        <f t="shared" si="42"/>
        <v>0</v>
      </c>
      <c r="L57" s="380" t="str">
        <f t="shared" si="1"/>
        <v>Д</v>
      </c>
      <c r="M57" s="274"/>
      <c r="N57" s="181">
        <f>'Сведения ФОВ'!Q81</f>
        <v>0</v>
      </c>
      <c r="O57" s="181">
        <f>'Сведения ФОВ'!R81</f>
        <v>0</v>
      </c>
      <c r="P57" s="277">
        <f t="shared" si="43"/>
        <v>0</v>
      </c>
      <c r="Q57" s="277">
        <f t="shared" si="44"/>
        <v>0</v>
      </c>
      <c r="R57" s="276">
        <f t="shared" si="2"/>
        <v>0</v>
      </c>
      <c r="S57" s="277">
        <f t="shared" si="45"/>
        <v>0</v>
      </c>
      <c r="T57" s="277">
        <f t="shared" si="46"/>
        <v>0</v>
      </c>
      <c r="U57" s="277">
        <f t="shared" si="47"/>
        <v>0</v>
      </c>
      <c r="V57" s="277">
        <f t="shared" si="48"/>
        <v>0</v>
      </c>
      <c r="W57" s="303">
        <f t="shared" si="49"/>
        <v>0</v>
      </c>
      <c r="X57" s="380" t="str">
        <f t="shared" si="3"/>
        <v>Д</v>
      </c>
      <c r="Y57" s="274"/>
      <c r="Z57" s="181">
        <f>'Сведения ФОВ'!AC81</f>
        <v>0</v>
      </c>
      <c r="AA57" s="181">
        <f>'Сведения ФОВ'!AD81</f>
        <v>0</v>
      </c>
      <c r="AB57" s="277">
        <f t="shared" si="50"/>
        <v>0</v>
      </c>
      <c r="AC57" s="277">
        <f t="shared" si="51"/>
        <v>0</v>
      </c>
      <c r="AD57" s="276">
        <f t="shared" si="4"/>
        <v>0</v>
      </c>
      <c r="AE57" s="277">
        <f t="shared" si="52"/>
        <v>0</v>
      </c>
      <c r="AF57" s="277">
        <f t="shared" si="53"/>
        <v>0</v>
      </c>
      <c r="AG57" s="277">
        <f t="shared" si="54"/>
        <v>0</v>
      </c>
      <c r="AH57" s="277">
        <f t="shared" si="55"/>
        <v>0</v>
      </c>
      <c r="AI57" s="303">
        <f t="shared" si="56"/>
        <v>0</v>
      </c>
      <c r="AJ57" s="380" t="str">
        <f t="shared" si="5"/>
        <v>Д</v>
      </c>
      <c r="AK57" s="274"/>
      <c r="AL57" s="181">
        <f>'Сведения ФОВ'!AO81</f>
        <v>0</v>
      </c>
      <c r="AM57" s="181">
        <f>'Сведения ФОВ'!AP81</f>
        <v>0</v>
      </c>
      <c r="AN57" s="277">
        <f t="shared" si="57"/>
        <v>0</v>
      </c>
      <c r="AO57" s="277">
        <f t="shared" si="58"/>
        <v>0</v>
      </c>
      <c r="AP57" s="276">
        <f t="shared" si="6"/>
        <v>0</v>
      </c>
      <c r="AQ57" s="277">
        <f t="shared" si="59"/>
        <v>0</v>
      </c>
      <c r="AR57" s="277">
        <f t="shared" si="60"/>
        <v>0</v>
      </c>
      <c r="AS57" s="277">
        <f t="shared" si="61"/>
        <v>0</v>
      </c>
      <c r="AT57" s="277">
        <f t="shared" si="62"/>
        <v>0</v>
      </c>
      <c r="AU57" s="303">
        <f t="shared" si="63"/>
        <v>0</v>
      </c>
      <c r="AV57" s="380" t="str">
        <f t="shared" si="7"/>
        <v>Д</v>
      </c>
      <c r="AW57" s="274"/>
      <c r="AX57" s="181">
        <f>'Сведения ФОВ'!BA81</f>
        <v>0</v>
      </c>
      <c r="AY57" s="181">
        <f>'Сведения ФОВ'!BB81</f>
        <v>0</v>
      </c>
      <c r="AZ57" s="277">
        <f t="shared" si="64"/>
        <v>0</v>
      </c>
      <c r="BA57" s="277">
        <f t="shared" si="65"/>
        <v>0</v>
      </c>
      <c r="BB57" s="276">
        <f t="shared" si="8"/>
        <v>0</v>
      </c>
      <c r="BC57" s="277">
        <f t="shared" si="66"/>
        <v>0</v>
      </c>
      <c r="BD57" s="277">
        <f t="shared" si="67"/>
        <v>0</v>
      </c>
      <c r="BE57" s="277">
        <f t="shared" si="68"/>
        <v>0</v>
      </c>
      <c r="BF57" s="277">
        <f t="shared" si="69"/>
        <v>0</v>
      </c>
      <c r="BG57" s="303">
        <f t="shared" si="70"/>
        <v>0</v>
      </c>
      <c r="BH57" s="380" t="str">
        <f t="shared" si="9"/>
        <v>Д</v>
      </c>
      <c r="BI57" s="274"/>
      <c r="BJ57" s="181">
        <f>'Сведения ФОВ'!BM81</f>
        <v>0</v>
      </c>
      <c r="BK57" s="181">
        <f>'Сведения ФОВ'!BN81</f>
        <v>0</v>
      </c>
      <c r="BL57" s="277">
        <f t="shared" si="71"/>
        <v>0</v>
      </c>
      <c r="BM57" s="277">
        <f t="shared" si="72"/>
        <v>0</v>
      </c>
      <c r="BN57" s="276">
        <f t="shared" si="10"/>
        <v>0</v>
      </c>
      <c r="BO57" s="277">
        <f t="shared" si="73"/>
        <v>0</v>
      </c>
      <c r="BP57" s="277">
        <f t="shared" si="74"/>
        <v>0</v>
      </c>
      <c r="BQ57" s="277">
        <f t="shared" si="75"/>
        <v>0</v>
      </c>
      <c r="BR57" s="277">
        <f t="shared" si="76"/>
        <v>0</v>
      </c>
      <c r="BS57" s="303">
        <f t="shared" si="77"/>
        <v>0</v>
      </c>
      <c r="BT57" s="380" t="str">
        <f t="shared" si="11"/>
        <v>Д</v>
      </c>
      <c r="BU57" s="274"/>
      <c r="BV57" s="181">
        <f>'Сведения ФОВ'!BY81</f>
        <v>0</v>
      </c>
      <c r="BW57" s="181">
        <f>'Сведения ФОВ'!BZ81</f>
        <v>0</v>
      </c>
      <c r="BX57" s="277">
        <f t="shared" si="78"/>
        <v>0</v>
      </c>
      <c r="BY57" s="277">
        <f t="shared" si="79"/>
        <v>0</v>
      </c>
      <c r="BZ57" s="276">
        <f t="shared" si="12"/>
        <v>0</v>
      </c>
      <c r="CA57" s="277">
        <f t="shared" si="80"/>
        <v>0</v>
      </c>
      <c r="CB57" s="277">
        <f t="shared" si="81"/>
        <v>0</v>
      </c>
      <c r="CC57" s="277">
        <f t="shared" si="82"/>
        <v>0</v>
      </c>
      <c r="CD57" s="277">
        <f t="shared" si="83"/>
        <v>0</v>
      </c>
      <c r="CE57" s="303">
        <f t="shared" si="84"/>
        <v>0</v>
      </c>
      <c r="CF57" s="380" t="str">
        <f t="shared" si="13"/>
        <v>Д</v>
      </c>
      <c r="CG57" s="274"/>
      <c r="CH57" s="181">
        <f>'Сведения ФОВ'!CK81</f>
        <v>0</v>
      </c>
      <c r="CI57" s="181">
        <f>'Сведения ФОВ'!CL81</f>
        <v>0</v>
      </c>
      <c r="CJ57" s="277">
        <f t="shared" si="85"/>
        <v>0</v>
      </c>
      <c r="CK57" s="277">
        <f t="shared" si="86"/>
        <v>0</v>
      </c>
      <c r="CL57" s="276">
        <f t="shared" si="14"/>
        <v>0</v>
      </c>
      <c r="CM57" s="277">
        <f t="shared" si="87"/>
        <v>0</v>
      </c>
      <c r="CN57" s="277">
        <f t="shared" si="88"/>
        <v>0</v>
      </c>
      <c r="CO57" s="277">
        <f t="shared" si="89"/>
        <v>0</v>
      </c>
      <c r="CP57" s="277">
        <f t="shared" si="90"/>
        <v>0</v>
      </c>
      <c r="CQ57" s="303">
        <f t="shared" si="91"/>
        <v>0</v>
      </c>
      <c r="CR57" s="380" t="str">
        <f t="shared" si="15"/>
        <v>Д</v>
      </c>
      <c r="CS57" s="274"/>
      <c r="CT57" s="181">
        <f>'Сведения ФОВ'!CW81</f>
        <v>0</v>
      </c>
      <c r="CU57" s="181">
        <f>'Сведения ФОВ'!CX81</f>
        <v>0</v>
      </c>
      <c r="CV57" s="277">
        <f t="shared" si="92"/>
        <v>0</v>
      </c>
      <c r="CW57" s="277">
        <f t="shared" si="93"/>
        <v>0</v>
      </c>
      <c r="CX57" s="276">
        <f t="shared" si="16"/>
        <v>0</v>
      </c>
      <c r="CY57" s="277">
        <f t="shared" si="94"/>
        <v>0</v>
      </c>
      <c r="CZ57" s="277">
        <f t="shared" si="95"/>
        <v>0</v>
      </c>
      <c r="DA57" s="277">
        <f t="shared" si="96"/>
        <v>0</v>
      </c>
      <c r="DB57" s="277">
        <f t="shared" si="97"/>
        <v>0</v>
      </c>
      <c r="DC57" s="303">
        <f t="shared" si="98"/>
        <v>0</v>
      </c>
      <c r="DD57" s="380" t="str">
        <f t="shared" si="17"/>
        <v>Д</v>
      </c>
      <c r="DE57" s="274"/>
      <c r="DF57" s="181">
        <f>'Сведения ФОВ'!DI81</f>
        <v>0</v>
      </c>
      <c r="DG57" s="181">
        <f>'Сведения ФОВ'!DJ81</f>
        <v>0</v>
      </c>
      <c r="DH57" s="277">
        <f t="shared" si="99"/>
        <v>0</v>
      </c>
      <c r="DI57" s="277">
        <f t="shared" si="100"/>
        <v>0</v>
      </c>
      <c r="DJ57" s="276">
        <f t="shared" si="18"/>
        <v>0</v>
      </c>
      <c r="DK57" s="277">
        <f t="shared" si="101"/>
        <v>0</v>
      </c>
      <c r="DL57" s="277">
        <f t="shared" si="102"/>
        <v>0</v>
      </c>
      <c r="DM57" s="277">
        <f t="shared" si="103"/>
        <v>0</v>
      </c>
      <c r="DN57" s="277">
        <f t="shared" si="104"/>
        <v>0</v>
      </c>
      <c r="DO57" s="303">
        <f t="shared" si="105"/>
        <v>0</v>
      </c>
      <c r="DP57" s="380" t="str">
        <f t="shared" si="19"/>
        <v>Д</v>
      </c>
      <c r="DQ57" s="274"/>
      <c r="DR57" s="181">
        <f>'Сведения ФОВ'!DU81</f>
        <v>0</v>
      </c>
      <c r="DS57" s="181">
        <f>'Сведения ФОВ'!DV81</f>
        <v>0</v>
      </c>
      <c r="DT57" s="277">
        <f t="shared" si="106"/>
        <v>0</v>
      </c>
      <c r="DU57" s="277">
        <f t="shared" si="107"/>
        <v>0</v>
      </c>
      <c r="DV57" s="276">
        <f t="shared" si="20"/>
        <v>0</v>
      </c>
      <c r="DW57" s="277">
        <f t="shared" si="108"/>
        <v>0</v>
      </c>
      <c r="DX57" s="277">
        <f t="shared" si="109"/>
        <v>0</v>
      </c>
      <c r="DY57" s="277">
        <f t="shared" si="110"/>
        <v>0</v>
      </c>
      <c r="DZ57" s="277">
        <f t="shared" si="111"/>
        <v>0</v>
      </c>
      <c r="EA57" s="303">
        <f t="shared" si="112"/>
        <v>0</v>
      </c>
      <c r="EB57" s="380" t="str">
        <f t="shared" si="21"/>
        <v>Д</v>
      </c>
      <c r="EC57" s="274"/>
      <c r="ED57" s="181">
        <f>'Сведения ФОВ'!EG81</f>
        <v>0</v>
      </c>
      <c r="EE57" s="181">
        <f>'Сведения ФОВ'!EH81</f>
        <v>0</v>
      </c>
      <c r="EF57" s="277">
        <f t="shared" si="113"/>
        <v>0</v>
      </c>
      <c r="EG57" s="277">
        <f t="shared" si="114"/>
        <v>0</v>
      </c>
      <c r="EH57" s="276">
        <f t="shared" si="22"/>
        <v>0</v>
      </c>
      <c r="EI57" s="277">
        <f t="shared" si="115"/>
        <v>0</v>
      </c>
      <c r="EJ57" s="277">
        <f t="shared" si="116"/>
        <v>0</v>
      </c>
      <c r="EK57" s="277">
        <f t="shared" si="117"/>
        <v>0</v>
      </c>
      <c r="EL57" s="277">
        <f t="shared" si="118"/>
        <v>0</v>
      </c>
      <c r="EM57" s="303">
        <f t="shared" si="119"/>
        <v>0</v>
      </c>
      <c r="EN57" s="380" t="str">
        <f t="shared" si="23"/>
        <v>Д</v>
      </c>
      <c r="EO57" s="274"/>
      <c r="EP57" s="181">
        <f>'Сведения ФОВ'!ES81</f>
        <v>0</v>
      </c>
      <c r="EQ57" s="181">
        <f>'Сведения ФОВ'!ET81</f>
        <v>0</v>
      </c>
      <c r="ER57" s="277">
        <f t="shared" si="120"/>
        <v>0</v>
      </c>
      <c r="ES57" s="277">
        <f t="shared" si="121"/>
        <v>0</v>
      </c>
      <c r="ET57" s="276">
        <f t="shared" si="24"/>
        <v>0</v>
      </c>
      <c r="EU57" s="277">
        <f t="shared" si="122"/>
        <v>0</v>
      </c>
      <c r="EV57" s="277">
        <f t="shared" si="123"/>
        <v>0</v>
      </c>
      <c r="EW57" s="277">
        <f t="shared" si="124"/>
        <v>0</v>
      </c>
      <c r="EX57" s="277">
        <f t="shared" si="125"/>
        <v>0</v>
      </c>
      <c r="EY57" s="303">
        <f t="shared" si="126"/>
        <v>0</v>
      </c>
      <c r="EZ57" s="380" t="str">
        <f t="shared" si="25"/>
        <v>Д</v>
      </c>
      <c r="FA57" s="274"/>
      <c r="FB57" s="181">
        <f>'Сведения ФОВ'!FE81</f>
        <v>0</v>
      </c>
      <c r="FC57" s="181">
        <f>'Сведения ФОВ'!FF81</f>
        <v>0</v>
      </c>
      <c r="FD57" s="277">
        <f t="shared" si="127"/>
        <v>0</v>
      </c>
      <c r="FE57" s="277">
        <f t="shared" si="128"/>
        <v>0</v>
      </c>
      <c r="FF57" s="276">
        <f t="shared" si="26"/>
        <v>0</v>
      </c>
      <c r="FG57" s="277">
        <f t="shared" si="129"/>
        <v>0</v>
      </c>
      <c r="FH57" s="277">
        <f t="shared" si="130"/>
        <v>0</v>
      </c>
      <c r="FI57" s="277">
        <f t="shared" si="131"/>
        <v>0</v>
      </c>
      <c r="FJ57" s="277">
        <f t="shared" si="132"/>
        <v>0</v>
      </c>
      <c r="FK57" s="303">
        <f t="shared" si="133"/>
        <v>0</v>
      </c>
      <c r="FL57" s="380" t="str">
        <f t="shared" si="27"/>
        <v>Д</v>
      </c>
      <c r="FM57" s="274"/>
      <c r="FN57" s="181">
        <f>'Сведения ФОВ'!FQ81</f>
        <v>0</v>
      </c>
      <c r="FO57" s="181">
        <f>'Сведения ФОВ'!FR81</f>
        <v>0</v>
      </c>
      <c r="FP57" s="277">
        <f t="shared" si="134"/>
        <v>0</v>
      </c>
      <c r="FQ57" s="277">
        <f t="shared" si="135"/>
        <v>0</v>
      </c>
      <c r="FR57" s="276">
        <f t="shared" si="28"/>
        <v>0</v>
      </c>
      <c r="FS57" s="277">
        <f t="shared" si="136"/>
        <v>0</v>
      </c>
      <c r="FT57" s="277">
        <f t="shared" si="137"/>
        <v>0</v>
      </c>
      <c r="FU57" s="277">
        <f t="shared" si="138"/>
        <v>0</v>
      </c>
      <c r="FV57" s="277">
        <f t="shared" si="139"/>
        <v>0</v>
      </c>
      <c r="FW57" s="303">
        <f t="shared" si="140"/>
        <v>0</v>
      </c>
      <c r="FX57" s="380" t="str">
        <f t="shared" si="29"/>
        <v>Д</v>
      </c>
      <c r="FY57" s="274"/>
      <c r="FZ57" s="181">
        <f>'Сведения ФОВ'!GC81</f>
        <v>0</v>
      </c>
      <c r="GA57" s="181">
        <f>'Сведения ФОВ'!GD81</f>
        <v>0</v>
      </c>
      <c r="GB57" s="277">
        <f t="shared" si="141"/>
        <v>0</v>
      </c>
      <c r="GC57" s="277">
        <f t="shared" si="142"/>
        <v>0</v>
      </c>
      <c r="GD57" s="276">
        <f t="shared" si="30"/>
        <v>0</v>
      </c>
      <c r="GE57" s="277">
        <f t="shared" si="143"/>
        <v>0</v>
      </c>
      <c r="GF57" s="277">
        <f t="shared" si="144"/>
        <v>0</v>
      </c>
      <c r="GG57" s="277">
        <f t="shared" si="145"/>
        <v>0</v>
      </c>
      <c r="GH57" s="277">
        <f t="shared" si="146"/>
        <v>0</v>
      </c>
      <c r="GI57" s="303">
        <f t="shared" si="147"/>
        <v>0</v>
      </c>
      <c r="GJ57" s="380" t="str">
        <f t="shared" si="31"/>
        <v>Д</v>
      </c>
      <c r="GK57" s="274"/>
      <c r="GL57" s="181">
        <f>'Сведения ФОВ'!GO81</f>
        <v>0</v>
      </c>
      <c r="GM57" s="181">
        <f>'Сведения ФОВ'!GP81</f>
        <v>0</v>
      </c>
      <c r="GN57" s="277">
        <f t="shared" si="148"/>
        <v>0</v>
      </c>
      <c r="GO57" s="277">
        <f t="shared" si="149"/>
        <v>0</v>
      </c>
      <c r="GP57" s="276">
        <f t="shared" si="32"/>
        <v>0</v>
      </c>
      <c r="GQ57" s="277">
        <f t="shared" si="150"/>
        <v>0</v>
      </c>
      <c r="GR57" s="277">
        <f t="shared" si="151"/>
        <v>0</v>
      </c>
      <c r="GS57" s="277">
        <f t="shared" si="152"/>
        <v>0</v>
      </c>
      <c r="GT57" s="277">
        <f t="shared" si="153"/>
        <v>0</v>
      </c>
      <c r="GU57" s="303">
        <f t="shared" si="154"/>
        <v>0</v>
      </c>
      <c r="GV57" s="380" t="str">
        <f t="shared" si="33"/>
        <v>Д</v>
      </c>
      <c r="GW57" s="274"/>
      <c r="GX57" s="181">
        <f>'Сведения ФОВ'!HA81</f>
        <v>0</v>
      </c>
      <c r="GY57" s="181">
        <f>'Сведения ФОВ'!HB81</f>
        <v>0</v>
      </c>
      <c r="GZ57" s="277">
        <f t="shared" si="155"/>
        <v>0</v>
      </c>
      <c r="HA57" s="277">
        <f t="shared" si="156"/>
        <v>0</v>
      </c>
      <c r="HB57" s="276">
        <f t="shared" si="34"/>
        <v>0</v>
      </c>
      <c r="HC57" s="277">
        <f t="shared" si="157"/>
        <v>0</v>
      </c>
      <c r="HD57" s="277">
        <f t="shared" si="158"/>
        <v>0</v>
      </c>
      <c r="HE57" s="277">
        <f t="shared" si="159"/>
        <v>0</v>
      </c>
      <c r="HF57" s="277">
        <f t="shared" si="160"/>
        <v>0</v>
      </c>
      <c r="HG57" s="303">
        <f t="shared" si="161"/>
        <v>0</v>
      </c>
      <c r="HH57" s="380" t="str">
        <f t="shared" si="35"/>
        <v>Д</v>
      </c>
    </row>
    <row r="58" spans="1:216" ht="15.75">
      <c r="A58" s="241"/>
      <c r="B58" s="181">
        <f>'Сведения ФОВ'!E82</f>
        <v>0</v>
      </c>
      <c r="C58" s="181">
        <f>'Сведения ФОВ'!F82</f>
        <v>0</v>
      </c>
      <c r="D58" s="277">
        <f t="shared" si="36"/>
        <v>0</v>
      </c>
      <c r="E58" s="277">
        <f t="shared" si="37"/>
        <v>0</v>
      </c>
      <c r="F58" s="276">
        <f t="shared" si="0"/>
        <v>0</v>
      </c>
      <c r="G58" s="277">
        <f t="shared" si="38"/>
        <v>0</v>
      </c>
      <c r="H58" s="277">
        <f t="shared" si="39"/>
        <v>0</v>
      </c>
      <c r="I58" s="277">
        <f t="shared" si="40"/>
        <v>0</v>
      </c>
      <c r="J58" s="277">
        <f t="shared" si="41"/>
        <v>0</v>
      </c>
      <c r="K58" s="303">
        <f t="shared" si="42"/>
        <v>0</v>
      </c>
      <c r="L58" s="380" t="str">
        <f t="shared" si="1"/>
        <v>Д</v>
      </c>
      <c r="M58" s="274"/>
      <c r="N58" s="181">
        <f>'Сведения ФОВ'!Q82</f>
        <v>0</v>
      </c>
      <c r="O58" s="181">
        <f>'Сведения ФОВ'!R82</f>
        <v>0</v>
      </c>
      <c r="P58" s="277">
        <f t="shared" si="43"/>
        <v>0</v>
      </c>
      <c r="Q58" s="277">
        <f t="shared" si="44"/>
        <v>0</v>
      </c>
      <c r="R58" s="276">
        <f t="shared" si="2"/>
        <v>0</v>
      </c>
      <c r="S58" s="277">
        <f t="shared" si="45"/>
        <v>0</v>
      </c>
      <c r="T58" s="277">
        <f t="shared" si="46"/>
        <v>0</v>
      </c>
      <c r="U58" s="277">
        <f t="shared" si="47"/>
        <v>0</v>
      </c>
      <c r="V58" s="277">
        <f t="shared" si="48"/>
        <v>0</v>
      </c>
      <c r="W58" s="303">
        <f t="shared" si="49"/>
        <v>0</v>
      </c>
      <c r="X58" s="380" t="str">
        <f t="shared" si="3"/>
        <v>Д</v>
      </c>
      <c r="Y58" s="274"/>
      <c r="Z58" s="181">
        <f>'Сведения ФОВ'!AC82</f>
        <v>0</v>
      </c>
      <c r="AA58" s="181">
        <f>'Сведения ФОВ'!AD82</f>
        <v>0</v>
      </c>
      <c r="AB58" s="277">
        <f t="shared" si="50"/>
        <v>0</v>
      </c>
      <c r="AC58" s="277">
        <f t="shared" si="51"/>
        <v>0</v>
      </c>
      <c r="AD58" s="276">
        <f t="shared" si="4"/>
        <v>0</v>
      </c>
      <c r="AE58" s="277">
        <f t="shared" si="52"/>
        <v>0</v>
      </c>
      <c r="AF58" s="277">
        <f t="shared" si="53"/>
        <v>0</v>
      </c>
      <c r="AG58" s="277">
        <f t="shared" si="54"/>
        <v>0</v>
      </c>
      <c r="AH58" s="277">
        <f t="shared" si="55"/>
        <v>0</v>
      </c>
      <c r="AI58" s="303">
        <f t="shared" si="56"/>
        <v>0</v>
      </c>
      <c r="AJ58" s="380" t="str">
        <f t="shared" si="5"/>
        <v>Д</v>
      </c>
      <c r="AK58" s="274"/>
      <c r="AL58" s="181">
        <f>'Сведения ФОВ'!AO82</f>
        <v>0</v>
      </c>
      <c r="AM58" s="181">
        <f>'Сведения ФОВ'!AP82</f>
        <v>0</v>
      </c>
      <c r="AN58" s="277">
        <f t="shared" si="57"/>
        <v>0</v>
      </c>
      <c r="AO58" s="277">
        <f t="shared" si="58"/>
        <v>0</v>
      </c>
      <c r="AP58" s="276">
        <f t="shared" si="6"/>
        <v>0</v>
      </c>
      <c r="AQ58" s="277">
        <f t="shared" si="59"/>
        <v>0</v>
      </c>
      <c r="AR58" s="277">
        <f t="shared" si="60"/>
        <v>0</v>
      </c>
      <c r="AS58" s="277">
        <f t="shared" si="61"/>
        <v>0</v>
      </c>
      <c r="AT58" s="277">
        <f t="shared" si="62"/>
        <v>0</v>
      </c>
      <c r="AU58" s="303">
        <f t="shared" si="63"/>
        <v>0</v>
      </c>
      <c r="AV58" s="380" t="str">
        <f t="shared" si="7"/>
        <v>Д</v>
      </c>
      <c r="AW58" s="274"/>
      <c r="AX58" s="181">
        <f>'Сведения ФОВ'!BA82</f>
        <v>0</v>
      </c>
      <c r="AY58" s="181">
        <f>'Сведения ФОВ'!BB82</f>
        <v>0</v>
      </c>
      <c r="AZ58" s="277">
        <f t="shared" si="64"/>
        <v>0</v>
      </c>
      <c r="BA58" s="277">
        <f t="shared" si="65"/>
        <v>0</v>
      </c>
      <c r="BB58" s="276">
        <f t="shared" si="8"/>
        <v>0</v>
      </c>
      <c r="BC58" s="277">
        <f t="shared" si="66"/>
        <v>0</v>
      </c>
      <c r="BD58" s="277">
        <f t="shared" si="67"/>
        <v>0</v>
      </c>
      <c r="BE58" s="277">
        <f t="shared" si="68"/>
        <v>0</v>
      </c>
      <c r="BF58" s="277">
        <f t="shared" si="69"/>
        <v>0</v>
      </c>
      <c r="BG58" s="303">
        <f t="shared" si="70"/>
        <v>0</v>
      </c>
      <c r="BH58" s="380" t="str">
        <f t="shared" si="9"/>
        <v>Д</v>
      </c>
      <c r="BI58" s="274"/>
      <c r="BJ58" s="181">
        <f>'Сведения ФОВ'!BM82</f>
        <v>0</v>
      </c>
      <c r="BK58" s="181">
        <f>'Сведения ФОВ'!BN82</f>
        <v>0</v>
      </c>
      <c r="BL58" s="277">
        <f t="shared" si="71"/>
        <v>0</v>
      </c>
      <c r="BM58" s="277">
        <f t="shared" si="72"/>
        <v>0</v>
      </c>
      <c r="BN58" s="276">
        <f t="shared" si="10"/>
        <v>0</v>
      </c>
      <c r="BO58" s="277">
        <f t="shared" si="73"/>
        <v>0</v>
      </c>
      <c r="BP58" s="277">
        <f t="shared" si="74"/>
        <v>0</v>
      </c>
      <c r="BQ58" s="277">
        <f t="shared" si="75"/>
        <v>0</v>
      </c>
      <c r="BR58" s="277">
        <f t="shared" si="76"/>
        <v>0</v>
      </c>
      <c r="BS58" s="303">
        <f t="shared" si="77"/>
        <v>0</v>
      </c>
      <c r="BT58" s="380" t="str">
        <f t="shared" si="11"/>
        <v>Д</v>
      </c>
      <c r="BU58" s="274"/>
      <c r="BV58" s="181">
        <f>'Сведения ФОВ'!BY82</f>
        <v>0</v>
      </c>
      <c r="BW58" s="181">
        <f>'Сведения ФОВ'!BZ82</f>
        <v>0</v>
      </c>
      <c r="BX58" s="277">
        <f t="shared" si="78"/>
        <v>0</v>
      </c>
      <c r="BY58" s="277">
        <f t="shared" si="79"/>
        <v>0</v>
      </c>
      <c r="BZ58" s="276">
        <f t="shared" si="12"/>
        <v>0</v>
      </c>
      <c r="CA58" s="277">
        <f t="shared" si="80"/>
        <v>0</v>
      </c>
      <c r="CB58" s="277">
        <f t="shared" si="81"/>
        <v>0</v>
      </c>
      <c r="CC58" s="277">
        <f t="shared" si="82"/>
        <v>0</v>
      </c>
      <c r="CD58" s="277">
        <f t="shared" si="83"/>
        <v>0</v>
      </c>
      <c r="CE58" s="303">
        <f t="shared" si="84"/>
        <v>0</v>
      </c>
      <c r="CF58" s="380" t="str">
        <f t="shared" si="13"/>
        <v>Д</v>
      </c>
      <c r="CG58" s="274"/>
      <c r="CH58" s="181">
        <f>'Сведения ФОВ'!CK82</f>
        <v>0</v>
      </c>
      <c r="CI58" s="181">
        <f>'Сведения ФОВ'!CL82</f>
        <v>0</v>
      </c>
      <c r="CJ58" s="277">
        <f t="shared" si="85"/>
        <v>0</v>
      </c>
      <c r="CK58" s="277">
        <f t="shared" si="86"/>
        <v>0</v>
      </c>
      <c r="CL58" s="276">
        <f t="shared" si="14"/>
        <v>0</v>
      </c>
      <c r="CM58" s="277">
        <f t="shared" si="87"/>
        <v>0</v>
      </c>
      <c r="CN58" s="277">
        <f t="shared" si="88"/>
        <v>0</v>
      </c>
      <c r="CO58" s="277">
        <f t="shared" si="89"/>
        <v>0</v>
      </c>
      <c r="CP58" s="277">
        <f t="shared" si="90"/>
        <v>0</v>
      </c>
      <c r="CQ58" s="303">
        <f t="shared" si="91"/>
        <v>0</v>
      </c>
      <c r="CR58" s="380" t="str">
        <f t="shared" si="15"/>
        <v>Д</v>
      </c>
      <c r="CS58" s="274"/>
      <c r="CT58" s="181">
        <f>'Сведения ФОВ'!CW82</f>
        <v>0</v>
      </c>
      <c r="CU58" s="181">
        <f>'Сведения ФОВ'!CX82</f>
        <v>0</v>
      </c>
      <c r="CV58" s="277">
        <f t="shared" si="92"/>
        <v>0</v>
      </c>
      <c r="CW58" s="277">
        <f t="shared" si="93"/>
        <v>0</v>
      </c>
      <c r="CX58" s="276">
        <f t="shared" si="16"/>
        <v>0</v>
      </c>
      <c r="CY58" s="277">
        <f t="shared" si="94"/>
        <v>0</v>
      </c>
      <c r="CZ58" s="277">
        <f t="shared" si="95"/>
        <v>0</v>
      </c>
      <c r="DA58" s="277">
        <f t="shared" si="96"/>
        <v>0</v>
      </c>
      <c r="DB58" s="277">
        <f t="shared" si="97"/>
        <v>0</v>
      </c>
      <c r="DC58" s="303">
        <f t="shared" si="98"/>
        <v>0</v>
      </c>
      <c r="DD58" s="380" t="str">
        <f t="shared" si="17"/>
        <v>Д</v>
      </c>
      <c r="DE58" s="274"/>
      <c r="DF58" s="181">
        <f>'Сведения ФОВ'!DI82</f>
        <v>0</v>
      </c>
      <c r="DG58" s="181">
        <f>'Сведения ФОВ'!DJ82</f>
        <v>0</v>
      </c>
      <c r="DH58" s="277">
        <f t="shared" si="99"/>
        <v>0</v>
      </c>
      <c r="DI58" s="277">
        <f t="shared" si="100"/>
        <v>0</v>
      </c>
      <c r="DJ58" s="276">
        <f t="shared" si="18"/>
        <v>0</v>
      </c>
      <c r="DK58" s="277">
        <f t="shared" si="101"/>
        <v>0</v>
      </c>
      <c r="DL58" s="277">
        <f t="shared" si="102"/>
        <v>0</v>
      </c>
      <c r="DM58" s="277">
        <f t="shared" si="103"/>
        <v>0</v>
      </c>
      <c r="DN58" s="277">
        <f t="shared" si="104"/>
        <v>0</v>
      </c>
      <c r="DO58" s="303">
        <f t="shared" si="105"/>
        <v>0</v>
      </c>
      <c r="DP58" s="380" t="str">
        <f t="shared" si="19"/>
        <v>Д</v>
      </c>
      <c r="DQ58" s="274"/>
      <c r="DR58" s="181">
        <f>'Сведения ФОВ'!DU82</f>
        <v>0</v>
      </c>
      <c r="DS58" s="181">
        <f>'Сведения ФОВ'!DV82</f>
        <v>0</v>
      </c>
      <c r="DT58" s="277">
        <f t="shared" si="106"/>
        <v>0</v>
      </c>
      <c r="DU58" s="277">
        <f t="shared" si="107"/>
        <v>0</v>
      </c>
      <c r="DV58" s="276">
        <f t="shared" si="20"/>
        <v>0</v>
      </c>
      <c r="DW58" s="277">
        <f t="shared" si="108"/>
        <v>0</v>
      </c>
      <c r="DX58" s="277">
        <f t="shared" si="109"/>
        <v>0</v>
      </c>
      <c r="DY58" s="277">
        <f t="shared" si="110"/>
        <v>0</v>
      </c>
      <c r="DZ58" s="277">
        <f t="shared" si="111"/>
        <v>0</v>
      </c>
      <c r="EA58" s="303">
        <f t="shared" si="112"/>
        <v>0</v>
      </c>
      <c r="EB58" s="380" t="str">
        <f t="shared" si="21"/>
        <v>Д</v>
      </c>
      <c r="EC58" s="274"/>
      <c r="ED58" s="181">
        <f>'Сведения ФОВ'!EG82</f>
        <v>0</v>
      </c>
      <c r="EE58" s="181">
        <f>'Сведения ФОВ'!EH82</f>
        <v>0</v>
      </c>
      <c r="EF58" s="277">
        <f t="shared" si="113"/>
        <v>0</v>
      </c>
      <c r="EG58" s="277">
        <f t="shared" si="114"/>
        <v>0</v>
      </c>
      <c r="EH58" s="276">
        <f t="shared" si="22"/>
        <v>0</v>
      </c>
      <c r="EI58" s="277">
        <f t="shared" si="115"/>
        <v>0</v>
      </c>
      <c r="EJ58" s="277">
        <f t="shared" si="116"/>
        <v>0</v>
      </c>
      <c r="EK58" s="277">
        <f t="shared" si="117"/>
        <v>0</v>
      </c>
      <c r="EL58" s="277">
        <f t="shared" si="118"/>
        <v>0</v>
      </c>
      <c r="EM58" s="303">
        <f t="shared" si="119"/>
        <v>0</v>
      </c>
      <c r="EN58" s="380" t="str">
        <f t="shared" si="23"/>
        <v>Д</v>
      </c>
      <c r="EO58" s="274"/>
      <c r="EP58" s="181">
        <f>'Сведения ФОВ'!ES82</f>
        <v>0</v>
      </c>
      <c r="EQ58" s="181">
        <f>'Сведения ФОВ'!ET82</f>
        <v>0</v>
      </c>
      <c r="ER58" s="277">
        <f t="shared" si="120"/>
        <v>0</v>
      </c>
      <c r="ES58" s="277">
        <f t="shared" si="121"/>
        <v>0</v>
      </c>
      <c r="ET58" s="276">
        <f t="shared" si="24"/>
        <v>0</v>
      </c>
      <c r="EU58" s="277">
        <f t="shared" si="122"/>
        <v>0</v>
      </c>
      <c r="EV58" s="277">
        <f t="shared" si="123"/>
        <v>0</v>
      </c>
      <c r="EW58" s="277">
        <f t="shared" si="124"/>
        <v>0</v>
      </c>
      <c r="EX58" s="277">
        <f t="shared" si="125"/>
        <v>0</v>
      </c>
      <c r="EY58" s="303">
        <f t="shared" si="126"/>
        <v>0</v>
      </c>
      <c r="EZ58" s="380" t="str">
        <f t="shared" si="25"/>
        <v>Д</v>
      </c>
      <c r="FA58" s="274"/>
      <c r="FB58" s="181">
        <f>'Сведения ФОВ'!FE82</f>
        <v>0</v>
      </c>
      <c r="FC58" s="181">
        <f>'Сведения ФОВ'!FF82</f>
        <v>0</v>
      </c>
      <c r="FD58" s="277">
        <f t="shared" si="127"/>
        <v>0</v>
      </c>
      <c r="FE58" s="277">
        <f t="shared" si="128"/>
        <v>0</v>
      </c>
      <c r="FF58" s="276">
        <f t="shared" si="26"/>
        <v>0</v>
      </c>
      <c r="FG58" s="277">
        <f t="shared" si="129"/>
        <v>0</v>
      </c>
      <c r="FH58" s="277">
        <f t="shared" si="130"/>
        <v>0</v>
      </c>
      <c r="FI58" s="277">
        <f t="shared" si="131"/>
        <v>0</v>
      </c>
      <c r="FJ58" s="277">
        <f t="shared" si="132"/>
        <v>0</v>
      </c>
      <c r="FK58" s="303">
        <f t="shared" si="133"/>
        <v>0</v>
      </c>
      <c r="FL58" s="380" t="str">
        <f t="shared" si="27"/>
        <v>Д</v>
      </c>
      <c r="FM58" s="274"/>
      <c r="FN58" s="181">
        <f>'Сведения ФОВ'!FQ82</f>
        <v>0</v>
      </c>
      <c r="FO58" s="181">
        <f>'Сведения ФОВ'!FR82</f>
        <v>0</v>
      </c>
      <c r="FP58" s="277">
        <f t="shared" si="134"/>
        <v>0</v>
      </c>
      <c r="FQ58" s="277">
        <f t="shared" si="135"/>
        <v>0</v>
      </c>
      <c r="FR58" s="276">
        <f t="shared" si="28"/>
        <v>0</v>
      </c>
      <c r="FS58" s="277">
        <f t="shared" si="136"/>
        <v>0</v>
      </c>
      <c r="FT58" s="277">
        <f t="shared" si="137"/>
        <v>0</v>
      </c>
      <c r="FU58" s="277">
        <f t="shared" si="138"/>
        <v>0</v>
      </c>
      <c r="FV58" s="277">
        <f t="shared" si="139"/>
        <v>0</v>
      </c>
      <c r="FW58" s="303">
        <f t="shared" si="140"/>
        <v>0</v>
      </c>
      <c r="FX58" s="380" t="str">
        <f t="shared" si="29"/>
        <v>Д</v>
      </c>
      <c r="FY58" s="274"/>
      <c r="FZ58" s="181">
        <f>'Сведения ФОВ'!GC82</f>
        <v>0</v>
      </c>
      <c r="GA58" s="181">
        <f>'Сведения ФОВ'!GD82</f>
        <v>0</v>
      </c>
      <c r="GB58" s="277">
        <f t="shared" si="141"/>
        <v>0</v>
      </c>
      <c r="GC58" s="277">
        <f t="shared" si="142"/>
        <v>0</v>
      </c>
      <c r="GD58" s="276">
        <f t="shared" si="30"/>
        <v>0</v>
      </c>
      <c r="GE58" s="277">
        <f t="shared" si="143"/>
        <v>0</v>
      </c>
      <c r="GF58" s="277">
        <f t="shared" si="144"/>
        <v>0</v>
      </c>
      <c r="GG58" s="277">
        <f t="shared" si="145"/>
        <v>0</v>
      </c>
      <c r="GH58" s="277">
        <f t="shared" si="146"/>
        <v>0</v>
      </c>
      <c r="GI58" s="303">
        <f t="shared" si="147"/>
        <v>0</v>
      </c>
      <c r="GJ58" s="380" t="str">
        <f t="shared" si="31"/>
        <v>Д</v>
      </c>
      <c r="GK58" s="274"/>
      <c r="GL58" s="181">
        <f>'Сведения ФОВ'!GO82</f>
        <v>0</v>
      </c>
      <c r="GM58" s="181">
        <f>'Сведения ФОВ'!GP82</f>
        <v>0</v>
      </c>
      <c r="GN58" s="277">
        <f t="shared" si="148"/>
        <v>0</v>
      </c>
      <c r="GO58" s="277">
        <f t="shared" si="149"/>
        <v>0</v>
      </c>
      <c r="GP58" s="276">
        <f t="shared" si="32"/>
        <v>0</v>
      </c>
      <c r="GQ58" s="277">
        <f t="shared" si="150"/>
        <v>0</v>
      </c>
      <c r="GR58" s="277">
        <f t="shared" si="151"/>
        <v>0</v>
      </c>
      <c r="GS58" s="277">
        <f t="shared" si="152"/>
        <v>0</v>
      </c>
      <c r="GT58" s="277">
        <f t="shared" si="153"/>
        <v>0</v>
      </c>
      <c r="GU58" s="303">
        <f t="shared" si="154"/>
        <v>0</v>
      </c>
      <c r="GV58" s="380" t="str">
        <f t="shared" si="33"/>
        <v>Д</v>
      </c>
      <c r="GW58" s="274"/>
      <c r="GX58" s="181">
        <f>'Сведения ФОВ'!HA82</f>
        <v>0</v>
      </c>
      <c r="GY58" s="181">
        <f>'Сведения ФОВ'!HB82</f>
        <v>0</v>
      </c>
      <c r="GZ58" s="277">
        <f t="shared" si="155"/>
        <v>0</v>
      </c>
      <c r="HA58" s="277">
        <f t="shared" si="156"/>
        <v>0</v>
      </c>
      <c r="HB58" s="276">
        <f t="shared" si="34"/>
        <v>0</v>
      </c>
      <c r="HC58" s="277">
        <f t="shared" si="157"/>
        <v>0</v>
      </c>
      <c r="HD58" s="277">
        <f t="shared" si="158"/>
        <v>0</v>
      </c>
      <c r="HE58" s="277">
        <f t="shared" si="159"/>
        <v>0</v>
      </c>
      <c r="HF58" s="277">
        <f t="shared" si="160"/>
        <v>0</v>
      </c>
      <c r="HG58" s="303">
        <f t="shared" si="161"/>
        <v>0</v>
      </c>
      <c r="HH58" s="380" t="str">
        <f t="shared" si="35"/>
        <v>Д</v>
      </c>
    </row>
    <row r="59" spans="1:216" ht="15.75">
      <c r="A59" s="241"/>
      <c r="B59" s="181">
        <f>'Сведения ФОВ'!E83</f>
        <v>0</v>
      </c>
      <c r="C59" s="181">
        <f>'Сведения ФОВ'!F83</f>
        <v>0</v>
      </c>
      <c r="D59" s="277">
        <f t="shared" si="36"/>
        <v>0</v>
      </c>
      <c r="E59" s="277">
        <f t="shared" si="37"/>
        <v>0</v>
      </c>
      <c r="F59" s="276">
        <f t="shared" si="0"/>
        <v>0</v>
      </c>
      <c r="G59" s="277">
        <f t="shared" si="38"/>
        <v>0</v>
      </c>
      <c r="H59" s="277">
        <f t="shared" si="39"/>
        <v>0</v>
      </c>
      <c r="I59" s="277">
        <f t="shared" si="40"/>
        <v>0</v>
      </c>
      <c r="J59" s="277">
        <f t="shared" si="41"/>
        <v>0</v>
      </c>
      <c r="K59" s="303">
        <f t="shared" si="42"/>
        <v>0</v>
      </c>
      <c r="L59" s="380" t="str">
        <f t="shared" si="1"/>
        <v>Д</v>
      </c>
      <c r="M59" s="274"/>
      <c r="N59" s="181">
        <f>'Сведения ФОВ'!Q83</f>
        <v>0</v>
      </c>
      <c r="O59" s="181">
        <f>'Сведения ФОВ'!R83</f>
        <v>0</v>
      </c>
      <c r="P59" s="277">
        <f t="shared" si="43"/>
        <v>0</v>
      </c>
      <c r="Q59" s="277">
        <f t="shared" si="44"/>
        <v>0</v>
      </c>
      <c r="R59" s="276">
        <f t="shared" si="2"/>
        <v>0</v>
      </c>
      <c r="S59" s="277">
        <f t="shared" si="45"/>
        <v>0</v>
      </c>
      <c r="T59" s="277">
        <f t="shared" si="46"/>
        <v>0</v>
      </c>
      <c r="U59" s="277">
        <f t="shared" si="47"/>
        <v>0</v>
      </c>
      <c r="V59" s="277">
        <f t="shared" si="48"/>
        <v>0</v>
      </c>
      <c r="W59" s="303">
        <f t="shared" si="49"/>
        <v>0</v>
      </c>
      <c r="X59" s="380" t="str">
        <f t="shared" si="3"/>
        <v>Д</v>
      </c>
      <c r="Y59" s="274"/>
      <c r="Z59" s="181">
        <f>'Сведения ФОВ'!AC83</f>
        <v>0</v>
      </c>
      <c r="AA59" s="181">
        <f>'Сведения ФОВ'!AD83</f>
        <v>0</v>
      </c>
      <c r="AB59" s="277">
        <f t="shared" si="50"/>
        <v>0</v>
      </c>
      <c r="AC59" s="277">
        <f t="shared" si="51"/>
        <v>0</v>
      </c>
      <c r="AD59" s="276">
        <f t="shared" si="4"/>
        <v>0</v>
      </c>
      <c r="AE59" s="277">
        <f t="shared" si="52"/>
        <v>0</v>
      </c>
      <c r="AF59" s="277">
        <f t="shared" si="53"/>
        <v>0</v>
      </c>
      <c r="AG59" s="277">
        <f t="shared" si="54"/>
        <v>0</v>
      </c>
      <c r="AH59" s="277">
        <f t="shared" si="55"/>
        <v>0</v>
      </c>
      <c r="AI59" s="303">
        <f t="shared" si="56"/>
        <v>0</v>
      </c>
      <c r="AJ59" s="380" t="str">
        <f t="shared" si="5"/>
        <v>Д</v>
      </c>
      <c r="AK59" s="274"/>
      <c r="AL59" s="181">
        <f>'Сведения ФОВ'!AO83</f>
        <v>0</v>
      </c>
      <c r="AM59" s="181">
        <f>'Сведения ФОВ'!AP83</f>
        <v>0</v>
      </c>
      <c r="AN59" s="277">
        <f t="shared" si="57"/>
        <v>0</v>
      </c>
      <c r="AO59" s="277">
        <f t="shared" si="58"/>
        <v>0</v>
      </c>
      <c r="AP59" s="276">
        <f t="shared" si="6"/>
        <v>0</v>
      </c>
      <c r="AQ59" s="277">
        <f t="shared" si="59"/>
        <v>0</v>
      </c>
      <c r="AR59" s="277">
        <f t="shared" si="60"/>
        <v>0</v>
      </c>
      <c r="AS59" s="277">
        <f t="shared" si="61"/>
        <v>0</v>
      </c>
      <c r="AT59" s="277">
        <f t="shared" si="62"/>
        <v>0</v>
      </c>
      <c r="AU59" s="303">
        <f t="shared" si="63"/>
        <v>0</v>
      </c>
      <c r="AV59" s="380" t="str">
        <f t="shared" si="7"/>
        <v>Д</v>
      </c>
      <c r="AW59" s="274"/>
      <c r="AX59" s="181">
        <f>'Сведения ФОВ'!BA83</f>
        <v>0</v>
      </c>
      <c r="AY59" s="181">
        <f>'Сведения ФОВ'!BB83</f>
        <v>0</v>
      </c>
      <c r="AZ59" s="277">
        <f t="shared" si="64"/>
        <v>0</v>
      </c>
      <c r="BA59" s="277">
        <f t="shared" si="65"/>
        <v>0</v>
      </c>
      <c r="BB59" s="276">
        <f t="shared" si="8"/>
        <v>0</v>
      </c>
      <c r="BC59" s="277">
        <f t="shared" si="66"/>
        <v>0</v>
      </c>
      <c r="BD59" s="277">
        <f t="shared" si="67"/>
        <v>0</v>
      </c>
      <c r="BE59" s="277">
        <f t="shared" si="68"/>
        <v>0</v>
      </c>
      <c r="BF59" s="277">
        <f t="shared" si="69"/>
        <v>0</v>
      </c>
      <c r="BG59" s="303">
        <f t="shared" si="70"/>
        <v>0</v>
      </c>
      <c r="BH59" s="380" t="str">
        <f t="shared" si="9"/>
        <v>Д</v>
      </c>
      <c r="BI59" s="274"/>
      <c r="BJ59" s="181">
        <f>'Сведения ФОВ'!BM83</f>
        <v>0</v>
      </c>
      <c r="BK59" s="181">
        <f>'Сведения ФОВ'!BN83</f>
        <v>0</v>
      </c>
      <c r="BL59" s="277">
        <f t="shared" si="71"/>
        <v>0</v>
      </c>
      <c r="BM59" s="277">
        <f t="shared" si="72"/>
        <v>0</v>
      </c>
      <c r="BN59" s="276">
        <f t="shared" si="10"/>
        <v>0</v>
      </c>
      <c r="BO59" s="277">
        <f t="shared" si="73"/>
        <v>0</v>
      </c>
      <c r="BP59" s="277">
        <f t="shared" si="74"/>
        <v>0</v>
      </c>
      <c r="BQ59" s="277">
        <f t="shared" si="75"/>
        <v>0</v>
      </c>
      <c r="BR59" s="277">
        <f t="shared" si="76"/>
        <v>0</v>
      </c>
      <c r="BS59" s="303">
        <f t="shared" si="77"/>
        <v>0</v>
      </c>
      <c r="BT59" s="380" t="str">
        <f t="shared" si="11"/>
        <v>Д</v>
      </c>
      <c r="BU59" s="274"/>
      <c r="BV59" s="181">
        <f>'Сведения ФОВ'!BY83</f>
        <v>0</v>
      </c>
      <c r="BW59" s="181">
        <f>'Сведения ФОВ'!BZ83</f>
        <v>0</v>
      </c>
      <c r="BX59" s="277">
        <f t="shared" si="78"/>
        <v>0</v>
      </c>
      <c r="BY59" s="277">
        <f t="shared" si="79"/>
        <v>0</v>
      </c>
      <c r="BZ59" s="276">
        <f t="shared" si="12"/>
        <v>0</v>
      </c>
      <c r="CA59" s="277">
        <f t="shared" si="80"/>
        <v>0</v>
      </c>
      <c r="CB59" s="277">
        <f t="shared" si="81"/>
        <v>0</v>
      </c>
      <c r="CC59" s="277">
        <f t="shared" si="82"/>
        <v>0</v>
      </c>
      <c r="CD59" s="277">
        <f t="shared" si="83"/>
        <v>0</v>
      </c>
      <c r="CE59" s="303">
        <f t="shared" si="84"/>
        <v>0</v>
      </c>
      <c r="CF59" s="380" t="str">
        <f t="shared" si="13"/>
        <v>Д</v>
      </c>
      <c r="CG59" s="274"/>
      <c r="CH59" s="181">
        <f>'Сведения ФОВ'!CK83</f>
        <v>0</v>
      </c>
      <c r="CI59" s="181">
        <f>'Сведения ФОВ'!CL83</f>
        <v>0</v>
      </c>
      <c r="CJ59" s="277">
        <f t="shared" si="85"/>
        <v>0</v>
      </c>
      <c r="CK59" s="277">
        <f t="shared" si="86"/>
        <v>0</v>
      </c>
      <c r="CL59" s="276">
        <f t="shared" si="14"/>
        <v>0</v>
      </c>
      <c r="CM59" s="277">
        <f t="shared" si="87"/>
        <v>0</v>
      </c>
      <c r="CN59" s="277">
        <f t="shared" si="88"/>
        <v>0</v>
      </c>
      <c r="CO59" s="277">
        <f t="shared" si="89"/>
        <v>0</v>
      </c>
      <c r="CP59" s="277">
        <f t="shared" si="90"/>
        <v>0</v>
      </c>
      <c r="CQ59" s="303">
        <f t="shared" si="91"/>
        <v>0</v>
      </c>
      <c r="CR59" s="380" t="str">
        <f t="shared" si="15"/>
        <v>Д</v>
      </c>
      <c r="CS59" s="274"/>
      <c r="CT59" s="181">
        <f>'Сведения ФОВ'!CW83</f>
        <v>0</v>
      </c>
      <c r="CU59" s="181">
        <f>'Сведения ФОВ'!CX83</f>
        <v>0</v>
      </c>
      <c r="CV59" s="277">
        <f t="shared" si="92"/>
        <v>0</v>
      </c>
      <c r="CW59" s="277">
        <f t="shared" si="93"/>
        <v>0</v>
      </c>
      <c r="CX59" s="276">
        <f t="shared" si="16"/>
        <v>0</v>
      </c>
      <c r="CY59" s="277">
        <f t="shared" si="94"/>
        <v>0</v>
      </c>
      <c r="CZ59" s="277">
        <f t="shared" si="95"/>
        <v>0</v>
      </c>
      <c r="DA59" s="277">
        <f t="shared" si="96"/>
        <v>0</v>
      </c>
      <c r="DB59" s="277">
        <f t="shared" si="97"/>
        <v>0</v>
      </c>
      <c r="DC59" s="303">
        <f t="shared" si="98"/>
        <v>0</v>
      </c>
      <c r="DD59" s="380" t="str">
        <f t="shared" si="17"/>
        <v>Д</v>
      </c>
      <c r="DE59" s="274"/>
      <c r="DF59" s="181">
        <f>'Сведения ФОВ'!DI83</f>
        <v>0</v>
      </c>
      <c r="DG59" s="181">
        <f>'Сведения ФОВ'!DJ83</f>
        <v>0</v>
      </c>
      <c r="DH59" s="277">
        <f t="shared" si="99"/>
        <v>0</v>
      </c>
      <c r="DI59" s="277">
        <f t="shared" si="100"/>
        <v>0</v>
      </c>
      <c r="DJ59" s="276">
        <f t="shared" si="18"/>
        <v>0</v>
      </c>
      <c r="DK59" s="277">
        <f t="shared" si="101"/>
        <v>0</v>
      </c>
      <c r="DL59" s="277">
        <f t="shared" si="102"/>
        <v>0</v>
      </c>
      <c r="DM59" s="277">
        <f t="shared" si="103"/>
        <v>0</v>
      </c>
      <c r="DN59" s="277">
        <f t="shared" si="104"/>
        <v>0</v>
      </c>
      <c r="DO59" s="303">
        <f t="shared" si="105"/>
        <v>0</v>
      </c>
      <c r="DP59" s="380" t="str">
        <f t="shared" si="19"/>
        <v>Д</v>
      </c>
      <c r="DQ59" s="274"/>
      <c r="DR59" s="181">
        <f>'Сведения ФОВ'!DU83</f>
        <v>0</v>
      </c>
      <c r="DS59" s="181">
        <f>'Сведения ФОВ'!DV83</f>
        <v>0</v>
      </c>
      <c r="DT59" s="277">
        <f t="shared" si="106"/>
        <v>0</v>
      </c>
      <c r="DU59" s="277">
        <f t="shared" si="107"/>
        <v>0</v>
      </c>
      <c r="DV59" s="276">
        <f t="shared" si="20"/>
        <v>0</v>
      </c>
      <c r="DW59" s="277">
        <f t="shared" si="108"/>
        <v>0</v>
      </c>
      <c r="DX59" s="277">
        <f t="shared" si="109"/>
        <v>0</v>
      </c>
      <c r="DY59" s="277">
        <f t="shared" si="110"/>
        <v>0</v>
      </c>
      <c r="DZ59" s="277">
        <f t="shared" si="111"/>
        <v>0</v>
      </c>
      <c r="EA59" s="303">
        <f t="shared" si="112"/>
        <v>0</v>
      </c>
      <c r="EB59" s="380" t="str">
        <f t="shared" si="21"/>
        <v>Д</v>
      </c>
      <c r="EC59" s="274"/>
      <c r="ED59" s="181">
        <f>'Сведения ФОВ'!EG83</f>
        <v>0</v>
      </c>
      <c r="EE59" s="181">
        <f>'Сведения ФОВ'!EH83</f>
        <v>0</v>
      </c>
      <c r="EF59" s="277">
        <f t="shared" si="113"/>
        <v>0</v>
      </c>
      <c r="EG59" s="277">
        <f t="shared" si="114"/>
        <v>0</v>
      </c>
      <c r="EH59" s="276">
        <f t="shared" si="22"/>
        <v>0</v>
      </c>
      <c r="EI59" s="277">
        <f t="shared" si="115"/>
        <v>0</v>
      </c>
      <c r="EJ59" s="277">
        <f t="shared" si="116"/>
        <v>0</v>
      </c>
      <c r="EK59" s="277">
        <f t="shared" si="117"/>
        <v>0</v>
      </c>
      <c r="EL59" s="277">
        <f t="shared" si="118"/>
        <v>0</v>
      </c>
      <c r="EM59" s="303">
        <f t="shared" si="119"/>
        <v>0</v>
      </c>
      <c r="EN59" s="380" t="str">
        <f t="shared" si="23"/>
        <v>Д</v>
      </c>
      <c r="EO59" s="274"/>
      <c r="EP59" s="181">
        <f>'Сведения ФОВ'!ES83</f>
        <v>0</v>
      </c>
      <c r="EQ59" s="181">
        <f>'Сведения ФОВ'!ET83</f>
        <v>0</v>
      </c>
      <c r="ER59" s="277">
        <f t="shared" si="120"/>
        <v>0</v>
      </c>
      <c r="ES59" s="277">
        <f t="shared" si="121"/>
        <v>0</v>
      </c>
      <c r="ET59" s="276">
        <f t="shared" si="24"/>
        <v>0</v>
      </c>
      <c r="EU59" s="277">
        <f t="shared" si="122"/>
        <v>0</v>
      </c>
      <c r="EV59" s="277">
        <f t="shared" si="123"/>
        <v>0</v>
      </c>
      <c r="EW59" s="277">
        <f t="shared" si="124"/>
        <v>0</v>
      </c>
      <c r="EX59" s="277">
        <f t="shared" si="125"/>
        <v>0</v>
      </c>
      <c r="EY59" s="303">
        <f t="shared" si="126"/>
        <v>0</v>
      </c>
      <c r="EZ59" s="380" t="str">
        <f t="shared" si="25"/>
        <v>Д</v>
      </c>
      <c r="FA59" s="274"/>
      <c r="FB59" s="181">
        <f>'Сведения ФОВ'!FE83</f>
        <v>0</v>
      </c>
      <c r="FC59" s="181">
        <f>'Сведения ФОВ'!FF83</f>
        <v>0</v>
      </c>
      <c r="FD59" s="277">
        <f t="shared" si="127"/>
        <v>0</v>
      </c>
      <c r="FE59" s="277">
        <f t="shared" si="128"/>
        <v>0</v>
      </c>
      <c r="FF59" s="276">
        <f t="shared" si="26"/>
        <v>0</v>
      </c>
      <c r="FG59" s="277">
        <f t="shared" si="129"/>
        <v>0</v>
      </c>
      <c r="FH59" s="277">
        <f t="shared" si="130"/>
        <v>0</v>
      </c>
      <c r="FI59" s="277">
        <f t="shared" si="131"/>
        <v>0</v>
      </c>
      <c r="FJ59" s="277">
        <f t="shared" si="132"/>
        <v>0</v>
      </c>
      <c r="FK59" s="303">
        <f t="shared" si="133"/>
        <v>0</v>
      </c>
      <c r="FL59" s="380" t="str">
        <f t="shared" si="27"/>
        <v>Д</v>
      </c>
      <c r="FM59" s="274"/>
      <c r="FN59" s="181">
        <f>'Сведения ФОВ'!FQ83</f>
        <v>0</v>
      </c>
      <c r="FO59" s="181">
        <f>'Сведения ФОВ'!FR83</f>
        <v>0</v>
      </c>
      <c r="FP59" s="277">
        <f t="shared" si="134"/>
        <v>0</v>
      </c>
      <c r="FQ59" s="277">
        <f t="shared" si="135"/>
        <v>0</v>
      </c>
      <c r="FR59" s="276">
        <f t="shared" si="28"/>
        <v>0</v>
      </c>
      <c r="FS59" s="277">
        <f t="shared" si="136"/>
        <v>0</v>
      </c>
      <c r="FT59" s="277">
        <f t="shared" si="137"/>
        <v>0</v>
      </c>
      <c r="FU59" s="277">
        <f t="shared" si="138"/>
        <v>0</v>
      </c>
      <c r="FV59" s="277">
        <f t="shared" si="139"/>
        <v>0</v>
      </c>
      <c r="FW59" s="303">
        <f t="shared" si="140"/>
        <v>0</v>
      </c>
      <c r="FX59" s="380" t="str">
        <f t="shared" si="29"/>
        <v>Д</v>
      </c>
      <c r="FY59" s="274"/>
      <c r="FZ59" s="181">
        <f>'Сведения ФОВ'!GC83</f>
        <v>0</v>
      </c>
      <c r="GA59" s="181">
        <f>'Сведения ФОВ'!GD83</f>
        <v>0</v>
      </c>
      <c r="GB59" s="277">
        <f t="shared" si="141"/>
        <v>0</v>
      </c>
      <c r="GC59" s="277">
        <f t="shared" si="142"/>
        <v>0</v>
      </c>
      <c r="GD59" s="276">
        <f t="shared" si="30"/>
        <v>0</v>
      </c>
      <c r="GE59" s="277">
        <f t="shared" si="143"/>
        <v>0</v>
      </c>
      <c r="GF59" s="277">
        <f t="shared" si="144"/>
        <v>0</v>
      </c>
      <c r="GG59" s="277">
        <f t="shared" si="145"/>
        <v>0</v>
      </c>
      <c r="GH59" s="277">
        <f t="shared" si="146"/>
        <v>0</v>
      </c>
      <c r="GI59" s="303">
        <f t="shared" si="147"/>
        <v>0</v>
      </c>
      <c r="GJ59" s="380" t="str">
        <f t="shared" si="31"/>
        <v>Д</v>
      </c>
      <c r="GK59" s="274"/>
      <c r="GL59" s="181">
        <f>'Сведения ФОВ'!GO83</f>
        <v>0</v>
      </c>
      <c r="GM59" s="181">
        <f>'Сведения ФОВ'!GP83</f>
        <v>0</v>
      </c>
      <c r="GN59" s="277">
        <f t="shared" si="148"/>
        <v>0</v>
      </c>
      <c r="GO59" s="277">
        <f t="shared" si="149"/>
        <v>0</v>
      </c>
      <c r="GP59" s="276">
        <f t="shared" si="32"/>
        <v>0</v>
      </c>
      <c r="GQ59" s="277">
        <f t="shared" si="150"/>
        <v>0</v>
      </c>
      <c r="GR59" s="277">
        <f t="shared" si="151"/>
        <v>0</v>
      </c>
      <c r="GS59" s="277">
        <f t="shared" si="152"/>
        <v>0</v>
      </c>
      <c r="GT59" s="277">
        <f t="shared" si="153"/>
        <v>0</v>
      </c>
      <c r="GU59" s="303">
        <f t="shared" si="154"/>
        <v>0</v>
      </c>
      <c r="GV59" s="380" t="str">
        <f t="shared" si="33"/>
        <v>Д</v>
      </c>
      <c r="GW59" s="274"/>
      <c r="GX59" s="181">
        <f>'Сведения ФОВ'!HA83</f>
        <v>0</v>
      </c>
      <c r="GY59" s="181">
        <f>'Сведения ФОВ'!HB83</f>
        <v>0</v>
      </c>
      <c r="GZ59" s="277">
        <f t="shared" si="155"/>
        <v>0</v>
      </c>
      <c r="HA59" s="277">
        <f t="shared" si="156"/>
        <v>0</v>
      </c>
      <c r="HB59" s="276">
        <f t="shared" si="34"/>
        <v>0</v>
      </c>
      <c r="HC59" s="277">
        <f t="shared" si="157"/>
        <v>0</v>
      </c>
      <c r="HD59" s="277">
        <f t="shared" si="158"/>
        <v>0</v>
      </c>
      <c r="HE59" s="277">
        <f t="shared" si="159"/>
        <v>0</v>
      </c>
      <c r="HF59" s="277">
        <f t="shared" si="160"/>
        <v>0</v>
      </c>
      <c r="HG59" s="303">
        <f t="shared" si="161"/>
        <v>0</v>
      </c>
      <c r="HH59" s="380" t="str">
        <f t="shared" si="35"/>
        <v>Д</v>
      </c>
    </row>
    <row r="60" spans="1:216" ht="15.75">
      <c r="A60" s="241"/>
      <c r="B60" s="181">
        <f>'Сведения ФОВ'!E84</f>
        <v>0</v>
      </c>
      <c r="C60" s="181">
        <f>'Сведения ФОВ'!F84</f>
        <v>0</v>
      </c>
      <c r="D60" s="277">
        <f t="shared" si="36"/>
        <v>0</v>
      </c>
      <c r="E60" s="277">
        <f t="shared" si="37"/>
        <v>0</v>
      </c>
      <c r="F60" s="276">
        <f t="shared" si="0"/>
        <v>0</v>
      </c>
      <c r="G60" s="277">
        <f t="shared" si="38"/>
        <v>0</v>
      </c>
      <c r="H60" s="277">
        <f t="shared" si="39"/>
        <v>0</v>
      </c>
      <c r="I60" s="277">
        <f t="shared" si="40"/>
        <v>0</v>
      </c>
      <c r="J60" s="277">
        <f t="shared" si="41"/>
        <v>0</v>
      </c>
      <c r="K60" s="303">
        <f t="shared" si="42"/>
        <v>0</v>
      </c>
      <c r="L60" s="380" t="str">
        <f t="shared" si="1"/>
        <v>Д</v>
      </c>
      <c r="M60" s="274"/>
      <c r="N60" s="181">
        <f>'Сведения ФОВ'!Q84</f>
        <v>0</v>
      </c>
      <c r="O60" s="181">
        <f>'Сведения ФОВ'!R84</f>
        <v>0</v>
      </c>
      <c r="P60" s="277">
        <f t="shared" si="43"/>
        <v>0</v>
      </c>
      <c r="Q60" s="277">
        <f t="shared" si="44"/>
        <v>0</v>
      </c>
      <c r="R60" s="276">
        <f t="shared" si="2"/>
        <v>0</v>
      </c>
      <c r="S60" s="277">
        <f t="shared" si="45"/>
        <v>0</v>
      </c>
      <c r="T60" s="277">
        <f t="shared" si="46"/>
        <v>0</v>
      </c>
      <c r="U60" s="277">
        <f t="shared" si="47"/>
        <v>0</v>
      </c>
      <c r="V60" s="277">
        <f t="shared" si="48"/>
        <v>0</v>
      </c>
      <c r="W60" s="303">
        <f t="shared" si="49"/>
        <v>0</v>
      </c>
      <c r="X60" s="380" t="str">
        <f t="shared" si="3"/>
        <v>Д</v>
      </c>
      <c r="Y60" s="274"/>
      <c r="Z60" s="181">
        <f>'Сведения ФОВ'!AC84</f>
        <v>0</v>
      </c>
      <c r="AA60" s="181">
        <f>'Сведения ФОВ'!AD84</f>
        <v>0</v>
      </c>
      <c r="AB60" s="277">
        <f t="shared" si="50"/>
        <v>0</v>
      </c>
      <c r="AC60" s="277">
        <f t="shared" si="51"/>
        <v>0</v>
      </c>
      <c r="AD60" s="276">
        <f t="shared" si="4"/>
        <v>0</v>
      </c>
      <c r="AE60" s="277">
        <f t="shared" si="52"/>
        <v>0</v>
      </c>
      <c r="AF60" s="277">
        <f t="shared" si="53"/>
        <v>0</v>
      </c>
      <c r="AG60" s="277">
        <f t="shared" si="54"/>
        <v>0</v>
      </c>
      <c r="AH60" s="277">
        <f t="shared" si="55"/>
        <v>0</v>
      </c>
      <c r="AI60" s="303">
        <f t="shared" si="56"/>
        <v>0</v>
      </c>
      <c r="AJ60" s="380" t="str">
        <f t="shared" si="5"/>
        <v>Д</v>
      </c>
      <c r="AK60" s="274"/>
      <c r="AL60" s="181">
        <f>'Сведения ФОВ'!AO84</f>
        <v>0</v>
      </c>
      <c r="AM60" s="181">
        <f>'Сведения ФОВ'!AP84</f>
        <v>0</v>
      </c>
      <c r="AN60" s="277">
        <f t="shared" si="57"/>
        <v>0</v>
      </c>
      <c r="AO60" s="277">
        <f t="shared" si="58"/>
        <v>0</v>
      </c>
      <c r="AP60" s="276">
        <f t="shared" si="6"/>
        <v>0</v>
      </c>
      <c r="AQ60" s="277">
        <f t="shared" si="59"/>
        <v>0</v>
      </c>
      <c r="AR60" s="277">
        <f t="shared" si="60"/>
        <v>0</v>
      </c>
      <c r="AS60" s="277">
        <f t="shared" si="61"/>
        <v>0</v>
      </c>
      <c r="AT60" s="277">
        <f t="shared" si="62"/>
        <v>0</v>
      </c>
      <c r="AU60" s="303">
        <f t="shared" si="63"/>
        <v>0</v>
      </c>
      <c r="AV60" s="380" t="str">
        <f t="shared" si="7"/>
        <v>Д</v>
      </c>
      <c r="AW60" s="274"/>
      <c r="AX60" s="181">
        <f>'Сведения ФОВ'!BA84</f>
        <v>0</v>
      </c>
      <c r="AY60" s="181">
        <f>'Сведения ФОВ'!BB84</f>
        <v>0</v>
      </c>
      <c r="AZ60" s="277">
        <f t="shared" si="64"/>
        <v>0</v>
      </c>
      <c r="BA60" s="277">
        <f t="shared" si="65"/>
        <v>0</v>
      </c>
      <c r="BB60" s="276">
        <f t="shared" si="8"/>
        <v>0</v>
      </c>
      <c r="BC60" s="277">
        <f t="shared" si="66"/>
        <v>0</v>
      </c>
      <c r="BD60" s="277">
        <f t="shared" si="67"/>
        <v>0</v>
      </c>
      <c r="BE60" s="277">
        <f t="shared" si="68"/>
        <v>0</v>
      </c>
      <c r="BF60" s="277">
        <f t="shared" si="69"/>
        <v>0</v>
      </c>
      <c r="BG60" s="303">
        <f t="shared" si="70"/>
        <v>0</v>
      </c>
      <c r="BH60" s="380" t="str">
        <f t="shared" si="9"/>
        <v>Д</v>
      </c>
      <c r="BI60" s="274"/>
      <c r="BJ60" s="181">
        <f>'Сведения ФОВ'!BM84</f>
        <v>0</v>
      </c>
      <c r="BK60" s="181">
        <f>'Сведения ФОВ'!BN84</f>
        <v>0</v>
      </c>
      <c r="BL60" s="277">
        <f t="shared" si="71"/>
        <v>0</v>
      </c>
      <c r="BM60" s="277">
        <f t="shared" si="72"/>
        <v>0</v>
      </c>
      <c r="BN60" s="276">
        <f t="shared" si="10"/>
        <v>0</v>
      </c>
      <c r="BO60" s="277">
        <f t="shared" si="73"/>
        <v>0</v>
      </c>
      <c r="BP60" s="277">
        <f t="shared" si="74"/>
        <v>0</v>
      </c>
      <c r="BQ60" s="277">
        <f t="shared" si="75"/>
        <v>0</v>
      </c>
      <c r="BR60" s="277">
        <f t="shared" si="76"/>
        <v>0</v>
      </c>
      <c r="BS60" s="303">
        <f t="shared" si="77"/>
        <v>0</v>
      </c>
      <c r="BT60" s="380" t="str">
        <f t="shared" si="11"/>
        <v>Д</v>
      </c>
      <c r="BU60" s="274"/>
      <c r="BV60" s="181">
        <f>'Сведения ФОВ'!BY84</f>
        <v>0</v>
      </c>
      <c r="BW60" s="181">
        <f>'Сведения ФОВ'!BZ84</f>
        <v>0</v>
      </c>
      <c r="BX60" s="277">
        <f t="shared" si="78"/>
        <v>0</v>
      </c>
      <c r="BY60" s="277">
        <f t="shared" si="79"/>
        <v>0</v>
      </c>
      <c r="BZ60" s="276">
        <f t="shared" si="12"/>
        <v>0</v>
      </c>
      <c r="CA60" s="277">
        <f t="shared" si="80"/>
        <v>0</v>
      </c>
      <c r="CB60" s="277">
        <f t="shared" si="81"/>
        <v>0</v>
      </c>
      <c r="CC60" s="277">
        <f t="shared" si="82"/>
        <v>0</v>
      </c>
      <c r="CD60" s="277">
        <f t="shared" si="83"/>
        <v>0</v>
      </c>
      <c r="CE60" s="303">
        <f t="shared" si="84"/>
        <v>0</v>
      </c>
      <c r="CF60" s="380" t="str">
        <f t="shared" si="13"/>
        <v>Д</v>
      </c>
      <c r="CG60" s="274"/>
      <c r="CH60" s="181">
        <f>'Сведения ФОВ'!CK84</f>
        <v>0</v>
      </c>
      <c r="CI60" s="181">
        <f>'Сведения ФОВ'!CL84</f>
        <v>0</v>
      </c>
      <c r="CJ60" s="277">
        <f t="shared" si="85"/>
        <v>0</v>
      </c>
      <c r="CK60" s="277">
        <f t="shared" si="86"/>
        <v>0</v>
      </c>
      <c r="CL60" s="276">
        <f t="shared" si="14"/>
        <v>0</v>
      </c>
      <c r="CM60" s="277">
        <f t="shared" si="87"/>
        <v>0</v>
      </c>
      <c r="CN60" s="277">
        <f t="shared" si="88"/>
        <v>0</v>
      </c>
      <c r="CO60" s="277">
        <f t="shared" si="89"/>
        <v>0</v>
      </c>
      <c r="CP60" s="277">
        <f t="shared" si="90"/>
        <v>0</v>
      </c>
      <c r="CQ60" s="303">
        <f t="shared" si="91"/>
        <v>0</v>
      </c>
      <c r="CR60" s="380" t="str">
        <f t="shared" si="15"/>
        <v>Д</v>
      </c>
      <c r="CS60" s="274"/>
      <c r="CT60" s="181">
        <f>'Сведения ФОВ'!CW84</f>
        <v>0</v>
      </c>
      <c r="CU60" s="181">
        <f>'Сведения ФОВ'!CX84</f>
        <v>0</v>
      </c>
      <c r="CV60" s="277">
        <f t="shared" si="92"/>
        <v>0</v>
      </c>
      <c r="CW60" s="277">
        <f t="shared" si="93"/>
        <v>0</v>
      </c>
      <c r="CX60" s="276">
        <f t="shared" si="16"/>
        <v>0</v>
      </c>
      <c r="CY60" s="277">
        <f t="shared" si="94"/>
        <v>0</v>
      </c>
      <c r="CZ60" s="277">
        <f t="shared" si="95"/>
        <v>0</v>
      </c>
      <c r="DA60" s="277">
        <f t="shared" si="96"/>
        <v>0</v>
      </c>
      <c r="DB60" s="277">
        <f t="shared" si="97"/>
        <v>0</v>
      </c>
      <c r="DC60" s="303">
        <f t="shared" si="98"/>
        <v>0</v>
      </c>
      <c r="DD60" s="380" t="str">
        <f t="shared" si="17"/>
        <v>Д</v>
      </c>
      <c r="DE60" s="274"/>
      <c r="DF60" s="181">
        <f>'Сведения ФОВ'!DI84</f>
        <v>0</v>
      </c>
      <c r="DG60" s="181">
        <f>'Сведения ФОВ'!DJ84</f>
        <v>0</v>
      </c>
      <c r="DH60" s="277">
        <f t="shared" si="99"/>
        <v>0</v>
      </c>
      <c r="DI60" s="277">
        <f t="shared" si="100"/>
        <v>0</v>
      </c>
      <c r="DJ60" s="276">
        <f t="shared" si="18"/>
        <v>0</v>
      </c>
      <c r="DK60" s="277">
        <f t="shared" si="101"/>
        <v>0</v>
      </c>
      <c r="DL60" s="277">
        <f t="shared" si="102"/>
        <v>0</v>
      </c>
      <c r="DM60" s="277">
        <f t="shared" si="103"/>
        <v>0</v>
      </c>
      <c r="DN60" s="277">
        <f t="shared" si="104"/>
        <v>0</v>
      </c>
      <c r="DO60" s="303">
        <f t="shared" si="105"/>
        <v>0</v>
      </c>
      <c r="DP60" s="380" t="str">
        <f t="shared" si="19"/>
        <v>Д</v>
      </c>
      <c r="DQ60" s="274"/>
      <c r="DR60" s="181">
        <f>'Сведения ФОВ'!DU84</f>
        <v>0</v>
      </c>
      <c r="DS60" s="181">
        <f>'Сведения ФОВ'!DV84</f>
        <v>0</v>
      </c>
      <c r="DT60" s="277">
        <f t="shared" si="106"/>
        <v>0</v>
      </c>
      <c r="DU60" s="277">
        <f t="shared" si="107"/>
        <v>0</v>
      </c>
      <c r="DV60" s="276">
        <f t="shared" si="20"/>
        <v>0</v>
      </c>
      <c r="DW60" s="277">
        <f t="shared" si="108"/>
        <v>0</v>
      </c>
      <c r="DX60" s="277">
        <f t="shared" si="109"/>
        <v>0</v>
      </c>
      <c r="DY60" s="277">
        <f t="shared" si="110"/>
        <v>0</v>
      </c>
      <c r="DZ60" s="277">
        <f t="shared" si="111"/>
        <v>0</v>
      </c>
      <c r="EA60" s="303">
        <f t="shared" si="112"/>
        <v>0</v>
      </c>
      <c r="EB60" s="380" t="str">
        <f t="shared" si="21"/>
        <v>Д</v>
      </c>
      <c r="EC60" s="274"/>
      <c r="ED60" s="181">
        <f>'Сведения ФОВ'!EG84</f>
        <v>0</v>
      </c>
      <c r="EE60" s="181">
        <f>'Сведения ФОВ'!EH84</f>
        <v>0</v>
      </c>
      <c r="EF60" s="277">
        <f t="shared" si="113"/>
        <v>0</v>
      </c>
      <c r="EG60" s="277">
        <f t="shared" si="114"/>
        <v>0</v>
      </c>
      <c r="EH60" s="276">
        <f t="shared" si="22"/>
        <v>0</v>
      </c>
      <c r="EI60" s="277">
        <f t="shared" si="115"/>
        <v>0</v>
      </c>
      <c r="EJ60" s="277">
        <f t="shared" si="116"/>
        <v>0</v>
      </c>
      <c r="EK60" s="277">
        <f t="shared" si="117"/>
        <v>0</v>
      </c>
      <c r="EL60" s="277">
        <f t="shared" si="118"/>
        <v>0</v>
      </c>
      <c r="EM60" s="303">
        <f t="shared" si="119"/>
        <v>0</v>
      </c>
      <c r="EN60" s="380" t="str">
        <f t="shared" si="23"/>
        <v>Д</v>
      </c>
      <c r="EO60" s="274"/>
      <c r="EP60" s="181">
        <f>'Сведения ФОВ'!ES84</f>
        <v>0</v>
      </c>
      <c r="EQ60" s="181">
        <f>'Сведения ФОВ'!ET84</f>
        <v>0</v>
      </c>
      <c r="ER60" s="277">
        <f t="shared" si="120"/>
        <v>0</v>
      </c>
      <c r="ES60" s="277">
        <f t="shared" si="121"/>
        <v>0</v>
      </c>
      <c r="ET60" s="276">
        <f t="shared" si="24"/>
        <v>0</v>
      </c>
      <c r="EU60" s="277">
        <f t="shared" si="122"/>
        <v>0</v>
      </c>
      <c r="EV60" s="277">
        <f t="shared" si="123"/>
        <v>0</v>
      </c>
      <c r="EW60" s="277">
        <f t="shared" si="124"/>
        <v>0</v>
      </c>
      <c r="EX60" s="277">
        <f t="shared" si="125"/>
        <v>0</v>
      </c>
      <c r="EY60" s="303">
        <f t="shared" si="126"/>
        <v>0</v>
      </c>
      <c r="EZ60" s="380" t="str">
        <f t="shared" si="25"/>
        <v>Д</v>
      </c>
      <c r="FA60" s="274"/>
      <c r="FB60" s="181">
        <f>'Сведения ФОВ'!FE84</f>
        <v>0</v>
      </c>
      <c r="FC60" s="181">
        <f>'Сведения ФОВ'!FF84</f>
        <v>0</v>
      </c>
      <c r="FD60" s="277">
        <f t="shared" si="127"/>
        <v>0</v>
      </c>
      <c r="FE60" s="277">
        <f t="shared" si="128"/>
        <v>0</v>
      </c>
      <c r="FF60" s="276">
        <f t="shared" si="26"/>
        <v>0</v>
      </c>
      <c r="FG60" s="277">
        <f t="shared" si="129"/>
        <v>0</v>
      </c>
      <c r="FH60" s="277">
        <f t="shared" si="130"/>
        <v>0</v>
      </c>
      <c r="FI60" s="277">
        <f t="shared" si="131"/>
        <v>0</v>
      </c>
      <c r="FJ60" s="277">
        <f t="shared" si="132"/>
        <v>0</v>
      </c>
      <c r="FK60" s="303">
        <f t="shared" si="133"/>
        <v>0</v>
      </c>
      <c r="FL60" s="380" t="str">
        <f t="shared" si="27"/>
        <v>Д</v>
      </c>
      <c r="FM60" s="274"/>
      <c r="FN60" s="181">
        <f>'Сведения ФОВ'!FQ84</f>
        <v>0</v>
      </c>
      <c r="FO60" s="181">
        <f>'Сведения ФОВ'!FR84</f>
        <v>0</v>
      </c>
      <c r="FP60" s="277">
        <f t="shared" si="134"/>
        <v>0</v>
      </c>
      <c r="FQ60" s="277">
        <f t="shared" si="135"/>
        <v>0</v>
      </c>
      <c r="FR60" s="276">
        <f t="shared" si="28"/>
        <v>0</v>
      </c>
      <c r="FS60" s="277">
        <f t="shared" si="136"/>
        <v>0</v>
      </c>
      <c r="FT60" s="277">
        <f t="shared" si="137"/>
        <v>0</v>
      </c>
      <c r="FU60" s="277">
        <f t="shared" si="138"/>
        <v>0</v>
      </c>
      <c r="FV60" s="277">
        <f t="shared" si="139"/>
        <v>0</v>
      </c>
      <c r="FW60" s="303">
        <f t="shared" si="140"/>
        <v>0</v>
      </c>
      <c r="FX60" s="380" t="str">
        <f t="shared" si="29"/>
        <v>Д</v>
      </c>
      <c r="FY60" s="274"/>
      <c r="FZ60" s="181">
        <f>'Сведения ФОВ'!GC84</f>
        <v>0</v>
      </c>
      <c r="GA60" s="181">
        <f>'Сведения ФОВ'!GD84</f>
        <v>0</v>
      </c>
      <c r="GB60" s="277">
        <f t="shared" si="141"/>
        <v>0</v>
      </c>
      <c r="GC60" s="277">
        <f t="shared" si="142"/>
        <v>0</v>
      </c>
      <c r="GD60" s="276">
        <f t="shared" si="30"/>
        <v>0</v>
      </c>
      <c r="GE60" s="277">
        <f t="shared" si="143"/>
        <v>0</v>
      </c>
      <c r="GF60" s="277">
        <f t="shared" si="144"/>
        <v>0</v>
      </c>
      <c r="GG60" s="277">
        <f t="shared" si="145"/>
        <v>0</v>
      </c>
      <c r="GH60" s="277">
        <f t="shared" si="146"/>
        <v>0</v>
      </c>
      <c r="GI60" s="303">
        <f t="shared" si="147"/>
        <v>0</v>
      </c>
      <c r="GJ60" s="380" t="str">
        <f t="shared" si="31"/>
        <v>Д</v>
      </c>
      <c r="GK60" s="274"/>
      <c r="GL60" s="181">
        <f>'Сведения ФОВ'!GO84</f>
        <v>0</v>
      </c>
      <c r="GM60" s="181">
        <f>'Сведения ФОВ'!GP84</f>
        <v>0</v>
      </c>
      <c r="GN60" s="277">
        <f t="shared" si="148"/>
        <v>0</v>
      </c>
      <c r="GO60" s="277">
        <f t="shared" si="149"/>
        <v>0</v>
      </c>
      <c r="GP60" s="276">
        <f t="shared" si="32"/>
        <v>0</v>
      </c>
      <c r="GQ60" s="277">
        <f t="shared" si="150"/>
        <v>0</v>
      </c>
      <c r="GR60" s="277">
        <f t="shared" si="151"/>
        <v>0</v>
      </c>
      <c r="GS60" s="277">
        <f t="shared" si="152"/>
        <v>0</v>
      </c>
      <c r="GT60" s="277">
        <f t="shared" si="153"/>
        <v>0</v>
      </c>
      <c r="GU60" s="303">
        <f t="shared" si="154"/>
        <v>0</v>
      </c>
      <c r="GV60" s="380" t="str">
        <f t="shared" si="33"/>
        <v>Д</v>
      </c>
      <c r="GW60" s="274"/>
      <c r="GX60" s="181">
        <f>'Сведения ФОВ'!HA84</f>
        <v>0</v>
      </c>
      <c r="GY60" s="181">
        <f>'Сведения ФОВ'!HB84</f>
        <v>0</v>
      </c>
      <c r="GZ60" s="277">
        <f t="shared" si="155"/>
        <v>0</v>
      </c>
      <c r="HA60" s="277">
        <f t="shared" si="156"/>
        <v>0</v>
      </c>
      <c r="HB60" s="276">
        <f t="shared" si="34"/>
        <v>0</v>
      </c>
      <c r="HC60" s="277">
        <f t="shared" si="157"/>
        <v>0</v>
      </c>
      <c r="HD60" s="277">
        <f t="shared" si="158"/>
        <v>0</v>
      </c>
      <c r="HE60" s="277">
        <f t="shared" si="159"/>
        <v>0</v>
      </c>
      <c r="HF60" s="277">
        <f t="shared" si="160"/>
        <v>0</v>
      </c>
      <c r="HG60" s="303">
        <f t="shared" si="161"/>
        <v>0</v>
      </c>
      <c r="HH60" s="380" t="str">
        <f t="shared" si="35"/>
        <v>Д</v>
      </c>
    </row>
    <row r="61" spans="1:216" ht="15.75">
      <c r="A61" s="241"/>
      <c r="B61" s="181">
        <f>'Сведения ФОВ'!E85</f>
        <v>0</v>
      </c>
      <c r="C61" s="181">
        <f>'Сведения ФОВ'!F85</f>
        <v>0</v>
      </c>
      <c r="D61" s="277">
        <f t="shared" si="36"/>
        <v>0</v>
      </c>
      <c r="E61" s="277">
        <f t="shared" si="37"/>
        <v>0</v>
      </c>
      <c r="F61" s="276">
        <f t="shared" si="0"/>
        <v>0</v>
      </c>
      <c r="G61" s="277">
        <f t="shared" si="38"/>
        <v>0</v>
      </c>
      <c r="H61" s="277">
        <f t="shared" si="39"/>
        <v>0</v>
      </c>
      <c r="I61" s="277">
        <f t="shared" si="40"/>
        <v>0</v>
      </c>
      <c r="J61" s="277">
        <f t="shared" si="41"/>
        <v>0</v>
      </c>
      <c r="K61" s="303">
        <f t="shared" si="42"/>
        <v>0</v>
      </c>
      <c r="L61" s="380" t="str">
        <f t="shared" si="1"/>
        <v>Д</v>
      </c>
      <c r="M61" s="274"/>
      <c r="N61" s="181">
        <f>'Сведения ФОВ'!Q85</f>
        <v>0</v>
      </c>
      <c r="O61" s="181">
        <f>'Сведения ФОВ'!R85</f>
        <v>0</v>
      </c>
      <c r="P61" s="277">
        <f t="shared" si="43"/>
        <v>0</v>
      </c>
      <c r="Q61" s="277">
        <f t="shared" si="44"/>
        <v>0</v>
      </c>
      <c r="R61" s="276">
        <f t="shared" si="2"/>
        <v>0</v>
      </c>
      <c r="S61" s="277">
        <f t="shared" si="45"/>
        <v>0</v>
      </c>
      <c r="T61" s="277">
        <f t="shared" si="46"/>
        <v>0</v>
      </c>
      <c r="U61" s="277">
        <f t="shared" si="47"/>
        <v>0</v>
      </c>
      <c r="V61" s="277">
        <f t="shared" si="48"/>
        <v>0</v>
      </c>
      <c r="W61" s="303">
        <f t="shared" si="49"/>
        <v>0</v>
      </c>
      <c r="X61" s="380" t="str">
        <f t="shared" si="3"/>
        <v>Д</v>
      </c>
      <c r="Y61" s="274"/>
      <c r="Z61" s="181">
        <f>'Сведения ФОВ'!AC85</f>
        <v>0</v>
      </c>
      <c r="AA61" s="181">
        <f>'Сведения ФОВ'!AD85</f>
        <v>0</v>
      </c>
      <c r="AB61" s="277">
        <f t="shared" si="50"/>
        <v>0</v>
      </c>
      <c r="AC61" s="277">
        <f t="shared" si="51"/>
        <v>0</v>
      </c>
      <c r="AD61" s="276">
        <f t="shared" si="4"/>
        <v>0</v>
      </c>
      <c r="AE61" s="277">
        <f t="shared" si="52"/>
        <v>0</v>
      </c>
      <c r="AF61" s="277">
        <f t="shared" si="53"/>
        <v>0</v>
      </c>
      <c r="AG61" s="277">
        <f t="shared" si="54"/>
        <v>0</v>
      </c>
      <c r="AH61" s="277">
        <f t="shared" si="55"/>
        <v>0</v>
      </c>
      <c r="AI61" s="303">
        <f t="shared" si="56"/>
        <v>0</v>
      </c>
      <c r="AJ61" s="380" t="str">
        <f t="shared" si="5"/>
        <v>Д</v>
      </c>
      <c r="AK61" s="274"/>
      <c r="AL61" s="181">
        <f>'Сведения ФОВ'!AO85</f>
        <v>0</v>
      </c>
      <c r="AM61" s="181">
        <f>'Сведения ФОВ'!AP85</f>
        <v>0</v>
      </c>
      <c r="AN61" s="277">
        <f t="shared" si="57"/>
        <v>0</v>
      </c>
      <c r="AO61" s="277">
        <f t="shared" si="58"/>
        <v>0</v>
      </c>
      <c r="AP61" s="276">
        <f t="shared" si="6"/>
        <v>0</v>
      </c>
      <c r="AQ61" s="277">
        <f t="shared" si="59"/>
        <v>0</v>
      </c>
      <c r="AR61" s="277">
        <f t="shared" si="60"/>
        <v>0</v>
      </c>
      <c r="AS61" s="277">
        <f t="shared" si="61"/>
        <v>0</v>
      </c>
      <c r="AT61" s="277">
        <f t="shared" si="62"/>
        <v>0</v>
      </c>
      <c r="AU61" s="303">
        <f t="shared" si="63"/>
        <v>0</v>
      </c>
      <c r="AV61" s="380" t="str">
        <f t="shared" si="7"/>
        <v>Д</v>
      </c>
      <c r="AW61" s="274"/>
      <c r="AX61" s="181">
        <f>'Сведения ФОВ'!BA85</f>
        <v>0</v>
      </c>
      <c r="AY61" s="181">
        <f>'Сведения ФОВ'!BB85</f>
        <v>0</v>
      </c>
      <c r="AZ61" s="277">
        <f t="shared" si="64"/>
        <v>0</v>
      </c>
      <c r="BA61" s="277">
        <f t="shared" si="65"/>
        <v>0</v>
      </c>
      <c r="BB61" s="276">
        <f t="shared" si="8"/>
        <v>0</v>
      </c>
      <c r="BC61" s="277">
        <f t="shared" si="66"/>
        <v>0</v>
      </c>
      <c r="BD61" s="277">
        <f t="shared" si="67"/>
        <v>0</v>
      </c>
      <c r="BE61" s="277">
        <f t="shared" si="68"/>
        <v>0</v>
      </c>
      <c r="BF61" s="277">
        <f t="shared" si="69"/>
        <v>0</v>
      </c>
      <c r="BG61" s="303">
        <f t="shared" si="70"/>
        <v>0</v>
      </c>
      <c r="BH61" s="380" t="str">
        <f t="shared" si="9"/>
        <v>Д</v>
      </c>
      <c r="BI61" s="274"/>
      <c r="BJ61" s="181">
        <f>'Сведения ФОВ'!BM85</f>
        <v>0</v>
      </c>
      <c r="BK61" s="181">
        <f>'Сведения ФОВ'!BN85</f>
        <v>0</v>
      </c>
      <c r="BL61" s="277">
        <f t="shared" si="71"/>
        <v>0</v>
      </c>
      <c r="BM61" s="277">
        <f t="shared" si="72"/>
        <v>0</v>
      </c>
      <c r="BN61" s="276">
        <f t="shared" si="10"/>
        <v>0</v>
      </c>
      <c r="BO61" s="277">
        <f t="shared" si="73"/>
        <v>0</v>
      </c>
      <c r="BP61" s="277">
        <f t="shared" si="74"/>
        <v>0</v>
      </c>
      <c r="BQ61" s="277">
        <f t="shared" si="75"/>
        <v>0</v>
      </c>
      <c r="BR61" s="277">
        <f t="shared" si="76"/>
        <v>0</v>
      </c>
      <c r="BS61" s="303">
        <f t="shared" si="77"/>
        <v>0</v>
      </c>
      <c r="BT61" s="380" t="str">
        <f t="shared" si="11"/>
        <v>Д</v>
      </c>
      <c r="BU61" s="274"/>
      <c r="BV61" s="181">
        <f>'Сведения ФОВ'!BY85</f>
        <v>0</v>
      </c>
      <c r="BW61" s="181">
        <f>'Сведения ФОВ'!BZ85</f>
        <v>0</v>
      </c>
      <c r="BX61" s="277">
        <f t="shared" si="78"/>
        <v>0</v>
      </c>
      <c r="BY61" s="277">
        <f t="shared" si="79"/>
        <v>0</v>
      </c>
      <c r="BZ61" s="276">
        <f t="shared" si="12"/>
        <v>0</v>
      </c>
      <c r="CA61" s="277">
        <f t="shared" si="80"/>
        <v>0</v>
      </c>
      <c r="CB61" s="277">
        <f t="shared" si="81"/>
        <v>0</v>
      </c>
      <c r="CC61" s="277">
        <f t="shared" si="82"/>
        <v>0</v>
      </c>
      <c r="CD61" s="277">
        <f t="shared" si="83"/>
        <v>0</v>
      </c>
      <c r="CE61" s="303">
        <f t="shared" si="84"/>
        <v>0</v>
      </c>
      <c r="CF61" s="380" t="str">
        <f t="shared" si="13"/>
        <v>Д</v>
      </c>
      <c r="CG61" s="274"/>
      <c r="CH61" s="181">
        <f>'Сведения ФОВ'!CK85</f>
        <v>0</v>
      </c>
      <c r="CI61" s="181">
        <f>'Сведения ФОВ'!CL85</f>
        <v>0</v>
      </c>
      <c r="CJ61" s="277">
        <f t="shared" si="85"/>
        <v>0</v>
      </c>
      <c r="CK61" s="277">
        <f t="shared" si="86"/>
        <v>0</v>
      </c>
      <c r="CL61" s="276">
        <f t="shared" si="14"/>
        <v>0</v>
      </c>
      <c r="CM61" s="277">
        <f t="shared" si="87"/>
        <v>0</v>
      </c>
      <c r="CN61" s="277">
        <f t="shared" si="88"/>
        <v>0</v>
      </c>
      <c r="CO61" s="277">
        <f t="shared" si="89"/>
        <v>0</v>
      </c>
      <c r="CP61" s="277">
        <f t="shared" si="90"/>
        <v>0</v>
      </c>
      <c r="CQ61" s="303">
        <f t="shared" si="91"/>
        <v>0</v>
      </c>
      <c r="CR61" s="380" t="str">
        <f t="shared" si="15"/>
        <v>Д</v>
      </c>
      <c r="CS61" s="274"/>
      <c r="CT61" s="181">
        <f>'Сведения ФОВ'!CW85</f>
        <v>0</v>
      </c>
      <c r="CU61" s="181">
        <f>'Сведения ФОВ'!CX85</f>
        <v>0</v>
      </c>
      <c r="CV61" s="277">
        <f t="shared" si="92"/>
        <v>0</v>
      </c>
      <c r="CW61" s="277">
        <f t="shared" si="93"/>
        <v>0</v>
      </c>
      <c r="CX61" s="276">
        <f t="shared" si="16"/>
        <v>0</v>
      </c>
      <c r="CY61" s="277">
        <f t="shared" si="94"/>
        <v>0</v>
      </c>
      <c r="CZ61" s="277">
        <f t="shared" si="95"/>
        <v>0</v>
      </c>
      <c r="DA61" s="277">
        <f t="shared" si="96"/>
        <v>0</v>
      </c>
      <c r="DB61" s="277">
        <f t="shared" si="97"/>
        <v>0</v>
      </c>
      <c r="DC61" s="303">
        <f t="shared" si="98"/>
        <v>0</v>
      </c>
      <c r="DD61" s="380" t="str">
        <f t="shared" si="17"/>
        <v>Д</v>
      </c>
      <c r="DE61" s="274"/>
      <c r="DF61" s="181">
        <f>'Сведения ФОВ'!DI85</f>
        <v>0</v>
      </c>
      <c r="DG61" s="181">
        <f>'Сведения ФОВ'!DJ85</f>
        <v>0</v>
      </c>
      <c r="DH61" s="277">
        <f t="shared" si="99"/>
        <v>0</v>
      </c>
      <c r="DI61" s="277">
        <f t="shared" si="100"/>
        <v>0</v>
      </c>
      <c r="DJ61" s="276">
        <f t="shared" si="18"/>
        <v>0</v>
      </c>
      <c r="DK61" s="277">
        <f t="shared" si="101"/>
        <v>0</v>
      </c>
      <c r="DL61" s="277">
        <f t="shared" si="102"/>
        <v>0</v>
      </c>
      <c r="DM61" s="277">
        <f t="shared" si="103"/>
        <v>0</v>
      </c>
      <c r="DN61" s="277">
        <f t="shared" si="104"/>
        <v>0</v>
      </c>
      <c r="DO61" s="303">
        <f t="shared" si="105"/>
        <v>0</v>
      </c>
      <c r="DP61" s="380" t="str">
        <f t="shared" si="19"/>
        <v>Д</v>
      </c>
      <c r="DQ61" s="274"/>
      <c r="DR61" s="181">
        <f>'Сведения ФОВ'!DU85</f>
        <v>0</v>
      </c>
      <c r="DS61" s="181">
        <f>'Сведения ФОВ'!DV85</f>
        <v>0</v>
      </c>
      <c r="DT61" s="277">
        <f t="shared" si="106"/>
        <v>0</v>
      </c>
      <c r="DU61" s="277">
        <f t="shared" si="107"/>
        <v>0</v>
      </c>
      <c r="DV61" s="276">
        <f t="shared" si="20"/>
        <v>0</v>
      </c>
      <c r="DW61" s="277">
        <f t="shared" si="108"/>
        <v>0</v>
      </c>
      <c r="DX61" s="277">
        <f t="shared" si="109"/>
        <v>0</v>
      </c>
      <c r="DY61" s="277">
        <f t="shared" si="110"/>
        <v>0</v>
      </c>
      <c r="DZ61" s="277">
        <f t="shared" si="111"/>
        <v>0</v>
      </c>
      <c r="EA61" s="303">
        <f t="shared" si="112"/>
        <v>0</v>
      </c>
      <c r="EB61" s="380" t="str">
        <f t="shared" si="21"/>
        <v>Д</v>
      </c>
      <c r="EC61" s="274"/>
      <c r="ED61" s="181">
        <f>'Сведения ФОВ'!EG85</f>
        <v>0</v>
      </c>
      <c r="EE61" s="181">
        <f>'Сведения ФОВ'!EH85</f>
        <v>0</v>
      </c>
      <c r="EF61" s="277">
        <f t="shared" si="113"/>
        <v>0</v>
      </c>
      <c r="EG61" s="277">
        <f t="shared" si="114"/>
        <v>0</v>
      </c>
      <c r="EH61" s="276">
        <f t="shared" si="22"/>
        <v>0</v>
      </c>
      <c r="EI61" s="277">
        <f t="shared" si="115"/>
        <v>0</v>
      </c>
      <c r="EJ61" s="277">
        <f t="shared" si="116"/>
        <v>0</v>
      </c>
      <c r="EK61" s="277">
        <f t="shared" si="117"/>
        <v>0</v>
      </c>
      <c r="EL61" s="277">
        <f t="shared" si="118"/>
        <v>0</v>
      </c>
      <c r="EM61" s="303">
        <f t="shared" si="119"/>
        <v>0</v>
      </c>
      <c r="EN61" s="380" t="str">
        <f t="shared" si="23"/>
        <v>Д</v>
      </c>
      <c r="EO61" s="274"/>
      <c r="EP61" s="181">
        <f>'Сведения ФОВ'!ES85</f>
        <v>0</v>
      </c>
      <c r="EQ61" s="181">
        <f>'Сведения ФОВ'!ET85</f>
        <v>0</v>
      </c>
      <c r="ER61" s="277">
        <f t="shared" si="120"/>
        <v>0</v>
      </c>
      <c r="ES61" s="277">
        <f t="shared" si="121"/>
        <v>0</v>
      </c>
      <c r="ET61" s="276">
        <f t="shared" si="24"/>
        <v>0</v>
      </c>
      <c r="EU61" s="277">
        <f t="shared" si="122"/>
        <v>0</v>
      </c>
      <c r="EV61" s="277">
        <f t="shared" si="123"/>
        <v>0</v>
      </c>
      <c r="EW61" s="277">
        <f t="shared" si="124"/>
        <v>0</v>
      </c>
      <c r="EX61" s="277">
        <f t="shared" si="125"/>
        <v>0</v>
      </c>
      <c r="EY61" s="303">
        <f t="shared" si="126"/>
        <v>0</v>
      </c>
      <c r="EZ61" s="380" t="str">
        <f t="shared" si="25"/>
        <v>Д</v>
      </c>
      <c r="FA61" s="274"/>
      <c r="FB61" s="181">
        <f>'Сведения ФОВ'!FE85</f>
        <v>0</v>
      </c>
      <c r="FC61" s="181">
        <f>'Сведения ФОВ'!FF85</f>
        <v>0</v>
      </c>
      <c r="FD61" s="277">
        <f t="shared" si="127"/>
        <v>0</v>
      </c>
      <c r="FE61" s="277">
        <f t="shared" si="128"/>
        <v>0</v>
      </c>
      <c r="FF61" s="276">
        <f t="shared" si="26"/>
        <v>0</v>
      </c>
      <c r="FG61" s="277">
        <f t="shared" si="129"/>
        <v>0</v>
      </c>
      <c r="FH61" s="277">
        <f t="shared" si="130"/>
        <v>0</v>
      </c>
      <c r="FI61" s="277">
        <f t="shared" si="131"/>
        <v>0</v>
      </c>
      <c r="FJ61" s="277">
        <f t="shared" si="132"/>
        <v>0</v>
      </c>
      <c r="FK61" s="303">
        <f t="shared" si="133"/>
        <v>0</v>
      </c>
      <c r="FL61" s="380" t="str">
        <f t="shared" si="27"/>
        <v>Д</v>
      </c>
      <c r="FM61" s="274"/>
      <c r="FN61" s="181">
        <f>'Сведения ФОВ'!FQ85</f>
        <v>0</v>
      </c>
      <c r="FO61" s="181">
        <f>'Сведения ФОВ'!FR85</f>
        <v>0</v>
      </c>
      <c r="FP61" s="277">
        <f t="shared" si="134"/>
        <v>0</v>
      </c>
      <c r="FQ61" s="277">
        <f t="shared" si="135"/>
        <v>0</v>
      </c>
      <c r="FR61" s="276">
        <f t="shared" si="28"/>
        <v>0</v>
      </c>
      <c r="FS61" s="277">
        <f t="shared" si="136"/>
        <v>0</v>
      </c>
      <c r="FT61" s="277">
        <f t="shared" si="137"/>
        <v>0</v>
      </c>
      <c r="FU61" s="277">
        <f t="shared" si="138"/>
        <v>0</v>
      </c>
      <c r="FV61" s="277">
        <f t="shared" si="139"/>
        <v>0</v>
      </c>
      <c r="FW61" s="303">
        <f t="shared" si="140"/>
        <v>0</v>
      </c>
      <c r="FX61" s="380" t="str">
        <f t="shared" si="29"/>
        <v>Д</v>
      </c>
      <c r="FY61" s="274"/>
      <c r="FZ61" s="181">
        <f>'Сведения ФОВ'!GC85</f>
        <v>0</v>
      </c>
      <c r="GA61" s="181">
        <f>'Сведения ФОВ'!GD85</f>
        <v>0</v>
      </c>
      <c r="GB61" s="277">
        <f t="shared" si="141"/>
        <v>0</v>
      </c>
      <c r="GC61" s="277">
        <f t="shared" si="142"/>
        <v>0</v>
      </c>
      <c r="GD61" s="276">
        <f t="shared" si="30"/>
        <v>0</v>
      </c>
      <c r="GE61" s="277">
        <f t="shared" si="143"/>
        <v>0</v>
      </c>
      <c r="GF61" s="277">
        <f t="shared" si="144"/>
        <v>0</v>
      </c>
      <c r="GG61" s="277">
        <f t="shared" si="145"/>
        <v>0</v>
      </c>
      <c r="GH61" s="277">
        <f t="shared" si="146"/>
        <v>0</v>
      </c>
      <c r="GI61" s="303">
        <f t="shared" si="147"/>
        <v>0</v>
      </c>
      <c r="GJ61" s="380" t="str">
        <f t="shared" si="31"/>
        <v>Д</v>
      </c>
      <c r="GK61" s="274"/>
      <c r="GL61" s="181">
        <f>'Сведения ФОВ'!GO85</f>
        <v>0</v>
      </c>
      <c r="GM61" s="181">
        <f>'Сведения ФОВ'!GP85</f>
        <v>0</v>
      </c>
      <c r="GN61" s="277">
        <f t="shared" si="148"/>
        <v>0</v>
      </c>
      <c r="GO61" s="277">
        <f t="shared" si="149"/>
        <v>0</v>
      </c>
      <c r="GP61" s="276">
        <f t="shared" si="32"/>
        <v>0</v>
      </c>
      <c r="GQ61" s="277">
        <f t="shared" si="150"/>
        <v>0</v>
      </c>
      <c r="GR61" s="277">
        <f t="shared" si="151"/>
        <v>0</v>
      </c>
      <c r="GS61" s="277">
        <f t="shared" si="152"/>
        <v>0</v>
      </c>
      <c r="GT61" s="277">
        <f t="shared" si="153"/>
        <v>0</v>
      </c>
      <c r="GU61" s="303">
        <f t="shared" si="154"/>
        <v>0</v>
      </c>
      <c r="GV61" s="380" t="str">
        <f t="shared" si="33"/>
        <v>Д</v>
      </c>
      <c r="GW61" s="274"/>
      <c r="GX61" s="181">
        <f>'Сведения ФОВ'!HA85</f>
        <v>0</v>
      </c>
      <c r="GY61" s="181">
        <f>'Сведения ФОВ'!HB85</f>
        <v>0</v>
      </c>
      <c r="GZ61" s="277">
        <f t="shared" si="155"/>
        <v>0</v>
      </c>
      <c r="HA61" s="277">
        <f t="shared" si="156"/>
        <v>0</v>
      </c>
      <c r="HB61" s="276">
        <f t="shared" si="34"/>
        <v>0</v>
      </c>
      <c r="HC61" s="277">
        <f t="shared" si="157"/>
        <v>0</v>
      </c>
      <c r="HD61" s="277">
        <f t="shared" si="158"/>
        <v>0</v>
      </c>
      <c r="HE61" s="277">
        <f t="shared" si="159"/>
        <v>0</v>
      </c>
      <c r="HF61" s="277">
        <f t="shared" si="160"/>
        <v>0</v>
      </c>
      <c r="HG61" s="303">
        <f t="shared" si="161"/>
        <v>0</v>
      </c>
      <c r="HH61" s="380" t="str">
        <f t="shared" si="35"/>
        <v>Д</v>
      </c>
    </row>
    <row r="62" spans="1:216" ht="15.75">
      <c r="A62" s="241"/>
      <c r="B62" s="181">
        <f>'Сведения ФОВ'!E86</f>
        <v>0</v>
      </c>
      <c r="C62" s="181">
        <f>'Сведения ФОВ'!F86</f>
        <v>0</v>
      </c>
      <c r="D62" s="277">
        <f t="shared" si="36"/>
        <v>0</v>
      </c>
      <c r="E62" s="277">
        <f t="shared" si="37"/>
        <v>0</v>
      </c>
      <c r="F62" s="276">
        <f t="shared" si="0"/>
        <v>0</v>
      </c>
      <c r="G62" s="277">
        <f t="shared" si="38"/>
        <v>0</v>
      </c>
      <c r="H62" s="277">
        <f t="shared" si="39"/>
        <v>0</v>
      </c>
      <c r="I62" s="277">
        <f t="shared" si="40"/>
        <v>0</v>
      </c>
      <c r="J62" s="277">
        <f t="shared" si="41"/>
        <v>0</v>
      </c>
      <c r="K62" s="303">
        <f t="shared" si="42"/>
        <v>0</v>
      </c>
      <c r="L62" s="380" t="str">
        <f t="shared" si="1"/>
        <v>Д</v>
      </c>
      <c r="M62" s="274"/>
      <c r="N62" s="181">
        <f>'Сведения ФОВ'!Q86</f>
        <v>0</v>
      </c>
      <c r="O62" s="181">
        <f>'Сведения ФОВ'!R86</f>
        <v>0</v>
      </c>
      <c r="P62" s="277">
        <f t="shared" si="43"/>
        <v>0</v>
      </c>
      <c r="Q62" s="277">
        <f t="shared" si="44"/>
        <v>0</v>
      </c>
      <c r="R62" s="276">
        <f t="shared" si="2"/>
        <v>0</v>
      </c>
      <c r="S62" s="277">
        <f t="shared" si="45"/>
        <v>0</v>
      </c>
      <c r="T62" s="277">
        <f t="shared" si="46"/>
        <v>0</v>
      </c>
      <c r="U62" s="277">
        <f t="shared" si="47"/>
        <v>0</v>
      </c>
      <c r="V62" s="277">
        <f t="shared" si="48"/>
        <v>0</v>
      </c>
      <c r="W62" s="303">
        <f t="shared" si="49"/>
        <v>0</v>
      </c>
      <c r="X62" s="380" t="str">
        <f t="shared" si="3"/>
        <v>Д</v>
      </c>
      <c r="Y62" s="274"/>
      <c r="Z62" s="181">
        <f>'Сведения ФОВ'!AC86</f>
        <v>0</v>
      </c>
      <c r="AA62" s="181">
        <f>'Сведения ФОВ'!AD86</f>
        <v>0</v>
      </c>
      <c r="AB62" s="277">
        <f t="shared" si="50"/>
        <v>0</v>
      </c>
      <c r="AC62" s="277">
        <f t="shared" si="51"/>
        <v>0</v>
      </c>
      <c r="AD62" s="276">
        <f t="shared" si="4"/>
        <v>0</v>
      </c>
      <c r="AE62" s="277">
        <f t="shared" si="52"/>
        <v>0</v>
      </c>
      <c r="AF62" s="277">
        <f t="shared" si="53"/>
        <v>0</v>
      </c>
      <c r="AG62" s="277">
        <f t="shared" si="54"/>
        <v>0</v>
      </c>
      <c r="AH62" s="277">
        <f t="shared" si="55"/>
        <v>0</v>
      </c>
      <c r="AI62" s="303">
        <f t="shared" si="56"/>
        <v>0</v>
      </c>
      <c r="AJ62" s="380" t="str">
        <f t="shared" si="5"/>
        <v>Д</v>
      </c>
      <c r="AK62" s="274"/>
      <c r="AL62" s="181">
        <f>'Сведения ФОВ'!AO86</f>
        <v>0</v>
      </c>
      <c r="AM62" s="181">
        <f>'Сведения ФОВ'!AP86</f>
        <v>0</v>
      </c>
      <c r="AN62" s="277">
        <f t="shared" si="57"/>
        <v>0</v>
      </c>
      <c r="AO62" s="277">
        <f t="shared" si="58"/>
        <v>0</v>
      </c>
      <c r="AP62" s="276">
        <f t="shared" si="6"/>
        <v>0</v>
      </c>
      <c r="AQ62" s="277">
        <f t="shared" si="59"/>
        <v>0</v>
      </c>
      <c r="AR62" s="277">
        <f t="shared" si="60"/>
        <v>0</v>
      </c>
      <c r="AS62" s="277">
        <f t="shared" si="61"/>
        <v>0</v>
      </c>
      <c r="AT62" s="277">
        <f t="shared" si="62"/>
        <v>0</v>
      </c>
      <c r="AU62" s="303">
        <f t="shared" si="63"/>
        <v>0</v>
      </c>
      <c r="AV62" s="380" t="str">
        <f t="shared" si="7"/>
        <v>Д</v>
      </c>
      <c r="AW62" s="274"/>
      <c r="AX62" s="181">
        <f>'Сведения ФОВ'!BA86</f>
        <v>0</v>
      </c>
      <c r="AY62" s="181">
        <f>'Сведения ФОВ'!BB86</f>
        <v>0</v>
      </c>
      <c r="AZ62" s="277">
        <f t="shared" si="64"/>
        <v>0</v>
      </c>
      <c r="BA62" s="277">
        <f t="shared" si="65"/>
        <v>0</v>
      </c>
      <c r="BB62" s="276">
        <f t="shared" si="8"/>
        <v>0</v>
      </c>
      <c r="BC62" s="277">
        <f t="shared" si="66"/>
        <v>0</v>
      </c>
      <c r="BD62" s="277">
        <f t="shared" si="67"/>
        <v>0</v>
      </c>
      <c r="BE62" s="277">
        <f t="shared" si="68"/>
        <v>0</v>
      </c>
      <c r="BF62" s="277">
        <f t="shared" si="69"/>
        <v>0</v>
      </c>
      <c r="BG62" s="303">
        <f t="shared" si="70"/>
        <v>0</v>
      </c>
      <c r="BH62" s="380" t="str">
        <f t="shared" si="9"/>
        <v>Д</v>
      </c>
      <c r="BI62" s="274"/>
      <c r="BJ62" s="181">
        <f>'Сведения ФОВ'!BM86</f>
        <v>0</v>
      </c>
      <c r="BK62" s="181">
        <f>'Сведения ФОВ'!BN86</f>
        <v>0</v>
      </c>
      <c r="BL62" s="277">
        <f t="shared" si="71"/>
        <v>0</v>
      </c>
      <c r="BM62" s="277">
        <f t="shared" si="72"/>
        <v>0</v>
      </c>
      <c r="BN62" s="276">
        <f t="shared" si="10"/>
        <v>0</v>
      </c>
      <c r="BO62" s="277">
        <f t="shared" si="73"/>
        <v>0</v>
      </c>
      <c r="BP62" s="277">
        <f t="shared" si="74"/>
        <v>0</v>
      </c>
      <c r="BQ62" s="277">
        <f t="shared" si="75"/>
        <v>0</v>
      </c>
      <c r="BR62" s="277">
        <f t="shared" si="76"/>
        <v>0</v>
      </c>
      <c r="BS62" s="303">
        <f t="shared" si="77"/>
        <v>0</v>
      </c>
      <c r="BT62" s="380" t="str">
        <f t="shared" si="11"/>
        <v>Д</v>
      </c>
      <c r="BU62" s="274"/>
      <c r="BV62" s="181">
        <f>'Сведения ФОВ'!BY86</f>
        <v>0</v>
      </c>
      <c r="BW62" s="181">
        <f>'Сведения ФОВ'!BZ86</f>
        <v>0</v>
      </c>
      <c r="BX62" s="277">
        <f t="shared" si="78"/>
        <v>0</v>
      </c>
      <c r="BY62" s="277">
        <f t="shared" si="79"/>
        <v>0</v>
      </c>
      <c r="BZ62" s="276">
        <f t="shared" si="12"/>
        <v>0</v>
      </c>
      <c r="CA62" s="277">
        <f t="shared" si="80"/>
        <v>0</v>
      </c>
      <c r="CB62" s="277">
        <f t="shared" si="81"/>
        <v>0</v>
      </c>
      <c r="CC62" s="277">
        <f t="shared" si="82"/>
        <v>0</v>
      </c>
      <c r="CD62" s="277">
        <f t="shared" si="83"/>
        <v>0</v>
      </c>
      <c r="CE62" s="303">
        <f t="shared" si="84"/>
        <v>0</v>
      </c>
      <c r="CF62" s="380" t="str">
        <f t="shared" si="13"/>
        <v>Д</v>
      </c>
      <c r="CG62" s="274"/>
      <c r="CH62" s="181">
        <f>'Сведения ФОВ'!CK86</f>
        <v>0</v>
      </c>
      <c r="CI62" s="181">
        <f>'Сведения ФОВ'!CL86</f>
        <v>0</v>
      </c>
      <c r="CJ62" s="277">
        <f t="shared" si="85"/>
        <v>0</v>
      </c>
      <c r="CK62" s="277">
        <f t="shared" si="86"/>
        <v>0</v>
      </c>
      <c r="CL62" s="276">
        <f t="shared" si="14"/>
        <v>0</v>
      </c>
      <c r="CM62" s="277">
        <f t="shared" si="87"/>
        <v>0</v>
      </c>
      <c r="CN62" s="277">
        <f t="shared" si="88"/>
        <v>0</v>
      </c>
      <c r="CO62" s="277">
        <f t="shared" si="89"/>
        <v>0</v>
      </c>
      <c r="CP62" s="277">
        <f t="shared" si="90"/>
        <v>0</v>
      </c>
      <c r="CQ62" s="303">
        <f t="shared" si="91"/>
        <v>0</v>
      </c>
      <c r="CR62" s="380" t="str">
        <f t="shared" si="15"/>
        <v>Д</v>
      </c>
      <c r="CS62" s="274"/>
      <c r="CT62" s="181">
        <f>'Сведения ФОВ'!CW86</f>
        <v>0</v>
      </c>
      <c r="CU62" s="181">
        <f>'Сведения ФОВ'!CX86</f>
        <v>0</v>
      </c>
      <c r="CV62" s="277">
        <f t="shared" si="92"/>
        <v>0</v>
      </c>
      <c r="CW62" s="277">
        <f t="shared" si="93"/>
        <v>0</v>
      </c>
      <c r="CX62" s="276">
        <f t="shared" si="16"/>
        <v>0</v>
      </c>
      <c r="CY62" s="277">
        <f t="shared" si="94"/>
        <v>0</v>
      </c>
      <c r="CZ62" s="277">
        <f t="shared" si="95"/>
        <v>0</v>
      </c>
      <c r="DA62" s="277">
        <f t="shared" si="96"/>
        <v>0</v>
      </c>
      <c r="DB62" s="277">
        <f t="shared" si="97"/>
        <v>0</v>
      </c>
      <c r="DC62" s="303">
        <f t="shared" si="98"/>
        <v>0</v>
      </c>
      <c r="DD62" s="380" t="str">
        <f t="shared" si="17"/>
        <v>Д</v>
      </c>
      <c r="DE62" s="274"/>
      <c r="DF62" s="181">
        <f>'Сведения ФОВ'!DI86</f>
        <v>0</v>
      </c>
      <c r="DG62" s="181">
        <f>'Сведения ФОВ'!DJ86</f>
        <v>0</v>
      </c>
      <c r="DH62" s="277">
        <f t="shared" si="99"/>
        <v>0</v>
      </c>
      <c r="DI62" s="277">
        <f t="shared" si="100"/>
        <v>0</v>
      </c>
      <c r="DJ62" s="276">
        <f t="shared" si="18"/>
        <v>0</v>
      </c>
      <c r="DK62" s="277">
        <f t="shared" si="101"/>
        <v>0</v>
      </c>
      <c r="DL62" s="277">
        <f t="shared" si="102"/>
        <v>0</v>
      </c>
      <c r="DM62" s="277">
        <f t="shared" si="103"/>
        <v>0</v>
      </c>
      <c r="DN62" s="277">
        <f t="shared" si="104"/>
        <v>0</v>
      </c>
      <c r="DO62" s="303">
        <f t="shared" si="105"/>
        <v>0</v>
      </c>
      <c r="DP62" s="380" t="str">
        <f t="shared" si="19"/>
        <v>Д</v>
      </c>
      <c r="DQ62" s="274"/>
      <c r="DR62" s="181">
        <f>'Сведения ФОВ'!DU86</f>
        <v>0</v>
      </c>
      <c r="DS62" s="181">
        <f>'Сведения ФОВ'!DV86</f>
        <v>0</v>
      </c>
      <c r="DT62" s="277">
        <f t="shared" si="106"/>
        <v>0</v>
      </c>
      <c r="DU62" s="277">
        <f t="shared" si="107"/>
        <v>0</v>
      </c>
      <c r="DV62" s="276">
        <f t="shared" si="20"/>
        <v>0</v>
      </c>
      <c r="DW62" s="277">
        <f t="shared" si="108"/>
        <v>0</v>
      </c>
      <c r="DX62" s="277">
        <f t="shared" si="109"/>
        <v>0</v>
      </c>
      <c r="DY62" s="277">
        <f t="shared" si="110"/>
        <v>0</v>
      </c>
      <c r="DZ62" s="277">
        <f t="shared" si="111"/>
        <v>0</v>
      </c>
      <c r="EA62" s="303">
        <f t="shared" si="112"/>
        <v>0</v>
      </c>
      <c r="EB62" s="380" t="str">
        <f t="shared" si="21"/>
        <v>Д</v>
      </c>
      <c r="EC62" s="274"/>
      <c r="ED62" s="181">
        <f>'Сведения ФОВ'!EG86</f>
        <v>0</v>
      </c>
      <c r="EE62" s="181">
        <f>'Сведения ФОВ'!EH86</f>
        <v>0</v>
      </c>
      <c r="EF62" s="277">
        <f t="shared" si="113"/>
        <v>0</v>
      </c>
      <c r="EG62" s="277">
        <f t="shared" si="114"/>
        <v>0</v>
      </c>
      <c r="EH62" s="276">
        <f t="shared" si="22"/>
        <v>0</v>
      </c>
      <c r="EI62" s="277">
        <f t="shared" si="115"/>
        <v>0</v>
      </c>
      <c r="EJ62" s="277">
        <f t="shared" si="116"/>
        <v>0</v>
      </c>
      <c r="EK62" s="277">
        <f t="shared" si="117"/>
        <v>0</v>
      </c>
      <c r="EL62" s="277">
        <f t="shared" si="118"/>
        <v>0</v>
      </c>
      <c r="EM62" s="303">
        <f t="shared" si="119"/>
        <v>0</v>
      </c>
      <c r="EN62" s="380" t="str">
        <f t="shared" si="23"/>
        <v>Д</v>
      </c>
      <c r="EO62" s="274"/>
      <c r="EP62" s="181">
        <f>'Сведения ФОВ'!ES86</f>
        <v>0</v>
      </c>
      <c r="EQ62" s="181">
        <f>'Сведения ФОВ'!ET86</f>
        <v>0</v>
      </c>
      <c r="ER62" s="277">
        <f t="shared" si="120"/>
        <v>0</v>
      </c>
      <c r="ES62" s="277">
        <f t="shared" si="121"/>
        <v>0</v>
      </c>
      <c r="ET62" s="276">
        <f t="shared" si="24"/>
        <v>0</v>
      </c>
      <c r="EU62" s="277">
        <f t="shared" si="122"/>
        <v>0</v>
      </c>
      <c r="EV62" s="277">
        <f t="shared" si="123"/>
        <v>0</v>
      </c>
      <c r="EW62" s="277">
        <f t="shared" si="124"/>
        <v>0</v>
      </c>
      <c r="EX62" s="277">
        <f t="shared" si="125"/>
        <v>0</v>
      </c>
      <c r="EY62" s="303">
        <f t="shared" si="126"/>
        <v>0</v>
      </c>
      <c r="EZ62" s="380" t="str">
        <f t="shared" si="25"/>
        <v>Д</v>
      </c>
      <c r="FA62" s="274"/>
      <c r="FB62" s="181">
        <f>'Сведения ФОВ'!FE86</f>
        <v>0</v>
      </c>
      <c r="FC62" s="181">
        <f>'Сведения ФОВ'!FF86</f>
        <v>0</v>
      </c>
      <c r="FD62" s="277">
        <f t="shared" si="127"/>
        <v>0</v>
      </c>
      <c r="FE62" s="277">
        <f t="shared" si="128"/>
        <v>0</v>
      </c>
      <c r="FF62" s="276">
        <f t="shared" si="26"/>
        <v>0</v>
      </c>
      <c r="FG62" s="277">
        <f t="shared" si="129"/>
        <v>0</v>
      </c>
      <c r="FH62" s="277">
        <f t="shared" si="130"/>
        <v>0</v>
      </c>
      <c r="FI62" s="277">
        <f t="shared" si="131"/>
        <v>0</v>
      </c>
      <c r="FJ62" s="277">
        <f t="shared" si="132"/>
        <v>0</v>
      </c>
      <c r="FK62" s="303">
        <f t="shared" si="133"/>
        <v>0</v>
      </c>
      <c r="FL62" s="380" t="str">
        <f t="shared" si="27"/>
        <v>Д</v>
      </c>
      <c r="FM62" s="274"/>
      <c r="FN62" s="181">
        <f>'Сведения ФОВ'!FQ86</f>
        <v>0</v>
      </c>
      <c r="FO62" s="181">
        <f>'Сведения ФОВ'!FR86</f>
        <v>0</v>
      </c>
      <c r="FP62" s="277">
        <f t="shared" si="134"/>
        <v>0</v>
      </c>
      <c r="FQ62" s="277">
        <f t="shared" si="135"/>
        <v>0</v>
      </c>
      <c r="FR62" s="276">
        <f t="shared" si="28"/>
        <v>0</v>
      </c>
      <c r="FS62" s="277">
        <f t="shared" si="136"/>
        <v>0</v>
      </c>
      <c r="FT62" s="277">
        <f t="shared" si="137"/>
        <v>0</v>
      </c>
      <c r="FU62" s="277">
        <f t="shared" si="138"/>
        <v>0</v>
      </c>
      <c r="FV62" s="277">
        <f t="shared" si="139"/>
        <v>0</v>
      </c>
      <c r="FW62" s="303">
        <f t="shared" si="140"/>
        <v>0</v>
      </c>
      <c r="FX62" s="380" t="str">
        <f t="shared" si="29"/>
        <v>Д</v>
      </c>
      <c r="FY62" s="274"/>
      <c r="FZ62" s="181">
        <f>'Сведения ФОВ'!GC86</f>
        <v>0</v>
      </c>
      <c r="GA62" s="181">
        <f>'Сведения ФОВ'!GD86</f>
        <v>0</v>
      </c>
      <c r="GB62" s="277">
        <f t="shared" si="141"/>
        <v>0</v>
      </c>
      <c r="GC62" s="277">
        <f t="shared" si="142"/>
        <v>0</v>
      </c>
      <c r="GD62" s="276">
        <f t="shared" si="30"/>
        <v>0</v>
      </c>
      <c r="GE62" s="277">
        <f t="shared" si="143"/>
        <v>0</v>
      </c>
      <c r="GF62" s="277">
        <f t="shared" si="144"/>
        <v>0</v>
      </c>
      <c r="GG62" s="277">
        <f t="shared" si="145"/>
        <v>0</v>
      </c>
      <c r="GH62" s="277">
        <f t="shared" si="146"/>
        <v>0</v>
      </c>
      <c r="GI62" s="303">
        <f t="shared" si="147"/>
        <v>0</v>
      </c>
      <c r="GJ62" s="380" t="str">
        <f t="shared" si="31"/>
        <v>Д</v>
      </c>
      <c r="GK62" s="274"/>
      <c r="GL62" s="181">
        <f>'Сведения ФОВ'!GO86</f>
        <v>0</v>
      </c>
      <c r="GM62" s="181">
        <f>'Сведения ФОВ'!GP86</f>
        <v>0</v>
      </c>
      <c r="GN62" s="277">
        <f t="shared" si="148"/>
        <v>0</v>
      </c>
      <c r="GO62" s="277">
        <f t="shared" si="149"/>
        <v>0</v>
      </c>
      <c r="GP62" s="276">
        <f t="shared" si="32"/>
        <v>0</v>
      </c>
      <c r="GQ62" s="277">
        <f t="shared" si="150"/>
        <v>0</v>
      </c>
      <c r="GR62" s="277">
        <f t="shared" si="151"/>
        <v>0</v>
      </c>
      <c r="GS62" s="277">
        <f t="shared" si="152"/>
        <v>0</v>
      </c>
      <c r="GT62" s="277">
        <f t="shared" si="153"/>
        <v>0</v>
      </c>
      <c r="GU62" s="303">
        <f t="shared" si="154"/>
        <v>0</v>
      </c>
      <c r="GV62" s="380" t="str">
        <f t="shared" si="33"/>
        <v>Д</v>
      </c>
      <c r="GW62" s="274"/>
      <c r="GX62" s="181">
        <f>'Сведения ФОВ'!HA86</f>
        <v>0</v>
      </c>
      <c r="GY62" s="181">
        <f>'Сведения ФОВ'!HB86</f>
        <v>0</v>
      </c>
      <c r="GZ62" s="277">
        <f t="shared" si="155"/>
        <v>0</v>
      </c>
      <c r="HA62" s="277">
        <f t="shared" si="156"/>
        <v>0</v>
      </c>
      <c r="HB62" s="276">
        <f t="shared" si="34"/>
        <v>0</v>
      </c>
      <c r="HC62" s="277">
        <f t="shared" si="157"/>
        <v>0</v>
      </c>
      <c r="HD62" s="277">
        <f t="shared" si="158"/>
        <v>0</v>
      </c>
      <c r="HE62" s="277">
        <f t="shared" si="159"/>
        <v>0</v>
      </c>
      <c r="HF62" s="277">
        <f t="shared" si="160"/>
        <v>0</v>
      </c>
      <c r="HG62" s="303">
        <f t="shared" si="161"/>
        <v>0</v>
      </c>
      <c r="HH62" s="380" t="str">
        <f t="shared" si="35"/>
        <v>Д</v>
      </c>
    </row>
    <row r="63" spans="1:216" ht="15.75">
      <c r="A63" s="241"/>
      <c r="B63" s="181">
        <f>'Сведения ФОВ'!E87</f>
        <v>0</v>
      </c>
      <c r="C63" s="181">
        <f>'Сведения ФОВ'!F87</f>
        <v>0</v>
      </c>
      <c r="D63" s="277">
        <f t="shared" si="36"/>
        <v>0</v>
      </c>
      <c r="E63" s="277">
        <f t="shared" si="37"/>
        <v>0</v>
      </c>
      <c r="F63" s="276">
        <f t="shared" si="0"/>
        <v>0</v>
      </c>
      <c r="G63" s="277">
        <f t="shared" si="38"/>
        <v>0</v>
      </c>
      <c r="H63" s="277">
        <f t="shared" si="39"/>
        <v>0</v>
      </c>
      <c r="I63" s="277">
        <f t="shared" si="40"/>
        <v>0</v>
      </c>
      <c r="J63" s="277">
        <f t="shared" si="41"/>
        <v>0</v>
      </c>
      <c r="K63" s="303">
        <f t="shared" si="42"/>
        <v>0</v>
      </c>
      <c r="L63" s="380" t="str">
        <f t="shared" si="1"/>
        <v>Д</v>
      </c>
      <c r="M63" s="274"/>
      <c r="N63" s="181">
        <f>'Сведения ФОВ'!Q87</f>
        <v>0</v>
      </c>
      <c r="O63" s="181">
        <f>'Сведения ФОВ'!R87</f>
        <v>0</v>
      </c>
      <c r="P63" s="277">
        <f t="shared" si="43"/>
        <v>0</v>
      </c>
      <c r="Q63" s="277">
        <f t="shared" si="44"/>
        <v>0</v>
      </c>
      <c r="R63" s="276">
        <f t="shared" si="2"/>
        <v>0</v>
      </c>
      <c r="S63" s="277">
        <f t="shared" si="45"/>
        <v>0</v>
      </c>
      <c r="T63" s="277">
        <f t="shared" si="46"/>
        <v>0</v>
      </c>
      <c r="U63" s="277">
        <f t="shared" si="47"/>
        <v>0</v>
      </c>
      <c r="V63" s="277">
        <f t="shared" si="48"/>
        <v>0</v>
      </c>
      <c r="W63" s="303">
        <f t="shared" si="49"/>
        <v>0</v>
      </c>
      <c r="X63" s="380" t="str">
        <f t="shared" si="3"/>
        <v>Д</v>
      </c>
      <c r="Y63" s="274"/>
      <c r="Z63" s="181">
        <f>'Сведения ФОВ'!AC87</f>
        <v>0</v>
      </c>
      <c r="AA63" s="181">
        <f>'Сведения ФОВ'!AD87</f>
        <v>0</v>
      </c>
      <c r="AB63" s="277">
        <f t="shared" si="50"/>
        <v>0</v>
      </c>
      <c r="AC63" s="277">
        <f t="shared" si="51"/>
        <v>0</v>
      </c>
      <c r="AD63" s="276">
        <f t="shared" si="4"/>
        <v>0</v>
      </c>
      <c r="AE63" s="277">
        <f t="shared" si="52"/>
        <v>0</v>
      </c>
      <c r="AF63" s="277">
        <f t="shared" si="53"/>
        <v>0</v>
      </c>
      <c r="AG63" s="277">
        <f t="shared" si="54"/>
        <v>0</v>
      </c>
      <c r="AH63" s="277">
        <f t="shared" si="55"/>
        <v>0</v>
      </c>
      <c r="AI63" s="303">
        <f t="shared" si="56"/>
        <v>0</v>
      </c>
      <c r="AJ63" s="380" t="str">
        <f t="shared" si="5"/>
        <v>Д</v>
      </c>
      <c r="AK63" s="274"/>
      <c r="AL63" s="181">
        <f>'Сведения ФОВ'!AO87</f>
        <v>0</v>
      </c>
      <c r="AM63" s="181">
        <f>'Сведения ФОВ'!AP87</f>
        <v>0</v>
      </c>
      <c r="AN63" s="277">
        <f t="shared" si="57"/>
        <v>0</v>
      </c>
      <c r="AO63" s="277">
        <f t="shared" si="58"/>
        <v>0</v>
      </c>
      <c r="AP63" s="276">
        <f t="shared" si="6"/>
        <v>0</v>
      </c>
      <c r="AQ63" s="277">
        <f t="shared" si="59"/>
        <v>0</v>
      </c>
      <c r="AR63" s="277">
        <f t="shared" si="60"/>
        <v>0</v>
      </c>
      <c r="AS63" s="277">
        <f t="shared" si="61"/>
        <v>0</v>
      </c>
      <c r="AT63" s="277">
        <f t="shared" si="62"/>
        <v>0</v>
      </c>
      <c r="AU63" s="303">
        <f t="shared" si="63"/>
        <v>0</v>
      </c>
      <c r="AV63" s="380" t="str">
        <f t="shared" si="7"/>
        <v>Д</v>
      </c>
      <c r="AW63" s="274"/>
      <c r="AX63" s="181">
        <f>'Сведения ФОВ'!BA87</f>
        <v>0</v>
      </c>
      <c r="AY63" s="181">
        <f>'Сведения ФОВ'!BB87</f>
        <v>0</v>
      </c>
      <c r="AZ63" s="277">
        <f t="shared" si="64"/>
        <v>0</v>
      </c>
      <c r="BA63" s="277">
        <f t="shared" si="65"/>
        <v>0</v>
      </c>
      <c r="BB63" s="276">
        <f t="shared" si="8"/>
        <v>0</v>
      </c>
      <c r="BC63" s="277">
        <f t="shared" si="66"/>
        <v>0</v>
      </c>
      <c r="BD63" s="277">
        <f t="shared" si="67"/>
        <v>0</v>
      </c>
      <c r="BE63" s="277">
        <f t="shared" si="68"/>
        <v>0</v>
      </c>
      <c r="BF63" s="277">
        <f t="shared" si="69"/>
        <v>0</v>
      </c>
      <c r="BG63" s="303">
        <f t="shared" si="70"/>
        <v>0</v>
      </c>
      <c r="BH63" s="380" t="str">
        <f t="shared" si="9"/>
        <v>Д</v>
      </c>
      <c r="BI63" s="274"/>
      <c r="BJ63" s="181">
        <f>'Сведения ФОВ'!BM87</f>
        <v>0</v>
      </c>
      <c r="BK63" s="181">
        <f>'Сведения ФОВ'!BN87</f>
        <v>0</v>
      </c>
      <c r="BL63" s="277">
        <f t="shared" si="71"/>
        <v>0</v>
      </c>
      <c r="BM63" s="277">
        <f t="shared" si="72"/>
        <v>0</v>
      </c>
      <c r="BN63" s="276">
        <f t="shared" si="10"/>
        <v>0</v>
      </c>
      <c r="BO63" s="277">
        <f t="shared" si="73"/>
        <v>0</v>
      </c>
      <c r="BP63" s="277">
        <f t="shared" si="74"/>
        <v>0</v>
      </c>
      <c r="BQ63" s="277">
        <f t="shared" si="75"/>
        <v>0</v>
      </c>
      <c r="BR63" s="277">
        <f t="shared" si="76"/>
        <v>0</v>
      </c>
      <c r="BS63" s="303">
        <f t="shared" si="77"/>
        <v>0</v>
      </c>
      <c r="BT63" s="380" t="str">
        <f t="shared" si="11"/>
        <v>Д</v>
      </c>
      <c r="BU63" s="274"/>
      <c r="BV63" s="181">
        <f>'Сведения ФОВ'!BY87</f>
        <v>0</v>
      </c>
      <c r="BW63" s="181">
        <f>'Сведения ФОВ'!BZ87</f>
        <v>0</v>
      </c>
      <c r="BX63" s="277">
        <f t="shared" si="78"/>
        <v>0</v>
      </c>
      <c r="BY63" s="277">
        <f t="shared" si="79"/>
        <v>0</v>
      </c>
      <c r="BZ63" s="276">
        <f t="shared" si="12"/>
        <v>0</v>
      </c>
      <c r="CA63" s="277">
        <f t="shared" si="80"/>
        <v>0</v>
      </c>
      <c r="CB63" s="277">
        <f t="shared" si="81"/>
        <v>0</v>
      </c>
      <c r="CC63" s="277">
        <f t="shared" si="82"/>
        <v>0</v>
      </c>
      <c r="CD63" s="277">
        <f t="shared" si="83"/>
        <v>0</v>
      </c>
      <c r="CE63" s="303">
        <f t="shared" si="84"/>
        <v>0</v>
      </c>
      <c r="CF63" s="380" t="str">
        <f t="shared" si="13"/>
        <v>Д</v>
      </c>
      <c r="CG63" s="274"/>
      <c r="CH63" s="181">
        <f>'Сведения ФОВ'!CK87</f>
        <v>0</v>
      </c>
      <c r="CI63" s="181">
        <f>'Сведения ФОВ'!CL87</f>
        <v>0</v>
      </c>
      <c r="CJ63" s="277">
        <f t="shared" si="85"/>
        <v>0</v>
      </c>
      <c r="CK63" s="277">
        <f t="shared" si="86"/>
        <v>0</v>
      </c>
      <c r="CL63" s="276">
        <f t="shared" si="14"/>
        <v>0</v>
      </c>
      <c r="CM63" s="277">
        <f t="shared" si="87"/>
        <v>0</v>
      </c>
      <c r="CN63" s="277">
        <f t="shared" si="88"/>
        <v>0</v>
      </c>
      <c r="CO63" s="277">
        <f t="shared" si="89"/>
        <v>0</v>
      </c>
      <c r="CP63" s="277">
        <f t="shared" si="90"/>
        <v>0</v>
      </c>
      <c r="CQ63" s="303">
        <f t="shared" si="91"/>
        <v>0</v>
      </c>
      <c r="CR63" s="380" t="str">
        <f t="shared" si="15"/>
        <v>Д</v>
      </c>
      <c r="CS63" s="274"/>
      <c r="CT63" s="181">
        <f>'Сведения ФОВ'!CW87</f>
        <v>0</v>
      </c>
      <c r="CU63" s="181">
        <f>'Сведения ФОВ'!CX87</f>
        <v>0</v>
      </c>
      <c r="CV63" s="277">
        <f t="shared" si="92"/>
        <v>0</v>
      </c>
      <c r="CW63" s="277">
        <f t="shared" si="93"/>
        <v>0</v>
      </c>
      <c r="CX63" s="276">
        <f t="shared" si="16"/>
        <v>0</v>
      </c>
      <c r="CY63" s="277">
        <f t="shared" si="94"/>
        <v>0</v>
      </c>
      <c r="CZ63" s="277">
        <f t="shared" si="95"/>
        <v>0</v>
      </c>
      <c r="DA63" s="277">
        <f t="shared" si="96"/>
        <v>0</v>
      </c>
      <c r="DB63" s="277">
        <f t="shared" si="97"/>
        <v>0</v>
      </c>
      <c r="DC63" s="303">
        <f t="shared" si="98"/>
        <v>0</v>
      </c>
      <c r="DD63" s="380" t="str">
        <f t="shared" si="17"/>
        <v>Д</v>
      </c>
      <c r="DE63" s="274"/>
      <c r="DF63" s="181">
        <f>'Сведения ФОВ'!DI87</f>
        <v>0</v>
      </c>
      <c r="DG63" s="181">
        <f>'Сведения ФОВ'!DJ87</f>
        <v>0</v>
      </c>
      <c r="DH63" s="277">
        <f t="shared" si="99"/>
        <v>0</v>
      </c>
      <c r="DI63" s="277">
        <f t="shared" si="100"/>
        <v>0</v>
      </c>
      <c r="DJ63" s="276">
        <f t="shared" si="18"/>
        <v>0</v>
      </c>
      <c r="DK63" s="277">
        <f t="shared" si="101"/>
        <v>0</v>
      </c>
      <c r="DL63" s="277">
        <f t="shared" si="102"/>
        <v>0</v>
      </c>
      <c r="DM63" s="277">
        <f t="shared" si="103"/>
        <v>0</v>
      </c>
      <c r="DN63" s="277">
        <f t="shared" si="104"/>
        <v>0</v>
      </c>
      <c r="DO63" s="303">
        <f t="shared" si="105"/>
        <v>0</v>
      </c>
      <c r="DP63" s="380" t="str">
        <f t="shared" si="19"/>
        <v>Д</v>
      </c>
      <c r="DQ63" s="274"/>
      <c r="DR63" s="181">
        <f>'Сведения ФОВ'!DU87</f>
        <v>0</v>
      </c>
      <c r="DS63" s="181">
        <f>'Сведения ФОВ'!DV87</f>
        <v>0</v>
      </c>
      <c r="DT63" s="277">
        <f t="shared" si="106"/>
        <v>0</v>
      </c>
      <c r="DU63" s="277">
        <f t="shared" si="107"/>
        <v>0</v>
      </c>
      <c r="DV63" s="276">
        <f t="shared" si="20"/>
        <v>0</v>
      </c>
      <c r="DW63" s="277">
        <f t="shared" si="108"/>
        <v>0</v>
      </c>
      <c r="DX63" s="277">
        <f t="shared" si="109"/>
        <v>0</v>
      </c>
      <c r="DY63" s="277">
        <f t="shared" si="110"/>
        <v>0</v>
      </c>
      <c r="DZ63" s="277">
        <f t="shared" si="111"/>
        <v>0</v>
      </c>
      <c r="EA63" s="303">
        <f t="shared" si="112"/>
        <v>0</v>
      </c>
      <c r="EB63" s="380" t="str">
        <f t="shared" si="21"/>
        <v>Д</v>
      </c>
      <c r="EC63" s="274"/>
      <c r="ED63" s="181">
        <f>'Сведения ФОВ'!EG87</f>
        <v>0</v>
      </c>
      <c r="EE63" s="181">
        <f>'Сведения ФОВ'!EH87</f>
        <v>0</v>
      </c>
      <c r="EF63" s="277">
        <f t="shared" si="113"/>
        <v>0</v>
      </c>
      <c r="EG63" s="277">
        <f t="shared" si="114"/>
        <v>0</v>
      </c>
      <c r="EH63" s="276">
        <f t="shared" si="22"/>
        <v>0</v>
      </c>
      <c r="EI63" s="277">
        <f t="shared" si="115"/>
        <v>0</v>
      </c>
      <c r="EJ63" s="277">
        <f t="shared" si="116"/>
        <v>0</v>
      </c>
      <c r="EK63" s="277">
        <f t="shared" si="117"/>
        <v>0</v>
      </c>
      <c r="EL63" s="277">
        <f t="shared" si="118"/>
        <v>0</v>
      </c>
      <c r="EM63" s="303">
        <f t="shared" si="119"/>
        <v>0</v>
      </c>
      <c r="EN63" s="380" t="str">
        <f t="shared" si="23"/>
        <v>Д</v>
      </c>
      <c r="EO63" s="274"/>
      <c r="EP63" s="181">
        <f>'Сведения ФОВ'!ES87</f>
        <v>0</v>
      </c>
      <c r="EQ63" s="181">
        <f>'Сведения ФОВ'!ET87</f>
        <v>0</v>
      </c>
      <c r="ER63" s="277">
        <f t="shared" si="120"/>
        <v>0</v>
      </c>
      <c r="ES63" s="277">
        <f t="shared" si="121"/>
        <v>0</v>
      </c>
      <c r="ET63" s="276">
        <f t="shared" si="24"/>
        <v>0</v>
      </c>
      <c r="EU63" s="277">
        <f t="shared" si="122"/>
        <v>0</v>
      </c>
      <c r="EV63" s="277">
        <f t="shared" si="123"/>
        <v>0</v>
      </c>
      <c r="EW63" s="277">
        <f t="shared" si="124"/>
        <v>0</v>
      </c>
      <c r="EX63" s="277">
        <f t="shared" si="125"/>
        <v>0</v>
      </c>
      <c r="EY63" s="303">
        <f t="shared" si="126"/>
        <v>0</v>
      </c>
      <c r="EZ63" s="380" t="str">
        <f t="shared" si="25"/>
        <v>Д</v>
      </c>
      <c r="FA63" s="274"/>
      <c r="FB63" s="181">
        <f>'Сведения ФОВ'!FE87</f>
        <v>0</v>
      </c>
      <c r="FC63" s="181">
        <f>'Сведения ФОВ'!FF87</f>
        <v>0</v>
      </c>
      <c r="FD63" s="277">
        <f t="shared" si="127"/>
        <v>0</v>
      </c>
      <c r="FE63" s="277">
        <f t="shared" si="128"/>
        <v>0</v>
      </c>
      <c r="FF63" s="276">
        <f t="shared" si="26"/>
        <v>0</v>
      </c>
      <c r="FG63" s="277">
        <f t="shared" si="129"/>
        <v>0</v>
      </c>
      <c r="FH63" s="277">
        <f t="shared" si="130"/>
        <v>0</v>
      </c>
      <c r="FI63" s="277">
        <f t="shared" si="131"/>
        <v>0</v>
      </c>
      <c r="FJ63" s="277">
        <f t="shared" si="132"/>
        <v>0</v>
      </c>
      <c r="FK63" s="303">
        <f t="shared" si="133"/>
        <v>0</v>
      </c>
      <c r="FL63" s="380" t="str">
        <f t="shared" si="27"/>
        <v>Д</v>
      </c>
      <c r="FM63" s="274"/>
      <c r="FN63" s="181">
        <f>'Сведения ФОВ'!FQ87</f>
        <v>0</v>
      </c>
      <c r="FO63" s="181">
        <f>'Сведения ФОВ'!FR87</f>
        <v>0</v>
      </c>
      <c r="FP63" s="277">
        <f t="shared" si="134"/>
        <v>0</v>
      </c>
      <c r="FQ63" s="277">
        <f t="shared" si="135"/>
        <v>0</v>
      </c>
      <c r="FR63" s="276">
        <f t="shared" si="28"/>
        <v>0</v>
      </c>
      <c r="FS63" s="277">
        <f t="shared" si="136"/>
        <v>0</v>
      </c>
      <c r="FT63" s="277">
        <f t="shared" si="137"/>
        <v>0</v>
      </c>
      <c r="FU63" s="277">
        <f t="shared" si="138"/>
        <v>0</v>
      </c>
      <c r="FV63" s="277">
        <f t="shared" si="139"/>
        <v>0</v>
      </c>
      <c r="FW63" s="303">
        <f t="shared" si="140"/>
        <v>0</v>
      </c>
      <c r="FX63" s="380" t="str">
        <f t="shared" si="29"/>
        <v>Д</v>
      </c>
      <c r="FY63" s="274"/>
      <c r="FZ63" s="181">
        <f>'Сведения ФОВ'!GC87</f>
        <v>0</v>
      </c>
      <c r="GA63" s="181">
        <f>'Сведения ФОВ'!GD87</f>
        <v>0</v>
      </c>
      <c r="GB63" s="277">
        <f t="shared" si="141"/>
        <v>0</v>
      </c>
      <c r="GC63" s="277">
        <f t="shared" si="142"/>
        <v>0</v>
      </c>
      <c r="GD63" s="276">
        <f t="shared" si="30"/>
        <v>0</v>
      </c>
      <c r="GE63" s="277">
        <f t="shared" si="143"/>
        <v>0</v>
      </c>
      <c r="GF63" s="277">
        <f t="shared" si="144"/>
        <v>0</v>
      </c>
      <c r="GG63" s="277">
        <f t="shared" si="145"/>
        <v>0</v>
      </c>
      <c r="GH63" s="277">
        <f t="shared" si="146"/>
        <v>0</v>
      </c>
      <c r="GI63" s="303">
        <f t="shared" si="147"/>
        <v>0</v>
      </c>
      <c r="GJ63" s="380" t="str">
        <f t="shared" si="31"/>
        <v>Д</v>
      </c>
      <c r="GK63" s="274"/>
      <c r="GL63" s="181">
        <f>'Сведения ФОВ'!GO87</f>
        <v>0</v>
      </c>
      <c r="GM63" s="181">
        <f>'Сведения ФОВ'!GP87</f>
        <v>0</v>
      </c>
      <c r="GN63" s="277">
        <f t="shared" si="148"/>
        <v>0</v>
      </c>
      <c r="GO63" s="277">
        <f t="shared" si="149"/>
        <v>0</v>
      </c>
      <c r="GP63" s="276">
        <f t="shared" si="32"/>
        <v>0</v>
      </c>
      <c r="GQ63" s="277">
        <f t="shared" si="150"/>
        <v>0</v>
      </c>
      <c r="GR63" s="277">
        <f t="shared" si="151"/>
        <v>0</v>
      </c>
      <c r="GS63" s="277">
        <f t="shared" si="152"/>
        <v>0</v>
      </c>
      <c r="GT63" s="277">
        <f t="shared" si="153"/>
        <v>0</v>
      </c>
      <c r="GU63" s="303">
        <f t="shared" si="154"/>
        <v>0</v>
      </c>
      <c r="GV63" s="380" t="str">
        <f t="shared" si="33"/>
        <v>Д</v>
      </c>
      <c r="GW63" s="274"/>
      <c r="GX63" s="181">
        <f>'Сведения ФОВ'!HA87</f>
        <v>0</v>
      </c>
      <c r="GY63" s="181">
        <f>'Сведения ФОВ'!HB87</f>
        <v>0</v>
      </c>
      <c r="GZ63" s="277">
        <f t="shared" si="155"/>
        <v>0</v>
      </c>
      <c r="HA63" s="277">
        <f t="shared" si="156"/>
        <v>0</v>
      </c>
      <c r="HB63" s="276">
        <f t="shared" si="34"/>
        <v>0</v>
      </c>
      <c r="HC63" s="277">
        <f t="shared" si="157"/>
        <v>0</v>
      </c>
      <c r="HD63" s="277">
        <f t="shared" si="158"/>
        <v>0</v>
      </c>
      <c r="HE63" s="277">
        <f t="shared" si="159"/>
        <v>0</v>
      </c>
      <c r="HF63" s="277">
        <f t="shared" si="160"/>
        <v>0</v>
      </c>
      <c r="HG63" s="303">
        <f t="shared" si="161"/>
        <v>0</v>
      </c>
      <c r="HH63" s="380" t="str">
        <f t="shared" si="35"/>
        <v>Д</v>
      </c>
    </row>
    <row r="64" spans="1:216" ht="15.75">
      <c r="A64" s="241"/>
      <c r="B64" s="181">
        <f>'Сведения ФОВ'!E88</f>
        <v>0</v>
      </c>
      <c r="C64" s="181">
        <f>'Сведения ФОВ'!F88</f>
        <v>0</v>
      </c>
      <c r="D64" s="277">
        <f t="shared" si="36"/>
        <v>0</v>
      </c>
      <c r="E64" s="277">
        <f t="shared" si="37"/>
        <v>0</v>
      </c>
      <c r="F64" s="276">
        <f t="shared" si="0"/>
        <v>0</v>
      </c>
      <c r="G64" s="277">
        <f t="shared" si="38"/>
        <v>0</v>
      </c>
      <c r="H64" s="277">
        <f t="shared" si="39"/>
        <v>0</v>
      </c>
      <c r="I64" s="277">
        <f t="shared" si="40"/>
        <v>0</v>
      </c>
      <c r="J64" s="277">
        <f t="shared" si="41"/>
        <v>0</v>
      </c>
      <c r="K64" s="303">
        <f t="shared" si="42"/>
        <v>0</v>
      </c>
      <c r="L64" s="380" t="str">
        <f t="shared" si="1"/>
        <v>Д</v>
      </c>
      <c r="M64" s="274"/>
      <c r="N64" s="181">
        <f>'Сведения ФОВ'!Q88</f>
        <v>0</v>
      </c>
      <c r="O64" s="181">
        <f>'Сведения ФОВ'!R88</f>
        <v>0</v>
      </c>
      <c r="P64" s="277">
        <f t="shared" si="43"/>
        <v>0</v>
      </c>
      <c r="Q64" s="277">
        <f t="shared" si="44"/>
        <v>0</v>
      </c>
      <c r="R64" s="276">
        <f t="shared" si="2"/>
        <v>0</v>
      </c>
      <c r="S64" s="277">
        <f t="shared" si="45"/>
        <v>0</v>
      </c>
      <c r="T64" s="277">
        <f t="shared" si="46"/>
        <v>0</v>
      </c>
      <c r="U64" s="277">
        <f t="shared" si="47"/>
        <v>0</v>
      </c>
      <c r="V64" s="277">
        <f t="shared" si="48"/>
        <v>0</v>
      </c>
      <c r="W64" s="303">
        <f t="shared" si="49"/>
        <v>0</v>
      </c>
      <c r="X64" s="380" t="str">
        <f t="shared" si="3"/>
        <v>Д</v>
      </c>
      <c r="Y64" s="274"/>
      <c r="Z64" s="181">
        <f>'Сведения ФОВ'!AC88</f>
        <v>0</v>
      </c>
      <c r="AA64" s="181">
        <f>'Сведения ФОВ'!AD88</f>
        <v>0</v>
      </c>
      <c r="AB64" s="277">
        <f t="shared" si="50"/>
        <v>0</v>
      </c>
      <c r="AC64" s="277">
        <f t="shared" si="51"/>
        <v>0</v>
      </c>
      <c r="AD64" s="276">
        <f t="shared" si="4"/>
        <v>0</v>
      </c>
      <c r="AE64" s="277">
        <f t="shared" si="52"/>
        <v>0</v>
      </c>
      <c r="AF64" s="277">
        <f t="shared" si="53"/>
        <v>0</v>
      </c>
      <c r="AG64" s="277">
        <f t="shared" si="54"/>
        <v>0</v>
      </c>
      <c r="AH64" s="277">
        <f t="shared" si="55"/>
        <v>0</v>
      </c>
      <c r="AI64" s="303">
        <f t="shared" si="56"/>
        <v>0</v>
      </c>
      <c r="AJ64" s="380" t="str">
        <f t="shared" si="5"/>
        <v>Д</v>
      </c>
      <c r="AK64" s="274"/>
      <c r="AL64" s="181">
        <f>'Сведения ФОВ'!AO88</f>
        <v>0</v>
      </c>
      <c r="AM64" s="181">
        <f>'Сведения ФОВ'!AP88</f>
        <v>0</v>
      </c>
      <c r="AN64" s="277">
        <f t="shared" si="57"/>
        <v>0</v>
      </c>
      <c r="AO64" s="277">
        <f t="shared" si="58"/>
        <v>0</v>
      </c>
      <c r="AP64" s="276">
        <f t="shared" si="6"/>
        <v>0</v>
      </c>
      <c r="AQ64" s="277">
        <f t="shared" si="59"/>
        <v>0</v>
      </c>
      <c r="AR64" s="277">
        <f t="shared" si="60"/>
        <v>0</v>
      </c>
      <c r="AS64" s="277">
        <f t="shared" si="61"/>
        <v>0</v>
      </c>
      <c r="AT64" s="277">
        <f t="shared" si="62"/>
        <v>0</v>
      </c>
      <c r="AU64" s="303">
        <f t="shared" si="63"/>
        <v>0</v>
      </c>
      <c r="AV64" s="380" t="str">
        <f t="shared" si="7"/>
        <v>Д</v>
      </c>
      <c r="AW64" s="274"/>
      <c r="AX64" s="181">
        <f>'Сведения ФОВ'!BA88</f>
        <v>0</v>
      </c>
      <c r="AY64" s="181">
        <f>'Сведения ФОВ'!BB88</f>
        <v>0</v>
      </c>
      <c r="AZ64" s="277">
        <f t="shared" si="64"/>
        <v>0</v>
      </c>
      <c r="BA64" s="277">
        <f t="shared" si="65"/>
        <v>0</v>
      </c>
      <c r="BB64" s="276">
        <f t="shared" si="8"/>
        <v>0</v>
      </c>
      <c r="BC64" s="277">
        <f t="shared" si="66"/>
        <v>0</v>
      </c>
      <c r="BD64" s="277">
        <f t="shared" si="67"/>
        <v>0</v>
      </c>
      <c r="BE64" s="277">
        <f t="shared" si="68"/>
        <v>0</v>
      </c>
      <c r="BF64" s="277">
        <f t="shared" si="69"/>
        <v>0</v>
      </c>
      <c r="BG64" s="303">
        <f t="shared" si="70"/>
        <v>0</v>
      </c>
      <c r="BH64" s="380" t="str">
        <f t="shared" si="9"/>
        <v>Д</v>
      </c>
      <c r="BI64" s="274"/>
      <c r="BJ64" s="181">
        <f>'Сведения ФОВ'!BM88</f>
        <v>0</v>
      </c>
      <c r="BK64" s="181">
        <f>'Сведения ФОВ'!BN88</f>
        <v>0</v>
      </c>
      <c r="BL64" s="277">
        <f t="shared" si="71"/>
        <v>0</v>
      </c>
      <c r="BM64" s="277">
        <f t="shared" si="72"/>
        <v>0</v>
      </c>
      <c r="BN64" s="276">
        <f t="shared" si="10"/>
        <v>0</v>
      </c>
      <c r="BO64" s="277">
        <f t="shared" si="73"/>
        <v>0</v>
      </c>
      <c r="BP64" s="277">
        <f t="shared" si="74"/>
        <v>0</v>
      </c>
      <c r="BQ64" s="277">
        <f t="shared" si="75"/>
        <v>0</v>
      </c>
      <c r="BR64" s="277">
        <f t="shared" si="76"/>
        <v>0</v>
      </c>
      <c r="BS64" s="303">
        <f t="shared" si="77"/>
        <v>0</v>
      </c>
      <c r="BT64" s="380" t="str">
        <f t="shared" si="11"/>
        <v>Д</v>
      </c>
      <c r="BU64" s="274"/>
      <c r="BV64" s="181">
        <f>'Сведения ФОВ'!BY88</f>
        <v>0</v>
      </c>
      <c r="BW64" s="181">
        <f>'Сведения ФОВ'!BZ88</f>
        <v>0</v>
      </c>
      <c r="BX64" s="277">
        <f t="shared" si="78"/>
        <v>0</v>
      </c>
      <c r="BY64" s="277">
        <f t="shared" si="79"/>
        <v>0</v>
      </c>
      <c r="BZ64" s="276">
        <f t="shared" si="12"/>
        <v>0</v>
      </c>
      <c r="CA64" s="277">
        <f t="shared" si="80"/>
        <v>0</v>
      </c>
      <c r="CB64" s="277">
        <f t="shared" si="81"/>
        <v>0</v>
      </c>
      <c r="CC64" s="277">
        <f t="shared" si="82"/>
        <v>0</v>
      </c>
      <c r="CD64" s="277">
        <f t="shared" si="83"/>
        <v>0</v>
      </c>
      <c r="CE64" s="303">
        <f t="shared" si="84"/>
        <v>0</v>
      </c>
      <c r="CF64" s="380" t="str">
        <f t="shared" si="13"/>
        <v>Д</v>
      </c>
      <c r="CG64" s="274"/>
      <c r="CH64" s="181">
        <f>'Сведения ФОВ'!CK88</f>
        <v>0</v>
      </c>
      <c r="CI64" s="181">
        <f>'Сведения ФОВ'!CL88</f>
        <v>0</v>
      </c>
      <c r="CJ64" s="277">
        <f t="shared" si="85"/>
        <v>0</v>
      </c>
      <c r="CK64" s="277">
        <f t="shared" si="86"/>
        <v>0</v>
      </c>
      <c r="CL64" s="276">
        <f t="shared" si="14"/>
        <v>0</v>
      </c>
      <c r="CM64" s="277">
        <f t="shared" si="87"/>
        <v>0</v>
      </c>
      <c r="CN64" s="277">
        <f t="shared" si="88"/>
        <v>0</v>
      </c>
      <c r="CO64" s="277">
        <f t="shared" si="89"/>
        <v>0</v>
      </c>
      <c r="CP64" s="277">
        <f t="shared" si="90"/>
        <v>0</v>
      </c>
      <c r="CQ64" s="303">
        <f t="shared" si="91"/>
        <v>0</v>
      </c>
      <c r="CR64" s="380" t="str">
        <f t="shared" si="15"/>
        <v>Д</v>
      </c>
      <c r="CS64" s="274"/>
      <c r="CT64" s="181">
        <f>'Сведения ФОВ'!CW88</f>
        <v>0</v>
      </c>
      <c r="CU64" s="181">
        <f>'Сведения ФОВ'!CX88</f>
        <v>0</v>
      </c>
      <c r="CV64" s="277">
        <f t="shared" si="92"/>
        <v>0</v>
      </c>
      <c r="CW64" s="277">
        <f t="shared" si="93"/>
        <v>0</v>
      </c>
      <c r="CX64" s="276">
        <f t="shared" si="16"/>
        <v>0</v>
      </c>
      <c r="CY64" s="277">
        <f t="shared" si="94"/>
        <v>0</v>
      </c>
      <c r="CZ64" s="277">
        <f t="shared" si="95"/>
        <v>0</v>
      </c>
      <c r="DA64" s="277">
        <f t="shared" si="96"/>
        <v>0</v>
      </c>
      <c r="DB64" s="277">
        <f t="shared" si="97"/>
        <v>0</v>
      </c>
      <c r="DC64" s="303">
        <f t="shared" si="98"/>
        <v>0</v>
      </c>
      <c r="DD64" s="380" t="str">
        <f t="shared" si="17"/>
        <v>Д</v>
      </c>
      <c r="DE64" s="274"/>
      <c r="DF64" s="181">
        <f>'Сведения ФОВ'!DI88</f>
        <v>0</v>
      </c>
      <c r="DG64" s="181">
        <f>'Сведения ФОВ'!DJ88</f>
        <v>0</v>
      </c>
      <c r="DH64" s="277">
        <f t="shared" si="99"/>
        <v>0</v>
      </c>
      <c r="DI64" s="277">
        <f t="shared" si="100"/>
        <v>0</v>
      </c>
      <c r="DJ64" s="276">
        <f t="shared" si="18"/>
        <v>0</v>
      </c>
      <c r="DK64" s="277">
        <f t="shared" si="101"/>
        <v>0</v>
      </c>
      <c r="DL64" s="277">
        <f t="shared" si="102"/>
        <v>0</v>
      </c>
      <c r="DM64" s="277">
        <f t="shared" si="103"/>
        <v>0</v>
      </c>
      <c r="DN64" s="277">
        <f t="shared" si="104"/>
        <v>0</v>
      </c>
      <c r="DO64" s="303">
        <f t="shared" si="105"/>
        <v>0</v>
      </c>
      <c r="DP64" s="380" t="str">
        <f t="shared" si="19"/>
        <v>Д</v>
      </c>
      <c r="DQ64" s="274"/>
      <c r="DR64" s="181">
        <f>'Сведения ФОВ'!DU88</f>
        <v>0</v>
      </c>
      <c r="DS64" s="181">
        <f>'Сведения ФОВ'!DV88</f>
        <v>0</v>
      </c>
      <c r="DT64" s="277">
        <f t="shared" si="106"/>
        <v>0</v>
      </c>
      <c r="DU64" s="277">
        <f t="shared" si="107"/>
        <v>0</v>
      </c>
      <c r="DV64" s="276">
        <f t="shared" si="20"/>
        <v>0</v>
      </c>
      <c r="DW64" s="277">
        <f t="shared" si="108"/>
        <v>0</v>
      </c>
      <c r="DX64" s="277">
        <f t="shared" si="109"/>
        <v>0</v>
      </c>
      <c r="DY64" s="277">
        <f t="shared" si="110"/>
        <v>0</v>
      </c>
      <c r="DZ64" s="277">
        <f t="shared" si="111"/>
        <v>0</v>
      </c>
      <c r="EA64" s="303">
        <f t="shared" si="112"/>
        <v>0</v>
      </c>
      <c r="EB64" s="380" t="str">
        <f t="shared" si="21"/>
        <v>Д</v>
      </c>
      <c r="EC64" s="274"/>
      <c r="ED64" s="181">
        <f>'Сведения ФОВ'!EG88</f>
        <v>0</v>
      </c>
      <c r="EE64" s="181">
        <f>'Сведения ФОВ'!EH88</f>
        <v>0</v>
      </c>
      <c r="EF64" s="277">
        <f t="shared" si="113"/>
        <v>0</v>
      </c>
      <c r="EG64" s="277">
        <f t="shared" si="114"/>
        <v>0</v>
      </c>
      <c r="EH64" s="276">
        <f t="shared" si="22"/>
        <v>0</v>
      </c>
      <c r="EI64" s="277">
        <f t="shared" si="115"/>
        <v>0</v>
      </c>
      <c r="EJ64" s="277">
        <f t="shared" si="116"/>
        <v>0</v>
      </c>
      <c r="EK64" s="277">
        <f t="shared" si="117"/>
        <v>0</v>
      </c>
      <c r="EL64" s="277">
        <f t="shared" si="118"/>
        <v>0</v>
      </c>
      <c r="EM64" s="303">
        <f t="shared" si="119"/>
        <v>0</v>
      </c>
      <c r="EN64" s="380" t="str">
        <f t="shared" si="23"/>
        <v>Д</v>
      </c>
      <c r="EO64" s="274"/>
      <c r="EP64" s="181">
        <f>'Сведения ФОВ'!ES88</f>
        <v>0</v>
      </c>
      <c r="EQ64" s="181">
        <f>'Сведения ФОВ'!ET88</f>
        <v>0</v>
      </c>
      <c r="ER64" s="277">
        <f t="shared" si="120"/>
        <v>0</v>
      </c>
      <c r="ES64" s="277">
        <f t="shared" si="121"/>
        <v>0</v>
      </c>
      <c r="ET64" s="276">
        <f t="shared" si="24"/>
        <v>0</v>
      </c>
      <c r="EU64" s="277">
        <f t="shared" si="122"/>
        <v>0</v>
      </c>
      <c r="EV64" s="277">
        <f t="shared" si="123"/>
        <v>0</v>
      </c>
      <c r="EW64" s="277">
        <f t="shared" si="124"/>
        <v>0</v>
      </c>
      <c r="EX64" s="277">
        <f t="shared" si="125"/>
        <v>0</v>
      </c>
      <c r="EY64" s="303">
        <f t="shared" si="126"/>
        <v>0</v>
      </c>
      <c r="EZ64" s="380" t="str">
        <f t="shared" si="25"/>
        <v>Д</v>
      </c>
      <c r="FA64" s="274"/>
      <c r="FB64" s="181">
        <f>'Сведения ФОВ'!FE88</f>
        <v>0</v>
      </c>
      <c r="FC64" s="181">
        <f>'Сведения ФОВ'!FF88</f>
        <v>0</v>
      </c>
      <c r="FD64" s="277">
        <f t="shared" si="127"/>
        <v>0</v>
      </c>
      <c r="FE64" s="277">
        <f t="shared" si="128"/>
        <v>0</v>
      </c>
      <c r="FF64" s="276">
        <f t="shared" si="26"/>
        <v>0</v>
      </c>
      <c r="FG64" s="277">
        <f t="shared" si="129"/>
        <v>0</v>
      </c>
      <c r="FH64" s="277">
        <f t="shared" si="130"/>
        <v>0</v>
      </c>
      <c r="FI64" s="277">
        <f t="shared" si="131"/>
        <v>0</v>
      </c>
      <c r="FJ64" s="277">
        <f t="shared" si="132"/>
        <v>0</v>
      </c>
      <c r="FK64" s="303">
        <f t="shared" si="133"/>
        <v>0</v>
      </c>
      <c r="FL64" s="380" t="str">
        <f t="shared" si="27"/>
        <v>Д</v>
      </c>
      <c r="FM64" s="274"/>
      <c r="FN64" s="181">
        <f>'Сведения ФОВ'!FQ88</f>
        <v>0</v>
      </c>
      <c r="FO64" s="181">
        <f>'Сведения ФОВ'!FR88</f>
        <v>0</v>
      </c>
      <c r="FP64" s="277">
        <f t="shared" si="134"/>
        <v>0</v>
      </c>
      <c r="FQ64" s="277">
        <f t="shared" si="135"/>
        <v>0</v>
      </c>
      <c r="FR64" s="276">
        <f t="shared" si="28"/>
        <v>0</v>
      </c>
      <c r="FS64" s="277">
        <f t="shared" si="136"/>
        <v>0</v>
      </c>
      <c r="FT64" s="277">
        <f t="shared" si="137"/>
        <v>0</v>
      </c>
      <c r="FU64" s="277">
        <f t="shared" si="138"/>
        <v>0</v>
      </c>
      <c r="FV64" s="277">
        <f t="shared" si="139"/>
        <v>0</v>
      </c>
      <c r="FW64" s="303">
        <f t="shared" si="140"/>
        <v>0</v>
      </c>
      <c r="FX64" s="380" t="str">
        <f t="shared" si="29"/>
        <v>Д</v>
      </c>
      <c r="FY64" s="274"/>
      <c r="FZ64" s="181">
        <f>'Сведения ФОВ'!GC88</f>
        <v>0</v>
      </c>
      <c r="GA64" s="181">
        <f>'Сведения ФОВ'!GD88</f>
        <v>0</v>
      </c>
      <c r="GB64" s="277">
        <f t="shared" si="141"/>
        <v>0</v>
      </c>
      <c r="GC64" s="277">
        <f t="shared" si="142"/>
        <v>0</v>
      </c>
      <c r="GD64" s="276">
        <f t="shared" si="30"/>
        <v>0</v>
      </c>
      <c r="GE64" s="277">
        <f t="shared" si="143"/>
        <v>0</v>
      </c>
      <c r="GF64" s="277">
        <f t="shared" si="144"/>
        <v>0</v>
      </c>
      <c r="GG64" s="277">
        <f t="shared" si="145"/>
        <v>0</v>
      </c>
      <c r="GH64" s="277">
        <f t="shared" si="146"/>
        <v>0</v>
      </c>
      <c r="GI64" s="303">
        <f t="shared" si="147"/>
        <v>0</v>
      </c>
      <c r="GJ64" s="380" t="str">
        <f t="shared" si="31"/>
        <v>Д</v>
      </c>
      <c r="GK64" s="274"/>
      <c r="GL64" s="181">
        <f>'Сведения ФОВ'!GO88</f>
        <v>0</v>
      </c>
      <c r="GM64" s="181">
        <f>'Сведения ФОВ'!GP88</f>
        <v>0</v>
      </c>
      <c r="GN64" s="277">
        <f t="shared" si="148"/>
        <v>0</v>
      </c>
      <c r="GO64" s="277">
        <f t="shared" si="149"/>
        <v>0</v>
      </c>
      <c r="GP64" s="276">
        <f t="shared" si="32"/>
        <v>0</v>
      </c>
      <c r="GQ64" s="277">
        <f t="shared" si="150"/>
        <v>0</v>
      </c>
      <c r="GR64" s="277">
        <f t="shared" si="151"/>
        <v>0</v>
      </c>
      <c r="GS64" s="277">
        <f t="shared" si="152"/>
        <v>0</v>
      </c>
      <c r="GT64" s="277">
        <f t="shared" si="153"/>
        <v>0</v>
      </c>
      <c r="GU64" s="303">
        <f t="shared" si="154"/>
        <v>0</v>
      </c>
      <c r="GV64" s="380" t="str">
        <f t="shared" si="33"/>
        <v>Д</v>
      </c>
      <c r="GW64" s="274"/>
      <c r="GX64" s="181">
        <f>'Сведения ФОВ'!HA88</f>
        <v>0</v>
      </c>
      <c r="GY64" s="181">
        <f>'Сведения ФОВ'!HB88</f>
        <v>0</v>
      </c>
      <c r="GZ64" s="277">
        <f t="shared" si="155"/>
        <v>0</v>
      </c>
      <c r="HA64" s="277">
        <f t="shared" si="156"/>
        <v>0</v>
      </c>
      <c r="HB64" s="276">
        <f t="shared" si="34"/>
        <v>0</v>
      </c>
      <c r="HC64" s="277">
        <f t="shared" si="157"/>
        <v>0</v>
      </c>
      <c r="HD64" s="277">
        <f t="shared" si="158"/>
        <v>0</v>
      </c>
      <c r="HE64" s="277">
        <f t="shared" si="159"/>
        <v>0</v>
      </c>
      <c r="HF64" s="277">
        <f t="shared" si="160"/>
        <v>0</v>
      </c>
      <c r="HG64" s="303">
        <f t="shared" si="161"/>
        <v>0</v>
      </c>
      <c r="HH64" s="380" t="str">
        <f t="shared" si="35"/>
        <v>Д</v>
      </c>
    </row>
    <row r="65" spans="1:216" ht="15.75">
      <c r="A65" s="241"/>
      <c r="B65" s="181">
        <f>'Сведения ФОВ'!E89</f>
        <v>0</v>
      </c>
      <c r="C65" s="181">
        <f>'Сведения ФОВ'!F89</f>
        <v>0</v>
      </c>
      <c r="D65" s="277">
        <f t="shared" si="36"/>
        <v>0</v>
      </c>
      <c r="E65" s="277">
        <f t="shared" si="37"/>
        <v>0</v>
      </c>
      <c r="F65" s="276">
        <f t="shared" si="0"/>
        <v>0</v>
      </c>
      <c r="G65" s="277">
        <f t="shared" si="38"/>
        <v>0</v>
      </c>
      <c r="H65" s="277">
        <f t="shared" si="39"/>
        <v>0</v>
      </c>
      <c r="I65" s="277">
        <f t="shared" si="40"/>
        <v>0</v>
      </c>
      <c r="J65" s="277">
        <f t="shared" si="41"/>
        <v>0</v>
      </c>
      <c r="K65" s="303">
        <f t="shared" si="42"/>
        <v>0</v>
      </c>
      <c r="L65" s="380" t="str">
        <f t="shared" si="1"/>
        <v>Д</v>
      </c>
      <c r="M65" s="274"/>
      <c r="N65" s="181">
        <f>'Сведения ФОВ'!Q89</f>
        <v>0</v>
      </c>
      <c r="O65" s="181">
        <f>'Сведения ФОВ'!R89</f>
        <v>0</v>
      </c>
      <c r="P65" s="277">
        <f t="shared" si="43"/>
        <v>0</v>
      </c>
      <c r="Q65" s="277">
        <f t="shared" si="44"/>
        <v>0</v>
      </c>
      <c r="R65" s="276">
        <f t="shared" si="2"/>
        <v>0</v>
      </c>
      <c r="S65" s="277">
        <f t="shared" si="45"/>
        <v>0</v>
      </c>
      <c r="T65" s="277">
        <f t="shared" si="46"/>
        <v>0</v>
      </c>
      <c r="U65" s="277">
        <f t="shared" si="47"/>
        <v>0</v>
      </c>
      <c r="V65" s="277">
        <f t="shared" si="48"/>
        <v>0</v>
      </c>
      <c r="W65" s="303">
        <f t="shared" si="49"/>
        <v>0</v>
      </c>
      <c r="X65" s="380" t="str">
        <f t="shared" si="3"/>
        <v>Д</v>
      </c>
      <c r="Y65" s="274"/>
      <c r="Z65" s="181">
        <f>'Сведения ФОВ'!AC89</f>
        <v>0</v>
      </c>
      <c r="AA65" s="181">
        <f>'Сведения ФОВ'!AD89</f>
        <v>0</v>
      </c>
      <c r="AB65" s="277">
        <f t="shared" si="50"/>
        <v>0</v>
      </c>
      <c r="AC65" s="277">
        <f t="shared" si="51"/>
        <v>0</v>
      </c>
      <c r="AD65" s="276">
        <f t="shared" si="4"/>
        <v>0</v>
      </c>
      <c r="AE65" s="277">
        <f t="shared" si="52"/>
        <v>0</v>
      </c>
      <c r="AF65" s="277">
        <f t="shared" si="53"/>
        <v>0</v>
      </c>
      <c r="AG65" s="277">
        <f t="shared" si="54"/>
        <v>0</v>
      </c>
      <c r="AH65" s="277">
        <f t="shared" si="55"/>
        <v>0</v>
      </c>
      <c r="AI65" s="303">
        <f t="shared" si="56"/>
        <v>0</v>
      </c>
      <c r="AJ65" s="380" t="str">
        <f t="shared" si="5"/>
        <v>Д</v>
      </c>
      <c r="AK65" s="274"/>
      <c r="AL65" s="181">
        <f>'Сведения ФОВ'!AO89</f>
        <v>0</v>
      </c>
      <c r="AM65" s="181">
        <f>'Сведения ФОВ'!AP89</f>
        <v>0</v>
      </c>
      <c r="AN65" s="277">
        <f t="shared" si="57"/>
        <v>0</v>
      </c>
      <c r="AO65" s="277">
        <f t="shared" si="58"/>
        <v>0</v>
      </c>
      <c r="AP65" s="276">
        <f t="shared" si="6"/>
        <v>0</v>
      </c>
      <c r="AQ65" s="277">
        <f t="shared" si="59"/>
        <v>0</v>
      </c>
      <c r="AR65" s="277">
        <f t="shared" si="60"/>
        <v>0</v>
      </c>
      <c r="AS65" s="277">
        <f t="shared" si="61"/>
        <v>0</v>
      </c>
      <c r="AT65" s="277">
        <f t="shared" si="62"/>
        <v>0</v>
      </c>
      <c r="AU65" s="303">
        <f t="shared" si="63"/>
        <v>0</v>
      </c>
      <c r="AV65" s="380" t="str">
        <f t="shared" si="7"/>
        <v>Д</v>
      </c>
      <c r="AW65" s="274"/>
      <c r="AX65" s="181">
        <f>'Сведения ФОВ'!BA89</f>
        <v>0</v>
      </c>
      <c r="AY65" s="181">
        <f>'Сведения ФОВ'!BB89</f>
        <v>0</v>
      </c>
      <c r="AZ65" s="277">
        <f t="shared" si="64"/>
        <v>0</v>
      </c>
      <c r="BA65" s="277">
        <f t="shared" si="65"/>
        <v>0</v>
      </c>
      <c r="BB65" s="276">
        <f t="shared" si="8"/>
        <v>0</v>
      </c>
      <c r="BC65" s="277">
        <f t="shared" si="66"/>
        <v>0</v>
      </c>
      <c r="BD65" s="277">
        <f t="shared" si="67"/>
        <v>0</v>
      </c>
      <c r="BE65" s="277">
        <f t="shared" si="68"/>
        <v>0</v>
      </c>
      <c r="BF65" s="277">
        <f t="shared" si="69"/>
        <v>0</v>
      </c>
      <c r="BG65" s="303">
        <f t="shared" si="70"/>
        <v>0</v>
      </c>
      <c r="BH65" s="380" t="str">
        <f t="shared" si="9"/>
        <v>Д</v>
      </c>
      <c r="BI65" s="274"/>
      <c r="BJ65" s="181">
        <f>'Сведения ФОВ'!BM89</f>
        <v>0</v>
      </c>
      <c r="BK65" s="181">
        <f>'Сведения ФОВ'!BN89</f>
        <v>0</v>
      </c>
      <c r="BL65" s="277">
        <f t="shared" si="71"/>
        <v>0</v>
      </c>
      <c r="BM65" s="277">
        <f t="shared" si="72"/>
        <v>0</v>
      </c>
      <c r="BN65" s="276">
        <f t="shared" si="10"/>
        <v>0</v>
      </c>
      <c r="BO65" s="277">
        <f t="shared" si="73"/>
        <v>0</v>
      </c>
      <c r="BP65" s="277">
        <f t="shared" si="74"/>
        <v>0</v>
      </c>
      <c r="BQ65" s="277">
        <f t="shared" si="75"/>
        <v>0</v>
      </c>
      <c r="BR65" s="277">
        <f t="shared" si="76"/>
        <v>0</v>
      </c>
      <c r="BS65" s="303">
        <f t="shared" si="77"/>
        <v>0</v>
      </c>
      <c r="BT65" s="380" t="str">
        <f t="shared" si="11"/>
        <v>Д</v>
      </c>
      <c r="BU65" s="274"/>
      <c r="BV65" s="181">
        <f>'Сведения ФОВ'!BY89</f>
        <v>0</v>
      </c>
      <c r="BW65" s="181">
        <f>'Сведения ФОВ'!BZ89</f>
        <v>0</v>
      </c>
      <c r="BX65" s="277">
        <f t="shared" si="78"/>
        <v>0</v>
      </c>
      <c r="BY65" s="277">
        <f t="shared" si="79"/>
        <v>0</v>
      </c>
      <c r="BZ65" s="276">
        <f t="shared" si="12"/>
        <v>0</v>
      </c>
      <c r="CA65" s="277">
        <f t="shared" si="80"/>
        <v>0</v>
      </c>
      <c r="CB65" s="277">
        <f t="shared" si="81"/>
        <v>0</v>
      </c>
      <c r="CC65" s="277">
        <f t="shared" si="82"/>
        <v>0</v>
      </c>
      <c r="CD65" s="277">
        <f t="shared" si="83"/>
        <v>0</v>
      </c>
      <c r="CE65" s="303">
        <f t="shared" si="84"/>
        <v>0</v>
      </c>
      <c r="CF65" s="380" t="str">
        <f t="shared" si="13"/>
        <v>Д</v>
      </c>
      <c r="CG65" s="274"/>
      <c r="CH65" s="181">
        <f>'Сведения ФОВ'!CK89</f>
        <v>0</v>
      </c>
      <c r="CI65" s="181">
        <f>'Сведения ФОВ'!CL89</f>
        <v>0</v>
      </c>
      <c r="CJ65" s="277">
        <f t="shared" si="85"/>
        <v>0</v>
      </c>
      <c r="CK65" s="277">
        <f t="shared" si="86"/>
        <v>0</v>
      </c>
      <c r="CL65" s="276">
        <f t="shared" si="14"/>
        <v>0</v>
      </c>
      <c r="CM65" s="277">
        <f t="shared" si="87"/>
        <v>0</v>
      </c>
      <c r="CN65" s="277">
        <f t="shared" si="88"/>
        <v>0</v>
      </c>
      <c r="CO65" s="277">
        <f t="shared" si="89"/>
        <v>0</v>
      </c>
      <c r="CP65" s="277">
        <f t="shared" si="90"/>
        <v>0</v>
      </c>
      <c r="CQ65" s="303">
        <f t="shared" si="91"/>
        <v>0</v>
      </c>
      <c r="CR65" s="380" t="str">
        <f t="shared" si="15"/>
        <v>Д</v>
      </c>
      <c r="CS65" s="274"/>
      <c r="CT65" s="181">
        <f>'Сведения ФОВ'!CW89</f>
        <v>0</v>
      </c>
      <c r="CU65" s="181">
        <f>'Сведения ФОВ'!CX89</f>
        <v>0</v>
      </c>
      <c r="CV65" s="277">
        <f t="shared" si="92"/>
        <v>0</v>
      </c>
      <c r="CW65" s="277">
        <f t="shared" si="93"/>
        <v>0</v>
      </c>
      <c r="CX65" s="276">
        <f t="shared" si="16"/>
        <v>0</v>
      </c>
      <c r="CY65" s="277">
        <f t="shared" si="94"/>
        <v>0</v>
      </c>
      <c r="CZ65" s="277">
        <f t="shared" si="95"/>
        <v>0</v>
      </c>
      <c r="DA65" s="277">
        <f t="shared" si="96"/>
        <v>0</v>
      </c>
      <c r="DB65" s="277">
        <f t="shared" si="97"/>
        <v>0</v>
      </c>
      <c r="DC65" s="303">
        <f t="shared" si="98"/>
        <v>0</v>
      </c>
      <c r="DD65" s="380" t="str">
        <f t="shared" si="17"/>
        <v>Д</v>
      </c>
      <c r="DE65" s="274"/>
      <c r="DF65" s="181">
        <f>'Сведения ФОВ'!DI89</f>
        <v>0</v>
      </c>
      <c r="DG65" s="181">
        <f>'Сведения ФОВ'!DJ89</f>
        <v>0</v>
      </c>
      <c r="DH65" s="277">
        <f t="shared" si="99"/>
        <v>0</v>
      </c>
      <c r="DI65" s="277">
        <f t="shared" si="100"/>
        <v>0</v>
      </c>
      <c r="DJ65" s="276">
        <f t="shared" si="18"/>
        <v>0</v>
      </c>
      <c r="DK65" s="277">
        <f t="shared" si="101"/>
        <v>0</v>
      </c>
      <c r="DL65" s="277">
        <f t="shared" si="102"/>
        <v>0</v>
      </c>
      <c r="DM65" s="277">
        <f t="shared" si="103"/>
        <v>0</v>
      </c>
      <c r="DN65" s="277">
        <f t="shared" si="104"/>
        <v>0</v>
      </c>
      <c r="DO65" s="303">
        <f t="shared" si="105"/>
        <v>0</v>
      </c>
      <c r="DP65" s="380" t="str">
        <f t="shared" si="19"/>
        <v>Д</v>
      </c>
      <c r="DQ65" s="274"/>
      <c r="DR65" s="181">
        <f>'Сведения ФОВ'!DU89</f>
        <v>0</v>
      </c>
      <c r="DS65" s="181">
        <f>'Сведения ФОВ'!DV89</f>
        <v>0</v>
      </c>
      <c r="DT65" s="277">
        <f t="shared" si="106"/>
        <v>0</v>
      </c>
      <c r="DU65" s="277">
        <f t="shared" si="107"/>
        <v>0</v>
      </c>
      <c r="DV65" s="276">
        <f t="shared" si="20"/>
        <v>0</v>
      </c>
      <c r="DW65" s="277">
        <f t="shared" si="108"/>
        <v>0</v>
      </c>
      <c r="DX65" s="277">
        <f t="shared" si="109"/>
        <v>0</v>
      </c>
      <c r="DY65" s="277">
        <f t="shared" si="110"/>
        <v>0</v>
      </c>
      <c r="DZ65" s="277">
        <f t="shared" si="111"/>
        <v>0</v>
      </c>
      <c r="EA65" s="303">
        <f t="shared" si="112"/>
        <v>0</v>
      </c>
      <c r="EB65" s="380" t="str">
        <f t="shared" si="21"/>
        <v>Д</v>
      </c>
      <c r="EC65" s="274"/>
      <c r="ED65" s="181">
        <f>'Сведения ФОВ'!EG89</f>
        <v>0</v>
      </c>
      <c r="EE65" s="181">
        <f>'Сведения ФОВ'!EH89</f>
        <v>0</v>
      </c>
      <c r="EF65" s="277">
        <f t="shared" si="113"/>
        <v>0</v>
      </c>
      <c r="EG65" s="277">
        <f t="shared" si="114"/>
        <v>0</v>
      </c>
      <c r="EH65" s="276">
        <f t="shared" si="22"/>
        <v>0</v>
      </c>
      <c r="EI65" s="277">
        <f t="shared" si="115"/>
        <v>0</v>
      </c>
      <c r="EJ65" s="277">
        <f t="shared" si="116"/>
        <v>0</v>
      </c>
      <c r="EK65" s="277">
        <f t="shared" si="117"/>
        <v>0</v>
      </c>
      <c r="EL65" s="277">
        <f t="shared" si="118"/>
        <v>0</v>
      </c>
      <c r="EM65" s="303">
        <f t="shared" si="119"/>
        <v>0</v>
      </c>
      <c r="EN65" s="380" t="str">
        <f t="shared" si="23"/>
        <v>Д</v>
      </c>
      <c r="EO65" s="274"/>
      <c r="EP65" s="181">
        <f>'Сведения ФОВ'!ES89</f>
        <v>0</v>
      </c>
      <c r="EQ65" s="181">
        <f>'Сведения ФОВ'!ET89</f>
        <v>0</v>
      </c>
      <c r="ER65" s="277">
        <f t="shared" si="120"/>
        <v>0</v>
      </c>
      <c r="ES65" s="277">
        <f t="shared" si="121"/>
        <v>0</v>
      </c>
      <c r="ET65" s="276">
        <f t="shared" si="24"/>
        <v>0</v>
      </c>
      <c r="EU65" s="277">
        <f t="shared" si="122"/>
        <v>0</v>
      </c>
      <c r="EV65" s="277">
        <f t="shared" si="123"/>
        <v>0</v>
      </c>
      <c r="EW65" s="277">
        <f t="shared" si="124"/>
        <v>0</v>
      </c>
      <c r="EX65" s="277">
        <f t="shared" si="125"/>
        <v>0</v>
      </c>
      <c r="EY65" s="303">
        <f t="shared" si="126"/>
        <v>0</v>
      </c>
      <c r="EZ65" s="380" t="str">
        <f t="shared" si="25"/>
        <v>Д</v>
      </c>
      <c r="FA65" s="274"/>
      <c r="FB65" s="181">
        <f>'Сведения ФОВ'!FE89</f>
        <v>0</v>
      </c>
      <c r="FC65" s="181">
        <f>'Сведения ФОВ'!FF89</f>
        <v>0</v>
      </c>
      <c r="FD65" s="277">
        <f t="shared" si="127"/>
        <v>0</v>
      </c>
      <c r="FE65" s="277">
        <f t="shared" si="128"/>
        <v>0</v>
      </c>
      <c r="FF65" s="276">
        <f t="shared" si="26"/>
        <v>0</v>
      </c>
      <c r="FG65" s="277">
        <f t="shared" si="129"/>
        <v>0</v>
      </c>
      <c r="FH65" s="277">
        <f t="shared" si="130"/>
        <v>0</v>
      </c>
      <c r="FI65" s="277">
        <f t="shared" si="131"/>
        <v>0</v>
      </c>
      <c r="FJ65" s="277">
        <f t="shared" si="132"/>
        <v>0</v>
      </c>
      <c r="FK65" s="303">
        <f t="shared" si="133"/>
        <v>0</v>
      </c>
      <c r="FL65" s="380" t="str">
        <f t="shared" si="27"/>
        <v>Д</v>
      </c>
      <c r="FM65" s="274"/>
      <c r="FN65" s="181">
        <f>'Сведения ФОВ'!FQ89</f>
        <v>0</v>
      </c>
      <c r="FO65" s="181">
        <f>'Сведения ФОВ'!FR89</f>
        <v>0</v>
      </c>
      <c r="FP65" s="277">
        <f t="shared" si="134"/>
        <v>0</v>
      </c>
      <c r="FQ65" s="277">
        <f t="shared" si="135"/>
        <v>0</v>
      </c>
      <c r="FR65" s="276">
        <f t="shared" si="28"/>
        <v>0</v>
      </c>
      <c r="FS65" s="277">
        <f t="shared" si="136"/>
        <v>0</v>
      </c>
      <c r="FT65" s="277">
        <f t="shared" si="137"/>
        <v>0</v>
      </c>
      <c r="FU65" s="277">
        <f t="shared" si="138"/>
        <v>0</v>
      </c>
      <c r="FV65" s="277">
        <f t="shared" si="139"/>
        <v>0</v>
      </c>
      <c r="FW65" s="303">
        <f t="shared" si="140"/>
        <v>0</v>
      </c>
      <c r="FX65" s="380" t="str">
        <f t="shared" si="29"/>
        <v>Д</v>
      </c>
      <c r="FY65" s="274"/>
      <c r="FZ65" s="181">
        <f>'Сведения ФОВ'!GC89</f>
        <v>0</v>
      </c>
      <c r="GA65" s="181">
        <f>'Сведения ФОВ'!GD89</f>
        <v>0</v>
      </c>
      <c r="GB65" s="277">
        <f t="shared" si="141"/>
        <v>0</v>
      </c>
      <c r="GC65" s="277">
        <f t="shared" si="142"/>
        <v>0</v>
      </c>
      <c r="GD65" s="276">
        <f t="shared" si="30"/>
        <v>0</v>
      </c>
      <c r="GE65" s="277">
        <f t="shared" si="143"/>
        <v>0</v>
      </c>
      <c r="GF65" s="277">
        <f t="shared" si="144"/>
        <v>0</v>
      </c>
      <c r="GG65" s="277">
        <f t="shared" si="145"/>
        <v>0</v>
      </c>
      <c r="GH65" s="277">
        <f t="shared" si="146"/>
        <v>0</v>
      </c>
      <c r="GI65" s="303">
        <f t="shared" si="147"/>
        <v>0</v>
      </c>
      <c r="GJ65" s="380" t="str">
        <f t="shared" si="31"/>
        <v>Д</v>
      </c>
      <c r="GK65" s="274"/>
      <c r="GL65" s="181">
        <f>'Сведения ФОВ'!GO89</f>
        <v>0</v>
      </c>
      <c r="GM65" s="181">
        <f>'Сведения ФОВ'!GP89</f>
        <v>0</v>
      </c>
      <c r="GN65" s="277">
        <f t="shared" si="148"/>
        <v>0</v>
      </c>
      <c r="GO65" s="277">
        <f t="shared" si="149"/>
        <v>0</v>
      </c>
      <c r="GP65" s="276">
        <f t="shared" si="32"/>
        <v>0</v>
      </c>
      <c r="GQ65" s="277">
        <f t="shared" si="150"/>
        <v>0</v>
      </c>
      <c r="GR65" s="277">
        <f t="shared" si="151"/>
        <v>0</v>
      </c>
      <c r="GS65" s="277">
        <f t="shared" si="152"/>
        <v>0</v>
      </c>
      <c r="GT65" s="277">
        <f t="shared" si="153"/>
        <v>0</v>
      </c>
      <c r="GU65" s="303">
        <f t="shared" si="154"/>
        <v>0</v>
      </c>
      <c r="GV65" s="380" t="str">
        <f t="shared" si="33"/>
        <v>Д</v>
      </c>
      <c r="GW65" s="274"/>
      <c r="GX65" s="181">
        <f>'Сведения ФОВ'!HA89</f>
        <v>0</v>
      </c>
      <c r="GY65" s="181">
        <f>'Сведения ФОВ'!HB89</f>
        <v>0</v>
      </c>
      <c r="GZ65" s="277">
        <f t="shared" si="155"/>
        <v>0</v>
      </c>
      <c r="HA65" s="277">
        <f t="shared" si="156"/>
        <v>0</v>
      </c>
      <c r="HB65" s="276">
        <f t="shared" si="34"/>
        <v>0</v>
      </c>
      <c r="HC65" s="277">
        <f t="shared" si="157"/>
        <v>0</v>
      </c>
      <c r="HD65" s="277">
        <f t="shared" si="158"/>
        <v>0</v>
      </c>
      <c r="HE65" s="277">
        <f t="shared" si="159"/>
        <v>0</v>
      </c>
      <c r="HF65" s="277">
        <f t="shared" si="160"/>
        <v>0</v>
      </c>
      <c r="HG65" s="303">
        <f t="shared" si="161"/>
        <v>0</v>
      </c>
      <c r="HH65" s="380" t="str">
        <f t="shared" si="35"/>
        <v>Д</v>
      </c>
    </row>
    <row r="66" spans="1:216" ht="15.75">
      <c r="A66" s="241"/>
      <c r="B66" s="181">
        <f>'Сведения ФОВ'!E90</f>
        <v>0</v>
      </c>
      <c r="C66" s="181">
        <f>'Сведения ФОВ'!F90</f>
        <v>0</v>
      </c>
      <c r="D66" s="277">
        <f t="shared" si="36"/>
        <v>0</v>
      </c>
      <c r="E66" s="277">
        <f t="shared" si="37"/>
        <v>0</v>
      </c>
      <c r="F66" s="276">
        <f t="shared" si="0"/>
        <v>0</v>
      </c>
      <c r="G66" s="277">
        <f t="shared" si="38"/>
        <v>0</v>
      </c>
      <c r="H66" s="277">
        <f t="shared" si="39"/>
        <v>0</v>
      </c>
      <c r="I66" s="277">
        <f t="shared" si="40"/>
        <v>0</v>
      </c>
      <c r="J66" s="277">
        <f t="shared" si="41"/>
        <v>0</v>
      </c>
      <c r="K66" s="303">
        <f t="shared" si="42"/>
        <v>0</v>
      </c>
      <c r="L66" s="380" t="str">
        <f t="shared" si="1"/>
        <v>Д</v>
      </c>
      <c r="M66" s="274"/>
      <c r="N66" s="181">
        <f>'Сведения ФОВ'!Q90</f>
        <v>0</v>
      </c>
      <c r="O66" s="181">
        <f>'Сведения ФОВ'!R90</f>
        <v>0</v>
      </c>
      <c r="P66" s="277">
        <f t="shared" si="43"/>
        <v>0</v>
      </c>
      <c r="Q66" s="277">
        <f t="shared" si="44"/>
        <v>0</v>
      </c>
      <c r="R66" s="276">
        <f t="shared" si="2"/>
        <v>0</v>
      </c>
      <c r="S66" s="277">
        <f t="shared" si="45"/>
        <v>0</v>
      </c>
      <c r="T66" s="277">
        <f t="shared" si="46"/>
        <v>0</v>
      </c>
      <c r="U66" s="277">
        <f t="shared" si="47"/>
        <v>0</v>
      </c>
      <c r="V66" s="277">
        <f t="shared" si="48"/>
        <v>0</v>
      </c>
      <c r="W66" s="303">
        <f t="shared" si="49"/>
        <v>0</v>
      </c>
      <c r="X66" s="380" t="str">
        <f t="shared" si="3"/>
        <v>Д</v>
      </c>
      <c r="Y66" s="274"/>
      <c r="Z66" s="181">
        <f>'Сведения ФОВ'!AC90</f>
        <v>0</v>
      </c>
      <c r="AA66" s="181">
        <f>'Сведения ФОВ'!AD90</f>
        <v>0</v>
      </c>
      <c r="AB66" s="277">
        <f t="shared" si="50"/>
        <v>0</v>
      </c>
      <c r="AC66" s="277">
        <f t="shared" si="51"/>
        <v>0</v>
      </c>
      <c r="AD66" s="276">
        <f t="shared" si="4"/>
        <v>0</v>
      </c>
      <c r="AE66" s="277">
        <f t="shared" si="52"/>
        <v>0</v>
      </c>
      <c r="AF66" s="277">
        <f t="shared" si="53"/>
        <v>0</v>
      </c>
      <c r="AG66" s="277">
        <f t="shared" si="54"/>
        <v>0</v>
      </c>
      <c r="AH66" s="277">
        <f t="shared" si="55"/>
        <v>0</v>
      </c>
      <c r="AI66" s="303">
        <f t="shared" si="56"/>
        <v>0</v>
      </c>
      <c r="AJ66" s="380" t="str">
        <f t="shared" si="5"/>
        <v>Д</v>
      </c>
      <c r="AK66" s="274"/>
      <c r="AL66" s="181">
        <f>'Сведения ФОВ'!AO90</f>
        <v>0</v>
      </c>
      <c r="AM66" s="181">
        <f>'Сведения ФОВ'!AP90</f>
        <v>0</v>
      </c>
      <c r="AN66" s="277">
        <f t="shared" si="57"/>
        <v>0</v>
      </c>
      <c r="AO66" s="277">
        <f t="shared" si="58"/>
        <v>0</v>
      </c>
      <c r="AP66" s="276">
        <f t="shared" si="6"/>
        <v>0</v>
      </c>
      <c r="AQ66" s="277">
        <f t="shared" si="59"/>
        <v>0</v>
      </c>
      <c r="AR66" s="277">
        <f t="shared" si="60"/>
        <v>0</v>
      </c>
      <c r="AS66" s="277">
        <f t="shared" si="61"/>
        <v>0</v>
      </c>
      <c r="AT66" s="277">
        <f t="shared" si="62"/>
        <v>0</v>
      </c>
      <c r="AU66" s="303">
        <f t="shared" si="63"/>
        <v>0</v>
      </c>
      <c r="AV66" s="380" t="str">
        <f t="shared" si="7"/>
        <v>Д</v>
      </c>
      <c r="AW66" s="274"/>
      <c r="AX66" s="181">
        <f>'Сведения ФОВ'!BA90</f>
        <v>0</v>
      </c>
      <c r="AY66" s="181">
        <f>'Сведения ФОВ'!BB90</f>
        <v>0</v>
      </c>
      <c r="AZ66" s="277">
        <f t="shared" si="64"/>
        <v>0</v>
      </c>
      <c r="BA66" s="277">
        <f t="shared" si="65"/>
        <v>0</v>
      </c>
      <c r="BB66" s="276">
        <f t="shared" si="8"/>
        <v>0</v>
      </c>
      <c r="BC66" s="277">
        <f t="shared" si="66"/>
        <v>0</v>
      </c>
      <c r="BD66" s="277">
        <f t="shared" si="67"/>
        <v>0</v>
      </c>
      <c r="BE66" s="277">
        <f t="shared" si="68"/>
        <v>0</v>
      </c>
      <c r="BF66" s="277">
        <f t="shared" si="69"/>
        <v>0</v>
      </c>
      <c r="BG66" s="303">
        <f t="shared" si="70"/>
        <v>0</v>
      </c>
      <c r="BH66" s="380" t="str">
        <f t="shared" si="9"/>
        <v>Д</v>
      </c>
      <c r="BI66" s="274"/>
      <c r="BJ66" s="181">
        <f>'Сведения ФОВ'!BM90</f>
        <v>0</v>
      </c>
      <c r="BK66" s="181">
        <f>'Сведения ФОВ'!BN90</f>
        <v>0</v>
      </c>
      <c r="BL66" s="277">
        <f t="shared" si="71"/>
        <v>0</v>
      </c>
      <c r="BM66" s="277">
        <f t="shared" si="72"/>
        <v>0</v>
      </c>
      <c r="BN66" s="276">
        <f t="shared" si="10"/>
        <v>0</v>
      </c>
      <c r="BO66" s="277">
        <f t="shared" si="73"/>
        <v>0</v>
      </c>
      <c r="BP66" s="277">
        <f t="shared" si="74"/>
        <v>0</v>
      </c>
      <c r="BQ66" s="277">
        <f t="shared" si="75"/>
        <v>0</v>
      </c>
      <c r="BR66" s="277">
        <f t="shared" si="76"/>
        <v>0</v>
      </c>
      <c r="BS66" s="303">
        <f t="shared" si="77"/>
        <v>0</v>
      </c>
      <c r="BT66" s="380" t="str">
        <f t="shared" si="11"/>
        <v>Д</v>
      </c>
      <c r="BU66" s="274"/>
      <c r="BV66" s="181">
        <f>'Сведения ФОВ'!BY90</f>
        <v>0</v>
      </c>
      <c r="BW66" s="181">
        <f>'Сведения ФОВ'!BZ90</f>
        <v>0</v>
      </c>
      <c r="BX66" s="277">
        <f t="shared" si="78"/>
        <v>0</v>
      </c>
      <c r="BY66" s="277">
        <f t="shared" si="79"/>
        <v>0</v>
      </c>
      <c r="BZ66" s="276">
        <f t="shared" si="12"/>
        <v>0</v>
      </c>
      <c r="CA66" s="277">
        <f t="shared" si="80"/>
        <v>0</v>
      </c>
      <c r="CB66" s="277">
        <f t="shared" si="81"/>
        <v>0</v>
      </c>
      <c r="CC66" s="277">
        <f t="shared" si="82"/>
        <v>0</v>
      </c>
      <c r="CD66" s="277">
        <f t="shared" si="83"/>
        <v>0</v>
      </c>
      <c r="CE66" s="303">
        <f t="shared" si="84"/>
        <v>0</v>
      </c>
      <c r="CF66" s="380" t="str">
        <f t="shared" si="13"/>
        <v>Д</v>
      </c>
      <c r="CG66" s="274"/>
      <c r="CH66" s="181">
        <f>'Сведения ФОВ'!CK90</f>
        <v>0</v>
      </c>
      <c r="CI66" s="181">
        <f>'Сведения ФОВ'!CL90</f>
        <v>0</v>
      </c>
      <c r="CJ66" s="277">
        <f t="shared" si="85"/>
        <v>0</v>
      </c>
      <c r="CK66" s="277">
        <f t="shared" si="86"/>
        <v>0</v>
      </c>
      <c r="CL66" s="276">
        <f t="shared" si="14"/>
        <v>0</v>
      </c>
      <c r="CM66" s="277">
        <f t="shared" si="87"/>
        <v>0</v>
      </c>
      <c r="CN66" s="277">
        <f t="shared" si="88"/>
        <v>0</v>
      </c>
      <c r="CO66" s="277">
        <f t="shared" si="89"/>
        <v>0</v>
      </c>
      <c r="CP66" s="277">
        <f t="shared" si="90"/>
        <v>0</v>
      </c>
      <c r="CQ66" s="303">
        <f t="shared" si="91"/>
        <v>0</v>
      </c>
      <c r="CR66" s="380" t="str">
        <f t="shared" si="15"/>
        <v>Д</v>
      </c>
      <c r="CS66" s="274"/>
      <c r="CT66" s="181">
        <f>'Сведения ФОВ'!CW90</f>
        <v>0</v>
      </c>
      <c r="CU66" s="181">
        <f>'Сведения ФОВ'!CX90</f>
        <v>0</v>
      </c>
      <c r="CV66" s="277">
        <f t="shared" si="92"/>
        <v>0</v>
      </c>
      <c r="CW66" s="277">
        <f t="shared" si="93"/>
        <v>0</v>
      </c>
      <c r="CX66" s="276">
        <f t="shared" si="16"/>
        <v>0</v>
      </c>
      <c r="CY66" s="277">
        <f t="shared" si="94"/>
        <v>0</v>
      </c>
      <c r="CZ66" s="277">
        <f t="shared" si="95"/>
        <v>0</v>
      </c>
      <c r="DA66" s="277">
        <f t="shared" si="96"/>
        <v>0</v>
      </c>
      <c r="DB66" s="277">
        <f t="shared" si="97"/>
        <v>0</v>
      </c>
      <c r="DC66" s="303">
        <f t="shared" si="98"/>
        <v>0</v>
      </c>
      <c r="DD66" s="380" t="str">
        <f t="shared" si="17"/>
        <v>Д</v>
      </c>
      <c r="DE66" s="274"/>
      <c r="DF66" s="181">
        <f>'Сведения ФОВ'!DI90</f>
        <v>0</v>
      </c>
      <c r="DG66" s="181">
        <f>'Сведения ФОВ'!DJ90</f>
        <v>0</v>
      </c>
      <c r="DH66" s="277">
        <f t="shared" si="99"/>
        <v>0</v>
      </c>
      <c r="DI66" s="277">
        <f t="shared" si="100"/>
        <v>0</v>
      </c>
      <c r="DJ66" s="276">
        <f t="shared" si="18"/>
        <v>0</v>
      </c>
      <c r="DK66" s="277">
        <f t="shared" si="101"/>
        <v>0</v>
      </c>
      <c r="DL66" s="277">
        <f t="shared" si="102"/>
        <v>0</v>
      </c>
      <c r="DM66" s="277">
        <f t="shared" si="103"/>
        <v>0</v>
      </c>
      <c r="DN66" s="277">
        <f t="shared" si="104"/>
        <v>0</v>
      </c>
      <c r="DO66" s="303">
        <f t="shared" si="105"/>
        <v>0</v>
      </c>
      <c r="DP66" s="380" t="str">
        <f t="shared" si="19"/>
        <v>Д</v>
      </c>
      <c r="DQ66" s="274"/>
      <c r="DR66" s="181">
        <f>'Сведения ФОВ'!DU90</f>
        <v>0</v>
      </c>
      <c r="DS66" s="181">
        <f>'Сведения ФОВ'!DV90</f>
        <v>0</v>
      </c>
      <c r="DT66" s="277">
        <f t="shared" si="106"/>
        <v>0</v>
      </c>
      <c r="DU66" s="277">
        <f t="shared" si="107"/>
        <v>0</v>
      </c>
      <c r="DV66" s="276">
        <f t="shared" si="20"/>
        <v>0</v>
      </c>
      <c r="DW66" s="277">
        <f t="shared" si="108"/>
        <v>0</v>
      </c>
      <c r="DX66" s="277">
        <f t="shared" si="109"/>
        <v>0</v>
      </c>
      <c r="DY66" s="277">
        <f t="shared" si="110"/>
        <v>0</v>
      </c>
      <c r="DZ66" s="277">
        <f t="shared" si="111"/>
        <v>0</v>
      </c>
      <c r="EA66" s="303">
        <f t="shared" si="112"/>
        <v>0</v>
      </c>
      <c r="EB66" s="380" t="str">
        <f t="shared" si="21"/>
        <v>Д</v>
      </c>
      <c r="EC66" s="274"/>
      <c r="ED66" s="181">
        <f>'Сведения ФОВ'!EG90</f>
        <v>0</v>
      </c>
      <c r="EE66" s="181">
        <f>'Сведения ФОВ'!EH90</f>
        <v>0</v>
      </c>
      <c r="EF66" s="277">
        <f t="shared" si="113"/>
        <v>0</v>
      </c>
      <c r="EG66" s="277">
        <f t="shared" si="114"/>
        <v>0</v>
      </c>
      <c r="EH66" s="276">
        <f t="shared" si="22"/>
        <v>0</v>
      </c>
      <c r="EI66" s="277">
        <f t="shared" si="115"/>
        <v>0</v>
      </c>
      <c r="EJ66" s="277">
        <f t="shared" si="116"/>
        <v>0</v>
      </c>
      <c r="EK66" s="277">
        <f t="shared" si="117"/>
        <v>0</v>
      </c>
      <c r="EL66" s="277">
        <f t="shared" si="118"/>
        <v>0</v>
      </c>
      <c r="EM66" s="303">
        <f t="shared" si="119"/>
        <v>0</v>
      </c>
      <c r="EN66" s="380" t="str">
        <f t="shared" si="23"/>
        <v>Д</v>
      </c>
      <c r="EO66" s="274"/>
      <c r="EP66" s="181">
        <f>'Сведения ФОВ'!ES90</f>
        <v>0</v>
      </c>
      <c r="EQ66" s="181">
        <f>'Сведения ФОВ'!ET90</f>
        <v>0</v>
      </c>
      <c r="ER66" s="277">
        <f t="shared" si="120"/>
        <v>0</v>
      </c>
      <c r="ES66" s="277">
        <f t="shared" si="121"/>
        <v>0</v>
      </c>
      <c r="ET66" s="276">
        <f t="shared" si="24"/>
        <v>0</v>
      </c>
      <c r="EU66" s="277">
        <f t="shared" si="122"/>
        <v>0</v>
      </c>
      <c r="EV66" s="277">
        <f t="shared" si="123"/>
        <v>0</v>
      </c>
      <c r="EW66" s="277">
        <f t="shared" si="124"/>
        <v>0</v>
      </c>
      <c r="EX66" s="277">
        <f t="shared" si="125"/>
        <v>0</v>
      </c>
      <c r="EY66" s="303">
        <f t="shared" si="126"/>
        <v>0</v>
      </c>
      <c r="EZ66" s="380" t="str">
        <f t="shared" si="25"/>
        <v>Д</v>
      </c>
      <c r="FA66" s="274"/>
      <c r="FB66" s="181">
        <f>'Сведения ФОВ'!FE90</f>
        <v>0</v>
      </c>
      <c r="FC66" s="181">
        <f>'Сведения ФОВ'!FF90</f>
        <v>0</v>
      </c>
      <c r="FD66" s="277">
        <f t="shared" si="127"/>
        <v>0</v>
      </c>
      <c r="FE66" s="277">
        <f t="shared" si="128"/>
        <v>0</v>
      </c>
      <c r="FF66" s="276">
        <f t="shared" si="26"/>
        <v>0</v>
      </c>
      <c r="FG66" s="277">
        <f t="shared" si="129"/>
        <v>0</v>
      </c>
      <c r="FH66" s="277">
        <f t="shared" si="130"/>
        <v>0</v>
      </c>
      <c r="FI66" s="277">
        <f t="shared" si="131"/>
        <v>0</v>
      </c>
      <c r="FJ66" s="277">
        <f t="shared" si="132"/>
        <v>0</v>
      </c>
      <c r="FK66" s="303">
        <f t="shared" si="133"/>
        <v>0</v>
      </c>
      <c r="FL66" s="380" t="str">
        <f t="shared" si="27"/>
        <v>Д</v>
      </c>
      <c r="FM66" s="274"/>
      <c r="FN66" s="181">
        <f>'Сведения ФОВ'!FQ90</f>
        <v>0</v>
      </c>
      <c r="FO66" s="181">
        <f>'Сведения ФОВ'!FR90</f>
        <v>0</v>
      </c>
      <c r="FP66" s="277">
        <f t="shared" si="134"/>
        <v>0</v>
      </c>
      <c r="FQ66" s="277">
        <f t="shared" si="135"/>
        <v>0</v>
      </c>
      <c r="FR66" s="276">
        <f t="shared" si="28"/>
        <v>0</v>
      </c>
      <c r="FS66" s="277">
        <f t="shared" si="136"/>
        <v>0</v>
      </c>
      <c r="FT66" s="277">
        <f t="shared" si="137"/>
        <v>0</v>
      </c>
      <c r="FU66" s="277">
        <f t="shared" si="138"/>
        <v>0</v>
      </c>
      <c r="FV66" s="277">
        <f t="shared" si="139"/>
        <v>0</v>
      </c>
      <c r="FW66" s="303">
        <f t="shared" si="140"/>
        <v>0</v>
      </c>
      <c r="FX66" s="380" t="str">
        <f t="shared" si="29"/>
        <v>Д</v>
      </c>
      <c r="FY66" s="274"/>
      <c r="FZ66" s="181">
        <f>'Сведения ФОВ'!GC90</f>
        <v>0</v>
      </c>
      <c r="GA66" s="181">
        <f>'Сведения ФОВ'!GD90</f>
        <v>0</v>
      </c>
      <c r="GB66" s="277">
        <f t="shared" si="141"/>
        <v>0</v>
      </c>
      <c r="GC66" s="277">
        <f t="shared" si="142"/>
        <v>0</v>
      </c>
      <c r="GD66" s="276">
        <f t="shared" si="30"/>
        <v>0</v>
      </c>
      <c r="GE66" s="277">
        <f t="shared" si="143"/>
        <v>0</v>
      </c>
      <c r="GF66" s="277">
        <f t="shared" si="144"/>
        <v>0</v>
      </c>
      <c r="GG66" s="277">
        <f t="shared" si="145"/>
        <v>0</v>
      </c>
      <c r="GH66" s="277">
        <f t="shared" si="146"/>
        <v>0</v>
      </c>
      <c r="GI66" s="303">
        <f t="shared" si="147"/>
        <v>0</v>
      </c>
      <c r="GJ66" s="380" t="str">
        <f t="shared" si="31"/>
        <v>Д</v>
      </c>
      <c r="GK66" s="274"/>
      <c r="GL66" s="181">
        <f>'Сведения ФОВ'!GO90</f>
        <v>0</v>
      </c>
      <c r="GM66" s="181">
        <f>'Сведения ФОВ'!GP90</f>
        <v>0</v>
      </c>
      <c r="GN66" s="277">
        <f t="shared" si="148"/>
        <v>0</v>
      </c>
      <c r="GO66" s="277">
        <f t="shared" si="149"/>
        <v>0</v>
      </c>
      <c r="GP66" s="276">
        <f t="shared" si="32"/>
        <v>0</v>
      </c>
      <c r="GQ66" s="277">
        <f t="shared" si="150"/>
        <v>0</v>
      </c>
      <c r="GR66" s="277">
        <f t="shared" si="151"/>
        <v>0</v>
      </c>
      <c r="GS66" s="277">
        <f t="shared" si="152"/>
        <v>0</v>
      </c>
      <c r="GT66" s="277">
        <f t="shared" si="153"/>
        <v>0</v>
      </c>
      <c r="GU66" s="303">
        <f t="shared" si="154"/>
        <v>0</v>
      </c>
      <c r="GV66" s="380" t="str">
        <f t="shared" si="33"/>
        <v>Д</v>
      </c>
      <c r="GW66" s="274"/>
      <c r="GX66" s="181">
        <f>'Сведения ФОВ'!HA90</f>
        <v>0</v>
      </c>
      <c r="GY66" s="181">
        <f>'Сведения ФОВ'!HB90</f>
        <v>0</v>
      </c>
      <c r="GZ66" s="277">
        <f t="shared" si="155"/>
        <v>0</v>
      </c>
      <c r="HA66" s="277">
        <f t="shared" si="156"/>
        <v>0</v>
      </c>
      <c r="HB66" s="276">
        <f t="shared" si="34"/>
        <v>0</v>
      </c>
      <c r="HC66" s="277">
        <f t="shared" si="157"/>
        <v>0</v>
      </c>
      <c r="HD66" s="277">
        <f t="shared" si="158"/>
        <v>0</v>
      </c>
      <c r="HE66" s="277">
        <f t="shared" si="159"/>
        <v>0</v>
      </c>
      <c r="HF66" s="277">
        <f t="shared" si="160"/>
        <v>0</v>
      </c>
      <c r="HG66" s="303">
        <f t="shared" si="161"/>
        <v>0</v>
      </c>
      <c r="HH66" s="380" t="str">
        <f t="shared" si="35"/>
        <v>Д</v>
      </c>
    </row>
    <row r="67" spans="1:216" ht="15.75">
      <c r="A67" s="241"/>
      <c r="B67" s="181">
        <f>'Сведения ФОВ'!E91</f>
        <v>0</v>
      </c>
      <c r="C67" s="181">
        <f>'Сведения ФОВ'!F91</f>
        <v>0</v>
      </c>
      <c r="D67" s="277">
        <f t="shared" si="36"/>
        <v>0</v>
      </c>
      <c r="E67" s="277">
        <f t="shared" si="37"/>
        <v>0</v>
      </c>
      <c r="F67" s="276">
        <f t="shared" si="0"/>
        <v>0</v>
      </c>
      <c r="G67" s="277">
        <f t="shared" si="38"/>
        <v>0</v>
      </c>
      <c r="H67" s="277">
        <f t="shared" si="39"/>
        <v>0</v>
      </c>
      <c r="I67" s="277">
        <f t="shared" si="40"/>
        <v>0</v>
      </c>
      <c r="J67" s="277">
        <f t="shared" si="41"/>
        <v>0</v>
      </c>
      <c r="K67" s="303">
        <f t="shared" si="42"/>
        <v>0</v>
      </c>
      <c r="L67" s="380" t="str">
        <f t="shared" si="1"/>
        <v>Д</v>
      </c>
      <c r="M67" s="274"/>
      <c r="N67" s="181">
        <f>'Сведения ФОВ'!Q91</f>
        <v>0</v>
      </c>
      <c r="O67" s="181">
        <f>'Сведения ФОВ'!R91</f>
        <v>0</v>
      </c>
      <c r="P67" s="277">
        <f t="shared" si="43"/>
        <v>0</v>
      </c>
      <c r="Q67" s="277">
        <f t="shared" si="44"/>
        <v>0</v>
      </c>
      <c r="R67" s="276">
        <f t="shared" si="2"/>
        <v>0</v>
      </c>
      <c r="S67" s="277">
        <f t="shared" si="45"/>
        <v>0</v>
      </c>
      <c r="T67" s="277">
        <f t="shared" si="46"/>
        <v>0</v>
      </c>
      <c r="U67" s="277">
        <f t="shared" si="47"/>
        <v>0</v>
      </c>
      <c r="V67" s="277">
        <f t="shared" si="48"/>
        <v>0</v>
      </c>
      <c r="W67" s="303">
        <f t="shared" si="49"/>
        <v>0</v>
      </c>
      <c r="X67" s="380" t="str">
        <f t="shared" si="3"/>
        <v>Д</v>
      </c>
      <c r="Y67" s="274"/>
      <c r="Z67" s="181">
        <f>'Сведения ФОВ'!AC91</f>
        <v>0</v>
      </c>
      <c r="AA67" s="181">
        <f>'Сведения ФОВ'!AD91</f>
        <v>0</v>
      </c>
      <c r="AB67" s="277">
        <f t="shared" si="50"/>
        <v>0</v>
      </c>
      <c r="AC67" s="277">
        <f t="shared" si="51"/>
        <v>0</v>
      </c>
      <c r="AD67" s="276">
        <f t="shared" si="4"/>
        <v>0</v>
      </c>
      <c r="AE67" s="277">
        <f t="shared" si="52"/>
        <v>0</v>
      </c>
      <c r="AF67" s="277">
        <f t="shared" si="53"/>
        <v>0</v>
      </c>
      <c r="AG67" s="277">
        <f t="shared" si="54"/>
        <v>0</v>
      </c>
      <c r="AH67" s="277">
        <f t="shared" si="55"/>
        <v>0</v>
      </c>
      <c r="AI67" s="303">
        <f t="shared" si="56"/>
        <v>0</v>
      </c>
      <c r="AJ67" s="380" t="str">
        <f t="shared" si="5"/>
        <v>Д</v>
      </c>
      <c r="AK67" s="274"/>
      <c r="AL67" s="181">
        <f>'Сведения ФОВ'!AO91</f>
        <v>0</v>
      </c>
      <c r="AM67" s="181">
        <f>'Сведения ФОВ'!AP91</f>
        <v>0</v>
      </c>
      <c r="AN67" s="277">
        <f t="shared" si="57"/>
        <v>0</v>
      </c>
      <c r="AO67" s="277">
        <f t="shared" si="58"/>
        <v>0</v>
      </c>
      <c r="AP67" s="276">
        <f t="shared" si="6"/>
        <v>0</v>
      </c>
      <c r="AQ67" s="277">
        <f t="shared" si="59"/>
        <v>0</v>
      </c>
      <c r="AR67" s="277">
        <f t="shared" si="60"/>
        <v>0</v>
      </c>
      <c r="AS67" s="277">
        <f t="shared" si="61"/>
        <v>0</v>
      </c>
      <c r="AT67" s="277">
        <f t="shared" si="62"/>
        <v>0</v>
      </c>
      <c r="AU67" s="303">
        <f t="shared" si="63"/>
        <v>0</v>
      </c>
      <c r="AV67" s="380" t="str">
        <f t="shared" si="7"/>
        <v>Д</v>
      </c>
      <c r="AW67" s="274"/>
      <c r="AX67" s="181">
        <f>'Сведения ФОВ'!BA91</f>
        <v>0</v>
      </c>
      <c r="AY67" s="181">
        <f>'Сведения ФОВ'!BB91</f>
        <v>0</v>
      </c>
      <c r="AZ67" s="277">
        <f t="shared" si="64"/>
        <v>0</v>
      </c>
      <c r="BA67" s="277">
        <f t="shared" si="65"/>
        <v>0</v>
      </c>
      <c r="BB67" s="276">
        <f t="shared" si="8"/>
        <v>0</v>
      </c>
      <c r="BC67" s="277">
        <f t="shared" si="66"/>
        <v>0</v>
      </c>
      <c r="BD67" s="277">
        <f t="shared" si="67"/>
        <v>0</v>
      </c>
      <c r="BE67" s="277">
        <f t="shared" si="68"/>
        <v>0</v>
      </c>
      <c r="BF67" s="277">
        <f t="shared" si="69"/>
        <v>0</v>
      </c>
      <c r="BG67" s="303">
        <f t="shared" si="70"/>
        <v>0</v>
      </c>
      <c r="BH67" s="380" t="str">
        <f t="shared" si="9"/>
        <v>Д</v>
      </c>
      <c r="BI67" s="274"/>
      <c r="BJ67" s="181">
        <f>'Сведения ФОВ'!BM91</f>
        <v>0</v>
      </c>
      <c r="BK67" s="181">
        <f>'Сведения ФОВ'!BN91</f>
        <v>0</v>
      </c>
      <c r="BL67" s="277">
        <f t="shared" si="71"/>
        <v>0</v>
      </c>
      <c r="BM67" s="277">
        <f t="shared" si="72"/>
        <v>0</v>
      </c>
      <c r="BN67" s="276">
        <f t="shared" si="10"/>
        <v>0</v>
      </c>
      <c r="BO67" s="277">
        <f t="shared" si="73"/>
        <v>0</v>
      </c>
      <c r="BP67" s="277">
        <f t="shared" si="74"/>
        <v>0</v>
      </c>
      <c r="BQ67" s="277">
        <f t="shared" si="75"/>
        <v>0</v>
      </c>
      <c r="BR67" s="277">
        <f t="shared" si="76"/>
        <v>0</v>
      </c>
      <c r="BS67" s="303">
        <f t="shared" si="77"/>
        <v>0</v>
      </c>
      <c r="BT67" s="380" t="str">
        <f t="shared" si="11"/>
        <v>Д</v>
      </c>
      <c r="BU67" s="274"/>
      <c r="BV67" s="181">
        <f>'Сведения ФОВ'!BY91</f>
        <v>0</v>
      </c>
      <c r="BW67" s="181">
        <f>'Сведения ФОВ'!BZ91</f>
        <v>0</v>
      </c>
      <c r="BX67" s="277">
        <f t="shared" si="78"/>
        <v>0</v>
      </c>
      <c r="BY67" s="277">
        <f t="shared" si="79"/>
        <v>0</v>
      </c>
      <c r="BZ67" s="276">
        <f t="shared" si="12"/>
        <v>0</v>
      </c>
      <c r="CA67" s="277">
        <f t="shared" si="80"/>
        <v>0</v>
      </c>
      <c r="CB67" s="277">
        <f t="shared" si="81"/>
        <v>0</v>
      </c>
      <c r="CC67" s="277">
        <f t="shared" si="82"/>
        <v>0</v>
      </c>
      <c r="CD67" s="277">
        <f t="shared" si="83"/>
        <v>0</v>
      </c>
      <c r="CE67" s="303">
        <f t="shared" si="84"/>
        <v>0</v>
      </c>
      <c r="CF67" s="380" t="str">
        <f t="shared" si="13"/>
        <v>Д</v>
      </c>
      <c r="CG67" s="274"/>
      <c r="CH67" s="181">
        <f>'Сведения ФОВ'!CK91</f>
        <v>0</v>
      </c>
      <c r="CI67" s="181">
        <f>'Сведения ФОВ'!CL91</f>
        <v>0</v>
      </c>
      <c r="CJ67" s="277">
        <f t="shared" si="85"/>
        <v>0</v>
      </c>
      <c r="CK67" s="277">
        <f t="shared" si="86"/>
        <v>0</v>
      </c>
      <c r="CL67" s="276">
        <f t="shared" si="14"/>
        <v>0</v>
      </c>
      <c r="CM67" s="277">
        <f t="shared" si="87"/>
        <v>0</v>
      </c>
      <c r="CN67" s="277">
        <f t="shared" si="88"/>
        <v>0</v>
      </c>
      <c r="CO67" s="277">
        <f t="shared" si="89"/>
        <v>0</v>
      </c>
      <c r="CP67" s="277">
        <f t="shared" si="90"/>
        <v>0</v>
      </c>
      <c r="CQ67" s="303">
        <f t="shared" si="91"/>
        <v>0</v>
      </c>
      <c r="CR67" s="380" t="str">
        <f t="shared" si="15"/>
        <v>Д</v>
      </c>
      <c r="CS67" s="274"/>
      <c r="CT67" s="181">
        <f>'Сведения ФОВ'!CW91</f>
        <v>0</v>
      </c>
      <c r="CU67" s="181">
        <f>'Сведения ФОВ'!CX91</f>
        <v>0</v>
      </c>
      <c r="CV67" s="277">
        <f t="shared" si="92"/>
        <v>0</v>
      </c>
      <c r="CW67" s="277">
        <f t="shared" si="93"/>
        <v>0</v>
      </c>
      <c r="CX67" s="276">
        <f t="shared" si="16"/>
        <v>0</v>
      </c>
      <c r="CY67" s="277">
        <f t="shared" si="94"/>
        <v>0</v>
      </c>
      <c r="CZ67" s="277">
        <f t="shared" si="95"/>
        <v>0</v>
      </c>
      <c r="DA67" s="277">
        <f t="shared" si="96"/>
        <v>0</v>
      </c>
      <c r="DB67" s="277">
        <f t="shared" si="97"/>
        <v>0</v>
      </c>
      <c r="DC67" s="303">
        <f t="shared" si="98"/>
        <v>0</v>
      </c>
      <c r="DD67" s="380" t="str">
        <f t="shared" si="17"/>
        <v>Д</v>
      </c>
      <c r="DE67" s="274"/>
      <c r="DF67" s="181">
        <f>'Сведения ФОВ'!DI91</f>
        <v>0</v>
      </c>
      <c r="DG67" s="181">
        <f>'Сведения ФОВ'!DJ91</f>
        <v>0</v>
      </c>
      <c r="DH67" s="277">
        <f t="shared" si="99"/>
        <v>0</v>
      </c>
      <c r="DI67" s="277">
        <f t="shared" si="100"/>
        <v>0</v>
      </c>
      <c r="DJ67" s="276">
        <f t="shared" si="18"/>
        <v>0</v>
      </c>
      <c r="DK67" s="277">
        <f t="shared" si="101"/>
        <v>0</v>
      </c>
      <c r="DL67" s="277">
        <f t="shared" si="102"/>
        <v>0</v>
      </c>
      <c r="DM67" s="277">
        <f t="shared" si="103"/>
        <v>0</v>
      </c>
      <c r="DN67" s="277">
        <f t="shared" si="104"/>
        <v>0</v>
      </c>
      <c r="DO67" s="303">
        <f t="shared" si="105"/>
        <v>0</v>
      </c>
      <c r="DP67" s="380" t="str">
        <f t="shared" si="19"/>
        <v>Д</v>
      </c>
      <c r="DQ67" s="274"/>
      <c r="DR67" s="181">
        <f>'Сведения ФОВ'!DU91</f>
        <v>0</v>
      </c>
      <c r="DS67" s="181">
        <f>'Сведения ФОВ'!DV91</f>
        <v>0</v>
      </c>
      <c r="DT67" s="277">
        <f t="shared" si="106"/>
        <v>0</v>
      </c>
      <c r="DU67" s="277">
        <f t="shared" si="107"/>
        <v>0</v>
      </c>
      <c r="DV67" s="276">
        <f t="shared" si="20"/>
        <v>0</v>
      </c>
      <c r="DW67" s="277">
        <f t="shared" si="108"/>
        <v>0</v>
      </c>
      <c r="DX67" s="277">
        <f t="shared" si="109"/>
        <v>0</v>
      </c>
      <c r="DY67" s="277">
        <f t="shared" si="110"/>
        <v>0</v>
      </c>
      <c r="DZ67" s="277">
        <f t="shared" si="111"/>
        <v>0</v>
      </c>
      <c r="EA67" s="303">
        <f t="shared" si="112"/>
        <v>0</v>
      </c>
      <c r="EB67" s="380" t="str">
        <f t="shared" si="21"/>
        <v>Д</v>
      </c>
      <c r="EC67" s="274"/>
      <c r="ED67" s="181">
        <f>'Сведения ФОВ'!EG91</f>
        <v>0</v>
      </c>
      <c r="EE67" s="181">
        <f>'Сведения ФОВ'!EH91</f>
        <v>0</v>
      </c>
      <c r="EF67" s="277">
        <f t="shared" si="113"/>
        <v>0</v>
      </c>
      <c r="EG67" s="277">
        <f t="shared" si="114"/>
        <v>0</v>
      </c>
      <c r="EH67" s="276">
        <f t="shared" si="22"/>
        <v>0</v>
      </c>
      <c r="EI67" s="277">
        <f t="shared" si="115"/>
        <v>0</v>
      </c>
      <c r="EJ67" s="277">
        <f t="shared" si="116"/>
        <v>0</v>
      </c>
      <c r="EK67" s="277">
        <f t="shared" si="117"/>
        <v>0</v>
      </c>
      <c r="EL67" s="277">
        <f t="shared" si="118"/>
        <v>0</v>
      </c>
      <c r="EM67" s="303">
        <f t="shared" si="119"/>
        <v>0</v>
      </c>
      <c r="EN67" s="380" t="str">
        <f t="shared" si="23"/>
        <v>Д</v>
      </c>
      <c r="EO67" s="274"/>
      <c r="EP67" s="181">
        <f>'Сведения ФОВ'!ES91</f>
        <v>0</v>
      </c>
      <c r="EQ67" s="181">
        <f>'Сведения ФОВ'!ET91</f>
        <v>0</v>
      </c>
      <c r="ER67" s="277">
        <f t="shared" si="120"/>
        <v>0</v>
      </c>
      <c r="ES67" s="277">
        <f t="shared" si="121"/>
        <v>0</v>
      </c>
      <c r="ET67" s="276">
        <f t="shared" si="24"/>
        <v>0</v>
      </c>
      <c r="EU67" s="277">
        <f t="shared" si="122"/>
        <v>0</v>
      </c>
      <c r="EV67" s="277">
        <f t="shared" si="123"/>
        <v>0</v>
      </c>
      <c r="EW67" s="277">
        <f t="shared" si="124"/>
        <v>0</v>
      </c>
      <c r="EX67" s="277">
        <f t="shared" si="125"/>
        <v>0</v>
      </c>
      <c r="EY67" s="303">
        <f t="shared" si="126"/>
        <v>0</v>
      </c>
      <c r="EZ67" s="380" t="str">
        <f t="shared" si="25"/>
        <v>Д</v>
      </c>
      <c r="FA67" s="274"/>
      <c r="FB67" s="181">
        <f>'Сведения ФОВ'!FE91</f>
        <v>0</v>
      </c>
      <c r="FC67" s="181">
        <f>'Сведения ФОВ'!FF91</f>
        <v>0</v>
      </c>
      <c r="FD67" s="277">
        <f t="shared" si="127"/>
        <v>0</v>
      </c>
      <c r="FE67" s="277">
        <f t="shared" si="128"/>
        <v>0</v>
      </c>
      <c r="FF67" s="276">
        <f t="shared" si="26"/>
        <v>0</v>
      </c>
      <c r="FG67" s="277">
        <f t="shared" si="129"/>
        <v>0</v>
      </c>
      <c r="FH67" s="277">
        <f t="shared" si="130"/>
        <v>0</v>
      </c>
      <c r="FI67" s="277">
        <f t="shared" si="131"/>
        <v>0</v>
      </c>
      <c r="FJ67" s="277">
        <f t="shared" si="132"/>
        <v>0</v>
      </c>
      <c r="FK67" s="303">
        <f t="shared" si="133"/>
        <v>0</v>
      </c>
      <c r="FL67" s="380" t="str">
        <f t="shared" si="27"/>
        <v>Д</v>
      </c>
      <c r="FM67" s="274"/>
      <c r="FN67" s="181">
        <f>'Сведения ФОВ'!FQ91</f>
        <v>0</v>
      </c>
      <c r="FO67" s="181">
        <f>'Сведения ФОВ'!FR91</f>
        <v>0</v>
      </c>
      <c r="FP67" s="277">
        <f t="shared" si="134"/>
        <v>0</v>
      </c>
      <c r="FQ67" s="277">
        <f t="shared" si="135"/>
        <v>0</v>
      </c>
      <c r="FR67" s="276">
        <f t="shared" si="28"/>
        <v>0</v>
      </c>
      <c r="FS67" s="277">
        <f t="shared" si="136"/>
        <v>0</v>
      </c>
      <c r="FT67" s="277">
        <f t="shared" si="137"/>
        <v>0</v>
      </c>
      <c r="FU67" s="277">
        <f t="shared" si="138"/>
        <v>0</v>
      </c>
      <c r="FV67" s="277">
        <f t="shared" si="139"/>
        <v>0</v>
      </c>
      <c r="FW67" s="303">
        <f t="shared" si="140"/>
        <v>0</v>
      </c>
      <c r="FX67" s="380" t="str">
        <f t="shared" si="29"/>
        <v>Д</v>
      </c>
      <c r="FY67" s="274"/>
      <c r="FZ67" s="181">
        <f>'Сведения ФОВ'!GC91</f>
        <v>0</v>
      </c>
      <c r="GA67" s="181">
        <f>'Сведения ФОВ'!GD91</f>
        <v>0</v>
      </c>
      <c r="GB67" s="277">
        <f t="shared" si="141"/>
        <v>0</v>
      </c>
      <c r="GC67" s="277">
        <f t="shared" si="142"/>
        <v>0</v>
      </c>
      <c r="GD67" s="276">
        <f t="shared" si="30"/>
        <v>0</v>
      </c>
      <c r="GE67" s="277">
        <f t="shared" si="143"/>
        <v>0</v>
      </c>
      <c r="GF67" s="277">
        <f t="shared" si="144"/>
        <v>0</v>
      </c>
      <c r="GG67" s="277">
        <f t="shared" si="145"/>
        <v>0</v>
      </c>
      <c r="GH67" s="277">
        <f t="shared" si="146"/>
        <v>0</v>
      </c>
      <c r="GI67" s="303">
        <f t="shared" si="147"/>
        <v>0</v>
      </c>
      <c r="GJ67" s="380" t="str">
        <f t="shared" si="31"/>
        <v>Д</v>
      </c>
      <c r="GK67" s="274"/>
      <c r="GL67" s="181">
        <f>'Сведения ФОВ'!GO91</f>
        <v>0</v>
      </c>
      <c r="GM67" s="181">
        <f>'Сведения ФОВ'!GP91</f>
        <v>0</v>
      </c>
      <c r="GN67" s="277">
        <f t="shared" si="148"/>
        <v>0</v>
      </c>
      <c r="GO67" s="277">
        <f t="shared" si="149"/>
        <v>0</v>
      </c>
      <c r="GP67" s="276">
        <f t="shared" si="32"/>
        <v>0</v>
      </c>
      <c r="GQ67" s="277">
        <f t="shared" si="150"/>
        <v>0</v>
      </c>
      <c r="GR67" s="277">
        <f t="shared" si="151"/>
        <v>0</v>
      </c>
      <c r="GS67" s="277">
        <f t="shared" si="152"/>
        <v>0</v>
      </c>
      <c r="GT67" s="277">
        <f t="shared" si="153"/>
        <v>0</v>
      </c>
      <c r="GU67" s="303">
        <f t="shared" si="154"/>
        <v>0</v>
      </c>
      <c r="GV67" s="380" t="str">
        <f t="shared" si="33"/>
        <v>Д</v>
      </c>
      <c r="GW67" s="274"/>
      <c r="GX67" s="181">
        <f>'Сведения ФОВ'!HA91</f>
        <v>0</v>
      </c>
      <c r="GY67" s="181">
        <f>'Сведения ФОВ'!HB91</f>
        <v>0</v>
      </c>
      <c r="GZ67" s="277">
        <f t="shared" si="155"/>
        <v>0</v>
      </c>
      <c r="HA67" s="277">
        <f t="shared" si="156"/>
        <v>0</v>
      </c>
      <c r="HB67" s="276">
        <f t="shared" si="34"/>
        <v>0</v>
      </c>
      <c r="HC67" s="277">
        <f t="shared" si="157"/>
        <v>0</v>
      </c>
      <c r="HD67" s="277">
        <f t="shared" si="158"/>
        <v>0</v>
      </c>
      <c r="HE67" s="277">
        <f t="shared" si="159"/>
        <v>0</v>
      </c>
      <c r="HF67" s="277">
        <f t="shared" si="160"/>
        <v>0</v>
      </c>
      <c r="HG67" s="303">
        <f t="shared" si="161"/>
        <v>0</v>
      </c>
      <c r="HH67" s="380" t="str">
        <f t="shared" si="35"/>
        <v>Д</v>
      </c>
    </row>
    <row r="68" spans="1:216" ht="15.75">
      <c r="A68" s="241"/>
      <c r="B68" s="181">
        <f>'Сведения ФОВ'!E92</f>
        <v>0</v>
      </c>
      <c r="C68" s="181">
        <f>'Сведения ФОВ'!F92</f>
        <v>0</v>
      </c>
      <c r="D68" s="277">
        <f t="shared" si="36"/>
        <v>0</v>
      </c>
      <c r="E68" s="277">
        <f t="shared" si="37"/>
        <v>0</v>
      </c>
      <c r="F68" s="276">
        <f t="shared" si="0"/>
        <v>0</v>
      </c>
      <c r="G68" s="277">
        <f t="shared" si="38"/>
        <v>0</v>
      </c>
      <c r="H68" s="277">
        <f t="shared" si="39"/>
        <v>0</v>
      </c>
      <c r="I68" s="277">
        <f t="shared" si="40"/>
        <v>0</v>
      </c>
      <c r="J68" s="277">
        <f t="shared" si="41"/>
        <v>0</v>
      </c>
      <c r="K68" s="303">
        <f t="shared" si="42"/>
        <v>0</v>
      </c>
      <c r="L68" s="380" t="str">
        <f t="shared" si="1"/>
        <v>Д</v>
      </c>
      <c r="M68" s="274"/>
      <c r="N68" s="181">
        <f>'Сведения ФОВ'!Q92</f>
        <v>0</v>
      </c>
      <c r="O68" s="181">
        <f>'Сведения ФОВ'!R92</f>
        <v>0</v>
      </c>
      <c r="P68" s="277">
        <f t="shared" si="43"/>
        <v>0</v>
      </c>
      <c r="Q68" s="277">
        <f t="shared" si="44"/>
        <v>0</v>
      </c>
      <c r="R68" s="276">
        <f t="shared" si="2"/>
        <v>0</v>
      </c>
      <c r="S68" s="277">
        <f t="shared" si="45"/>
        <v>0</v>
      </c>
      <c r="T68" s="277">
        <f t="shared" si="46"/>
        <v>0</v>
      </c>
      <c r="U68" s="277">
        <f t="shared" si="47"/>
        <v>0</v>
      </c>
      <c r="V68" s="277">
        <f t="shared" si="48"/>
        <v>0</v>
      </c>
      <c r="W68" s="303">
        <f t="shared" si="49"/>
        <v>0</v>
      </c>
      <c r="X68" s="380" t="str">
        <f t="shared" si="3"/>
        <v>Д</v>
      </c>
      <c r="Y68" s="274"/>
      <c r="Z68" s="181">
        <f>'Сведения ФОВ'!AC92</f>
        <v>0</v>
      </c>
      <c r="AA68" s="181">
        <f>'Сведения ФОВ'!AD92</f>
        <v>0</v>
      </c>
      <c r="AB68" s="277">
        <f t="shared" si="50"/>
        <v>0</v>
      </c>
      <c r="AC68" s="277">
        <f t="shared" si="51"/>
        <v>0</v>
      </c>
      <c r="AD68" s="276">
        <f t="shared" si="4"/>
        <v>0</v>
      </c>
      <c r="AE68" s="277">
        <f t="shared" si="52"/>
        <v>0</v>
      </c>
      <c r="AF68" s="277">
        <f t="shared" si="53"/>
        <v>0</v>
      </c>
      <c r="AG68" s="277">
        <f t="shared" si="54"/>
        <v>0</v>
      </c>
      <c r="AH68" s="277">
        <f t="shared" si="55"/>
        <v>0</v>
      </c>
      <c r="AI68" s="303">
        <f t="shared" si="56"/>
        <v>0</v>
      </c>
      <c r="AJ68" s="380" t="str">
        <f t="shared" si="5"/>
        <v>Д</v>
      </c>
      <c r="AK68" s="274"/>
      <c r="AL68" s="181">
        <f>'Сведения ФОВ'!AO92</f>
        <v>0</v>
      </c>
      <c r="AM68" s="181">
        <f>'Сведения ФОВ'!AP92</f>
        <v>0</v>
      </c>
      <c r="AN68" s="277">
        <f t="shared" si="57"/>
        <v>0</v>
      </c>
      <c r="AO68" s="277">
        <f t="shared" si="58"/>
        <v>0</v>
      </c>
      <c r="AP68" s="276">
        <f t="shared" si="6"/>
        <v>0</v>
      </c>
      <c r="AQ68" s="277">
        <f t="shared" si="59"/>
        <v>0</v>
      </c>
      <c r="AR68" s="277">
        <f t="shared" si="60"/>
        <v>0</v>
      </c>
      <c r="AS68" s="277">
        <f t="shared" si="61"/>
        <v>0</v>
      </c>
      <c r="AT68" s="277">
        <f t="shared" si="62"/>
        <v>0</v>
      </c>
      <c r="AU68" s="303">
        <f t="shared" si="63"/>
        <v>0</v>
      </c>
      <c r="AV68" s="380" t="str">
        <f t="shared" si="7"/>
        <v>Д</v>
      </c>
      <c r="AW68" s="274"/>
      <c r="AX68" s="181">
        <f>'Сведения ФОВ'!BA92</f>
        <v>0</v>
      </c>
      <c r="AY68" s="181">
        <f>'Сведения ФОВ'!BB92</f>
        <v>0</v>
      </c>
      <c r="AZ68" s="277">
        <f t="shared" si="64"/>
        <v>0</v>
      </c>
      <c r="BA68" s="277">
        <f t="shared" si="65"/>
        <v>0</v>
      </c>
      <c r="BB68" s="276">
        <f t="shared" si="8"/>
        <v>0</v>
      </c>
      <c r="BC68" s="277">
        <f t="shared" si="66"/>
        <v>0</v>
      </c>
      <c r="BD68" s="277">
        <f t="shared" si="67"/>
        <v>0</v>
      </c>
      <c r="BE68" s="277">
        <f t="shared" si="68"/>
        <v>0</v>
      </c>
      <c r="BF68" s="277">
        <f t="shared" si="69"/>
        <v>0</v>
      </c>
      <c r="BG68" s="303">
        <f t="shared" si="70"/>
        <v>0</v>
      </c>
      <c r="BH68" s="380" t="str">
        <f t="shared" si="9"/>
        <v>Д</v>
      </c>
      <c r="BI68" s="274"/>
      <c r="BJ68" s="181">
        <f>'Сведения ФОВ'!BM92</f>
        <v>0</v>
      </c>
      <c r="BK68" s="181">
        <f>'Сведения ФОВ'!BN92</f>
        <v>0</v>
      </c>
      <c r="BL68" s="277">
        <f t="shared" si="71"/>
        <v>0</v>
      </c>
      <c r="BM68" s="277">
        <f t="shared" si="72"/>
        <v>0</v>
      </c>
      <c r="BN68" s="276">
        <f t="shared" si="10"/>
        <v>0</v>
      </c>
      <c r="BO68" s="277">
        <f t="shared" si="73"/>
        <v>0</v>
      </c>
      <c r="BP68" s="277">
        <f t="shared" si="74"/>
        <v>0</v>
      </c>
      <c r="BQ68" s="277">
        <f t="shared" si="75"/>
        <v>0</v>
      </c>
      <c r="BR68" s="277">
        <f t="shared" si="76"/>
        <v>0</v>
      </c>
      <c r="BS68" s="303">
        <f t="shared" si="77"/>
        <v>0</v>
      </c>
      <c r="BT68" s="380" t="str">
        <f t="shared" si="11"/>
        <v>Д</v>
      </c>
      <c r="BU68" s="274"/>
      <c r="BV68" s="181">
        <f>'Сведения ФОВ'!BY92</f>
        <v>0</v>
      </c>
      <c r="BW68" s="181">
        <f>'Сведения ФОВ'!BZ92</f>
        <v>0</v>
      </c>
      <c r="BX68" s="277">
        <f t="shared" si="78"/>
        <v>0</v>
      </c>
      <c r="BY68" s="277">
        <f t="shared" si="79"/>
        <v>0</v>
      </c>
      <c r="BZ68" s="276">
        <f t="shared" si="12"/>
        <v>0</v>
      </c>
      <c r="CA68" s="277">
        <f t="shared" si="80"/>
        <v>0</v>
      </c>
      <c r="CB68" s="277">
        <f t="shared" si="81"/>
        <v>0</v>
      </c>
      <c r="CC68" s="277">
        <f t="shared" si="82"/>
        <v>0</v>
      </c>
      <c r="CD68" s="277">
        <f t="shared" si="83"/>
        <v>0</v>
      </c>
      <c r="CE68" s="303">
        <f t="shared" si="84"/>
        <v>0</v>
      </c>
      <c r="CF68" s="380" t="str">
        <f t="shared" si="13"/>
        <v>Д</v>
      </c>
      <c r="CG68" s="274"/>
      <c r="CH68" s="181">
        <f>'Сведения ФОВ'!CK92</f>
        <v>0</v>
      </c>
      <c r="CI68" s="181">
        <f>'Сведения ФОВ'!CL92</f>
        <v>0</v>
      </c>
      <c r="CJ68" s="277">
        <f t="shared" si="85"/>
        <v>0</v>
      </c>
      <c r="CK68" s="277">
        <f t="shared" si="86"/>
        <v>0</v>
      </c>
      <c r="CL68" s="276">
        <f t="shared" si="14"/>
        <v>0</v>
      </c>
      <c r="CM68" s="277">
        <f t="shared" si="87"/>
        <v>0</v>
      </c>
      <c r="CN68" s="277">
        <f t="shared" si="88"/>
        <v>0</v>
      </c>
      <c r="CO68" s="277">
        <f t="shared" si="89"/>
        <v>0</v>
      </c>
      <c r="CP68" s="277">
        <f t="shared" si="90"/>
        <v>0</v>
      </c>
      <c r="CQ68" s="303">
        <f t="shared" si="91"/>
        <v>0</v>
      </c>
      <c r="CR68" s="380" t="str">
        <f t="shared" si="15"/>
        <v>Д</v>
      </c>
      <c r="CS68" s="274"/>
      <c r="CT68" s="181">
        <f>'Сведения ФОВ'!CW92</f>
        <v>0</v>
      </c>
      <c r="CU68" s="181">
        <f>'Сведения ФОВ'!CX92</f>
        <v>0</v>
      </c>
      <c r="CV68" s="277">
        <f t="shared" si="92"/>
        <v>0</v>
      </c>
      <c r="CW68" s="277">
        <f t="shared" si="93"/>
        <v>0</v>
      </c>
      <c r="CX68" s="276">
        <f t="shared" si="16"/>
        <v>0</v>
      </c>
      <c r="CY68" s="277">
        <f t="shared" si="94"/>
        <v>0</v>
      </c>
      <c r="CZ68" s="277">
        <f t="shared" si="95"/>
        <v>0</v>
      </c>
      <c r="DA68" s="277">
        <f t="shared" si="96"/>
        <v>0</v>
      </c>
      <c r="DB68" s="277">
        <f t="shared" si="97"/>
        <v>0</v>
      </c>
      <c r="DC68" s="303">
        <f t="shared" si="98"/>
        <v>0</v>
      </c>
      <c r="DD68" s="380" t="str">
        <f t="shared" si="17"/>
        <v>Д</v>
      </c>
      <c r="DE68" s="274"/>
      <c r="DF68" s="181">
        <f>'Сведения ФОВ'!DI92</f>
        <v>0</v>
      </c>
      <c r="DG68" s="181">
        <f>'Сведения ФОВ'!DJ92</f>
        <v>0</v>
      </c>
      <c r="DH68" s="277">
        <f t="shared" si="99"/>
        <v>0</v>
      </c>
      <c r="DI68" s="277">
        <f t="shared" si="100"/>
        <v>0</v>
      </c>
      <c r="DJ68" s="276">
        <f t="shared" si="18"/>
        <v>0</v>
      </c>
      <c r="DK68" s="277">
        <f t="shared" si="101"/>
        <v>0</v>
      </c>
      <c r="DL68" s="277">
        <f t="shared" si="102"/>
        <v>0</v>
      </c>
      <c r="DM68" s="277">
        <f t="shared" si="103"/>
        <v>0</v>
      </c>
      <c r="DN68" s="277">
        <f t="shared" si="104"/>
        <v>0</v>
      </c>
      <c r="DO68" s="303">
        <f t="shared" si="105"/>
        <v>0</v>
      </c>
      <c r="DP68" s="380" t="str">
        <f t="shared" si="19"/>
        <v>Д</v>
      </c>
      <c r="DQ68" s="274"/>
      <c r="DR68" s="181">
        <f>'Сведения ФОВ'!DU92</f>
        <v>0</v>
      </c>
      <c r="DS68" s="181">
        <f>'Сведения ФОВ'!DV92</f>
        <v>0</v>
      </c>
      <c r="DT68" s="277">
        <f t="shared" si="106"/>
        <v>0</v>
      </c>
      <c r="DU68" s="277">
        <f t="shared" si="107"/>
        <v>0</v>
      </c>
      <c r="DV68" s="276">
        <f t="shared" si="20"/>
        <v>0</v>
      </c>
      <c r="DW68" s="277">
        <f t="shared" si="108"/>
        <v>0</v>
      </c>
      <c r="DX68" s="277">
        <f t="shared" si="109"/>
        <v>0</v>
      </c>
      <c r="DY68" s="277">
        <f t="shared" si="110"/>
        <v>0</v>
      </c>
      <c r="DZ68" s="277">
        <f t="shared" si="111"/>
        <v>0</v>
      </c>
      <c r="EA68" s="303">
        <f t="shared" si="112"/>
        <v>0</v>
      </c>
      <c r="EB68" s="380" t="str">
        <f t="shared" si="21"/>
        <v>Д</v>
      </c>
      <c r="EC68" s="274"/>
      <c r="ED68" s="181">
        <f>'Сведения ФОВ'!EG92</f>
        <v>0</v>
      </c>
      <c r="EE68" s="181">
        <f>'Сведения ФОВ'!EH92</f>
        <v>0</v>
      </c>
      <c r="EF68" s="277">
        <f t="shared" si="113"/>
        <v>0</v>
      </c>
      <c r="EG68" s="277">
        <f t="shared" si="114"/>
        <v>0</v>
      </c>
      <c r="EH68" s="276">
        <f t="shared" si="22"/>
        <v>0</v>
      </c>
      <c r="EI68" s="277">
        <f t="shared" si="115"/>
        <v>0</v>
      </c>
      <c r="EJ68" s="277">
        <f t="shared" si="116"/>
        <v>0</v>
      </c>
      <c r="EK68" s="277">
        <f t="shared" si="117"/>
        <v>0</v>
      </c>
      <c r="EL68" s="277">
        <f t="shared" si="118"/>
        <v>0</v>
      </c>
      <c r="EM68" s="303">
        <f t="shared" si="119"/>
        <v>0</v>
      </c>
      <c r="EN68" s="380" t="str">
        <f t="shared" si="23"/>
        <v>Д</v>
      </c>
      <c r="EO68" s="274"/>
      <c r="EP68" s="181">
        <f>'Сведения ФОВ'!ES92</f>
        <v>0</v>
      </c>
      <c r="EQ68" s="181">
        <f>'Сведения ФОВ'!ET92</f>
        <v>0</v>
      </c>
      <c r="ER68" s="277">
        <f t="shared" si="120"/>
        <v>0</v>
      </c>
      <c r="ES68" s="277">
        <f t="shared" si="121"/>
        <v>0</v>
      </c>
      <c r="ET68" s="276">
        <f t="shared" si="24"/>
        <v>0</v>
      </c>
      <c r="EU68" s="277">
        <f t="shared" si="122"/>
        <v>0</v>
      </c>
      <c r="EV68" s="277">
        <f t="shared" si="123"/>
        <v>0</v>
      </c>
      <c r="EW68" s="277">
        <f t="shared" si="124"/>
        <v>0</v>
      </c>
      <c r="EX68" s="277">
        <f t="shared" si="125"/>
        <v>0</v>
      </c>
      <c r="EY68" s="303">
        <f t="shared" si="126"/>
        <v>0</v>
      </c>
      <c r="EZ68" s="380" t="str">
        <f t="shared" si="25"/>
        <v>Д</v>
      </c>
      <c r="FA68" s="274"/>
      <c r="FB68" s="181">
        <f>'Сведения ФОВ'!FE92</f>
        <v>0</v>
      </c>
      <c r="FC68" s="181">
        <f>'Сведения ФОВ'!FF92</f>
        <v>0</v>
      </c>
      <c r="FD68" s="277">
        <f t="shared" si="127"/>
        <v>0</v>
      </c>
      <c r="FE68" s="277">
        <f t="shared" si="128"/>
        <v>0</v>
      </c>
      <c r="FF68" s="276">
        <f t="shared" si="26"/>
        <v>0</v>
      </c>
      <c r="FG68" s="277">
        <f t="shared" si="129"/>
        <v>0</v>
      </c>
      <c r="FH68" s="277">
        <f t="shared" si="130"/>
        <v>0</v>
      </c>
      <c r="FI68" s="277">
        <f t="shared" si="131"/>
        <v>0</v>
      </c>
      <c r="FJ68" s="277">
        <f t="shared" si="132"/>
        <v>0</v>
      </c>
      <c r="FK68" s="303">
        <f t="shared" si="133"/>
        <v>0</v>
      </c>
      <c r="FL68" s="380" t="str">
        <f t="shared" si="27"/>
        <v>Д</v>
      </c>
      <c r="FM68" s="274"/>
      <c r="FN68" s="181">
        <f>'Сведения ФОВ'!FQ92</f>
        <v>0</v>
      </c>
      <c r="FO68" s="181">
        <f>'Сведения ФОВ'!FR92</f>
        <v>0</v>
      </c>
      <c r="FP68" s="277">
        <f t="shared" si="134"/>
        <v>0</v>
      </c>
      <c r="FQ68" s="277">
        <f t="shared" si="135"/>
        <v>0</v>
      </c>
      <c r="FR68" s="276">
        <f t="shared" si="28"/>
        <v>0</v>
      </c>
      <c r="FS68" s="277">
        <f t="shared" si="136"/>
        <v>0</v>
      </c>
      <c r="FT68" s="277">
        <f t="shared" si="137"/>
        <v>0</v>
      </c>
      <c r="FU68" s="277">
        <f t="shared" si="138"/>
        <v>0</v>
      </c>
      <c r="FV68" s="277">
        <f t="shared" si="139"/>
        <v>0</v>
      </c>
      <c r="FW68" s="303">
        <f t="shared" si="140"/>
        <v>0</v>
      </c>
      <c r="FX68" s="380" t="str">
        <f t="shared" si="29"/>
        <v>Д</v>
      </c>
      <c r="FY68" s="274"/>
      <c r="FZ68" s="181">
        <f>'Сведения ФОВ'!GC92</f>
        <v>0</v>
      </c>
      <c r="GA68" s="181">
        <f>'Сведения ФОВ'!GD92</f>
        <v>0</v>
      </c>
      <c r="GB68" s="277">
        <f t="shared" si="141"/>
        <v>0</v>
      </c>
      <c r="GC68" s="277">
        <f t="shared" si="142"/>
        <v>0</v>
      </c>
      <c r="GD68" s="276">
        <f t="shared" si="30"/>
        <v>0</v>
      </c>
      <c r="GE68" s="277">
        <f t="shared" si="143"/>
        <v>0</v>
      </c>
      <c r="GF68" s="277">
        <f t="shared" si="144"/>
        <v>0</v>
      </c>
      <c r="GG68" s="277">
        <f t="shared" si="145"/>
        <v>0</v>
      </c>
      <c r="GH68" s="277">
        <f t="shared" si="146"/>
        <v>0</v>
      </c>
      <c r="GI68" s="303">
        <f t="shared" si="147"/>
        <v>0</v>
      </c>
      <c r="GJ68" s="380" t="str">
        <f t="shared" si="31"/>
        <v>Д</v>
      </c>
      <c r="GK68" s="274"/>
      <c r="GL68" s="181">
        <f>'Сведения ФОВ'!GO92</f>
        <v>0</v>
      </c>
      <c r="GM68" s="181">
        <f>'Сведения ФОВ'!GP92</f>
        <v>0</v>
      </c>
      <c r="GN68" s="277">
        <f t="shared" si="148"/>
        <v>0</v>
      </c>
      <c r="GO68" s="277">
        <f t="shared" si="149"/>
        <v>0</v>
      </c>
      <c r="GP68" s="276">
        <f t="shared" si="32"/>
        <v>0</v>
      </c>
      <c r="GQ68" s="277">
        <f t="shared" si="150"/>
        <v>0</v>
      </c>
      <c r="GR68" s="277">
        <f t="shared" si="151"/>
        <v>0</v>
      </c>
      <c r="GS68" s="277">
        <f t="shared" si="152"/>
        <v>0</v>
      </c>
      <c r="GT68" s="277">
        <f t="shared" si="153"/>
        <v>0</v>
      </c>
      <c r="GU68" s="303">
        <f t="shared" si="154"/>
        <v>0</v>
      </c>
      <c r="GV68" s="380" t="str">
        <f t="shared" si="33"/>
        <v>Д</v>
      </c>
      <c r="GW68" s="274"/>
      <c r="GX68" s="181">
        <f>'Сведения ФОВ'!HA92</f>
        <v>0</v>
      </c>
      <c r="GY68" s="181">
        <f>'Сведения ФОВ'!HB92</f>
        <v>0</v>
      </c>
      <c r="GZ68" s="277">
        <f t="shared" si="155"/>
        <v>0</v>
      </c>
      <c r="HA68" s="277">
        <f t="shared" si="156"/>
        <v>0</v>
      </c>
      <c r="HB68" s="276">
        <f t="shared" si="34"/>
        <v>0</v>
      </c>
      <c r="HC68" s="277">
        <f t="shared" si="157"/>
        <v>0</v>
      </c>
      <c r="HD68" s="277">
        <f t="shared" si="158"/>
        <v>0</v>
      </c>
      <c r="HE68" s="277">
        <f t="shared" si="159"/>
        <v>0</v>
      </c>
      <c r="HF68" s="277">
        <f t="shared" si="160"/>
        <v>0</v>
      </c>
      <c r="HG68" s="303">
        <f t="shared" si="161"/>
        <v>0</v>
      </c>
      <c r="HH68" s="380" t="str">
        <f t="shared" si="35"/>
        <v>Д</v>
      </c>
    </row>
    <row r="69" spans="1:216" ht="15.75">
      <c r="A69" s="241"/>
      <c r="B69" s="181">
        <f>'Сведения ФОВ'!E93</f>
        <v>0</v>
      </c>
      <c r="C69" s="181">
        <f>'Сведения ФОВ'!F93</f>
        <v>0</v>
      </c>
      <c r="D69" s="277">
        <f t="shared" si="36"/>
        <v>0</v>
      </c>
      <c r="E69" s="277">
        <f t="shared" si="37"/>
        <v>0</v>
      </c>
      <c r="F69" s="276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0</v>
      </c>
      <c r="G69" s="277">
        <f t="shared" si="38"/>
        <v>0</v>
      </c>
      <c r="H69" s="277">
        <f t="shared" si="39"/>
        <v>0</v>
      </c>
      <c r="I69" s="277">
        <f t="shared" si="40"/>
        <v>0</v>
      </c>
      <c r="J69" s="277">
        <f t="shared" si="41"/>
        <v>0</v>
      </c>
      <c r="K69" s="303">
        <f t="shared" si="42"/>
        <v>0</v>
      </c>
      <c r="L69" s="380" t="str">
        <f t="shared" ref="L69:L86" si="163">IF(AND(B69&lt;&gt;"",C69&lt;&gt;""),IF(AND(B$26&gt;0,$B69&lt;&gt;"П",$B69&lt;&gt;"С",$B69&lt;&gt;"В",((IF(C69=0,2400,C69)/100)-(IF(B69=0,0,B69)/100))=8),"К","Д"),"")</f>
        <v>Д</v>
      </c>
      <c r="M69" s="274"/>
      <c r="N69" s="181">
        <f>'Сведения ФОВ'!Q93</f>
        <v>0</v>
      </c>
      <c r="O69" s="181">
        <f>'Сведения ФОВ'!R93</f>
        <v>0</v>
      </c>
      <c r="P69" s="277">
        <f t="shared" si="43"/>
        <v>0</v>
      </c>
      <c r="Q69" s="277">
        <f t="shared" si="44"/>
        <v>0</v>
      </c>
      <c r="R69" s="276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0</v>
      </c>
      <c r="S69" s="277">
        <f t="shared" si="45"/>
        <v>0</v>
      </c>
      <c r="T69" s="277">
        <f t="shared" si="46"/>
        <v>0</v>
      </c>
      <c r="U69" s="277">
        <f t="shared" si="47"/>
        <v>0</v>
      </c>
      <c r="V69" s="277">
        <f t="shared" si="48"/>
        <v>0</v>
      </c>
      <c r="W69" s="303">
        <f t="shared" si="49"/>
        <v>0</v>
      </c>
      <c r="X69" s="380" t="str">
        <f t="shared" ref="X69:X86" si="165">IF(AND(N69&lt;&gt;"",O69&lt;&gt;""),IF(AND(N$26&gt;0,$B69&lt;&gt;"П",$B69&lt;&gt;"С",$B69&lt;&gt;"В",((IF(O69=0,2400,O69)/100)-(IF(N69=0,0,N69)/100))=8),"К","Д"),"")</f>
        <v>Д</v>
      </c>
      <c r="Y69" s="274"/>
      <c r="Z69" s="181">
        <f>'Сведения ФОВ'!AC93</f>
        <v>0</v>
      </c>
      <c r="AA69" s="181">
        <f>'Сведения ФОВ'!AD93</f>
        <v>0</v>
      </c>
      <c r="AB69" s="277">
        <f t="shared" si="50"/>
        <v>0</v>
      </c>
      <c r="AC69" s="277">
        <f t="shared" si="51"/>
        <v>0</v>
      </c>
      <c r="AD69" s="276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0</v>
      </c>
      <c r="AE69" s="277">
        <f t="shared" si="52"/>
        <v>0</v>
      </c>
      <c r="AF69" s="277">
        <f t="shared" si="53"/>
        <v>0</v>
      </c>
      <c r="AG69" s="277">
        <f t="shared" si="54"/>
        <v>0</v>
      </c>
      <c r="AH69" s="277">
        <f t="shared" si="55"/>
        <v>0</v>
      </c>
      <c r="AI69" s="303">
        <f t="shared" si="56"/>
        <v>0</v>
      </c>
      <c r="AJ69" s="380" t="str">
        <f t="shared" ref="AJ69:AJ86" si="167">IF(AND(Z69&lt;&gt;"",AA69&lt;&gt;""),IF(AND(Z$26&gt;0,$B69&lt;&gt;"П",$B69&lt;&gt;"С",$B69&lt;&gt;"В",((IF(AA69=0,2400,AA69)/100)-(IF(Z69=0,0,Z69)/100))=8),"К","Д"),"")</f>
        <v>Д</v>
      </c>
      <c r="AK69" s="274"/>
      <c r="AL69" s="181">
        <f>'Сведения ФОВ'!AO93</f>
        <v>0</v>
      </c>
      <c r="AM69" s="181">
        <f>'Сведения ФОВ'!AP93</f>
        <v>0</v>
      </c>
      <c r="AN69" s="277">
        <f t="shared" si="57"/>
        <v>0</v>
      </c>
      <c r="AO69" s="277">
        <f t="shared" si="58"/>
        <v>0</v>
      </c>
      <c r="AP69" s="276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0</v>
      </c>
      <c r="AQ69" s="277">
        <f t="shared" si="59"/>
        <v>0</v>
      </c>
      <c r="AR69" s="277">
        <f t="shared" si="60"/>
        <v>0</v>
      </c>
      <c r="AS69" s="277">
        <f t="shared" si="61"/>
        <v>0</v>
      </c>
      <c r="AT69" s="277">
        <f t="shared" si="62"/>
        <v>0</v>
      </c>
      <c r="AU69" s="303">
        <f t="shared" si="63"/>
        <v>0</v>
      </c>
      <c r="AV69" s="380" t="str">
        <f t="shared" ref="AV69:AV86" si="169">IF(AND(AL69&lt;&gt;"",AM69&lt;&gt;""),IF(AND(AL$26&gt;0,$B69&lt;&gt;"П",$B69&lt;&gt;"С",$B69&lt;&gt;"В",((IF(AM69=0,2400,AM69)/100)-(IF(AL69=0,0,AL69)/100))=8),"К","Д"),"")</f>
        <v>Д</v>
      </c>
      <c r="AW69" s="274"/>
      <c r="AX69" s="181">
        <f>'Сведения ФОВ'!BA93</f>
        <v>0</v>
      </c>
      <c r="AY69" s="181">
        <f>'Сведения ФОВ'!BB93</f>
        <v>0</v>
      </c>
      <c r="AZ69" s="277">
        <f t="shared" si="64"/>
        <v>0</v>
      </c>
      <c r="BA69" s="277">
        <f t="shared" si="65"/>
        <v>0</v>
      </c>
      <c r="BB69" s="276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0</v>
      </c>
      <c r="BC69" s="277">
        <f t="shared" si="66"/>
        <v>0</v>
      </c>
      <c r="BD69" s="277">
        <f t="shared" si="67"/>
        <v>0</v>
      </c>
      <c r="BE69" s="277">
        <f t="shared" si="68"/>
        <v>0</v>
      </c>
      <c r="BF69" s="277">
        <f t="shared" si="69"/>
        <v>0</v>
      </c>
      <c r="BG69" s="303">
        <f t="shared" si="70"/>
        <v>0</v>
      </c>
      <c r="BH69" s="380" t="str">
        <f t="shared" ref="BH69:BH86" si="171">IF(AND(AX69&lt;&gt;"",AY69&lt;&gt;""),IF(AND(AX$26&gt;0,$B69&lt;&gt;"П",$B69&lt;&gt;"С",$B69&lt;&gt;"В",((IF(AY69=0,2400,AY69)/100)-(IF(AX69=0,0,AX69)/100))=8),"К","Д"),"")</f>
        <v>Д</v>
      </c>
      <c r="BI69" s="274"/>
      <c r="BJ69" s="181">
        <f>'Сведения ФОВ'!BM93</f>
        <v>0</v>
      </c>
      <c r="BK69" s="181">
        <f>'Сведения ФОВ'!BN93</f>
        <v>0</v>
      </c>
      <c r="BL69" s="277">
        <f t="shared" si="71"/>
        <v>0</v>
      </c>
      <c r="BM69" s="277">
        <f t="shared" si="72"/>
        <v>0</v>
      </c>
      <c r="BN69" s="276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0</v>
      </c>
      <c r="BO69" s="277">
        <f t="shared" si="73"/>
        <v>0</v>
      </c>
      <c r="BP69" s="277">
        <f t="shared" si="74"/>
        <v>0</v>
      </c>
      <c r="BQ69" s="277">
        <f t="shared" si="75"/>
        <v>0</v>
      </c>
      <c r="BR69" s="277">
        <f t="shared" si="76"/>
        <v>0</v>
      </c>
      <c r="BS69" s="303">
        <f t="shared" si="77"/>
        <v>0</v>
      </c>
      <c r="BT69" s="380" t="str">
        <f t="shared" ref="BT69:BT86" si="173">IF(AND(BJ69&lt;&gt;"",BK69&lt;&gt;""),IF(AND(BJ$26&gt;0,$B69&lt;&gt;"П",$B69&lt;&gt;"С",$B69&lt;&gt;"В",((IF(BK69=0,2400,BK69)/100)-(IF(BJ69=0,0,BJ69)/100))=8),"К","Д"),"")</f>
        <v>Д</v>
      </c>
      <c r="BU69" s="274"/>
      <c r="BV69" s="181">
        <f>'Сведения ФОВ'!BY93</f>
        <v>0</v>
      </c>
      <c r="BW69" s="181">
        <f>'Сведения ФОВ'!BZ93</f>
        <v>0</v>
      </c>
      <c r="BX69" s="277">
        <f t="shared" si="78"/>
        <v>0</v>
      </c>
      <c r="BY69" s="277">
        <f t="shared" si="79"/>
        <v>0</v>
      </c>
      <c r="BZ69" s="276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0</v>
      </c>
      <c r="CA69" s="277">
        <f t="shared" si="80"/>
        <v>0</v>
      </c>
      <c r="CB69" s="277">
        <f t="shared" si="81"/>
        <v>0</v>
      </c>
      <c r="CC69" s="277">
        <f t="shared" si="82"/>
        <v>0</v>
      </c>
      <c r="CD69" s="277">
        <f t="shared" si="83"/>
        <v>0</v>
      </c>
      <c r="CE69" s="303">
        <f t="shared" si="84"/>
        <v>0</v>
      </c>
      <c r="CF69" s="380" t="str">
        <f t="shared" ref="CF69:CF86" si="175">IF(AND(BV69&lt;&gt;"",BW69&lt;&gt;""),IF(AND(BV$26&gt;0,$B69&lt;&gt;"П",$B69&lt;&gt;"С",$B69&lt;&gt;"В",((IF(BW69=0,2400,BW69)/100)-(IF(BV69=0,0,BV69)/100))=8),"К","Д"),"")</f>
        <v>Д</v>
      </c>
      <c r="CG69" s="274"/>
      <c r="CH69" s="181">
        <f>'Сведения ФОВ'!CK93</f>
        <v>0</v>
      </c>
      <c r="CI69" s="181">
        <f>'Сведения ФОВ'!CL93</f>
        <v>0</v>
      </c>
      <c r="CJ69" s="277">
        <f t="shared" si="85"/>
        <v>0</v>
      </c>
      <c r="CK69" s="277">
        <f t="shared" si="86"/>
        <v>0</v>
      </c>
      <c r="CL69" s="276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0</v>
      </c>
      <c r="CM69" s="277">
        <f t="shared" si="87"/>
        <v>0</v>
      </c>
      <c r="CN69" s="277">
        <f t="shared" si="88"/>
        <v>0</v>
      </c>
      <c r="CO69" s="277">
        <f t="shared" si="89"/>
        <v>0</v>
      </c>
      <c r="CP69" s="277">
        <f t="shared" si="90"/>
        <v>0</v>
      </c>
      <c r="CQ69" s="303">
        <f t="shared" si="91"/>
        <v>0</v>
      </c>
      <c r="CR69" s="380" t="str">
        <f t="shared" ref="CR69:CR86" si="177">IF(AND(CH69&lt;&gt;"",CI69&lt;&gt;""),IF(AND(CH$26&gt;0,$B69&lt;&gt;"П",$B69&lt;&gt;"С",$B69&lt;&gt;"В",((IF(CI69=0,2400,CI69)/100)-(IF(CH69=0,0,CH69)/100))=8),"К","Д"),"")</f>
        <v>Д</v>
      </c>
      <c r="CS69" s="274"/>
      <c r="CT69" s="181">
        <f>'Сведения ФОВ'!CW93</f>
        <v>0</v>
      </c>
      <c r="CU69" s="181">
        <f>'Сведения ФОВ'!CX93</f>
        <v>0</v>
      </c>
      <c r="CV69" s="277">
        <f t="shared" si="92"/>
        <v>0</v>
      </c>
      <c r="CW69" s="277">
        <f t="shared" si="93"/>
        <v>0</v>
      </c>
      <c r="CX69" s="276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0</v>
      </c>
      <c r="CY69" s="277">
        <f t="shared" si="94"/>
        <v>0</v>
      </c>
      <c r="CZ69" s="277">
        <f t="shared" si="95"/>
        <v>0</v>
      </c>
      <c r="DA69" s="277">
        <f t="shared" si="96"/>
        <v>0</v>
      </c>
      <c r="DB69" s="277">
        <f t="shared" si="97"/>
        <v>0</v>
      </c>
      <c r="DC69" s="303">
        <f t="shared" si="98"/>
        <v>0</v>
      </c>
      <c r="DD69" s="380" t="str">
        <f t="shared" ref="DD69:DD86" si="179">IF(AND(CT69&lt;&gt;"",CU69&lt;&gt;""),IF(AND(CT$26&gt;0,$B69&lt;&gt;"П",$B69&lt;&gt;"С",$B69&lt;&gt;"В",((IF(CU69=0,2400,CU69)/100)-(IF(CT69=0,0,CT69)/100))=8),"К","Д"),"")</f>
        <v>Д</v>
      </c>
      <c r="DE69" s="274"/>
      <c r="DF69" s="181">
        <f>'Сведения ФОВ'!DI93</f>
        <v>0</v>
      </c>
      <c r="DG69" s="181">
        <f>'Сведения ФОВ'!DJ93</f>
        <v>0</v>
      </c>
      <c r="DH69" s="277">
        <f t="shared" si="99"/>
        <v>0</v>
      </c>
      <c r="DI69" s="277">
        <f t="shared" si="100"/>
        <v>0</v>
      </c>
      <c r="DJ69" s="276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0</v>
      </c>
      <c r="DK69" s="277">
        <f t="shared" si="101"/>
        <v>0</v>
      </c>
      <c r="DL69" s="277">
        <f t="shared" si="102"/>
        <v>0</v>
      </c>
      <c r="DM69" s="277">
        <f t="shared" si="103"/>
        <v>0</v>
      </c>
      <c r="DN69" s="277">
        <f t="shared" si="104"/>
        <v>0</v>
      </c>
      <c r="DO69" s="303">
        <f t="shared" si="105"/>
        <v>0</v>
      </c>
      <c r="DP69" s="380" t="str">
        <f t="shared" ref="DP69:DP86" si="181">IF(AND(DF69&lt;&gt;"",DG69&lt;&gt;""),IF(AND(DF$26&gt;0,$B69&lt;&gt;"П",$B69&lt;&gt;"С",$B69&lt;&gt;"В",((IF(DG69=0,2400,DG69)/100)-(IF(DF69=0,0,DF69)/100))=8),"К","Д"),"")</f>
        <v>Д</v>
      </c>
      <c r="DQ69" s="274"/>
      <c r="DR69" s="181">
        <f>'Сведения ФОВ'!DU93</f>
        <v>0</v>
      </c>
      <c r="DS69" s="181">
        <f>'Сведения ФОВ'!DV93</f>
        <v>0</v>
      </c>
      <c r="DT69" s="277">
        <f t="shared" si="106"/>
        <v>0</v>
      </c>
      <c r="DU69" s="277">
        <f t="shared" si="107"/>
        <v>0</v>
      </c>
      <c r="DV69" s="276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0</v>
      </c>
      <c r="DW69" s="277">
        <f t="shared" si="108"/>
        <v>0</v>
      </c>
      <c r="DX69" s="277">
        <f t="shared" si="109"/>
        <v>0</v>
      </c>
      <c r="DY69" s="277">
        <f t="shared" si="110"/>
        <v>0</v>
      </c>
      <c r="DZ69" s="277">
        <f t="shared" si="111"/>
        <v>0</v>
      </c>
      <c r="EA69" s="303">
        <f t="shared" si="112"/>
        <v>0</v>
      </c>
      <c r="EB69" s="380" t="str">
        <f t="shared" ref="EB69:EB86" si="183">IF(AND(DR69&lt;&gt;"",DS69&lt;&gt;""),IF(AND(DR$26&gt;0,$B69&lt;&gt;"П",$B69&lt;&gt;"С",$B69&lt;&gt;"В",((IF(DS69=0,2400,DS69)/100)-(IF(DR69=0,0,DR69)/100))=8),"К","Д"),"")</f>
        <v>Д</v>
      </c>
      <c r="EC69" s="274"/>
      <c r="ED69" s="181">
        <f>'Сведения ФОВ'!EG93</f>
        <v>0</v>
      </c>
      <c r="EE69" s="181">
        <f>'Сведения ФОВ'!EH93</f>
        <v>0</v>
      </c>
      <c r="EF69" s="277">
        <f t="shared" si="113"/>
        <v>0</v>
      </c>
      <c r="EG69" s="277">
        <f t="shared" si="114"/>
        <v>0</v>
      </c>
      <c r="EH69" s="276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0</v>
      </c>
      <c r="EI69" s="277">
        <f t="shared" si="115"/>
        <v>0</v>
      </c>
      <c r="EJ69" s="277">
        <f t="shared" si="116"/>
        <v>0</v>
      </c>
      <c r="EK69" s="277">
        <f t="shared" si="117"/>
        <v>0</v>
      </c>
      <c r="EL69" s="277">
        <f t="shared" si="118"/>
        <v>0</v>
      </c>
      <c r="EM69" s="303">
        <f t="shared" si="119"/>
        <v>0</v>
      </c>
      <c r="EN69" s="380" t="str">
        <f t="shared" ref="EN69:EN86" si="185">IF(AND(ED69&lt;&gt;"",EE69&lt;&gt;""),IF(AND(ED$26&gt;0,$B69&lt;&gt;"П",$B69&lt;&gt;"С",$B69&lt;&gt;"В",((IF(EE69=0,2400,EE69)/100)-(IF(ED69=0,0,ED69)/100))=8),"К","Д"),"")</f>
        <v>Д</v>
      </c>
      <c r="EO69" s="274"/>
      <c r="EP69" s="181">
        <f>'Сведения ФОВ'!ES93</f>
        <v>0</v>
      </c>
      <c r="EQ69" s="181">
        <f>'Сведения ФОВ'!ET93</f>
        <v>0</v>
      </c>
      <c r="ER69" s="277">
        <f t="shared" si="120"/>
        <v>0</v>
      </c>
      <c r="ES69" s="277">
        <f t="shared" si="121"/>
        <v>0</v>
      </c>
      <c r="ET69" s="276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0</v>
      </c>
      <c r="EU69" s="277">
        <f t="shared" si="122"/>
        <v>0</v>
      </c>
      <c r="EV69" s="277">
        <f t="shared" si="123"/>
        <v>0</v>
      </c>
      <c r="EW69" s="277">
        <f t="shared" si="124"/>
        <v>0</v>
      </c>
      <c r="EX69" s="277">
        <f t="shared" si="125"/>
        <v>0</v>
      </c>
      <c r="EY69" s="303">
        <f t="shared" si="126"/>
        <v>0</v>
      </c>
      <c r="EZ69" s="380" t="str">
        <f t="shared" ref="EZ69:EZ86" si="187">IF(AND(EP69&lt;&gt;"",EQ69&lt;&gt;""),IF(AND(EP$26&gt;0,$B69&lt;&gt;"П",$B69&lt;&gt;"С",$B69&lt;&gt;"В",((IF(EQ69=0,2400,EQ69)/100)-(IF(EP69=0,0,EP69)/100))=8),"К","Д"),"")</f>
        <v>Д</v>
      </c>
      <c r="FA69" s="274"/>
      <c r="FB69" s="181">
        <f>'Сведения ФОВ'!FE93</f>
        <v>0</v>
      </c>
      <c r="FC69" s="181">
        <f>'Сведения ФОВ'!FF93</f>
        <v>0</v>
      </c>
      <c r="FD69" s="277">
        <f t="shared" si="127"/>
        <v>0</v>
      </c>
      <c r="FE69" s="277">
        <f t="shared" si="128"/>
        <v>0</v>
      </c>
      <c r="FF69" s="276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0</v>
      </c>
      <c r="FG69" s="277">
        <f t="shared" si="129"/>
        <v>0</v>
      </c>
      <c r="FH69" s="277">
        <f t="shared" si="130"/>
        <v>0</v>
      </c>
      <c r="FI69" s="277">
        <f t="shared" si="131"/>
        <v>0</v>
      </c>
      <c r="FJ69" s="277">
        <f t="shared" si="132"/>
        <v>0</v>
      </c>
      <c r="FK69" s="303">
        <f t="shared" si="133"/>
        <v>0</v>
      </c>
      <c r="FL69" s="380" t="str">
        <f t="shared" ref="FL69:FL86" si="189">IF(AND(FB69&lt;&gt;"",FC69&lt;&gt;""),IF(AND(FB$26&gt;0,$B69&lt;&gt;"П",$B69&lt;&gt;"С",$B69&lt;&gt;"В",((IF(FC69=0,2400,FC69)/100)-(IF(FB69=0,0,FB69)/100))=8),"К","Д"),"")</f>
        <v>Д</v>
      </c>
      <c r="FM69" s="274"/>
      <c r="FN69" s="181">
        <f>'Сведения ФОВ'!FQ93</f>
        <v>0</v>
      </c>
      <c r="FO69" s="181">
        <f>'Сведения ФОВ'!FR93</f>
        <v>0</v>
      </c>
      <c r="FP69" s="277">
        <f t="shared" si="134"/>
        <v>0</v>
      </c>
      <c r="FQ69" s="277">
        <f t="shared" si="135"/>
        <v>0</v>
      </c>
      <c r="FR69" s="276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0</v>
      </c>
      <c r="FS69" s="277">
        <f t="shared" si="136"/>
        <v>0</v>
      </c>
      <c r="FT69" s="277">
        <f t="shared" si="137"/>
        <v>0</v>
      </c>
      <c r="FU69" s="277">
        <f t="shared" si="138"/>
        <v>0</v>
      </c>
      <c r="FV69" s="277">
        <f t="shared" si="139"/>
        <v>0</v>
      </c>
      <c r="FW69" s="303">
        <f t="shared" si="140"/>
        <v>0</v>
      </c>
      <c r="FX69" s="380" t="str">
        <f t="shared" ref="FX69:FX86" si="191">IF(AND(FN69&lt;&gt;"",FO69&lt;&gt;""),IF(AND(FN$26&gt;0,$B69&lt;&gt;"П",$B69&lt;&gt;"С",$B69&lt;&gt;"В",((IF(FO69=0,2400,FO69)/100)-(IF(FN69=0,0,FN69)/100))=8),"К","Д"),"")</f>
        <v>Д</v>
      </c>
      <c r="FY69" s="274"/>
      <c r="FZ69" s="181">
        <f>'Сведения ФОВ'!GC93</f>
        <v>0</v>
      </c>
      <c r="GA69" s="181">
        <f>'Сведения ФОВ'!GD93</f>
        <v>0</v>
      </c>
      <c r="GB69" s="277">
        <f t="shared" si="141"/>
        <v>0</v>
      </c>
      <c r="GC69" s="277">
        <f t="shared" si="142"/>
        <v>0</v>
      </c>
      <c r="GD69" s="276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0</v>
      </c>
      <c r="GE69" s="277">
        <f t="shared" si="143"/>
        <v>0</v>
      </c>
      <c r="GF69" s="277">
        <f t="shared" si="144"/>
        <v>0</v>
      </c>
      <c r="GG69" s="277">
        <f t="shared" si="145"/>
        <v>0</v>
      </c>
      <c r="GH69" s="277">
        <f t="shared" si="146"/>
        <v>0</v>
      </c>
      <c r="GI69" s="303">
        <f t="shared" si="147"/>
        <v>0</v>
      </c>
      <c r="GJ69" s="380" t="str">
        <f t="shared" ref="GJ69:GJ86" si="193">IF(AND(FZ69&lt;&gt;"",GA69&lt;&gt;""),IF(AND(FZ$26&gt;0,$B69&lt;&gt;"П",$B69&lt;&gt;"С",$B69&lt;&gt;"В",((IF(GA69=0,2400,GA69)/100)-(IF(FZ69=0,0,FZ69)/100))=8),"К","Д"),"")</f>
        <v>Д</v>
      </c>
      <c r="GK69" s="274"/>
      <c r="GL69" s="181">
        <f>'Сведения ФОВ'!GO93</f>
        <v>0</v>
      </c>
      <c r="GM69" s="181">
        <f>'Сведения ФОВ'!GP93</f>
        <v>0</v>
      </c>
      <c r="GN69" s="277">
        <f t="shared" si="148"/>
        <v>0</v>
      </c>
      <c r="GO69" s="277">
        <f t="shared" si="149"/>
        <v>0</v>
      </c>
      <c r="GP69" s="276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0</v>
      </c>
      <c r="GQ69" s="277">
        <f t="shared" si="150"/>
        <v>0</v>
      </c>
      <c r="GR69" s="277">
        <f t="shared" si="151"/>
        <v>0</v>
      </c>
      <c r="GS69" s="277">
        <f t="shared" si="152"/>
        <v>0</v>
      </c>
      <c r="GT69" s="277">
        <f t="shared" si="153"/>
        <v>0</v>
      </c>
      <c r="GU69" s="303">
        <f t="shared" si="154"/>
        <v>0</v>
      </c>
      <c r="GV69" s="380" t="str">
        <f t="shared" ref="GV69:GV86" si="195">IF(AND(GL69&lt;&gt;"",GM69&lt;&gt;""),IF(AND(GL$26&gt;0,$B69&lt;&gt;"П",$B69&lt;&gt;"С",$B69&lt;&gt;"В",((IF(GM69=0,2400,GM69)/100)-(IF(GL69=0,0,GL69)/100))=8),"К","Д"),"")</f>
        <v>Д</v>
      </c>
      <c r="GW69" s="274"/>
      <c r="GX69" s="181">
        <f>'Сведения ФОВ'!HA93</f>
        <v>0</v>
      </c>
      <c r="GY69" s="181">
        <f>'Сведения ФОВ'!HB93</f>
        <v>0</v>
      </c>
      <c r="GZ69" s="277">
        <f t="shared" si="155"/>
        <v>0</v>
      </c>
      <c r="HA69" s="277">
        <f t="shared" si="156"/>
        <v>0</v>
      </c>
      <c r="HB69" s="276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0</v>
      </c>
      <c r="HC69" s="277">
        <f t="shared" si="157"/>
        <v>0</v>
      </c>
      <c r="HD69" s="277">
        <f t="shared" si="158"/>
        <v>0</v>
      </c>
      <c r="HE69" s="277">
        <f t="shared" si="159"/>
        <v>0</v>
      </c>
      <c r="HF69" s="277">
        <f t="shared" si="160"/>
        <v>0</v>
      </c>
      <c r="HG69" s="303">
        <f t="shared" si="161"/>
        <v>0</v>
      </c>
      <c r="HH69" s="380" t="str">
        <f t="shared" ref="HH69:HH86" si="197">IF(AND(GX69&lt;&gt;"",GY69&lt;&gt;""),IF(AND(GX$26&gt;0,$B69&lt;&gt;"П",$B69&lt;&gt;"С",$B69&lt;&gt;"В",((IF(GY69=0,2400,GY69)/100)-(IF(GX69=0,0,GX69)/100))=8),"К","Д"),"")</f>
        <v>Д</v>
      </c>
    </row>
    <row r="70" spans="1:216" ht="15.75">
      <c r="A70" s="241"/>
      <c r="B70" s="181">
        <f>'Сведения ФОВ'!E94</f>
        <v>0</v>
      </c>
      <c r="C70" s="181">
        <f>'Сведения ФОВ'!F94</f>
        <v>0</v>
      </c>
      <c r="D70" s="277">
        <f t="shared" ref="D70:D86" si="198">IF(B70=0,0,B70)</f>
        <v>0</v>
      </c>
      <c r="E70" s="277">
        <f t="shared" ref="E70:E86" si="199">IF(AND(B70=0,C70=0),0,IF(C70=0,2400,C70))</f>
        <v>0</v>
      </c>
      <c r="F70" s="276">
        <f t="shared" si="162"/>
        <v>0</v>
      </c>
      <c r="G70" s="277">
        <f t="shared" ref="G70:G86" si="200">(INT(IF(D70=0,0,D70)/100))</f>
        <v>0</v>
      </c>
      <c r="H70" s="277">
        <f t="shared" ref="H70:H86" si="201">D70-(INT(D70/100)*100)</f>
        <v>0</v>
      </c>
      <c r="I70" s="277">
        <f t="shared" ref="I70:I86" si="202">(INT(IF(E70=0,0,E70)/100))</f>
        <v>0</v>
      </c>
      <c r="J70" s="277">
        <f t="shared" ref="J70:J86" si="203">E70-(INT(E70/100)*100)</f>
        <v>0</v>
      </c>
      <c r="K70" s="303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0</v>
      </c>
      <c r="L70" s="380" t="str">
        <f t="shared" si="163"/>
        <v>Д</v>
      </c>
      <c r="M70" s="274"/>
      <c r="N70" s="181">
        <f>'Сведения ФОВ'!Q94</f>
        <v>0</v>
      </c>
      <c r="O70" s="181">
        <f>'Сведения ФОВ'!R94</f>
        <v>0</v>
      </c>
      <c r="P70" s="277">
        <f t="shared" ref="P70:P86" si="205">IF(N70=0,0,N70)</f>
        <v>0</v>
      </c>
      <c r="Q70" s="277">
        <f t="shared" ref="Q70:Q86" si="206">IF(AND(N70=0,O70=0),0,IF(O70=0,2400,O70))</f>
        <v>0</v>
      </c>
      <c r="R70" s="276">
        <f t="shared" si="164"/>
        <v>0</v>
      </c>
      <c r="S70" s="277">
        <f t="shared" ref="S70:S86" si="207">(INT(IF(P70=0,0,P70)/100))</f>
        <v>0</v>
      </c>
      <c r="T70" s="277">
        <f t="shared" ref="T70:T86" si="208">P70-(INT(P70/100)*100)</f>
        <v>0</v>
      </c>
      <c r="U70" s="277">
        <f t="shared" ref="U70:U86" si="209">(INT(IF(Q70=0,0,Q70)/100))</f>
        <v>0</v>
      </c>
      <c r="V70" s="277">
        <f t="shared" ref="V70:V86" si="210">Q70-(INT(Q70/100)*100)</f>
        <v>0</v>
      </c>
      <c r="W70" s="303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0</v>
      </c>
      <c r="X70" s="380" t="str">
        <f t="shared" si="165"/>
        <v>Д</v>
      </c>
      <c r="Y70" s="274"/>
      <c r="Z70" s="181">
        <f>'Сведения ФОВ'!AC94</f>
        <v>0</v>
      </c>
      <c r="AA70" s="181">
        <f>'Сведения ФОВ'!AD94</f>
        <v>0</v>
      </c>
      <c r="AB70" s="277">
        <f t="shared" ref="AB70:AB86" si="212">IF(Z70=0,0,Z70)</f>
        <v>0</v>
      </c>
      <c r="AC70" s="277">
        <f t="shared" ref="AC70:AC86" si="213">IF(AND(Z70=0,AA70=0),0,IF(AA70=0,2400,AA70))</f>
        <v>0</v>
      </c>
      <c r="AD70" s="276">
        <f t="shared" si="166"/>
        <v>0</v>
      </c>
      <c r="AE70" s="277">
        <f t="shared" ref="AE70:AE86" si="214">(INT(IF(AB70=0,0,AB70)/100))</f>
        <v>0</v>
      </c>
      <c r="AF70" s="277">
        <f t="shared" ref="AF70:AF86" si="215">AB70-(INT(AB70/100)*100)</f>
        <v>0</v>
      </c>
      <c r="AG70" s="277">
        <f t="shared" ref="AG70:AG86" si="216">(INT(IF(AC70=0,0,AC70)/100))</f>
        <v>0</v>
      </c>
      <c r="AH70" s="277">
        <f t="shared" ref="AH70:AH86" si="217">AC70-(INT(AC70/100)*100)</f>
        <v>0</v>
      </c>
      <c r="AI70" s="303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0</v>
      </c>
      <c r="AJ70" s="380" t="str">
        <f t="shared" si="167"/>
        <v>Д</v>
      </c>
      <c r="AK70" s="274"/>
      <c r="AL70" s="181">
        <f>'Сведения ФОВ'!AO94</f>
        <v>0</v>
      </c>
      <c r="AM70" s="181">
        <f>'Сведения ФОВ'!AP94</f>
        <v>0</v>
      </c>
      <c r="AN70" s="277">
        <f t="shared" ref="AN70:AN86" si="219">IF(AL70=0,0,AL70)</f>
        <v>0</v>
      </c>
      <c r="AO70" s="277">
        <f t="shared" ref="AO70:AO86" si="220">IF(AND(AL70=0,AM70=0),0,IF(AM70=0,2400,AM70))</f>
        <v>0</v>
      </c>
      <c r="AP70" s="276">
        <f t="shared" si="168"/>
        <v>0</v>
      </c>
      <c r="AQ70" s="277">
        <f t="shared" ref="AQ70:AQ86" si="221">(INT(IF(AN70=0,0,AN70)/100))</f>
        <v>0</v>
      </c>
      <c r="AR70" s="277">
        <f t="shared" ref="AR70:AR86" si="222">AN70-(INT(AN70/100)*100)</f>
        <v>0</v>
      </c>
      <c r="AS70" s="277">
        <f t="shared" ref="AS70:AS86" si="223">(INT(IF(AO70=0,0,AO70)/100))</f>
        <v>0</v>
      </c>
      <c r="AT70" s="277">
        <f t="shared" ref="AT70:AT86" si="224">AO70-(INT(AO70/100)*100)</f>
        <v>0</v>
      </c>
      <c r="AU70" s="303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0</v>
      </c>
      <c r="AV70" s="380" t="str">
        <f t="shared" si="169"/>
        <v>Д</v>
      </c>
      <c r="AW70" s="274"/>
      <c r="AX70" s="181">
        <f>'Сведения ФОВ'!BA94</f>
        <v>0</v>
      </c>
      <c r="AY70" s="181">
        <f>'Сведения ФОВ'!BB94</f>
        <v>0</v>
      </c>
      <c r="AZ70" s="277">
        <f t="shared" ref="AZ70:AZ86" si="226">IF(AX70=0,0,AX70)</f>
        <v>0</v>
      </c>
      <c r="BA70" s="277">
        <f t="shared" ref="BA70:BA86" si="227">IF(AND(AX70=0,AY70=0),0,IF(AY70=0,2400,AY70))</f>
        <v>0</v>
      </c>
      <c r="BB70" s="276">
        <f t="shared" si="170"/>
        <v>0</v>
      </c>
      <c r="BC70" s="277">
        <f t="shared" ref="BC70:BC86" si="228">(INT(IF(AZ70=0,0,AZ70)/100))</f>
        <v>0</v>
      </c>
      <c r="BD70" s="277">
        <f t="shared" ref="BD70:BD86" si="229">AZ70-(INT(AZ70/100)*100)</f>
        <v>0</v>
      </c>
      <c r="BE70" s="277">
        <f t="shared" ref="BE70:BE86" si="230">(INT(IF(BA70=0,0,BA70)/100))</f>
        <v>0</v>
      </c>
      <c r="BF70" s="277">
        <f t="shared" ref="BF70:BF86" si="231">BA70-(INT(BA70/100)*100)</f>
        <v>0</v>
      </c>
      <c r="BG70" s="303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0</v>
      </c>
      <c r="BH70" s="380" t="str">
        <f t="shared" si="171"/>
        <v>Д</v>
      </c>
      <c r="BI70" s="274"/>
      <c r="BJ70" s="181">
        <f>'Сведения ФОВ'!BM94</f>
        <v>0</v>
      </c>
      <c r="BK70" s="181">
        <f>'Сведения ФОВ'!BN94</f>
        <v>0</v>
      </c>
      <c r="BL70" s="277">
        <f t="shared" ref="BL70:BL86" si="233">IF(BJ70=0,0,BJ70)</f>
        <v>0</v>
      </c>
      <c r="BM70" s="277">
        <f t="shared" ref="BM70:BM86" si="234">IF(AND(BJ70=0,BK70=0),0,IF(BK70=0,2400,BK70))</f>
        <v>0</v>
      </c>
      <c r="BN70" s="276">
        <f t="shared" si="172"/>
        <v>0</v>
      </c>
      <c r="BO70" s="277">
        <f t="shared" ref="BO70:BO86" si="235">(INT(IF(BL70=0,0,BL70)/100))</f>
        <v>0</v>
      </c>
      <c r="BP70" s="277">
        <f t="shared" ref="BP70:BP86" si="236">BL70-(INT(BL70/100)*100)</f>
        <v>0</v>
      </c>
      <c r="BQ70" s="277">
        <f t="shared" ref="BQ70:BQ86" si="237">(INT(IF(BM70=0,0,BM70)/100))</f>
        <v>0</v>
      </c>
      <c r="BR70" s="277">
        <f t="shared" ref="BR70:BR86" si="238">BM70-(INT(BM70/100)*100)</f>
        <v>0</v>
      </c>
      <c r="BS70" s="303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0</v>
      </c>
      <c r="BT70" s="380" t="str">
        <f t="shared" si="173"/>
        <v>Д</v>
      </c>
      <c r="BU70" s="274"/>
      <c r="BV70" s="181">
        <f>'Сведения ФОВ'!BY94</f>
        <v>0</v>
      </c>
      <c r="BW70" s="181">
        <f>'Сведения ФОВ'!BZ94</f>
        <v>0</v>
      </c>
      <c r="BX70" s="277">
        <f t="shared" ref="BX70:BX86" si="240">IF(BV70=0,0,BV70)</f>
        <v>0</v>
      </c>
      <c r="BY70" s="277">
        <f t="shared" ref="BY70:BY86" si="241">IF(AND(BV70=0,BW70=0),0,IF(BW70=0,2400,BW70))</f>
        <v>0</v>
      </c>
      <c r="BZ70" s="276">
        <f t="shared" si="174"/>
        <v>0</v>
      </c>
      <c r="CA70" s="277">
        <f t="shared" ref="CA70:CA86" si="242">(INT(IF(BX70=0,0,BX70)/100))</f>
        <v>0</v>
      </c>
      <c r="CB70" s="277">
        <f t="shared" ref="CB70:CB86" si="243">BX70-(INT(BX70/100)*100)</f>
        <v>0</v>
      </c>
      <c r="CC70" s="277">
        <f t="shared" ref="CC70:CC86" si="244">(INT(IF(BY70=0,0,BY70)/100))</f>
        <v>0</v>
      </c>
      <c r="CD70" s="277">
        <f t="shared" ref="CD70:CD86" si="245">BY70-(INT(BY70/100)*100)</f>
        <v>0</v>
      </c>
      <c r="CE70" s="303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0</v>
      </c>
      <c r="CF70" s="380" t="str">
        <f t="shared" si="175"/>
        <v>Д</v>
      </c>
      <c r="CG70" s="274"/>
      <c r="CH70" s="181">
        <f>'Сведения ФОВ'!CK94</f>
        <v>0</v>
      </c>
      <c r="CI70" s="181">
        <f>'Сведения ФОВ'!CL94</f>
        <v>0</v>
      </c>
      <c r="CJ70" s="277">
        <f t="shared" ref="CJ70:CJ86" si="247">IF(CH70=0,0,CH70)</f>
        <v>0</v>
      </c>
      <c r="CK70" s="277">
        <f t="shared" ref="CK70:CK86" si="248">IF(AND(CH70=0,CI70=0),0,IF(CI70=0,2400,CI70))</f>
        <v>0</v>
      </c>
      <c r="CL70" s="276">
        <f t="shared" si="176"/>
        <v>0</v>
      </c>
      <c r="CM70" s="277">
        <f t="shared" ref="CM70:CM86" si="249">(INT(IF(CJ70=0,0,CJ70)/100))</f>
        <v>0</v>
      </c>
      <c r="CN70" s="277">
        <f t="shared" ref="CN70:CN86" si="250">CJ70-(INT(CJ70/100)*100)</f>
        <v>0</v>
      </c>
      <c r="CO70" s="277">
        <f t="shared" ref="CO70:CO86" si="251">(INT(IF(CK70=0,0,CK70)/100))</f>
        <v>0</v>
      </c>
      <c r="CP70" s="277">
        <f t="shared" ref="CP70:CP86" si="252">CK70-(INT(CK70/100)*100)</f>
        <v>0</v>
      </c>
      <c r="CQ70" s="303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0</v>
      </c>
      <c r="CR70" s="380" t="str">
        <f t="shared" si="177"/>
        <v>Д</v>
      </c>
      <c r="CS70" s="274"/>
      <c r="CT70" s="181">
        <f>'Сведения ФОВ'!CW94</f>
        <v>0</v>
      </c>
      <c r="CU70" s="181">
        <f>'Сведения ФОВ'!CX94</f>
        <v>0</v>
      </c>
      <c r="CV70" s="277">
        <f t="shared" ref="CV70:CV86" si="254">IF(CT70=0,0,CT70)</f>
        <v>0</v>
      </c>
      <c r="CW70" s="277">
        <f t="shared" ref="CW70:CW86" si="255">IF(AND(CT70=0,CU70=0),0,IF(CU70=0,2400,CU70))</f>
        <v>0</v>
      </c>
      <c r="CX70" s="276">
        <f t="shared" si="178"/>
        <v>0</v>
      </c>
      <c r="CY70" s="277">
        <f t="shared" ref="CY70:CY86" si="256">(INT(IF(CV70=0,0,CV70)/100))</f>
        <v>0</v>
      </c>
      <c r="CZ70" s="277">
        <f t="shared" ref="CZ70:CZ86" si="257">CV70-(INT(CV70/100)*100)</f>
        <v>0</v>
      </c>
      <c r="DA70" s="277">
        <f t="shared" ref="DA70:DA86" si="258">(INT(IF(CW70=0,0,CW70)/100))</f>
        <v>0</v>
      </c>
      <c r="DB70" s="277">
        <f t="shared" ref="DB70:DB86" si="259">CW70-(INT(CW70/100)*100)</f>
        <v>0</v>
      </c>
      <c r="DC70" s="303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0</v>
      </c>
      <c r="DD70" s="380" t="str">
        <f t="shared" si="179"/>
        <v>Д</v>
      </c>
      <c r="DE70" s="274"/>
      <c r="DF70" s="181">
        <f>'Сведения ФОВ'!DI94</f>
        <v>0</v>
      </c>
      <c r="DG70" s="181">
        <f>'Сведения ФОВ'!DJ94</f>
        <v>0</v>
      </c>
      <c r="DH70" s="277">
        <f t="shared" ref="DH70:DH86" si="261">IF(DF70=0,0,DF70)</f>
        <v>0</v>
      </c>
      <c r="DI70" s="277">
        <f t="shared" ref="DI70:DI86" si="262">IF(AND(DF70=0,DG70=0),0,IF(DG70=0,2400,DG70))</f>
        <v>0</v>
      </c>
      <c r="DJ70" s="276">
        <f t="shared" si="180"/>
        <v>0</v>
      </c>
      <c r="DK70" s="277">
        <f t="shared" ref="DK70:DK86" si="263">(INT(IF(DH70=0,0,DH70)/100))</f>
        <v>0</v>
      </c>
      <c r="DL70" s="277">
        <f t="shared" ref="DL70:DL86" si="264">DH70-(INT(DH70/100)*100)</f>
        <v>0</v>
      </c>
      <c r="DM70" s="277">
        <f t="shared" ref="DM70:DM86" si="265">(INT(IF(DI70=0,0,DI70)/100))</f>
        <v>0</v>
      </c>
      <c r="DN70" s="277">
        <f t="shared" ref="DN70:DN86" si="266">DI70-(INT(DI70/100)*100)</f>
        <v>0</v>
      </c>
      <c r="DO70" s="303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0</v>
      </c>
      <c r="DP70" s="380" t="str">
        <f t="shared" si="181"/>
        <v>Д</v>
      </c>
      <c r="DQ70" s="274"/>
      <c r="DR70" s="181">
        <f>'Сведения ФОВ'!DU94</f>
        <v>0</v>
      </c>
      <c r="DS70" s="181">
        <f>'Сведения ФОВ'!DV94</f>
        <v>0</v>
      </c>
      <c r="DT70" s="277">
        <f t="shared" ref="DT70:DT86" si="268">IF(DR70=0,0,DR70)</f>
        <v>0</v>
      </c>
      <c r="DU70" s="277">
        <f t="shared" ref="DU70:DU86" si="269">IF(AND(DR70=0,DS70=0),0,IF(DS70=0,2400,DS70))</f>
        <v>0</v>
      </c>
      <c r="DV70" s="276">
        <f t="shared" si="182"/>
        <v>0</v>
      </c>
      <c r="DW70" s="277">
        <f t="shared" ref="DW70:DW86" si="270">(INT(IF(DT70=0,0,DT70)/100))</f>
        <v>0</v>
      </c>
      <c r="DX70" s="277">
        <f t="shared" ref="DX70:DX86" si="271">DT70-(INT(DT70/100)*100)</f>
        <v>0</v>
      </c>
      <c r="DY70" s="277">
        <f t="shared" ref="DY70:DY86" si="272">(INT(IF(DU70=0,0,DU70)/100))</f>
        <v>0</v>
      </c>
      <c r="DZ70" s="277">
        <f t="shared" ref="DZ70:DZ86" si="273">DU70-(INT(DU70/100)*100)</f>
        <v>0</v>
      </c>
      <c r="EA70" s="303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0</v>
      </c>
      <c r="EB70" s="380" t="str">
        <f t="shared" si="183"/>
        <v>Д</v>
      </c>
      <c r="EC70" s="274"/>
      <c r="ED70" s="181">
        <f>'Сведения ФОВ'!EG94</f>
        <v>0</v>
      </c>
      <c r="EE70" s="181">
        <f>'Сведения ФОВ'!EH94</f>
        <v>0</v>
      </c>
      <c r="EF70" s="277">
        <f t="shared" ref="EF70:EF86" si="275">IF(ED70=0,0,ED70)</f>
        <v>0</v>
      </c>
      <c r="EG70" s="277">
        <f t="shared" ref="EG70:EG86" si="276">IF(AND(ED70=0,EE70=0),0,IF(EE70=0,2400,EE70))</f>
        <v>0</v>
      </c>
      <c r="EH70" s="276">
        <f t="shared" si="184"/>
        <v>0</v>
      </c>
      <c r="EI70" s="277">
        <f t="shared" ref="EI70:EI86" si="277">(INT(IF(EF70=0,0,EF70)/100))</f>
        <v>0</v>
      </c>
      <c r="EJ70" s="277">
        <f t="shared" ref="EJ70:EJ86" si="278">EF70-(INT(EF70/100)*100)</f>
        <v>0</v>
      </c>
      <c r="EK70" s="277">
        <f t="shared" ref="EK70:EK86" si="279">(INT(IF(EG70=0,0,EG70)/100))</f>
        <v>0</v>
      </c>
      <c r="EL70" s="277">
        <f t="shared" ref="EL70:EL86" si="280">EG70-(INT(EG70/100)*100)</f>
        <v>0</v>
      </c>
      <c r="EM70" s="303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0</v>
      </c>
      <c r="EN70" s="380" t="str">
        <f t="shared" si="185"/>
        <v>Д</v>
      </c>
      <c r="EO70" s="274"/>
      <c r="EP70" s="181">
        <f>'Сведения ФОВ'!ES94</f>
        <v>0</v>
      </c>
      <c r="EQ70" s="181">
        <f>'Сведения ФОВ'!ET94</f>
        <v>0</v>
      </c>
      <c r="ER70" s="277">
        <f t="shared" ref="ER70:ER86" si="282">IF(EP70=0,0,EP70)</f>
        <v>0</v>
      </c>
      <c r="ES70" s="277">
        <f t="shared" ref="ES70:ES86" si="283">IF(AND(EP70=0,EQ70=0),0,IF(EQ70=0,2400,EQ70))</f>
        <v>0</v>
      </c>
      <c r="ET70" s="276">
        <f t="shared" si="186"/>
        <v>0</v>
      </c>
      <c r="EU70" s="277">
        <f t="shared" ref="EU70:EU86" si="284">(INT(IF(ER70=0,0,ER70)/100))</f>
        <v>0</v>
      </c>
      <c r="EV70" s="277">
        <f t="shared" ref="EV70:EV86" si="285">ER70-(INT(ER70/100)*100)</f>
        <v>0</v>
      </c>
      <c r="EW70" s="277">
        <f t="shared" ref="EW70:EW86" si="286">(INT(IF(ES70=0,0,ES70)/100))</f>
        <v>0</v>
      </c>
      <c r="EX70" s="277">
        <f t="shared" ref="EX70:EX86" si="287">ES70-(INT(ES70/100)*100)</f>
        <v>0</v>
      </c>
      <c r="EY70" s="303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0</v>
      </c>
      <c r="EZ70" s="380" t="str">
        <f t="shared" si="187"/>
        <v>Д</v>
      </c>
      <c r="FA70" s="274"/>
      <c r="FB70" s="181">
        <f>'Сведения ФОВ'!FE94</f>
        <v>0</v>
      </c>
      <c r="FC70" s="181">
        <f>'Сведения ФОВ'!FF94</f>
        <v>0</v>
      </c>
      <c r="FD70" s="277">
        <f t="shared" ref="FD70:FD86" si="289">IF(FB70=0,0,FB70)</f>
        <v>0</v>
      </c>
      <c r="FE70" s="277">
        <f t="shared" ref="FE70:FE86" si="290">IF(AND(FB70=0,FC70=0),0,IF(FC70=0,2400,FC70))</f>
        <v>0</v>
      </c>
      <c r="FF70" s="276">
        <f t="shared" si="188"/>
        <v>0</v>
      </c>
      <c r="FG70" s="277">
        <f t="shared" ref="FG70:FG86" si="291">(INT(IF(FD70=0,0,FD70)/100))</f>
        <v>0</v>
      </c>
      <c r="FH70" s="277">
        <f t="shared" ref="FH70:FH86" si="292">FD70-(INT(FD70/100)*100)</f>
        <v>0</v>
      </c>
      <c r="FI70" s="277">
        <f t="shared" ref="FI70:FI86" si="293">(INT(IF(FE70=0,0,FE70)/100))</f>
        <v>0</v>
      </c>
      <c r="FJ70" s="277">
        <f t="shared" ref="FJ70:FJ86" si="294">FE70-(INT(FE70/100)*100)</f>
        <v>0</v>
      </c>
      <c r="FK70" s="303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0</v>
      </c>
      <c r="FL70" s="380" t="str">
        <f t="shared" si="189"/>
        <v>Д</v>
      </c>
      <c r="FM70" s="274"/>
      <c r="FN70" s="181">
        <f>'Сведения ФОВ'!FQ94</f>
        <v>0</v>
      </c>
      <c r="FO70" s="181">
        <f>'Сведения ФОВ'!FR94</f>
        <v>0</v>
      </c>
      <c r="FP70" s="277">
        <f t="shared" ref="FP70:FP86" si="296">IF(FN70=0,0,FN70)</f>
        <v>0</v>
      </c>
      <c r="FQ70" s="277">
        <f t="shared" ref="FQ70:FQ86" si="297">IF(AND(FN70=0,FO70=0),0,IF(FO70=0,2400,FO70))</f>
        <v>0</v>
      </c>
      <c r="FR70" s="276">
        <f t="shared" si="190"/>
        <v>0</v>
      </c>
      <c r="FS70" s="277">
        <f t="shared" ref="FS70:FS86" si="298">(INT(IF(FP70=0,0,FP70)/100))</f>
        <v>0</v>
      </c>
      <c r="FT70" s="277">
        <f t="shared" ref="FT70:FT86" si="299">FP70-(INT(FP70/100)*100)</f>
        <v>0</v>
      </c>
      <c r="FU70" s="277">
        <f t="shared" ref="FU70:FU86" si="300">(INT(IF(FQ70=0,0,FQ70)/100))</f>
        <v>0</v>
      </c>
      <c r="FV70" s="277">
        <f t="shared" ref="FV70:FV86" si="301">FQ70-(INT(FQ70/100)*100)</f>
        <v>0</v>
      </c>
      <c r="FW70" s="303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0</v>
      </c>
      <c r="FX70" s="380" t="str">
        <f t="shared" si="191"/>
        <v>Д</v>
      </c>
      <c r="FY70" s="274"/>
      <c r="FZ70" s="181">
        <f>'Сведения ФОВ'!GC94</f>
        <v>0</v>
      </c>
      <c r="GA70" s="181">
        <f>'Сведения ФОВ'!GD94</f>
        <v>0</v>
      </c>
      <c r="GB70" s="277">
        <f t="shared" ref="GB70:GB86" si="303">IF(FZ70=0,0,FZ70)</f>
        <v>0</v>
      </c>
      <c r="GC70" s="277">
        <f t="shared" ref="GC70:GC86" si="304">IF(AND(FZ70=0,GA70=0),0,IF(GA70=0,2400,GA70))</f>
        <v>0</v>
      </c>
      <c r="GD70" s="276">
        <f t="shared" si="192"/>
        <v>0</v>
      </c>
      <c r="GE70" s="277">
        <f t="shared" ref="GE70:GE86" si="305">(INT(IF(GB70=0,0,GB70)/100))</f>
        <v>0</v>
      </c>
      <c r="GF70" s="277">
        <f t="shared" ref="GF70:GF86" si="306">GB70-(INT(GB70/100)*100)</f>
        <v>0</v>
      </c>
      <c r="GG70" s="277">
        <f t="shared" ref="GG70:GG86" si="307">(INT(IF(GC70=0,0,GC70)/100))</f>
        <v>0</v>
      </c>
      <c r="GH70" s="277">
        <f t="shared" ref="GH70:GH86" si="308">GC70-(INT(GC70/100)*100)</f>
        <v>0</v>
      </c>
      <c r="GI70" s="303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0</v>
      </c>
      <c r="GJ70" s="380" t="str">
        <f t="shared" si="193"/>
        <v>Д</v>
      </c>
      <c r="GK70" s="274"/>
      <c r="GL70" s="181">
        <f>'Сведения ФОВ'!GO94</f>
        <v>0</v>
      </c>
      <c r="GM70" s="181">
        <f>'Сведения ФОВ'!GP94</f>
        <v>0</v>
      </c>
      <c r="GN70" s="277">
        <f t="shared" ref="GN70:GN86" si="310">IF(GL70=0,0,GL70)</f>
        <v>0</v>
      </c>
      <c r="GO70" s="277">
        <f t="shared" ref="GO70:GO86" si="311">IF(AND(GL70=0,GM70=0),0,IF(GM70=0,2400,GM70))</f>
        <v>0</v>
      </c>
      <c r="GP70" s="276">
        <f t="shared" si="194"/>
        <v>0</v>
      </c>
      <c r="GQ70" s="277">
        <f t="shared" ref="GQ70:GQ86" si="312">(INT(IF(GN70=0,0,GN70)/100))</f>
        <v>0</v>
      </c>
      <c r="GR70" s="277">
        <f t="shared" ref="GR70:GR86" si="313">GN70-(INT(GN70/100)*100)</f>
        <v>0</v>
      </c>
      <c r="GS70" s="277">
        <f t="shared" ref="GS70:GS86" si="314">(INT(IF(GO70=0,0,GO70)/100))</f>
        <v>0</v>
      </c>
      <c r="GT70" s="277">
        <f t="shared" ref="GT70:GT86" si="315">GO70-(INT(GO70/100)*100)</f>
        <v>0</v>
      </c>
      <c r="GU70" s="303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0</v>
      </c>
      <c r="GV70" s="380" t="str">
        <f t="shared" si="195"/>
        <v>Д</v>
      </c>
      <c r="GW70" s="274"/>
      <c r="GX70" s="181">
        <f>'Сведения ФОВ'!HA94</f>
        <v>0</v>
      </c>
      <c r="GY70" s="181">
        <f>'Сведения ФОВ'!HB94</f>
        <v>0</v>
      </c>
      <c r="GZ70" s="277">
        <f t="shared" ref="GZ70:GZ86" si="317">IF(GX70=0,0,GX70)</f>
        <v>0</v>
      </c>
      <c r="HA70" s="277">
        <f t="shared" ref="HA70:HA86" si="318">IF(AND(GX70=0,GY70=0),0,IF(GY70=0,2400,GY70))</f>
        <v>0</v>
      </c>
      <c r="HB70" s="276">
        <f t="shared" si="196"/>
        <v>0</v>
      </c>
      <c r="HC70" s="277">
        <f t="shared" ref="HC70:HC86" si="319">(INT(IF(GZ70=0,0,GZ70)/100))</f>
        <v>0</v>
      </c>
      <c r="HD70" s="277">
        <f t="shared" ref="HD70:HD86" si="320">GZ70-(INT(GZ70/100)*100)</f>
        <v>0</v>
      </c>
      <c r="HE70" s="277">
        <f t="shared" ref="HE70:HE86" si="321">(INT(IF(HA70=0,0,HA70)/100))</f>
        <v>0</v>
      </c>
      <c r="HF70" s="277">
        <f t="shared" ref="HF70:HF86" si="322">HA70-(INT(HA70/100)*100)</f>
        <v>0</v>
      </c>
      <c r="HG70" s="303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0</v>
      </c>
      <c r="HH70" s="380" t="str">
        <f t="shared" si="197"/>
        <v>Д</v>
      </c>
    </row>
    <row r="71" spans="1:216" ht="15.75">
      <c r="A71" s="241"/>
      <c r="B71" s="181">
        <f>'Сведения ФОВ'!E95</f>
        <v>0</v>
      </c>
      <c r="C71" s="181">
        <f>'Сведения ФОВ'!F95</f>
        <v>0</v>
      </c>
      <c r="D71" s="277">
        <f t="shared" si="198"/>
        <v>0</v>
      </c>
      <c r="E71" s="277">
        <f t="shared" si="199"/>
        <v>0</v>
      </c>
      <c r="F71" s="276">
        <f t="shared" si="162"/>
        <v>0</v>
      </c>
      <c r="G71" s="277">
        <f t="shared" si="200"/>
        <v>0</v>
      </c>
      <c r="H71" s="277">
        <f t="shared" si="201"/>
        <v>0</v>
      </c>
      <c r="I71" s="277">
        <f t="shared" si="202"/>
        <v>0</v>
      </c>
      <c r="J71" s="277">
        <f t="shared" si="203"/>
        <v>0</v>
      </c>
      <c r="K71" s="303">
        <f t="shared" si="204"/>
        <v>0</v>
      </c>
      <c r="L71" s="380" t="str">
        <f t="shared" si="163"/>
        <v>Д</v>
      </c>
      <c r="M71" s="274"/>
      <c r="N71" s="181">
        <f>'Сведения ФОВ'!Q95</f>
        <v>0</v>
      </c>
      <c r="O71" s="181">
        <f>'Сведения ФОВ'!R95</f>
        <v>0</v>
      </c>
      <c r="P71" s="277">
        <f t="shared" si="205"/>
        <v>0</v>
      </c>
      <c r="Q71" s="277">
        <f t="shared" si="206"/>
        <v>0</v>
      </c>
      <c r="R71" s="276">
        <f t="shared" si="164"/>
        <v>0</v>
      </c>
      <c r="S71" s="277">
        <f t="shared" si="207"/>
        <v>0</v>
      </c>
      <c r="T71" s="277">
        <f t="shared" si="208"/>
        <v>0</v>
      </c>
      <c r="U71" s="277">
        <f t="shared" si="209"/>
        <v>0</v>
      </c>
      <c r="V71" s="277">
        <f t="shared" si="210"/>
        <v>0</v>
      </c>
      <c r="W71" s="303">
        <f t="shared" si="211"/>
        <v>0</v>
      </c>
      <c r="X71" s="380" t="str">
        <f t="shared" si="165"/>
        <v>Д</v>
      </c>
      <c r="Y71" s="274"/>
      <c r="Z71" s="181">
        <f>'Сведения ФОВ'!AC95</f>
        <v>0</v>
      </c>
      <c r="AA71" s="181">
        <f>'Сведения ФОВ'!AD95</f>
        <v>0</v>
      </c>
      <c r="AB71" s="277">
        <f t="shared" si="212"/>
        <v>0</v>
      </c>
      <c r="AC71" s="277">
        <f t="shared" si="213"/>
        <v>0</v>
      </c>
      <c r="AD71" s="276">
        <f t="shared" si="166"/>
        <v>0</v>
      </c>
      <c r="AE71" s="277">
        <f t="shared" si="214"/>
        <v>0</v>
      </c>
      <c r="AF71" s="277">
        <f t="shared" si="215"/>
        <v>0</v>
      </c>
      <c r="AG71" s="277">
        <f t="shared" si="216"/>
        <v>0</v>
      </c>
      <c r="AH71" s="277">
        <f t="shared" si="217"/>
        <v>0</v>
      </c>
      <c r="AI71" s="303">
        <f t="shared" si="218"/>
        <v>0</v>
      </c>
      <c r="AJ71" s="380" t="str">
        <f t="shared" si="167"/>
        <v>Д</v>
      </c>
      <c r="AK71" s="274"/>
      <c r="AL71" s="181">
        <f>'Сведения ФОВ'!AO95</f>
        <v>0</v>
      </c>
      <c r="AM71" s="181">
        <f>'Сведения ФОВ'!AP95</f>
        <v>0</v>
      </c>
      <c r="AN71" s="277">
        <f t="shared" si="219"/>
        <v>0</v>
      </c>
      <c r="AO71" s="277">
        <f t="shared" si="220"/>
        <v>0</v>
      </c>
      <c r="AP71" s="276">
        <f t="shared" si="168"/>
        <v>0</v>
      </c>
      <c r="AQ71" s="277">
        <f t="shared" si="221"/>
        <v>0</v>
      </c>
      <c r="AR71" s="277">
        <f t="shared" si="222"/>
        <v>0</v>
      </c>
      <c r="AS71" s="277">
        <f t="shared" si="223"/>
        <v>0</v>
      </c>
      <c r="AT71" s="277">
        <f t="shared" si="224"/>
        <v>0</v>
      </c>
      <c r="AU71" s="303">
        <f t="shared" si="225"/>
        <v>0</v>
      </c>
      <c r="AV71" s="380" t="str">
        <f t="shared" si="169"/>
        <v>Д</v>
      </c>
      <c r="AW71" s="274"/>
      <c r="AX71" s="181">
        <f>'Сведения ФОВ'!BA95</f>
        <v>0</v>
      </c>
      <c r="AY71" s="181">
        <f>'Сведения ФОВ'!BB95</f>
        <v>0</v>
      </c>
      <c r="AZ71" s="277">
        <f t="shared" si="226"/>
        <v>0</v>
      </c>
      <c r="BA71" s="277">
        <f t="shared" si="227"/>
        <v>0</v>
      </c>
      <c r="BB71" s="276">
        <f t="shared" si="170"/>
        <v>0</v>
      </c>
      <c r="BC71" s="277">
        <f t="shared" si="228"/>
        <v>0</v>
      </c>
      <c r="BD71" s="277">
        <f t="shared" si="229"/>
        <v>0</v>
      </c>
      <c r="BE71" s="277">
        <f t="shared" si="230"/>
        <v>0</v>
      </c>
      <c r="BF71" s="277">
        <f t="shared" si="231"/>
        <v>0</v>
      </c>
      <c r="BG71" s="303">
        <f t="shared" si="232"/>
        <v>0</v>
      </c>
      <c r="BH71" s="380" t="str">
        <f t="shared" si="171"/>
        <v>Д</v>
      </c>
      <c r="BI71" s="274"/>
      <c r="BJ71" s="181">
        <f>'Сведения ФОВ'!BM95</f>
        <v>0</v>
      </c>
      <c r="BK71" s="181">
        <f>'Сведения ФОВ'!BN95</f>
        <v>0</v>
      </c>
      <c r="BL71" s="277">
        <f t="shared" si="233"/>
        <v>0</v>
      </c>
      <c r="BM71" s="277">
        <f t="shared" si="234"/>
        <v>0</v>
      </c>
      <c r="BN71" s="276">
        <f t="shared" si="172"/>
        <v>0</v>
      </c>
      <c r="BO71" s="277">
        <f t="shared" si="235"/>
        <v>0</v>
      </c>
      <c r="BP71" s="277">
        <f t="shared" si="236"/>
        <v>0</v>
      </c>
      <c r="BQ71" s="277">
        <f t="shared" si="237"/>
        <v>0</v>
      </c>
      <c r="BR71" s="277">
        <f t="shared" si="238"/>
        <v>0</v>
      </c>
      <c r="BS71" s="303">
        <f t="shared" si="239"/>
        <v>0</v>
      </c>
      <c r="BT71" s="380" t="str">
        <f t="shared" si="173"/>
        <v>Д</v>
      </c>
      <c r="BU71" s="274"/>
      <c r="BV71" s="181">
        <f>'Сведения ФОВ'!BY95</f>
        <v>0</v>
      </c>
      <c r="BW71" s="181">
        <f>'Сведения ФОВ'!BZ95</f>
        <v>0</v>
      </c>
      <c r="BX71" s="277">
        <f t="shared" si="240"/>
        <v>0</v>
      </c>
      <c r="BY71" s="277">
        <f t="shared" si="241"/>
        <v>0</v>
      </c>
      <c r="BZ71" s="276">
        <f t="shared" si="174"/>
        <v>0</v>
      </c>
      <c r="CA71" s="277">
        <f t="shared" si="242"/>
        <v>0</v>
      </c>
      <c r="CB71" s="277">
        <f t="shared" si="243"/>
        <v>0</v>
      </c>
      <c r="CC71" s="277">
        <f t="shared" si="244"/>
        <v>0</v>
      </c>
      <c r="CD71" s="277">
        <f t="shared" si="245"/>
        <v>0</v>
      </c>
      <c r="CE71" s="303">
        <f t="shared" si="246"/>
        <v>0</v>
      </c>
      <c r="CF71" s="380" t="str">
        <f t="shared" si="175"/>
        <v>Д</v>
      </c>
      <c r="CG71" s="274"/>
      <c r="CH71" s="181">
        <f>'Сведения ФОВ'!CK95</f>
        <v>0</v>
      </c>
      <c r="CI71" s="181">
        <f>'Сведения ФОВ'!CL95</f>
        <v>0</v>
      </c>
      <c r="CJ71" s="277">
        <f t="shared" si="247"/>
        <v>0</v>
      </c>
      <c r="CK71" s="277">
        <f t="shared" si="248"/>
        <v>0</v>
      </c>
      <c r="CL71" s="276">
        <f t="shared" si="176"/>
        <v>0</v>
      </c>
      <c r="CM71" s="277">
        <f t="shared" si="249"/>
        <v>0</v>
      </c>
      <c r="CN71" s="277">
        <f t="shared" si="250"/>
        <v>0</v>
      </c>
      <c r="CO71" s="277">
        <f t="shared" si="251"/>
        <v>0</v>
      </c>
      <c r="CP71" s="277">
        <f t="shared" si="252"/>
        <v>0</v>
      </c>
      <c r="CQ71" s="303">
        <f t="shared" si="253"/>
        <v>0</v>
      </c>
      <c r="CR71" s="380" t="str">
        <f t="shared" si="177"/>
        <v>Д</v>
      </c>
      <c r="CS71" s="274"/>
      <c r="CT71" s="181">
        <f>'Сведения ФОВ'!CW95</f>
        <v>0</v>
      </c>
      <c r="CU71" s="181">
        <f>'Сведения ФОВ'!CX95</f>
        <v>0</v>
      </c>
      <c r="CV71" s="277">
        <f t="shared" si="254"/>
        <v>0</v>
      </c>
      <c r="CW71" s="277">
        <f t="shared" si="255"/>
        <v>0</v>
      </c>
      <c r="CX71" s="276">
        <f t="shared" si="178"/>
        <v>0</v>
      </c>
      <c r="CY71" s="277">
        <f t="shared" si="256"/>
        <v>0</v>
      </c>
      <c r="CZ71" s="277">
        <f t="shared" si="257"/>
        <v>0</v>
      </c>
      <c r="DA71" s="277">
        <f t="shared" si="258"/>
        <v>0</v>
      </c>
      <c r="DB71" s="277">
        <f t="shared" si="259"/>
        <v>0</v>
      </c>
      <c r="DC71" s="303">
        <f t="shared" si="260"/>
        <v>0</v>
      </c>
      <c r="DD71" s="380" t="str">
        <f t="shared" si="179"/>
        <v>Д</v>
      </c>
      <c r="DE71" s="274"/>
      <c r="DF71" s="181">
        <f>'Сведения ФОВ'!DI95</f>
        <v>0</v>
      </c>
      <c r="DG71" s="181">
        <f>'Сведения ФОВ'!DJ95</f>
        <v>0</v>
      </c>
      <c r="DH71" s="277">
        <f t="shared" si="261"/>
        <v>0</v>
      </c>
      <c r="DI71" s="277">
        <f t="shared" si="262"/>
        <v>0</v>
      </c>
      <c r="DJ71" s="276">
        <f t="shared" si="180"/>
        <v>0</v>
      </c>
      <c r="DK71" s="277">
        <f t="shared" si="263"/>
        <v>0</v>
      </c>
      <c r="DL71" s="277">
        <f t="shared" si="264"/>
        <v>0</v>
      </c>
      <c r="DM71" s="277">
        <f t="shared" si="265"/>
        <v>0</v>
      </c>
      <c r="DN71" s="277">
        <f t="shared" si="266"/>
        <v>0</v>
      </c>
      <c r="DO71" s="303">
        <f t="shared" si="267"/>
        <v>0</v>
      </c>
      <c r="DP71" s="380" t="str">
        <f t="shared" si="181"/>
        <v>Д</v>
      </c>
      <c r="DQ71" s="274"/>
      <c r="DR71" s="181">
        <f>'Сведения ФОВ'!DU95</f>
        <v>0</v>
      </c>
      <c r="DS71" s="181">
        <f>'Сведения ФОВ'!DV95</f>
        <v>0</v>
      </c>
      <c r="DT71" s="277">
        <f t="shared" si="268"/>
        <v>0</v>
      </c>
      <c r="DU71" s="277">
        <f t="shared" si="269"/>
        <v>0</v>
      </c>
      <c r="DV71" s="276">
        <f t="shared" si="182"/>
        <v>0</v>
      </c>
      <c r="DW71" s="277">
        <f t="shared" si="270"/>
        <v>0</v>
      </c>
      <c r="DX71" s="277">
        <f t="shared" si="271"/>
        <v>0</v>
      </c>
      <c r="DY71" s="277">
        <f t="shared" si="272"/>
        <v>0</v>
      </c>
      <c r="DZ71" s="277">
        <f t="shared" si="273"/>
        <v>0</v>
      </c>
      <c r="EA71" s="303">
        <f t="shared" si="274"/>
        <v>0</v>
      </c>
      <c r="EB71" s="380" t="str">
        <f t="shared" si="183"/>
        <v>Д</v>
      </c>
      <c r="EC71" s="274"/>
      <c r="ED71" s="181">
        <f>'Сведения ФОВ'!EG95</f>
        <v>0</v>
      </c>
      <c r="EE71" s="181">
        <f>'Сведения ФОВ'!EH95</f>
        <v>0</v>
      </c>
      <c r="EF71" s="277">
        <f t="shared" si="275"/>
        <v>0</v>
      </c>
      <c r="EG71" s="277">
        <f t="shared" si="276"/>
        <v>0</v>
      </c>
      <c r="EH71" s="276">
        <f t="shared" si="184"/>
        <v>0</v>
      </c>
      <c r="EI71" s="277">
        <f t="shared" si="277"/>
        <v>0</v>
      </c>
      <c r="EJ71" s="277">
        <f t="shared" si="278"/>
        <v>0</v>
      </c>
      <c r="EK71" s="277">
        <f t="shared" si="279"/>
        <v>0</v>
      </c>
      <c r="EL71" s="277">
        <f t="shared" si="280"/>
        <v>0</v>
      </c>
      <c r="EM71" s="303">
        <f t="shared" si="281"/>
        <v>0</v>
      </c>
      <c r="EN71" s="380" t="str">
        <f t="shared" si="185"/>
        <v>Д</v>
      </c>
      <c r="EO71" s="274"/>
      <c r="EP71" s="181">
        <f>'Сведения ФОВ'!ES95</f>
        <v>0</v>
      </c>
      <c r="EQ71" s="181">
        <f>'Сведения ФОВ'!ET95</f>
        <v>0</v>
      </c>
      <c r="ER71" s="277">
        <f t="shared" si="282"/>
        <v>0</v>
      </c>
      <c r="ES71" s="277">
        <f t="shared" si="283"/>
        <v>0</v>
      </c>
      <c r="ET71" s="276">
        <f t="shared" si="186"/>
        <v>0</v>
      </c>
      <c r="EU71" s="277">
        <f t="shared" si="284"/>
        <v>0</v>
      </c>
      <c r="EV71" s="277">
        <f t="shared" si="285"/>
        <v>0</v>
      </c>
      <c r="EW71" s="277">
        <f t="shared" si="286"/>
        <v>0</v>
      </c>
      <c r="EX71" s="277">
        <f t="shared" si="287"/>
        <v>0</v>
      </c>
      <c r="EY71" s="303">
        <f t="shared" si="288"/>
        <v>0</v>
      </c>
      <c r="EZ71" s="380" t="str">
        <f t="shared" si="187"/>
        <v>Д</v>
      </c>
      <c r="FA71" s="274"/>
      <c r="FB71" s="181">
        <f>'Сведения ФОВ'!FE95</f>
        <v>0</v>
      </c>
      <c r="FC71" s="181">
        <f>'Сведения ФОВ'!FF95</f>
        <v>0</v>
      </c>
      <c r="FD71" s="277">
        <f t="shared" si="289"/>
        <v>0</v>
      </c>
      <c r="FE71" s="277">
        <f t="shared" si="290"/>
        <v>0</v>
      </c>
      <c r="FF71" s="276">
        <f t="shared" si="188"/>
        <v>0</v>
      </c>
      <c r="FG71" s="277">
        <f t="shared" si="291"/>
        <v>0</v>
      </c>
      <c r="FH71" s="277">
        <f t="shared" si="292"/>
        <v>0</v>
      </c>
      <c r="FI71" s="277">
        <f t="shared" si="293"/>
        <v>0</v>
      </c>
      <c r="FJ71" s="277">
        <f t="shared" si="294"/>
        <v>0</v>
      </c>
      <c r="FK71" s="303">
        <f t="shared" si="295"/>
        <v>0</v>
      </c>
      <c r="FL71" s="380" t="str">
        <f t="shared" si="189"/>
        <v>Д</v>
      </c>
      <c r="FM71" s="274"/>
      <c r="FN71" s="181">
        <f>'Сведения ФОВ'!FQ95</f>
        <v>0</v>
      </c>
      <c r="FO71" s="181">
        <f>'Сведения ФОВ'!FR95</f>
        <v>0</v>
      </c>
      <c r="FP71" s="277">
        <f t="shared" si="296"/>
        <v>0</v>
      </c>
      <c r="FQ71" s="277">
        <f t="shared" si="297"/>
        <v>0</v>
      </c>
      <c r="FR71" s="276">
        <f t="shared" si="190"/>
        <v>0</v>
      </c>
      <c r="FS71" s="277">
        <f t="shared" si="298"/>
        <v>0</v>
      </c>
      <c r="FT71" s="277">
        <f t="shared" si="299"/>
        <v>0</v>
      </c>
      <c r="FU71" s="277">
        <f t="shared" si="300"/>
        <v>0</v>
      </c>
      <c r="FV71" s="277">
        <f t="shared" si="301"/>
        <v>0</v>
      </c>
      <c r="FW71" s="303">
        <f t="shared" si="302"/>
        <v>0</v>
      </c>
      <c r="FX71" s="380" t="str">
        <f t="shared" si="191"/>
        <v>Д</v>
      </c>
      <c r="FY71" s="274"/>
      <c r="FZ71" s="181">
        <f>'Сведения ФОВ'!GC95</f>
        <v>0</v>
      </c>
      <c r="GA71" s="181">
        <f>'Сведения ФОВ'!GD95</f>
        <v>0</v>
      </c>
      <c r="GB71" s="277">
        <f t="shared" si="303"/>
        <v>0</v>
      </c>
      <c r="GC71" s="277">
        <f t="shared" si="304"/>
        <v>0</v>
      </c>
      <c r="GD71" s="276">
        <f t="shared" si="192"/>
        <v>0</v>
      </c>
      <c r="GE71" s="277">
        <f t="shared" si="305"/>
        <v>0</v>
      </c>
      <c r="GF71" s="277">
        <f t="shared" si="306"/>
        <v>0</v>
      </c>
      <c r="GG71" s="277">
        <f t="shared" si="307"/>
        <v>0</v>
      </c>
      <c r="GH71" s="277">
        <f t="shared" si="308"/>
        <v>0</v>
      </c>
      <c r="GI71" s="303">
        <f t="shared" si="309"/>
        <v>0</v>
      </c>
      <c r="GJ71" s="380" t="str">
        <f t="shared" si="193"/>
        <v>Д</v>
      </c>
      <c r="GK71" s="274"/>
      <c r="GL71" s="181">
        <f>'Сведения ФОВ'!GO95</f>
        <v>0</v>
      </c>
      <c r="GM71" s="181">
        <f>'Сведения ФОВ'!GP95</f>
        <v>0</v>
      </c>
      <c r="GN71" s="277">
        <f t="shared" si="310"/>
        <v>0</v>
      </c>
      <c r="GO71" s="277">
        <f t="shared" si="311"/>
        <v>0</v>
      </c>
      <c r="GP71" s="276">
        <f t="shared" si="194"/>
        <v>0</v>
      </c>
      <c r="GQ71" s="277">
        <f t="shared" si="312"/>
        <v>0</v>
      </c>
      <c r="GR71" s="277">
        <f t="shared" si="313"/>
        <v>0</v>
      </c>
      <c r="GS71" s="277">
        <f t="shared" si="314"/>
        <v>0</v>
      </c>
      <c r="GT71" s="277">
        <f t="shared" si="315"/>
        <v>0</v>
      </c>
      <c r="GU71" s="303">
        <f t="shared" si="316"/>
        <v>0</v>
      </c>
      <c r="GV71" s="380" t="str">
        <f t="shared" si="195"/>
        <v>Д</v>
      </c>
      <c r="GW71" s="274"/>
      <c r="GX71" s="181">
        <f>'Сведения ФОВ'!HA95</f>
        <v>0</v>
      </c>
      <c r="GY71" s="181">
        <f>'Сведения ФОВ'!HB95</f>
        <v>0</v>
      </c>
      <c r="GZ71" s="277">
        <f t="shared" si="317"/>
        <v>0</v>
      </c>
      <c r="HA71" s="277">
        <f t="shared" si="318"/>
        <v>0</v>
      </c>
      <c r="HB71" s="276">
        <f t="shared" si="196"/>
        <v>0</v>
      </c>
      <c r="HC71" s="277">
        <f t="shared" si="319"/>
        <v>0</v>
      </c>
      <c r="HD71" s="277">
        <f t="shared" si="320"/>
        <v>0</v>
      </c>
      <c r="HE71" s="277">
        <f t="shared" si="321"/>
        <v>0</v>
      </c>
      <c r="HF71" s="277">
        <f t="shared" si="322"/>
        <v>0</v>
      </c>
      <c r="HG71" s="303">
        <f t="shared" si="323"/>
        <v>0</v>
      </c>
      <c r="HH71" s="380" t="str">
        <f t="shared" si="197"/>
        <v>Д</v>
      </c>
    </row>
    <row r="72" spans="1:216" ht="15.75">
      <c r="A72" s="241"/>
      <c r="B72" s="181">
        <f>'Сведения ФОВ'!E96</f>
        <v>0</v>
      </c>
      <c r="C72" s="181">
        <f>'Сведения ФОВ'!F96</f>
        <v>0</v>
      </c>
      <c r="D72" s="277">
        <f t="shared" si="198"/>
        <v>0</v>
      </c>
      <c r="E72" s="277">
        <f t="shared" si="199"/>
        <v>0</v>
      </c>
      <c r="F72" s="276">
        <f t="shared" si="162"/>
        <v>0</v>
      </c>
      <c r="G72" s="277">
        <f t="shared" si="200"/>
        <v>0</v>
      </c>
      <c r="H72" s="277">
        <f t="shared" si="201"/>
        <v>0</v>
      </c>
      <c r="I72" s="277">
        <f t="shared" si="202"/>
        <v>0</v>
      </c>
      <c r="J72" s="277">
        <f t="shared" si="203"/>
        <v>0</v>
      </c>
      <c r="K72" s="303">
        <f t="shared" si="204"/>
        <v>0</v>
      </c>
      <c r="L72" s="380" t="str">
        <f t="shared" si="163"/>
        <v>Д</v>
      </c>
      <c r="M72" s="274"/>
      <c r="N72" s="181">
        <f>'Сведения ФОВ'!Q96</f>
        <v>0</v>
      </c>
      <c r="O72" s="181">
        <f>'Сведения ФОВ'!R96</f>
        <v>0</v>
      </c>
      <c r="P72" s="277">
        <f t="shared" si="205"/>
        <v>0</v>
      </c>
      <c r="Q72" s="277">
        <f t="shared" si="206"/>
        <v>0</v>
      </c>
      <c r="R72" s="276">
        <f t="shared" si="164"/>
        <v>0</v>
      </c>
      <c r="S72" s="277">
        <f t="shared" si="207"/>
        <v>0</v>
      </c>
      <c r="T72" s="277">
        <f t="shared" si="208"/>
        <v>0</v>
      </c>
      <c r="U72" s="277">
        <f t="shared" si="209"/>
        <v>0</v>
      </c>
      <c r="V72" s="277">
        <f t="shared" si="210"/>
        <v>0</v>
      </c>
      <c r="W72" s="303">
        <f t="shared" si="211"/>
        <v>0</v>
      </c>
      <c r="X72" s="380" t="str">
        <f t="shared" si="165"/>
        <v>Д</v>
      </c>
      <c r="Y72" s="274"/>
      <c r="Z72" s="181">
        <f>'Сведения ФОВ'!AC96</f>
        <v>0</v>
      </c>
      <c r="AA72" s="181">
        <f>'Сведения ФОВ'!AD96</f>
        <v>0</v>
      </c>
      <c r="AB72" s="277">
        <f t="shared" si="212"/>
        <v>0</v>
      </c>
      <c r="AC72" s="277">
        <f t="shared" si="213"/>
        <v>0</v>
      </c>
      <c r="AD72" s="276">
        <f t="shared" si="166"/>
        <v>0</v>
      </c>
      <c r="AE72" s="277">
        <f t="shared" si="214"/>
        <v>0</v>
      </c>
      <c r="AF72" s="277">
        <f t="shared" si="215"/>
        <v>0</v>
      </c>
      <c r="AG72" s="277">
        <f t="shared" si="216"/>
        <v>0</v>
      </c>
      <c r="AH72" s="277">
        <f t="shared" si="217"/>
        <v>0</v>
      </c>
      <c r="AI72" s="303">
        <f t="shared" si="218"/>
        <v>0</v>
      </c>
      <c r="AJ72" s="380" t="str">
        <f t="shared" si="167"/>
        <v>Д</v>
      </c>
      <c r="AK72" s="274"/>
      <c r="AL72" s="181">
        <f>'Сведения ФОВ'!AO96</f>
        <v>0</v>
      </c>
      <c r="AM72" s="181">
        <f>'Сведения ФОВ'!AP96</f>
        <v>0</v>
      </c>
      <c r="AN72" s="277">
        <f t="shared" si="219"/>
        <v>0</v>
      </c>
      <c r="AO72" s="277">
        <f t="shared" si="220"/>
        <v>0</v>
      </c>
      <c r="AP72" s="276">
        <f t="shared" si="168"/>
        <v>0</v>
      </c>
      <c r="AQ72" s="277">
        <f t="shared" si="221"/>
        <v>0</v>
      </c>
      <c r="AR72" s="277">
        <f t="shared" si="222"/>
        <v>0</v>
      </c>
      <c r="AS72" s="277">
        <f t="shared" si="223"/>
        <v>0</v>
      </c>
      <c r="AT72" s="277">
        <f t="shared" si="224"/>
        <v>0</v>
      </c>
      <c r="AU72" s="303">
        <f t="shared" si="225"/>
        <v>0</v>
      </c>
      <c r="AV72" s="380" t="str">
        <f t="shared" si="169"/>
        <v>Д</v>
      </c>
      <c r="AW72" s="274"/>
      <c r="AX72" s="181">
        <f>'Сведения ФОВ'!BA96</f>
        <v>0</v>
      </c>
      <c r="AY72" s="181">
        <f>'Сведения ФОВ'!BB96</f>
        <v>0</v>
      </c>
      <c r="AZ72" s="277">
        <f t="shared" si="226"/>
        <v>0</v>
      </c>
      <c r="BA72" s="277">
        <f t="shared" si="227"/>
        <v>0</v>
      </c>
      <c r="BB72" s="276">
        <f t="shared" si="170"/>
        <v>0</v>
      </c>
      <c r="BC72" s="277">
        <f t="shared" si="228"/>
        <v>0</v>
      </c>
      <c r="BD72" s="277">
        <f t="shared" si="229"/>
        <v>0</v>
      </c>
      <c r="BE72" s="277">
        <f t="shared" si="230"/>
        <v>0</v>
      </c>
      <c r="BF72" s="277">
        <f t="shared" si="231"/>
        <v>0</v>
      </c>
      <c r="BG72" s="303">
        <f t="shared" si="232"/>
        <v>0</v>
      </c>
      <c r="BH72" s="380" t="str">
        <f t="shared" si="171"/>
        <v>Д</v>
      </c>
      <c r="BI72" s="274"/>
      <c r="BJ72" s="181">
        <f>'Сведения ФОВ'!BM96</f>
        <v>0</v>
      </c>
      <c r="BK72" s="181">
        <f>'Сведения ФОВ'!BN96</f>
        <v>0</v>
      </c>
      <c r="BL72" s="277">
        <f t="shared" si="233"/>
        <v>0</v>
      </c>
      <c r="BM72" s="277">
        <f t="shared" si="234"/>
        <v>0</v>
      </c>
      <c r="BN72" s="276">
        <f t="shared" si="172"/>
        <v>0</v>
      </c>
      <c r="BO72" s="277">
        <f t="shared" si="235"/>
        <v>0</v>
      </c>
      <c r="BP72" s="277">
        <f t="shared" si="236"/>
        <v>0</v>
      </c>
      <c r="BQ72" s="277">
        <f t="shared" si="237"/>
        <v>0</v>
      </c>
      <c r="BR72" s="277">
        <f t="shared" si="238"/>
        <v>0</v>
      </c>
      <c r="BS72" s="303">
        <f t="shared" si="239"/>
        <v>0</v>
      </c>
      <c r="BT72" s="380" t="str">
        <f t="shared" si="173"/>
        <v>Д</v>
      </c>
      <c r="BU72" s="274"/>
      <c r="BV72" s="181">
        <f>'Сведения ФОВ'!BY96</f>
        <v>0</v>
      </c>
      <c r="BW72" s="181">
        <f>'Сведения ФОВ'!BZ96</f>
        <v>0</v>
      </c>
      <c r="BX72" s="277">
        <f t="shared" si="240"/>
        <v>0</v>
      </c>
      <c r="BY72" s="277">
        <f t="shared" si="241"/>
        <v>0</v>
      </c>
      <c r="BZ72" s="276">
        <f t="shared" si="174"/>
        <v>0</v>
      </c>
      <c r="CA72" s="277">
        <f t="shared" si="242"/>
        <v>0</v>
      </c>
      <c r="CB72" s="277">
        <f t="shared" si="243"/>
        <v>0</v>
      </c>
      <c r="CC72" s="277">
        <f t="shared" si="244"/>
        <v>0</v>
      </c>
      <c r="CD72" s="277">
        <f t="shared" si="245"/>
        <v>0</v>
      </c>
      <c r="CE72" s="303">
        <f t="shared" si="246"/>
        <v>0</v>
      </c>
      <c r="CF72" s="380" t="str">
        <f t="shared" si="175"/>
        <v>Д</v>
      </c>
      <c r="CG72" s="274"/>
      <c r="CH72" s="181">
        <f>'Сведения ФОВ'!CK96</f>
        <v>0</v>
      </c>
      <c r="CI72" s="181">
        <f>'Сведения ФОВ'!CL96</f>
        <v>0</v>
      </c>
      <c r="CJ72" s="277">
        <f t="shared" si="247"/>
        <v>0</v>
      </c>
      <c r="CK72" s="277">
        <f t="shared" si="248"/>
        <v>0</v>
      </c>
      <c r="CL72" s="276">
        <f t="shared" si="176"/>
        <v>0</v>
      </c>
      <c r="CM72" s="277">
        <f t="shared" si="249"/>
        <v>0</v>
      </c>
      <c r="CN72" s="277">
        <f t="shared" si="250"/>
        <v>0</v>
      </c>
      <c r="CO72" s="277">
        <f t="shared" si="251"/>
        <v>0</v>
      </c>
      <c r="CP72" s="277">
        <f t="shared" si="252"/>
        <v>0</v>
      </c>
      <c r="CQ72" s="303">
        <f t="shared" si="253"/>
        <v>0</v>
      </c>
      <c r="CR72" s="380" t="str">
        <f t="shared" si="177"/>
        <v>Д</v>
      </c>
      <c r="CS72" s="274"/>
      <c r="CT72" s="181">
        <f>'Сведения ФОВ'!CW96</f>
        <v>0</v>
      </c>
      <c r="CU72" s="181">
        <f>'Сведения ФОВ'!CX96</f>
        <v>0</v>
      </c>
      <c r="CV72" s="277">
        <f t="shared" si="254"/>
        <v>0</v>
      </c>
      <c r="CW72" s="277">
        <f t="shared" si="255"/>
        <v>0</v>
      </c>
      <c r="CX72" s="276">
        <f t="shared" si="178"/>
        <v>0</v>
      </c>
      <c r="CY72" s="277">
        <f t="shared" si="256"/>
        <v>0</v>
      </c>
      <c r="CZ72" s="277">
        <f t="shared" si="257"/>
        <v>0</v>
      </c>
      <c r="DA72" s="277">
        <f t="shared" si="258"/>
        <v>0</v>
      </c>
      <c r="DB72" s="277">
        <f t="shared" si="259"/>
        <v>0</v>
      </c>
      <c r="DC72" s="303">
        <f t="shared" si="260"/>
        <v>0</v>
      </c>
      <c r="DD72" s="380" t="str">
        <f t="shared" si="179"/>
        <v>Д</v>
      </c>
      <c r="DE72" s="274"/>
      <c r="DF72" s="181">
        <f>'Сведения ФОВ'!DI96</f>
        <v>0</v>
      </c>
      <c r="DG72" s="181">
        <f>'Сведения ФОВ'!DJ96</f>
        <v>0</v>
      </c>
      <c r="DH72" s="277">
        <f t="shared" si="261"/>
        <v>0</v>
      </c>
      <c r="DI72" s="277">
        <f t="shared" si="262"/>
        <v>0</v>
      </c>
      <c r="DJ72" s="276">
        <f t="shared" si="180"/>
        <v>0</v>
      </c>
      <c r="DK72" s="277">
        <f t="shared" si="263"/>
        <v>0</v>
      </c>
      <c r="DL72" s="277">
        <f t="shared" si="264"/>
        <v>0</v>
      </c>
      <c r="DM72" s="277">
        <f t="shared" si="265"/>
        <v>0</v>
      </c>
      <c r="DN72" s="277">
        <f t="shared" si="266"/>
        <v>0</v>
      </c>
      <c r="DO72" s="303">
        <f t="shared" si="267"/>
        <v>0</v>
      </c>
      <c r="DP72" s="380" t="str">
        <f t="shared" si="181"/>
        <v>Д</v>
      </c>
      <c r="DQ72" s="274"/>
      <c r="DR72" s="181">
        <f>'Сведения ФОВ'!DU96</f>
        <v>0</v>
      </c>
      <c r="DS72" s="181">
        <f>'Сведения ФОВ'!DV96</f>
        <v>0</v>
      </c>
      <c r="DT72" s="277">
        <f t="shared" si="268"/>
        <v>0</v>
      </c>
      <c r="DU72" s="277">
        <f t="shared" si="269"/>
        <v>0</v>
      </c>
      <c r="DV72" s="276">
        <f t="shared" si="182"/>
        <v>0</v>
      </c>
      <c r="DW72" s="277">
        <f t="shared" si="270"/>
        <v>0</v>
      </c>
      <c r="DX72" s="277">
        <f t="shared" si="271"/>
        <v>0</v>
      </c>
      <c r="DY72" s="277">
        <f t="shared" si="272"/>
        <v>0</v>
      </c>
      <c r="DZ72" s="277">
        <f t="shared" si="273"/>
        <v>0</v>
      </c>
      <c r="EA72" s="303">
        <f t="shared" si="274"/>
        <v>0</v>
      </c>
      <c r="EB72" s="380" t="str">
        <f t="shared" si="183"/>
        <v>Д</v>
      </c>
      <c r="EC72" s="274"/>
      <c r="ED72" s="181">
        <f>'Сведения ФОВ'!EG96</f>
        <v>0</v>
      </c>
      <c r="EE72" s="181">
        <f>'Сведения ФОВ'!EH96</f>
        <v>0</v>
      </c>
      <c r="EF72" s="277">
        <f t="shared" si="275"/>
        <v>0</v>
      </c>
      <c r="EG72" s="277">
        <f t="shared" si="276"/>
        <v>0</v>
      </c>
      <c r="EH72" s="276">
        <f t="shared" si="184"/>
        <v>0</v>
      </c>
      <c r="EI72" s="277">
        <f t="shared" si="277"/>
        <v>0</v>
      </c>
      <c r="EJ72" s="277">
        <f t="shared" si="278"/>
        <v>0</v>
      </c>
      <c r="EK72" s="277">
        <f t="shared" si="279"/>
        <v>0</v>
      </c>
      <c r="EL72" s="277">
        <f t="shared" si="280"/>
        <v>0</v>
      </c>
      <c r="EM72" s="303">
        <f t="shared" si="281"/>
        <v>0</v>
      </c>
      <c r="EN72" s="380" t="str">
        <f t="shared" si="185"/>
        <v>Д</v>
      </c>
      <c r="EO72" s="274"/>
      <c r="EP72" s="181">
        <f>'Сведения ФОВ'!ES96</f>
        <v>0</v>
      </c>
      <c r="EQ72" s="181">
        <f>'Сведения ФОВ'!ET96</f>
        <v>0</v>
      </c>
      <c r="ER72" s="277">
        <f t="shared" si="282"/>
        <v>0</v>
      </c>
      <c r="ES72" s="277">
        <f t="shared" si="283"/>
        <v>0</v>
      </c>
      <c r="ET72" s="276">
        <f t="shared" si="186"/>
        <v>0</v>
      </c>
      <c r="EU72" s="277">
        <f t="shared" si="284"/>
        <v>0</v>
      </c>
      <c r="EV72" s="277">
        <f t="shared" si="285"/>
        <v>0</v>
      </c>
      <c r="EW72" s="277">
        <f t="shared" si="286"/>
        <v>0</v>
      </c>
      <c r="EX72" s="277">
        <f t="shared" si="287"/>
        <v>0</v>
      </c>
      <c r="EY72" s="303">
        <f t="shared" si="288"/>
        <v>0</v>
      </c>
      <c r="EZ72" s="380" t="str">
        <f t="shared" si="187"/>
        <v>Д</v>
      </c>
      <c r="FA72" s="274"/>
      <c r="FB72" s="181">
        <f>'Сведения ФОВ'!FE96</f>
        <v>0</v>
      </c>
      <c r="FC72" s="181">
        <f>'Сведения ФОВ'!FF96</f>
        <v>0</v>
      </c>
      <c r="FD72" s="277">
        <f t="shared" si="289"/>
        <v>0</v>
      </c>
      <c r="FE72" s="277">
        <f t="shared" si="290"/>
        <v>0</v>
      </c>
      <c r="FF72" s="276">
        <f t="shared" si="188"/>
        <v>0</v>
      </c>
      <c r="FG72" s="277">
        <f t="shared" si="291"/>
        <v>0</v>
      </c>
      <c r="FH72" s="277">
        <f t="shared" si="292"/>
        <v>0</v>
      </c>
      <c r="FI72" s="277">
        <f t="shared" si="293"/>
        <v>0</v>
      </c>
      <c r="FJ72" s="277">
        <f t="shared" si="294"/>
        <v>0</v>
      </c>
      <c r="FK72" s="303">
        <f t="shared" si="295"/>
        <v>0</v>
      </c>
      <c r="FL72" s="380" t="str">
        <f t="shared" si="189"/>
        <v>Д</v>
      </c>
      <c r="FM72" s="274"/>
      <c r="FN72" s="181">
        <f>'Сведения ФОВ'!FQ96</f>
        <v>0</v>
      </c>
      <c r="FO72" s="181">
        <f>'Сведения ФОВ'!FR96</f>
        <v>0</v>
      </c>
      <c r="FP72" s="277">
        <f t="shared" si="296"/>
        <v>0</v>
      </c>
      <c r="FQ72" s="277">
        <f t="shared" si="297"/>
        <v>0</v>
      </c>
      <c r="FR72" s="276">
        <f t="shared" si="190"/>
        <v>0</v>
      </c>
      <c r="FS72" s="277">
        <f t="shared" si="298"/>
        <v>0</v>
      </c>
      <c r="FT72" s="277">
        <f t="shared" si="299"/>
        <v>0</v>
      </c>
      <c r="FU72" s="277">
        <f t="shared" si="300"/>
        <v>0</v>
      </c>
      <c r="FV72" s="277">
        <f t="shared" si="301"/>
        <v>0</v>
      </c>
      <c r="FW72" s="303">
        <f t="shared" si="302"/>
        <v>0</v>
      </c>
      <c r="FX72" s="380" t="str">
        <f t="shared" si="191"/>
        <v>Д</v>
      </c>
      <c r="FY72" s="274"/>
      <c r="FZ72" s="181">
        <f>'Сведения ФОВ'!GC96</f>
        <v>0</v>
      </c>
      <c r="GA72" s="181">
        <f>'Сведения ФОВ'!GD96</f>
        <v>0</v>
      </c>
      <c r="GB72" s="277">
        <f t="shared" si="303"/>
        <v>0</v>
      </c>
      <c r="GC72" s="277">
        <f t="shared" si="304"/>
        <v>0</v>
      </c>
      <c r="GD72" s="276">
        <f t="shared" si="192"/>
        <v>0</v>
      </c>
      <c r="GE72" s="277">
        <f t="shared" si="305"/>
        <v>0</v>
      </c>
      <c r="GF72" s="277">
        <f t="shared" si="306"/>
        <v>0</v>
      </c>
      <c r="GG72" s="277">
        <f t="shared" si="307"/>
        <v>0</v>
      </c>
      <c r="GH72" s="277">
        <f t="shared" si="308"/>
        <v>0</v>
      </c>
      <c r="GI72" s="303">
        <f t="shared" si="309"/>
        <v>0</v>
      </c>
      <c r="GJ72" s="380" t="str">
        <f t="shared" si="193"/>
        <v>Д</v>
      </c>
      <c r="GK72" s="274"/>
      <c r="GL72" s="181">
        <f>'Сведения ФОВ'!GO96</f>
        <v>0</v>
      </c>
      <c r="GM72" s="181">
        <f>'Сведения ФОВ'!GP96</f>
        <v>0</v>
      </c>
      <c r="GN72" s="277">
        <f t="shared" si="310"/>
        <v>0</v>
      </c>
      <c r="GO72" s="277">
        <f t="shared" si="311"/>
        <v>0</v>
      </c>
      <c r="GP72" s="276">
        <f t="shared" si="194"/>
        <v>0</v>
      </c>
      <c r="GQ72" s="277">
        <f t="shared" si="312"/>
        <v>0</v>
      </c>
      <c r="GR72" s="277">
        <f t="shared" si="313"/>
        <v>0</v>
      </c>
      <c r="GS72" s="277">
        <f t="shared" si="314"/>
        <v>0</v>
      </c>
      <c r="GT72" s="277">
        <f t="shared" si="315"/>
        <v>0</v>
      </c>
      <c r="GU72" s="303">
        <f t="shared" si="316"/>
        <v>0</v>
      </c>
      <c r="GV72" s="380" t="str">
        <f t="shared" si="195"/>
        <v>Д</v>
      </c>
      <c r="GW72" s="274"/>
      <c r="GX72" s="181">
        <f>'Сведения ФОВ'!HA96</f>
        <v>0</v>
      </c>
      <c r="GY72" s="181">
        <f>'Сведения ФОВ'!HB96</f>
        <v>0</v>
      </c>
      <c r="GZ72" s="277">
        <f t="shared" si="317"/>
        <v>0</v>
      </c>
      <c r="HA72" s="277">
        <f t="shared" si="318"/>
        <v>0</v>
      </c>
      <c r="HB72" s="276">
        <f t="shared" si="196"/>
        <v>0</v>
      </c>
      <c r="HC72" s="277">
        <f t="shared" si="319"/>
        <v>0</v>
      </c>
      <c r="HD72" s="277">
        <f t="shared" si="320"/>
        <v>0</v>
      </c>
      <c r="HE72" s="277">
        <f t="shared" si="321"/>
        <v>0</v>
      </c>
      <c r="HF72" s="277">
        <f t="shared" si="322"/>
        <v>0</v>
      </c>
      <c r="HG72" s="303">
        <f t="shared" si="323"/>
        <v>0</v>
      </c>
      <c r="HH72" s="380" t="str">
        <f t="shared" si="197"/>
        <v>Д</v>
      </c>
    </row>
    <row r="73" spans="1:216" ht="15.75">
      <c r="A73" s="241"/>
      <c r="B73" s="181">
        <f>'Сведения ФОВ'!E97</f>
        <v>0</v>
      </c>
      <c r="C73" s="181">
        <f>'Сведения ФОВ'!F97</f>
        <v>0</v>
      </c>
      <c r="D73" s="277">
        <f t="shared" si="198"/>
        <v>0</v>
      </c>
      <c r="E73" s="277">
        <f t="shared" si="199"/>
        <v>0</v>
      </c>
      <c r="F73" s="276">
        <f t="shared" si="162"/>
        <v>0</v>
      </c>
      <c r="G73" s="277">
        <f t="shared" si="200"/>
        <v>0</v>
      </c>
      <c r="H73" s="277">
        <f t="shared" si="201"/>
        <v>0</v>
      </c>
      <c r="I73" s="277">
        <f t="shared" si="202"/>
        <v>0</v>
      </c>
      <c r="J73" s="277">
        <f t="shared" si="203"/>
        <v>0</v>
      </c>
      <c r="K73" s="303">
        <f t="shared" si="204"/>
        <v>0</v>
      </c>
      <c r="L73" s="380" t="str">
        <f t="shared" si="163"/>
        <v>Д</v>
      </c>
      <c r="M73" s="274"/>
      <c r="N73" s="181">
        <f>'Сведения ФОВ'!Q97</f>
        <v>0</v>
      </c>
      <c r="O73" s="181">
        <f>'Сведения ФОВ'!R97</f>
        <v>0</v>
      </c>
      <c r="P73" s="277">
        <f t="shared" si="205"/>
        <v>0</v>
      </c>
      <c r="Q73" s="277">
        <f t="shared" si="206"/>
        <v>0</v>
      </c>
      <c r="R73" s="276">
        <f t="shared" si="164"/>
        <v>0</v>
      </c>
      <c r="S73" s="277">
        <f t="shared" si="207"/>
        <v>0</v>
      </c>
      <c r="T73" s="277">
        <f t="shared" si="208"/>
        <v>0</v>
      </c>
      <c r="U73" s="277">
        <f t="shared" si="209"/>
        <v>0</v>
      </c>
      <c r="V73" s="277">
        <f t="shared" si="210"/>
        <v>0</v>
      </c>
      <c r="W73" s="303">
        <f t="shared" si="211"/>
        <v>0</v>
      </c>
      <c r="X73" s="380" t="str">
        <f t="shared" si="165"/>
        <v>Д</v>
      </c>
      <c r="Y73" s="274"/>
      <c r="Z73" s="181">
        <f>'Сведения ФОВ'!AC97</f>
        <v>0</v>
      </c>
      <c r="AA73" s="181">
        <f>'Сведения ФОВ'!AD97</f>
        <v>0</v>
      </c>
      <c r="AB73" s="277">
        <f t="shared" si="212"/>
        <v>0</v>
      </c>
      <c r="AC73" s="277">
        <f t="shared" si="213"/>
        <v>0</v>
      </c>
      <c r="AD73" s="276">
        <f t="shared" si="166"/>
        <v>0</v>
      </c>
      <c r="AE73" s="277">
        <f t="shared" si="214"/>
        <v>0</v>
      </c>
      <c r="AF73" s="277">
        <f t="shared" si="215"/>
        <v>0</v>
      </c>
      <c r="AG73" s="277">
        <f t="shared" si="216"/>
        <v>0</v>
      </c>
      <c r="AH73" s="277">
        <f t="shared" si="217"/>
        <v>0</v>
      </c>
      <c r="AI73" s="303">
        <f t="shared" si="218"/>
        <v>0</v>
      </c>
      <c r="AJ73" s="380" t="str">
        <f t="shared" si="167"/>
        <v>Д</v>
      </c>
      <c r="AK73" s="274"/>
      <c r="AL73" s="181">
        <f>'Сведения ФОВ'!AO97</f>
        <v>0</v>
      </c>
      <c r="AM73" s="181">
        <f>'Сведения ФОВ'!AP97</f>
        <v>0</v>
      </c>
      <c r="AN73" s="277">
        <f t="shared" si="219"/>
        <v>0</v>
      </c>
      <c r="AO73" s="277">
        <f t="shared" si="220"/>
        <v>0</v>
      </c>
      <c r="AP73" s="276">
        <f t="shared" si="168"/>
        <v>0</v>
      </c>
      <c r="AQ73" s="277">
        <f t="shared" si="221"/>
        <v>0</v>
      </c>
      <c r="AR73" s="277">
        <f t="shared" si="222"/>
        <v>0</v>
      </c>
      <c r="AS73" s="277">
        <f t="shared" si="223"/>
        <v>0</v>
      </c>
      <c r="AT73" s="277">
        <f t="shared" si="224"/>
        <v>0</v>
      </c>
      <c r="AU73" s="303">
        <f t="shared" si="225"/>
        <v>0</v>
      </c>
      <c r="AV73" s="380" t="str">
        <f t="shared" si="169"/>
        <v>Д</v>
      </c>
      <c r="AW73" s="274"/>
      <c r="AX73" s="181">
        <f>'Сведения ФОВ'!BA97</f>
        <v>0</v>
      </c>
      <c r="AY73" s="181">
        <f>'Сведения ФОВ'!BB97</f>
        <v>0</v>
      </c>
      <c r="AZ73" s="277">
        <f t="shared" si="226"/>
        <v>0</v>
      </c>
      <c r="BA73" s="277">
        <f t="shared" si="227"/>
        <v>0</v>
      </c>
      <c r="BB73" s="276">
        <f t="shared" si="170"/>
        <v>0</v>
      </c>
      <c r="BC73" s="277">
        <f t="shared" si="228"/>
        <v>0</v>
      </c>
      <c r="BD73" s="277">
        <f t="shared" si="229"/>
        <v>0</v>
      </c>
      <c r="BE73" s="277">
        <f t="shared" si="230"/>
        <v>0</v>
      </c>
      <c r="BF73" s="277">
        <f t="shared" si="231"/>
        <v>0</v>
      </c>
      <c r="BG73" s="303">
        <f t="shared" si="232"/>
        <v>0</v>
      </c>
      <c r="BH73" s="380" t="str">
        <f t="shared" si="171"/>
        <v>Д</v>
      </c>
      <c r="BI73" s="274"/>
      <c r="BJ73" s="181">
        <f>'Сведения ФОВ'!BM97</f>
        <v>0</v>
      </c>
      <c r="BK73" s="181">
        <f>'Сведения ФОВ'!BN97</f>
        <v>0</v>
      </c>
      <c r="BL73" s="277">
        <f t="shared" si="233"/>
        <v>0</v>
      </c>
      <c r="BM73" s="277">
        <f t="shared" si="234"/>
        <v>0</v>
      </c>
      <c r="BN73" s="276">
        <f t="shared" si="172"/>
        <v>0</v>
      </c>
      <c r="BO73" s="277">
        <f t="shared" si="235"/>
        <v>0</v>
      </c>
      <c r="BP73" s="277">
        <f t="shared" si="236"/>
        <v>0</v>
      </c>
      <c r="BQ73" s="277">
        <f t="shared" si="237"/>
        <v>0</v>
      </c>
      <c r="BR73" s="277">
        <f t="shared" si="238"/>
        <v>0</v>
      </c>
      <c r="BS73" s="303">
        <f t="shared" si="239"/>
        <v>0</v>
      </c>
      <c r="BT73" s="380" t="str">
        <f t="shared" si="173"/>
        <v>Д</v>
      </c>
      <c r="BU73" s="274"/>
      <c r="BV73" s="181">
        <f>'Сведения ФОВ'!BY97</f>
        <v>0</v>
      </c>
      <c r="BW73" s="181">
        <f>'Сведения ФОВ'!BZ97</f>
        <v>0</v>
      </c>
      <c r="BX73" s="277">
        <f t="shared" si="240"/>
        <v>0</v>
      </c>
      <c r="BY73" s="277">
        <f t="shared" si="241"/>
        <v>0</v>
      </c>
      <c r="BZ73" s="276">
        <f t="shared" si="174"/>
        <v>0</v>
      </c>
      <c r="CA73" s="277">
        <f t="shared" si="242"/>
        <v>0</v>
      </c>
      <c r="CB73" s="277">
        <f t="shared" si="243"/>
        <v>0</v>
      </c>
      <c r="CC73" s="277">
        <f t="shared" si="244"/>
        <v>0</v>
      </c>
      <c r="CD73" s="277">
        <f t="shared" si="245"/>
        <v>0</v>
      </c>
      <c r="CE73" s="303">
        <f t="shared" si="246"/>
        <v>0</v>
      </c>
      <c r="CF73" s="380" t="str">
        <f t="shared" si="175"/>
        <v>Д</v>
      </c>
      <c r="CG73" s="274"/>
      <c r="CH73" s="181">
        <f>'Сведения ФОВ'!CK97</f>
        <v>0</v>
      </c>
      <c r="CI73" s="181">
        <f>'Сведения ФОВ'!CL97</f>
        <v>0</v>
      </c>
      <c r="CJ73" s="277">
        <f t="shared" si="247"/>
        <v>0</v>
      </c>
      <c r="CK73" s="277">
        <f t="shared" si="248"/>
        <v>0</v>
      </c>
      <c r="CL73" s="276">
        <f t="shared" si="176"/>
        <v>0</v>
      </c>
      <c r="CM73" s="277">
        <f t="shared" si="249"/>
        <v>0</v>
      </c>
      <c r="CN73" s="277">
        <f t="shared" si="250"/>
        <v>0</v>
      </c>
      <c r="CO73" s="277">
        <f t="shared" si="251"/>
        <v>0</v>
      </c>
      <c r="CP73" s="277">
        <f t="shared" si="252"/>
        <v>0</v>
      </c>
      <c r="CQ73" s="303">
        <f t="shared" si="253"/>
        <v>0</v>
      </c>
      <c r="CR73" s="380" t="str">
        <f t="shared" si="177"/>
        <v>Д</v>
      </c>
      <c r="CS73" s="274"/>
      <c r="CT73" s="181">
        <f>'Сведения ФОВ'!CW97</f>
        <v>0</v>
      </c>
      <c r="CU73" s="181">
        <f>'Сведения ФОВ'!CX97</f>
        <v>0</v>
      </c>
      <c r="CV73" s="277">
        <f t="shared" si="254"/>
        <v>0</v>
      </c>
      <c r="CW73" s="277">
        <f t="shared" si="255"/>
        <v>0</v>
      </c>
      <c r="CX73" s="276">
        <f t="shared" si="178"/>
        <v>0</v>
      </c>
      <c r="CY73" s="277">
        <f t="shared" si="256"/>
        <v>0</v>
      </c>
      <c r="CZ73" s="277">
        <f t="shared" si="257"/>
        <v>0</v>
      </c>
      <c r="DA73" s="277">
        <f t="shared" si="258"/>
        <v>0</v>
      </c>
      <c r="DB73" s="277">
        <f t="shared" si="259"/>
        <v>0</v>
      </c>
      <c r="DC73" s="303">
        <f t="shared" si="260"/>
        <v>0</v>
      </c>
      <c r="DD73" s="380" t="str">
        <f t="shared" si="179"/>
        <v>Д</v>
      </c>
      <c r="DE73" s="274"/>
      <c r="DF73" s="181">
        <f>'Сведения ФОВ'!DI97</f>
        <v>0</v>
      </c>
      <c r="DG73" s="181">
        <f>'Сведения ФОВ'!DJ97</f>
        <v>0</v>
      </c>
      <c r="DH73" s="277">
        <f t="shared" si="261"/>
        <v>0</v>
      </c>
      <c r="DI73" s="277">
        <f t="shared" si="262"/>
        <v>0</v>
      </c>
      <c r="DJ73" s="276">
        <f t="shared" si="180"/>
        <v>0</v>
      </c>
      <c r="DK73" s="277">
        <f t="shared" si="263"/>
        <v>0</v>
      </c>
      <c r="DL73" s="277">
        <f t="shared" si="264"/>
        <v>0</v>
      </c>
      <c r="DM73" s="277">
        <f t="shared" si="265"/>
        <v>0</v>
      </c>
      <c r="DN73" s="277">
        <f t="shared" si="266"/>
        <v>0</v>
      </c>
      <c r="DO73" s="303">
        <f t="shared" si="267"/>
        <v>0</v>
      </c>
      <c r="DP73" s="380" t="str">
        <f t="shared" si="181"/>
        <v>Д</v>
      </c>
      <c r="DQ73" s="274"/>
      <c r="DR73" s="181">
        <f>'Сведения ФОВ'!DU97</f>
        <v>0</v>
      </c>
      <c r="DS73" s="181">
        <f>'Сведения ФОВ'!DV97</f>
        <v>0</v>
      </c>
      <c r="DT73" s="277">
        <f t="shared" si="268"/>
        <v>0</v>
      </c>
      <c r="DU73" s="277">
        <f t="shared" si="269"/>
        <v>0</v>
      </c>
      <c r="DV73" s="276">
        <f t="shared" si="182"/>
        <v>0</v>
      </c>
      <c r="DW73" s="277">
        <f t="shared" si="270"/>
        <v>0</v>
      </c>
      <c r="DX73" s="277">
        <f t="shared" si="271"/>
        <v>0</v>
      </c>
      <c r="DY73" s="277">
        <f t="shared" si="272"/>
        <v>0</v>
      </c>
      <c r="DZ73" s="277">
        <f t="shared" si="273"/>
        <v>0</v>
      </c>
      <c r="EA73" s="303">
        <f t="shared" si="274"/>
        <v>0</v>
      </c>
      <c r="EB73" s="380" t="str">
        <f t="shared" si="183"/>
        <v>Д</v>
      </c>
      <c r="EC73" s="274"/>
      <c r="ED73" s="181">
        <f>'Сведения ФОВ'!EG97</f>
        <v>0</v>
      </c>
      <c r="EE73" s="181">
        <f>'Сведения ФОВ'!EH97</f>
        <v>0</v>
      </c>
      <c r="EF73" s="277">
        <f t="shared" si="275"/>
        <v>0</v>
      </c>
      <c r="EG73" s="277">
        <f t="shared" si="276"/>
        <v>0</v>
      </c>
      <c r="EH73" s="276">
        <f t="shared" si="184"/>
        <v>0</v>
      </c>
      <c r="EI73" s="277">
        <f t="shared" si="277"/>
        <v>0</v>
      </c>
      <c r="EJ73" s="277">
        <f t="shared" si="278"/>
        <v>0</v>
      </c>
      <c r="EK73" s="277">
        <f t="shared" si="279"/>
        <v>0</v>
      </c>
      <c r="EL73" s="277">
        <f t="shared" si="280"/>
        <v>0</v>
      </c>
      <c r="EM73" s="303">
        <f t="shared" si="281"/>
        <v>0</v>
      </c>
      <c r="EN73" s="380" t="str">
        <f t="shared" si="185"/>
        <v>Д</v>
      </c>
      <c r="EO73" s="274"/>
      <c r="EP73" s="181">
        <f>'Сведения ФОВ'!ES97</f>
        <v>0</v>
      </c>
      <c r="EQ73" s="181">
        <f>'Сведения ФОВ'!ET97</f>
        <v>0</v>
      </c>
      <c r="ER73" s="277">
        <f t="shared" si="282"/>
        <v>0</v>
      </c>
      <c r="ES73" s="277">
        <f t="shared" si="283"/>
        <v>0</v>
      </c>
      <c r="ET73" s="276">
        <f t="shared" si="186"/>
        <v>0</v>
      </c>
      <c r="EU73" s="277">
        <f t="shared" si="284"/>
        <v>0</v>
      </c>
      <c r="EV73" s="277">
        <f t="shared" si="285"/>
        <v>0</v>
      </c>
      <c r="EW73" s="277">
        <f t="shared" si="286"/>
        <v>0</v>
      </c>
      <c r="EX73" s="277">
        <f t="shared" si="287"/>
        <v>0</v>
      </c>
      <c r="EY73" s="303">
        <f t="shared" si="288"/>
        <v>0</v>
      </c>
      <c r="EZ73" s="380" t="str">
        <f t="shared" si="187"/>
        <v>Д</v>
      </c>
      <c r="FA73" s="274"/>
      <c r="FB73" s="181">
        <f>'Сведения ФОВ'!FE97</f>
        <v>0</v>
      </c>
      <c r="FC73" s="181">
        <f>'Сведения ФОВ'!FF97</f>
        <v>0</v>
      </c>
      <c r="FD73" s="277">
        <f t="shared" si="289"/>
        <v>0</v>
      </c>
      <c r="FE73" s="277">
        <f t="shared" si="290"/>
        <v>0</v>
      </c>
      <c r="FF73" s="276">
        <f t="shared" si="188"/>
        <v>0</v>
      </c>
      <c r="FG73" s="277">
        <f t="shared" si="291"/>
        <v>0</v>
      </c>
      <c r="FH73" s="277">
        <f t="shared" si="292"/>
        <v>0</v>
      </c>
      <c r="FI73" s="277">
        <f t="shared" si="293"/>
        <v>0</v>
      </c>
      <c r="FJ73" s="277">
        <f t="shared" si="294"/>
        <v>0</v>
      </c>
      <c r="FK73" s="303">
        <f t="shared" si="295"/>
        <v>0</v>
      </c>
      <c r="FL73" s="380" t="str">
        <f t="shared" si="189"/>
        <v>Д</v>
      </c>
      <c r="FM73" s="274"/>
      <c r="FN73" s="181">
        <f>'Сведения ФОВ'!FQ97</f>
        <v>0</v>
      </c>
      <c r="FO73" s="181">
        <f>'Сведения ФОВ'!FR97</f>
        <v>0</v>
      </c>
      <c r="FP73" s="277">
        <f t="shared" si="296"/>
        <v>0</v>
      </c>
      <c r="FQ73" s="277">
        <f t="shared" si="297"/>
        <v>0</v>
      </c>
      <c r="FR73" s="276">
        <f t="shared" si="190"/>
        <v>0</v>
      </c>
      <c r="FS73" s="277">
        <f t="shared" si="298"/>
        <v>0</v>
      </c>
      <c r="FT73" s="277">
        <f t="shared" si="299"/>
        <v>0</v>
      </c>
      <c r="FU73" s="277">
        <f t="shared" si="300"/>
        <v>0</v>
      </c>
      <c r="FV73" s="277">
        <f t="shared" si="301"/>
        <v>0</v>
      </c>
      <c r="FW73" s="303">
        <f t="shared" si="302"/>
        <v>0</v>
      </c>
      <c r="FX73" s="380" t="str">
        <f t="shared" si="191"/>
        <v>Д</v>
      </c>
      <c r="FY73" s="274"/>
      <c r="FZ73" s="181">
        <f>'Сведения ФОВ'!GC97</f>
        <v>0</v>
      </c>
      <c r="GA73" s="181">
        <f>'Сведения ФОВ'!GD97</f>
        <v>0</v>
      </c>
      <c r="GB73" s="277">
        <f t="shared" si="303"/>
        <v>0</v>
      </c>
      <c r="GC73" s="277">
        <f t="shared" si="304"/>
        <v>0</v>
      </c>
      <c r="GD73" s="276">
        <f t="shared" si="192"/>
        <v>0</v>
      </c>
      <c r="GE73" s="277">
        <f t="shared" si="305"/>
        <v>0</v>
      </c>
      <c r="GF73" s="277">
        <f t="shared" si="306"/>
        <v>0</v>
      </c>
      <c r="GG73" s="277">
        <f t="shared" si="307"/>
        <v>0</v>
      </c>
      <c r="GH73" s="277">
        <f t="shared" si="308"/>
        <v>0</v>
      </c>
      <c r="GI73" s="303">
        <f t="shared" si="309"/>
        <v>0</v>
      </c>
      <c r="GJ73" s="380" t="str">
        <f t="shared" si="193"/>
        <v>Д</v>
      </c>
      <c r="GK73" s="274"/>
      <c r="GL73" s="181">
        <f>'Сведения ФОВ'!GO97</f>
        <v>0</v>
      </c>
      <c r="GM73" s="181">
        <f>'Сведения ФОВ'!GP97</f>
        <v>0</v>
      </c>
      <c r="GN73" s="277">
        <f t="shared" si="310"/>
        <v>0</v>
      </c>
      <c r="GO73" s="277">
        <f t="shared" si="311"/>
        <v>0</v>
      </c>
      <c r="GP73" s="276">
        <f t="shared" si="194"/>
        <v>0</v>
      </c>
      <c r="GQ73" s="277">
        <f t="shared" si="312"/>
        <v>0</v>
      </c>
      <c r="GR73" s="277">
        <f t="shared" si="313"/>
        <v>0</v>
      </c>
      <c r="GS73" s="277">
        <f t="shared" si="314"/>
        <v>0</v>
      </c>
      <c r="GT73" s="277">
        <f t="shared" si="315"/>
        <v>0</v>
      </c>
      <c r="GU73" s="303">
        <f t="shared" si="316"/>
        <v>0</v>
      </c>
      <c r="GV73" s="380" t="str">
        <f t="shared" si="195"/>
        <v>Д</v>
      </c>
      <c r="GW73" s="274"/>
      <c r="GX73" s="181">
        <f>'Сведения ФОВ'!HA97</f>
        <v>0</v>
      </c>
      <c r="GY73" s="181">
        <f>'Сведения ФОВ'!HB97</f>
        <v>0</v>
      </c>
      <c r="GZ73" s="277">
        <f t="shared" si="317"/>
        <v>0</v>
      </c>
      <c r="HA73" s="277">
        <f t="shared" si="318"/>
        <v>0</v>
      </c>
      <c r="HB73" s="276">
        <f t="shared" si="196"/>
        <v>0</v>
      </c>
      <c r="HC73" s="277">
        <f t="shared" si="319"/>
        <v>0</v>
      </c>
      <c r="HD73" s="277">
        <f t="shared" si="320"/>
        <v>0</v>
      </c>
      <c r="HE73" s="277">
        <f t="shared" si="321"/>
        <v>0</v>
      </c>
      <c r="HF73" s="277">
        <f t="shared" si="322"/>
        <v>0</v>
      </c>
      <c r="HG73" s="303">
        <f t="shared" si="323"/>
        <v>0</v>
      </c>
      <c r="HH73" s="380" t="str">
        <f t="shared" si="197"/>
        <v>Д</v>
      </c>
    </row>
    <row r="74" spans="1:216" ht="15.75">
      <c r="A74" s="241"/>
      <c r="B74" s="181">
        <f>'Сведения ФОВ'!E98</f>
        <v>0</v>
      </c>
      <c r="C74" s="181">
        <f>'Сведения ФОВ'!F98</f>
        <v>0</v>
      </c>
      <c r="D74" s="277">
        <f t="shared" si="198"/>
        <v>0</v>
      </c>
      <c r="E74" s="277">
        <f t="shared" si="199"/>
        <v>0</v>
      </c>
      <c r="F74" s="276">
        <f t="shared" si="162"/>
        <v>0</v>
      </c>
      <c r="G74" s="277">
        <f t="shared" si="200"/>
        <v>0</v>
      </c>
      <c r="H74" s="277">
        <f t="shared" si="201"/>
        <v>0</v>
      </c>
      <c r="I74" s="277">
        <f t="shared" si="202"/>
        <v>0</v>
      </c>
      <c r="J74" s="277">
        <f t="shared" si="203"/>
        <v>0</v>
      </c>
      <c r="K74" s="303">
        <f t="shared" si="204"/>
        <v>0</v>
      </c>
      <c r="L74" s="380" t="str">
        <f t="shared" si="163"/>
        <v>Д</v>
      </c>
      <c r="M74" s="274"/>
      <c r="N74" s="181">
        <f>'Сведения ФОВ'!Q98</f>
        <v>0</v>
      </c>
      <c r="O74" s="181">
        <f>'Сведения ФОВ'!R98</f>
        <v>0</v>
      </c>
      <c r="P74" s="277">
        <f t="shared" si="205"/>
        <v>0</v>
      </c>
      <c r="Q74" s="277">
        <f t="shared" si="206"/>
        <v>0</v>
      </c>
      <c r="R74" s="276">
        <f t="shared" si="164"/>
        <v>0</v>
      </c>
      <c r="S74" s="277">
        <f t="shared" si="207"/>
        <v>0</v>
      </c>
      <c r="T74" s="277">
        <f t="shared" si="208"/>
        <v>0</v>
      </c>
      <c r="U74" s="277">
        <f t="shared" si="209"/>
        <v>0</v>
      </c>
      <c r="V74" s="277">
        <f t="shared" si="210"/>
        <v>0</v>
      </c>
      <c r="W74" s="303">
        <f t="shared" si="211"/>
        <v>0</v>
      </c>
      <c r="X74" s="380" t="str">
        <f t="shared" si="165"/>
        <v>Д</v>
      </c>
      <c r="Y74" s="274"/>
      <c r="Z74" s="181">
        <f>'Сведения ФОВ'!AC98</f>
        <v>0</v>
      </c>
      <c r="AA74" s="181">
        <f>'Сведения ФОВ'!AD98</f>
        <v>0</v>
      </c>
      <c r="AB74" s="277">
        <f t="shared" si="212"/>
        <v>0</v>
      </c>
      <c r="AC74" s="277">
        <f t="shared" si="213"/>
        <v>0</v>
      </c>
      <c r="AD74" s="276">
        <f t="shared" si="166"/>
        <v>0</v>
      </c>
      <c r="AE74" s="277">
        <f t="shared" si="214"/>
        <v>0</v>
      </c>
      <c r="AF74" s="277">
        <f t="shared" si="215"/>
        <v>0</v>
      </c>
      <c r="AG74" s="277">
        <f t="shared" si="216"/>
        <v>0</v>
      </c>
      <c r="AH74" s="277">
        <f t="shared" si="217"/>
        <v>0</v>
      </c>
      <c r="AI74" s="303">
        <f t="shared" si="218"/>
        <v>0</v>
      </c>
      <c r="AJ74" s="380" t="str">
        <f t="shared" si="167"/>
        <v>Д</v>
      </c>
      <c r="AK74" s="274"/>
      <c r="AL74" s="181">
        <f>'Сведения ФОВ'!AO98</f>
        <v>0</v>
      </c>
      <c r="AM74" s="181">
        <f>'Сведения ФОВ'!AP98</f>
        <v>0</v>
      </c>
      <c r="AN74" s="277">
        <f t="shared" si="219"/>
        <v>0</v>
      </c>
      <c r="AO74" s="277">
        <f t="shared" si="220"/>
        <v>0</v>
      </c>
      <c r="AP74" s="276">
        <f t="shared" si="168"/>
        <v>0</v>
      </c>
      <c r="AQ74" s="277">
        <f t="shared" si="221"/>
        <v>0</v>
      </c>
      <c r="AR74" s="277">
        <f t="shared" si="222"/>
        <v>0</v>
      </c>
      <c r="AS74" s="277">
        <f t="shared" si="223"/>
        <v>0</v>
      </c>
      <c r="AT74" s="277">
        <f t="shared" si="224"/>
        <v>0</v>
      </c>
      <c r="AU74" s="303">
        <f t="shared" si="225"/>
        <v>0</v>
      </c>
      <c r="AV74" s="380" t="str">
        <f t="shared" si="169"/>
        <v>Д</v>
      </c>
      <c r="AW74" s="274"/>
      <c r="AX74" s="181">
        <f>'Сведения ФОВ'!BA98</f>
        <v>0</v>
      </c>
      <c r="AY74" s="181">
        <f>'Сведения ФОВ'!BB98</f>
        <v>0</v>
      </c>
      <c r="AZ74" s="277">
        <f t="shared" si="226"/>
        <v>0</v>
      </c>
      <c r="BA74" s="277">
        <f t="shared" si="227"/>
        <v>0</v>
      </c>
      <c r="BB74" s="276">
        <f t="shared" si="170"/>
        <v>0</v>
      </c>
      <c r="BC74" s="277">
        <f t="shared" si="228"/>
        <v>0</v>
      </c>
      <c r="BD74" s="277">
        <f t="shared" si="229"/>
        <v>0</v>
      </c>
      <c r="BE74" s="277">
        <f t="shared" si="230"/>
        <v>0</v>
      </c>
      <c r="BF74" s="277">
        <f t="shared" si="231"/>
        <v>0</v>
      </c>
      <c r="BG74" s="303">
        <f t="shared" si="232"/>
        <v>0</v>
      </c>
      <c r="BH74" s="380" t="str">
        <f t="shared" si="171"/>
        <v>Д</v>
      </c>
      <c r="BI74" s="274"/>
      <c r="BJ74" s="181">
        <f>'Сведения ФОВ'!BM98</f>
        <v>0</v>
      </c>
      <c r="BK74" s="181">
        <f>'Сведения ФОВ'!BN98</f>
        <v>0</v>
      </c>
      <c r="BL74" s="277">
        <f t="shared" si="233"/>
        <v>0</v>
      </c>
      <c r="BM74" s="277">
        <f t="shared" si="234"/>
        <v>0</v>
      </c>
      <c r="BN74" s="276">
        <f t="shared" si="172"/>
        <v>0</v>
      </c>
      <c r="BO74" s="277">
        <f t="shared" si="235"/>
        <v>0</v>
      </c>
      <c r="BP74" s="277">
        <f t="shared" si="236"/>
        <v>0</v>
      </c>
      <c r="BQ74" s="277">
        <f t="shared" si="237"/>
        <v>0</v>
      </c>
      <c r="BR74" s="277">
        <f t="shared" si="238"/>
        <v>0</v>
      </c>
      <c r="BS74" s="303">
        <f t="shared" si="239"/>
        <v>0</v>
      </c>
      <c r="BT74" s="380" t="str">
        <f t="shared" si="173"/>
        <v>Д</v>
      </c>
      <c r="BU74" s="274"/>
      <c r="BV74" s="181">
        <f>'Сведения ФОВ'!BY98</f>
        <v>0</v>
      </c>
      <c r="BW74" s="181">
        <f>'Сведения ФОВ'!BZ98</f>
        <v>0</v>
      </c>
      <c r="BX74" s="277">
        <f t="shared" si="240"/>
        <v>0</v>
      </c>
      <c r="BY74" s="277">
        <f t="shared" si="241"/>
        <v>0</v>
      </c>
      <c r="BZ74" s="276">
        <f t="shared" si="174"/>
        <v>0</v>
      </c>
      <c r="CA74" s="277">
        <f t="shared" si="242"/>
        <v>0</v>
      </c>
      <c r="CB74" s="277">
        <f t="shared" si="243"/>
        <v>0</v>
      </c>
      <c r="CC74" s="277">
        <f t="shared" si="244"/>
        <v>0</v>
      </c>
      <c r="CD74" s="277">
        <f t="shared" si="245"/>
        <v>0</v>
      </c>
      <c r="CE74" s="303">
        <f t="shared" si="246"/>
        <v>0</v>
      </c>
      <c r="CF74" s="380" t="str">
        <f t="shared" si="175"/>
        <v>Д</v>
      </c>
      <c r="CG74" s="274"/>
      <c r="CH74" s="181">
        <f>'Сведения ФОВ'!CK98</f>
        <v>0</v>
      </c>
      <c r="CI74" s="181">
        <f>'Сведения ФОВ'!CL98</f>
        <v>0</v>
      </c>
      <c r="CJ74" s="277">
        <f t="shared" si="247"/>
        <v>0</v>
      </c>
      <c r="CK74" s="277">
        <f t="shared" si="248"/>
        <v>0</v>
      </c>
      <c r="CL74" s="276">
        <f t="shared" si="176"/>
        <v>0</v>
      </c>
      <c r="CM74" s="277">
        <f t="shared" si="249"/>
        <v>0</v>
      </c>
      <c r="CN74" s="277">
        <f t="shared" si="250"/>
        <v>0</v>
      </c>
      <c r="CO74" s="277">
        <f t="shared" si="251"/>
        <v>0</v>
      </c>
      <c r="CP74" s="277">
        <f t="shared" si="252"/>
        <v>0</v>
      </c>
      <c r="CQ74" s="303">
        <f t="shared" si="253"/>
        <v>0</v>
      </c>
      <c r="CR74" s="380" t="str">
        <f t="shared" si="177"/>
        <v>Д</v>
      </c>
      <c r="CS74" s="274"/>
      <c r="CT74" s="181">
        <f>'Сведения ФОВ'!CW98</f>
        <v>0</v>
      </c>
      <c r="CU74" s="181">
        <f>'Сведения ФОВ'!CX98</f>
        <v>0</v>
      </c>
      <c r="CV74" s="277">
        <f t="shared" si="254"/>
        <v>0</v>
      </c>
      <c r="CW74" s="277">
        <f t="shared" si="255"/>
        <v>0</v>
      </c>
      <c r="CX74" s="276">
        <f t="shared" si="178"/>
        <v>0</v>
      </c>
      <c r="CY74" s="277">
        <f t="shared" si="256"/>
        <v>0</v>
      </c>
      <c r="CZ74" s="277">
        <f t="shared" si="257"/>
        <v>0</v>
      </c>
      <c r="DA74" s="277">
        <f t="shared" si="258"/>
        <v>0</v>
      </c>
      <c r="DB74" s="277">
        <f t="shared" si="259"/>
        <v>0</v>
      </c>
      <c r="DC74" s="303">
        <f t="shared" si="260"/>
        <v>0</v>
      </c>
      <c r="DD74" s="380" t="str">
        <f t="shared" si="179"/>
        <v>Д</v>
      </c>
      <c r="DE74" s="274"/>
      <c r="DF74" s="181">
        <f>'Сведения ФОВ'!DI98</f>
        <v>0</v>
      </c>
      <c r="DG74" s="181">
        <f>'Сведения ФОВ'!DJ98</f>
        <v>0</v>
      </c>
      <c r="DH74" s="277">
        <f t="shared" si="261"/>
        <v>0</v>
      </c>
      <c r="DI74" s="277">
        <f t="shared" si="262"/>
        <v>0</v>
      </c>
      <c r="DJ74" s="276">
        <f t="shared" si="180"/>
        <v>0</v>
      </c>
      <c r="DK74" s="277">
        <f t="shared" si="263"/>
        <v>0</v>
      </c>
      <c r="DL74" s="277">
        <f t="shared" si="264"/>
        <v>0</v>
      </c>
      <c r="DM74" s="277">
        <f t="shared" si="265"/>
        <v>0</v>
      </c>
      <c r="DN74" s="277">
        <f t="shared" si="266"/>
        <v>0</v>
      </c>
      <c r="DO74" s="303">
        <f t="shared" si="267"/>
        <v>0</v>
      </c>
      <c r="DP74" s="380" t="str">
        <f t="shared" si="181"/>
        <v>Д</v>
      </c>
      <c r="DQ74" s="274"/>
      <c r="DR74" s="181">
        <f>'Сведения ФОВ'!DU98</f>
        <v>0</v>
      </c>
      <c r="DS74" s="181">
        <f>'Сведения ФОВ'!DV98</f>
        <v>0</v>
      </c>
      <c r="DT74" s="277">
        <f t="shared" si="268"/>
        <v>0</v>
      </c>
      <c r="DU74" s="277">
        <f t="shared" si="269"/>
        <v>0</v>
      </c>
      <c r="DV74" s="276">
        <f t="shared" si="182"/>
        <v>0</v>
      </c>
      <c r="DW74" s="277">
        <f t="shared" si="270"/>
        <v>0</v>
      </c>
      <c r="DX74" s="277">
        <f t="shared" si="271"/>
        <v>0</v>
      </c>
      <c r="DY74" s="277">
        <f t="shared" si="272"/>
        <v>0</v>
      </c>
      <c r="DZ74" s="277">
        <f t="shared" si="273"/>
        <v>0</v>
      </c>
      <c r="EA74" s="303">
        <f t="shared" si="274"/>
        <v>0</v>
      </c>
      <c r="EB74" s="380" t="str">
        <f t="shared" si="183"/>
        <v>Д</v>
      </c>
      <c r="EC74" s="274"/>
      <c r="ED74" s="181">
        <f>'Сведения ФОВ'!EG98</f>
        <v>0</v>
      </c>
      <c r="EE74" s="181">
        <f>'Сведения ФОВ'!EH98</f>
        <v>0</v>
      </c>
      <c r="EF74" s="277">
        <f t="shared" si="275"/>
        <v>0</v>
      </c>
      <c r="EG74" s="277">
        <f t="shared" si="276"/>
        <v>0</v>
      </c>
      <c r="EH74" s="276">
        <f t="shared" si="184"/>
        <v>0</v>
      </c>
      <c r="EI74" s="277">
        <f t="shared" si="277"/>
        <v>0</v>
      </c>
      <c r="EJ74" s="277">
        <f t="shared" si="278"/>
        <v>0</v>
      </c>
      <c r="EK74" s="277">
        <f t="shared" si="279"/>
        <v>0</v>
      </c>
      <c r="EL74" s="277">
        <f t="shared" si="280"/>
        <v>0</v>
      </c>
      <c r="EM74" s="303">
        <f t="shared" si="281"/>
        <v>0</v>
      </c>
      <c r="EN74" s="380" t="str">
        <f t="shared" si="185"/>
        <v>Д</v>
      </c>
      <c r="EO74" s="274"/>
      <c r="EP74" s="181">
        <f>'Сведения ФОВ'!ES98</f>
        <v>0</v>
      </c>
      <c r="EQ74" s="181">
        <f>'Сведения ФОВ'!ET98</f>
        <v>0</v>
      </c>
      <c r="ER74" s="277">
        <f t="shared" si="282"/>
        <v>0</v>
      </c>
      <c r="ES74" s="277">
        <f t="shared" si="283"/>
        <v>0</v>
      </c>
      <c r="ET74" s="276">
        <f t="shared" si="186"/>
        <v>0</v>
      </c>
      <c r="EU74" s="277">
        <f t="shared" si="284"/>
        <v>0</v>
      </c>
      <c r="EV74" s="277">
        <f t="shared" si="285"/>
        <v>0</v>
      </c>
      <c r="EW74" s="277">
        <f t="shared" si="286"/>
        <v>0</v>
      </c>
      <c r="EX74" s="277">
        <f t="shared" si="287"/>
        <v>0</v>
      </c>
      <c r="EY74" s="303">
        <f t="shared" si="288"/>
        <v>0</v>
      </c>
      <c r="EZ74" s="380" t="str">
        <f t="shared" si="187"/>
        <v>Д</v>
      </c>
      <c r="FA74" s="274"/>
      <c r="FB74" s="181">
        <f>'Сведения ФОВ'!FE98</f>
        <v>0</v>
      </c>
      <c r="FC74" s="181">
        <f>'Сведения ФОВ'!FF98</f>
        <v>0</v>
      </c>
      <c r="FD74" s="277">
        <f t="shared" si="289"/>
        <v>0</v>
      </c>
      <c r="FE74" s="277">
        <f t="shared" si="290"/>
        <v>0</v>
      </c>
      <c r="FF74" s="276">
        <f t="shared" si="188"/>
        <v>0</v>
      </c>
      <c r="FG74" s="277">
        <f t="shared" si="291"/>
        <v>0</v>
      </c>
      <c r="FH74" s="277">
        <f t="shared" si="292"/>
        <v>0</v>
      </c>
      <c r="FI74" s="277">
        <f t="shared" si="293"/>
        <v>0</v>
      </c>
      <c r="FJ74" s="277">
        <f t="shared" si="294"/>
        <v>0</v>
      </c>
      <c r="FK74" s="303">
        <f t="shared" si="295"/>
        <v>0</v>
      </c>
      <c r="FL74" s="380" t="str">
        <f t="shared" si="189"/>
        <v>Д</v>
      </c>
      <c r="FM74" s="274"/>
      <c r="FN74" s="181">
        <f>'Сведения ФОВ'!FQ98</f>
        <v>0</v>
      </c>
      <c r="FO74" s="181">
        <f>'Сведения ФОВ'!FR98</f>
        <v>0</v>
      </c>
      <c r="FP74" s="277">
        <f t="shared" si="296"/>
        <v>0</v>
      </c>
      <c r="FQ74" s="277">
        <f t="shared" si="297"/>
        <v>0</v>
      </c>
      <c r="FR74" s="276">
        <f t="shared" si="190"/>
        <v>0</v>
      </c>
      <c r="FS74" s="277">
        <f t="shared" si="298"/>
        <v>0</v>
      </c>
      <c r="FT74" s="277">
        <f t="shared" si="299"/>
        <v>0</v>
      </c>
      <c r="FU74" s="277">
        <f t="shared" si="300"/>
        <v>0</v>
      </c>
      <c r="FV74" s="277">
        <f t="shared" si="301"/>
        <v>0</v>
      </c>
      <c r="FW74" s="303">
        <f t="shared" si="302"/>
        <v>0</v>
      </c>
      <c r="FX74" s="380" t="str">
        <f t="shared" si="191"/>
        <v>Д</v>
      </c>
      <c r="FY74" s="274"/>
      <c r="FZ74" s="181">
        <f>'Сведения ФОВ'!GC98</f>
        <v>0</v>
      </c>
      <c r="GA74" s="181">
        <f>'Сведения ФОВ'!GD98</f>
        <v>0</v>
      </c>
      <c r="GB74" s="277">
        <f t="shared" si="303"/>
        <v>0</v>
      </c>
      <c r="GC74" s="277">
        <f t="shared" si="304"/>
        <v>0</v>
      </c>
      <c r="GD74" s="276">
        <f t="shared" si="192"/>
        <v>0</v>
      </c>
      <c r="GE74" s="277">
        <f t="shared" si="305"/>
        <v>0</v>
      </c>
      <c r="GF74" s="277">
        <f t="shared" si="306"/>
        <v>0</v>
      </c>
      <c r="GG74" s="277">
        <f t="shared" si="307"/>
        <v>0</v>
      </c>
      <c r="GH74" s="277">
        <f t="shared" si="308"/>
        <v>0</v>
      </c>
      <c r="GI74" s="303">
        <f t="shared" si="309"/>
        <v>0</v>
      </c>
      <c r="GJ74" s="380" t="str">
        <f t="shared" si="193"/>
        <v>Д</v>
      </c>
      <c r="GK74" s="274"/>
      <c r="GL74" s="181">
        <f>'Сведения ФОВ'!GO98</f>
        <v>0</v>
      </c>
      <c r="GM74" s="181">
        <f>'Сведения ФОВ'!GP98</f>
        <v>0</v>
      </c>
      <c r="GN74" s="277">
        <f t="shared" si="310"/>
        <v>0</v>
      </c>
      <c r="GO74" s="277">
        <f t="shared" si="311"/>
        <v>0</v>
      </c>
      <c r="GP74" s="276">
        <f t="shared" si="194"/>
        <v>0</v>
      </c>
      <c r="GQ74" s="277">
        <f t="shared" si="312"/>
        <v>0</v>
      </c>
      <c r="GR74" s="277">
        <f t="shared" si="313"/>
        <v>0</v>
      </c>
      <c r="GS74" s="277">
        <f t="shared" si="314"/>
        <v>0</v>
      </c>
      <c r="GT74" s="277">
        <f t="shared" si="315"/>
        <v>0</v>
      </c>
      <c r="GU74" s="303">
        <f t="shared" si="316"/>
        <v>0</v>
      </c>
      <c r="GV74" s="380" t="str">
        <f t="shared" si="195"/>
        <v>Д</v>
      </c>
      <c r="GW74" s="274"/>
      <c r="GX74" s="181">
        <f>'Сведения ФОВ'!HA98</f>
        <v>0</v>
      </c>
      <c r="GY74" s="181">
        <f>'Сведения ФОВ'!HB98</f>
        <v>0</v>
      </c>
      <c r="GZ74" s="277">
        <f t="shared" si="317"/>
        <v>0</v>
      </c>
      <c r="HA74" s="277">
        <f t="shared" si="318"/>
        <v>0</v>
      </c>
      <c r="HB74" s="276">
        <f t="shared" si="196"/>
        <v>0</v>
      </c>
      <c r="HC74" s="277">
        <f t="shared" si="319"/>
        <v>0</v>
      </c>
      <c r="HD74" s="277">
        <f t="shared" si="320"/>
        <v>0</v>
      </c>
      <c r="HE74" s="277">
        <f t="shared" si="321"/>
        <v>0</v>
      </c>
      <c r="HF74" s="277">
        <f t="shared" si="322"/>
        <v>0</v>
      </c>
      <c r="HG74" s="303">
        <f t="shared" si="323"/>
        <v>0</v>
      </c>
      <c r="HH74" s="380" t="str">
        <f t="shared" si="197"/>
        <v>Д</v>
      </c>
    </row>
    <row r="75" spans="1:216" ht="15.75">
      <c r="A75" s="241"/>
      <c r="B75" s="181">
        <f>'Сведения ФОВ'!E99</f>
        <v>0</v>
      </c>
      <c r="C75" s="181">
        <f>'Сведения ФОВ'!F99</f>
        <v>0</v>
      </c>
      <c r="D75" s="277">
        <f t="shared" si="198"/>
        <v>0</v>
      </c>
      <c r="E75" s="277">
        <f t="shared" si="199"/>
        <v>0</v>
      </c>
      <c r="F75" s="276">
        <f t="shared" si="162"/>
        <v>0</v>
      </c>
      <c r="G75" s="277">
        <f t="shared" si="200"/>
        <v>0</v>
      </c>
      <c r="H75" s="277">
        <f t="shared" si="201"/>
        <v>0</v>
      </c>
      <c r="I75" s="277">
        <f t="shared" si="202"/>
        <v>0</v>
      </c>
      <c r="J75" s="277">
        <f t="shared" si="203"/>
        <v>0</v>
      </c>
      <c r="K75" s="303">
        <f t="shared" si="204"/>
        <v>0</v>
      </c>
      <c r="L75" s="380" t="str">
        <f t="shared" si="163"/>
        <v>Д</v>
      </c>
      <c r="M75" s="274"/>
      <c r="N75" s="181">
        <f>'Сведения ФОВ'!Q99</f>
        <v>0</v>
      </c>
      <c r="O75" s="181">
        <f>'Сведения ФОВ'!R99</f>
        <v>0</v>
      </c>
      <c r="P75" s="277">
        <f t="shared" si="205"/>
        <v>0</v>
      </c>
      <c r="Q75" s="277">
        <f t="shared" si="206"/>
        <v>0</v>
      </c>
      <c r="R75" s="276">
        <f t="shared" si="164"/>
        <v>0</v>
      </c>
      <c r="S75" s="277">
        <f t="shared" si="207"/>
        <v>0</v>
      </c>
      <c r="T75" s="277">
        <f t="shared" si="208"/>
        <v>0</v>
      </c>
      <c r="U75" s="277">
        <f t="shared" si="209"/>
        <v>0</v>
      </c>
      <c r="V75" s="277">
        <f t="shared" si="210"/>
        <v>0</v>
      </c>
      <c r="W75" s="303">
        <f t="shared" si="211"/>
        <v>0</v>
      </c>
      <c r="X75" s="380" t="str">
        <f t="shared" si="165"/>
        <v>Д</v>
      </c>
      <c r="Y75" s="274"/>
      <c r="Z75" s="181">
        <f>'Сведения ФОВ'!AC99</f>
        <v>0</v>
      </c>
      <c r="AA75" s="181">
        <f>'Сведения ФОВ'!AD99</f>
        <v>0</v>
      </c>
      <c r="AB75" s="277">
        <f t="shared" si="212"/>
        <v>0</v>
      </c>
      <c r="AC75" s="277">
        <f t="shared" si="213"/>
        <v>0</v>
      </c>
      <c r="AD75" s="276">
        <f t="shared" si="166"/>
        <v>0</v>
      </c>
      <c r="AE75" s="277">
        <f t="shared" si="214"/>
        <v>0</v>
      </c>
      <c r="AF75" s="277">
        <f t="shared" si="215"/>
        <v>0</v>
      </c>
      <c r="AG75" s="277">
        <f t="shared" si="216"/>
        <v>0</v>
      </c>
      <c r="AH75" s="277">
        <f t="shared" si="217"/>
        <v>0</v>
      </c>
      <c r="AI75" s="303">
        <f t="shared" si="218"/>
        <v>0</v>
      </c>
      <c r="AJ75" s="380" t="str">
        <f t="shared" si="167"/>
        <v>Д</v>
      </c>
      <c r="AK75" s="274"/>
      <c r="AL75" s="181">
        <f>'Сведения ФОВ'!AO99</f>
        <v>0</v>
      </c>
      <c r="AM75" s="181">
        <f>'Сведения ФОВ'!AP99</f>
        <v>0</v>
      </c>
      <c r="AN75" s="277">
        <f t="shared" si="219"/>
        <v>0</v>
      </c>
      <c r="AO75" s="277">
        <f t="shared" si="220"/>
        <v>0</v>
      </c>
      <c r="AP75" s="276">
        <f t="shared" si="168"/>
        <v>0</v>
      </c>
      <c r="AQ75" s="277">
        <f t="shared" si="221"/>
        <v>0</v>
      </c>
      <c r="AR75" s="277">
        <f t="shared" si="222"/>
        <v>0</v>
      </c>
      <c r="AS75" s="277">
        <f t="shared" si="223"/>
        <v>0</v>
      </c>
      <c r="AT75" s="277">
        <f t="shared" si="224"/>
        <v>0</v>
      </c>
      <c r="AU75" s="303">
        <f t="shared" si="225"/>
        <v>0</v>
      </c>
      <c r="AV75" s="380" t="str">
        <f t="shared" si="169"/>
        <v>Д</v>
      </c>
      <c r="AW75" s="274"/>
      <c r="AX75" s="181">
        <f>'Сведения ФОВ'!BA99</f>
        <v>0</v>
      </c>
      <c r="AY75" s="181">
        <f>'Сведения ФОВ'!BB99</f>
        <v>0</v>
      </c>
      <c r="AZ75" s="277">
        <f t="shared" si="226"/>
        <v>0</v>
      </c>
      <c r="BA75" s="277">
        <f t="shared" si="227"/>
        <v>0</v>
      </c>
      <c r="BB75" s="276">
        <f t="shared" si="170"/>
        <v>0</v>
      </c>
      <c r="BC75" s="277">
        <f t="shared" si="228"/>
        <v>0</v>
      </c>
      <c r="BD75" s="277">
        <f t="shared" si="229"/>
        <v>0</v>
      </c>
      <c r="BE75" s="277">
        <f t="shared" si="230"/>
        <v>0</v>
      </c>
      <c r="BF75" s="277">
        <f t="shared" si="231"/>
        <v>0</v>
      </c>
      <c r="BG75" s="303">
        <f t="shared" si="232"/>
        <v>0</v>
      </c>
      <c r="BH75" s="380" t="str">
        <f t="shared" si="171"/>
        <v>Д</v>
      </c>
      <c r="BI75" s="274"/>
      <c r="BJ75" s="181">
        <f>'Сведения ФОВ'!BM99</f>
        <v>0</v>
      </c>
      <c r="BK75" s="181">
        <f>'Сведения ФОВ'!BN99</f>
        <v>0</v>
      </c>
      <c r="BL75" s="277">
        <f t="shared" si="233"/>
        <v>0</v>
      </c>
      <c r="BM75" s="277">
        <f t="shared" si="234"/>
        <v>0</v>
      </c>
      <c r="BN75" s="276">
        <f t="shared" si="172"/>
        <v>0</v>
      </c>
      <c r="BO75" s="277">
        <f t="shared" si="235"/>
        <v>0</v>
      </c>
      <c r="BP75" s="277">
        <f t="shared" si="236"/>
        <v>0</v>
      </c>
      <c r="BQ75" s="277">
        <f t="shared" si="237"/>
        <v>0</v>
      </c>
      <c r="BR75" s="277">
        <f t="shared" si="238"/>
        <v>0</v>
      </c>
      <c r="BS75" s="303">
        <f t="shared" si="239"/>
        <v>0</v>
      </c>
      <c r="BT75" s="380" t="str">
        <f t="shared" si="173"/>
        <v>Д</v>
      </c>
      <c r="BU75" s="274"/>
      <c r="BV75" s="181">
        <f>'Сведения ФОВ'!BY99</f>
        <v>0</v>
      </c>
      <c r="BW75" s="181">
        <f>'Сведения ФОВ'!BZ99</f>
        <v>0</v>
      </c>
      <c r="BX75" s="277">
        <f t="shared" si="240"/>
        <v>0</v>
      </c>
      <c r="BY75" s="277">
        <f t="shared" si="241"/>
        <v>0</v>
      </c>
      <c r="BZ75" s="276">
        <f t="shared" si="174"/>
        <v>0</v>
      </c>
      <c r="CA75" s="277">
        <f t="shared" si="242"/>
        <v>0</v>
      </c>
      <c r="CB75" s="277">
        <f t="shared" si="243"/>
        <v>0</v>
      </c>
      <c r="CC75" s="277">
        <f t="shared" si="244"/>
        <v>0</v>
      </c>
      <c r="CD75" s="277">
        <f t="shared" si="245"/>
        <v>0</v>
      </c>
      <c r="CE75" s="303">
        <f t="shared" si="246"/>
        <v>0</v>
      </c>
      <c r="CF75" s="380" t="str">
        <f t="shared" si="175"/>
        <v>Д</v>
      </c>
      <c r="CG75" s="274"/>
      <c r="CH75" s="181">
        <f>'Сведения ФОВ'!CK99</f>
        <v>0</v>
      </c>
      <c r="CI75" s="181">
        <f>'Сведения ФОВ'!CL99</f>
        <v>0</v>
      </c>
      <c r="CJ75" s="277">
        <f t="shared" si="247"/>
        <v>0</v>
      </c>
      <c r="CK75" s="277">
        <f t="shared" si="248"/>
        <v>0</v>
      </c>
      <c r="CL75" s="276">
        <f t="shared" si="176"/>
        <v>0</v>
      </c>
      <c r="CM75" s="277">
        <f t="shared" si="249"/>
        <v>0</v>
      </c>
      <c r="CN75" s="277">
        <f t="shared" si="250"/>
        <v>0</v>
      </c>
      <c r="CO75" s="277">
        <f t="shared" si="251"/>
        <v>0</v>
      </c>
      <c r="CP75" s="277">
        <f t="shared" si="252"/>
        <v>0</v>
      </c>
      <c r="CQ75" s="303">
        <f t="shared" si="253"/>
        <v>0</v>
      </c>
      <c r="CR75" s="380" t="str">
        <f t="shared" si="177"/>
        <v>Д</v>
      </c>
      <c r="CS75" s="274"/>
      <c r="CT75" s="181">
        <f>'Сведения ФОВ'!CW99</f>
        <v>0</v>
      </c>
      <c r="CU75" s="181">
        <f>'Сведения ФОВ'!CX99</f>
        <v>0</v>
      </c>
      <c r="CV75" s="277">
        <f t="shared" si="254"/>
        <v>0</v>
      </c>
      <c r="CW75" s="277">
        <f t="shared" si="255"/>
        <v>0</v>
      </c>
      <c r="CX75" s="276">
        <f t="shared" si="178"/>
        <v>0</v>
      </c>
      <c r="CY75" s="277">
        <f t="shared" si="256"/>
        <v>0</v>
      </c>
      <c r="CZ75" s="277">
        <f t="shared" si="257"/>
        <v>0</v>
      </c>
      <c r="DA75" s="277">
        <f t="shared" si="258"/>
        <v>0</v>
      </c>
      <c r="DB75" s="277">
        <f t="shared" si="259"/>
        <v>0</v>
      </c>
      <c r="DC75" s="303">
        <f t="shared" si="260"/>
        <v>0</v>
      </c>
      <c r="DD75" s="380" t="str">
        <f t="shared" si="179"/>
        <v>Д</v>
      </c>
      <c r="DE75" s="274"/>
      <c r="DF75" s="181">
        <f>'Сведения ФОВ'!DI99</f>
        <v>0</v>
      </c>
      <c r="DG75" s="181">
        <f>'Сведения ФОВ'!DJ99</f>
        <v>0</v>
      </c>
      <c r="DH75" s="277">
        <f t="shared" si="261"/>
        <v>0</v>
      </c>
      <c r="DI75" s="277">
        <f t="shared" si="262"/>
        <v>0</v>
      </c>
      <c r="DJ75" s="276">
        <f t="shared" si="180"/>
        <v>0</v>
      </c>
      <c r="DK75" s="277">
        <f t="shared" si="263"/>
        <v>0</v>
      </c>
      <c r="DL75" s="277">
        <f t="shared" si="264"/>
        <v>0</v>
      </c>
      <c r="DM75" s="277">
        <f t="shared" si="265"/>
        <v>0</v>
      </c>
      <c r="DN75" s="277">
        <f t="shared" si="266"/>
        <v>0</v>
      </c>
      <c r="DO75" s="303">
        <f t="shared" si="267"/>
        <v>0</v>
      </c>
      <c r="DP75" s="380" t="str">
        <f t="shared" si="181"/>
        <v>Д</v>
      </c>
      <c r="DQ75" s="274"/>
      <c r="DR75" s="181">
        <f>'Сведения ФОВ'!DU99</f>
        <v>0</v>
      </c>
      <c r="DS75" s="181">
        <f>'Сведения ФОВ'!DV99</f>
        <v>0</v>
      </c>
      <c r="DT75" s="277">
        <f t="shared" si="268"/>
        <v>0</v>
      </c>
      <c r="DU75" s="277">
        <f t="shared" si="269"/>
        <v>0</v>
      </c>
      <c r="DV75" s="276">
        <f t="shared" si="182"/>
        <v>0</v>
      </c>
      <c r="DW75" s="277">
        <f t="shared" si="270"/>
        <v>0</v>
      </c>
      <c r="DX75" s="277">
        <f t="shared" si="271"/>
        <v>0</v>
      </c>
      <c r="DY75" s="277">
        <f t="shared" si="272"/>
        <v>0</v>
      </c>
      <c r="DZ75" s="277">
        <f t="shared" si="273"/>
        <v>0</v>
      </c>
      <c r="EA75" s="303">
        <f t="shared" si="274"/>
        <v>0</v>
      </c>
      <c r="EB75" s="380" t="str">
        <f t="shared" si="183"/>
        <v>Д</v>
      </c>
      <c r="EC75" s="274"/>
      <c r="ED75" s="181">
        <f>'Сведения ФОВ'!EG99</f>
        <v>0</v>
      </c>
      <c r="EE75" s="181">
        <f>'Сведения ФОВ'!EH99</f>
        <v>0</v>
      </c>
      <c r="EF75" s="277">
        <f t="shared" si="275"/>
        <v>0</v>
      </c>
      <c r="EG75" s="277">
        <f t="shared" si="276"/>
        <v>0</v>
      </c>
      <c r="EH75" s="276">
        <f t="shared" si="184"/>
        <v>0</v>
      </c>
      <c r="EI75" s="277">
        <f t="shared" si="277"/>
        <v>0</v>
      </c>
      <c r="EJ75" s="277">
        <f t="shared" si="278"/>
        <v>0</v>
      </c>
      <c r="EK75" s="277">
        <f t="shared" si="279"/>
        <v>0</v>
      </c>
      <c r="EL75" s="277">
        <f t="shared" si="280"/>
        <v>0</v>
      </c>
      <c r="EM75" s="303">
        <f t="shared" si="281"/>
        <v>0</v>
      </c>
      <c r="EN75" s="380" t="str">
        <f t="shared" si="185"/>
        <v>Д</v>
      </c>
      <c r="EO75" s="274"/>
      <c r="EP75" s="181">
        <f>'Сведения ФОВ'!ES99</f>
        <v>0</v>
      </c>
      <c r="EQ75" s="181">
        <f>'Сведения ФОВ'!ET99</f>
        <v>0</v>
      </c>
      <c r="ER75" s="277">
        <f t="shared" si="282"/>
        <v>0</v>
      </c>
      <c r="ES75" s="277">
        <f t="shared" si="283"/>
        <v>0</v>
      </c>
      <c r="ET75" s="276">
        <f t="shared" si="186"/>
        <v>0</v>
      </c>
      <c r="EU75" s="277">
        <f t="shared" si="284"/>
        <v>0</v>
      </c>
      <c r="EV75" s="277">
        <f t="shared" si="285"/>
        <v>0</v>
      </c>
      <c r="EW75" s="277">
        <f t="shared" si="286"/>
        <v>0</v>
      </c>
      <c r="EX75" s="277">
        <f t="shared" si="287"/>
        <v>0</v>
      </c>
      <c r="EY75" s="303">
        <f t="shared" si="288"/>
        <v>0</v>
      </c>
      <c r="EZ75" s="380" t="str">
        <f t="shared" si="187"/>
        <v>Д</v>
      </c>
      <c r="FA75" s="274"/>
      <c r="FB75" s="181">
        <f>'Сведения ФОВ'!FE99</f>
        <v>0</v>
      </c>
      <c r="FC75" s="181">
        <f>'Сведения ФОВ'!FF99</f>
        <v>0</v>
      </c>
      <c r="FD75" s="277">
        <f t="shared" si="289"/>
        <v>0</v>
      </c>
      <c r="FE75" s="277">
        <f t="shared" si="290"/>
        <v>0</v>
      </c>
      <c r="FF75" s="276">
        <f t="shared" si="188"/>
        <v>0</v>
      </c>
      <c r="FG75" s="277">
        <f t="shared" si="291"/>
        <v>0</v>
      </c>
      <c r="FH75" s="277">
        <f t="shared" si="292"/>
        <v>0</v>
      </c>
      <c r="FI75" s="277">
        <f t="shared" si="293"/>
        <v>0</v>
      </c>
      <c r="FJ75" s="277">
        <f t="shared" si="294"/>
        <v>0</v>
      </c>
      <c r="FK75" s="303">
        <f t="shared" si="295"/>
        <v>0</v>
      </c>
      <c r="FL75" s="380" t="str">
        <f t="shared" si="189"/>
        <v>Д</v>
      </c>
      <c r="FM75" s="274"/>
      <c r="FN75" s="181">
        <f>'Сведения ФОВ'!FQ99</f>
        <v>0</v>
      </c>
      <c r="FO75" s="181">
        <f>'Сведения ФОВ'!FR99</f>
        <v>0</v>
      </c>
      <c r="FP75" s="277">
        <f t="shared" si="296"/>
        <v>0</v>
      </c>
      <c r="FQ75" s="277">
        <f t="shared" si="297"/>
        <v>0</v>
      </c>
      <c r="FR75" s="276">
        <f t="shared" si="190"/>
        <v>0</v>
      </c>
      <c r="FS75" s="277">
        <f t="shared" si="298"/>
        <v>0</v>
      </c>
      <c r="FT75" s="277">
        <f t="shared" si="299"/>
        <v>0</v>
      </c>
      <c r="FU75" s="277">
        <f t="shared" si="300"/>
        <v>0</v>
      </c>
      <c r="FV75" s="277">
        <f t="shared" si="301"/>
        <v>0</v>
      </c>
      <c r="FW75" s="303">
        <f t="shared" si="302"/>
        <v>0</v>
      </c>
      <c r="FX75" s="380" t="str">
        <f t="shared" si="191"/>
        <v>Д</v>
      </c>
      <c r="FY75" s="274"/>
      <c r="FZ75" s="181">
        <f>'Сведения ФОВ'!GC99</f>
        <v>0</v>
      </c>
      <c r="GA75" s="181">
        <f>'Сведения ФОВ'!GD99</f>
        <v>0</v>
      </c>
      <c r="GB75" s="277">
        <f t="shared" si="303"/>
        <v>0</v>
      </c>
      <c r="GC75" s="277">
        <f t="shared" si="304"/>
        <v>0</v>
      </c>
      <c r="GD75" s="276">
        <f t="shared" si="192"/>
        <v>0</v>
      </c>
      <c r="GE75" s="277">
        <f t="shared" si="305"/>
        <v>0</v>
      </c>
      <c r="GF75" s="277">
        <f t="shared" si="306"/>
        <v>0</v>
      </c>
      <c r="GG75" s="277">
        <f t="shared" si="307"/>
        <v>0</v>
      </c>
      <c r="GH75" s="277">
        <f t="shared" si="308"/>
        <v>0</v>
      </c>
      <c r="GI75" s="303">
        <f t="shared" si="309"/>
        <v>0</v>
      </c>
      <c r="GJ75" s="380" t="str">
        <f t="shared" si="193"/>
        <v>Д</v>
      </c>
      <c r="GK75" s="274"/>
      <c r="GL75" s="181">
        <f>'Сведения ФОВ'!GO99</f>
        <v>0</v>
      </c>
      <c r="GM75" s="181">
        <f>'Сведения ФОВ'!GP99</f>
        <v>0</v>
      </c>
      <c r="GN75" s="277">
        <f t="shared" si="310"/>
        <v>0</v>
      </c>
      <c r="GO75" s="277">
        <f t="shared" si="311"/>
        <v>0</v>
      </c>
      <c r="GP75" s="276">
        <f t="shared" si="194"/>
        <v>0</v>
      </c>
      <c r="GQ75" s="277">
        <f t="shared" si="312"/>
        <v>0</v>
      </c>
      <c r="GR75" s="277">
        <f t="shared" si="313"/>
        <v>0</v>
      </c>
      <c r="GS75" s="277">
        <f t="shared" si="314"/>
        <v>0</v>
      </c>
      <c r="GT75" s="277">
        <f t="shared" si="315"/>
        <v>0</v>
      </c>
      <c r="GU75" s="303">
        <f t="shared" si="316"/>
        <v>0</v>
      </c>
      <c r="GV75" s="380" t="str">
        <f t="shared" si="195"/>
        <v>Д</v>
      </c>
      <c r="GW75" s="274"/>
      <c r="GX75" s="181">
        <f>'Сведения ФОВ'!HA99</f>
        <v>0</v>
      </c>
      <c r="GY75" s="181">
        <f>'Сведения ФОВ'!HB99</f>
        <v>0</v>
      </c>
      <c r="GZ75" s="277">
        <f t="shared" si="317"/>
        <v>0</v>
      </c>
      <c r="HA75" s="277">
        <f t="shared" si="318"/>
        <v>0</v>
      </c>
      <c r="HB75" s="276">
        <f t="shared" si="196"/>
        <v>0</v>
      </c>
      <c r="HC75" s="277">
        <f t="shared" si="319"/>
        <v>0</v>
      </c>
      <c r="HD75" s="277">
        <f t="shared" si="320"/>
        <v>0</v>
      </c>
      <c r="HE75" s="277">
        <f t="shared" si="321"/>
        <v>0</v>
      </c>
      <c r="HF75" s="277">
        <f t="shared" si="322"/>
        <v>0</v>
      </c>
      <c r="HG75" s="303">
        <f t="shared" si="323"/>
        <v>0</v>
      </c>
      <c r="HH75" s="380" t="str">
        <f t="shared" si="197"/>
        <v>Д</v>
      </c>
    </row>
    <row r="76" spans="1:216" ht="15.75">
      <c r="A76" s="241"/>
      <c r="B76" s="181">
        <f>'Сведения ФОВ'!E100</f>
        <v>0</v>
      </c>
      <c r="C76" s="181">
        <f>'Сведения ФОВ'!F100</f>
        <v>0</v>
      </c>
      <c r="D76" s="277">
        <f t="shared" si="198"/>
        <v>0</v>
      </c>
      <c r="E76" s="277">
        <f t="shared" si="199"/>
        <v>0</v>
      </c>
      <c r="F76" s="276">
        <f t="shared" si="162"/>
        <v>0</v>
      </c>
      <c r="G76" s="277">
        <f t="shared" si="200"/>
        <v>0</v>
      </c>
      <c r="H76" s="277">
        <f t="shared" si="201"/>
        <v>0</v>
      </c>
      <c r="I76" s="277">
        <f t="shared" si="202"/>
        <v>0</v>
      </c>
      <c r="J76" s="277">
        <f t="shared" si="203"/>
        <v>0</v>
      </c>
      <c r="K76" s="303">
        <f t="shared" si="204"/>
        <v>0</v>
      </c>
      <c r="L76" s="380" t="str">
        <f t="shared" si="163"/>
        <v>Д</v>
      </c>
      <c r="M76" s="274"/>
      <c r="N76" s="181">
        <f>'Сведения ФОВ'!Q100</f>
        <v>0</v>
      </c>
      <c r="O76" s="181">
        <f>'Сведения ФОВ'!R100</f>
        <v>0</v>
      </c>
      <c r="P76" s="277">
        <f t="shared" si="205"/>
        <v>0</v>
      </c>
      <c r="Q76" s="277">
        <f t="shared" si="206"/>
        <v>0</v>
      </c>
      <c r="R76" s="276">
        <f t="shared" si="164"/>
        <v>0</v>
      </c>
      <c r="S76" s="277">
        <f t="shared" si="207"/>
        <v>0</v>
      </c>
      <c r="T76" s="277">
        <f t="shared" si="208"/>
        <v>0</v>
      </c>
      <c r="U76" s="277">
        <f t="shared" si="209"/>
        <v>0</v>
      </c>
      <c r="V76" s="277">
        <f t="shared" si="210"/>
        <v>0</v>
      </c>
      <c r="W76" s="303">
        <f t="shared" si="211"/>
        <v>0</v>
      </c>
      <c r="X76" s="380" t="str">
        <f t="shared" si="165"/>
        <v>Д</v>
      </c>
      <c r="Y76" s="274"/>
      <c r="Z76" s="181">
        <f>'Сведения ФОВ'!AC100</f>
        <v>0</v>
      </c>
      <c r="AA76" s="181">
        <f>'Сведения ФОВ'!AD100</f>
        <v>0</v>
      </c>
      <c r="AB76" s="277">
        <f t="shared" si="212"/>
        <v>0</v>
      </c>
      <c r="AC76" s="277">
        <f t="shared" si="213"/>
        <v>0</v>
      </c>
      <c r="AD76" s="276">
        <f t="shared" si="166"/>
        <v>0</v>
      </c>
      <c r="AE76" s="277">
        <f t="shared" si="214"/>
        <v>0</v>
      </c>
      <c r="AF76" s="277">
        <f t="shared" si="215"/>
        <v>0</v>
      </c>
      <c r="AG76" s="277">
        <f t="shared" si="216"/>
        <v>0</v>
      </c>
      <c r="AH76" s="277">
        <f t="shared" si="217"/>
        <v>0</v>
      </c>
      <c r="AI76" s="303">
        <f t="shared" si="218"/>
        <v>0</v>
      </c>
      <c r="AJ76" s="380" t="str">
        <f t="shared" si="167"/>
        <v>Д</v>
      </c>
      <c r="AK76" s="274"/>
      <c r="AL76" s="181">
        <f>'Сведения ФОВ'!AO100</f>
        <v>0</v>
      </c>
      <c r="AM76" s="181">
        <f>'Сведения ФОВ'!AP100</f>
        <v>0</v>
      </c>
      <c r="AN76" s="277">
        <f t="shared" si="219"/>
        <v>0</v>
      </c>
      <c r="AO76" s="277">
        <f t="shared" si="220"/>
        <v>0</v>
      </c>
      <c r="AP76" s="276">
        <f t="shared" si="168"/>
        <v>0</v>
      </c>
      <c r="AQ76" s="277">
        <f t="shared" si="221"/>
        <v>0</v>
      </c>
      <c r="AR76" s="277">
        <f t="shared" si="222"/>
        <v>0</v>
      </c>
      <c r="AS76" s="277">
        <f t="shared" si="223"/>
        <v>0</v>
      </c>
      <c r="AT76" s="277">
        <f t="shared" si="224"/>
        <v>0</v>
      </c>
      <c r="AU76" s="303">
        <f t="shared" si="225"/>
        <v>0</v>
      </c>
      <c r="AV76" s="380" t="str">
        <f t="shared" si="169"/>
        <v>Д</v>
      </c>
      <c r="AW76" s="274"/>
      <c r="AX76" s="181">
        <f>'Сведения ФОВ'!BA100</f>
        <v>0</v>
      </c>
      <c r="AY76" s="181">
        <f>'Сведения ФОВ'!BB100</f>
        <v>0</v>
      </c>
      <c r="AZ76" s="277">
        <f t="shared" si="226"/>
        <v>0</v>
      </c>
      <c r="BA76" s="277">
        <f t="shared" si="227"/>
        <v>0</v>
      </c>
      <c r="BB76" s="276">
        <f t="shared" si="170"/>
        <v>0</v>
      </c>
      <c r="BC76" s="277">
        <f t="shared" si="228"/>
        <v>0</v>
      </c>
      <c r="BD76" s="277">
        <f t="shared" si="229"/>
        <v>0</v>
      </c>
      <c r="BE76" s="277">
        <f t="shared" si="230"/>
        <v>0</v>
      </c>
      <c r="BF76" s="277">
        <f t="shared" si="231"/>
        <v>0</v>
      </c>
      <c r="BG76" s="303">
        <f t="shared" si="232"/>
        <v>0</v>
      </c>
      <c r="BH76" s="380" t="str">
        <f t="shared" si="171"/>
        <v>Д</v>
      </c>
      <c r="BI76" s="274"/>
      <c r="BJ76" s="181">
        <f>'Сведения ФОВ'!BM100</f>
        <v>0</v>
      </c>
      <c r="BK76" s="181">
        <f>'Сведения ФОВ'!BN100</f>
        <v>0</v>
      </c>
      <c r="BL76" s="277">
        <f t="shared" si="233"/>
        <v>0</v>
      </c>
      <c r="BM76" s="277">
        <f t="shared" si="234"/>
        <v>0</v>
      </c>
      <c r="BN76" s="276">
        <f t="shared" si="172"/>
        <v>0</v>
      </c>
      <c r="BO76" s="277">
        <f t="shared" si="235"/>
        <v>0</v>
      </c>
      <c r="BP76" s="277">
        <f t="shared" si="236"/>
        <v>0</v>
      </c>
      <c r="BQ76" s="277">
        <f t="shared" si="237"/>
        <v>0</v>
      </c>
      <c r="BR76" s="277">
        <f t="shared" si="238"/>
        <v>0</v>
      </c>
      <c r="BS76" s="303">
        <f t="shared" si="239"/>
        <v>0</v>
      </c>
      <c r="BT76" s="380" t="str">
        <f t="shared" si="173"/>
        <v>Д</v>
      </c>
      <c r="BU76" s="274"/>
      <c r="BV76" s="181">
        <f>'Сведения ФОВ'!BY100</f>
        <v>0</v>
      </c>
      <c r="BW76" s="181">
        <f>'Сведения ФОВ'!BZ100</f>
        <v>0</v>
      </c>
      <c r="BX76" s="277">
        <f t="shared" si="240"/>
        <v>0</v>
      </c>
      <c r="BY76" s="277">
        <f t="shared" si="241"/>
        <v>0</v>
      </c>
      <c r="BZ76" s="276">
        <f t="shared" si="174"/>
        <v>0</v>
      </c>
      <c r="CA76" s="277">
        <f t="shared" si="242"/>
        <v>0</v>
      </c>
      <c r="CB76" s="277">
        <f t="shared" si="243"/>
        <v>0</v>
      </c>
      <c r="CC76" s="277">
        <f t="shared" si="244"/>
        <v>0</v>
      </c>
      <c r="CD76" s="277">
        <f t="shared" si="245"/>
        <v>0</v>
      </c>
      <c r="CE76" s="303">
        <f t="shared" si="246"/>
        <v>0</v>
      </c>
      <c r="CF76" s="380" t="str">
        <f t="shared" si="175"/>
        <v>Д</v>
      </c>
      <c r="CG76" s="274"/>
      <c r="CH76" s="181">
        <f>'Сведения ФОВ'!CK100</f>
        <v>0</v>
      </c>
      <c r="CI76" s="181">
        <f>'Сведения ФОВ'!CL100</f>
        <v>0</v>
      </c>
      <c r="CJ76" s="277">
        <f t="shared" si="247"/>
        <v>0</v>
      </c>
      <c r="CK76" s="277">
        <f t="shared" si="248"/>
        <v>0</v>
      </c>
      <c r="CL76" s="276">
        <f t="shared" si="176"/>
        <v>0</v>
      </c>
      <c r="CM76" s="277">
        <f t="shared" si="249"/>
        <v>0</v>
      </c>
      <c r="CN76" s="277">
        <f t="shared" si="250"/>
        <v>0</v>
      </c>
      <c r="CO76" s="277">
        <f t="shared" si="251"/>
        <v>0</v>
      </c>
      <c r="CP76" s="277">
        <f t="shared" si="252"/>
        <v>0</v>
      </c>
      <c r="CQ76" s="303">
        <f t="shared" si="253"/>
        <v>0</v>
      </c>
      <c r="CR76" s="380" t="str">
        <f t="shared" si="177"/>
        <v>Д</v>
      </c>
      <c r="CS76" s="274"/>
      <c r="CT76" s="181">
        <f>'Сведения ФОВ'!CW100</f>
        <v>0</v>
      </c>
      <c r="CU76" s="181">
        <f>'Сведения ФОВ'!CX100</f>
        <v>0</v>
      </c>
      <c r="CV76" s="277">
        <f t="shared" si="254"/>
        <v>0</v>
      </c>
      <c r="CW76" s="277">
        <f t="shared" si="255"/>
        <v>0</v>
      </c>
      <c r="CX76" s="276">
        <f t="shared" si="178"/>
        <v>0</v>
      </c>
      <c r="CY76" s="277">
        <f t="shared" si="256"/>
        <v>0</v>
      </c>
      <c r="CZ76" s="277">
        <f t="shared" si="257"/>
        <v>0</v>
      </c>
      <c r="DA76" s="277">
        <f t="shared" si="258"/>
        <v>0</v>
      </c>
      <c r="DB76" s="277">
        <f t="shared" si="259"/>
        <v>0</v>
      </c>
      <c r="DC76" s="303">
        <f t="shared" si="260"/>
        <v>0</v>
      </c>
      <c r="DD76" s="380" t="str">
        <f t="shared" si="179"/>
        <v>Д</v>
      </c>
      <c r="DE76" s="274"/>
      <c r="DF76" s="181">
        <f>'Сведения ФОВ'!DI100</f>
        <v>0</v>
      </c>
      <c r="DG76" s="181">
        <f>'Сведения ФОВ'!DJ100</f>
        <v>0</v>
      </c>
      <c r="DH76" s="277">
        <f t="shared" si="261"/>
        <v>0</v>
      </c>
      <c r="DI76" s="277">
        <f t="shared" si="262"/>
        <v>0</v>
      </c>
      <c r="DJ76" s="276">
        <f t="shared" si="180"/>
        <v>0</v>
      </c>
      <c r="DK76" s="277">
        <f t="shared" si="263"/>
        <v>0</v>
      </c>
      <c r="DL76" s="277">
        <f t="shared" si="264"/>
        <v>0</v>
      </c>
      <c r="DM76" s="277">
        <f t="shared" si="265"/>
        <v>0</v>
      </c>
      <c r="DN76" s="277">
        <f t="shared" si="266"/>
        <v>0</v>
      </c>
      <c r="DO76" s="303">
        <f t="shared" si="267"/>
        <v>0</v>
      </c>
      <c r="DP76" s="380" t="str">
        <f t="shared" si="181"/>
        <v>Д</v>
      </c>
      <c r="DQ76" s="274"/>
      <c r="DR76" s="181">
        <f>'Сведения ФОВ'!DU100</f>
        <v>0</v>
      </c>
      <c r="DS76" s="181">
        <f>'Сведения ФОВ'!DV100</f>
        <v>0</v>
      </c>
      <c r="DT76" s="277">
        <f t="shared" si="268"/>
        <v>0</v>
      </c>
      <c r="DU76" s="277">
        <f t="shared" si="269"/>
        <v>0</v>
      </c>
      <c r="DV76" s="276">
        <f t="shared" si="182"/>
        <v>0</v>
      </c>
      <c r="DW76" s="277">
        <f t="shared" si="270"/>
        <v>0</v>
      </c>
      <c r="DX76" s="277">
        <f t="shared" si="271"/>
        <v>0</v>
      </c>
      <c r="DY76" s="277">
        <f t="shared" si="272"/>
        <v>0</v>
      </c>
      <c r="DZ76" s="277">
        <f t="shared" si="273"/>
        <v>0</v>
      </c>
      <c r="EA76" s="303">
        <f t="shared" si="274"/>
        <v>0</v>
      </c>
      <c r="EB76" s="380" t="str">
        <f t="shared" si="183"/>
        <v>Д</v>
      </c>
      <c r="EC76" s="274"/>
      <c r="ED76" s="181">
        <f>'Сведения ФОВ'!EG100</f>
        <v>0</v>
      </c>
      <c r="EE76" s="181">
        <f>'Сведения ФОВ'!EH100</f>
        <v>0</v>
      </c>
      <c r="EF76" s="277">
        <f t="shared" si="275"/>
        <v>0</v>
      </c>
      <c r="EG76" s="277">
        <f t="shared" si="276"/>
        <v>0</v>
      </c>
      <c r="EH76" s="276">
        <f t="shared" si="184"/>
        <v>0</v>
      </c>
      <c r="EI76" s="277">
        <f t="shared" si="277"/>
        <v>0</v>
      </c>
      <c r="EJ76" s="277">
        <f t="shared" si="278"/>
        <v>0</v>
      </c>
      <c r="EK76" s="277">
        <f t="shared" si="279"/>
        <v>0</v>
      </c>
      <c r="EL76" s="277">
        <f t="shared" si="280"/>
        <v>0</v>
      </c>
      <c r="EM76" s="303">
        <f t="shared" si="281"/>
        <v>0</v>
      </c>
      <c r="EN76" s="380" t="str">
        <f t="shared" si="185"/>
        <v>Д</v>
      </c>
      <c r="EO76" s="274"/>
      <c r="EP76" s="181">
        <f>'Сведения ФОВ'!ES100</f>
        <v>0</v>
      </c>
      <c r="EQ76" s="181">
        <f>'Сведения ФОВ'!ET100</f>
        <v>0</v>
      </c>
      <c r="ER76" s="277">
        <f t="shared" si="282"/>
        <v>0</v>
      </c>
      <c r="ES76" s="277">
        <f t="shared" si="283"/>
        <v>0</v>
      </c>
      <c r="ET76" s="276">
        <f t="shared" si="186"/>
        <v>0</v>
      </c>
      <c r="EU76" s="277">
        <f t="shared" si="284"/>
        <v>0</v>
      </c>
      <c r="EV76" s="277">
        <f t="shared" si="285"/>
        <v>0</v>
      </c>
      <c r="EW76" s="277">
        <f t="shared" si="286"/>
        <v>0</v>
      </c>
      <c r="EX76" s="277">
        <f t="shared" si="287"/>
        <v>0</v>
      </c>
      <c r="EY76" s="303">
        <f t="shared" si="288"/>
        <v>0</v>
      </c>
      <c r="EZ76" s="380" t="str">
        <f t="shared" si="187"/>
        <v>Д</v>
      </c>
      <c r="FA76" s="274"/>
      <c r="FB76" s="181">
        <f>'Сведения ФОВ'!FE100</f>
        <v>0</v>
      </c>
      <c r="FC76" s="181">
        <f>'Сведения ФОВ'!FF100</f>
        <v>0</v>
      </c>
      <c r="FD76" s="277">
        <f t="shared" si="289"/>
        <v>0</v>
      </c>
      <c r="FE76" s="277">
        <f t="shared" si="290"/>
        <v>0</v>
      </c>
      <c r="FF76" s="276">
        <f t="shared" si="188"/>
        <v>0</v>
      </c>
      <c r="FG76" s="277">
        <f t="shared" si="291"/>
        <v>0</v>
      </c>
      <c r="FH76" s="277">
        <f t="shared" si="292"/>
        <v>0</v>
      </c>
      <c r="FI76" s="277">
        <f t="shared" si="293"/>
        <v>0</v>
      </c>
      <c r="FJ76" s="277">
        <f t="shared" si="294"/>
        <v>0</v>
      </c>
      <c r="FK76" s="303">
        <f t="shared" si="295"/>
        <v>0</v>
      </c>
      <c r="FL76" s="380" t="str">
        <f t="shared" si="189"/>
        <v>Д</v>
      </c>
      <c r="FM76" s="274"/>
      <c r="FN76" s="181">
        <f>'Сведения ФОВ'!FQ100</f>
        <v>0</v>
      </c>
      <c r="FO76" s="181">
        <f>'Сведения ФОВ'!FR100</f>
        <v>0</v>
      </c>
      <c r="FP76" s="277">
        <f t="shared" si="296"/>
        <v>0</v>
      </c>
      <c r="FQ76" s="277">
        <f t="shared" si="297"/>
        <v>0</v>
      </c>
      <c r="FR76" s="276">
        <f t="shared" si="190"/>
        <v>0</v>
      </c>
      <c r="FS76" s="277">
        <f t="shared" si="298"/>
        <v>0</v>
      </c>
      <c r="FT76" s="277">
        <f t="shared" si="299"/>
        <v>0</v>
      </c>
      <c r="FU76" s="277">
        <f t="shared" si="300"/>
        <v>0</v>
      </c>
      <c r="FV76" s="277">
        <f t="shared" si="301"/>
        <v>0</v>
      </c>
      <c r="FW76" s="303">
        <f t="shared" si="302"/>
        <v>0</v>
      </c>
      <c r="FX76" s="380" t="str">
        <f t="shared" si="191"/>
        <v>Д</v>
      </c>
      <c r="FY76" s="274"/>
      <c r="FZ76" s="181">
        <f>'Сведения ФОВ'!GC100</f>
        <v>0</v>
      </c>
      <c r="GA76" s="181">
        <f>'Сведения ФОВ'!GD100</f>
        <v>0</v>
      </c>
      <c r="GB76" s="277">
        <f t="shared" si="303"/>
        <v>0</v>
      </c>
      <c r="GC76" s="277">
        <f t="shared" si="304"/>
        <v>0</v>
      </c>
      <c r="GD76" s="276">
        <f t="shared" si="192"/>
        <v>0</v>
      </c>
      <c r="GE76" s="277">
        <f t="shared" si="305"/>
        <v>0</v>
      </c>
      <c r="GF76" s="277">
        <f t="shared" si="306"/>
        <v>0</v>
      </c>
      <c r="GG76" s="277">
        <f t="shared" si="307"/>
        <v>0</v>
      </c>
      <c r="GH76" s="277">
        <f t="shared" si="308"/>
        <v>0</v>
      </c>
      <c r="GI76" s="303">
        <f t="shared" si="309"/>
        <v>0</v>
      </c>
      <c r="GJ76" s="380" t="str">
        <f t="shared" si="193"/>
        <v>Д</v>
      </c>
      <c r="GK76" s="274"/>
      <c r="GL76" s="181">
        <f>'Сведения ФОВ'!GO100</f>
        <v>0</v>
      </c>
      <c r="GM76" s="181">
        <f>'Сведения ФОВ'!GP100</f>
        <v>0</v>
      </c>
      <c r="GN76" s="277">
        <f t="shared" si="310"/>
        <v>0</v>
      </c>
      <c r="GO76" s="277">
        <f t="shared" si="311"/>
        <v>0</v>
      </c>
      <c r="GP76" s="276">
        <f t="shared" si="194"/>
        <v>0</v>
      </c>
      <c r="GQ76" s="277">
        <f t="shared" si="312"/>
        <v>0</v>
      </c>
      <c r="GR76" s="277">
        <f t="shared" si="313"/>
        <v>0</v>
      </c>
      <c r="GS76" s="277">
        <f t="shared" si="314"/>
        <v>0</v>
      </c>
      <c r="GT76" s="277">
        <f t="shared" si="315"/>
        <v>0</v>
      </c>
      <c r="GU76" s="303">
        <f t="shared" si="316"/>
        <v>0</v>
      </c>
      <c r="GV76" s="380" t="str">
        <f t="shared" si="195"/>
        <v>Д</v>
      </c>
      <c r="GW76" s="274"/>
      <c r="GX76" s="181">
        <f>'Сведения ФОВ'!HA100</f>
        <v>0</v>
      </c>
      <c r="GY76" s="181">
        <f>'Сведения ФОВ'!HB100</f>
        <v>0</v>
      </c>
      <c r="GZ76" s="277">
        <f t="shared" si="317"/>
        <v>0</v>
      </c>
      <c r="HA76" s="277">
        <f t="shared" si="318"/>
        <v>0</v>
      </c>
      <c r="HB76" s="276">
        <f t="shared" si="196"/>
        <v>0</v>
      </c>
      <c r="HC76" s="277">
        <f t="shared" si="319"/>
        <v>0</v>
      </c>
      <c r="HD76" s="277">
        <f t="shared" si="320"/>
        <v>0</v>
      </c>
      <c r="HE76" s="277">
        <f t="shared" si="321"/>
        <v>0</v>
      </c>
      <c r="HF76" s="277">
        <f t="shared" si="322"/>
        <v>0</v>
      </c>
      <c r="HG76" s="303">
        <f t="shared" si="323"/>
        <v>0</v>
      </c>
      <c r="HH76" s="380" t="str">
        <f t="shared" si="197"/>
        <v>Д</v>
      </c>
    </row>
    <row r="77" spans="1:216" ht="15.75">
      <c r="A77" s="241"/>
      <c r="B77" s="181">
        <f>'Сведения ФОВ'!E101</f>
        <v>0</v>
      </c>
      <c r="C77" s="181">
        <f>'Сведения ФОВ'!F101</f>
        <v>0</v>
      </c>
      <c r="D77" s="277">
        <f t="shared" si="198"/>
        <v>0</v>
      </c>
      <c r="E77" s="277">
        <f t="shared" si="199"/>
        <v>0</v>
      </c>
      <c r="F77" s="276">
        <f t="shared" si="162"/>
        <v>0</v>
      </c>
      <c r="G77" s="277">
        <f t="shared" si="200"/>
        <v>0</v>
      </c>
      <c r="H77" s="277">
        <f t="shared" si="201"/>
        <v>0</v>
      </c>
      <c r="I77" s="277">
        <f t="shared" si="202"/>
        <v>0</v>
      </c>
      <c r="J77" s="277">
        <f t="shared" si="203"/>
        <v>0</v>
      </c>
      <c r="K77" s="303">
        <f t="shared" si="204"/>
        <v>0</v>
      </c>
      <c r="L77" s="380" t="str">
        <f t="shared" si="163"/>
        <v>Д</v>
      </c>
      <c r="M77" s="274"/>
      <c r="N77" s="181">
        <f>'Сведения ФОВ'!Q101</f>
        <v>0</v>
      </c>
      <c r="O77" s="181">
        <f>'Сведения ФОВ'!R101</f>
        <v>0</v>
      </c>
      <c r="P77" s="277">
        <f t="shared" si="205"/>
        <v>0</v>
      </c>
      <c r="Q77" s="277">
        <f t="shared" si="206"/>
        <v>0</v>
      </c>
      <c r="R77" s="276">
        <f t="shared" si="164"/>
        <v>0</v>
      </c>
      <c r="S77" s="277">
        <f t="shared" si="207"/>
        <v>0</v>
      </c>
      <c r="T77" s="277">
        <f t="shared" si="208"/>
        <v>0</v>
      </c>
      <c r="U77" s="277">
        <f t="shared" si="209"/>
        <v>0</v>
      </c>
      <c r="V77" s="277">
        <f t="shared" si="210"/>
        <v>0</v>
      </c>
      <c r="W77" s="303">
        <f t="shared" si="211"/>
        <v>0</v>
      </c>
      <c r="X77" s="380" t="str">
        <f t="shared" si="165"/>
        <v>Д</v>
      </c>
      <c r="Y77" s="274"/>
      <c r="Z77" s="181">
        <f>'Сведения ФОВ'!AC101</f>
        <v>0</v>
      </c>
      <c r="AA77" s="181">
        <f>'Сведения ФОВ'!AD101</f>
        <v>0</v>
      </c>
      <c r="AB77" s="277">
        <f t="shared" si="212"/>
        <v>0</v>
      </c>
      <c r="AC77" s="277">
        <f t="shared" si="213"/>
        <v>0</v>
      </c>
      <c r="AD77" s="276">
        <f t="shared" si="166"/>
        <v>0</v>
      </c>
      <c r="AE77" s="277">
        <f t="shared" si="214"/>
        <v>0</v>
      </c>
      <c r="AF77" s="277">
        <f t="shared" si="215"/>
        <v>0</v>
      </c>
      <c r="AG77" s="277">
        <f t="shared" si="216"/>
        <v>0</v>
      </c>
      <c r="AH77" s="277">
        <f t="shared" si="217"/>
        <v>0</v>
      </c>
      <c r="AI77" s="303">
        <f t="shared" si="218"/>
        <v>0</v>
      </c>
      <c r="AJ77" s="380" t="str">
        <f t="shared" si="167"/>
        <v>Д</v>
      </c>
      <c r="AK77" s="274"/>
      <c r="AL77" s="181">
        <f>'Сведения ФОВ'!AO101</f>
        <v>0</v>
      </c>
      <c r="AM77" s="181">
        <f>'Сведения ФОВ'!AP101</f>
        <v>0</v>
      </c>
      <c r="AN77" s="277">
        <f t="shared" si="219"/>
        <v>0</v>
      </c>
      <c r="AO77" s="277">
        <f t="shared" si="220"/>
        <v>0</v>
      </c>
      <c r="AP77" s="276">
        <f t="shared" si="168"/>
        <v>0</v>
      </c>
      <c r="AQ77" s="277">
        <f t="shared" si="221"/>
        <v>0</v>
      </c>
      <c r="AR77" s="277">
        <f t="shared" si="222"/>
        <v>0</v>
      </c>
      <c r="AS77" s="277">
        <f t="shared" si="223"/>
        <v>0</v>
      </c>
      <c r="AT77" s="277">
        <f t="shared" si="224"/>
        <v>0</v>
      </c>
      <c r="AU77" s="303">
        <f t="shared" si="225"/>
        <v>0</v>
      </c>
      <c r="AV77" s="380" t="str">
        <f t="shared" si="169"/>
        <v>Д</v>
      </c>
      <c r="AW77" s="274"/>
      <c r="AX77" s="181">
        <f>'Сведения ФОВ'!BA101</f>
        <v>0</v>
      </c>
      <c r="AY77" s="181">
        <f>'Сведения ФОВ'!BB101</f>
        <v>0</v>
      </c>
      <c r="AZ77" s="277">
        <f t="shared" si="226"/>
        <v>0</v>
      </c>
      <c r="BA77" s="277">
        <f t="shared" si="227"/>
        <v>0</v>
      </c>
      <c r="BB77" s="276">
        <f t="shared" si="170"/>
        <v>0</v>
      </c>
      <c r="BC77" s="277">
        <f t="shared" si="228"/>
        <v>0</v>
      </c>
      <c r="BD77" s="277">
        <f t="shared" si="229"/>
        <v>0</v>
      </c>
      <c r="BE77" s="277">
        <f t="shared" si="230"/>
        <v>0</v>
      </c>
      <c r="BF77" s="277">
        <f t="shared" si="231"/>
        <v>0</v>
      </c>
      <c r="BG77" s="303">
        <f t="shared" si="232"/>
        <v>0</v>
      </c>
      <c r="BH77" s="380" t="str">
        <f t="shared" si="171"/>
        <v>Д</v>
      </c>
      <c r="BI77" s="274"/>
      <c r="BJ77" s="181">
        <f>'Сведения ФОВ'!BM101</f>
        <v>0</v>
      </c>
      <c r="BK77" s="181">
        <f>'Сведения ФОВ'!BN101</f>
        <v>0</v>
      </c>
      <c r="BL77" s="277">
        <f t="shared" si="233"/>
        <v>0</v>
      </c>
      <c r="BM77" s="277">
        <f t="shared" si="234"/>
        <v>0</v>
      </c>
      <c r="BN77" s="276">
        <f t="shared" si="172"/>
        <v>0</v>
      </c>
      <c r="BO77" s="277">
        <f t="shared" si="235"/>
        <v>0</v>
      </c>
      <c r="BP77" s="277">
        <f t="shared" si="236"/>
        <v>0</v>
      </c>
      <c r="BQ77" s="277">
        <f t="shared" si="237"/>
        <v>0</v>
      </c>
      <c r="BR77" s="277">
        <f t="shared" si="238"/>
        <v>0</v>
      </c>
      <c r="BS77" s="303">
        <f t="shared" si="239"/>
        <v>0</v>
      </c>
      <c r="BT77" s="380" t="str">
        <f t="shared" si="173"/>
        <v>Д</v>
      </c>
      <c r="BU77" s="274"/>
      <c r="BV77" s="181">
        <f>'Сведения ФОВ'!BY101</f>
        <v>0</v>
      </c>
      <c r="BW77" s="181">
        <f>'Сведения ФОВ'!BZ101</f>
        <v>0</v>
      </c>
      <c r="BX77" s="277">
        <f t="shared" si="240"/>
        <v>0</v>
      </c>
      <c r="BY77" s="277">
        <f t="shared" si="241"/>
        <v>0</v>
      </c>
      <c r="BZ77" s="276">
        <f t="shared" si="174"/>
        <v>0</v>
      </c>
      <c r="CA77" s="277">
        <f t="shared" si="242"/>
        <v>0</v>
      </c>
      <c r="CB77" s="277">
        <f t="shared" si="243"/>
        <v>0</v>
      </c>
      <c r="CC77" s="277">
        <f t="shared" si="244"/>
        <v>0</v>
      </c>
      <c r="CD77" s="277">
        <f t="shared" si="245"/>
        <v>0</v>
      </c>
      <c r="CE77" s="303">
        <f t="shared" si="246"/>
        <v>0</v>
      </c>
      <c r="CF77" s="380" t="str">
        <f t="shared" si="175"/>
        <v>Д</v>
      </c>
      <c r="CG77" s="274"/>
      <c r="CH77" s="181">
        <f>'Сведения ФОВ'!CK101</f>
        <v>0</v>
      </c>
      <c r="CI77" s="181">
        <f>'Сведения ФОВ'!CL101</f>
        <v>0</v>
      </c>
      <c r="CJ77" s="277">
        <f t="shared" si="247"/>
        <v>0</v>
      </c>
      <c r="CK77" s="277">
        <f t="shared" si="248"/>
        <v>0</v>
      </c>
      <c r="CL77" s="276">
        <f t="shared" si="176"/>
        <v>0</v>
      </c>
      <c r="CM77" s="277">
        <f t="shared" si="249"/>
        <v>0</v>
      </c>
      <c r="CN77" s="277">
        <f t="shared" si="250"/>
        <v>0</v>
      </c>
      <c r="CO77" s="277">
        <f t="shared" si="251"/>
        <v>0</v>
      </c>
      <c r="CP77" s="277">
        <f t="shared" si="252"/>
        <v>0</v>
      </c>
      <c r="CQ77" s="303">
        <f t="shared" si="253"/>
        <v>0</v>
      </c>
      <c r="CR77" s="380" t="str">
        <f t="shared" si="177"/>
        <v>Д</v>
      </c>
      <c r="CS77" s="274"/>
      <c r="CT77" s="181">
        <f>'Сведения ФОВ'!CW101</f>
        <v>0</v>
      </c>
      <c r="CU77" s="181">
        <f>'Сведения ФОВ'!CX101</f>
        <v>0</v>
      </c>
      <c r="CV77" s="277">
        <f t="shared" si="254"/>
        <v>0</v>
      </c>
      <c r="CW77" s="277">
        <f t="shared" si="255"/>
        <v>0</v>
      </c>
      <c r="CX77" s="276">
        <f t="shared" si="178"/>
        <v>0</v>
      </c>
      <c r="CY77" s="277">
        <f t="shared" si="256"/>
        <v>0</v>
      </c>
      <c r="CZ77" s="277">
        <f t="shared" si="257"/>
        <v>0</v>
      </c>
      <c r="DA77" s="277">
        <f t="shared" si="258"/>
        <v>0</v>
      </c>
      <c r="DB77" s="277">
        <f t="shared" si="259"/>
        <v>0</v>
      </c>
      <c r="DC77" s="303">
        <f t="shared" si="260"/>
        <v>0</v>
      </c>
      <c r="DD77" s="380" t="str">
        <f t="shared" si="179"/>
        <v>Д</v>
      </c>
      <c r="DE77" s="274"/>
      <c r="DF77" s="181">
        <f>'Сведения ФОВ'!DI101</f>
        <v>0</v>
      </c>
      <c r="DG77" s="181">
        <f>'Сведения ФОВ'!DJ101</f>
        <v>0</v>
      </c>
      <c r="DH77" s="277">
        <f t="shared" si="261"/>
        <v>0</v>
      </c>
      <c r="DI77" s="277">
        <f t="shared" si="262"/>
        <v>0</v>
      </c>
      <c r="DJ77" s="276">
        <f t="shared" si="180"/>
        <v>0</v>
      </c>
      <c r="DK77" s="277">
        <f t="shared" si="263"/>
        <v>0</v>
      </c>
      <c r="DL77" s="277">
        <f t="shared" si="264"/>
        <v>0</v>
      </c>
      <c r="DM77" s="277">
        <f t="shared" si="265"/>
        <v>0</v>
      </c>
      <c r="DN77" s="277">
        <f t="shared" si="266"/>
        <v>0</v>
      </c>
      <c r="DO77" s="303">
        <f t="shared" si="267"/>
        <v>0</v>
      </c>
      <c r="DP77" s="380" t="str">
        <f t="shared" si="181"/>
        <v>Д</v>
      </c>
      <c r="DQ77" s="274"/>
      <c r="DR77" s="181">
        <f>'Сведения ФОВ'!DU101</f>
        <v>0</v>
      </c>
      <c r="DS77" s="181">
        <f>'Сведения ФОВ'!DV101</f>
        <v>0</v>
      </c>
      <c r="DT77" s="277">
        <f t="shared" si="268"/>
        <v>0</v>
      </c>
      <c r="DU77" s="277">
        <f t="shared" si="269"/>
        <v>0</v>
      </c>
      <c r="DV77" s="276">
        <f t="shared" si="182"/>
        <v>0</v>
      </c>
      <c r="DW77" s="277">
        <f t="shared" si="270"/>
        <v>0</v>
      </c>
      <c r="DX77" s="277">
        <f t="shared" si="271"/>
        <v>0</v>
      </c>
      <c r="DY77" s="277">
        <f t="shared" si="272"/>
        <v>0</v>
      </c>
      <c r="DZ77" s="277">
        <f t="shared" si="273"/>
        <v>0</v>
      </c>
      <c r="EA77" s="303">
        <f t="shared" si="274"/>
        <v>0</v>
      </c>
      <c r="EB77" s="380" t="str">
        <f t="shared" si="183"/>
        <v>Д</v>
      </c>
      <c r="EC77" s="274"/>
      <c r="ED77" s="181">
        <f>'Сведения ФОВ'!EG101</f>
        <v>0</v>
      </c>
      <c r="EE77" s="181">
        <f>'Сведения ФОВ'!EH101</f>
        <v>0</v>
      </c>
      <c r="EF77" s="277">
        <f t="shared" si="275"/>
        <v>0</v>
      </c>
      <c r="EG77" s="277">
        <f t="shared" si="276"/>
        <v>0</v>
      </c>
      <c r="EH77" s="276">
        <f t="shared" si="184"/>
        <v>0</v>
      </c>
      <c r="EI77" s="277">
        <f t="shared" si="277"/>
        <v>0</v>
      </c>
      <c r="EJ77" s="277">
        <f t="shared" si="278"/>
        <v>0</v>
      </c>
      <c r="EK77" s="277">
        <f t="shared" si="279"/>
        <v>0</v>
      </c>
      <c r="EL77" s="277">
        <f t="shared" si="280"/>
        <v>0</v>
      </c>
      <c r="EM77" s="303">
        <f t="shared" si="281"/>
        <v>0</v>
      </c>
      <c r="EN77" s="380" t="str">
        <f t="shared" si="185"/>
        <v>Д</v>
      </c>
      <c r="EO77" s="274"/>
      <c r="EP77" s="181">
        <f>'Сведения ФОВ'!ES101</f>
        <v>0</v>
      </c>
      <c r="EQ77" s="181">
        <f>'Сведения ФОВ'!ET101</f>
        <v>0</v>
      </c>
      <c r="ER77" s="277">
        <f t="shared" si="282"/>
        <v>0</v>
      </c>
      <c r="ES77" s="277">
        <f t="shared" si="283"/>
        <v>0</v>
      </c>
      <c r="ET77" s="276">
        <f t="shared" si="186"/>
        <v>0</v>
      </c>
      <c r="EU77" s="277">
        <f t="shared" si="284"/>
        <v>0</v>
      </c>
      <c r="EV77" s="277">
        <f t="shared" si="285"/>
        <v>0</v>
      </c>
      <c r="EW77" s="277">
        <f t="shared" si="286"/>
        <v>0</v>
      </c>
      <c r="EX77" s="277">
        <f t="shared" si="287"/>
        <v>0</v>
      </c>
      <c r="EY77" s="303">
        <f t="shared" si="288"/>
        <v>0</v>
      </c>
      <c r="EZ77" s="380" t="str">
        <f t="shared" si="187"/>
        <v>Д</v>
      </c>
      <c r="FA77" s="274"/>
      <c r="FB77" s="181">
        <f>'Сведения ФОВ'!FE101</f>
        <v>0</v>
      </c>
      <c r="FC77" s="181">
        <f>'Сведения ФОВ'!FF101</f>
        <v>0</v>
      </c>
      <c r="FD77" s="277">
        <f t="shared" si="289"/>
        <v>0</v>
      </c>
      <c r="FE77" s="277">
        <f t="shared" si="290"/>
        <v>0</v>
      </c>
      <c r="FF77" s="276">
        <f t="shared" si="188"/>
        <v>0</v>
      </c>
      <c r="FG77" s="277">
        <f t="shared" si="291"/>
        <v>0</v>
      </c>
      <c r="FH77" s="277">
        <f t="shared" si="292"/>
        <v>0</v>
      </c>
      <c r="FI77" s="277">
        <f t="shared" si="293"/>
        <v>0</v>
      </c>
      <c r="FJ77" s="277">
        <f t="shared" si="294"/>
        <v>0</v>
      </c>
      <c r="FK77" s="303">
        <f t="shared" si="295"/>
        <v>0</v>
      </c>
      <c r="FL77" s="380" t="str">
        <f t="shared" si="189"/>
        <v>Д</v>
      </c>
      <c r="FM77" s="274"/>
      <c r="FN77" s="181">
        <f>'Сведения ФОВ'!FQ101</f>
        <v>0</v>
      </c>
      <c r="FO77" s="181">
        <f>'Сведения ФОВ'!FR101</f>
        <v>0</v>
      </c>
      <c r="FP77" s="277">
        <f t="shared" si="296"/>
        <v>0</v>
      </c>
      <c r="FQ77" s="277">
        <f t="shared" si="297"/>
        <v>0</v>
      </c>
      <c r="FR77" s="276">
        <f t="shared" si="190"/>
        <v>0</v>
      </c>
      <c r="FS77" s="277">
        <f t="shared" si="298"/>
        <v>0</v>
      </c>
      <c r="FT77" s="277">
        <f t="shared" si="299"/>
        <v>0</v>
      </c>
      <c r="FU77" s="277">
        <f t="shared" si="300"/>
        <v>0</v>
      </c>
      <c r="FV77" s="277">
        <f t="shared" si="301"/>
        <v>0</v>
      </c>
      <c r="FW77" s="303">
        <f t="shared" si="302"/>
        <v>0</v>
      </c>
      <c r="FX77" s="380" t="str">
        <f t="shared" si="191"/>
        <v>Д</v>
      </c>
      <c r="FY77" s="274"/>
      <c r="FZ77" s="181">
        <f>'Сведения ФОВ'!GC101</f>
        <v>0</v>
      </c>
      <c r="GA77" s="181">
        <f>'Сведения ФОВ'!GD101</f>
        <v>0</v>
      </c>
      <c r="GB77" s="277">
        <f t="shared" si="303"/>
        <v>0</v>
      </c>
      <c r="GC77" s="277">
        <f t="shared" si="304"/>
        <v>0</v>
      </c>
      <c r="GD77" s="276">
        <f t="shared" si="192"/>
        <v>0</v>
      </c>
      <c r="GE77" s="277">
        <f t="shared" si="305"/>
        <v>0</v>
      </c>
      <c r="GF77" s="277">
        <f t="shared" si="306"/>
        <v>0</v>
      </c>
      <c r="GG77" s="277">
        <f t="shared" si="307"/>
        <v>0</v>
      </c>
      <c r="GH77" s="277">
        <f t="shared" si="308"/>
        <v>0</v>
      </c>
      <c r="GI77" s="303">
        <f t="shared" si="309"/>
        <v>0</v>
      </c>
      <c r="GJ77" s="380" t="str">
        <f t="shared" si="193"/>
        <v>Д</v>
      </c>
      <c r="GK77" s="274"/>
      <c r="GL77" s="181">
        <f>'Сведения ФОВ'!GO101</f>
        <v>0</v>
      </c>
      <c r="GM77" s="181">
        <f>'Сведения ФОВ'!GP101</f>
        <v>0</v>
      </c>
      <c r="GN77" s="277">
        <f t="shared" si="310"/>
        <v>0</v>
      </c>
      <c r="GO77" s="277">
        <f t="shared" si="311"/>
        <v>0</v>
      </c>
      <c r="GP77" s="276">
        <f t="shared" si="194"/>
        <v>0</v>
      </c>
      <c r="GQ77" s="277">
        <f t="shared" si="312"/>
        <v>0</v>
      </c>
      <c r="GR77" s="277">
        <f t="shared" si="313"/>
        <v>0</v>
      </c>
      <c r="GS77" s="277">
        <f t="shared" si="314"/>
        <v>0</v>
      </c>
      <c r="GT77" s="277">
        <f t="shared" si="315"/>
        <v>0</v>
      </c>
      <c r="GU77" s="303">
        <f t="shared" si="316"/>
        <v>0</v>
      </c>
      <c r="GV77" s="380" t="str">
        <f t="shared" si="195"/>
        <v>Д</v>
      </c>
      <c r="GW77" s="274"/>
      <c r="GX77" s="181">
        <f>'Сведения ФОВ'!HA101</f>
        <v>0</v>
      </c>
      <c r="GY77" s="181">
        <f>'Сведения ФОВ'!HB101</f>
        <v>0</v>
      </c>
      <c r="GZ77" s="277">
        <f t="shared" si="317"/>
        <v>0</v>
      </c>
      <c r="HA77" s="277">
        <f t="shared" si="318"/>
        <v>0</v>
      </c>
      <c r="HB77" s="276">
        <f t="shared" si="196"/>
        <v>0</v>
      </c>
      <c r="HC77" s="277">
        <f t="shared" si="319"/>
        <v>0</v>
      </c>
      <c r="HD77" s="277">
        <f t="shared" si="320"/>
        <v>0</v>
      </c>
      <c r="HE77" s="277">
        <f t="shared" si="321"/>
        <v>0</v>
      </c>
      <c r="HF77" s="277">
        <f t="shared" si="322"/>
        <v>0</v>
      </c>
      <c r="HG77" s="303">
        <f t="shared" si="323"/>
        <v>0</v>
      </c>
      <c r="HH77" s="380" t="str">
        <f t="shared" si="197"/>
        <v>Д</v>
      </c>
    </row>
    <row r="78" spans="1:216" ht="15.75">
      <c r="A78" s="241"/>
      <c r="B78" s="181">
        <f>'Сведения ФОВ'!E102</f>
        <v>0</v>
      </c>
      <c r="C78" s="181">
        <f>'Сведения ФОВ'!F102</f>
        <v>0</v>
      </c>
      <c r="D78" s="277">
        <f t="shared" si="198"/>
        <v>0</v>
      </c>
      <c r="E78" s="277">
        <f t="shared" si="199"/>
        <v>0</v>
      </c>
      <c r="F78" s="276">
        <f t="shared" si="162"/>
        <v>0</v>
      </c>
      <c r="G78" s="277">
        <f t="shared" si="200"/>
        <v>0</v>
      </c>
      <c r="H78" s="277">
        <f t="shared" si="201"/>
        <v>0</v>
      </c>
      <c r="I78" s="277">
        <f t="shared" si="202"/>
        <v>0</v>
      </c>
      <c r="J78" s="277">
        <f t="shared" si="203"/>
        <v>0</v>
      </c>
      <c r="K78" s="303">
        <f t="shared" si="204"/>
        <v>0</v>
      </c>
      <c r="L78" s="380" t="str">
        <f t="shared" si="163"/>
        <v>Д</v>
      </c>
      <c r="M78" s="274"/>
      <c r="N78" s="181">
        <f>'Сведения ФОВ'!Q102</f>
        <v>0</v>
      </c>
      <c r="O78" s="181">
        <f>'Сведения ФОВ'!R102</f>
        <v>0</v>
      </c>
      <c r="P78" s="277">
        <f t="shared" si="205"/>
        <v>0</v>
      </c>
      <c r="Q78" s="277">
        <f t="shared" si="206"/>
        <v>0</v>
      </c>
      <c r="R78" s="276">
        <f t="shared" si="164"/>
        <v>0</v>
      </c>
      <c r="S78" s="277">
        <f t="shared" si="207"/>
        <v>0</v>
      </c>
      <c r="T78" s="277">
        <f t="shared" si="208"/>
        <v>0</v>
      </c>
      <c r="U78" s="277">
        <f t="shared" si="209"/>
        <v>0</v>
      </c>
      <c r="V78" s="277">
        <f t="shared" si="210"/>
        <v>0</v>
      </c>
      <c r="W78" s="303">
        <f t="shared" si="211"/>
        <v>0</v>
      </c>
      <c r="X78" s="380" t="str">
        <f t="shared" si="165"/>
        <v>Д</v>
      </c>
      <c r="Y78" s="274"/>
      <c r="Z78" s="181">
        <f>'Сведения ФОВ'!AC102</f>
        <v>0</v>
      </c>
      <c r="AA78" s="181">
        <f>'Сведения ФОВ'!AD102</f>
        <v>0</v>
      </c>
      <c r="AB78" s="277">
        <f t="shared" si="212"/>
        <v>0</v>
      </c>
      <c r="AC78" s="277">
        <f t="shared" si="213"/>
        <v>0</v>
      </c>
      <c r="AD78" s="276">
        <f t="shared" si="166"/>
        <v>0</v>
      </c>
      <c r="AE78" s="277">
        <f t="shared" si="214"/>
        <v>0</v>
      </c>
      <c r="AF78" s="277">
        <f t="shared" si="215"/>
        <v>0</v>
      </c>
      <c r="AG78" s="277">
        <f t="shared" si="216"/>
        <v>0</v>
      </c>
      <c r="AH78" s="277">
        <f t="shared" si="217"/>
        <v>0</v>
      </c>
      <c r="AI78" s="303">
        <f t="shared" si="218"/>
        <v>0</v>
      </c>
      <c r="AJ78" s="380" t="str">
        <f t="shared" si="167"/>
        <v>Д</v>
      </c>
      <c r="AK78" s="274"/>
      <c r="AL78" s="181">
        <f>'Сведения ФОВ'!AO102</f>
        <v>0</v>
      </c>
      <c r="AM78" s="181">
        <f>'Сведения ФОВ'!AP102</f>
        <v>0</v>
      </c>
      <c r="AN78" s="277">
        <f t="shared" si="219"/>
        <v>0</v>
      </c>
      <c r="AO78" s="277">
        <f t="shared" si="220"/>
        <v>0</v>
      </c>
      <c r="AP78" s="276">
        <f t="shared" si="168"/>
        <v>0</v>
      </c>
      <c r="AQ78" s="277">
        <f t="shared" si="221"/>
        <v>0</v>
      </c>
      <c r="AR78" s="277">
        <f t="shared" si="222"/>
        <v>0</v>
      </c>
      <c r="AS78" s="277">
        <f t="shared" si="223"/>
        <v>0</v>
      </c>
      <c r="AT78" s="277">
        <f t="shared" si="224"/>
        <v>0</v>
      </c>
      <c r="AU78" s="303">
        <f t="shared" si="225"/>
        <v>0</v>
      </c>
      <c r="AV78" s="380" t="str">
        <f t="shared" si="169"/>
        <v>Д</v>
      </c>
      <c r="AW78" s="274"/>
      <c r="AX78" s="181">
        <f>'Сведения ФОВ'!BA102</f>
        <v>0</v>
      </c>
      <c r="AY78" s="181">
        <f>'Сведения ФОВ'!BB102</f>
        <v>0</v>
      </c>
      <c r="AZ78" s="277">
        <f t="shared" si="226"/>
        <v>0</v>
      </c>
      <c r="BA78" s="277">
        <f t="shared" si="227"/>
        <v>0</v>
      </c>
      <c r="BB78" s="276">
        <f t="shared" si="170"/>
        <v>0</v>
      </c>
      <c r="BC78" s="277">
        <f t="shared" si="228"/>
        <v>0</v>
      </c>
      <c r="BD78" s="277">
        <f t="shared" si="229"/>
        <v>0</v>
      </c>
      <c r="BE78" s="277">
        <f t="shared" si="230"/>
        <v>0</v>
      </c>
      <c r="BF78" s="277">
        <f t="shared" si="231"/>
        <v>0</v>
      </c>
      <c r="BG78" s="303">
        <f t="shared" si="232"/>
        <v>0</v>
      </c>
      <c r="BH78" s="380" t="str">
        <f t="shared" si="171"/>
        <v>Д</v>
      </c>
      <c r="BI78" s="274"/>
      <c r="BJ78" s="181">
        <f>'Сведения ФОВ'!BM102</f>
        <v>0</v>
      </c>
      <c r="BK78" s="181">
        <f>'Сведения ФОВ'!BN102</f>
        <v>0</v>
      </c>
      <c r="BL78" s="277">
        <f t="shared" si="233"/>
        <v>0</v>
      </c>
      <c r="BM78" s="277">
        <f t="shared" si="234"/>
        <v>0</v>
      </c>
      <c r="BN78" s="276">
        <f t="shared" si="172"/>
        <v>0</v>
      </c>
      <c r="BO78" s="277">
        <f t="shared" si="235"/>
        <v>0</v>
      </c>
      <c r="BP78" s="277">
        <f t="shared" si="236"/>
        <v>0</v>
      </c>
      <c r="BQ78" s="277">
        <f t="shared" si="237"/>
        <v>0</v>
      </c>
      <c r="BR78" s="277">
        <f t="shared" si="238"/>
        <v>0</v>
      </c>
      <c r="BS78" s="303">
        <f t="shared" si="239"/>
        <v>0</v>
      </c>
      <c r="BT78" s="380" t="str">
        <f t="shared" si="173"/>
        <v>Д</v>
      </c>
      <c r="BU78" s="274"/>
      <c r="BV78" s="181">
        <f>'Сведения ФОВ'!BY102</f>
        <v>0</v>
      </c>
      <c r="BW78" s="181">
        <f>'Сведения ФОВ'!BZ102</f>
        <v>0</v>
      </c>
      <c r="BX78" s="277">
        <f t="shared" si="240"/>
        <v>0</v>
      </c>
      <c r="BY78" s="277">
        <f t="shared" si="241"/>
        <v>0</v>
      </c>
      <c r="BZ78" s="276">
        <f t="shared" si="174"/>
        <v>0</v>
      </c>
      <c r="CA78" s="277">
        <f t="shared" si="242"/>
        <v>0</v>
      </c>
      <c r="CB78" s="277">
        <f t="shared" si="243"/>
        <v>0</v>
      </c>
      <c r="CC78" s="277">
        <f t="shared" si="244"/>
        <v>0</v>
      </c>
      <c r="CD78" s="277">
        <f t="shared" si="245"/>
        <v>0</v>
      </c>
      <c r="CE78" s="303">
        <f t="shared" si="246"/>
        <v>0</v>
      </c>
      <c r="CF78" s="380" t="str">
        <f t="shared" si="175"/>
        <v>Д</v>
      </c>
      <c r="CG78" s="274"/>
      <c r="CH78" s="181">
        <f>'Сведения ФОВ'!CK102</f>
        <v>0</v>
      </c>
      <c r="CI78" s="181">
        <f>'Сведения ФОВ'!CL102</f>
        <v>0</v>
      </c>
      <c r="CJ78" s="277">
        <f t="shared" si="247"/>
        <v>0</v>
      </c>
      <c r="CK78" s="277">
        <f t="shared" si="248"/>
        <v>0</v>
      </c>
      <c r="CL78" s="276">
        <f t="shared" si="176"/>
        <v>0</v>
      </c>
      <c r="CM78" s="277">
        <f t="shared" si="249"/>
        <v>0</v>
      </c>
      <c r="CN78" s="277">
        <f t="shared" si="250"/>
        <v>0</v>
      </c>
      <c r="CO78" s="277">
        <f t="shared" si="251"/>
        <v>0</v>
      </c>
      <c r="CP78" s="277">
        <f t="shared" si="252"/>
        <v>0</v>
      </c>
      <c r="CQ78" s="303">
        <f t="shared" si="253"/>
        <v>0</v>
      </c>
      <c r="CR78" s="380" t="str">
        <f t="shared" si="177"/>
        <v>Д</v>
      </c>
      <c r="CS78" s="274"/>
      <c r="CT78" s="181">
        <f>'Сведения ФОВ'!CW102</f>
        <v>0</v>
      </c>
      <c r="CU78" s="181">
        <f>'Сведения ФОВ'!CX102</f>
        <v>0</v>
      </c>
      <c r="CV78" s="277">
        <f t="shared" si="254"/>
        <v>0</v>
      </c>
      <c r="CW78" s="277">
        <f t="shared" si="255"/>
        <v>0</v>
      </c>
      <c r="CX78" s="276">
        <f t="shared" si="178"/>
        <v>0</v>
      </c>
      <c r="CY78" s="277">
        <f t="shared" si="256"/>
        <v>0</v>
      </c>
      <c r="CZ78" s="277">
        <f t="shared" si="257"/>
        <v>0</v>
      </c>
      <c r="DA78" s="277">
        <f t="shared" si="258"/>
        <v>0</v>
      </c>
      <c r="DB78" s="277">
        <f t="shared" si="259"/>
        <v>0</v>
      </c>
      <c r="DC78" s="303">
        <f t="shared" si="260"/>
        <v>0</v>
      </c>
      <c r="DD78" s="380" t="str">
        <f t="shared" si="179"/>
        <v>Д</v>
      </c>
      <c r="DE78" s="274"/>
      <c r="DF78" s="181">
        <f>'Сведения ФОВ'!DI102</f>
        <v>0</v>
      </c>
      <c r="DG78" s="181">
        <f>'Сведения ФОВ'!DJ102</f>
        <v>0</v>
      </c>
      <c r="DH78" s="277">
        <f t="shared" si="261"/>
        <v>0</v>
      </c>
      <c r="DI78" s="277">
        <f t="shared" si="262"/>
        <v>0</v>
      </c>
      <c r="DJ78" s="276">
        <f t="shared" si="180"/>
        <v>0</v>
      </c>
      <c r="DK78" s="277">
        <f t="shared" si="263"/>
        <v>0</v>
      </c>
      <c r="DL78" s="277">
        <f t="shared" si="264"/>
        <v>0</v>
      </c>
      <c r="DM78" s="277">
        <f t="shared" si="265"/>
        <v>0</v>
      </c>
      <c r="DN78" s="277">
        <f t="shared" si="266"/>
        <v>0</v>
      </c>
      <c r="DO78" s="303">
        <f t="shared" si="267"/>
        <v>0</v>
      </c>
      <c r="DP78" s="380" t="str">
        <f t="shared" si="181"/>
        <v>Д</v>
      </c>
      <c r="DQ78" s="274"/>
      <c r="DR78" s="181">
        <f>'Сведения ФОВ'!DU102</f>
        <v>0</v>
      </c>
      <c r="DS78" s="181">
        <f>'Сведения ФОВ'!DV102</f>
        <v>0</v>
      </c>
      <c r="DT78" s="277">
        <f t="shared" si="268"/>
        <v>0</v>
      </c>
      <c r="DU78" s="277">
        <f t="shared" si="269"/>
        <v>0</v>
      </c>
      <c r="DV78" s="276">
        <f t="shared" si="182"/>
        <v>0</v>
      </c>
      <c r="DW78" s="277">
        <f t="shared" si="270"/>
        <v>0</v>
      </c>
      <c r="DX78" s="277">
        <f t="shared" si="271"/>
        <v>0</v>
      </c>
      <c r="DY78" s="277">
        <f t="shared" si="272"/>
        <v>0</v>
      </c>
      <c r="DZ78" s="277">
        <f t="shared" si="273"/>
        <v>0</v>
      </c>
      <c r="EA78" s="303">
        <f t="shared" si="274"/>
        <v>0</v>
      </c>
      <c r="EB78" s="380" t="str">
        <f t="shared" si="183"/>
        <v>Д</v>
      </c>
      <c r="EC78" s="274"/>
      <c r="ED78" s="181">
        <f>'Сведения ФОВ'!EG102</f>
        <v>0</v>
      </c>
      <c r="EE78" s="181">
        <f>'Сведения ФОВ'!EH102</f>
        <v>0</v>
      </c>
      <c r="EF78" s="277">
        <f t="shared" si="275"/>
        <v>0</v>
      </c>
      <c r="EG78" s="277">
        <f t="shared" si="276"/>
        <v>0</v>
      </c>
      <c r="EH78" s="276">
        <f t="shared" si="184"/>
        <v>0</v>
      </c>
      <c r="EI78" s="277">
        <f t="shared" si="277"/>
        <v>0</v>
      </c>
      <c r="EJ78" s="277">
        <f t="shared" si="278"/>
        <v>0</v>
      </c>
      <c r="EK78" s="277">
        <f t="shared" si="279"/>
        <v>0</v>
      </c>
      <c r="EL78" s="277">
        <f t="shared" si="280"/>
        <v>0</v>
      </c>
      <c r="EM78" s="303">
        <f t="shared" si="281"/>
        <v>0</v>
      </c>
      <c r="EN78" s="380" t="str">
        <f t="shared" si="185"/>
        <v>Д</v>
      </c>
      <c r="EO78" s="274"/>
      <c r="EP78" s="181">
        <f>'Сведения ФОВ'!ES102</f>
        <v>0</v>
      </c>
      <c r="EQ78" s="181">
        <f>'Сведения ФОВ'!ET102</f>
        <v>0</v>
      </c>
      <c r="ER78" s="277">
        <f t="shared" si="282"/>
        <v>0</v>
      </c>
      <c r="ES78" s="277">
        <f t="shared" si="283"/>
        <v>0</v>
      </c>
      <c r="ET78" s="276">
        <f t="shared" si="186"/>
        <v>0</v>
      </c>
      <c r="EU78" s="277">
        <f t="shared" si="284"/>
        <v>0</v>
      </c>
      <c r="EV78" s="277">
        <f t="shared" si="285"/>
        <v>0</v>
      </c>
      <c r="EW78" s="277">
        <f t="shared" si="286"/>
        <v>0</v>
      </c>
      <c r="EX78" s="277">
        <f t="shared" si="287"/>
        <v>0</v>
      </c>
      <c r="EY78" s="303">
        <f t="shared" si="288"/>
        <v>0</v>
      </c>
      <c r="EZ78" s="380" t="str">
        <f t="shared" si="187"/>
        <v>Д</v>
      </c>
      <c r="FA78" s="274"/>
      <c r="FB78" s="181">
        <f>'Сведения ФОВ'!FE102</f>
        <v>0</v>
      </c>
      <c r="FC78" s="181">
        <f>'Сведения ФОВ'!FF102</f>
        <v>0</v>
      </c>
      <c r="FD78" s="277">
        <f t="shared" si="289"/>
        <v>0</v>
      </c>
      <c r="FE78" s="277">
        <f t="shared" si="290"/>
        <v>0</v>
      </c>
      <c r="FF78" s="276">
        <f t="shared" si="188"/>
        <v>0</v>
      </c>
      <c r="FG78" s="277">
        <f t="shared" si="291"/>
        <v>0</v>
      </c>
      <c r="FH78" s="277">
        <f t="shared" si="292"/>
        <v>0</v>
      </c>
      <c r="FI78" s="277">
        <f t="shared" si="293"/>
        <v>0</v>
      </c>
      <c r="FJ78" s="277">
        <f t="shared" si="294"/>
        <v>0</v>
      </c>
      <c r="FK78" s="303">
        <f t="shared" si="295"/>
        <v>0</v>
      </c>
      <c r="FL78" s="380" t="str">
        <f t="shared" si="189"/>
        <v>Д</v>
      </c>
      <c r="FM78" s="274"/>
      <c r="FN78" s="181">
        <f>'Сведения ФОВ'!FQ102</f>
        <v>0</v>
      </c>
      <c r="FO78" s="181">
        <f>'Сведения ФОВ'!FR102</f>
        <v>0</v>
      </c>
      <c r="FP78" s="277">
        <f t="shared" si="296"/>
        <v>0</v>
      </c>
      <c r="FQ78" s="277">
        <f t="shared" si="297"/>
        <v>0</v>
      </c>
      <c r="FR78" s="276">
        <f t="shared" si="190"/>
        <v>0</v>
      </c>
      <c r="FS78" s="277">
        <f t="shared" si="298"/>
        <v>0</v>
      </c>
      <c r="FT78" s="277">
        <f t="shared" si="299"/>
        <v>0</v>
      </c>
      <c r="FU78" s="277">
        <f t="shared" si="300"/>
        <v>0</v>
      </c>
      <c r="FV78" s="277">
        <f t="shared" si="301"/>
        <v>0</v>
      </c>
      <c r="FW78" s="303">
        <f t="shared" si="302"/>
        <v>0</v>
      </c>
      <c r="FX78" s="380" t="str">
        <f t="shared" si="191"/>
        <v>Д</v>
      </c>
      <c r="FY78" s="274"/>
      <c r="FZ78" s="181">
        <f>'Сведения ФОВ'!GC102</f>
        <v>0</v>
      </c>
      <c r="GA78" s="181">
        <f>'Сведения ФОВ'!GD102</f>
        <v>0</v>
      </c>
      <c r="GB78" s="277">
        <f t="shared" si="303"/>
        <v>0</v>
      </c>
      <c r="GC78" s="277">
        <f t="shared" si="304"/>
        <v>0</v>
      </c>
      <c r="GD78" s="276">
        <f t="shared" si="192"/>
        <v>0</v>
      </c>
      <c r="GE78" s="277">
        <f t="shared" si="305"/>
        <v>0</v>
      </c>
      <c r="GF78" s="277">
        <f t="shared" si="306"/>
        <v>0</v>
      </c>
      <c r="GG78" s="277">
        <f t="shared" si="307"/>
        <v>0</v>
      </c>
      <c r="GH78" s="277">
        <f t="shared" si="308"/>
        <v>0</v>
      </c>
      <c r="GI78" s="303">
        <f t="shared" si="309"/>
        <v>0</v>
      </c>
      <c r="GJ78" s="380" t="str">
        <f t="shared" si="193"/>
        <v>Д</v>
      </c>
      <c r="GK78" s="274"/>
      <c r="GL78" s="181">
        <f>'Сведения ФОВ'!GO102</f>
        <v>0</v>
      </c>
      <c r="GM78" s="181">
        <f>'Сведения ФОВ'!GP102</f>
        <v>0</v>
      </c>
      <c r="GN78" s="277">
        <f t="shared" si="310"/>
        <v>0</v>
      </c>
      <c r="GO78" s="277">
        <f t="shared" si="311"/>
        <v>0</v>
      </c>
      <c r="GP78" s="276">
        <f t="shared" si="194"/>
        <v>0</v>
      </c>
      <c r="GQ78" s="277">
        <f t="shared" si="312"/>
        <v>0</v>
      </c>
      <c r="GR78" s="277">
        <f t="shared" si="313"/>
        <v>0</v>
      </c>
      <c r="GS78" s="277">
        <f t="shared" si="314"/>
        <v>0</v>
      </c>
      <c r="GT78" s="277">
        <f t="shared" si="315"/>
        <v>0</v>
      </c>
      <c r="GU78" s="303">
        <f t="shared" si="316"/>
        <v>0</v>
      </c>
      <c r="GV78" s="380" t="str">
        <f t="shared" si="195"/>
        <v>Д</v>
      </c>
      <c r="GW78" s="274"/>
      <c r="GX78" s="181">
        <f>'Сведения ФОВ'!HA102</f>
        <v>0</v>
      </c>
      <c r="GY78" s="181">
        <f>'Сведения ФОВ'!HB102</f>
        <v>0</v>
      </c>
      <c r="GZ78" s="277">
        <f t="shared" si="317"/>
        <v>0</v>
      </c>
      <c r="HA78" s="277">
        <f t="shared" si="318"/>
        <v>0</v>
      </c>
      <c r="HB78" s="276">
        <f t="shared" si="196"/>
        <v>0</v>
      </c>
      <c r="HC78" s="277">
        <f t="shared" si="319"/>
        <v>0</v>
      </c>
      <c r="HD78" s="277">
        <f t="shared" si="320"/>
        <v>0</v>
      </c>
      <c r="HE78" s="277">
        <f t="shared" si="321"/>
        <v>0</v>
      </c>
      <c r="HF78" s="277">
        <f t="shared" si="322"/>
        <v>0</v>
      </c>
      <c r="HG78" s="303">
        <f t="shared" si="323"/>
        <v>0</v>
      </c>
      <c r="HH78" s="380" t="str">
        <f t="shared" si="197"/>
        <v>Д</v>
      </c>
    </row>
    <row r="79" spans="1:216" ht="15.75">
      <c r="A79" s="241"/>
      <c r="B79" s="181">
        <f>'Сведения ФОВ'!E103</f>
        <v>0</v>
      </c>
      <c r="C79" s="181">
        <f>'Сведения ФОВ'!F103</f>
        <v>0</v>
      </c>
      <c r="D79" s="277">
        <f t="shared" si="198"/>
        <v>0</v>
      </c>
      <c r="E79" s="277">
        <f t="shared" si="199"/>
        <v>0</v>
      </c>
      <c r="F79" s="276">
        <f t="shared" si="162"/>
        <v>0</v>
      </c>
      <c r="G79" s="277">
        <f t="shared" si="200"/>
        <v>0</v>
      </c>
      <c r="H79" s="277">
        <f t="shared" si="201"/>
        <v>0</v>
      </c>
      <c r="I79" s="277">
        <f t="shared" si="202"/>
        <v>0</v>
      </c>
      <c r="J79" s="277">
        <f t="shared" si="203"/>
        <v>0</v>
      </c>
      <c r="K79" s="303">
        <f t="shared" si="204"/>
        <v>0</v>
      </c>
      <c r="L79" s="380" t="str">
        <f t="shared" si="163"/>
        <v>Д</v>
      </c>
      <c r="M79" s="274"/>
      <c r="N79" s="181">
        <f>'Сведения ФОВ'!Q103</f>
        <v>0</v>
      </c>
      <c r="O79" s="181">
        <f>'Сведения ФОВ'!R103</f>
        <v>0</v>
      </c>
      <c r="P79" s="277">
        <f t="shared" si="205"/>
        <v>0</v>
      </c>
      <c r="Q79" s="277">
        <f t="shared" si="206"/>
        <v>0</v>
      </c>
      <c r="R79" s="276">
        <f t="shared" si="164"/>
        <v>0</v>
      </c>
      <c r="S79" s="277">
        <f t="shared" si="207"/>
        <v>0</v>
      </c>
      <c r="T79" s="277">
        <f t="shared" si="208"/>
        <v>0</v>
      </c>
      <c r="U79" s="277">
        <f t="shared" si="209"/>
        <v>0</v>
      </c>
      <c r="V79" s="277">
        <f t="shared" si="210"/>
        <v>0</v>
      </c>
      <c r="W79" s="303">
        <f t="shared" si="211"/>
        <v>0</v>
      </c>
      <c r="X79" s="380" t="str">
        <f t="shared" si="165"/>
        <v>Д</v>
      </c>
      <c r="Y79" s="274"/>
      <c r="Z79" s="181">
        <f>'Сведения ФОВ'!AC103</f>
        <v>0</v>
      </c>
      <c r="AA79" s="181">
        <f>'Сведения ФОВ'!AD103</f>
        <v>0</v>
      </c>
      <c r="AB79" s="277">
        <f t="shared" si="212"/>
        <v>0</v>
      </c>
      <c r="AC79" s="277">
        <f t="shared" si="213"/>
        <v>0</v>
      </c>
      <c r="AD79" s="276">
        <f t="shared" si="166"/>
        <v>0</v>
      </c>
      <c r="AE79" s="277">
        <f t="shared" si="214"/>
        <v>0</v>
      </c>
      <c r="AF79" s="277">
        <f t="shared" si="215"/>
        <v>0</v>
      </c>
      <c r="AG79" s="277">
        <f t="shared" si="216"/>
        <v>0</v>
      </c>
      <c r="AH79" s="277">
        <f t="shared" si="217"/>
        <v>0</v>
      </c>
      <c r="AI79" s="303">
        <f t="shared" si="218"/>
        <v>0</v>
      </c>
      <c r="AJ79" s="380" t="str">
        <f t="shared" si="167"/>
        <v>Д</v>
      </c>
      <c r="AK79" s="274"/>
      <c r="AL79" s="181">
        <f>'Сведения ФОВ'!AO103</f>
        <v>0</v>
      </c>
      <c r="AM79" s="181">
        <f>'Сведения ФОВ'!AP103</f>
        <v>0</v>
      </c>
      <c r="AN79" s="277">
        <f t="shared" si="219"/>
        <v>0</v>
      </c>
      <c r="AO79" s="277">
        <f t="shared" si="220"/>
        <v>0</v>
      </c>
      <c r="AP79" s="276">
        <f t="shared" si="168"/>
        <v>0</v>
      </c>
      <c r="AQ79" s="277">
        <f t="shared" si="221"/>
        <v>0</v>
      </c>
      <c r="AR79" s="277">
        <f t="shared" si="222"/>
        <v>0</v>
      </c>
      <c r="AS79" s="277">
        <f t="shared" si="223"/>
        <v>0</v>
      </c>
      <c r="AT79" s="277">
        <f t="shared" si="224"/>
        <v>0</v>
      </c>
      <c r="AU79" s="303">
        <f t="shared" si="225"/>
        <v>0</v>
      </c>
      <c r="AV79" s="380" t="str">
        <f t="shared" si="169"/>
        <v>Д</v>
      </c>
      <c r="AW79" s="274"/>
      <c r="AX79" s="181">
        <f>'Сведения ФОВ'!BA103</f>
        <v>0</v>
      </c>
      <c r="AY79" s="181">
        <f>'Сведения ФОВ'!BB103</f>
        <v>0</v>
      </c>
      <c r="AZ79" s="277">
        <f t="shared" si="226"/>
        <v>0</v>
      </c>
      <c r="BA79" s="277">
        <f t="shared" si="227"/>
        <v>0</v>
      </c>
      <c r="BB79" s="276">
        <f t="shared" si="170"/>
        <v>0</v>
      </c>
      <c r="BC79" s="277">
        <f t="shared" si="228"/>
        <v>0</v>
      </c>
      <c r="BD79" s="277">
        <f t="shared" si="229"/>
        <v>0</v>
      </c>
      <c r="BE79" s="277">
        <f t="shared" si="230"/>
        <v>0</v>
      </c>
      <c r="BF79" s="277">
        <f t="shared" si="231"/>
        <v>0</v>
      </c>
      <c r="BG79" s="303">
        <f t="shared" si="232"/>
        <v>0</v>
      </c>
      <c r="BH79" s="380" t="str">
        <f t="shared" si="171"/>
        <v>Д</v>
      </c>
      <c r="BI79" s="274"/>
      <c r="BJ79" s="181">
        <f>'Сведения ФОВ'!BM103</f>
        <v>0</v>
      </c>
      <c r="BK79" s="181">
        <f>'Сведения ФОВ'!BN103</f>
        <v>0</v>
      </c>
      <c r="BL79" s="277">
        <f t="shared" si="233"/>
        <v>0</v>
      </c>
      <c r="BM79" s="277">
        <f t="shared" si="234"/>
        <v>0</v>
      </c>
      <c r="BN79" s="276">
        <f t="shared" si="172"/>
        <v>0</v>
      </c>
      <c r="BO79" s="277">
        <f t="shared" si="235"/>
        <v>0</v>
      </c>
      <c r="BP79" s="277">
        <f t="shared" si="236"/>
        <v>0</v>
      </c>
      <c r="BQ79" s="277">
        <f t="shared" si="237"/>
        <v>0</v>
      </c>
      <c r="BR79" s="277">
        <f t="shared" si="238"/>
        <v>0</v>
      </c>
      <c r="BS79" s="303">
        <f t="shared" si="239"/>
        <v>0</v>
      </c>
      <c r="BT79" s="380" t="str">
        <f t="shared" si="173"/>
        <v>Д</v>
      </c>
      <c r="BU79" s="274"/>
      <c r="BV79" s="181">
        <f>'Сведения ФОВ'!BY103</f>
        <v>0</v>
      </c>
      <c r="BW79" s="181">
        <f>'Сведения ФОВ'!BZ103</f>
        <v>0</v>
      </c>
      <c r="BX79" s="277">
        <f t="shared" si="240"/>
        <v>0</v>
      </c>
      <c r="BY79" s="277">
        <f t="shared" si="241"/>
        <v>0</v>
      </c>
      <c r="BZ79" s="276">
        <f t="shared" si="174"/>
        <v>0</v>
      </c>
      <c r="CA79" s="277">
        <f t="shared" si="242"/>
        <v>0</v>
      </c>
      <c r="CB79" s="277">
        <f t="shared" si="243"/>
        <v>0</v>
      </c>
      <c r="CC79" s="277">
        <f t="shared" si="244"/>
        <v>0</v>
      </c>
      <c r="CD79" s="277">
        <f t="shared" si="245"/>
        <v>0</v>
      </c>
      <c r="CE79" s="303">
        <f t="shared" si="246"/>
        <v>0</v>
      </c>
      <c r="CF79" s="380" t="str">
        <f t="shared" si="175"/>
        <v>Д</v>
      </c>
      <c r="CG79" s="274"/>
      <c r="CH79" s="181">
        <f>'Сведения ФОВ'!CK103</f>
        <v>0</v>
      </c>
      <c r="CI79" s="181">
        <f>'Сведения ФОВ'!CL103</f>
        <v>0</v>
      </c>
      <c r="CJ79" s="277">
        <f t="shared" si="247"/>
        <v>0</v>
      </c>
      <c r="CK79" s="277">
        <f t="shared" si="248"/>
        <v>0</v>
      </c>
      <c r="CL79" s="276">
        <f t="shared" si="176"/>
        <v>0</v>
      </c>
      <c r="CM79" s="277">
        <f t="shared" si="249"/>
        <v>0</v>
      </c>
      <c r="CN79" s="277">
        <f t="shared" si="250"/>
        <v>0</v>
      </c>
      <c r="CO79" s="277">
        <f t="shared" si="251"/>
        <v>0</v>
      </c>
      <c r="CP79" s="277">
        <f t="shared" si="252"/>
        <v>0</v>
      </c>
      <c r="CQ79" s="303">
        <f t="shared" si="253"/>
        <v>0</v>
      </c>
      <c r="CR79" s="380" t="str">
        <f t="shared" si="177"/>
        <v>Д</v>
      </c>
      <c r="CS79" s="274"/>
      <c r="CT79" s="181">
        <f>'Сведения ФОВ'!CW103</f>
        <v>0</v>
      </c>
      <c r="CU79" s="181">
        <f>'Сведения ФОВ'!CX103</f>
        <v>0</v>
      </c>
      <c r="CV79" s="277">
        <f t="shared" si="254"/>
        <v>0</v>
      </c>
      <c r="CW79" s="277">
        <f t="shared" si="255"/>
        <v>0</v>
      </c>
      <c r="CX79" s="276">
        <f t="shared" si="178"/>
        <v>0</v>
      </c>
      <c r="CY79" s="277">
        <f t="shared" si="256"/>
        <v>0</v>
      </c>
      <c r="CZ79" s="277">
        <f t="shared" si="257"/>
        <v>0</v>
      </c>
      <c r="DA79" s="277">
        <f t="shared" si="258"/>
        <v>0</v>
      </c>
      <c r="DB79" s="277">
        <f t="shared" si="259"/>
        <v>0</v>
      </c>
      <c r="DC79" s="303">
        <f t="shared" si="260"/>
        <v>0</v>
      </c>
      <c r="DD79" s="380" t="str">
        <f t="shared" si="179"/>
        <v>Д</v>
      </c>
      <c r="DE79" s="274"/>
      <c r="DF79" s="181">
        <f>'Сведения ФОВ'!DI103</f>
        <v>0</v>
      </c>
      <c r="DG79" s="181">
        <f>'Сведения ФОВ'!DJ103</f>
        <v>0</v>
      </c>
      <c r="DH79" s="277">
        <f t="shared" si="261"/>
        <v>0</v>
      </c>
      <c r="DI79" s="277">
        <f t="shared" si="262"/>
        <v>0</v>
      </c>
      <c r="DJ79" s="276">
        <f t="shared" si="180"/>
        <v>0</v>
      </c>
      <c r="DK79" s="277">
        <f t="shared" si="263"/>
        <v>0</v>
      </c>
      <c r="DL79" s="277">
        <f t="shared" si="264"/>
        <v>0</v>
      </c>
      <c r="DM79" s="277">
        <f t="shared" si="265"/>
        <v>0</v>
      </c>
      <c r="DN79" s="277">
        <f t="shared" si="266"/>
        <v>0</v>
      </c>
      <c r="DO79" s="303">
        <f t="shared" si="267"/>
        <v>0</v>
      </c>
      <c r="DP79" s="380" t="str">
        <f t="shared" si="181"/>
        <v>Д</v>
      </c>
      <c r="DQ79" s="274"/>
      <c r="DR79" s="181">
        <f>'Сведения ФОВ'!DU103</f>
        <v>0</v>
      </c>
      <c r="DS79" s="181">
        <f>'Сведения ФОВ'!DV103</f>
        <v>0</v>
      </c>
      <c r="DT79" s="277">
        <f t="shared" si="268"/>
        <v>0</v>
      </c>
      <c r="DU79" s="277">
        <f t="shared" si="269"/>
        <v>0</v>
      </c>
      <c r="DV79" s="276">
        <f t="shared" si="182"/>
        <v>0</v>
      </c>
      <c r="DW79" s="277">
        <f t="shared" si="270"/>
        <v>0</v>
      </c>
      <c r="DX79" s="277">
        <f t="shared" si="271"/>
        <v>0</v>
      </c>
      <c r="DY79" s="277">
        <f t="shared" si="272"/>
        <v>0</v>
      </c>
      <c r="DZ79" s="277">
        <f t="shared" si="273"/>
        <v>0</v>
      </c>
      <c r="EA79" s="303">
        <f t="shared" si="274"/>
        <v>0</v>
      </c>
      <c r="EB79" s="380" t="str">
        <f t="shared" si="183"/>
        <v>Д</v>
      </c>
      <c r="EC79" s="274"/>
      <c r="ED79" s="181">
        <f>'Сведения ФОВ'!EG103</f>
        <v>0</v>
      </c>
      <c r="EE79" s="181">
        <f>'Сведения ФОВ'!EH103</f>
        <v>0</v>
      </c>
      <c r="EF79" s="277">
        <f t="shared" si="275"/>
        <v>0</v>
      </c>
      <c r="EG79" s="277">
        <f t="shared" si="276"/>
        <v>0</v>
      </c>
      <c r="EH79" s="276">
        <f t="shared" si="184"/>
        <v>0</v>
      </c>
      <c r="EI79" s="277">
        <f t="shared" si="277"/>
        <v>0</v>
      </c>
      <c r="EJ79" s="277">
        <f t="shared" si="278"/>
        <v>0</v>
      </c>
      <c r="EK79" s="277">
        <f t="shared" si="279"/>
        <v>0</v>
      </c>
      <c r="EL79" s="277">
        <f t="shared" si="280"/>
        <v>0</v>
      </c>
      <c r="EM79" s="303">
        <f t="shared" si="281"/>
        <v>0</v>
      </c>
      <c r="EN79" s="380" t="str">
        <f t="shared" si="185"/>
        <v>Д</v>
      </c>
      <c r="EO79" s="274"/>
      <c r="EP79" s="181">
        <f>'Сведения ФОВ'!ES103</f>
        <v>0</v>
      </c>
      <c r="EQ79" s="181">
        <f>'Сведения ФОВ'!ET103</f>
        <v>0</v>
      </c>
      <c r="ER79" s="277">
        <f t="shared" si="282"/>
        <v>0</v>
      </c>
      <c r="ES79" s="277">
        <f t="shared" si="283"/>
        <v>0</v>
      </c>
      <c r="ET79" s="276">
        <f t="shared" si="186"/>
        <v>0</v>
      </c>
      <c r="EU79" s="277">
        <f t="shared" si="284"/>
        <v>0</v>
      </c>
      <c r="EV79" s="277">
        <f t="shared" si="285"/>
        <v>0</v>
      </c>
      <c r="EW79" s="277">
        <f t="shared" si="286"/>
        <v>0</v>
      </c>
      <c r="EX79" s="277">
        <f t="shared" si="287"/>
        <v>0</v>
      </c>
      <c r="EY79" s="303">
        <f t="shared" si="288"/>
        <v>0</v>
      </c>
      <c r="EZ79" s="380" t="str">
        <f t="shared" si="187"/>
        <v>Д</v>
      </c>
      <c r="FA79" s="274"/>
      <c r="FB79" s="181">
        <f>'Сведения ФОВ'!FE103</f>
        <v>0</v>
      </c>
      <c r="FC79" s="181">
        <f>'Сведения ФОВ'!FF103</f>
        <v>0</v>
      </c>
      <c r="FD79" s="277">
        <f t="shared" si="289"/>
        <v>0</v>
      </c>
      <c r="FE79" s="277">
        <f t="shared" si="290"/>
        <v>0</v>
      </c>
      <c r="FF79" s="276">
        <f t="shared" si="188"/>
        <v>0</v>
      </c>
      <c r="FG79" s="277">
        <f t="shared" si="291"/>
        <v>0</v>
      </c>
      <c r="FH79" s="277">
        <f t="shared" si="292"/>
        <v>0</v>
      </c>
      <c r="FI79" s="277">
        <f t="shared" si="293"/>
        <v>0</v>
      </c>
      <c r="FJ79" s="277">
        <f t="shared" si="294"/>
        <v>0</v>
      </c>
      <c r="FK79" s="303">
        <f t="shared" si="295"/>
        <v>0</v>
      </c>
      <c r="FL79" s="380" t="str">
        <f t="shared" si="189"/>
        <v>Д</v>
      </c>
      <c r="FM79" s="274"/>
      <c r="FN79" s="181">
        <f>'Сведения ФОВ'!FQ103</f>
        <v>0</v>
      </c>
      <c r="FO79" s="181">
        <f>'Сведения ФОВ'!FR103</f>
        <v>0</v>
      </c>
      <c r="FP79" s="277">
        <f t="shared" si="296"/>
        <v>0</v>
      </c>
      <c r="FQ79" s="277">
        <f t="shared" si="297"/>
        <v>0</v>
      </c>
      <c r="FR79" s="276">
        <f t="shared" si="190"/>
        <v>0</v>
      </c>
      <c r="FS79" s="277">
        <f t="shared" si="298"/>
        <v>0</v>
      </c>
      <c r="FT79" s="277">
        <f t="shared" si="299"/>
        <v>0</v>
      </c>
      <c r="FU79" s="277">
        <f t="shared" si="300"/>
        <v>0</v>
      </c>
      <c r="FV79" s="277">
        <f t="shared" si="301"/>
        <v>0</v>
      </c>
      <c r="FW79" s="303">
        <f t="shared" si="302"/>
        <v>0</v>
      </c>
      <c r="FX79" s="380" t="str">
        <f t="shared" si="191"/>
        <v>Д</v>
      </c>
      <c r="FY79" s="274"/>
      <c r="FZ79" s="181">
        <f>'Сведения ФОВ'!GC103</f>
        <v>0</v>
      </c>
      <c r="GA79" s="181">
        <f>'Сведения ФОВ'!GD103</f>
        <v>0</v>
      </c>
      <c r="GB79" s="277">
        <f t="shared" si="303"/>
        <v>0</v>
      </c>
      <c r="GC79" s="277">
        <f t="shared" si="304"/>
        <v>0</v>
      </c>
      <c r="GD79" s="276">
        <f t="shared" si="192"/>
        <v>0</v>
      </c>
      <c r="GE79" s="277">
        <f t="shared" si="305"/>
        <v>0</v>
      </c>
      <c r="GF79" s="277">
        <f t="shared" si="306"/>
        <v>0</v>
      </c>
      <c r="GG79" s="277">
        <f t="shared" si="307"/>
        <v>0</v>
      </c>
      <c r="GH79" s="277">
        <f t="shared" si="308"/>
        <v>0</v>
      </c>
      <c r="GI79" s="303">
        <f t="shared" si="309"/>
        <v>0</v>
      </c>
      <c r="GJ79" s="380" t="str">
        <f t="shared" si="193"/>
        <v>Д</v>
      </c>
      <c r="GK79" s="274"/>
      <c r="GL79" s="181">
        <f>'Сведения ФОВ'!GO103</f>
        <v>0</v>
      </c>
      <c r="GM79" s="181">
        <f>'Сведения ФОВ'!GP103</f>
        <v>0</v>
      </c>
      <c r="GN79" s="277">
        <f t="shared" si="310"/>
        <v>0</v>
      </c>
      <c r="GO79" s="277">
        <f t="shared" si="311"/>
        <v>0</v>
      </c>
      <c r="GP79" s="276">
        <f t="shared" si="194"/>
        <v>0</v>
      </c>
      <c r="GQ79" s="277">
        <f t="shared" si="312"/>
        <v>0</v>
      </c>
      <c r="GR79" s="277">
        <f t="shared" si="313"/>
        <v>0</v>
      </c>
      <c r="GS79" s="277">
        <f t="shared" si="314"/>
        <v>0</v>
      </c>
      <c r="GT79" s="277">
        <f t="shared" si="315"/>
        <v>0</v>
      </c>
      <c r="GU79" s="303">
        <f t="shared" si="316"/>
        <v>0</v>
      </c>
      <c r="GV79" s="380" t="str">
        <f t="shared" si="195"/>
        <v>Д</v>
      </c>
      <c r="GW79" s="274"/>
      <c r="GX79" s="181">
        <f>'Сведения ФОВ'!HA103</f>
        <v>0</v>
      </c>
      <c r="GY79" s="181">
        <f>'Сведения ФОВ'!HB103</f>
        <v>0</v>
      </c>
      <c r="GZ79" s="277">
        <f t="shared" si="317"/>
        <v>0</v>
      </c>
      <c r="HA79" s="277">
        <f t="shared" si="318"/>
        <v>0</v>
      </c>
      <c r="HB79" s="276">
        <f t="shared" si="196"/>
        <v>0</v>
      </c>
      <c r="HC79" s="277">
        <f t="shared" si="319"/>
        <v>0</v>
      </c>
      <c r="HD79" s="277">
        <f t="shared" si="320"/>
        <v>0</v>
      </c>
      <c r="HE79" s="277">
        <f t="shared" si="321"/>
        <v>0</v>
      </c>
      <c r="HF79" s="277">
        <f t="shared" si="322"/>
        <v>0</v>
      </c>
      <c r="HG79" s="303">
        <f t="shared" si="323"/>
        <v>0</v>
      </c>
      <c r="HH79" s="380" t="str">
        <f t="shared" si="197"/>
        <v>Д</v>
      </c>
    </row>
    <row r="80" spans="1:216" ht="15.75">
      <c r="A80" s="241"/>
      <c r="B80" s="181">
        <f>'Сведения ФОВ'!E104</f>
        <v>0</v>
      </c>
      <c r="C80" s="181">
        <f>'Сведения ФОВ'!F104</f>
        <v>0</v>
      </c>
      <c r="D80" s="277">
        <f t="shared" si="198"/>
        <v>0</v>
      </c>
      <c r="E80" s="277">
        <f t="shared" si="199"/>
        <v>0</v>
      </c>
      <c r="F80" s="276">
        <f t="shared" si="162"/>
        <v>0</v>
      </c>
      <c r="G80" s="277">
        <f t="shared" si="200"/>
        <v>0</v>
      </c>
      <c r="H80" s="277">
        <f t="shared" si="201"/>
        <v>0</v>
      </c>
      <c r="I80" s="277">
        <f t="shared" si="202"/>
        <v>0</v>
      </c>
      <c r="J80" s="277">
        <f t="shared" si="203"/>
        <v>0</v>
      </c>
      <c r="K80" s="303">
        <f t="shared" si="204"/>
        <v>0</v>
      </c>
      <c r="L80" s="380" t="str">
        <f t="shared" si="163"/>
        <v>Д</v>
      </c>
      <c r="M80" s="274"/>
      <c r="N80" s="181">
        <f>'Сведения ФОВ'!Q104</f>
        <v>0</v>
      </c>
      <c r="O80" s="181">
        <f>'Сведения ФОВ'!R104</f>
        <v>0</v>
      </c>
      <c r="P80" s="277">
        <f t="shared" si="205"/>
        <v>0</v>
      </c>
      <c r="Q80" s="277">
        <f t="shared" si="206"/>
        <v>0</v>
      </c>
      <c r="R80" s="276">
        <f t="shared" si="164"/>
        <v>0</v>
      </c>
      <c r="S80" s="277">
        <f t="shared" si="207"/>
        <v>0</v>
      </c>
      <c r="T80" s="277">
        <f t="shared" si="208"/>
        <v>0</v>
      </c>
      <c r="U80" s="277">
        <f t="shared" si="209"/>
        <v>0</v>
      </c>
      <c r="V80" s="277">
        <f t="shared" si="210"/>
        <v>0</v>
      </c>
      <c r="W80" s="303">
        <f t="shared" si="211"/>
        <v>0</v>
      </c>
      <c r="X80" s="380" t="str">
        <f t="shared" si="165"/>
        <v>Д</v>
      </c>
      <c r="Y80" s="274"/>
      <c r="Z80" s="181">
        <f>'Сведения ФОВ'!AC104</f>
        <v>0</v>
      </c>
      <c r="AA80" s="181">
        <f>'Сведения ФОВ'!AD104</f>
        <v>0</v>
      </c>
      <c r="AB80" s="277">
        <f t="shared" si="212"/>
        <v>0</v>
      </c>
      <c r="AC80" s="277">
        <f t="shared" si="213"/>
        <v>0</v>
      </c>
      <c r="AD80" s="276">
        <f t="shared" si="166"/>
        <v>0</v>
      </c>
      <c r="AE80" s="277">
        <f t="shared" si="214"/>
        <v>0</v>
      </c>
      <c r="AF80" s="277">
        <f t="shared" si="215"/>
        <v>0</v>
      </c>
      <c r="AG80" s="277">
        <f t="shared" si="216"/>
        <v>0</v>
      </c>
      <c r="AH80" s="277">
        <f t="shared" si="217"/>
        <v>0</v>
      </c>
      <c r="AI80" s="303">
        <f t="shared" si="218"/>
        <v>0</v>
      </c>
      <c r="AJ80" s="380" t="str">
        <f t="shared" si="167"/>
        <v>Д</v>
      </c>
      <c r="AK80" s="274"/>
      <c r="AL80" s="181">
        <f>'Сведения ФОВ'!AO104</f>
        <v>0</v>
      </c>
      <c r="AM80" s="181">
        <f>'Сведения ФОВ'!AP104</f>
        <v>0</v>
      </c>
      <c r="AN80" s="277">
        <f t="shared" si="219"/>
        <v>0</v>
      </c>
      <c r="AO80" s="277">
        <f t="shared" si="220"/>
        <v>0</v>
      </c>
      <c r="AP80" s="276">
        <f t="shared" si="168"/>
        <v>0</v>
      </c>
      <c r="AQ80" s="277">
        <f t="shared" si="221"/>
        <v>0</v>
      </c>
      <c r="AR80" s="277">
        <f t="shared" si="222"/>
        <v>0</v>
      </c>
      <c r="AS80" s="277">
        <f t="shared" si="223"/>
        <v>0</v>
      </c>
      <c r="AT80" s="277">
        <f t="shared" si="224"/>
        <v>0</v>
      </c>
      <c r="AU80" s="303">
        <f t="shared" si="225"/>
        <v>0</v>
      </c>
      <c r="AV80" s="380" t="str">
        <f t="shared" si="169"/>
        <v>Д</v>
      </c>
      <c r="AW80" s="274"/>
      <c r="AX80" s="181">
        <f>'Сведения ФОВ'!BA104</f>
        <v>0</v>
      </c>
      <c r="AY80" s="181">
        <f>'Сведения ФОВ'!BB104</f>
        <v>0</v>
      </c>
      <c r="AZ80" s="277">
        <f t="shared" si="226"/>
        <v>0</v>
      </c>
      <c r="BA80" s="277">
        <f t="shared" si="227"/>
        <v>0</v>
      </c>
      <c r="BB80" s="276">
        <f t="shared" si="170"/>
        <v>0</v>
      </c>
      <c r="BC80" s="277">
        <f t="shared" si="228"/>
        <v>0</v>
      </c>
      <c r="BD80" s="277">
        <f t="shared" si="229"/>
        <v>0</v>
      </c>
      <c r="BE80" s="277">
        <f t="shared" si="230"/>
        <v>0</v>
      </c>
      <c r="BF80" s="277">
        <f t="shared" si="231"/>
        <v>0</v>
      </c>
      <c r="BG80" s="303">
        <f t="shared" si="232"/>
        <v>0</v>
      </c>
      <c r="BH80" s="380" t="str">
        <f t="shared" si="171"/>
        <v>Д</v>
      </c>
      <c r="BI80" s="274"/>
      <c r="BJ80" s="181">
        <f>'Сведения ФОВ'!BM104</f>
        <v>0</v>
      </c>
      <c r="BK80" s="181">
        <f>'Сведения ФОВ'!BN104</f>
        <v>0</v>
      </c>
      <c r="BL80" s="277">
        <f t="shared" si="233"/>
        <v>0</v>
      </c>
      <c r="BM80" s="277">
        <f t="shared" si="234"/>
        <v>0</v>
      </c>
      <c r="BN80" s="276">
        <f t="shared" si="172"/>
        <v>0</v>
      </c>
      <c r="BO80" s="277">
        <f t="shared" si="235"/>
        <v>0</v>
      </c>
      <c r="BP80" s="277">
        <f t="shared" si="236"/>
        <v>0</v>
      </c>
      <c r="BQ80" s="277">
        <f t="shared" si="237"/>
        <v>0</v>
      </c>
      <c r="BR80" s="277">
        <f t="shared" si="238"/>
        <v>0</v>
      </c>
      <c r="BS80" s="303">
        <f t="shared" si="239"/>
        <v>0</v>
      </c>
      <c r="BT80" s="380" t="str">
        <f t="shared" si="173"/>
        <v>Д</v>
      </c>
      <c r="BU80" s="274"/>
      <c r="BV80" s="181">
        <f>'Сведения ФОВ'!BY104</f>
        <v>0</v>
      </c>
      <c r="BW80" s="181">
        <f>'Сведения ФОВ'!BZ104</f>
        <v>0</v>
      </c>
      <c r="BX80" s="277">
        <f t="shared" si="240"/>
        <v>0</v>
      </c>
      <c r="BY80" s="277">
        <f t="shared" si="241"/>
        <v>0</v>
      </c>
      <c r="BZ80" s="276">
        <f t="shared" si="174"/>
        <v>0</v>
      </c>
      <c r="CA80" s="277">
        <f t="shared" si="242"/>
        <v>0</v>
      </c>
      <c r="CB80" s="277">
        <f t="shared" si="243"/>
        <v>0</v>
      </c>
      <c r="CC80" s="277">
        <f t="shared" si="244"/>
        <v>0</v>
      </c>
      <c r="CD80" s="277">
        <f t="shared" si="245"/>
        <v>0</v>
      </c>
      <c r="CE80" s="303">
        <f t="shared" si="246"/>
        <v>0</v>
      </c>
      <c r="CF80" s="380" t="str">
        <f t="shared" si="175"/>
        <v>Д</v>
      </c>
      <c r="CG80" s="274"/>
      <c r="CH80" s="181">
        <f>'Сведения ФОВ'!CK104</f>
        <v>0</v>
      </c>
      <c r="CI80" s="181">
        <f>'Сведения ФОВ'!CL104</f>
        <v>0</v>
      </c>
      <c r="CJ80" s="277">
        <f t="shared" si="247"/>
        <v>0</v>
      </c>
      <c r="CK80" s="277">
        <f t="shared" si="248"/>
        <v>0</v>
      </c>
      <c r="CL80" s="276">
        <f t="shared" si="176"/>
        <v>0</v>
      </c>
      <c r="CM80" s="277">
        <f t="shared" si="249"/>
        <v>0</v>
      </c>
      <c r="CN80" s="277">
        <f t="shared" si="250"/>
        <v>0</v>
      </c>
      <c r="CO80" s="277">
        <f t="shared" si="251"/>
        <v>0</v>
      </c>
      <c r="CP80" s="277">
        <f t="shared" si="252"/>
        <v>0</v>
      </c>
      <c r="CQ80" s="303">
        <f t="shared" si="253"/>
        <v>0</v>
      </c>
      <c r="CR80" s="380" t="str">
        <f t="shared" si="177"/>
        <v>Д</v>
      </c>
      <c r="CS80" s="274"/>
      <c r="CT80" s="181">
        <f>'Сведения ФОВ'!CW104</f>
        <v>0</v>
      </c>
      <c r="CU80" s="181">
        <f>'Сведения ФОВ'!CX104</f>
        <v>0</v>
      </c>
      <c r="CV80" s="277">
        <f t="shared" si="254"/>
        <v>0</v>
      </c>
      <c r="CW80" s="277">
        <f t="shared" si="255"/>
        <v>0</v>
      </c>
      <c r="CX80" s="276">
        <f t="shared" si="178"/>
        <v>0</v>
      </c>
      <c r="CY80" s="277">
        <f t="shared" si="256"/>
        <v>0</v>
      </c>
      <c r="CZ80" s="277">
        <f t="shared" si="257"/>
        <v>0</v>
      </c>
      <c r="DA80" s="277">
        <f t="shared" si="258"/>
        <v>0</v>
      </c>
      <c r="DB80" s="277">
        <f t="shared" si="259"/>
        <v>0</v>
      </c>
      <c r="DC80" s="303">
        <f t="shared" si="260"/>
        <v>0</v>
      </c>
      <c r="DD80" s="380" t="str">
        <f t="shared" si="179"/>
        <v>Д</v>
      </c>
      <c r="DE80" s="274"/>
      <c r="DF80" s="181">
        <f>'Сведения ФОВ'!DI104</f>
        <v>0</v>
      </c>
      <c r="DG80" s="181">
        <f>'Сведения ФОВ'!DJ104</f>
        <v>0</v>
      </c>
      <c r="DH80" s="277">
        <f t="shared" si="261"/>
        <v>0</v>
      </c>
      <c r="DI80" s="277">
        <f t="shared" si="262"/>
        <v>0</v>
      </c>
      <c r="DJ80" s="276">
        <f t="shared" si="180"/>
        <v>0</v>
      </c>
      <c r="DK80" s="277">
        <f t="shared" si="263"/>
        <v>0</v>
      </c>
      <c r="DL80" s="277">
        <f t="shared" si="264"/>
        <v>0</v>
      </c>
      <c r="DM80" s="277">
        <f t="shared" si="265"/>
        <v>0</v>
      </c>
      <c r="DN80" s="277">
        <f t="shared" si="266"/>
        <v>0</v>
      </c>
      <c r="DO80" s="303">
        <f t="shared" si="267"/>
        <v>0</v>
      </c>
      <c r="DP80" s="380" t="str">
        <f t="shared" si="181"/>
        <v>Д</v>
      </c>
      <c r="DQ80" s="274"/>
      <c r="DR80" s="181">
        <f>'Сведения ФОВ'!DU104</f>
        <v>0</v>
      </c>
      <c r="DS80" s="181">
        <f>'Сведения ФОВ'!DV104</f>
        <v>0</v>
      </c>
      <c r="DT80" s="277">
        <f t="shared" si="268"/>
        <v>0</v>
      </c>
      <c r="DU80" s="277">
        <f t="shared" si="269"/>
        <v>0</v>
      </c>
      <c r="DV80" s="276">
        <f t="shared" si="182"/>
        <v>0</v>
      </c>
      <c r="DW80" s="277">
        <f t="shared" si="270"/>
        <v>0</v>
      </c>
      <c r="DX80" s="277">
        <f t="shared" si="271"/>
        <v>0</v>
      </c>
      <c r="DY80" s="277">
        <f t="shared" si="272"/>
        <v>0</v>
      </c>
      <c r="DZ80" s="277">
        <f t="shared" si="273"/>
        <v>0</v>
      </c>
      <c r="EA80" s="303">
        <f t="shared" si="274"/>
        <v>0</v>
      </c>
      <c r="EB80" s="380" t="str">
        <f t="shared" si="183"/>
        <v>Д</v>
      </c>
      <c r="EC80" s="274"/>
      <c r="ED80" s="181">
        <f>'Сведения ФОВ'!EG104</f>
        <v>0</v>
      </c>
      <c r="EE80" s="181">
        <f>'Сведения ФОВ'!EH104</f>
        <v>0</v>
      </c>
      <c r="EF80" s="277">
        <f t="shared" si="275"/>
        <v>0</v>
      </c>
      <c r="EG80" s="277">
        <f t="shared" si="276"/>
        <v>0</v>
      </c>
      <c r="EH80" s="276">
        <f t="shared" si="184"/>
        <v>0</v>
      </c>
      <c r="EI80" s="277">
        <f t="shared" si="277"/>
        <v>0</v>
      </c>
      <c r="EJ80" s="277">
        <f t="shared" si="278"/>
        <v>0</v>
      </c>
      <c r="EK80" s="277">
        <f t="shared" si="279"/>
        <v>0</v>
      </c>
      <c r="EL80" s="277">
        <f t="shared" si="280"/>
        <v>0</v>
      </c>
      <c r="EM80" s="303">
        <f t="shared" si="281"/>
        <v>0</v>
      </c>
      <c r="EN80" s="380" t="str">
        <f t="shared" si="185"/>
        <v>Д</v>
      </c>
      <c r="EO80" s="274"/>
      <c r="EP80" s="181">
        <f>'Сведения ФОВ'!ES104</f>
        <v>0</v>
      </c>
      <c r="EQ80" s="181">
        <f>'Сведения ФОВ'!ET104</f>
        <v>0</v>
      </c>
      <c r="ER80" s="277">
        <f t="shared" si="282"/>
        <v>0</v>
      </c>
      <c r="ES80" s="277">
        <f t="shared" si="283"/>
        <v>0</v>
      </c>
      <c r="ET80" s="276">
        <f t="shared" si="186"/>
        <v>0</v>
      </c>
      <c r="EU80" s="277">
        <f t="shared" si="284"/>
        <v>0</v>
      </c>
      <c r="EV80" s="277">
        <f t="shared" si="285"/>
        <v>0</v>
      </c>
      <c r="EW80" s="277">
        <f t="shared" si="286"/>
        <v>0</v>
      </c>
      <c r="EX80" s="277">
        <f t="shared" si="287"/>
        <v>0</v>
      </c>
      <c r="EY80" s="303">
        <f t="shared" si="288"/>
        <v>0</v>
      </c>
      <c r="EZ80" s="380" t="str">
        <f t="shared" si="187"/>
        <v>Д</v>
      </c>
      <c r="FA80" s="274"/>
      <c r="FB80" s="181">
        <f>'Сведения ФОВ'!FE104</f>
        <v>0</v>
      </c>
      <c r="FC80" s="181">
        <f>'Сведения ФОВ'!FF104</f>
        <v>0</v>
      </c>
      <c r="FD80" s="277">
        <f t="shared" si="289"/>
        <v>0</v>
      </c>
      <c r="FE80" s="277">
        <f t="shared" si="290"/>
        <v>0</v>
      </c>
      <c r="FF80" s="276">
        <f t="shared" si="188"/>
        <v>0</v>
      </c>
      <c r="FG80" s="277">
        <f t="shared" si="291"/>
        <v>0</v>
      </c>
      <c r="FH80" s="277">
        <f t="shared" si="292"/>
        <v>0</v>
      </c>
      <c r="FI80" s="277">
        <f t="shared" si="293"/>
        <v>0</v>
      </c>
      <c r="FJ80" s="277">
        <f t="shared" si="294"/>
        <v>0</v>
      </c>
      <c r="FK80" s="303">
        <f t="shared" si="295"/>
        <v>0</v>
      </c>
      <c r="FL80" s="380" t="str">
        <f t="shared" si="189"/>
        <v>Д</v>
      </c>
      <c r="FM80" s="274"/>
      <c r="FN80" s="181">
        <f>'Сведения ФОВ'!FQ104</f>
        <v>0</v>
      </c>
      <c r="FO80" s="181">
        <f>'Сведения ФОВ'!FR104</f>
        <v>0</v>
      </c>
      <c r="FP80" s="277">
        <f t="shared" si="296"/>
        <v>0</v>
      </c>
      <c r="FQ80" s="277">
        <f t="shared" si="297"/>
        <v>0</v>
      </c>
      <c r="FR80" s="276">
        <f t="shared" si="190"/>
        <v>0</v>
      </c>
      <c r="FS80" s="277">
        <f t="shared" si="298"/>
        <v>0</v>
      </c>
      <c r="FT80" s="277">
        <f t="shared" si="299"/>
        <v>0</v>
      </c>
      <c r="FU80" s="277">
        <f t="shared" si="300"/>
        <v>0</v>
      </c>
      <c r="FV80" s="277">
        <f t="shared" si="301"/>
        <v>0</v>
      </c>
      <c r="FW80" s="303">
        <f t="shared" si="302"/>
        <v>0</v>
      </c>
      <c r="FX80" s="380" t="str">
        <f t="shared" si="191"/>
        <v>Д</v>
      </c>
      <c r="FY80" s="274"/>
      <c r="FZ80" s="181">
        <f>'Сведения ФОВ'!GC104</f>
        <v>0</v>
      </c>
      <c r="GA80" s="181">
        <f>'Сведения ФОВ'!GD104</f>
        <v>0</v>
      </c>
      <c r="GB80" s="277">
        <f t="shared" si="303"/>
        <v>0</v>
      </c>
      <c r="GC80" s="277">
        <f t="shared" si="304"/>
        <v>0</v>
      </c>
      <c r="GD80" s="276">
        <f t="shared" si="192"/>
        <v>0</v>
      </c>
      <c r="GE80" s="277">
        <f t="shared" si="305"/>
        <v>0</v>
      </c>
      <c r="GF80" s="277">
        <f t="shared" si="306"/>
        <v>0</v>
      </c>
      <c r="GG80" s="277">
        <f t="shared" si="307"/>
        <v>0</v>
      </c>
      <c r="GH80" s="277">
        <f t="shared" si="308"/>
        <v>0</v>
      </c>
      <c r="GI80" s="303">
        <f t="shared" si="309"/>
        <v>0</v>
      </c>
      <c r="GJ80" s="380" t="str">
        <f t="shared" si="193"/>
        <v>Д</v>
      </c>
      <c r="GK80" s="274"/>
      <c r="GL80" s="181">
        <f>'Сведения ФОВ'!GO104</f>
        <v>0</v>
      </c>
      <c r="GM80" s="181">
        <f>'Сведения ФОВ'!GP104</f>
        <v>0</v>
      </c>
      <c r="GN80" s="277">
        <f t="shared" si="310"/>
        <v>0</v>
      </c>
      <c r="GO80" s="277">
        <f t="shared" si="311"/>
        <v>0</v>
      </c>
      <c r="GP80" s="276">
        <f t="shared" si="194"/>
        <v>0</v>
      </c>
      <c r="GQ80" s="277">
        <f t="shared" si="312"/>
        <v>0</v>
      </c>
      <c r="GR80" s="277">
        <f t="shared" si="313"/>
        <v>0</v>
      </c>
      <c r="GS80" s="277">
        <f t="shared" si="314"/>
        <v>0</v>
      </c>
      <c r="GT80" s="277">
        <f t="shared" si="315"/>
        <v>0</v>
      </c>
      <c r="GU80" s="303">
        <f t="shared" si="316"/>
        <v>0</v>
      </c>
      <c r="GV80" s="380" t="str">
        <f t="shared" si="195"/>
        <v>Д</v>
      </c>
      <c r="GW80" s="274"/>
      <c r="GX80" s="181">
        <f>'Сведения ФОВ'!HA104</f>
        <v>0</v>
      </c>
      <c r="GY80" s="181">
        <f>'Сведения ФОВ'!HB104</f>
        <v>0</v>
      </c>
      <c r="GZ80" s="277">
        <f t="shared" si="317"/>
        <v>0</v>
      </c>
      <c r="HA80" s="277">
        <f t="shared" si="318"/>
        <v>0</v>
      </c>
      <c r="HB80" s="276">
        <f t="shared" si="196"/>
        <v>0</v>
      </c>
      <c r="HC80" s="277">
        <f t="shared" si="319"/>
        <v>0</v>
      </c>
      <c r="HD80" s="277">
        <f t="shared" si="320"/>
        <v>0</v>
      </c>
      <c r="HE80" s="277">
        <f t="shared" si="321"/>
        <v>0</v>
      </c>
      <c r="HF80" s="277">
        <f t="shared" si="322"/>
        <v>0</v>
      </c>
      <c r="HG80" s="303">
        <f t="shared" si="323"/>
        <v>0</v>
      </c>
      <c r="HH80" s="380" t="str">
        <f t="shared" si="197"/>
        <v>Д</v>
      </c>
    </row>
    <row r="81" spans="1:217" ht="15.75">
      <c r="A81" s="241"/>
      <c r="B81" s="181">
        <f>'Сведения ФОВ'!E105</f>
        <v>0</v>
      </c>
      <c r="C81" s="181">
        <f>'Сведения ФОВ'!F105</f>
        <v>0</v>
      </c>
      <c r="D81" s="277">
        <f t="shared" si="198"/>
        <v>0</v>
      </c>
      <c r="E81" s="277">
        <f t="shared" si="199"/>
        <v>0</v>
      </c>
      <c r="F81" s="276">
        <f t="shared" si="162"/>
        <v>0</v>
      </c>
      <c r="G81" s="277">
        <f t="shared" si="200"/>
        <v>0</v>
      </c>
      <c r="H81" s="277">
        <f t="shared" si="201"/>
        <v>0</v>
      </c>
      <c r="I81" s="277">
        <f t="shared" si="202"/>
        <v>0</v>
      </c>
      <c r="J81" s="277">
        <f t="shared" si="203"/>
        <v>0</v>
      </c>
      <c r="K81" s="303">
        <f t="shared" si="204"/>
        <v>0</v>
      </c>
      <c r="L81" s="380" t="str">
        <f t="shared" si="163"/>
        <v>Д</v>
      </c>
      <c r="M81" s="274"/>
      <c r="N81" s="181">
        <f>'Сведения ФОВ'!Q105</f>
        <v>0</v>
      </c>
      <c r="O81" s="181">
        <f>'Сведения ФОВ'!R105</f>
        <v>0</v>
      </c>
      <c r="P81" s="277">
        <f t="shared" si="205"/>
        <v>0</v>
      </c>
      <c r="Q81" s="277">
        <f t="shared" si="206"/>
        <v>0</v>
      </c>
      <c r="R81" s="276">
        <f t="shared" si="164"/>
        <v>0</v>
      </c>
      <c r="S81" s="277">
        <f t="shared" si="207"/>
        <v>0</v>
      </c>
      <c r="T81" s="277">
        <f t="shared" si="208"/>
        <v>0</v>
      </c>
      <c r="U81" s="277">
        <f t="shared" si="209"/>
        <v>0</v>
      </c>
      <c r="V81" s="277">
        <f t="shared" si="210"/>
        <v>0</v>
      </c>
      <c r="W81" s="303">
        <f t="shared" si="211"/>
        <v>0</v>
      </c>
      <c r="X81" s="380" t="str">
        <f t="shared" si="165"/>
        <v>Д</v>
      </c>
      <c r="Y81" s="274"/>
      <c r="Z81" s="181">
        <f>'Сведения ФОВ'!AC105</f>
        <v>0</v>
      </c>
      <c r="AA81" s="181">
        <f>'Сведения ФОВ'!AD105</f>
        <v>0</v>
      </c>
      <c r="AB81" s="277">
        <f t="shared" si="212"/>
        <v>0</v>
      </c>
      <c r="AC81" s="277">
        <f t="shared" si="213"/>
        <v>0</v>
      </c>
      <c r="AD81" s="276">
        <f t="shared" si="166"/>
        <v>0</v>
      </c>
      <c r="AE81" s="277">
        <f t="shared" si="214"/>
        <v>0</v>
      </c>
      <c r="AF81" s="277">
        <f t="shared" si="215"/>
        <v>0</v>
      </c>
      <c r="AG81" s="277">
        <f t="shared" si="216"/>
        <v>0</v>
      </c>
      <c r="AH81" s="277">
        <f t="shared" si="217"/>
        <v>0</v>
      </c>
      <c r="AI81" s="303">
        <f t="shared" si="218"/>
        <v>0</v>
      </c>
      <c r="AJ81" s="380" t="str">
        <f t="shared" si="167"/>
        <v>Д</v>
      </c>
      <c r="AK81" s="274"/>
      <c r="AL81" s="181">
        <f>'Сведения ФОВ'!AO105</f>
        <v>0</v>
      </c>
      <c r="AM81" s="181">
        <f>'Сведения ФОВ'!AP105</f>
        <v>0</v>
      </c>
      <c r="AN81" s="277">
        <f t="shared" si="219"/>
        <v>0</v>
      </c>
      <c r="AO81" s="277">
        <f t="shared" si="220"/>
        <v>0</v>
      </c>
      <c r="AP81" s="276">
        <f t="shared" si="168"/>
        <v>0</v>
      </c>
      <c r="AQ81" s="277">
        <f t="shared" si="221"/>
        <v>0</v>
      </c>
      <c r="AR81" s="277">
        <f t="shared" si="222"/>
        <v>0</v>
      </c>
      <c r="AS81" s="277">
        <f t="shared" si="223"/>
        <v>0</v>
      </c>
      <c r="AT81" s="277">
        <f t="shared" si="224"/>
        <v>0</v>
      </c>
      <c r="AU81" s="303">
        <f t="shared" si="225"/>
        <v>0</v>
      </c>
      <c r="AV81" s="380" t="str">
        <f t="shared" si="169"/>
        <v>Д</v>
      </c>
      <c r="AW81" s="274"/>
      <c r="AX81" s="181">
        <f>'Сведения ФОВ'!BA105</f>
        <v>0</v>
      </c>
      <c r="AY81" s="181">
        <f>'Сведения ФОВ'!BB105</f>
        <v>0</v>
      </c>
      <c r="AZ81" s="277">
        <f t="shared" si="226"/>
        <v>0</v>
      </c>
      <c r="BA81" s="277">
        <f t="shared" si="227"/>
        <v>0</v>
      </c>
      <c r="BB81" s="276">
        <f t="shared" si="170"/>
        <v>0</v>
      </c>
      <c r="BC81" s="277">
        <f t="shared" si="228"/>
        <v>0</v>
      </c>
      <c r="BD81" s="277">
        <f t="shared" si="229"/>
        <v>0</v>
      </c>
      <c r="BE81" s="277">
        <f t="shared" si="230"/>
        <v>0</v>
      </c>
      <c r="BF81" s="277">
        <f t="shared" si="231"/>
        <v>0</v>
      </c>
      <c r="BG81" s="303">
        <f t="shared" si="232"/>
        <v>0</v>
      </c>
      <c r="BH81" s="380" t="str">
        <f t="shared" si="171"/>
        <v>Д</v>
      </c>
      <c r="BI81" s="274"/>
      <c r="BJ81" s="181">
        <f>'Сведения ФОВ'!BM105</f>
        <v>0</v>
      </c>
      <c r="BK81" s="181">
        <f>'Сведения ФОВ'!BN105</f>
        <v>0</v>
      </c>
      <c r="BL81" s="277">
        <f t="shared" si="233"/>
        <v>0</v>
      </c>
      <c r="BM81" s="277">
        <f t="shared" si="234"/>
        <v>0</v>
      </c>
      <c r="BN81" s="276">
        <f t="shared" si="172"/>
        <v>0</v>
      </c>
      <c r="BO81" s="277">
        <f t="shared" si="235"/>
        <v>0</v>
      </c>
      <c r="BP81" s="277">
        <f t="shared" si="236"/>
        <v>0</v>
      </c>
      <c r="BQ81" s="277">
        <f t="shared" si="237"/>
        <v>0</v>
      </c>
      <c r="BR81" s="277">
        <f t="shared" si="238"/>
        <v>0</v>
      </c>
      <c r="BS81" s="303">
        <f t="shared" si="239"/>
        <v>0</v>
      </c>
      <c r="BT81" s="380" t="str">
        <f t="shared" si="173"/>
        <v>Д</v>
      </c>
      <c r="BU81" s="274"/>
      <c r="BV81" s="181">
        <f>'Сведения ФОВ'!BY105</f>
        <v>0</v>
      </c>
      <c r="BW81" s="181">
        <f>'Сведения ФОВ'!BZ105</f>
        <v>0</v>
      </c>
      <c r="BX81" s="277">
        <f t="shared" si="240"/>
        <v>0</v>
      </c>
      <c r="BY81" s="277">
        <f t="shared" si="241"/>
        <v>0</v>
      </c>
      <c r="BZ81" s="276">
        <f t="shared" si="174"/>
        <v>0</v>
      </c>
      <c r="CA81" s="277">
        <f t="shared" si="242"/>
        <v>0</v>
      </c>
      <c r="CB81" s="277">
        <f t="shared" si="243"/>
        <v>0</v>
      </c>
      <c r="CC81" s="277">
        <f t="shared" si="244"/>
        <v>0</v>
      </c>
      <c r="CD81" s="277">
        <f t="shared" si="245"/>
        <v>0</v>
      </c>
      <c r="CE81" s="303">
        <f t="shared" si="246"/>
        <v>0</v>
      </c>
      <c r="CF81" s="380" t="str">
        <f t="shared" si="175"/>
        <v>Д</v>
      </c>
      <c r="CG81" s="274"/>
      <c r="CH81" s="181">
        <f>'Сведения ФОВ'!CK105</f>
        <v>0</v>
      </c>
      <c r="CI81" s="181">
        <f>'Сведения ФОВ'!CL105</f>
        <v>0</v>
      </c>
      <c r="CJ81" s="277">
        <f t="shared" si="247"/>
        <v>0</v>
      </c>
      <c r="CK81" s="277">
        <f t="shared" si="248"/>
        <v>0</v>
      </c>
      <c r="CL81" s="276">
        <f t="shared" si="176"/>
        <v>0</v>
      </c>
      <c r="CM81" s="277">
        <f t="shared" si="249"/>
        <v>0</v>
      </c>
      <c r="CN81" s="277">
        <f t="shared" si="250"/>
        <v>0</v>
      </c>
      <c r="CO81" s="277">
        <f t="shared" si="251"/>
        <v>0</v>
      </c>
      <c r="CP81" s="277">
        <f t="shared" si="252"/>
        <v>0</v>
      </c>
      <c r="CQ81" s="303">
        <f t="shared" si="253"/>
        <v>0</v>
      </c>
      <c r="CR81" s="380" t="str">
        <f t="shared" si="177"/>
        <v>Д</v>
      </c>
      <c r="CS81" s="274"/>
      <c r="CT81" s="181">
        <f>'Сведения ФОВ'!CW105</f>
        <v>0</v>
      </c>
      <c r="CU81" s="181">
        <f>'Сведения ФОВ'!CX105</f>
        <v>0</v>
      </c>
      <c r="CV81" s="277">
        <f t="shared" si="254"/>
        <v>0</v>
      </c>
      <c r="CW81" s="277">
        <f t="shared" si="255"/>
        <v>0</v>
      </c>
      <c r="CX81" s="276">
        <f t="shared" si="178"/>
        <v>0</v>
      </c>
      <c r="CY81" s="277">
        <f t="shared" si="256"/>
        <v>0</v>
      </c>
      <c r="CZ81" s="277">
        <f t="shared" si="257"/>
        <v>0</v>
      </c>
      <c r="DA81" s="277">
        <f t="shared" si="258"/>
        <v>0</v>
      </c>
      <c r="DB81" s="277">
        <f t="shared" si="259"/>
        <v>0</v>
      </c>
      <c r="DC81" s="303">
        <f t="shared" si="260"/>
        <v>0</v>
      </c>
      <c r="DD81" s="380" t="str">
        <f t="shared" si="179"/>
        <v>Д</v>
      </c>
      <c r="DE81" s="274"/>
      <c r="DF81" s="181">
        <f>'Сведения ФОВ'!DI105</f>
        <v>0</v>
      </c>
      <c r="DG81" s="181">
        <f>'Сведения ФОВ'!DJ105</f>
        <v>0</v>
      </c>
      <c r="DH81" s="277">
        <f t="shared" si="261"/>
        <v>0</v>
      </c>
      <c r="DI81" s="277">
        <f t="shared" si="262"/>
        <v>0</v>
      </c>
      <c r="DJ81" s="276">
        <f t="shared" si="180"/>
        <v>0</v>
      </c>
      <c r="DK81" s="277">
        <f t="shared" si="263"/>
        <v>0</v>
      </c>
      <c r="DL81" s="277">
        <f t="shared" si="264"/>
        <v>0</v>
      </c>
      <c r="DM81" s="277">
        <f t="shared" si="265"/>
        <v>0</v>
      </c>
      <c r="DN81" s="277">
        <f t="shared" si="266"/>
        <v>0</v>
      </c>
      <c r="DO81" s="303">
        <f t="shared" si="267"/>
        <v>0</v>
      </c>
      <c r="DP81" s="380" t="str">
        <f t="shared" si="181"/>
        <v>Д</v>
      </c>
      <c r="DQ81" s="274"/>
      <c r="DR81" s="181">
        <f>'Сведения ФОВ'!DU105</f>
        <v>0</v>
      </c>
      <c r="DS81" s="181">
        <f>'Сведения ФОВ'!DV105</f>
        <v>0</v>
      </c>
      <c r="DT81" s="277">
        <f t="shared" si="268"/>
        <v>0</v>
      </c>
      <c r="DU81" s="277">
        <f t="shared" si="269"/>
        <v>0</v>
      </c>
      <c r="DV81" s="276">
        <f t="shared" si="182"/>
        <v>0</v>
      </c>
      <c r="DW81" s="277">
        <f t="shared" si="270"/>
        <v>0</v>
      </c>
      <c r="DX81" s="277">
        <f t="shared" si="271"/>
        <v>0</v>
      </c>
      <c r="DY81" s="277">
        <f t="shared" si="272"/>
        <v>0</v>
      </c>
      <c r="DZ81" s="277">
        <f t="shared" si="273"/>
        <v>0</v>
      </c>
      <c r="EA81" s="303">
        <f t="shared" si="274"/>
        <v>0</v>
      </c>
      <c r="EB81" s="380" t="str">
        <f t="shared" si="183"/>
        <v>Д</v>
      </c>
      <c r="EC81" s="274"/>
      <c r="ED81" s="181">
        <f>'Сведения ФОВ'!EG105</f>
        <v>0</v>
      </c>
      <c r="EE81" s="181">
        <f>'Сведения ФОВ'!EH105</f>
        <v>0</v>
      </c>
      <c r="EF81" s="277">
        <f t="shared" si="275"/>
        <v>0</v>
      </c>
      <c r="EG81" s="277">
        <f t="shared" si="276"/>
        <v>0</v>
      </c>
      <c r="EH81" s="276">
        <f t="shared" si="184"/>
        <v>0</v>
      </c>
      <c r="EI81" s="277">
        <f t="shared" si="277"/>
        <v>0</v>
      </c>
      <c r="EJ81" s="277">
        <f t="shared" si="278"/>
        <v>0</v>
      </c>
      <c r="EK81" s="277">
        <f t="shared" si="279"/>
        <v>0</v>
      </c>
      <c r="EL81" s="277">
        <f t="shared" si="280"/>
        <v>0</v>
      </c>
      <c r="EM81" s="303">
        <f t="shared" si="281"/>
        <v>0</v>
      </c>
      <c r="EN81" s="380" t="str">
        <f t="shared" si="185"/>
        <v>Д</v>
      </c>
      <c r="EO81" s="274"/>
      <c r="EP81" s="181">
        <f>'Сведения ФОВ'!ES105</f>
        <v>0</v>
      </c>
      <c r="EQ81" s="181">
        <f>'Сведения ФОВ'!ET105</f>
        <v>0</v>
      </c>
      <c r="ER81" s="277">
        <f t="shared" si="282"/>
        <v>0</v>
      </c>
      <c r="ES81" s="277">
        <f t="shared" si="283"/>
        <v>0</v>
      </c>
      <c r="ET81" s="276">
        <f t="shared" si="186"/>
        <v>0</v>
      </c>
      <c r="EU81" s="277">
        <f t="shared" si="284"/>
        <v>0</v>
      </c>
      <c r="EV81" s="277">
        <f t="shared" si="285"/>
        <v>0</v>
      </c>
      <c r="EW81" s="277">
        <f t="shared" si="286"/>
        <v>0</v>
      </c>
      <c r="EX81" s="277">
        <f t="shared" si="287"/>
        <v>0</v>
      </c>
      <c r="EY81" s="303">
        <f t="shared" si="288"/>
        <v>0</v>
      </c>
      <c r="EZ81" s="380" t="str">
        <f t="shared" si="187"/>
        <v>Д</v>
      </c>
      <c r="FA81" s="274"/>
      <c r="FB81" s="181">
        <f>'Сведения ФОВ'!FE105</f>
        <v>0</v>
      </c>
      <c r="FC81" s="181">
        <f>'Сведения ФОВ'!FF105</f>
        <v>0</v>
      </c>
      <c r="FD81" s="277">
        <f t="shared" si="289"/>
        <v>0</v>
      </c>
      <c r="FE81" s="277">
        <f t="shared" si="290"/>
        <v>0</v>
      </c>
      <c r="FF81" s="276">
        <f t="shared" si="188"/>
        <v>0</v>
      </c>
      <c r="FG81" s="277">
        <f t="shared" si="291"/>
        <v>0</v>
      </c>
      <c r="FH81" s="277">
        <f t="shared" si="292"/>
        <v>0</v>
      </c>
      <c r="FI81" s="277">
        <f t="shared" si="293"/>
        <v>0</v>
      </c>
      <c r="FJ81" s="277">
        <f t="shared" si="294"/>
        <v>0</v>
      </c>
      <c r="FK81" s="303">
        <f t="shared" si="295"/>
        <v>0</v>
      </c>
      <c r="FL81" s="380" t="str">
        <f t="shared" si="189"/>
        <v>Д</v>
      </c>
      <c r="FM81" s="274"/>
      <c r="FN81" s="181">
        <f>'Сведения ФОВ'!FQ105</f>
        <v>0</v>
      </c>
      <c r="FO81" s="181">
        <f>'Сведения ФОВ'!FR105</f>
        <v>0</v>
      </c>
      <c r="FP81" s="277">
        <f t="shared" si="296"/>
        <v>0</v>
      </c>
      <c r="FQ81" s="277">
        <f t="shared" si="297"/>
        <v>0</v>
      </c>
      <c r="FR81" s="276">
        <f t="shared" si="190"/>
        <v>0</v>
      </c>
      <c r="FS81" s="277">
        <f t="shared" si="298"/>
        <v>0</v>
      </c>
      <c r="FT81" s="277">
        <f t="shared" si="299"/>
        <v>0</v>
      </c>
      <c r="FU81" s="277">
        <f t="shared" si="300"/>
        <v>0</v>
      </c>
      <c r="FV81" s="277">
        <f t="shared" si="301"/>
        <v>0</v>
      </c>
      <c r="FW81" s="303">
        <f t="shared" si="302"/>
        <v>0</v>
      </c>
      <c r="FX81" s="380" t="str">
        <f t="shared" si="191"/>
        <v>Д</v>
      </c>
      <c r="FY81" s="274"/>
      <c r="FZ81" s="181">
        <f>'Сведения ФОВ'!GC105</f>
        <v>0</v>
      </c>
      <c r="GA81" s="181">
        <f>'Сведения ФОВ'!GD105</f>
        <v>0</v>
      </c>
      <c r="GB81" s="277">
        <f t="shared" si="303"/>
        <v>0</v>
      </c>
      <c r="GC81" s="277">
        <f t="shared" si="304"/>
        <v>0</v>
      </c>
      <c r="GD81" s="276">
        <f t="shared" si="192"/>
        <v>0</v>
      </c>
      <c r="GE81" s="277">
        <f t="shared" si="305"/>
        <v>0</v>
      </c>
      <c r="GF81" s="277">
        <f t="shared" si="306"/>
        <v>0</v>
      </c>
      <c r="GG81" s="277">
        <f t="shared" si="307"/>
        <v>0</v>
      </c>
      <c r="GH81" s="277">
        <f t="shared" si="308"/>
        <v>0</v>
      </c>
      <c r="GI81" s="303">
        <f t="shared" si="309"/>
        <v>0</v>
      </c>
      <c r="GJ81" s="380" t="str">
        <f t="shared" si="193"/>
        <v>Д</v>
      </c>
      <c r="GK81" s="274"/>
      <c r="GL81" s="181">
        <f>'Сведения ФОВ'!GO105</f>
        <v>0</v>
      </c>
      <c r="GM81" s="181">
        <f>'Сведения ФОВ'!GP105</f>
        <v>0</v>
      </c>
      <c r="GN81" s="277">
        <f t="shared" si="310"/>
        <v>0</v>
      </c>
      <c r="GO81" s="277">
        <f t="shared" si="311"/>
        <v>0</v>
      </c>
      <c r="GP81" s="276">
        <f t="shared" si="194"/>
        <v>0</v>
      </c>
      <c r="GQ81" s="277">
        <f t="shared" si="312"/>
        <v>0</v>
      </c>
      <c r="GR81" s="277">
        <f t="shared" si="313"/>
        <v>0</v>
      </c>
      <c r="GS81" s="277">
        <f t="shared" si="314"/>
        <v>0</v>
      </c>
      <c r="GT81" s="277">
        <f t="shared" si="315"/>
        <v>0</v>
      </c>
      <c r="GU81" s="303">
        <f t="shared" si="316"/>
        <v>0</v>
      </c>
      <c r="GV81" s="380" t="str">
        <f t="shared" si="195"/>
        <v>Д</v>
      </c>
      <c r="GW81" s="274"/>
      <c r="GX81" s="181">
        <f>'Сведения ФОВ'!HA105</f>
        <v>0</v>
      </c>
      <c r="GY81" s="181">
        <f>'Сведения ФОВ'!HB105</f>
        <v>0</v>
      </c>
      <c r="GZ81" s="277">
        <f t="shared" si="317"/>
        <v>0</v>
      </c>
      <c r="HA81" s="277">
        <f t="shared" si="318"/>
        <v>0</v>
      </c>
      <c r="HB81" s="276">
        <f t="shared" si="196"/>
        <v>0</v>
      </c>
      <c r="HC81" s="277">
        <f t="shared" si="319"/>
        <v>0</v>
      </c>
      <c r="HD81" s="277">
        <f t="shared" si="320"/>
        <v>0</v>
      </c>
      <c r="HE81" s="277">
        <f t="shared" si="321"/>
        <v>0</v>
      </c>
      <c r="HF81" s="277">
        <f t="shared" si="322"/>
        <v>0</v>
      </c>
      <c r="HG81" s="303">
        <f t="shared" si="323"/>
        <v>0</v>
      </c>
      <c r="HH81" s="380" t="str">
        <f t="shared" si="197"/>
        <v>Д</v>
      </c>
    </row>
    <row r="82" spans="1:217" ht="15.75">
      <c r="A82" s="241"/>
      <c r="B82" s="181">
        <f>'Сведения ФОВ'!E106</f>
        <v>0</v>
      </c>
      <c r="C82" s="181">
        <f>'Сведения ФОВ'!F106</f>
        <v>0</v>
      </c>
      <c r="D82" s="277">
        <f t="shared" si="198"/>
        <v>0</v>
      </c>
      <c r="E82" s="277">
        <f t="shared" si="199"/>
        <v>0</v>
      </c>
      <c r="F82" s="276">
        <f t="shared" si="162"/>
        <v>0</v>
      </c>
      <c r="G82" s="277">
        <f t="shared" si="200"/>
        <v>0</v>
      </c>
      <c r="H82" s="277">
        <f t="shared" si="201"/>
        <v>0</v>
      </c>
      <c r="I82" s="277">
        <f t="shared" si="202"/>
        <v>0</v>
      </c>
      <c r="J82" s="277">
        <f t="shared" si="203"/>
        <v>0</v>
      </c>
      <c r="K82" s="303">
        <f t="shared" si="204"/>
        <v>0</v>
      </c>
      <c r="L82" s="380" t="str">
        <f t="shared" si="163"/>
        <v>Д</v>
      </c>
      <c r="M82" s="274"/>
      <c r="N82" s="181">
        <f>'Сведения ФОВ'!Q106</f>
        <v>0</v>
      </c>
      <c r="O82" s="181">
        <f>'Сведения ФОВ'!R106</f>
        <v>0</v>
      </c>
      <c r="P82" s="277">
        <f t="shared" si="205"/>
        <v>0</v>
      </c>
      <c r="Q82" s="277">
        <f t="shared" si="206"/>
        <v>0</v>
      </c>
      <c r="R82" s="276">
        <f t="shared" si="164"/>
        <v>0</v>
      </c>
      <c r="S82" s="277">
        <f t="shared" si="207"/>
        <v>0</v>
      </c>
      <c r="T82" s="277">
        <f t="shared" si="208"/>
        <v>0</v>
      </c>
      <c r="U82" s="277">
        <f t="shared" si="209"/>
        <v>0</v>
      </c>
      <c r="V82" s="277">
        <f t="shared" si="210"/>
        <v>0</v>
      </c>
      <c r="W82" s="303">
        <f t="shared" si="211"/>
        <v>0</v>
      </c>
      <c r="X82" s="380" t="str">
        <f t="shared" si="165"/>
        <v>Д</v>
      </c>
      <c r="Y82" s="274"/>
      <c r="Z82" s="181">
        <f>'Сведения ФОВ'!AC106</f>
        <v>0</v>
      </c>
      <c r="AA82" s="181">
        <f>'Сведения ФОВ'!AD106</f>
        <v>0</v>
      </c>
      <c r="AB82" s="277">
        <f t="shared" si="212"/>
        <v>0</v>
      </c>
      <c r="AC82" s="277">
        <f t="shared" si="213"/>
        <v>0</v>
      </c>
      <c r="AD82" s="276">
        <f t="shared" si="166"/>
        <v>0</v>
      </c>
      <c r="AE82" s="277">
        <f t="shared" si="214"/>
        <v>0</v>
      </c>
      <c r="AF82" s="277">
        <f t="shared" si="215"/>
        <v>0</v>
      </c>
      <c r="AG82" s="277">
        <f t="shared" si="216"/>
        <v>0</v>
      </c>
      <c r="AH82" s="277">
        <f t="shared" si="217"/>
        <v>0</v>
      </c>
      <c r="AI82" s="303">
        <f t="shared" si="218"/>
        <v>0</v>
      </c>
      <c r="AJ82" s="380" t="str">
        <f t="shared" si="167"/>
        <v>Д</v>
      </c>
      <c r="AK82" s="274"/>
      <c r="AL82" s="181">
        <f>'Сведения ФОВ'!AO106</f>
        <v>0</v>
      </c>
      <c r="AM82" s="181">
        <f>'Сведения ФОВ'!AP106</f>
        <v>0</v>
      </c>
      <c r="AN82" s="277">
        <f t="shared" si="219"/>
        <v>0</v>
      </c>
      <c r="AO82" s="277">
        <f t="shared" si="220"/>
        <v>0</v>
      </c>
      <c r="AP82" s="276">
        <f t="shared" si="168"/>
        <v>0</v>
      </c>
      <c r="AQ82" s="277">
        <f t="shared" si="221"/>
        <v>0</v>
      </c>
      <c r="AR82" s="277">
        <f t="shared" si="222"/>
        <v>0</v>
      </c>
      <c r="AS82" s="277">
        <f t="shared" si="223"/>
        <v>0</v>
      </c>
      <c r="AT82" s="277">
        <f t="shared" si="224"/>
        <v>0</v>
      </c>
      <c r="AU82" s="303">
        <f t="shared" si="225"/>
        <v>0</v>
      </c>
      <c r="AV82" s="380" t="str">
        <f t="shared" si="169"/>
        <v>Д</v>
      </c>
      <c r="AW82" s="274"/>
      <c r="AX82" s="181">
        <f>'Сведения ФОВ'!BA106</f>
        <v>0</v>
      </c>
      <c r="AY82" s="181">
        <f>'Сведения ФОВ'!BB106</f>
        <v>0</v>
      </c>
      <c r="AZ82" s="277">
        <f t="shared" si="226"/>
        <v>0</v>
      </c>
      <c r="BA82" s="277">
        <f t="shared" si="227"/>
        <v>0</v>
      </c>
      <c r="BB82" s="276">
        <f t="shared" si="170"/>
        <v>0</v>
      </c>
      <c r="BC82" s="277">
        <f t="shared" si="228"/>
        <v>0</v>
      </c>
      <c r="BD82" s="277">
        <f t="shared" si="229"/>
        <v>0</v>
      </c>
      <c r="BE82" s="277">
        <f t="shared" si="230"/>
        <v>0</v>
      </c>
      <c r="BF82" s="277">
        <f t="shared" si="231"/>
        <v>0</v>
      </c>
      <c r="BG82" s="303">
        <f t="shared" si="232"/>
        <v>0</v>
      </c>
      <c r="BH82" s="380" t="str">
        <f t="shared" si="171"/>
        <v>Д</v>
      </c>
      <c r="BI82" s="274"/>
      <c r="BJ82" s="181">
        <f>'Сведения ФОВ'!BM106</f>
        <v>0</v>
      </c>
      <c r="BK82" s="181">
        <f>'Сведения ФОВ'!BN106</f>
        <v>0</v>
      </c>
      <c r="BL82" s="277">
        <f t="shared" si="233"/>
        <v>0</v>
      </c>
      <c r="BM82" s="277">
        <f t="shared" si="234"/>
        <v>0</v>
      </c>
      <c r="BN82" s="276">
        <f t="shared" si="172"/>
        <v>0</v>
      </c>
      <c r="BO82" s="277">
        <f t="shared" si="235"/>
        <v>0</v>
      </c>
      <c r="BP82" s="277">
        <f t="shared" si="236"/>
        <v>0</v>
      </c>
      <c r="BQ82" s="277">
        <f t="shared" si="237"/>
        <v>0</v>
      </c>
      <c r="BR82" s="277">
        <f t="shared" si="238"/>
        <v>0</v>
      </c>
      <c r="BS82" s="303">
        <f t="shared" si="239"/>
        <v>0</v>
      </c>
      <c r="BT82" s="380" t="str">
        <f t="shared" si="173"/>
        <v>Д</v>
      </c>
      <c r="BU82" s="274"/>
      <c r="BV82" s="181">
        <f>'Сведения ФОВ'!BY106</f>
        <v>0</v>
      </c>
      <c r="BW82" s="181">
        <f>'Сведения ФОВ'!BZ106</f>
        <v>0</v>
      </c>
      <c r="BX82" s="277">
        <f t="shared" si="240"/>
        <v>0</v>
      </c>
      <c r="BY82" s="277">
        <f t="shared" si="241"/>
        <v>0</v>
      </c>
      <c r="BZ82" s="276">
        <f t="shared" si="174"/>
        <v>0</v>
      </c>
      <c r="CA82" s="277">
        <f t="shared" si="242"/>
        <v>0</v>
      </c>
      <c r="CB82" s="277">
        <f t="shared" si="243"/>
        <v>0</v>
      </c>
      <c r="CC82" s="277">
        <f t="shared" si="244"/>
        <v>0</v>
      </c>
      <c r="CD82" s="277">
        <f t="shared" si="245"/>
        <v>0</v>
      </c>
      <c r="CE82" s="303">
        <f t="shared" si="246"/>
        <v>0</v>
      </c>
      <c r="CF82" s="380" t="str">
        <f t="shared" si="175"/>
        <v>Д</v>
      </c>
      <c r="CG82" s="274"/>
      <c r="CH82" s="181">
        <f>'Сведения ФОВ'!CK106</f>
        <v>0</v>
      </c>
      <c r="CI82" s="181">
        <f>'Сведения ФОВ'!CL106</f>
        <v>0</v>
      </c>
      <c r="CJ82" s="277">
        <f t="shared" si="247"/>
        <v>0</v>
      </c>
      <c r="CK82" s="277">
        <f t="shared" si="248"/>
        <v>0</v>
      </c>
      <c r="CL82" s="276">
        <f t="shared" si="176"/>
        <v>0</v>
      </c>
      <c r="CM82" s="277">
        <f t="shared" si="249"/>
        <v>0</v>
      </c>
      <c r="CN82" s="277">
        <f t="shared" si="250"/>
        <v>0</v>
      </c>
      <c r="CO82" s="277">
        <f t="shared" si="251"/>
        <v>0</v>
      </c>
      <c r="CP82" s="277">
        <f t="shared" si="252"/>
        <v>0</v>
      </c>
      <c r="CQ82" s="303">
        <f t="shared" si="253"/>
        <v>0</v>
      </c>
      <c r="CR82" s="380" t="str">
        <f t="shared" si="177"/>
        <v>Д</v>
      </c>
      <c r="CS82" s="274"/>
      <c r="CT82" s="181">
        <f>'Сведения ФОВ'!CW106</f>
        <v>0</v>
      </c>
      <c r="CU82" s="181">
        <f>'Сведения ФОВ'!CX106</f>
        <v>0</v>
      </c>
      <c r="CV82" s="277">
        <f t="shared" si="254"/>
        <v>0</v>
      </c>
      <c r="CW82" s="277">
        <f t="shared" si="255"/>
        <v>0</v>
      </c>
      <c r="CX82" s="276">
        <f t="shared" si="178"/>
        <v>0</v>
      </c>
      <c r="CY82" s="277">
        <f t="shared" si="256"/>
        <v>0</v>
      </c>
      <c r="CZ82" s="277">
        <f t="shared" si="257"/>
        <v>0</v>
      </c>
      <c r="DA82" s="277">
        <f t="shared" si="258"/>
        <v>0</v>
      </c>
      <c r="DB82" s="277">
        <f t="shared" si="259"/>
        <v>0</v>
      </c>
      <c r="DC82" s="303">
        <f t="shared" si="260"/>
        <v>0</v>
      </c>
      <c r="DD82" s="380" t="str">
        <f t="shared" si="179"/>
        <v>Д</v>
      </c>
      <c r="DE82" s="274"/>
      <c r="DF82" s="181">
        <f>'Сведения ФОВ'!DI106</f>
        <v>0</v>
      </c>
      <c r="DG82" s="181">
        <f>'Сведения ФОВ'!DJ106</f>
        <v>0</v>
      </c>
      <c r="DH82" s="277">
        <f t="shared" si="261"/>
        <v>0</v>
      </c>
      <c r="DI82" s="277">
        <f t="shared" si="262"/>
        <v>0</v>
      </c>
      <c r="DJ82" s="276">
        <f t="shared" si="180"/>
        <v>0</v>
      </c>
      <c r="DK82" s="277">
        <f t="shared" si="263"/>
        <v>0</v>
      </c>
      <c r="DL82" s="277">
        <f t="shared" si="264"/>
        <v>0</v>
      </c>
      <c r="DM82" s="277">
        <f t="shared" si="265"/>
        <v>0</v>
      </c>
      <c r="DN82" s="277">
        <f t="shared" si="266"/>
        <v>0</v>
      </c>
      <c r="DO82" s="303">
        <f t="shared" si="267"/>
        <v>0</v>
      </c>
      <c r="DP82" s="380" t="str">
        <f t="shared" si="181"/>
        <v>Д</v>
      </c>
      <c r="DQ82" s="274"/>
      <c r="DR82" s="181">
        <f>'Сведения ФОВ'!DU106</f>
        <v>0</v>
      </c>
      <c r="DS82" s="181">
        <f>'Сведения ФОВ'!DV106</f>
        <v>0</v>
      </c>
      <c r="DT82" s="277">
        <f t="shared" si="268"/>
        <v>0</v>
      </c>
      <c r="DU82" s="277">
        <f t="shared" si="269"/>
        <v>0</v>
      </c>
      <c r="DV82" s="276">
        <f t="shared" si="182"/>
        <v>0</v>
      </c>
      <c r="DW82" s="277">
        <f t="shared" si="270"/>
        <v>0</v>
      </c>
      <c r="DX82" s="277">
        <f t="shared" si="271"/>
        <v>0</v>
      </c>
      <c r="DY82" s="277">
        <f t="shared" si="272"/>
        <v>0</v>
      </c>
      <c r="DZ82" s="277">
        <f t="shared" si="273"/>
        <v>0</v>
      </c>
      <c r="EA82" s="303">
        <f t="shared" si="274"/>
        <v>0</v>
      </c>
      <c r="EB82" s="380" t="str">
        <f t="shared" si="183"/>
        <v>Д</v>
      </c>
      <c r="EC82" s="274"/>
      <c r="ED82" s="181">
        <f>'Сведения ФОВ'!EG106</f>
        <v>0</v>
      </c>
      <c r="EE82" s="181">
        <f>'Сведения ФОВ'!EH106</f>
        <v>0</v>
      </c>
      <c r="EF82" s="277">
        <f t="shared" si="275"/>
        <v>0</v>
      </c>
      <c r="EG82" s="277">
        <f t="shared" si="276"/>
        <v>0</v>
      </c>
      <c r="EH82" s="276">
        <f t="shared" si="184"/>
        <v>0</v>
      </c>
      <c r="EI82" s="277">
        <f t="shared" si="277"/>
        <v>0</v>
      </c>
      <c r="EJ82" s="277">
        <f t="shared" si="278"/>
        <v>0</v>
      </c>
      <c r="EK82" s="277">
        <f t="shared" si="279"/>
        <v>0</v>
      </c>
      <c r="EL82" s="277">
        <f t="shared" si="280"/>
        <v>0</v>
      </c>
      <c r="EM82" s="303">
        <f t="shared" si="281"/>
        <v>0</v>
      </c>
      <c r="EN82" s="380" t="str">
        <f t="shared" si="185"/>
        <v>Д</v>
      </c>
      <c r="EO82" s="274"/>
      <c r="EP82" s="181">
        <f>'Сведения ФОВ'!ES106</f>
        <v>0</v>
      </c>
      <c r="EQ82" s="181">
        <f>'Сведения ФОВ'!ET106</f>
        <v>0</v>
      </c>
      <c r="ER82" s="277">
        <f t="shared" si="282"/>
        <v>0</v>
      </c>
      <c r="ES82" s="277">
        <f t="shared" si="283"/>
        <v>0</v>
      </c>
      <c r="ET82" s="276">
        <f t="shared" si="186"/>
        <v>0</v>
      </c>
      <c r="EU82" s="277">
        <f t="shared" si="284"/>
        <v>0</v>
      </c>
      <c r="EV82" s="277">
        <f t="shared" si="285"/>
        <v>0</v>
      </c>
      <c r="EW82" s="277">
        <f t="shared" si="286"/>
        <v>0</v>
      </c>
      <c r="EX82" s="277">
        <f t="shared" si="287"/>
        <v>0</v>
      </c>
      <c r="EY82" s="303">
        <f t="shared" si="288"/>
        <v>0</v>
      </c>
      <c r="EZ82" s="380" t="str">
        <f t="shared" si="187"/>
        <v>Д</v>
      </c>
      <c r="FA82" s="274"/>
      <c r="FB82" s="181">
        <f>'Сведения ФОВ'!FE106</f>
        <v>0</v>
      </c>
      <c r="FC82" s="181">
        <f>'Сведения ФОВ'!FF106</f>
        <v>0</v>
      </c>
      <c r="FD82" s="277">
        <f t="shared" si="289"/>
        <v>0</v>
      </c>
      <c r="FE82" s="277">
        <f t="shared" si="290"/>
        <v>0</v>
      </c>
      <c r="FF82" s="276">
        <f t="shared" si="188"/>
        <v>0</v>
      </c>
      <c r="FG82" s="277">
        <f t="shared" si="291"/>
        <v>0</v>
      </c>
      <c r="FH82" s="277">
        <f t="shared" si="292"/>
        <v>0</v>
      </c>
      <c r="FI82" s="277">
        <f t="shared" si="293"/>
        <v>0</v>
      </c>
      <c r="FJ82" s="277">
        <f t="shared" si="294"/>
        <v>0</v>
      </c>
      <c r="FK82" s="303">
        <f t="shared" si="295"/>
        <v>0</v>
      </c>
      <c r="FL82" s="380" t="str">
        <f t="shared" si="189"/>
        <v>Д</v>
      </c>
      <c r="FM82" s="274"/>
      <c r="FN82" s="181">
        <f>'Сведения ФОВ'!FQ106</f>
        <v>0</v>
      </c>
      <c r="FO82" s="181">
        <f>'Сведения ФОВ'!FR106</f>
        <v>0</v>
      </c>
      <c r="FP82" s="277">
        <f t="shared" si="296"/>
        <v>0</v>
      </c>
      <c r="FQ82" s="277">
        <f t="shared" si="297"/>
        <v>0</v>
      </c>
      <c r="FR82" s="276">
        <f t="shared" si="190"/>
        <v>0</v>
      </c>
      <c r="FS82" s="277">
        <f t="shared" si="298"/>
        <v>0</v>
      </c>
      <c r="FT82" s="277">
        <f t="shared" si="299"/>
        <v>0</v>
      </c>
      <c r="FU82" s="277">
        <f t="shared" si="300"/>
        <v>0</v>
      </c>
      <c r="FV82" s="277">
        <f t="shared" si="301"/>
        <v>0</v>
      </c>
      <c r="FW82" s="303">
        <f t="shared" si="302"/>
        <v>0</v>
      </c>
      <c r="FX82" s="380" t="str">
        <f t="shared" si="191"/>
        <v>Д</v>
      </c>
      <c r="FY82" s="274"/>
      <c r="FZ82" s="181">
        <f>'Сведения ФОВ'!GC106</f>
        <v>0</v>
      </c>
      <c r="GA82" s="181">
        <f>'Сведения ФОВ'!GD106</f>
        <v>0</v>
      </c>
      <c r="GB82" s="277">
        <f t="shared" si="303"/>
        <v>0</v>
      </c>
      <c r="GC82" s="277">
        <f t="shared" si="304"/>
        <v>0</v>
      </c>
      <c r="GD82" s="276">
        <f t="shared" si="192"/>
        <v>0</v>
      </c>
      <c r="GE82" s="277">
        <f t="shared" si="305"/>
        <v>0</v>
      </c>
      <c r="GF82" s="277">
        <f t="shared" si="306"/>
        <v>0</v>
      </c>
      <c r="GG82" s="277">
        <f t="shared" si="307"/>
        <v>0</v>
      </c>
      <c r="GH82" s="277">
        <f t="shared" si="308"/>
        <v>0</v>
      </c>
      <c r="GI82" s="303">
        <f t="shared" si="309"/>
        <v>0</v>
      </c>
      <c r="GJ82" s="380" t="str">
        <f t="shared" si="193"/>
        <v>Д</v>
      </c>
      <c r="GK82" s="274"/>
      <c r="GL82" s="181">
        <f>'Сведения ФОВ'!GO106</f>
        <v>0</v>
      </c>
      <c r="GM82" s="181">
        <f>'Сведения ФОВ'!GP106</f>
        <v>0</v>
      </c>
      <c r="GN82" s="277">
        <f t="shared" si="310"/>
        <v>0</v>
      </c>
      <c r="GO82" s="277">
        <f t="shared" si="311"/>
        <v>0</v>
      </c>
      <c r="GP82" s="276">
        <f t="shared" si="194"/>
        <v>0</v>
      </c>
      <c r="GQ82" s="277">
        <f t="shared" si="312"/>
        <v>0</v>
      </c>
      <c r="GR82" s="277">
        <f t="shared" si="313"/>
        <v>0</v>
      </c>
      <c r="GS82" s="277">
        <f t="shared" si="314"/>
        <v>0</v>
      </c>
      <c r="GT82" s="277">
        <f t="shared" si="315"/>
        <v>0</v>
      </c>
      <c r="GU82" s="303">
        <f t="shared" si="316"/>
        <v>0</v>
      </c>
      <c r="GV82" s="380" t="str">
        <f t="shared" si="195"/>
        <v>Д</v>
      </c>
      <c r="GW82" s="274"/>
      <c r="GX82" s="181">
        <f>'Сведения ФОВ'!HA106</f>
        <v>0</v>
      </c>
      <c r="GY82" s="181">
        <f>'Сведения ФОВ'!HB106</f>
        <v>0</v>
      </c>
      <c r="GZ82" s="277">
        <f t="shared" si="317"/>
        <v>0</v>
      </c>
      <c r="HA82" s="277">
        <f t="shared" si="318"/>
        <v>0</v>
      </c>
      <c r="HB82" s="276">
        <f t="shared" si="196"/>
        <v>0</v>
      </c>
      <c r="HC82" s="277">
        <f t="shared" si="319"/>
        <v>0</v>
      </c>
      <c r="HD82" s="277">
        <f t="shared" si="320"/>
        <v>0</v>
      </c>
      <c r="HE82" s="277">
        <f t="shared" si="321"/>
        <v>0</v>
      </c>
      <c r="HF82" s="277">
        <f t="shared" si="322"/>
        <v>0</v>
      </c>
      <c r="HG82" s="303">
        <f t="shared" si="323"/>
        <v>0</v>
      </c>
      <c r="HH82" s="380" t="str">
        <f t="shared" si="197"/>
        <v>Д</v>
      </c>
    </row>
    <row r="83" spans="1:217" ht="15.75">
      <c r="A83" s="241"/>
      <c r="B83" s="181">
        <f>'Сведения ФОВ'!E107</f>
        <v>0</v>
      </c>
      <c r="C83" s="181">
        <f>'Сведения ФОВ'!F107</f>
        <v>0</v>
      </c>
      <c r="D83" s="277">
        <f t="shared" si="198"/>
        <v>0</v>
      </c>
      <c r="E83" s="277">
        <f t="shared" si="199"/>
        <v>0</v>
      </c>
      <c r="F83" s="276">
        <f t="shared" si="162"/>
        <v>0</v>
      </c>
      <c r="G83" s="277">
        <f t="shared" si="200"/>
        <v>0</v>
      </c>
      <c r="H83" s="277">
        <f t="shared" si="201"/>
        <v>0</v>
      </c>
      <c r="I83" s="277">
        <f t="shared" si="202"/>
        <v>0</v>
      </c>
      <c r="J83" s="277">
        <f t="shared" si="203"/>
        <v>0</v>
      </c>
      <c r="K83" s="303">
        <f t="shared" si="204"/>
        <v>0</v>
      </c>
      <c r="L83" s="380" t="str">
        <f t="shared" si="163"/>
        <v>Д</v>
      </c>
      <c r="M83" s="274"/>
      <c r="N83" s="181">
        <f>'Сведения ФОВ'!Q107</f>
        <v>0</v>
      </c>
      <c r="O83" s="181">
        <f>'Сведения ФОВ'!R107</f>
        <v>0</v>
      </c>
      <c r="P83" s="277">
        <f t="shared" si="205"/>
        <v>0</v>
      </c>
      <c r="Q83" s="277">
        <f t="shared" si="206"/>
        <v>0</v>
      </c>
      <c r="R83" s="276">
        <f t="shared" si="164"/>
        <v>0</v>
      </c>
      <c r="S83" s="277">
        <f t="shared" si="207"/>
        <v>0</v>
      </c>
      <c r="T83" s="277">
        <f t="shared" si="208"/>
        <v>0</v>
      </c>
      <c r="U83" s="277">
        <f t="shared" si="209"/>
        <v>0</v>
      </c>
      <c r="V83" s="277">
        <f t="shared" si="210"/>
        <v>0</v>
      </c>
      <c r="W83" s="303">
        <f t="shared" si="211"/>
        <v>0</v>
      </c>
      <c r="X83" s="380" t="str">
        <f t="shared" si="165"/>
        <v>Д</v>
      </c>
      <c r="Y83" s="274"/>
      <c r="Z83" s="181">
        <f>'Сведения ФОВ'!AC107</f>
        <v>0</v>
      </c>
      <c r="AA83" s="181">
        <f>'Сведения ФОВ'!AD107</f>
        <v>0</v>
      </c>
      <c r="AB83" s="277">
        <f t="shared" si="212"/>
        <v>0</v>
      </c>
      <c r="AC83" s="277">
        <f t="shared" si="213"/>
        <v>0</v>
      </c>
      <c r="AD83" s="276">
        <f t="shared" si="166"/>
        <v>0</v>
      </c>
      <c r="AE83" s="277">
        <f t="shared" si="214"/>
        <v>0</v>
      </c>
      <c r="AF83" s="277">
        <f t="shared" si="215"/>
        <v>0</v>
      </c>
      <c r="AG83" s="277">
        <f t="shared" si="216"/>
        <v>0</v>
      </c>
      <c r="AH83" s="277">
        <f t="shared" si="217"/>
        <v>0</v>
      </c>
      <c r="AI83" s="303">
        <f t="shared" si="218"/>
        <v>0</v>
      </c>
      <c r="AJ83" s="380" t="str">
        <f t="shared" si="167"/>
        <v>Д</v>
      </c>
      <c r="AK83" s="274"/>
      <c r="AL83" s="181">
        <f>'Сведения ФОВ'!AO107</f>
        <v>0</v>
      </c>
      <c r="AM83" s="181">
        <f>'Сведения ФОВ'!AP107</f>
        <v>0</v>
      </c>
      <c r="AN83" s="277">
        <f t="shared" si="219"/>
        <v>0</v>
      </c>
      <c r="AO83" s="277">
        <f t="shared" si="220"/>
        <v>0</v>
      </c>
      <c r="AP83" s="276">
        <f t="shared" si="168"/>
        <v>0</v>
      </c>
      <c r="AQ83" s="277">
        <f t="shared" si="221"/>
        <v>0</v>
      </c>
      <c r="AR83" s="277">
        <f t="shared" si="222"/>
        <v>0</v>
      </c>
      <c r="AS83" s="277">
        <f t="shared" si="223"/>
        <v>0</v>
      </c>
      <c r="AT83" s="277">
        <f t="shared" si="224"/>
        <v>0</v>
      </c>
      <c r="AU83" s="303">
        <f t="shared" si="225"/>
        <v>0</v>
      </c>
      <c r="AV83" s="380" t="str">
        <f t="shared" si="169"/>
        <v>Д</v>
      </c>
      <c r="AW83" s="274"/>
      <c r="AX83" s="181">
        <f>'Сведения ФОВ'!BA107</f>
        <v>0</v>
      </c>
      <c r="AY83" s="181">
        <f>'Сведения ФОВ'!BB107</f>
        <v>0</v>
      </c>
      <c r="AZ83" s="277">
        <f t="shared" si="226"/>
        <v>0</v>
      </c>
      <c r="BA83" s="277">
        <f t="shared" si="227"/>
        <v>0</v>
      </c>
      <c r="BB83" s="276">
        <f t="shared" si="170"/>
        <v>0</v>
      </c>
      <c r="BC83" s="277">
        <f t="shared" si="228"/>
        <v>0</v>
      </c>
      <c r="BD83" s="277">
        <f t="shared" si="229"/>
        <v>0</v>
      </c>
      <c r="BE83" s="277">
        <f t="shared" si="230"/>
        <v>0</v>
      </c>
      <c r="BF83" s="277">
        <f t="shared" si="231"/>
        <v>0</v>
      </c>
      <c r="BG83" s="303">
        <f t="shared" si="232"/>
        <v>0</v>
      </c>
      <c r="BH83" s="380" t="str">
        <f t="shared" si="171"/>
        <v>Д</v>
      </c>
      <c r="BI83" s="274"/>
      <c r="BJ83" s="181">
        <f>'Сведения ФОВ'!BM107</f>
        <v>0</v>
      </c>
      <c r="BK83" s="181">
        <f>'Сведения ФОВ'!BN107</f>
        <v>0</v>
      </c>
      <c r="BL83" s="277">
        <f t="shared" si="233"/>
        <v>0</v>
      </c>
      <c r="BM83" s="277">
        <f t="shared" si="234"/>
        <v>0</v>
      </c>
      <c r="BN83" s="276">
        <f t="shared" si="172"/>
        <v>0</v>
      </c>
      <c r="BO83" s="277">
        <f t="shared" si="235"/>
        <v>0</v>
      </c>
      <c r="BP83" s="277">
        <f t="shared" si="236"/>
        <v>0</v>
      </c>
      <c r="BQ83" s="277">
        <f t="shared" si="237"/>
        <v>0</v>
      </c>
      <c r="BR83" s="277">
        <f t="shared" si="238"/>
        <v>0</v>
      </c>
      <c r="BS83" s="303">
        <f t="shared" si="239"/>
        <v>0</v>
      </c>
      <c r="BT83" s="380" t="str">
        <f t="shared" si="173"/>
        <v>Д</v>
      </c>
      <c r="BU83" s="274"/>
      <c r="BV83" s="181">
        <f>'Сведения ФОВ'!BY107</f>
        <v>0</v>
      </c>
      <c r="BW83" s="181">
        <f>'Сведения ФОВ'!BZ107</f>
        <v>0</v>
      </c>
      <c r="BX83" s="277">
        <f t="shared" si="240"/>
        <v>0</v>
      </c>
      <c r="BY83" s="277">
        <f t="shared" si="241"/>
        <v>0</v>
      </c>
      <c r="BZ83" s="276">
        <f t="shared" si="174"/>
        <v>0</v>
      </c>
      <c r="CA83" s="277">
        <f t="shared" si="242"/>
        <v>0</v>
      </c>
      <c r="CB83" s="277">
        <f t="shared" si="243"/>
        <v>0</v>
      </c>
      <c r="CC83" s="277">
        <f t="shared" si="244"/>
        <v>0</v>
      </c>
      <c r="CD83" s="277">
        <f t="shared" si="245"/>
        <v>0</v>
      </c>
      <c r="CE83" s="303">
        <f t="shared" si="246"/>
        <v>0</v>
      </c>
      <c r="CF83" s="380" t="str">
        <f t="shared" si="175"/>
        <v>Д</v>
      </c>
      <c r="CG83" s="274"/>
      <c r="CH83" s="181">
        <f>'Сведения ФОВ'!CK107</f>
        <v>0</v>
      </c>
      <c r="CI83" s="181">
        <f>'Сведения ФОВ'!CL107</f>
        <v>0</v>
      </c>
      <c r="CJ83" s="277">
        <f t="shared" si="247"/>
        <v>0</v>
      </c>
      <c r="CK83" s="277">
        <f t="shared" si="248"/>
        <v>0</v>
      </c>
      <c r="CL83" s="276">
        <f t="shared" si="176"/>
        <v>0</v>
      </c>
      <c r="CM83" s="277">
        <f t="shared" si="249"/>
        <v>0</v>
      </c>
      <c r="CN83" s="277">
        <f t="shared" si="250"/>
        <v>0</v>
      </c>
      <c r="CO83" s="277">
        <f t="shared" si="251"/>
        <v>0</v>
      </c>
      <c r="CP83" s="277">
        <f t="shared" si="252"/>
        <v>0</v>
      </c>
      <c r="CQ83" s="303">
        <f t="shared" si="253"/>
        <v>0</v>
      </c>
      <c r="CR83" s="380" t="str">
        <f t="shared" si="177"/>
        <v>Д</v>
      </c>
      <c r="CS83" s="274"/>
      <c r="CT83" s="181">
        <f>'Сведения ФОВ'!CW107</f>
        <v>0</v>
      </c>
      <c r="CU83" s="181">
        <f>'Сведения ФОВ'!CX107</f>
        <v>0</v>
      </c>
      <c r="CV83" s="277">
        <f t="shared" si="254"/>
        <v>0</v>
      </c>
      <c r="CW83" s="277">
        <f t="shared" si="255"/>
        <v>0</v>
      </c>
      <c r="CX83" s="276">
        <f t="shared" si="178"/>
        <v>0</v>
      </c>
      <c r="CY83" s="277">
        <f t="shared" si="256"/>
        <v>0</v>
      </c>
      <c r="CZ83" s="277">
        <f t="shared" si="257"/>
        <v>0</v>
      </c>
      <c r="DA83" s="277">
        <f t="shared" si="258"/>
        <v>0</v>
      </c>
      <c r="DB83" s="277">
        <f t="shared" si="259"/>
        <v>0</v>
      </c>
      <c r="DC83" s="303">
        <f t="shared" si="260"/>
        <v>0</v>
      </c>
      <c r="DD83" s="380" t="str">
        <f t="shared" si="179"/>
        <v>Д</v>
      </c>
      <c r="DE83" s="274"/>
      <c r="DF83" s="181">
        <f>'Сведения ФОВ'!DI107</f>
        <v>0</v>
      </c>
      <c r="DG83" s="181">
        <f>'Сведения ФОВ'!DJ107</f>
        <v>0</v>
      </c>
      <c r="DH83" s="277">
        <f t="shared" si="261"/>
        <v>0</v>
      </c>
      <c r="DI83" s="277">
        <f t="shared" si="262"/>
        <v>0</v>
      </c>
      <c r="DJ83" s="276">
        <f t="shared" si="180"/>
        <v>0</v>
      </c>
      <c r="DK83" s="277">
        <f t="shared" si="263"/>
        <v>0</v>
      </c>
      <c r="DL83" s="277">
        <f t="shared" si="264"/>
        <v>0</v>
      </c>
      <c r="DM83" s="277">
        <f t="shared" si="265"/>
        <v>0</v>
      </c>
      <c r="DN83" s="277">
        <f t="shared" si="266"/>
        <v>0</v>
      </c>
      <c r="DO83" s="303">
        <f t="shared" si="267"/>
        <v>0</v>
      </c>
      <c r="DP83" s="380" t="str">
        <f t="shared" si="181"/>
        <v>Д</v>
      </c>
      <c r="DQ83" s="274"/>
      <c r="DR83" s="181">
        <f>'Сведения ФОВ'!DU107</f>
        <v>0</v>
      </c>
      <c r="DS83" s="181">
        <f>'Сведения ФОВ'!DV107</f>
        <v>0</v>
      </c>
      <c r="DT83" s="277">
        <f t="shared" si="268"/>
        <v>0</v>
      </c>
      <c r="DU83" s="277">
        <f t="shared" si="269"/>
        <v>0</v>
      </c>
      <c r="DV83" s="276">
        <f t="shared" si="182"/>
        <v>0</v>
      </c>
      <c r="DW83" s="277">
        <f t="shared" si="270"/>
        <v>0</v>
      </c>
      <c r="DX83" s="277">
        <f t="shared" si="271"/>
        <v>0</v>
      </c>
      <c r="DY83" s="277">
        <f t="shared" si="272"/>
        <v>0</v>
      </c>
      <c r="DZ83" s="277">
        <f t="shared" si="273"/>
        <v>0</v>
      </c>
      <c r="EA83" s="303">
        <f t="shared" si="274"/>
        <v>0</v>
      </c>
      <c r="EB83" s="380" t="str">
        <f t="shared" si="183"/>
        <v>Д</v>
      </c>
      <c r="EC83" s="274"/>
      <c r="ED83" s="181">
        <f>'Сведения ФОВ'!EG107</f>
        <v>0</v>
      </c>
      <c r="EE83" s="181">
        <f>'Сведения ФОВ'!EH107</f>
        <v>0</v>
      </c>
      <c r="EF83" s="277">
        <f t="shared" si="275"/>
        <v>0</v>
      </c>
      <c r="EG83" s="277">
        <f t="shared" si="276"/>
        <v>0</v>
      </c>
      <c r="EH83" s="276">
        <f t="shared" si="184"/>
        <v>0</v>
      </c>
      <c r="EI83" s="277">
        <f t="shared" si="277"/>
        <v>0</v>
      </c>
      <c r="EJ83" s="277">
        <f t="shared" si="278"/>
        <v>0</v>
      </c>
      <c r="EK83" s="277">
        <f t="shared" si="279"/>
        <v>0</v>
      </c>
      <c r="EL83" s="277">
        <f t="shared" si="280"/>
        <v>0</v>
      </c>
      <c r="EM83" s="303">
        <f t="shared" si="281"/>
        <v>0</v>
      </c>
      <c r="EN83" s="380" t="str">
        <f t="shared" si="185"/>
        <v>Д</v>
      </c>
      <c r="EO83" s="274"/>
      <c r="EP83" s="181">
        <f>'Сведения ФОВ'!ES107</f>
        <v>0</v>
      </c>
      <c r="EQ83" s="181">
        <f>'Сведения ФОВ'!ET107</f>
        <v>0</v>
      </c>
      <c r="ER83" s="277">
        <f t="shared" si="282"/>
        <v>0</v>
      </c>
      <c r="ES83" s="277">
        <f t="shared" si="283"/>
        <v>0</v>
      </c>
      <c r="ET83" s="276">
        <f t="shared" si="186"/>
        <v>0</v>
      </c>
      <c r="EU83" s="277">
        <f t="shared" si="284"/>
        <v>0</v>
      </c>
      <c r="EV83" s="277">
        <f t="shared" si="285"/>
        <v>0</v>
      </c>
      <c r="EW83" s="277">
        <f t="shared" si="286"/>
        <v>0</v>
      </c>
      <c r="EX83" s="277">
        <f t="shared" si="287"/>
        <v>0</v>
      </c>
      <c r="EY83" s="303">
        <f t="shared" si="288"/>
        <v>0</v>
      </c>
      <c r="EZ83" s="380" t="str">
        <f t="shared" si="187"/>
        <v>Д</v>
      </c>
      <c r="FA83" s="274"/>
      <c r="FB83" s="181">
        <f>'Сведения ФОВ'!FE107</f>
        <v>0</v>
      </c>
      <c r="FC83" s="181">
        <f>'Сведения ФОВ'!FF107</f>
        <v>0</v>
      </c>
      <c r="FD83" s="277">
        <f t="shared" si="289"/>
        <v>0</v>
      </c>
      <c r="FE83" s="277">
        <f t="shared" si="290"/>
        <v>0</v>
      </c>
      <c r="FF83" s="276">
        <f t="shared" si="188"/>
        <v>0</v>
      </c>
      <c r="FG83" s="277">
        <f t="shared" si="291"/>
        <v>0</v>
      </c>
      <c r="FH83" s="277">
        <f t="shared" si="292"/>
        <v>0</v>
      </c>
      <c r="FI83" s="277">
        <f t="shared" si="293"/>
        <v>0</v>
      </c>
      <c r="FJ83" s="277">
        <f t="shared" si="294"/>
        <v>0</v>
      </c>
      <c r="FK83" s="303">
        <f t="shared" si="295"/>
        <v>0</v>
      </c>
      <c r="FL83" s="380" t="str">
        <f t="shared" si="189"/>
        <v>Д</v>
      </c>
      <c r="FM83" s="274"/>
      <c r="FN83" s="181">
        <f>'Сведения ФОВ'!FQ107</f>
        <v>0</v>
      </c>
      <c r="FO83" s="181">
        <f>'Сведения ФОВ'!FR107</f>
        <v>0</v>
      </c>
      <c r="FP83" s="277">
        <f t="shared" si="296"/>
        <v>0</v>
      </c>
      <c r="FQ83" s="277">
        <f t="shared" si="297"/>
        <v>0</v>
      </c>
      <c r="FR83" s="276">
        <f t="shared" si="190"/>
        <v>0</v>
      </c>
      <c r="FS83" s="277">
        <f t="shared" si="298"/>
        <v>0</v>
      </c>
      <c r="FT83" s="277">
        <f t="shared" si="299"/>
        <v>0</v>
      </c>
      <c r="FU83" s="277">
        <f t="shared" si="300"/>
        <v>0</v>
      </c>
      <c r="FV83" s="277">
        <f t="shared" si="301"/>
        <v>0</v>
      </c>
      <c r="FW83" s="303">
        <f t="shared" si="302"/>
        <v>0</v>
      </c>
      <c r="FX83" s="380" t="str">
        <f t="shared" si="191"/>
        <v>Д</v>
      </c>
      <c r="FY83" s="274"/>
      <c r="FZ83" s="181">
        <f>'Сведения ФОВ'!GC107</f>
        <v>0</v>
      </c>
      <c r="GA83" s="181">
        <f>'Сведения ФОВ'!GD107</f>
        <v>0</v>
      </c>
      <c r="GB83" s="277">
        <f t="shared" si="303"/>
        <v>0</v>
      </c>
      <c r="GC83" s="277">
        <f t="shared" si="304"/>
        <v>0</v>
      </c>
      <c r="GD83" s="276">
        <f t="shared" si="192"/>
        <v>0</v>
      </c>
      <c r="GE83" s="277">
        <f t="shared" si="305"/>
        <v>0</v>
      </c>
      <c r="GF83" s="277">
        <f t="shared" si="306"/>
        <v>0</v>
      </c>
      <c r="GG83" s="277">
        <f t="shared" si="307"/>
        <v>0</v>
      </c>
      <c r="GH83" s="277">
        <f t="shared" si="308"/>
        <v>0</v>
      </c>
      <c r="GI83" s="303">
        <f t="shared" si="309"/>
        <v>0</v>
      </c>
      <c r="GJ83" s="380" t="str">
        <f t="shared" si="193"/>
        <v>Д</v>
      </c>
      <c r="GK83" s="274"/>
      <c r="GL83" s="181">
        <f>'Сведения ФОВ'!GO107</f>
        <v>0</v>
      </c>
      <c r="GM83" s="181">
        <f>'Сведения ФОВ'!GP107</f>
        <v>0</v>
      </c>
      <c r="GN83" s="277">
        <f t="shared" si="310"/>
        <v>0</v>
      </c>
      <c r="GO83" s="277">
        <f t="shared" si="311"/>
        <v>0</v>
      </c>
      <c r="GP83" s="276">
        <f t="shared" si="194"/>
        <v>0</v>
      </c>
      <c r="GQ83" s="277">
        <f t="shared" si="312"/>
        <v>0</v>
      </c>
      <c r="GR83" s="277">
        <f t="shared" si="313"/>
        <v>0</v>
      </c>
      <c r="GS83" s="277">
        <f t="shared" si="314"/>
        <v>0</v>
      </c>
      <c r="GT83" s="277">
        <f t="shared" si="315"/>
        <v>0</v>
      </c>
      <c r="GU83" s="303">
        <f t="shared" si="316"/>
        <v>0</v>
      </c>
      <c r="GV83" s="380" t="str">
        <f t="shared" si="195"/>
        <v>Д</v>
      </c>
      <c r="GW83" s="274"/>
      <c r="GX83" s="181">
        <f>'Сведения ФОВ'!HA107</f>
        <v>0</v>
      </c>
      <c r="GY83" s="181">
        <f>'Сведения ФОВ'!HB107</f>
        <v>0</v>
      </c>
      <c r="GZ83" s="277">
        <f t="shared" si="317"/>
        <v>0</v>
      </c>
      <c r="HA83" s="277">
        <f t="shared" si="318"/>
        <v>0</v>
      </c>
      <c r="HB83" s="276">
        <f t="shared" si="196"/>
        <v>0</v>
      </c>
      <c r="HC83" s="277">
        <f t="shared" si="319"/>
        <v>0</v>
      </c>
      <c r="HD83" s="277">
        <f t="shared" si="320"/>
        <v>0</v>
      </c>
      <c r="HE83" s="277">
        <f t="shared" si="321"/>
        <v>0</v>
      </c>
      <c r="HF83" s="277">
        <f t="shared" si="322"/>
        <v>0</v>
      </c>
      <c r="HG83" s="303">
        <f t="shared" si="323"/>
        <v>0</v>
      </c>
      <c r="HH83" s="380" t="str">
        <f t="shared" si="197"/>
        <v>Д</v>
      </c>
    </row>
    <row r="84" spans="1:217" ht="15.75">
      <c r="A84" s="241"/>
      <c r="B84" s="181">
        <f>'Сведения ФОВ'!E108</f>
        <v>0</v>
      </c>
      <c r="C84" s="181">
        <f>'Сведения ФОВ'!F108</f>
        <v>0</v>
      </c>
      <c r="D84" s="277">
        <f t="shared" si="198"/>
        <v>0</v>
      </c>
      <c r="E84" s="277">
        <f t="shared" si="199"/>
        <v>0</v>
      </c>
      <c r="F84" s="276">
        <f t="shared" si="162"/>
        <v>0</v>
      </c>
      <c r="G84" s="277">
        <f t="shared" si="200"/>
        <v>0</v>
      </c>
      <c r="H84" s="277">
        <f t="shared" si="201"/>
        <v>0</v>
      </c>
      <c r="I84" s="277">
        <f t="shared" si="202"/>
        <v>0</v>
      </c>
      <c r="J84" s="277">
        <f t="shared" si="203"/>
        <v>0</v>
      </c>
      <c r="K84" s="303">
        <f t="shared" si="204"/>
        <v>0</v>
      </c>
      <c r="L84" s="380" t="str">
        <f t="shared" si="163"/>
        <v>Д</v>
      </c>
      <c r="M84" s="274"/>
      <c r="N84" s="181">
        <f>'Сведения ФОВ'!Q108</f>
        <v>0</v>
      </c>
      <c r="O84" s="181">
        <f>'Сведения ФОВ'!R108</f>
        <v>0</v>
      </c>
      <c r="P84" s="277">
        <f t="shared" si="205"/>
        <v>0</v>
      </c>
      <c r="Q84" s="277">
        <f t="shared" si="206"/>
        <v>0</v>
      </c>
      <c r="R84" s="276">
        <f t="shared" si="164"/>
        <v>0</v>
      </c>
      <c r="S84" s="277">
        <f t="shared" si="207"/>
        <v>0</v>
      </c>
      <c r="T84" s="277">
        <f t="shared" si="208"/>
        <v>0</v>
      </c>
      <c r="U84" s="277">
        <f t="shared" si="209"/>
        <v>0</v>
      </c>
      <c r="V84" s="277">
        <f t="shared" si="210"/>
        <v>0</v>
      </c>
      <c r="W84" s="303">
        <f t="shared" si="211"/>
        <v>0</v>
      </c>
      <c r="X84" s="380" t="str">
        <f t="shared" si="165"/>
        <v>Д</v>
      </c>
      <c r="Y84" s="274"/>
      <c r="Z84" s="181">
        <f>'Сведения ФОВ'!AC108</f>
        <v>0</v>
      </c>
      <c r="AA84" s="181">
        <f>'Сведения ФОВ'!AD108</f>
        <v>0</v>
      </c>
      <c r="AB84" s="277">
        <f t="shared" si="212"/>
        <v>0</v>
      </c>
      <c r="AC84" s="277">
        <f t="shared" si="213"/>
        <v>0</v>
      </c>
      <c r="AD84" s="276">
        <f t="shared" si="166"/>
        <v>0</v>
      </c>
      <c r="AE84" s="277">
        <f t="shared" si="214"/>
        <v>0</v>
      </c>
      <c r="AF84" s="277">
        <f t="shared" si="215"/>
        <v>0</v>
      </c>
      <c r="AG84" s="277">
        <f t="shared" si="216"/>
        <v>0</v>
      </c>
      <c r="AH84" s="277">
        <f t="shared" si="217"/>
        <v>0</v>
      </c>
      <c r="AI84" s="303">
        <f t="shared" si="218"/>
        <v>0</v>
      </c>
      <c r="AJ84" s="380" t="str">
        <f t="shared" si="167"/>
        <v>Д</v>
      </c>
      <c r="AK84" s="274"/>
      <c r="AL84" s="181">
        <f>'Сведения ФОВ'!AO108</f>
        <v>0</v>
      </c>
      <c r="AM84" s="181">
        <f>'Сведения ФОВ'!AP108</f>
        <v>0</v>
      </c>
      <c r="AN84" s="277">
        <f t="shared" si="219"/>
        <v>0</v>
      </c>
      <c r="AO84" s="277">
        <f t="shared" si="220"/>
        <v>0</v>
      </c>
      <c r="AP84" s="276">
        <f t="shared" si="168"/>
        <v>0</v>
      </c>
      <c r="AQ84" s="277">
        <f t="shared" si="221"/>
        <v>0</v>
      </c>
      <c r="AR84" s="277">
        <f t="shared" si="222"/>
        <v>0</v>
      </c>
      <c r="AS84" s="277">
        <f t="shared" si="223"/>
        <v>0</v>
      </c>
      <c r="AT84" s="277">
        <f t="shared" si="224"/>
        <v>0</v>
      </c>
      <c r="AU84" s="303">
        <f t="shared" si="225"/>
        <v>0</v>
      </c>
      <c r="AV84" s="380" t="str">
        <f t="shared" si="169"/>
        <v>Д</v>
      </c>
      <c r="AW84" s="274"/>
      <c r="AX84" s="181">
        <f>'Сведения ФОВ'!BA108</f>
        <v>0</v>
      </c>
      <c r="AY84" s="181">
        <f>'Сведения ФОВ'!BB108</f>
        <v>0</v>
      </c>
      <c r="AZ84" s="277">
        <f t="shared" si="226"/>
        <v>0</v>
      </c>
      <c r="BA84" s="277">
        <f t="shared" si="227"/>
        <v>0</v>
      </c>
      <c r="BB84" s="276">
        <f t="shared" si="170"/>
        <v>0</v>
      </c>
      <c r="BC84" s="277">
        <f t="shared" si="228"/>
        <v>0</v>
      </c>
      <c r="BD84" s="277">
        <f t="shared" si="229"/>
        <v>0</v>
      </c>
      <c r="BE84" s="277">
        <f t="shared" si="230"/>
        <v>0</v>
      </c>
      <c r="BF84" s="277">
        <f t="shared" si="231"/>
        <v>0</v>
      </c>
      <c r="BG84" s="303">
        <f t="shared" si="232"/>
        <v>0</v>
      </c>
      <c r="BH84" s="380" t="str">
        <f t="shared" si="171"/>
        <v>Д</v>
      </c>
      <c r="BI84" s="274"/>
      <c r="BJ84" s="181">
        <f>'Сведения ФОВ'!BM108</f>
        <v>0</v>
      </c>
      <c r="BK84" s="181">
        <f>'Сведения ФОВ'!BN108</f>
        <v>0</v>
      </c>
      <c r="BL84" s="277">
        <f t="shared" si="233"/>
        <v>0</v>
      </c>
      <c r="BM84" s="277">
        <f t="shared" si="234"/>
        <v>0</v>
      </c>
      <c r="BN84" s="276">
        <f t="shared" si="172"/>
        <v>0</v>
      </c>
      <c r="BO84" s="277">
        <f t="shared" si="235"/>
        <v>0</v>
      </c>
      <c r="BP84" s="277">
        <f t="shared" si="236"/>
        <v>0</v>
      </c>
      <c r="BQ84" s="277">
        <f t="shared" si="237"/>
        <v>0</v>
      </c>
      <c r="BR84" s="277">
        <f t="shared" si="238"/>
        <v>0</v>
      </c>
      <c r="BS84" s="303">
        <f t="shared" si="239"/>
        <v>0</v>
      </c>
      <c r="BT84" s="380" t="str">
        <f t="shared" si="173"/>
        <v>Д</v>
      </c>
      <c r="BU84" s="274"/>
      <c r="BV84" s="181">
        <f>'Сведения ФОВ'!BY108</f>
        <v>0</v>
      </c>
      <c r="BW84" s="181">
        <f>'Сведения ФОВ'!BZ108</f>
        <v>0</v>
      </c>
      <c r="BX84" s="277">
        <f t="shared" si="240"/>
        <v>0</v>
      </c>
      <c r="BY84" s="277">
        <f t="shared" si="241"/>
        <v>0</v>
      </c>
      <c r="BZ84" s="276">
        <f t="shared" si="174"/>
        <v>0</v>
      </c>
      <c r="CA84" s="277">
        <f t="shared" si="242"/>
        <v>0</v>
      </c>
      <c r="CB84" s="277">
        <f t="shared" si="243"/>
        <v>0</v>
      </c>
      <c r="CC84" s="277">
        <f t="shared" si="244"/>
        <v>0</v>
      </c>
      <c r="CD84" s="277">
        <f t="shared" si="245"/>
        <v>0</v>
      </c>
      <c r="CE84" s="303">
        <f t="shared" si="246"/>
        <v>0</v>
      </c>
      <c r="CF84" s="380" t="str">
        <f t="shared" si="175"/>
        <v>Д</v>
      </c>
      <c r="CG84" s="274"/>
      <c r="CH84" s="181">
        <f>'Сведения ФОВ'!CK108</f>
        <v>0</v>
      </c>
      <c r="CI84" s="181">
        <f>'Сведения ФОВ'!CL108</f>
        <v>0</v>
      </c>
      <c r="CJ84" s="277">
        <f t="shared" si="247"/>
        <v>0</v>
      </c>
      <c r="CK84" s="277">
        <f t="shared" si="248"/>
        <v>0</v>
      </c>
      <c r="CL84" s="276">
        <f t="shared" si="176"/>
        <v>0</v>
      </c>
      <c r="CM84" s="277">
        <f t="shared" si="249"/>
        <v>0</v>
      </c>
      <c r="CN84" s="277">
        <f t="shared" si="250"/>
        <v>0</v>
      </c>
      <c r="CO84" s="277">
        <f t="shared" si="251"/>
        <v>0</v>
      </c>
      <c r="CP84" s="277">
        <f t="shared" si="252"/>
        <v>0</v>
      </c>
      <c r="CQ84" s="303">
        <f t="shared" si="253"/>
        <v>0</v>
      </c>
      <c r="CR84" s="380" t="str">
        <f t="shared" si="177"/>
        <v>Д</v>
      </c>
      <c r="CS84" s="274"/>
      <c r="CT84" s="181">
        <f>'Сведения ФОВ'!CW108</f>
        <v>0</v>
      </c>
      <c r="CU84" s="181">
        <f>'Сведения ФОВ'!CX108</f>
        <v>0</v>
      </c>
      <c r="CV84" s="277">
        <f t="shared" si="254"/>
        <v>0</v>
      </c>
      <c r="CW84" s="277">
        <f t="shared" si="255"/>
        <v>0</v>
      </c>
      <c r="CX84" s="276">
        <f t="shared" si="178"/>
        <v>0</v>
      </c>
      <c r="CY84" s="277">
        <f t="shared" si="256"/>
        <v>0</v>
      </c>
      <c r="CZ84" s="277">
        <f t="shared" si="257"/>
        <v>0</v>
      </c>
      <c r="DA84" s="277">
        <f t="shared" si="258"/>
        <v>0</v>
      </c>
      <c r="DB84" s="277">
        <f t="shared" si="259"/>
        <v>0</v>
      </c>
      <c r="DC84" s="303">
        <f t="shared" si="260"/>
        <v>0</v>
      </c>
      <c r="DD84" s="380" t="str">
        <f t="shared" si="179"/>
        <v>Д</v>
      </c>
      <c r="DE84" s="274"/>
      <c r="DF84" s="181">
        <f>'Сведения ФОВ'!DI108</f>
        <v>0</v>
      </c>
      <c r="DG84" s="181">
        <f>'Сведения ФОВ'!DJ108</f>
        <v>0</v>
      </c>
      <c r="DH84" s="277">
        <f t="shared" si="261"/>
        <v>0</v>
      </c>
      <c r="DI84" s="277">
        <f t="shared" si="262"/>
        <v>0</v>
      </c>
      <c r="DJ84" s="276">
        <f t="shared" si="180"/>
        <v>0</v>
      </c>
      <c r="DK84" s="277">
        <f t="shared" si="263"/>
        <v>0</v>
      </c>
      <c r="DL84" s="277">
        <f t="shared" si="264"/>
        <v>0</v>
      </c>
      <c r="DM84" s="277">
        <f t="shared" si="265"/>
        <v>0</v>
      </c>
      <c r="DN84" s="277">
        <f t="shared" si="266"/>
        <v>0</v>
      </c>
      <c r="DO84" s="303">
        <f t="shared" si="267"/>
        <v>0</v>
      </c>
      <c r="DP84" s="380" t="str">
        <f t="shared" si="181"/>
        <v>Д</v>
      </c>
      <c r="DQ84" s="274"/>
      <c r="DR84" s="181">
        <f>'Сведения ФОВ'!DU108</f>
        <v>0</v>
      </c>
      <c r="DS84" s="181">
        <f>'Сведения ФОВ'!DV108</f>
        <v>0</v>
      </c>
      <c r="DT84" s="277">
        <f t="shared" si="268"/>
        <v>0</v>
      </c>
      <c r="DU84" s="277">
        <f t="shared" si="269"/>
        <v>0</v>
      </c>
      <c r="DV84" s="276">
        <f t="shared" si="182"/>
        <v>0</v>
      </c>
      <c r="DW84" s="277">
        <f t="shared" si="270"/>
        <v>0</v>
      </c>
      <c r="DX84" s="277">
        <f t="shared" si="271"/>
        <v>0</v>
      </c>
      <c r="DY84" s="277">
        <f t="shared" si="272"/>
        <v>0</v>
      </c>
      <c r="DZ84" s="277">
        <f t="shared" si="273"/>
        <v>0</v>
      </c>
      <c r="EA84" s="303">
        <f t="shared" si="274"/>
        <v>0</v>
      </c>
      <c r="EB84" s="380" t="str">
        <f t="shared" si="183"/>
        <v>Д</v>
      </c>
      <c r="EC84" s="274"/>
      <c r="ED84" s="181">
        <f>'Сведения ФОВ'!EG108</f>
        <v>0</v>
      </c>
      <c r="EE84" s="181">
        <f>'Сведения ФОВ'!EH108</f>
        <v>0</v>
      </c>
      <c r="EF84" s="277">
        <f t="shared" si="275"/>
        <v>0</v>
      </c>
      <c r="EG84" s="277">
        <f t="shared" si="276"/>
        <v>0</v>
      </c>
      <c r="EH84" s="276">
        <f t="shared" si="184"/>
        <v>0</v>
      </c>
      <c r="EI84" s="277">
        <f t="shared" si="277"/>
        <v>0</v>
      </c>
      <c r="EJ84" s="277">
        <f t="shared" si="278"/>
        <v>0</v>
      </c>
      <c r="EK84" s="277">
        <f t="shared" si="279"/>
        <v>0</v>
      </c>
      <c r="EL84" s="277">
        <f t="shared" si="280"/>
        <v>0</v>
      </c>
      <c r="EM84" s="303">
        <f t="shared" si="281"/>
        <v>0</v>
      </c>
      <c r="EN84" s="380" t="str">
        <f t="shared" si="185"/>
        <v>Д</v>
      </c>
      <c r="EO84" s="274"/>
      <c r="EP84" s="181">
        <f>'Сведения ФОВ'!ES108</f>
        <v>0</v>
      </c>
      <c r="EQ84" s="181">
        <f>'Сведения ФОВ'!ET108</f>
        <v>0</v>
      </c>
      <c r="ER84" s="277">
        <f t="shared" si="282"/>
        <v>0</v>
      </c>
      <c r="ES84" s="277">
        <f t="shared" si="283"/>
        <v>0</v>
      </c>
      <c r="ET84" s="276">
        <f t="shared" si="186"/>
        <v>0</v>
      </c>
      <c r="EU84" s="277">
        <f t="shared" si="284"/>
        <v>0</v>
      </c>
      <c r="EV84" s="277">
        <f t="shared" si="285"/>
        <v>0</v>
      </c>
      <c r="EW84" s="277">
        <f t="shared" si="286"/>
        <v>0</v>
      </c>
      <c r="EX84" s="277">
        <f t="shared" si="287"/>
        <v>0</v>
      </c>
      <c r="EY84" s="303">
        <f t="shared" si="288"/>
        <v>0</v>
      </c>
      <c r="EZ84" s="380" t="str">
        <f t="shared" si="187"/>
        <v>Д</v>
      </c>
      <c r="FA84" s="274"/>
      <c r="FB84" s="181">
        <f>'Сведения ФОВ'!FE108</f>
        <v>0</v>
      </c>
      <c r="FC84" s="181">
        <f>'Сведения ФОВ'!FF108</f>
        <v>0</v>
      </c>
      <c r="FD84" s="277">
        <f t="shared" si="289"/>
        <v>0</v>
      </c>
      <c r="FE84" s="277">
        <f t="shared" si="290"/>
        <v>0</v>
      </c>
      <c r="FF84" s="276">
        <f t="shared" si="188"/>
        <v>0</v>
      </c>
      <c r="FG84" s="277">
        <f t="shared" si="291"/>
        <v>0</v>
      </c>
      <c r="FH84" s="277">
        <f t="shared" si="292"/>
        <v>0</v>
      </c>
      <c r="FI84" s="277">
        <f t="shared" si="293"/>
        <v>0</v>
      </c>
      <c r="FJ84" s="277">
        <f t="shared" si="294"/>
        <v>0</v>
      </c>
      <c r="FK84" s="303">
        <f t="shared" si="295"/>
        <v>0</v>
      </c>
      <c r="FL84" s="380" t="str">
        <f t="shared" si="189"/>
        <v>Д</v>
      </c>
      <c r="FM84" s="274"/>
      <c r="FN84" s="181">
        <f>'Сведения ФОВ'!FQ108</f>
        <v>0</v>
      </c>
      <c r="FO84" s="181">
        <f>'Сведения ФОВ'!FR108</f>
        <v>0</v>
      </c>
      <c r="FP84" s="277">
        <f t="shared" si="296"/>
        <v>0</v>
      </c>
      <c r="FQ84" s="277">
        <f t="shared" si="297"/>
        <v>0</v>
      </c>
      <c r="FR84" s="276">
        <f t="shared" si="190"/>
        <v>0</v>
      </c>
      <c r="FS84" s="277">
        <f t="shared" si="298"/>
        <v>0</v>
      </c>
      <c r="FT84" s="277">
        <f t="shared" si="299"/>
        <v>0</v>
      </c>
      <c r="FU84" s="277">
        <f t="shared" si="300"/>
        <v>0</v>
      </c>
      <c r="FV84" s="277">
        <f t="shared" si="301"/>
        <v>0</v>
      </c>
      <c r="FW84" s="303">
        <f t="shared" si="302"/>
        <v>0</v>
      </c>
      <c r="FX84" s="380" t="str">
        <f t="shared" si="191"/>
        <v>Д</v>
      </c>
      <c r="FY84" s="274"/>
      <c r="FZ84" s="181">
        <f>'Сведения ФОВ'!GC108</f>
        <v>0</v>
      </c>
      <c r="GA84" s="181">
        <f>'Сведения ФОВ'!GD108</f>
        <v>0</v>
      </c>
      <c r="GB84" s="277">
        <f t="shared" si="303"/>
        <v>0</v>
      </c>
      <c r="GC84" s="277">
        <f t="shared" si="304"/>
        <v>0</v>
      </c>
      <c r="GD84" s="276">
        <f t="shared" si="192"/>
        <v>0</v>
      </c>
      <c r="GE84" s="277">
        <f t="shared" si="305"/>
        <v>0</v>
      </c>
      <c r="GF84" s="277">
        <f t="shared" si="306"/>
        <v>0</v>
      </c>
      <c r="GG84" s="277">
        <f t="shared" si="307"/>
        <v>0</v>
      </c>
      <c r="GH84" s="277">
        <f t="shared" si="308"/>
        <v>0</v>
      </c>
      <c r="GI84" s="303">
        <f t="shared" si="309"/>
        <v>0</v>
      </c>
      <c r="GJ84" s="380" t="str">
        <f t="shared" si="193"/>
        <v>Д</v>
      </c>
      <c r="GK84" s="274"/>
      <c r="GL84" s="181">
        <f>'Сведения ФОВ'!GO108</f>
        <v>0</v>
      </c>
      <c r="GM84" s="181">
        <f>'Сведения ФОВ'!GP108</f>
        <v>0</v>
      </c>
      <c r="GN84" s="277">
        <f t="shared" si="310"/>
        <v>0</v>
      </c>
      <c r="GO84" s="277">
        <f t="shared" si="311"/>
        <v>0</v>
      </c>
      <c r="GP84" s="276">
        <f t="shared" si="194"/>
        <v>0</v>
      </c>
      <c r="GQ84" s="277">
        <f t="shared" si="312"/>
        <v>0</v>
      </c>
      <c r="GR84" s="277">
        <f t="shared" si="313"/>
        <v>0</v>
      </c>
      <c r="GS84" s="277">
        <f t="shared" si="314"/>
        <v>0</v>
      </c>
      <c r="GT84" s="277">
        <f t="shared" si="315"/>
        <v>0</v>
      </c>
      <c r="GU84" s="303">
        <f t="shared" si="316"/>
        <v>0</v>
      </c>
      <c r="GV84" s="380" t="str">
        <f t="shared" si="195"/>
        <v>Д</v>
      </c>
      <c r="GW84" s="274"/>
      <c r="GX84" s="181">
        <f>'Сведения ФОВ'!HA108</f>
        <v>0</v>
      </c>
      <c r="GY84" s="181">
        <f>'Сведения ФОВ'!HB108</f>
        <v>0</v>
      </c>
      <c r="GZ84" s="277">
        <f t="shared" si="317"/>
        <v>0</v>
      </c>
      <c r="HA84" s="277">
        <f t="shared" si="318"/>
        <v>0</v>
      </c>
      <c r="HB84" s="276">
        <f t="shared" si="196"/>
        <v>0</v>
      </c>
      <c r="HC84" s="277">
        <f t="shared" si="319"/>
        <v>0</v>
      </c>
      <c r="HD84" s="277">
        <f t="shared" si="320"/>
        <v>0</v>
      </c>
      <c r="HE84" s="277">
        <f t="shared" si="321"/>
        <v>0</v>
      </c>
      <c r="HF84" s="277">
        <f t="shared" si="322"/>
        <v>0</v>
      </c>
      <c r="HG84" s="303">
        <f t="shared" si="323"/>
        <v>0</v>
      </c>
      <c r="HH84" s="380" t="str">
        <f t="shared" si="197"/>
        <v>Д</v>
      </c>
    </row>
    <row r="85" spans="1:217" ht="15.75">
      <c r="A85" s="241"/>
      <c r="B85" s="181">
        <f>'Сведения ФОВ'!E109</f>
        <v>0</v>
      </c>
      <c r="C85" s="181">
        <f>'Сведения ФОВ'!F109</f>
        <v>0</v>
      </c>
      <c r="D85" s="277">
        <f t="shared" si="198"/>
        <v>0</v>
      </c>
      <c r="E85" s="277">
        <f t="shared" si="199"/>
        <v>0</v>
      </c>
      <c r="F85" s="276">
        <f t="shared" si="162"/>
        <v>0</v>
      </c>
      <c r="G85" s="277">
        <f t="shared" si="200"/>
        <v>0</v>
      </c>
      <c r="H85" s="277">
        <f t="shared" si="201"/>
        <v>0</v>
      </c>
      <c r="I85" s="277">
        <f t="shared" si="202"/>
        <v>0</v>
      </c>
      <c r="J85" s="277">
        <f t="shared" si="203"/>
        <v>0</v>
      </c>
      <c r="K85" s="303">
        <f t="shared" si="204"/>
        <v>0</v>
      </c>
      <c r="L85" s="380" t="str">
        <f t="shared" si="163"/>
        <v>Д</v>
      </c>
      <c r="M85" s="274"/>
      <c r="N85" s="181">
        <f>'Сведения ФОВ'!Q109</f>
        <v>0</v>
      </c>
      <c r="O85" s="181">
        <f>'Сведения ФОВ'!R109</f>
        <v>0</v>
      </c>
      <c r="P85" s="277">
        <f t="shared" si="205"/>
        <v>0</v>
      </c>
      <c r="Q85" s="277">
        <f t="shared" si="206"/>
        <v>0</v>
      </c>
      <c r="R85" s="276">
        <f t="shared" si="164"/>
        <v>0</v>
      </c>
      <c r="S85" s="277">
        <f t="shared" si="207"/>
        <v>0</v>
      </c>
      <c r="T85" s="277">
        <f t="shared" si="208"/>
        <v>0</v>
      </c>
      <c r="U85" s="277">
        <f t="shared" si="209"/>
        <v>0</v>
      </c>
      <c r="V85" s="277">
        <f t="shared" si="210"/>
        <v>0</v>
      </c>
      <c r="W85" s="303">
        <f t="shared" si="211"/>
        <v>0</v>
      </c>
      <c r="X85" s="380" t="str">
        <f t="shared" si="165"/>
        <v>Д</v>
      </c>
      <c r="Y85" s="274"/>
      <c r="Z85" s="181">
        <f>'Сведения ФОВ'!AC109</f>
        <v>0</v>
      </c>
      <c r="AA85" s="181">
        <f>'Сведения ФОВ'!AD109</f>
        <v>0</v>
      </c>
      <c r="AB85" s="277">
        <f t="shared" si="212"/>
        <v>0</v>
      </c>
      <c r="AC85" s="277">
        <f t="shared" si="213"/>
        <v>0</v>
      </c>
      <c r="AD85" s="276">
        <f t="shared" si="166"/>
        <v>0</v>
      </c>
      <c r="AE85" s="277">
        <f t="shared" si="214"/>
        <v>0</v>
      </c>
      <c r="AF85" s="277">
        <f t="shared" si="215"/>
        <v>0</v>
      </c>
      <c r="AG85" s="277">
        <f t="shared" si="216"/>
        <v>0</v>
      </c>
      <c r="AH85" s="277">
        <f t="shared" si="217"/>
        <v>0</v>
      </c>
      <c r="AI85" s="303">
        <f t="shared" si="218"/>
        <v>0</v>
      </c>
      <c r="AJ85" s="380" t="str">
        <f t="shared" si="167"/>
        <v>Д</v>
      </c>
      <c r="AK85" s="274"/>
      <c r="AL85" s="181">
        <f>'Сведения ФОВ'!AO109</f>
        <v>0</v>
      </c>
      <c r="AM85" s="181">
        <f>'Сведения ФОВ'!AP109</f>
        <v>0</v>
      </c>
      <c r="AN85" s="277">
        <f t="shared" si="219"/>
        <v>0</v>
      </c>
      <c r="AO85" s="277">
        <f t="shared" si="220"/>
        <v>0</v>
      </c>
      <c r="AP85" s="276">
        <f t="shared" si="168"/>
        <v>0</v>
      </c>
      <c r="AQ85" s="277">
        <f t="shared" si="221"/>
        <v>0</v>
      </c>
      <c r="AR85" s="277">
        <f t="shared" si="222"/>
        <v>0</v>
      </c>
      <c r="AS85" s="277">
        <f t="shared" si="223"/>
        <v>0</v>
      </c>
      <c r="AT85" s="277">
        <f t="shared" si="224"/>
        <v>0</v>
      </c>
      <c r="AU85" s="303">
        <f t="shared" si="225"/>
        <v>0</v>
      </c>
      <c r="AV85" s="380" t="str">
        <f t="shared" si="169"/>
        <v>Д</v>
      </c>
      <c r="AW85" s="274"/>
      <c r="AX85" s="181">
        <f>'Сведения ФОВ'!BA109</f>
        <v>0</v>
      </c>
      <c r="AY85" s="181">
        <f>'Сведения ФОВ'!BB109</f>
        <v>0</v>
      </c>
      <c r="AZ85" s="277">
        <f t="shared" si="226"/>
        <v>0</v>
      </c>
      <c r="BA85" s="277">
        <f t="shared" si="227"/>
        <v>0</v>
      </c>
      <c r="BB85" s="276">
        <f t="shared" si="170"/>
        <v>0</v>
      </c>
      <c r="BC85" s="277">
        <f t="shared" si="228"/>
        <v>0</v>
      </c>
      <c r="BD85" s="277">
        <f t="shared" si="229"/>
        <v>0</v>
      </c>
      <c r="BE85" s="277">
        <f t="shared" si="230"/>
        <v>0</v>
      </c>
      <c r="BF85" s="277">
        <f t="shared" si="231"/>
        <v>0</v>
      </c>
      <c r="BG85" s="303">
        <f t="shared" si="232"/>
        <v>0</v>
      </c>
      <c r="BH85" s="380" t="str">
        <f t="shared" si="171"/>
        <v>Д</v>
      </c>
      <c r="BI85" s="274"/>
      <c r="BJ85" s="181">
        <f>'Сведения ФОВ'!BM109</f>
        <v>0</v>
      </c>
      <c r="BK85" s="181">
        <f>'Сведения ФОВ'!BN109</f>
        <v>0</v>
      </c>
      <c r="BL85" s="277">
        <f t="shared" si="233"/>
        <v>0</v>
      </c>
      <c r="BM85" s="277">
        <f t="shared" si="234"/>
        <v>0</v>
      </c>
      <c r="BN85" s="276">
        <f t="shared" si="172"/>
        <v>0</v>
      </c>
      <c r="BO85" s="277">
        <f t="shared" si="235"/>
        <v>0</v>
      </c>
      <c r="BP85" s="277">
        <f t="shared" si="236"/>
        <v>0</v>
      </c>
      <c r="BQ85" s="277">
        <f t="shared" si="237"/>
        <v>0</v>
      </c>
      <c r="BR85" s="277">
        <f t="shared" si="238"/>
        <v>0</v>
      </c>
      <c r="BS85" s="303">
        <f t="shared" si="239"/>
        <v>0</v>
      </c>
      <c r="BT85" s="380" t="str">
        <f t="shared" si="173"/>
        <v>Д</v>
      </c>
      <c r="BU85" s="274"/>
      <c r="BV85" s="181">
        <f>'Сведения ФОВ'!BY109</f>
        <v>0</v>
      </c>
      <c r="BW85" s="181">
        <f>'Сведения ФОВ'!BZ109</f>
        <v>0</v>
      </c>
      <c r="BX85" s="277">
        <f t="shared" si="240"/>
        <v>0</v>
      </c>
      <c r="BY85" s="277">
        <f t="shared" si="241"/>
        <v>0</v>
      </c>
      <c r="BZ85" s="276">
        <f t="shared" si="174"/>
        <v>0</v>
      </c>
      <c r="CA85" s="277">
        <f t="shared" si="242"/>
        <v>0</v>
      </c>
      <c r="CB85" s="277">
        <f t="shared" si="243"/>
        <v>0</v>
      </c>
      <c r="CC85" s="277">
        <f t="shared" si="244"/>
        <v>0</v>
      </c>
      <c r="CD85" s="277">
        <f t="shared" si="245"/>
        <v>0</v>
      </c>
      <c r="CE85" s="303">
        <f t="shared" si="246"/>
        <v>0</v>
      </c>
      <c r="CF85" s="380" t="str">
        <f t="shared" si="175"/>
        <v>Д</v>
      </c>
      <c r="CG85" s="274"/>
      <c r="CH85" s="181">
        <f>'Сведения ФОВ'!CK109</f>
        <v>0</v>
      </c>
      <c r="CI85" s="181">
        <f>'Сведения ФОВ'!CL109</f>
        <v>0</v>
      </c>
      <c r="CJ85" s="277">
        <f t="shared" si="247"/>
        <v>0</v>
      </c>
      <c r="CK85" s="277">
        <f t="shared" si="248"/>
        <v>0</v>
      </c>
      <c r="CL85" s="276">
        <f t="shared" si="176"/>
        <v>0</v>
      </c>
      <c r="CM85" s="277">
        <f t="shared" si="249"/>
        <v>0</v>
      </c>
      <c r="CN85" s="277">
        <f t="shared" si="250"/>
        <v>0</v>
      </c>
      <c r="CO85" s="277">
        <f t="shared" si="251"/>
        <v>0</v>
      </c>
      <c r="CP85" s="277">
        <f t="shared" si="252"/>
        <v>0</v>
      </c>
      <c r="CQ85" s="303">
        <f t="shared" si="253"/>
        <v>0</v>
      </c>
      <c r="CR85" s="380" t="str">
        <f t="shared" si="177"/>
        <v>Д</v>
      </c>
      <c r="CS85" s="274"/>
      <c r="CT85" s="181">
        <f>'Сведения ФОВ'!CW109</f>
        <v>0</v>
      </c>
      <c r="CU85" s="181">
        <f>'Сведения ФОВ'!CX109</f>
        <v>0</v>
      </c>
      <c r="CV85" s="277">
        <f t="shared" si="254"/>
        <v>0</v>
      </c>
      <c r="CW85" s="277">
        <f t="shared" si="255"/>
        <v>0</v>
      </c>
      <c r="CX85" s="276">
        <f t="shared" si="178"/>
        <v>0</v>
      </c>
      <c r="CY85" s="277">
        <f t="shared" si="256"/>
        <v>0</v>
      </c>
      <c r="CZ85" s="277">
        <f t="shared" si="257"/>
        <v>0</v>
      </c>
      <c r="DA85" s="277">
        <f t="shared" si="258"/>
        <v>0</v>
      </c>
      <c r="DB85" s="277">
        <f t="shared" si="259"/>
        <v>0</v>
      </c>
      <c r="DC85" s="303">
        <f t="shared" si="260"/>
        <v>0</v>
      </c>
      <c r="DD85" s="380" t="str">
        <f t="shared" si="179"/>
        <v>Д</v>
      </c>
      <c r="DE85" s="274"/>
      <c r="DF85" s="181">
        <f>'Сведения ФОВ'!DI109</f>
        <v>0</v>
      </c>
      <c r="DG85" s="181">
        <f>'Сведения ФОВ'!DJ109</f>
        <v>0</v>
      </c>
      <c r="DH85" s="277">
        <f t="shared" si="261"/>
        <v>0</v>
      </c>
      <c r="DI85" s="277">
        <f t="shared" si="262"/>
        <v>0</v>
      </c>
      <c r="DJ85" s="276">
        <f t="shared" si="180"/>
        <v>0</v>
      </c>
      <c r="DK85" s="277">
        <f t="shared" si="263"/>
        <v>0</v>
      </c>
      <c r="DL85" s="277">
        <f t="shared" si="264"/>
        <v>0</v>
      </c>
      <c r="DM85" s="277">
        <f t="shared" si="265"/>
        <v>0</v>
      </c>
      <c r="DN85" s="277">
        <f t="shared" si="266"/>
        <v>0</v>
      </c>
      <c r="DO85" s="303">
        <f t="shared" si="267"/>
        <v>0</v>
      </c>
      <c r="DP85" s="380" t="str">
        <f t="shared" si="181"/>
        <v>Д</v>
      </c>
      <c r="DQ85" s="274"/>
      <c r="DR85" s="181">
        <f>'Сведения ФОВ'!DU109</f>
        <v>0</v>
      </c>
      <c r="DS85" s="181">
        <f>'Сведения ФОВ'!DV109</f>
        <v>0</v>
      </c>
      <c r="DT85" s="277">
        <f t="shared" si="268"/>
        <v>0</v>
      </c>
      <c r="DU85" s="277">
        <f t="shared" si="269"/>
        <v>0</v>
      </c>
      <c r="DV85" s="276">
        <f t="shared" si="182"/>
        <v>0</v>
      </c>
      <c r="DW85" s="277">
        <f t="shared" si="270"/>
        <v>0</v>
      </c>
      <c r="DX85" s="277">
        <f t="shared" si="271"/>
        <v>0</v>
      </c>
      <c r="DY85" s="277">
        <f t="shared" si="272"/>
        <v>0</v>
      </c>
      <c r="DZ85" s="277">
        <f t="shared" si="273"/>
        <v>0</v>
      </c>
      <c r="EA85" s="303">
        <f t="shared" si="274"/>
        <v>0</v>
      </c>
      <c r="EB85" s="380" t="str">
        <f t="shared" si="183"/>
        <v>Д</v>
      </c>
      <c r="EC85" s="274"/>
      <c r="ED85" s="181">
        <f>'Сведения ФОВ'!EG109</f>
        <v>0</v>
      </c>
      <c r="EE85" s="181">
        <f>'Сведения ФОВ'!EH109</f>
        <v>0</v>
      </c>
      <c r="EF85" s="277">
        <f t="shared" si="275"/>
        <v>0</v>
      </c>
      <c r="EG85" s="277">
        <f t="shared" si="276"/>
        <v>0</v>
      </c>
      <c r="EH85" s="276">
        <f t="shared" si="184"/>
        <v>0</v>
      </c>
      <c r="EI85" s="277">
        <f t="shared" si="277"/>
        <v>0</v>
      </c>
      <c r="EJ85" s="277">
        <f t="shared" si="278"/>
        <v>0</v>
      </c>
      <c r="EK85" s="277">
        <f t="shared" si="279"/>
        <v>0</v>
      </c>
      <c r="EL85" s="277">
        <f t="shared" si="280"/>
        <v>0</v>
      </c>
      <c r="EM85" s="303">
        <f t="shared" si="281"/>
        <v>0</v>
      </c>
      <c r="EN85" s="380" t="str">
        <f t="shared" si="185"/>
        <v>Д</v>
      </c>
      <c r="EO85" s="274"/>
      <c r="EP85" s="181">
        <f>'Сведения ФОВ'!ES109</f>
        <v>0</v>
      </c>
      <c r="EQ85" s="181">
        <f>'Сведения ФОВ'!ET109</f>
        <v>0</v>
      </c>
      <c r="ER85" s="277">
        <f t="shared" si="282"/>
        <v>0</v>
      </c>
      <c r="ES85" s="277">
        <f t="shared" si="283"/>
        <v>0</v>
      </c>
      <c r="ET85" s="276">
        <f t="shared" si="186"/>
        <v>0</v>
      </c>
      <c r="EU85" s="277">
        <f t="shared" si="284"/>
        <v>0</v>
      </c>
      <c r="EV85" s="277">
        <f t="shared" si="285"/>
        <v>0</v>
      </c>
      <c r="EW85" s="277">
        <f t="shared" si="286"/>
        <v>0</v>
      </c>
      <c r="EX85" s="277">
        <f t="shared" si="287"/>
        <v>0</v>
      </c>
      <c r="EY85" s="303">
        <f t="shared" si="288"/>
        <v>0</v>
      </c>
      <c r="EZ85" s="380" t="str">
        <f t="shared" si="187"/>
        <v>Д</v>
      </c>
      <c r="FA85" s="274"/>
      <c r="FB85" s="181">
        <f>'Сведения ФОВ'!FE109</f>
        <v>0</v>
      </c>
      <c r="FC85" s="181">
        <f>'Сведения ФОВ'!FF109</f>
        <v>0</v>
      </c>
      <c r="FD85" s="277">
        <f t="shared" si="289"/>
        <v>0</v>
      </c>
      <c r="FE85" s="277">
        <f t="shared" si="290"/>
        <v>0</v>
      </c>
      <c r="FF85" s="276">
        <f t="shared" si="188"/>
        <v>0</v>
      </c>
      <c r="FG85" s="277">
        <f t="shared" si="291"/>
        <v>0</v>
      </c>
      <c r="FH85" s="277">
        <f t="shared" si="292"/>
        <v>0</v>
      </c>
      <c r="FI85" s="277">
        <f t="shared" si="293"/>
        <v>0</v>
      </c>
      <c r="FJ85" s="277">
        <f t="shared" si="294"/>
        <v>0</v>
      </c>
      <c r="FK85" s="303">
        <f t="shared" si="295"/>
        <v>0</v>
      </c>
      <c r="FL85" s="380" t="str">
        <f t="shared" si="189"/>
        <v>Д</v>
      </c>
      <c r="FM85" s="274"/>
      <c r="FN85" s="181">
        <f>'Сведения ФОВ'!FQ109</f>
        <v>0</v>
      </c>
      <c r="FO85" s="181">
        <f>'Сведения ФОВ'!FR109</f>
        <v>0</v>
      </c>
      <c r="FP85" s="277">
        <f t="shared" si="296"/>
        <v>0</v>
      </c>
      <c r="FQ85" s="277">
        <f t="shared" si="297"/>
        <v>0</v>
      </c>
      <c r="FR85" s="276">
        <f t="shared" si="190"/>
        <v>0</v>
      </c>
      <c r="FS85" s="277">
        <f t="shared" si="298"/>
        <v>0</v>
      </c>
      <c r="FT85" s="277">
        <f t="shared" si="299"/>
        <v>0</v>
      </c>
      <c r="FU85" s="277">
        <f t="shared" si="300"/>
        <v>0</v>
      </c>
      <c r="FV85" s="277">
        <f t="shared" si="301"/>
        <v>0</v>
      </c>
      <c r="FW85" s="303">
        <f t="shared" si="302"/>
        <v>0</v>
      </c>
      <c r="FX85" s="380" t="str">
        <f t="shared" si="191"/>
        <v>Д</v>
      </c>
      <c r="FY85" s="274"/>
      <c r="FZ85" s="181">
        <f>'Сведения ФОВ'!GC109</f>
        <v>0</v>
      </c>
      <c r="GA85" s="181">
        <f>'Сведения ФОВ'!GD109</f>
        <v>0</v>
      </c>
      <c r="GB85" s="277">
        <f t="shared" si="303"/>
        <v>0</v>
      </c>
      <c r="GC85" s="277">
        <f t="shared" si="304"/>
        <v>0</v>
      </c>
      <c r="GD85" s="276">
        <f t="shared" si="192"/>
        <v>0</v>
      </c>
      <c r="GE85" s="277">
        <f t="shared" si="305"/>
        <v>0</v>
      </c>
      <c r="GF85" s="277">
        <f t="shared" si="306"/>
        <v>0</v>
      </c>
      <c r="GG85" s="277">
        <f t="shared" si="307"/>
        <v>0</v>
      </c>
      <c r="GH85" s="277">
        <f t="shared" si="308"/>
        <v>0</v>
      </c>
      <c r="GI85" s="303">
        <f t="shared" si="309"/>
        <v>0</v>
      </c>
      <c r="GJ85" s="380" t="str">
        <f t="shared" si="193"/>
        <v>Д</v>
      </c>
      <c r="GK85" s="274"/>
      <c r="GL85" s="181">
        <f>'Сведения ФОВ'!GO109</f>
        <v>0</v>
      </c>
      <c r="GM85" s="181">
        <f>'Сведения ФОВ'!GP109</f>
        <v>0</v>
      </c>
      <c r="GN85" s="277">
        <f t="shared" si="310"/>
        <v>0</v>
      </c>
      <c r="GO85" s="277">
        <f t="shared" si="311"/>
        <v>0</v>
      </c>
      <c r="GP85" s="276">
        <f t="shared" si="194"/>
        <v>0</v>
      </c>
      <c r="GQ85" s="277">
        <f t="shared" si="312"/>
        <v>0</v>
      </c>
      <c r="GR85" s="277">
        <f t="shared" si="313"/>
        <v>0</v>
      </c>
      <c r="GS85" s="277">
        <f t="shared" si="314"/>
        <v>0</v>
      </c>
      <c r="GT85" s="277">
        <f t="shared" si="315"/>
        <v>0</v>
      </c>
      <c r="GU85" s="303">
        <f t="shared" si="316"/>
        <v>0</v>
      </c>
      <c r="GV85" s="380" t="str">
        <f t="shared" si="195"/>
        <v>Д</v>
      </c>
      <c r="GW85" s="274"/>
      <c r="GX85" s="181">
        <f>'Сведения ФОВ'!HA109</f>
        <v>0</v>
      </c>
      <c r="GY85" s="181">
        <f>'Сведения ФОВ'!HB109</f>
        <v>0</v>
      </c>
      <c r="GZ85" s="277">
        <f t="shared" si="317"/>
        <v>0</v>
      </c>
      <c r="HA85" s="277">
        <f t="shared" si="318"/>
        <v>0</v>
      </c>
      <c r="HB85" s="276">
        <f t="shared" si="196"/>
        <v>0</v>
      </c>
      <c r="HC85" s="277">
        <f t="shared" si="319"/>
        <v>0</v>
      </c>
      <c r="HD85" s="277">
        <f t="shared" si="320"/>
        <v>0</v>
      </c>
      <c r="HE85" s="277">
        <f t="shared" si="321"/>
        <v>0</v>
      </c>
      <c r="HF85" s="277">
        <f t="shared" si="322"/>
        <v>0</v>
      </c>
      <c r="HG85" s="303">
        <f t="shared" si="323"/>
        <v>0</v>
      </c>
      <c r="HH85" s="380" t="str">
        <f t="shared" si="197"/>
        <v>Д</v>
      </c>
    </row>
    <row r="86" spans="1:217" ht="15.75">
      <c r="A86" s="241"/>
      <c r="B86" s="181">
        <f>'Сведения ФОВ'!E110</f>
        <v>0</v>
      </c>
      <c r="C86" s="181">
        <f>'Сведения ФОВ'!F110</f>
        <v>0</v>
      </c>
      <c r="D86" s="277">
        <f t="shared" si="198"/>
        <v>0</v>
      </c>
      <c r="E86" s="277">
        <f t="shared" si="199"/>
        <v>0</v>
      </c>
      <c r="F86" s="276">
        <f t="shared" si="162"/>
        <v>0</v>
      </c>
      <c r="G86" s="277">
        <f t="shared" si="200"/>
        <v>0</v>
      </c>
      <c r="H86" s="277">
        <f t="shared" si="201"/>
        <v>0</v>
      </c>
      <c r="I86" s="277">
        <f t="shared" si="202"/>
        <v>0</v>
      </c>
      <c r="J86" s="277">
        <f t="shared" si="203"/>
        <v>0</v>
      </c>
      <c r="K86" s="303">
        <f t="shared" si="204"/>
        <v>0</v>
      </c>
      <c r="L86" s="380" t="str">
        <f t="shared" si="163"/>
        <v>Д</v>
      </c>
      <c r="M86" s="274"/>
      <c r="N86" s="181">
        <f>'Сведения ФОВ'!Q110</f>
        <v>0</v>
      </c>
      <c r="O86" s="181">
        <f>'Сведения ФОВ'!R110</f>
        <v>0</v>
      </c>
      <c r="P86" s="277">
        <f t="shared" si="205"/>
        <v>0</v>
      </c>
      <c r="Q86" s="277">
        <f t="shared" si="206"/>
        <v>0</v>
      </c>
      <c r="R86" s="276">
        <f t="shared" si="164"/>
        <v>0</v>
      </c>
      <c r="S86" s="277">
        <f t="shared" si="207"/>
        <v>0</v>
      </c>
      <c r="T86" s="277">
        <f t="shared" si="208"/>
        <v>0</v>
      </c>
      <c r="U86" s="277">
        <f t="shared" si="209"/>
        <v>0</v>
      </c>
      <c r="V86" s="277">
        <f t="shared" si="210"/>
        <v>0</v>
      </c>
      <c r="W86" s="303">
        <f t="shared" si="211"/>
        <v>0</v>
      </c>
      <c r="X86" s="380" t="str">
        <f t="shared" si="165"/>
        <v>Д</v>
      </c>
      <c r="Y86" s="274"/>
      <c r="Z86" s="181">
        <f>'Сведения ФОВ'!AC110</f>
        <v>0</v>
      </c>
      <c r="AA86" s="181">
        <f>'Сведения ФОВ'!AD110</f>
        <v>0</v>
      </c>
      <c r="AB86" s="277">
        <f t="shared" si="212"/>
        <v>0</v>
      </c>
      <c r="AC86" s="277">
        <f t="shared" si="213"/>
        <v>0</v>
      </c>
      <c r="AD86" s="276">
        <f t="shared" si="166"/>
        <v>0</v>
      </c>
      <c r="AE86" s="277">
        <f t="shared" si="214"/>
        <v>0</v>
      </c>
      <c r="AF86" s="277">
        <f t="shared" si="215"/>
        <v>0</v>
      </c>
      <c r="AG86" s="277">
        <f t="shared" si="216"/>
        <v>0</v>
      </c>
      <c r="AH86" s="277">
        <f t="shared" si="217"/>
        <v>0</v>
      </c>
      <c r="AI86" s="303">
        <f t="shared" si="218"/>
        <v>0</v>
      </c>
      <c r="AJ86" s="380" t="str">
        <f t="shared" si="167"/>
        <v>Д</v>
      </c>
      <c r="AK86" s="274"/>
      <c r="AL86" s="181">
        <f>'Сведения ФОВ'!AO110</f>
        <v>0</v>
      </c>
      <c r="AM86" s="181">
        <f>'Сведения ФОВ'!AP110</f>
        <v>0</v>
      </c>
      <c r="AN86" s="277">
        <f t="shared" si="219"/>
        <v>0</v>
      </c>
      <c r="AO86" s="277">
        <f t="shared" si="220"/>
        <v>0</v>
      </c>
      <c r="AP86" s="276">
        <f t="shared" si="168"/>
        <v>0</v>
      </c>
      <c r="AQ86" s="277">
        <f t="shared" si="221"/>
        <v>0</v>
      </c>
      <c r="AR86" s="277">
        <f t="shared" si="222"/>
        <v>0</v>
      </c>
      <c r="AS86" s="277">
        <f t="shared" si="223"/>
        <v>0</v>
      </c>
      <c r="AT86" s="277">
        <f t="shared" si="224"/>
        <v>0</v>
      </c>
      <c r="AU86" s="303">
        <f t="shared" si="225"/>
        <v>0</v>
      </c>
      <c r="AV86" s="380" t="str">
        <f t="shared" si="169"/>
        <v>Д</v>
      </c>
      <c r="AW86" s="274"/>
      <c r="AX86" s="181">
        <f>'Сведения ФОВ'!BA110</f>
        <v>0</v>
      </c>
      <c r="AY86" s="181">
        <f>'Сведения ФОВ'!BB110</f>
        <v>0</v>
      </c>
      <c r="AZ86" s="277">
        <f t="shared" si="226"/>
        <v>0</v>
      </c>
      <c r="BA86" s="277">
        <f t="shared" si="227"/>
        <v>0</v>
      </c>
      <c r="BB86" s="276">
        <f t="shared" si="170"/>
        <v>0</v>
      </c>
      <c r="BC86" s="277">
        <f t="shared" si="228"/>
        <v>0</v>
      </c>
      <c r="BD86" s="277">
        <f t="shared" si="229"/>
        <v>0</v>
      </c>
      <c r="BE86" s="277">
        <f t="shared" si="230"/>
        <v>0</v>
      </c>
      <c r="BF86" s="277">
        <f t="shared" si="231"/>
        <v>0</v>
      </c>
      <c r="BG86" s="303">
        <f t="shared" si="232"/>
        <v>0</v>
      </c>
      <c r="BH86" s="380" t="str">
        <f t="shared" si="171"/>
        <v>Д</v>
      </c>
      <c r="BI86" s="274"/>
      <c r="BJ86" s="181">
        <f>'Сведения ФОВ'!BM110</f>
        <v>0</v>
      </c>
      <c r="BK86" s="181">
        <f>'Сведения ФОВ'!BN110</f>
        <v>0</v>
      </c>
      <c r="BL86" s="277">
        <f t="shared" si="233"/>
        <v>0</v>
      </c>
      <c r="BM86" s="277">
        <f t="shared" si="234"/>
        <v>0</v>
      </c>
      <c r="BN86" s="276">
        <f t="shared" si="172"/>
        <v>0</v>
      </c>
      <c r="BO86" s="277">
        <f t="shared" si="235"/>
        <v>0</v>
      </c>
      <c r="BP86" s="277">
        <f t="shared" si="236"/>
        <v>0</v>
      </c>
      <c r="BQ86" s="277">
        <f t="shared" si="237"/>
        <v>0</v>
      </c>
      <c r="BR86" s="277">
        <f t="shared" si="238"/>
        <v>0</v>
      </c>
      <c r="BS86" s="303">
        <f t="shared" si="239"/>
        <v>0</v>
      </c>
      <c r="BT86" s="380" t="str">
        <f t="shared" si="173"/>
        <v>Д</v>
      </c>
      <c r="BU86" s="274"/>
      <c r="BV86" s="181">
        <f>'Сведения ФОВ'!BY110</f>
        <v>0</v>
      </c>
      <c r="BW86" s="181">
        <f>'Сведения ФОВ'!BZ110</f>
        <v>0</v>
      </c>
      <c r="BX86" s="277">
        <f t="shared" si="240"/>
        <v>0</v>
      </c>
      <c r="BY86" s="277">
        <f t="shared" si="241"/>
        <v>0</v>
      </c>
      <c r="BZ86" s="276">
        <f t="shared" si="174"/>
        <v>0</v>
      </c>
      <c r="CA86" s="277">
        <f t="shared" si="242"/>
        <v>0</v>
      </c>
      <c r="CB86" s="277">
        <f t="shared" si="243"/>
        <v>0</v>
      </c>
      <c r="CC86" s="277">
        <f t="shared" si="244"/>
        <v>0</v>
      </c>
      <c r="CD86" s="277">
        <f t="shared" si="245"/>
        <v>0</v>
      </c>
      <c r="CE86" s="303">
        <f t="shared" si="246"/>
        <v>0</v>
      </c>
      <c r="CF86" s="380" t="str">
        <f t="shared" si="175"/>
        <v>Д</v>
      </c>
      <c r="CG86" s="274"/>
      <c r="CH86" s="181">
        <f>'Сведения ФОВ'!CK110</f>
        <v>0</v>
      </c>
      <c r="CI86" s="181">
        <f>'Сведения ФОВ'!CL110</f>
        <v>0</v>
      </c>
      <c r="CJ86" s="277">
        <f t="shared" si="247"/>
        <v>0</v>
      </c>
      <c r="CK86" s="277">
        <f t="shared" si="248"/>
        <v>0</v>
      </c>
      <c r="CL86" s="276">
        <f t="shared" si="176"/>
        <v>0</v>
      </c>
      <c r="CM86" s="277">
        <f t="shared" si="249"/>
        <v>0</v>
      </c>
      <c r="CN86" s="277">
        <f t="shared" si="250"/>
        <v>0</v>
      </c>
      <c r="CO86" s="277">
        <f t="shared" si="251"/>
        <v>0</v>
      </c>
      <c r="CP86" s="277">
        <f t="shared" si="252"/>
        <v>0</v>
      </c>
      <c r="CQ86" s="303">
        <f t="shared" si="253"/>
        <v>0</v>
      </c>
      <c r="CR86" s="380" t="str">
        <f t="shared" si="177"/>
        <v>Д</v>
      </c>
      <c r="CS86" s="274"/>
      <c r="CT86" s="181">
        <f>'Сведения ФОВ'!CW110</f>
        <v>0</v>
      </c>
      <c r="CU86" s="181">
        <f>'Сведения ФОВ'!CX110</f>
        <v>0</v>
      </c>
      <c r="CV86" s="277">
        <f t="shared" si="254"/>
        <v>0</v>
      </c>
      <c r="CW86" s="277">
        <f t="shared" si="255"/>
        <v>0</v>
      </c>
      <c r="CX86" s="276">
        <f t="shared" si="178"/>
        <v>0</v>
      </c>
      <c r="CY86" s="277">
        <f t="shared" si="256"/>
        <v>0</v>
      </c>
      <c r="CZ86" s="277">
        <f t="shared" si="257"/>
        <v>0</v>
      </c>
      <c r="DA86" s="277">
        <f t="shared" si="258"/>
        <v>0</v>
      </c>
      <c r="DB86" s="277">
        <f t="shared" si="259"/>
        <v>0</v>
      </c>
      <c r="DC86" s="303">
        <f t="shared" si="260"/>
        <v>0</v>
      </c>
      <c r="DD86" s="380" t="str">
        <f t="shared" si="179"/>
        <v>Д</v>
      </c>
      <c r="DE86" s="274"/>
      <c r="DF86" s="181">
        <f>'Сведения ФОВ'!DI110</f>
        <v>0</v>
      </c>
      <c r="DG86" s="181">
        <f>'Сведения ФОВ'!DJ110</f>
        <v>0</v>
      </c>
      <c r="DH86" s="277">
        <f t="shared" si="261"/>
        <v>0</v>
      </c>
      <c r="DI86" s="277">
        <f t="shared" si="262"/>
        <v>0</v>
      </c>
      <c r="DJ86" s="276">
        <f t="shared" si="180"/>
        <v>0</v>
      </c>
      <c r="DK86" s="277">
        <f t="shared" si="263"/>
        <v>0</v>
      </c>
      <c r="DL86" s="277">
        <f t="shared" si="264"/>
        <v>0</v>
      </c>
      <c r="DM86" s="277">
        <f t="shared" si="265"/>
        <v>0</v>
      </c>
      <c r="DN86" s="277">
        <f t="shared" si="266"/>
        <v>0</v>
      </c>
      <c r="DO86" s="303">
        <f t="shared" si="267"/>
        <v>0</v>
      </c>
      <c r="DP86" s="380" t="str">
        <f t="shared" si="181"/>
        <v>Д</v>
      </c>
      <c r="DQ86" s="274"/>
      <c r="DR86" s="181">
        <f>'Сведения ФОВ'!DU110</f>
        <v>0</v>
      </c>
      <c r="DS86" s="181">
        <f>'Сведения ФОВ'!DV110</f>
        <v>0</v>
      </c>
      <c r="DT86" s="277">
        <f t="shared" si="268"/>
        <v>0</v>
      </c>
      <c r="DU86" s="277">
        <f t="shared" si="269"/>
        <v>0</v>
      </c>
      <c r="DV86" s="276">
        <f t="shared" si="182"/>
        <v>0</v>
      </c>
      <c r="DW86" s="277">
        <f t="shared" si="270"/>
        <v>0</v>
      </c>
      <c r="DX86" s="277">
        <f t="shared" si="271"/>
        <v>0</v>
      </c>
      <c r="DY86" s="277">
        <f t="shared" si="272"/>
        <v>0</v>
      </c>
      <c r="DZ86" s="277">
        <f t="shared" si="273"/>
        <v>0</v>
      </c>
      <c r="EA86" s="303">
        <f t="shared" si="274"/>
        <v>0</v>
      </c>
      <c r="EB86" s="380" t="str">
        <f t="shared" si="183"/>
        <v>Д</v>
      </c>
      <c r="EC86" s="274"/>
      <c r="ED86" s="181">
        <f>'Сведения ФОВ'!EG110</f>
        <v>0</v>
      </c>
      <c r="EE86" s="181">
        <f>'Сведения ФОВ'!EH110</f>
        <v>0</v>
      </c>
      <c r="EF86" s="277">
        <f t="shared" si="275"/>
        <v>0</v>
      </c>
      <c r="EG86" s="277">
        <f t="shared" si="276"/>
        <v>0</v>
      </c>
      <c r="EH86" s="276">
        <f t="shared" si="184"/>
        <v>0</v>
      </c>
      <c r="EI86" s="277">
        <f t="shared" si="277"/>
        <v>0</v>
      </c>
      <c r="EJ86" s="277">
        <f t="shared" si="278"/>
        <v>0</v>
      </c>
      <c r="EK86" s="277">
        <f t="shared" si="279"/>
        <v>0</v>
      </c>
      <c r="EL86" s="277">
        <f t="shared" si="280"/>
        <v>0</v>
      </c>
      <c r="EM86" s="303">
        <f t="shared" si="281"/>
        <v>0</v>
      </c>
      <c r="EN86" s="380" t="str">
        <f t="shared" si="185"/>
        <v>Д</v>
      </c>
      <c r="EO86" s="274"/>
      <c r="EP86" s="181">
        <f>'Сведения ФОВ'!ES110</f>
        <v>0</v>
      </c>
      <c r="EQ86" s="181">
        <f>'Сведения ФОВ'!ET110</f>
        <v>0</v>
      </c>
      <c r="ER86" s="277">
        <f t="shared" si="282"/>
        <v>0</v>
      </c>
      <c r="ES86" s="277">
        <f t="shared" si="283"/>
        <v>0</v>
      </c>
      <c r="ET86" s="276">
        <f t="shared" si="186"/>
        <v>0</v>
      </c>
      <c r="EU86" s="277">
        <f t="shared" si="284"/>
        <v>0</v>
      </c>
      <c r="EV86" s="277">
        <f t="shared" si="285"/>
        <v>0</v>
      </c>
      <c r="EW86" s="277">
        <f t="shared" si="286"/>
        <v>0</v>
      </c>
      <c r="EX86" s="277">
        <f t="shared" si="287"/>
        <v>0</v>
      </c>
      <c r="EY86" s="303">
        <f t="shared" si="288"/>
        <v>0</v>
      </c>
      <c r="EZ86" s="380" t="str">
        <f t="shared" si="187"/>
        <v>Д</v>
      </c>
      <c r="FA86" s="274"/>
      <c r="FB86" s="181">
        <f>'Сведения ФОВ'!FE110</f>
        <v>0</v>
      </c>
      <c r="FC86" s="181">
        <f>'Сведения ФОВ'!FF110</f>
        <v>0</v>
      </c>
      <c r="FD86" s="277">
        <f t="shared" si="289"/>
        <v>0</v>
      </c>
      <c r="FE86" s="277">
        <f t="shared" si="290"/>
        <v>0</v>
      </c>
      <c r="FF86" s="276">
        <f t="shared" si="188"/>
        <v>0</v>
      </c>
      <c r="FG86" s="277">
        <f t="shared" si="291"/>
        <v>0</v>
      </c>
      <c r="FH86" s="277">
        <f t="shared" si="292"/>
        <v>0</v>
      </c>
      <c r="FI86" s="277">
        <f t="shared" si="293"/>
        <v>0</v>
      </c>
      <c r="FJ86" s="277">
        <f t="shared" si="294"/>
        <v>0</v>
      </c>
      <c r="FK86" s="303">
        <f t="shared" si="295"/>
        <v>0</v>
      </c>
      <c r="FL86" s="380" t="str">
        <f t="shared" si="189"/>
        <v>Д</v>
      </c>
      <c r="FM86" s="274"/>
      <c r="FN86" s="181">
        <f>'Сведения ФОВ'!FQ110</f>
        <v>0</v>
      </c>
      <c r="FO86" s="181">
        <f>'Сведения ФОВ'!FR110</f>
        <v>0</v>
      </c>
      <c r="FP86" s="277">
        <f t="shared" si="296"/>
        <v>0</v>
      </c>
      <c r="FQ86" s="277">
        <f t="shared" si="297"/>
        <v>0</v>
      </c>
      <c r="FR86" s="276">
        <f t="shared" si="190"/>
        <v>0</v>
      </c>
      <c r="FS86" s="277">
        <f t="shared" si="298"/>
        <v>0</v>
      </c>
      <c r="FT86" s="277">
        <f t="shared" si="299"/>
        <v>0</v>
      </c>
      <c r="FU86" s="277">
        <f t="shared" si="300"/>
        <v>0</v>
      </c>
      <c r="FV86" s="277">
        <f t="shared" si="301"/>
        <v>0</v>
      </c>
      <c r="FW86" s="303">
        <f t="shared" si="302"/>
        <v>0</v>
      </c>
      <c r="FX86" s="380" t="str">
        <f t="shared" si="191"/>
        <v>Д</v>
      </c>
      <c r="FY86" s="274"/>
      <c r="FZ86" s="181">
        <f>'Сведения ФОВ'!GC110</f>
        <v>0</v>
      </c>
      <c r="GA86" s="181">
        <f>'Сведения ФОВ'!GD110</f>
        <v>0</v>
      </c>
      <c r="GB86" s="277">
        <f t="shared" si="303"/>
        <v>0</v>
      </c>
      <c r="GC86" s="277">
        <f t="shared" si="304"/>
        <v>0</v>
      </c>
      <c r="GD86" s="276">
        <f t="shared" si="192"/>
        <v>0</v>
      </c>
      <c r="GE86" s="277">
        <f t="shared" si="305"/>
        <v>0</v>
      </c>
      <c r="GF86" s="277">
        <f t="shared" si="306"/>
        <v>0</v>
      </c>
      <c r="GG86" s="277">
        <f t="shared" si="307"/>
        <v>0</v>
      </c>
      <c r="GH86" s="277">
        <f t="shared" si="308"/>
        <v>0</v>
      </c>
      <c r="GI86" s="303">
        <f t="shared" si="309"/>
        <v>0</v>
      </c>
      <c r="GJ86" s="380" t="str">
        <f t="shared" si="193"/>
        <v>Д</v>
      </c>
      <c r="GK86" s="274"/>
      <c r="GL86" s="181">
        <f>'Сведения ФОВ'!GO110</f>
        <v>0</v>
      </c>
      <c r="GM86" s="181">
        <f>'Сведения ФОВ'!GP110</f>
        <v>0</v>
      </c>
      <c r="GN86" s="277">
        <f t="shared" si="310"/>
        <v>0</v>
      </c>
      <c r="GO86" s="277">
        <f t="shared" si="311"/>
        <v>0</v>
      </c>
      <c r="GP86" s="276">
        <f t="shared" si="194"/>
        <v>0</v>
      </c>
      <c r="GQ86" s="277">
        <f t="shared" si="312"/>
        <v>0</v>
      </c>
      <c r="GR86" s="277">
        <f t="shared" si="313"/>
        <v>0</v>
      </c>
      <c r="GS86" s="277">
        <f t="shared" si="314"/>
        <v>0</v>
      </c>
      <c r="GT86" s="277">
        <f t="shared" si="315"/>
        <v>0</v>
      </c>
      <c r="GU86" s="303">
        <f t="shared" si="316"/>
        <v>0</v>
      </c>
      <c r="GV86" s="380" t="str">
        <f t="shared" si="195"/>
        <v>Д</v>
      </c>
      <c r="GW86" s="274"/>
      <c r="GX86" s="181">
        <f>'Сведения ФОВ'!HA110</f>
        <v>0</v>
      </c>
      <c r="GY86" s="181">
        <f>'Сведения ФОВ'!HB110</f>
        <v>0</v>
      </c>
      <c r="GZ86" s="277">
        <f t="shared" si="317"/>
        <v>0</v>
      </c>
      <c r="HA86" s="277">
        <f t="shared" si="318"/>
        <v>0</v>
      </c>
      <c r="HB86" s="276">
        <f t="shared" si="196"/>
        <v>0</v>
      </c>
      <c r="HC86" s="277">
        <f t="shared" si="319"/>
        <v>0</v>
      </c>
      <c r="HD86" s="277">
        <f t="shared" si="320"/>
        <v>0</v>
      </c>
      <c r="HE86" s="277">
        <f t="shared" si="321"/>
        <v>0</v>
      </c>
      <c r="HF86" s="277">
        <f t="shared" si="322"/>
        <v>0</v>
      </c>
      <c r="HG86" s="303">
        <f t="shared" si="323"/>
        <v>0</v>
      </c>
      <c r="HH86" s="380" t="str">
        <f t="shared" si="197"/>
        <v>Д</v>
      </c>
    </row>
    <row r="87" spans="1:217">
      <c r="HI87" s="509"/>
    </row>
  </sheetData>
  <sheetProtection password="C09F" sheet="1" objects="1" scenarios="1"/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topLeftCell="A107" zoomScaleNormal="100" zoomScaleSheetLayoutView="70" workbookViewId="0">
      <selection activeCell="U112" sqref="U1:U6553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</row>
    <row r="2" spans="1:21" ht="23.25">
      <c r="A2" s="157"/>
      <c r="B2" s="157"/>
      <c r="C2" s="855" t="s">
        <v>2</v>
      </c>
      <c r="D2" s="855"/>
      <c r="E2" s="855"/>
      <c r="F2" s="855"/>
      <c r="G2" s="855"/>
      <c r="H2" s="855"/>
      <c r="I2" s="855"/>
      <c r="J2" s="158"/>
      <c r="K2" s="158"/>
      <c r="L2" s="158"/>
      <c r="M2" s="158"/>
      <c r="N2" s="158"/>
      <c r="O2" s="158"/>
      <c r="P2" s="158"/>
      <c r="Q2" s="159"/>
      <c r="R2" s="157"/>
      <c r="S2" s="157"/>
      <c r="T2" s="157"/>
    </row>
    <row r="3" spans="1:21" ht="23.25">
      <c r="B3" s="157"/>
      <c r="C3" s="855" t="s">
        <v>3</v>
      </c>
      <c r="D3" s="855"/>
      <c r="E3" s="855"/>
      <c r="F3" s="855"/>
      <c r="G3" s="855"/>
      <c r="H3" s="855"/>
      <c r="I3" s="855"/>
      <c r="J3" s="158"/>
      <c r="K3" s="158"/>
      <c r="L3" s="158"/>
      <c r="M3" s="158"/>
      <c r="N3" s="158"/>
      <c r="O3" s="158"/>
      <c r="P3" s="158"/>
      <c r="Q3" s="159"/>
      <c r="R3" s="157"/>
      <c r="S3" s="157"/>
      <c r="T3" s="157"/>
    </row>
    <row r="4" spans="1:21" ht="23.25">
      <c r="A4" s="157"/>
      <c r="B4" s="157"/>
      <c r="C4" s="857" t="str">
        <f>'Настройки УИК'!$C$43</f>
        <v>${rod_uik}</v>
      </c>
      <c r="D4" s="856"/>
      <c r="E4" s="856"/>
      <c r="F4" s="856"/>
      <c r="G4" s="856"/>
      <c r="H4" s="856"/>
      <c r="I4" s="856"/>
      <c r="J4" s="160"/>
      <c r="K4" s="842"/>
      <c r="L4" s="843"/>
      <c r="M4" s="161"/>
      <c r="N4" s="840" t="e">
        <f>'Настройки УИК'!$I$43</f>
        <v>#N/A</v>
      </c>
      <c r="O4" s="840"/>
      <c r="P4" s="840"/>
      <c r="Q4" s="840"/>
      <c r="R4" s="840"/>
      <c r="S4" s="157"/>
      <c r="T4" s="157"/>
      <c r="U4" s="453" t="e">
        <f>'Настройки ТИК'!$H$17</f>
        <v>#VALUE!</v>
      </c>
    </row>
    <row r="5" spans="1:21" ht="18.75" customHeight="1">
      <c r="A5" s="157"/>
      <c r="B5" s="157"/>
      <c r="C5" s="839" t="s">
        <v>4</v>
      </c>
      <c r="D5" s="839"/>
      <c r="E5" s="839"/>
      <c r="F5" s="839"/>
      <c r="G5" s="839"/>
      <c r="H5" s="839"/>
      <c r="I5" s="839"/>
      <c r="J5" s="162"/>
      <c r="K5" s="838" t="s">
        <v>5</v>
      </c>
      <c r="L5" s="838"/>
      <c r="M5" s="162"/>
      <c r="N5" s="838" t="s">
        <v>6</v>
      </c>
      <c r="O5" s="838"/>
      <c r="P5" s="838"/>
      <c r="Q5" s="838"/>
      <c r="R5" s="838"/>
      <c r="S5" s="157"/>
      <c r="T5" s="157"/>
    </row>
    <row r="6" spans="1:21" ht="12.75" customHeight="1">
      <c r="A6" s="157"/>
      <c r="B6" s="157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7"/>
      <c r="S6" s="157"/>
      <c r="T6" s="157"/>
    </row>
    <row r="7" spans="1:21" ht="23.25">
      <c r="A7" s="157"/>
      <c r="B7" s="157"/>
      <c r="C7" s="855" t="s">
        <v>7</v>
      </c>
      <c r="D7" s="855"/>
      <c r="E7" s="855"/>
      <c r="F7" s="855"/>
      <c r="G7" s="855"/>
      <c r="H7" s="855"/>
      <c r="I7" s="855"/>
      <c r="J7" s="855"/>
      <c r="K7" s="855"/>
      <c r="L7" s="855"/>
      <c r="M7" s="855"/>
      <c r="N7" s="855"/>
      <c r="O7" s="855"/>
      <c r="P7" s="855"/>
      <c r="Q7" s="855"/>
      <c r="R7" s="157"/>
      <c r="S7" s="157"/>
      <c r="T7" s="157"/>
    </row>
    <row r="8" spans="1:21" ht="23.25">
      <c r="A8" s="157"/>
      <c r="B8" s="157"/>
      <c r="C8" s="855" t="s">
        <v>8</v>
      </c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157"/>
      <c r="S8" s="157"/>
      <c r="T8" s="157"/>
    </row>
    <row r="9" spans="1:21" ht="23.25">
      <c r="A9" s="157"/>
      <c r="B9" s="856" t="str">
        <f>'Настройки УИК'!$C$43</f>
        <v>${rod_uik}</v>
      </c>
      <c r="C9" s="856"/>
      <c r="D9" s="856"/>
      <c r="E9" s="856"/>
      <c r="F9" s="856"/>
      <c r="G9" s="856"/>
      <c r="H9" s="856"/>
      <c r="I9" s="856"/>
      <c r="J9" s="856"/>
      <c r="K9" s="856"/>
      <c r="L9" s="856"/>
      <c r="M9" s="856"/>
      <c r="N9" s="856"/>
      <c r="O9" s="856"/>
      <c r="P9" s="856"/>
      <c r="Q9" s="856"/>
      <c r="R9" s="856"/>
      <c r="S9" s="157"/>
      <c r="T9" s="157"/>
    </row>
    <row r="10" spans="1:21" ht="18.75">
      <c r="A10" s="157"/>
      <c r="B10" s="839" t="s">
        <v>4</v>
      </c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157"/>
      <c r="T10" s="157"/>
    </row>
    <row r="11" spans="1:21" ht="6" customHeight="1">
      <c r="A11" s="157"/>
      <c r="B11" s="157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7"/>
      <c r="S11" s="157"/>
      <c r="T11" s="157"/>
    </row>
    <row r="12" spans="1:21" ht="23.25">
      <c r="A12" s="157"/>
      <c r="B12" s="855" t="s">
        <v>9</v>
      </c>
      <c r="C12" s="855"/>
      <c r="D12" s="855"/>
      <c r="E12" s="855"/>
      <c r="F12" s="855"/>
      <c r="G12" s="855"/>
      <c r="H12" s="855"/>
      <c r="I12" s="855"/>
      <c r="J12" s="855"/>
      <c r="K12" s="855"/>
      <c r="L12" s="855"/>
      <c r="M12" s="855"/>
      <c r="N12" s="855"/>
      <c r="O12" s="855"/>
      <c r="P12" s="855"/>
      <c r="Q12" s="855"/>
      <c r="R12" s="855"/>
      <c r="S12" s="157"/>
      <c r="T12" s="157"/>
    </row>
    <row r="13" spans="1:21" ht="61.5" customHeight="1">
      <c r="A13" s="157"/>
      <c r="B13" s="856" t="str">
        <f>'Настройки ТИК'!$B$9:$C$9</f>
        <v>${name_choice}</v>
      </c>
      <c r="C13" s="856"/>
      <c r="D13" s="856"/>
      <c r="E13" s="856"/>
      <c r="F13" s="856"/>
      <c r="G13" s="856"/>
      <c r="H13" s="856"/>
      <c r="I13" s="856"/>
      <c r="J13" s="856"/>
      <c r="K13" s="856"/>
      <c r="L13" s="856"/>
      <c r="M13" s="856"/>
      <c r="N13" s="856"/>
      <c r="O13" s="856"/>
      <c r="P13" s="856"/>
      <c r="Q13" s="856"/>
      <c r="R13" s="856"/>
      <c r="S13" s="157"/>
      <c r="T13" s="157"/>
    </row>
    <row r="14" spans="1:21" ht="6" customHeight="1">
      <c r="A14" s="157"/>
      <c r="B14" s="157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7"/>
      <c r="S14" s="157"/>
      <c r="T14" s="157"/>
    </row>
    <row r="15" spans="1:21" ht="23.25">
      <c r="A15" s="157"/>
      <c r="B15" s="856" t="str">
        <f>IF('Сведения ФОВ'!$E$14="","",('Сведения ФОВ'!$E$14))</f>
        <v/>
      </c>
      <c r="C15" s="856"/>
      <c r="D15" s="856"/>
      <c r="E15" s="856"/>
      <c r="F15" s="856"/>
      <c r="G15" s="856"/>
      <c r="H15" s="856"/>
      <c r="I15" s="856"/>
      <c r="J15" s="856"/>
      <c r="K15" s="856"/>
      <c r="L15" s="856"/>
      <c r="M15" s="856"/>
      <c r="N15" s="856"/>
      <c r="O15" s="856"/>
      <c r="P15" s="856"/>
      <c r="Q15" s="856"/>
      <c r="R15" s="856"/>
      <c r="S15" s="157"/>
      <c r="T15" s="157"/>
    </row>
    <row r="16" spans="1:21" ht="18.75">
      <c r="A16" s="157"/>
      <c r="B16" s="157"/>
      <c r="C16" s="839" t="s">
        <v>10</v>
      </c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839"/>
      <c r="R16" s="157"/>
      <c r="S16" s="157"/>
      <c r="T16" s="157"/>
    </row>
    <row r="17" spans="1:21" ht="11.25" customHeight="1">
      <c r="A17" s="157"/>
      <c r="B17" s="157"/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57"/>
      <c r="S17" s="157"/>
      <c r="T17" s="157"/>
    </row>
    <row r="18" spans="1:21" ht="23.25" customHeight="1">
      <c r="A18" s="157"/>
      <c r="B18" s="157"/>
      <c r="E18" s="162"/>
      <c r="F18" s="162"/>
      <c r="G18" s="162"/>
      <c r="H18" s="163" t="s">
        <v>11</v>
      </c>
      <c r="I18" s="856" t="str">
        <f>IF(U18=U19,U18,U18&amp;"-"&amp;U19)</f>
        <v>${bdate_ik}-${edate_ik}</v>
      </c>
      <c r="J18" s="856"/>
      <c r="K18" s="856"/>
      <c r="L18" s="164" t="e">
        <f>YEAR('Настройки ТИК'!C15)</f>
        <v>#VALUE!</v>
      </c>
      <c r="M18" s="165" t="s">
        <v>152</v>
      </c>
      <c r="N18" s="162"/>
      <c r="O18" s="162"/>
      <c r="P18" s="162"/>
      <c r="Q18" s="162"/>
      <c r="R18" s="157"/>
      <c r="S18" s="157"/>
      <c r="T18" s="157"/>
      <c r="U18" s="541" t="str">
        <f>TEXT('Настройки ТИК'!C17,"ММММ")</f>
        <v>${bdate_ik}</v>
      </c>
    </row>
    <row r="19" spans="1:21" ht="18.75">
      <c r="A19" s="157"/>
      <c r="B19" s="157"/>
      <c r="C19" s="162"/>
      <c r="D19" s="162"/>
      <c r="E19" s="162"/>
      <c r="F19" s="162"/>
      <c r="G19" s="162"/>
      <c r="H19" s="162"/>
      <c r="I19" s="838" t="s">
        <v>149</v>
      </c>
      <c r="J19" s="838"/>
      <c r="K19" s="838"/>
      <c r="L19" s="162"/>
      <c r="M19" s="162"/>
      <c r="N19" s="162"/>
      <c r="O19" s="162"/>
      <c r="P19" s="162"/>
      <c r="Q19" s="162"/>
      <c r="R19" s="157"/>
      <c r="S19" s="157"/>
      <c r="T19" s="157"/>
      <c r="U19" s="541" t="str">
        <f>TEXT('Настройки ТИК'!D17,"ММММ")</f>
        <v>${edate_ik}</v>
      </c>
    </row>
    <row r="20" spans="1:21" ht="6.75" customHeight="1">
      <c r="A20" s="157"/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</row>
    <row r="21" spans="1:21" ht="18.75">
      <c r="A21" s="851" t="s">
        <v>0</v>
      </c>
      <c r="B21" s="852"/>
      <c r="C21" s="844" t="s">
        <v>1</v>
      </c>
      <c r="D21" s="844"/>
      <c r="E21" s="844"/>
      <c r="F21" s="844"/>
      <c r="G21" s="844"/>
      <c r="H21" s="844"/>
      <c r="I21" s="844"/>
      <c r="J21" s="844"/>
      <c r="K21" s="844"/>
      <c r="L21" s="844"/>
      <c r="M21" s="844"/>
      <c r="N21" s="844"/>
      <c r="O21" s="844"/>
      <c r="P21" s="844"/>
      <c r="Q21" s="844"/>
      <c r="R21" s="844"/>
      <c r="S21" s="844"/>
      <c r="T21" s="844"/>
    </row>
    <row r="22" spans="1:21" ht="76.5" customHeight="1">
      <c r="A22" s="853"/>
      <c r="B22" s="854"/>
      <c r="C22" s="166" t="str">
        <f>'Сведения ФОВ'!E20</f>
        <v>${fio1}</v>
      </c>
      <c r="D22" s="166" t="str">
        <f>'Сведения ФОВ'!Q20</f>
        <v>${fio2}</v>
      </c>
      <c r="E22" s="166" t="str">
        <f>'Сведения ФОВ'!AC20</f>
        <v>${fio3}</v>
      </c>
      <c r="F22" s="166" t="str">
        <f>'Сведения ФОВ'!AO20</f>
        <v>${fio4}</v>
      </c>
      <c r="G22" s="166" t="str">
        <f>'Сведения ФОВ'!BA20</f>
        <v>${fio5}</v>
      </c>
      <c r="H22" s="166" t="str">
        <f>'Сведения ФОВ'!BM20</f>
        <v>${fio6}</v>
      </c>
      <c r="I22" s="166" t="str">
        <f>'Сведения ФОВ'!BY20</f>
        <v>${fio7}</v>
      </c>
      <c r="J22" s="166" t="str">
        <f>'Сведения ФОВ'!CK20</f>
        <v>${fio8}</v>
      </c>
      <c r="K22" s="166" t="str">
        <f>'Сведения ФОВ'!CW20</f>
        <v>${fio9}</v>
      </c>
      <c r="L22" s="166" t="str">
        <f>'Сведения ФОВ'!DI20</f>
        <v>${fio10}</v>
      </c>
      <c r="M22" s="166" t="str">
        <f>'Сведения ФОВ'!DU20</f>
        <v>${fio11}</v>
      </c>
      <c r="N22" s="166" t="str">
        <f>'Сведения ФОВ'!EG20</f>
        <v>${fio12}</v>
      </c>
      <c r="O22" s="166" t="str">
        <f>'Сведения ФОВ'!ES20</f>
        <v>${fio13}</v>
      </c>
      <c r="P22" s="166" t="str">
        <f>'Сведения ФОВ'!FE20</f>
        <v>${fio14}</v>
      </c>
      <c r="Q22" s="166" t="str">
        <f>'Сведения ФОВ'!FQ20</f>
        <v>${fio15}</v>
      </c>
      <c r="R22" s="166" t="str">
        <f>'Сведения ФОВ'!GC20</f>
        <v>${fio16}</v>
      </c>
      <c r="S22" s="166" t="str">
        <f>'Сведения ФОВ'!GO20</f>
        <v>${fio17}</v>
      </c>
      <c r="T22" s="166" t="str">
        <f>'Сведения ФОВ'!HA20</f>
        <v>${fio18}</v>
      </c>
    </row>
    <row r="23" spans="1:21" ht="18.75">
      <c r="A23" s="845" t="s">
        <v>399</v>
      </c>
      <c r="B23" s="846"/>
      <c r="C23" s="433" t="s">
        <v>400</v>
      </c>
      <c r="D23" s="434" t="s">
        <v>401</v>
      </c>
      <c r="E23" s="434" t="s">
        <v>402</v>
      </c>
      <c r="F23" s="434" t="s">
        <v>403</v>
      </c>
      <c r="G23" s="434" t="s">
        <v>404</v>
      </c>
      <c r="H23" s="434" t="s">
        <v>405</v>
      </c>
      <c r="I23" s="434" t="s">
        <v>406</v>
      </c>
      <c r="J23" s="434" t="s">
        <v>407</v>
      </c>
      <c r="K23" s="434" t="s">
        <v>408</v>
      </c>
      <c r="L23" s="434" t="s">
        <v>409</v>
      </c>
      <c r="M23" s="434" t="s">
        <v>410</v>
      </c>
      <c r="N23" s="434" t="s">
        <v>411</v>
      </c>
      <c r="O23" s="434" t="s">
        <v>412</v>
      </c>
      <c r="P23" s="434" t="s">
        <v>413</v>
      </c>
      <c r="Q23" s="434" t="s">
        <v>414</v>
      </c>
      <c r="R23" s="434" t="s">
        <v>415</v>
      </c>
      <c r="S23" s="434" t="s">
        <v>416</v>
      </c>
      <c r="T23" s="434" t="s">
        <v>1043</v>
      </c>
    </row>
    <row r="24" spans="1:21" s="241" customFormat="1" ht="51" customHeight="1">
      <c r="A24" s="419" t="s">
        <v>1040</v>
      </c>
      <c r="B24" s="420" t="s">
        <v>1041</v>
      </c>
      <c r="C24" s="167" t="str">
        <f>IF('Сведения ФОВ'!I29=0,"",('Сведения ФОВ'!I29&amp;CHAR(10)&amp;'Сведения ФОВ'!G29&amp;"-"&amp;'Сведения ФОВ'!H29&amp;CHAR(10)&amp;'Сведения ФОВ'!O29))</f>
        <v/>
      </c>
      <c r="D24" s="167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7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7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7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7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7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7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7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7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7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7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7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7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7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7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7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7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41" customFormat="1" ht="51" customHeight="1">
      <c r="A25" s="419" t="s">
        <v>1040</v>
      </c>
      <c r="B25" s="420" t="s">
        <v>1041</v>
      </c>
      <c r="C25" s="167" t="str">
        <f>IF('Сведения ФОВ'!I30=0,"",('Сведения ФОВ'!I30&amp;CHAR(10)&amp;'Сведения ФОВ'!G30&amp;"-"&amp;'Сведения ФОВ'!H30&amp;CHAR(10)&amp;'Сведения ФОВ'!O30))</f>
        <v/>
      </c>
      <c r="D25" s="167" t="str">
        <f>IF('Сведения ФОВ'!U30=0,"",('Сведения ФОВ'!U30&amp;CHAR(10)&amp;'Сведения ФОВ'!S30&amp;"-"&amp;'Сведения ФОВ'!T30&amp;CHAR(10)&amp;'Сведения ФОВ'!AA30))</f>
        <v/>
      </c>
      <c r="E25" s="167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167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167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167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167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167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167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167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167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167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167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167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167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167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167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167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41" customFormat="1" ht="51" customHeight="1">
      <c r="A26" s="419" t="s">
        <v>1040</v>
      </c>
      <c r="B26" s="420" t="s">
        <v>1041</v>
      </c>
      <c r="C26" s="167" t="str">
        <f>IF('Сведения ФОВ'!I31=0,"",('Сведения ФОВ'!I31&amp;CHAR(10)&amp;'Сведения ФОВ'!G31&amp;"-"&amp;'Сведения ФОВ'!H31&amp;CHAR(10)&amp;'Сведения ФОВ'!O31))</f>
        <v/>
      </c>
      <c r="D26" s="167" t="str">
        <f>IF('Сведения ФОВ'!U31=0,"",('Сведения ФОВ'!U31&amp;CHAR(10)&amp;'Сведения ФОВ'!S31&amp;"-"&amp;'Сведения ФОВ'!T31&amp;CHAR(10)&amp;'Сведения ФОВ'!AA31))</f>
        <v/>
      </c>
      <c r="E26" s="167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167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167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167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167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167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167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167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167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167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167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167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167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167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167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167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41" customFormat="1" ht="51" customHeight="1">
      <c r="A27" s="419" t="s">
        <v>1040</v>
      </c>
      <c r="B27" s="420" t="s">
        <v>1041</v>
      </c>
      <c r="C27" s="167" t="str">
        <f>IF('Сведения ФОВ'!I32=0,"",('Сведения ФОВ'!I32&amp;CHAR(10)&amp;'Сведения ФОВ'!G32&amp;"-"&amp;'Сведения ФОВ'!H32&amp;CHAR(10)&amp;'Сведения ФОВ'!O32))</f>
        <v/>
      </c>
      <c r="D27" s="167" t="str">
        <f>IF('Сведения ФОВ'!U32=0,"",('Сведения ФОВ'!U32&amp;CHAR(10)&amp;'Сведения ФОВ'!S32&amp;"-"&amp;'Сведения ФОВ'!T32&amp;CHAR(10)&amp;'Сведения ФОВ'!AA32))</f>
        <v/>
      </c>
      <c r="E27" s="167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167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167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167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167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167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167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167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167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167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167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167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167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167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167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167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41" customFormat="1" ht="51" customHeight="1">
      <c r="A28" s="419" t="s">
        <v>1040</v>
      </c>
      <c r="B28" s="420" t="s">
        <v>1041</v>
      </c>
      <c r="C28" s="167" t="str">
        <f>IF('Сведения ФОВ'!I33=0,"",('Сведения ФОВ'!I33&amp;CHAR(10)&amp;'Сведения ФОВ'!G33&amp;"-"&amp;'Сведения ФОВ'!H33&amp;CHAR(10)&amp;'Сведения ФОВ'!O33))</f>
        <v/>
      </c>
      <c r="D28" s="167" t="str">
        <f>IF('Сведения ФОВ'!U33=0,"",('Сведения ФОВ'!U33&amp;CHAR(10)&amp;'Сведения ФОВ'!S33&amp;"-"&amp;'Сведения ФОВ'!T33&amp;CHAR(10)&amp;'Сведения ФОВ'!AA33))</f>
        <v/>
      </c>
      <c r="E28" s="167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167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167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167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167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167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167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167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167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167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167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167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167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167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167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167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41" customFormat="1" ht="51" customHeight="1">
      <c r="A29" s="419" t="s">
        <v>1040</v>
      </c>
      <c r="B29" s="420" t="s">
        <v>1041</v>
      </c>
      <c r="C29" s="167" t="str">
        <f>IF('Сведения ФОВ'!I34=0,"",('Сведения ФОВ'!I34&amp;CHAR(10)&amp;'Сведения ФОВ'!G34&amp;"-"&amp;'Сведения ФОВ'!H34&amp;CHAR(10)&amp;'Сведения ФОВ'!O34))</f>
        <v/>
      </c>
      <c r="D29" s="167" t="str">
        <f>IF('Сведения ФОВ'!U34=0,"",('Сведения ФОВ'!U34&amp;CHAR(10)&amp;'Сведения ФОВ'!S34&amp;"-"&amp;'Сведения ФОВ'!T34&amp;CHAR(10)&amp;'Сведения ФОВ'!AA34))</f>
        <v/>
      </c>
      <c r="E29" s="167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167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167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167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167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167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167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167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167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167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167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167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167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167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167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167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41" customFormat="1" ht="51" customHeight="1">
      <c r="A30" s="419" t="s">
        <v>1040</v>
      </c>
      <c r="B30" s="420" t="s">
        <v>1041</v>
      </c>
      <c r="C30" s="167" t="str">
        <f>IF('Сведения ФОВ'!I35=0,"",('Сведения ФОВ'!I35&amp;CHAR(10)&amp;'Сведения ФОВ'!G35&amp;"-"&amp;'Сведения ФОВ'!H35&amp;CHAR(10)&amp;'Сведения ФОВ'!O35))</f>
        <v/>
      </c>
      <c r="D30" s="167" t="str">
        <f>IF('Сведения ФОВ'!U35=0,"",('Сведения ФОВ'!U35&amp;CHAR(10)&amp;'Сведения ФОВ'!S35&amp;"-"&amp;'Сведения ФОВ'!T35&amp;CHAR(10)&amp;'Сведения ФОВ'!AA35))</f>
        <v/>
      </c>
      <c r="E30" s="167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167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167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167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167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167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167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167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167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167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167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167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167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167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167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167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41" customFormat="1" ht="51" customHeight="1">
      <c r="A31" s="419" t="s">
        <v>1040</v>
      </c>
      <c r="B31" s="420" t="s">
        <v>1041</v>
      </c>
      <c r="C31" s="167" t="str">
        <f>IF('Сведения ФОВ'!I36=0,"",('Сведения ФОВ'!I36&amp;CHAR(10)&amp;'Сведения ФОВ'!G36&amp;"-"&amp;'Сведения ФОВ'!H36&amp;CHAR(10)&amp;'Сведения ФОВ'!O36))</f>
        <v/>
      </c>
      <c r="D31" s="167" t="str">
        <f>IF('Сведения ФОВ'!U36=0,"",('Сведения ФОВ'!U36&amp;CHAR(10)&amp;'Сведения ФОВ'!S36&amp;"-"&amp;'Сведения ФОВ'!T36&amp;CHAR(10)&amp;'Сведения ФОВ'!AA36))</f>
        <v/>
      </c>
      <c r="E31" s="167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167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167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167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167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167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167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167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167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167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167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167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167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167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167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167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41" customFormat="1" ht="51" customHeight="1">
      <c r="A32" s="419" t="s">
        <v>1040</v>
      </c>
      <c r="B32" s="420" t="s">
        <v>1041</v>
      </c>
      <c r="C32" s="167" t="str">
        <f>IF('Сведения ФОВ'!I37=0,"",('Сведения ФОВ'!I37&amp;CHAR(10)&amp;'Сведения ФОВ'!G37&amp;"-"&amp;'Сведения ФОВ'!H37&amp;CHAR(10)&amp;'Сведения ФОВ'!O37))</f>
        <v/>
      </c>
      <c r="D32" s="167" t="str">
        <f>IF('Сведения ФОВ'!U37=0,"",('Сведения ФОВ'!U37&amp;CHAR(10)&amp;'Сведения ФОВ'!S37&amp;"-"&amp;'Сведения ФОВ'!T37&amp;CHAR(10)&amp;'Сведения ФОВ'!AA37))</f>
        <v/>
      </c>
      <c r="E32" s="167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167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167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167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167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167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167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167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167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167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167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167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167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167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167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167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41" customFormat="1" ht="51" customHeight="1">
      <c r="A33" s="419" t="s">
        <v>1040</v>
      </c>
      <c r="B33" s="420" t="s">
        <v>1041</v>
      </c>
      <c r="C33" s="167" t="str">
        <f>IF('Сведения ФОВ'!I38=0,"",('Сведения ФОВ'!I38&amp;CHAR(10)&amp;'Сведения ФОВ'!G38&amp;"-"&amp;'Сведения ФОВ'!H38&amp;CHAR(10)&amp;'Сведения ФОВ'!O38))</f>
        <v/>
      </c>
      <c r="D33" s="167" t="str">
        <f>IF('Сведения ФОВ'!U38=0,"",('Сведения ФОВ'!U38&amp;CHAR(10)&amp;'Сведения ФОВ'!S38&amp;"-"&amp;'Сведения ФОВ'!T38&amp;CHAR(10)&amp;'Сведения ФОВ'!AA38))</f>
        <v/>
      </c>
      <c r="E33" s="167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167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167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167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167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167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167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167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167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167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167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167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167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167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167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167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41" customFormat="1" ht="51" customHeight="1">
      <c r="A34" s="419" t="s">
        <v>1040</v>
      </c>
      <c r="B34" s="420" t="s">
        <v>1041</v>
      </c>
      <c r="C34" s="167" t="str">
        <f>IF('Сведения ФОВ'!I39=0,"",('Сведения ФОВ'!I39&amp;CHAR(10)&amp;'Сведения ФОВ'!G39&amp;"-"&amp;'Сведения ФОВ'!H39&amp;CHAR(10)&amp;'Сведения ФОВ'!O39))</f>
        <v/>
      </c>
      <c r="D34" s="167" t="str">
        <f>IF('Сведения ФОВ'!U39=0,"",('Сведения ФОВ'!U39&amp;CHAR(10)&amp;'Сведения ФОВ'!S39&amp;"-"&amp;'Сведения ФОВ'!T39&amp;CHAR(10)&amp;'Сведения ФОВ'!AA39))</f>
        <v/>
      </c>
      <c r="E34" s="167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167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167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167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167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167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167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167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167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167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167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167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167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167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167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167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41" customFormat="1" ht="51" customHeight="1">
      <c r="A35" s="419" t="s">
        <v>1040</v>
      </c>
      <c r="B35" s="420" t="s">
        <v>1041</v>
      </c>
      <c r="C35" s="167" t="str">
        <f>IF('Сведения ФОВ'!I40=0,"",('Сведения ФОВ'!I40&amp;CHAR(10)&amp;'Сведения ФОВ'!G40&amp;"-"&amp;'Сведения ФОВ'!H40&amp;CHAR(10)&amp;'Сведения ФОВ'!O40))</f>
        <v/>
      </c>
      <c r="D35" s="167" t="str">
        <f>IF('Сведения ФОВ'!U40=0,"",('Сведения ФОВ'!U40&amp;CHAR(10)&amp;'Сведения ФОВ'!S40&amp;"-"&amp;'Сведения ФОВ'!T40&amp;CHAR(10)&amp;'Сведения ФОВ'!AA40))</f>
        <v/>
      </c>
      <c r="E35" s="167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167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167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167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167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167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167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167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167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167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167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167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167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167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167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167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41" customFormat="1" ht="51" customHeight="1">
      <c r="A36" s="419" t="s">
        <v>1040</v>
      </c>
      <c r="B36" s="420" t="s">
        <v>1041</v>
      </c>
      <c r="C36" s="167" t="str">
        <f>IF('Сведения ФОВ'!I41=0,"",('Сведения ФОВ'!I41&amp;CHAR(10)&amp;'Сведения ФОВ'!G41&amp;"-"&amp;'Сведения ФОВ'!H41&amp;CHAR(10)&amp;'Сведения ФОВ'!O41))</f>
        <v/>
      </c>
      <c r="D36" s="167" t="str">
        <f>IF('Сведения ФОВ'!U41=0,"",('Сведения ФОВ'!U41&amp;CHAR(10)&amp;'Сведения ФОВ'!S41&amp;"-"&amp;'Сведения ФОВ'!T41&amp;CHAR(10)&amp;'Сведения ФОВ'!AA41))</f>
        <v/>
      </c>
      <c r="E36" s="167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167" t="str">
        <f>IF('Сведения ФОВ'!AS41=0,"",('Сведения ФОВ'!AS41&amp;CHAR(10)&amp;'Сведения ФОВ'!AQ41&amp;"-"&amp;'Сведения ФОВ'!AR41&amp;CHAR(10)&amp;'Сведения ФОВ'!AY41))</f>
        <v/>
      </c>
      <c r="G36" s="167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167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167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167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167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167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167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167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167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167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167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167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167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167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41" customFormat="1" ht="51" customHeight="1">
      <c r="A37" s="419" t="s">
        <v>1040</v>
      </c>
      <c r="B37" s="420" t="s">
        <v>1041</v>
      </c>
      <c r="C37" s="167" t="str">
        <f>IF('Сведения ФОВ'!I42=0,"",('Сведения ФОВ'!I42&amp;CHAR(10)&amp;'Сведения ФОВ'!G42&amp;"-"&amp;'Сведения ФОВ'!H42&amp;CHAR(10)&amp;'Сведения ФОВ'!O42))</f>
        <v/>
      </c>
      <c r="D37" s="167" t="str">
        <f>IF('Сведения ФОВ'!U42=0,"",('Сведения ФОВ'!U42&amp;CHAR(10)&amp;'Сведения ФОВ'!S42&amp;"-"&amp;'Сведения ФОВ'!T42&amp;CHAR(10)&amp;'Сведения ФОВ'!AA42))</f>
        <v/>
      </c>
      <c r="E37" s="167" t="str">
        <f>IF('Сведения ФОВ'!AG42=0,"",('Сведения ФОВ'!AG42&amp;CHAR(10)&amp;'Сведения ФОВ'!AE42&amp;"-"&amp;'Сведения ФОВ'!AF42&amp;CHAR(10)&amp;'Сведения ФОВ'!AM42))</f>
        <v/>
      </c>
      <c r="F37" s="167" t="str">
        <f>IF('Сведения ФОВ'!AS42=0,"",('Сведения ФОВ'!AS42&amp;CHAR(10)&amp;'Сведения ФОВ'!AQ42&amp;"-"&amp;'Сведения ФОВ'!AR42&amp;CHAR(10)&amp;'Сведения ФОВ'!AY42))</f>
        <v/>
      </c>
      <c r="G37" s="167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167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167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167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167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167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167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167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167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167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167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167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167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167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41" customFormat="1" ht="51" customHeight="1">
      <c r="A38" s="419" t="s">
        <v>1040</v>
      </c>
      <c r="B38" s="420" t="s">
        <v>1041</v>
      </c>
      <c r="C38" s="167" t="str">
        <f>IF('Сведения ФОВ'!I43=0,"",('Сведения ФОВ'!I43&amp;CHAR(10)&amp;'Сведения ФОВ'!G43&amp;"-"&amp;'Сведения ФОВ'!H43&amp;CHAR(10)&amp;'Сведения ФОВ'!O43))</f>
        <v/>
      </c>
      <c r="D38" s="167" t="str">
        <f>IF('Сведения ФОВ'!U43=0,"",('Сведения ФОВ'!U43&amp;CHAR(10)&amp;'Сведения ФОВ'!S43&amp;"-"&amp;'Сведения ФОВ'!T43&amp;CHAR(10)&amp;'Сведения ФОВ'!AA43))</f>
        <v/>
      </c>
      <c r="E38" s="167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167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167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167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167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167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167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167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167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167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167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167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167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167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167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167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41" customFormat="1" ht="51" customHeight="1">
      <c r="A39" s="419" t="s">
        <v>1040</v>
      </c>
      <c r="B39" s="420" t="s">
        <v>1041</v>
      </c>
      <c r="C39" s="167" t="str">
        <f>IF('Сведения ФОВ'!I44=0,"",('Сведения ФОВ'!I44&amp;CHAR(10)&amp;'Сведения ФОВ'!G44&amp;"-"&amp;'Сведения ФОВ'!H44&amp;CHAR(10)&amp;'Сведения ФОВ'!O44))</f>
        <v/>
      </c>
      <c r="D39" s="167" t="str">
        <f>IF('Сведения ФОВ'!U44=0,"",('Сведения ФОВ'!U44&amp;CHAR(10)&amp;'Сведения ФОВ'!S44&amp;"-"&amp;'Сведения ФОВ'!T44&amp;CHAR(10)&amp;'Сведения ФОВ'!AA44))</f>
        <v/>
      </c>
      <c r="E39" s="167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167" t="str">
        <f>IF('Сведения ФОВ'!AS44=0,"",('Сведения ФОВ'!AS44&amp;CHAR(10)&amp;'Сведения ФОВ'!AQ44&amp;"-"&amp;'Сведения ФОВ'!AR44&amp;CHAR(10)&amp;'Сведения ФОВ'!AY44))</f>
        <v/>
      </c>
      <c r="G39" s="167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167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167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167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167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167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167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167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167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167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167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167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167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167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41" customFormat="1" ht="51" customHeight="1">
      <c r="A40" s="419" t="s">
        <v>1040</v>
      </c>
      <c r="B40" s="420" t="s">
        <v>1041</v>
      </c>
      <c r="C40" s="167" t="str">
        <f>IF('Сведения ФОВ'!I45=0,"",('Сведения ФОВ'!I45&amp;CHAR(10)&amp;'Сведения ФОВ'!G45&amp;"-"&amp;'Сведения ФОВ'!H45&amp;CHAR(10)&amp;'Сведения ФОВ'!O45))</f>
        <v/>
      </c>
      <c r="D40" s="167" t="str">
        <f>IF('Сведения ФОВ'!U45=0,"",('Сведения ФОВ'!U45&amp;CHAR(10)&amp;'Сведения ФОВ'!S45&amp;"-"&amp;'Сведения ФОВ'!T45&amp;CHAR(10)&amp;'Сведения ФОВ'!AA45))</f>
        <v/>
      </c>
      <c r="E40" s="167" t="str">
        <f>IF('Сведения ФОВ'!AG45=0,"",('Сведения ФОВ'!AG45&amp;CHAR(10)&amp;'Сведения ФОВ'!AE45&amp;"-"&amp;'Сведения ФОВ'!AF45&amp;CHAR(10)&amp;'Сведения ФОВ'!AM45))</f>
        <v/>
      </c>
      <c r="F40" s="167" t="str">
        <f>IF('Сведения ФОВ'!AS45=0,"",('Сведения ФОВ'!AS45&amp;CHAR(10)&amp;'Сведения ФОВ'!AQ45&amp;"-"&amp;'Сведения ФОВ'!AR45&amp;CHAR(10)&amp;'Сведения ФОВ'!AY45))</f>
        <v/>
      </c>
      <c r="G40" s="167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167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167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167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167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167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167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167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167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167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167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167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167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167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41" customFormat="1" ht="51" customHeight="1">
      <c r="A41" s="419" t="s">
        <v>1040</v>
      </c>
      <c r="B41" s="420" t="s">
        <v>1041</v>
      </c>
      <c r="C41" s="167" t="str">
        <f>IF('Сведения ФОВ'!I46=0,"",('Сведения ФОВ'!I46&amp;CHAR(10)&amp;'Сведения ФОВ'!G46&amp;"-"&amp;'Сведения ФОВ'!H46&amp;CHAR(10)&amp;'Сведения ФОВ'!O46))</f>
        <v/>
      </c>
      <c r="D41" s="167" t="str">
        <f>IF('Сведения ФОВ'!U46=0,"",('Сведения ФОВ'!U46&amp;CHAR(10)&amp;'Сведения ФОВ'!S46&amp;"-"&amp;'Сведения ФОВ'!T46&amp;CHAR(10)&amp;'Сведения ФОВ'!AA46))</f>
        <v/>
      </c>
      <c r="E41" s="167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167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167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167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167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167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167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167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167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167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167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167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167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167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167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167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41" customFormat="1" ht="51" customHeight="1">
      <c r="A42" s="419" t="s">
        <v>1040</v>
      </c>
      <c r="B42" s="420" t="s">
        <v>1041</v>
      </c>
      <c r="C42" s="167" t="str">
        <f>IF('Сведения ФОВ'!I47=0,"",('Сведения ФОВ'!I47&amp;CHAR(10)&amp;'Сведения ФОВ'!G47&amp;"-"&amp;'Сведения ФОВ'!H47&amp;CHAR(10)&amp;'Сведения ФОВ'!O47))</f>
        <v/>
      </c>
      <c r="D42" s="167" t="str">
        <f>IF('Сведения ФОВ'!U47=0,"",('Сведения ФОВ'!U47&amp;CHAR(10)&amp;'Сведения ФОВ'!S47&amp;"-"&amp;'Сведения ФОВ'!T47&amp;CHAR(10)&amp;'Сведения ФОВ'!AA47))</f>
        <v/>
      </c>
      <c r="E42" s="167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167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167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167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167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167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167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167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167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167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167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167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167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167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167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167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41" customFormat="1" ht="51" customHeight="1">
      <c r="A43" s="419" t="s">
        <v>1040</v>
      </c>
      <c r="B43" s="420" t="s">
        <v>1041</v>
      </c>
      <c r="C43" s="167" t="str">
        <f>IF('Сведения ФОВ'!I48=0,"",('Сведения ФОВ'!I48&amp;CHAR(10)&amp;'Сведения ФОВ'!G48&amp;"-"&amp;'Сведения ФОВ'!H48&amp;CHAR(10)&amp;'Сведения ФОВ'!O48))</f>
        <v/>
      </c>
      <c r="D43" s="167" t="str">
        <f>IF('Сведения ФОВ'!U48=0,"",('Сведения ФОВ'!U48&amp;CHAR(10)&amp;'Сведения ФОВ'!S48&amp;"-"&amp;'Сведения ФОВ'!T48&amp;CHAR(10)&amp;'Сведения ФОВ'!AA48))</f>
        <v/>
      </c>
      <c r="E43" s="167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167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167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167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167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167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167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167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167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167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167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167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167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167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167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167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41" customFormat="1" ht="51" customHeight="1">
      <c r="A44" s="419" t="s">
        <v>1040</v>
      </c>
      <c r="B44" s="420" t="s">
        <v>1041</v>
      </c>
      <c r="C44" s="167" t="str">
        <f>IF('Сведения ФОВ'!I49=0,"",('Сведения ФОВ'!I49&amp;CHAR(10)&amp;'Сведения ФОВ'!G49&amp;"-"&amp;'Сведения ФОВ'!H49&amp;CHAR(10)&amp;'Сведения ФОВ'!O49))</f>
        <v/>
      </c>
      <c r="D44" s="167" t="str">
        <f>IF('Сведения ФОВ'!U49=0,"",('Сведения ФОВ'!U49&amp;CHAR(10)&amp;'Сведения ФОВ'!S49&amp;"-"&amp;'Сведения ФОВ'!T49&amp;CHAR(10)&amp;'Сведения ФОВ'!AA49))</f>
        <v/>
      </c>
      <c r="E44" s="167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167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167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167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167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167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167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167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167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167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167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167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167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167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167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167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41" customFormat="1" ht="51" customHeight="1">
      <c r="A45" s="419" t="s">
        <v>1040</v>
      </c>
      <c r="B45" s="420" t="s">
        <v>1041</v>
      </c>
      <c r="C45" s="167" t="str">
        <f>IF('Сведения ФОВ'!I50=0,"",('Сведения ФОВ'!I50&amp;CHAR(10)&amp;'Сведения ФОВ'!G50&amp;"-"&amp;'Сведения ФОВ'!H50&amp;CHAR(10)&amp;'Сведения ФОВ'!O50))</f>
        <v/>
      </c>
      <c r="D45" s="167" t="str">
        <f>IF('Сведения ФОВ'!U50=0,"",('Сведения ФОВ'!U50&amp;CHAR(10)&amp;'Сведения ФОВ'!S50&amp;"-"&amp;'Сведения ФОВ'!T50&amp;CHAR(10)&amp;'Сведения ФОВ'!AA50))</f>
        <v/>
      </c>
      <c r="E45" s="167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167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167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167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167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167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167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167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167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167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167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167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167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167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167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167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41" customFormat="1" ht="51" customHeight="1">
      <c r="A46" s="419" t="s">
        <v>1040</v>
      </c>
      <c r="B46" s="420" t="s">
        <v>1041</v>
      </c>
      <c r="C46" s="167" t="str">
        <f>IF('Сведения ФОВ'!I51=0,"",('Сведения ФОВ'!I51&amp;CHAR(10)&amp;'Сведения ФОВ'!G51&amp;"-"&amp;'Сведения ФОВ'!H51&amp;CHAR(10)&amp;'Сведения ФОВ'!O51))</f>
        <v/>
      </c>
      <c r="D46" s="167" t="str">
        <f>IF('Сведения ФОВ'!U51=0,"",('Сведения ФОВ'!U51&amp;CHAR(10)&amp;'Сведения ФОВ'!S51&amp;"-"&amp;'Сведения ФОВ'!T51&amp;CHAR(10)&amp;'Сведения ФОВ'!AA51))</f>
        <v/>
      </c>
      <c r="E46" s="167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167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167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167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167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167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167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167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167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167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167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167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167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167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167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167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41" customFormat="1" ht="51" customHeight="1">
      <c r="A47" s="419" t="s">
        <v>1040</v>
      </c>
      <c r="B47" s="420" t="s">
        <v>1041</v>
      </c>
      <c r="C47" s="167" t="str">
        <f>IF('Сведения ФОВ'!I52=0,"",('Сведения ФОВ'!I52&amp;CHAR(10)&amp;'Сведения ФОВ'!G52&amp;"-"&amp;'Сведения ФОВ'!H52&amp;CHAR(10)&amp;'Сведения ФОВ'!O52))</f>
        <v/>
      </c>
      <c r="D47" s="167" t="str">
        <f>IF('Сведения ФОВ'!U52=0,"",('Сведения ФОВ'!U52&amp;CHAR(10)&amp;'Сведения ФОВ'!S52&amp;"-"&amp;'Сведения ФОВ'!T52&amp;CHAR(10)&amp;'Сведения ФОВ'!AA52))</f>
        <v/>
      </c>
      <c r="E47" s="167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167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167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167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167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167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167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167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167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167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167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167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167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167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167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167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41" customFormat="1" ht="51" customHeight="1">
      <c r="A48" s="419" t="s">
        <v>1040</v>
      </c>
      <c r="B48" s="420" t="s">
        <v>1041</v>
      </c>
      <c r="C48" s="167" t="str">
        <f>IF('Сведения ФОВ'!I53=0,"",('Сведения ФОВ'!I53&amp;CHAR(10)&amp;'Сведения ФОВ'!G53&amp;"-"&amp;'Сведения ФОВ'!H53&amp;CHAR(10)&amp;'Сведения ФОВ'!O53))</f>
        <v/>
      </c>
      <c r="D48" s="167" t="str">
        <f>IF('Сведения ФОВ'!U53=0,"",('Сведения ФОВ'!U53&amp;CHAR(10)&amp;'Сведения ФОВ'!S53&amp;"-"&amp;'Сведения ФОВ'!T53&amp;CHAR(10)&amp;'Сведения ФОВ'!AA53))</f>
        <v/>
      </c>
      <c r="E48" s="167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167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167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167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167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167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167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167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167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167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167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167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167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167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167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167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41" customFormat="1" ht="51" customHeight="1">
      <c r="A49" s="419" t="s">
        <v>1040</v>
      </c>
      <c r="B49" s="420" t="s">
        <v>1041</v>
      </c>
      <c r="C49" s="167" t="str">
        <f>IF('Сведения ФОВ'!I54=0,"",('Сведения ФОВ'!I54&amp;CHAR(10)&amp;'Сведения ФОВ'!G54&amp;"-"&amp;'Сведения ФОВ'!H54&amp;CHAR(10)&amp;'Сведения ФОВ'!O54))</f>
        <v/>
      </c>
      <c r="D49" s="167" t="str">
        <f>IF('Сведения ФОВ'!U54=0,"",('Сведения ФОВ'!U54&amp;CHAR(10)&amp;'Сведения ФОВ'!S54&amp;"-"&amp;'Сведения ФОВ'!T54&amp;CHAR(10)&amp;'Сведения ФОВ'!AA54))</f>
        <v/>
      </c>
      <c r="E49" s="167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167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167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167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167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167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167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167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167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167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167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167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167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167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167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167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41" customFormat="1" ht="51" customHeight="1">
      <c r="A50" s="419" t="s">
        <v>1040</v>
      </c>
      <c r="B50" s="420" t="s">
        <v>1041</v>
      </c>
      <c r="C50" s="167" t="str">
        <f>IF('Сведения ФОВ'!I55=0,"",('Сведения ФОВ'!I55&amp;CHAR(10)&amp;'Сведения ФОВ'!G55&amp;"-"&amp;'Сведения ФОВ'!H55&amp;CHAR(10)&amp;'Сведения ФОВ'!O55))</f>
        <v/>
      </c>
      <c r="D50" s="167" t="str">
        <f>IF('Сведения ФОВ'!U55=0,"",('Сведения ФОВ'!U55&amp;CHAR(10)&amp;'Сведения ФОВ'!S55&amp;"-"&amp;'Сведения ФОВ'!T55&amp;CHAR(10)&amp;'Сведения ФОВ'!AA55))</f>
        <v/>
      </c>
      <c r="E50" s="167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167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167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167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167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167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167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167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167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167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167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167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167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167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167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167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41" customFormat="1" ht="51" customHeight="1">
      <c r="A51" s="419" t="s">
        <v>1040</v>
      </c>
      <c r="B51" s="420" t="s">
        <v>1041</v>
      </c>
      <c r="C51" s="167" t="str">
        <f>IF('Сведения ФОВ'!I56=0,"",('Сведения ФОВ'!I56&amp;CHAR(10)&amp;'Сведения ФОВ'!G56&amp;"-"&amp;'Сведения ФОВ'!H56&amp;CHAR(10)&amp;'Сведения ФОВ'!O56))</f>
        <v/>
      </c>
      <c r="D51" s="167" t="str">
        <f>IF('Сведения ФОВ'!U56=0,"",('Сведения ФОВ'!U56&amp;CHAR(10)&amp;'Сведения ФОВ'!S56&amp;"-"&amp;'Сведения ФОВ'!T56&amp;CHAR(10)&amp;'Сведения ФОВ'!AA56))</f>
        <v/>
      </c>
      <c r="E51" s="167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167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167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167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167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167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167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167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167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167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167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167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167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167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167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167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41" customFormat="1" ht="51" customHeight="1">
      <c r="A52" s="419" t="s">
        <v>1040</v>
      </c>
      <c r="B52" s="420" t="s">
        <v>1041</v>
      </c>
      <c r="C52" s="167" t="str">
        <f>IF('Сведения ФОВ'!I57=0,"",('Сведения ФОВ'!I57&amp;CHAR(10)&amp;'Сведения ФОВ'!G57&amp;"-"&amp;'Сведения ФОВ'!H57&amp;CHAR(10)&amp;'Сведения ФОВ'!O57))</f>
        <v/>
      </c>
      <c r="D52" s="167" t="str">
        <f>IF('Сведения ФОВ'!U57=0,"",('Сведения ФОВ'!U57&amp;CHAR(10)&amp;'Сведения ФОВ'!S57&amp;"-"&amp;'Сведения ФОВ'!T57&amp;CHAR(10)&amp;'Сведения ФОВ'!AA57))</f>
        <v/>
      </c>
      <c r="E52" s="167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167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167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167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167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167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167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167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167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167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167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167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167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167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167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167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41" customFormat="1" ht="51" customHeight="1">
      <c r="A53" s="419" t="s">
        <v>1040</v>
      </c>
      <c r="B53" s="420" t="s">
        <v>1041</v>
      </c>
      <c r="C53" s="167" t="str">
        <f>IF('Сведения ФОВ'!I58=0,"",('Сведения ФОВ'!I58&amp;CHAR(10)&amp;'Сведения ФОВ'!G58&amp;"-"&amp;'Сведения ФОВ'!H58&amp;CHAR(10)&amp;'Сведения ФОВ'!O58))</f>
        <v/>
      </c>
      <c r="D53" s="167" t="str">
        <f>IF('Сведения ФОВ'!U58=0,"",('Сведения ФОВ'!U58&amp;CHAR(10)&amp;'Сведения ФОВ'!S58&amp;"-"&amp;'Сведения ФОВ'!T58&amp;CHAR(10)&amp;'Сведения ФОВ'!AA58))</f>
        <v/>
      </c>
      <c r="E53" s="167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167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167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167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167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167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167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167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167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167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167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167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167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167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167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167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41" customFormat="1" ht="51" customHeight="1">
      <c r="A54" s="419" t="s">
        <v>1040</v>
      </c>
      <c r="B54" s="420" t="s">
        <v>1041</v>
      </c>
      <c r="C54" s="167" t="str">
        <f>IF('Сведения ФОВ'!I59=0,"",('Сведения ФОВ'!I59&amp;CHAR(10)&amp;'Сведения ФОВ'!G59&amp;"-"&amp;'Сведения ФОВ'!H59&amp;CHAR(10)&amp;'Сведения ФОВ'!O59))</f>
        <v/>
      </c>
      <c r="D54" s="167" t="str">
        <f>IF('Сведения ФОВ'!U59=0,"",('Сведения ФОВ'!U59&amp;CHAR(10)&amp;'Сведения ФОВ'!S59&amp;"-"&amp;'Сведения ФОВ'!T59&amp;CHAR(10)&amp;'Сведения ФОВ'!AA59))</f>
        <v/>
      </c>
      <c r="E54" s="167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167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167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167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167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167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167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167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167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167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167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167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167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167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167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167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41" customFormat="1" ht="51" customHeight="1">
      <c r="A55" s="419" t="s">
        <v>1040</v>
      </c>
      <c r="B55" s="420" t="s">
        <v>1041</v>
      </c>
      <c r="C55" s="167" t="str">
        <f>IF('Сведения ФОВ'!I60=0,"",('Сведения ФОВ'!I60&amp;CHAR(10)&amp;'Сведения ФОВ'!G60&amp;"-"&amp;'Сведения ФОВ'!H60&amp;CHAR(10)&amp;'Сведения ФОВ'!O60))</f>
        <v/>
      </c>
      <c r="D55" s="167" t="str">
        <f>IF('Сведения ФОВ'!U60=0,"",('Сведения ФОВ'!U60&amp;CHAR(10)&amp;'Сведения ФОВ'!S60&amp;"-"&amp;'Сведения ФОВ'!T60&amp;CHAR(10)&amp;'Сведения ФОВ'!AA60))</f>
        <v/>
      </c>
      <c r="E55" s="167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167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167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167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167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167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167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167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167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167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167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167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167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167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167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167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41" customFormat="1" ht="51" customHeight="1">
      <c r="A56" s="419" t="s">
        <v>1040</v>
      </c>
      <c r="B56" s="420" t="s">
        <v>1041</v>
      </c>
      <c r="C56" s="167" t="str">
        <f>IF('Сведения ФОВ'!I61=0,"",('Сведения ФОВ'!I61&amp;CHAR(10)&amp;'Сведения ФОВ'!G61&amp;"-"&amp;'Сведения ФОВ'!H61&amp;CHAR(10)&amp;'Сведения ФОВ'!O61))</f>
        <v/>
      </c>
      <c r="D56" s="167" t="str">
        <f>IF('Сведения ФОВ'!U61=0,"",('Сведения ФОВ'!U61&amp;CHAR(10)&amp;'Сведения ФОВ'!S61&amp;"-"&amp;'Сведения ФОВ'!T61&amp;CHAR(10)&amp;'Сведения ФОВ'!AA61))</f>
        <v/>
      </c>
      <c r="E56" s="167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167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167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167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167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167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167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167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167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167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167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167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167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167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167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167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41" customFormat="1" ht="51" customHeight="1">
      <c r="A57" s="419" t="s">
        <v>1040</v>
      </c>
      <c r="B57" s="420" t="s">
        <v>1041</v>
      </c>
      <c r="C57" s="167" t="str">
        <f>IF('Сведения ФОВ'!I62=0,"",('Сведения ФОВ'!I62&amp;CHAR(10)&amp;'Сведения ФОВ'!G62&amp;"-"&amp;'Сведения ФОВ'!H62&amp;CHAR(10)&amp;'Сведения ФОВ'!O62))</f>
        <v/>
      </c>
      <c r="D57" s="167" t="str">
        <f>IF('Сведения ФОВ'!U62=0,"",('Сведения ФОВ'!U62&amp;CHAR(10)&amp;'Сведения ФОВ'!S62&amp;"-"&amp;'Сведения ФОВ'!T62&amp;CHAR(10)&amp;'Сведения ФОВ'!AA62))</f>
        <v/>
      </c>
      <c r="E57" s="167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167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167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167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167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167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167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167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167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167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167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167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167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167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167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167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41" customFormat="1" ht="51" customHeight="1">
      <c r="A58" s="419" t="s">
        <v>1040</v>
      </c>
      <c r="B58" s="420" t="s">
        <v>1041</v>
      </c>
      <c r="C58" s="167" t="str">
        <f>IF('Сведения ФОВ'!I63=0,"",('Сведения ФОВ'!I63&amp;CHAR(10)&amp;'Сведения ФОВ'!G63&amp;"-"&amp;'Сведения ФОВ'!H63&amp;CHAR(10)&amp;'Сведения ФОВ'!O63))</f>
        <v/>
      </c>
      <c r="D58" s="167" t="str">
        <f>IF('Сведения ФОВ'!U63=0,"",('Сведения ФОВ'!U63&amp;CHAR(10)&amp;'Сведения ФОВ'!S63&amp;"-"&amp;'Сведения ФОВ'!T63&amp;CHAR(10)&amp;'Сведения ФОВ'!AA63))</f>
        <v/>
      </c>
      <c r="E58" s="167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167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167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167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167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167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167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167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167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167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167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167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167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167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167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167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41" customFormat="1" ht="51" customHeight="1">
      <c r="A59" s="419" t="s">
        <v>1040</v>
      </c>
      <c r="B59" s="420" t="s">
        <v>1041</v>
      </c>
      <c r="C59" s="167" t="str">
        <f>IF('Сведения ФОВ'!I64=0,"",('Сведения ФОВ'!I64&amp;CHAR(10)&amp;'Сведения ФОВ'!G64&amp;"-"&amp;'Сведения ФОВ'!H64&amp;CHAR(10)&amp;'Сведения ФОВ'!O64))</f>
        <v/>
      </c>
      <c r="D59" s="167" t="str">
        <f>IF('Сведения ФОВ'!U64=0,"",('Сведения ФОВ'!U64&amp;CHAR(10)&amp;'Сведения ФОВ'!S64&amp;"-"&amp;'Сведения ФОВ'!T64&amp;CHAR(10)&amp;'Сведения ФОВ'!AA64))</f>
        <v/>
      </c>
      <c r="E59" s="167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167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167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167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167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167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167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167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167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167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167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167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167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167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167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167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41" customFormat="1" ht="51" customHeight="1">
      <c r="A60" s="419" t="s">
        <v>1040</v>
      </c>
      <c r="B60" s="420" t="s">
        <v>1041</v>
      </c>
      <c r="C60" s="167" t="str">
        <f>IF('Сведения ФОВ'!I65=0,"",('Сведения ФОВ'!I65&amp;CHAR(10)&amp;'Сведения ФОВ'!G65&amp;"-"&amp;'Сведения ФОВ'!H65&amp;CHAR(10)&amp;'Сведения ФОВ'!O65))</f>
        <v/>
      </c>
      <c r="D60" s="167" t="str">
        <f>IF('Сведения ФОВ'!U65=0,"",('Сведения ФОВ'!U65&amp;CHAR(10)&amp;'Сведения ФОВ'!S65&amp;"-"&amp;'Сведения ФОВ'!T65&amp;CHAR(10)&amp;'Сведения ФОВ'!AA65))</f>
        <v/>
      </c>
      <c r="E60" s="167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167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167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167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167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167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167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167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167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167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167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167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167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167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167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167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41" customFormat="1" ht="51" customHeight="1">
      <c r="A61" s="419" t="s">
        <v>1040</v>
      </c>
      <c r="B61" s="420" t="s">
        <v>1041</v>
      </c>
      <c r="C61" s="167" t="str">
        <f>IF('Сведения ФОВ'!I66=0,"",('Сведения ФОВ'!I66&amp;CHAR(10)&amp;'Сведения ФОВ'!G66&amp;"-"&amp;'Сведения ФОВ'!H66&amp;CHAR(10)&amp;'Сведения ФОВ'!O66))</f>
        <v/>
      </c>
      <c r="D61" s="167" t="str">
        <f>IF('Сведения ФОВ'!U66=0,"",('Сведения ФОВ'!U66&amp;CHAR(10)&amp;'Сведения ФОВ'!S66&amp;"-"&amp;'Сведения ФОВ'!T66&amp;CHAR(10)&amp;'Сведения ФОВ'!AA66))</f>
        <v/>
      </c>
      <c r="E61" s="167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167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167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167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167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167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167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167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167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167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167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167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167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167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167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167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41" customFormat="1" ht="51" customHeight="1">
      <c r="A62" s="419" t="s">
        <v>1040</v>
      </c>
      <c r="B62" s="420" t="s">
        <v>1041</v>
      </c>
      <c r="C62" s="167" t="str">
        <f>IF('Сведения ФОВ'!I67=0,"",('Сведения ФОВ'!I67&amp;CHAR(10)&amp;'Сведения ФОВ'!G67&amp;"-"&amp;'Сведения ФОВ'!H67&amp;CHAR(10)&amp;'Сведения ФОВ'!O67))</f>
        <v/>
      </c>
      <c r="D62" s="167" t="str">
        <f>IF('Сведения ФОВ'!U67=0,"",('Сведения ФОВ'!U67&amp;CHAR(10)&amp;'Сведения ФОВ'!S67&amp;"-"&amp;'Сведения ФОВ'!T67&amp;CHAR(10)&amp;'Сведения ФОВ'!AA67))</f>
        <v/>
      </c>
      <c r="E62" s="167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167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167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167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167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167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167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167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167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167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167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167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167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167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167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167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41" customFormat="1" ht="51" customHeight="1">
      <c r="A63" s="419" t="s">
        <v>1040</v>
      </c>
      <c r="B63" s="420" t="s">
        <v>1041</v>
      </c>
      <c r="C63" s="167" t="str">
        <f>IF('Сведения ФОВ'!I68=0,"",('Сведения ФОВ'!I68&amp;CHAR(10)&amp;'Сведения ФОВ'!G68&amp;"-"&amp;'Сведения ФОВ'!H68&amp;CHAR(10)&amp;'Сведения ФОВ'!O68))</f>
        <v/>
      </c>
      <c r="D63" s="167" t="str">
        <f>IF('Сведения ФОВ'!U68=0,"",('Сведения ФОВ'!U68&amp;CHAR(10)&amp;'Сведения ФОВ'!S68&amp;"-"&amp;'Сведения ФОВ'!T68&amp;CHAR(10)&amp;'Сведения ФОВ'!AA68))</f>
        <v/>
      </c>
      <c r="E63" s="167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167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167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167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167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167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167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167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167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167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167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167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167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167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167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167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41" customFormat="1" ht="51" customHeight="1">
      <c r="A64" s="419" t="s">
        <v>1040</v>
      </c>
      <c r="B64" s="420" t="s">
        <v>1041</v>
      </c>
      <c r="C64" s="167" t="str">
        <f>IF('Сведения ФОВ'!I69=0,"",('Сведения ФОВ'!I69&amp;CHAR(10)&amp;'Сведения ФОВ'!G69&amp;"-"&amp;'Сведения ФОВ'!H69&amp;CHAR(10)&amp;'Сведения ФОВ'!O69))</f>
        <v/>
      </c>
      <c r="D64" s="167" t="str">
        <f>IF('Сведения ФОВ'!U69=0,"",('Сведения ФОВ'!U69&amp;CHAR(10)&amp;'Сведения ФОВ'!S69&amp;"-"&amp;'Сведения ФОВ'!T69&amp;CHAR(10)&amp;'Сведения ФОВ'!AA69))</f>
        <v/>
      </c>
      <c r="E64" s="167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167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167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167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167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167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167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167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167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167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167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167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167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167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167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167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41" customFormat="1" ht="51" customHeight="1">
      <c r="A65" s="419" t="s">
        <v>1040</v>
      </c>
      <c r="B65" s="420" t="s">
        <v>1041</v>
      </c>
      <c r="C65" s="167" t="str">
        <f>IF('Сведения ФОВ'!I70=0,"",('Сведения ФОВ'!I70&amp;CHAR(10)&amp;'Сведения ФОВ'!G70&amp;"-"&amp;'Сведения ФОВ'!H70&amp;CHAR(10)&amp;'Сведения ФОВ'!O70))</f>
        <v/>
      </c>
      <c r="D65" s="167" t="str">
        <f>IF('Сведения ФОВ'!U70=0,"",('Сведения ФОВ'!U70&amp;CHAR(10)&amp;'Сведения ФОВ'!S70&amp;"-"&amp;'Сведения ФОВ'!T70&amp;CHAR(10)&amp;'Сведения ФОВ'!AA70))</f>
        <v/>
      </c>
      <c r="E65" s="167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167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167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167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167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167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167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167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167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167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167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167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167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167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167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167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41" customFormat="1" ht="51" customHeight="1">
      <c r="A66" s="419" t="s">
        <v>1040</v>
      </c>
      <c r="B66" s="420" t="s">
        <v>1041</v>
      </c>
      <c r="C66" s="167" t="str">
        <f>IF('Сведения ФОВ'!I71=0,"",('Сведения ФОВ'!I71&amp;CHAR(10)&amp;'Сведения ФОВ'!G71&amp;"-"&amp;'Сведения ФОВ'!H71&amp;CHAR(10)&amp;'Сведения ФОВ'!O71))</f>
        <v/>
      </c>
      <c r="D66" s="167" t="str">
        <f>IF('Сведения ФОВ'!U71=0,"",('Сведения ФОВ'!U71&amp;CHAR(10)&amp;'Сведения ФОВ'!S71&amp;"-"&amp;'Сведения ФОВ'!T71&amp;CHAR(10)&amp;'Сведения ФОВ'!AA71))</f>
        <v/>
      </c>
      <c r="E66" s="167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167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167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167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167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167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167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167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167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167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167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167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167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167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167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167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41" customFormat="1" ht="51" customHeight="1">
      <c r="A67" s="419" t="s">
        <v>1040</v>
      </c>
      <c r="B67" s="420" t="s">
        <v>1041</v>
      </c>
      <c r="C67" s="167" t="str">
        <f>IF('Сведения ФОВ'!I72=0,"",('Сведения ФОВ'!I72&amp;CHAR(10)&amp;'Сведения ФОВ'!G72&amp;"-"&amp;'Сведения ФОВ'!H72&amp;CHAR(10)&amp;'Сведения ФОВ'!O72))</f>
        <v/>
      </c>
      <c r="D67" s="167" t="str">
        <f>IF('Сведения ФОВ'!U72=0,"",('Сведения ФОВ'!U72&amp;CHAR(10)&amp;'Сведения ФОВ'!S72&amp;"-"&amp;'Сведения ФОВ'!T72&amp;CHAR(10)&amp;'Сведения ФОВ'!AA72))</f>
        <v/>
      </c>
      <c r="E67" s="167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167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167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167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167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167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167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167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167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167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167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167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167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167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167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167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41" customFormat="1" ht="51" customHeight="1">
      <c r="A68" s="419" t="s">
        <v>1040</v>
      </c>
      <c r="B68" s="420" t="s">
        <v>1041</v>
      </c>
      <c r="C68" s="167" t="str">
        <f>IF('Сведения ФОВ'!I73=0,"",('Сведения ФОВ'!I73&amp;CHAR(10)&amp;'Сведения ФОВ'!G73&amp;"-"&amp;'Сведения ФОВ'!H73&amp;CHAR(10)&amp;'Сведения ФОВ'!O73))</f>
        <v/>
      </c>
      <c r="D68" s="167" t="str">
        <f>IF('Сведения ФОВ'!U73=0,"",('Сведения ФОВ'!U73&amp;CHAR(10)&amp;'Сведения ФОВ'!S73&amp;"-"&amp;'Сведения ФОВ'!T73&amp;CHAR(10)&amp;'Сведения ФОВ'!AA73))</f>
        <v/>
      </c>
      <c r="E68" s="167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167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167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167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167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167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167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167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167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167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167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167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167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167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167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167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41" customFormat="1" ht="51" customHeight="1">
      <c r="A69" s="419" t="s">
        <v>1040</v>
      </c>
      <c r="B69" s="420" t="s">
        <v>1041</v>
      </c>
      <c r="C69" s="167" t="str">
        <f>IF('Сведения ФОВ'!I74=0,"",('Сведения ФОВ'!I74&amp;CHAR(10)&amp;'Сведения ФОВ'!G74&amp;"-"&amp;'Сведения ФОВ'!H74&amp;CHAR(10)&amp;'Сведения ФОВ'!O74))</f>
        <v/>
      </c>
      <c r="D69" s="167" t="str">
        <f>IF('Сведения ФОВ'!U74=0,"",('Сведения ФОВ'!U74&amp;CHAR(10)&amp;'Сведения ФОВ'!S74&amp;"-"&amp;'Сведения ФОВ'!T74&amp;CHAR(10)&amp;'Сведения ФОВ'!AA74))</f>
        <v/>
      </c>
      <c r="E69" s="167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167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167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167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167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167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167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167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167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167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167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167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167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167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167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167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41" customFormat="1" ht="51" customHeight="1">
      <c r="A70" s="419" t="s">
        <v>1040</v>
      </c>
      <c r="B70" s="420" t="s">
        <v>1041</v>
      </c>
      <c r="C70" s="167" t="str">
        <f>IF('Сведения ФОВ'!I75=0,"",('Сведения ФОВ'!I75&amp;CHAR(10)&amp;'Сведения ФОВ'!G75&amp;"-"&amp;'Сведения ФОВ'!H75&amp;CHAR(10)&amp;'Сведения ФОВ'!O75))</f>
        <v/>
      </c>
      <c r="D70" s="167" t="str">
        <f>IF('Сведения ФОВ'!U75=0,"",('Сведения ФОВ'!U75&amp;CHAR(10)&amp;'Сведения ФОВ'!S75&amp;"-"&amp;'Сведения ФОВ'!T75&amp;CHAR(10)&amp;'Сведения ФОВ'!AA75))</f>
        <v/>
      </c>
      <c r="E70" s="167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167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167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167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167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167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167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167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167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167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167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167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167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167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167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167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41" customFormat="1" ht="51" customHeight="1">
      <c r="A71" s="419" t="s">
        <v>1040</v>
      </c>
      <c r="B71" s="420" t="s">
        <v>1041</v>
      </c>
      <c r="C71" s="167" t="str">
        <f>IF('Сведения ФОВ'!I76=0,"",('Сведения ФОВ'!I76&amp;CHAR(10)&amp;'Сведения ФОВ'!G76&amp;"-"&amp;'Сведения ФОВ'!H76&amp;CHAR(10)&amp;'Сведения ФОВ'!O76))</f>
        <v/>
      </c>
      <c r="D71" s="167" t="str">
        <f>IF('Сведения ФОВ'!U76=0,"",('Сведения ФОВ'!U76&amp;CHAR(10)&amp;'Сведения ФОВ'!S76&amp;"-"&amp;'Сведения ФОВ'!T76&amp;CHAR(10)&amp;'Сведения ФОВ'!AA76))</f>
        <v/>
      </c>
      <c r="E71" s="167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167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167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167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167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167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167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167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167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167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167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167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167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167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167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167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41" customFormat="1" ht="51" customHeight="1">
      <c r="A72" s="419" t="s">
        <v>1040</v>
      </c>
      <c r="B72" s="420" t="s">
        <v>1041</v>
      </c>
      <c r="C72" s="167" t="str">
        <f>IF('Сведения ФОВ'!I77=0,"",('Сведения ФОВ'!I77&amp;CHAR(10)&amp;'Сведения ФОВ'!G77&amp;"-"&amp;'Сведения ФОВ'!H77&amp;CHAR(10)&amp;'Сведения ФОВ'!O77))</f>
        <v/>
      </c>
      <c r="D72" s="167" t="str">
        <f>IF('Сведения ФОВ'!U77=0,"",('Сведения ФОВ'!U77&amp;CHAR(10)&amp;'Сведения ФОВ'!S77&amp;"-"&amp;'Сведения ФОВ'!T77&amp;CHAR(10)&amp;'Сведения ФОВ'!AA77))</f>
        <v/>
      </c>
      <c r="E72" s="167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167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167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167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167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167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167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167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167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167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167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167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167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167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167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167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41" customFormat="1" ht="51" customHeight="1">
      <c r="A73" s="419" t="s">
        <v>1040</v>
      </c>
      <c r="B73" s="420" t="s">
        <v>1041</v>
      </c>
      <c r="C73" s="167" t="str">
        <f>IF('Сведения ФОВ'!I78=0,"",('Сведения ФОВ'!I78&amp;CHAR(10)&amp;'Сведения ФОВ'!G78&amp;"-"&amp;'Сведения ФОВ'!H78&amp;CHAR(10)&amp;'Сведения ФОВ'!O78))</f>
        <v/>
      </c>
      <c r="D73" s="167" t="str">
        <f>IF('Сведения ФОВ'!U78=0,"",('Сведения ФОВ'!U78&amp;CHAR(10)&amp;'Сведения ФОВ'!S78&amp;"-"&amp;'Сведения ФОВ'!T78&amp;CHAR(10)&amp;'Сведения ФОВ'!AA78))</f>
        <v/>
      </c>
      <c r="E73" s="167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167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167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167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167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167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167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167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167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167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167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167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167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167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167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167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41" customFormat="1" ht="51" customHeight="1">
      <c r="A74" s="419" t="s">
        <v>1040</v>
      </c>
      <c r="B74" s="420" t="s">
        <v>1041</v>
      </c>
      <c r="C74" s="167" t="str">
        <f>IF('Сведения ФОВ'!I79=0,"",('Сведения ФОВ'!I79&amp;CHAR(10)&amp;'Сведения ФОВ'!G79&amp;"-"&amp;'Сведения ФОВ'!H79&amp;CHAR(10)&amp;'Сведения ФОВ'!O79))</f>
        <v/>
      </c>
      <c r="D74" s="167" t="str">
        <f>IF('Сведения ФОВ'!U79=0,"",('Сведения ФОВ'!U79&amp;CHAR(10)&amp;'Сведения ФОВ'!S79&amp;"-"&amp;'Сведения ФОВ'!T79&amp;CHAR(10)&amp;'Сведения ФОВ'!AA79))</f>
        <v/>
      </c>
      <c r="E74" s="167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167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167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167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167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167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167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167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167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167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167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167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167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167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167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167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41" customFormat="1" ht="51" customHeight="1">
      <c r="A75" s="419" t="s">
        <v>1040</v>
      </c>
      <c r="B75" s="420" t="s">
        <v>1041</v>
      </c>
      <c r="C75" s="167" t="str">
        <f>IF('Сведения ФОВ'!I80=0,"",('Сведения ФОВ'!I80&amp;CHAR(10)&amp;'Сведения ФОВ'!G80&amp;"-"&amp;'Сведения ФОВ'!H80&amp;CHAR(10)&amp;'Сведения ФОВ'!O80))</f>
        <v/>
      </c>
      <c r="D75" s="167" t="str">
        <f>IF('Сведения ФОВ'!U80=0,"",('Сведения ФОВ'!U80&amp;CHAR(10)&amp;'Сведения ФОВ'!S80&amp;"-"&amp;'Сведения ФОВ'!T80&amp;CHAR(10)&amp;'Сведения ФОВ'!AA80))</f>
        <v/>
      </c>
      <c r="E75" s="167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167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167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167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167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167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167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167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167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167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167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167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167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167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167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167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41" customFormat="1" ht="51" customHeight="1">
      <c r="A76" s="419" t="s">
        <v>1040</v>
      </c>
      <c r="B76" s="420" t="s">
        <v>1041</v>
      </c>
      <c r="C76" s="167" t="str">
        <f>IF('Сведения ФОВ'!I81=0,"",('Сведения ФОВ'!I81&amp;CHAR(10)&amp;'Сведения ФОВ'!G81&amp;"-"&amp;'Сведения ФОВ'!H81&amp;CHAR(10)&amp;'Сведения ФОВ'!O81))</f>
        <v/>
      </c>
      <c r="D76" s="167" t="str">
        <f>IF('Сведения ФОВ'!U81=0,"",('Сведения ФОВ'!U81&amp;CHAR(10)&amp;'Сведения ФОВ'!S81&amp;"-"&amp;'Сведения ФОВ'!T81&amp;CHAR(10)&amp;'Сведения ФОВ'!AA81))</f>
        <v/>
      </c>
      <c r="E76" s="167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167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167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167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167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167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167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167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167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167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167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167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167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167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167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167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41" customFormat="1" ht="51" customHeight="1">
      <c r="A77" s="419" t="s">
        <v>1040</v>
      </c>
      <c r="B77" s="420" t="s">
        <v>1041</v>
      </c>
      <c r="C77" s="167" t="str">
        <f>IF('Сведения ФОВ'!I82=0,"",('Сведения ФОВ'!I82&amp;CHAR(10)&amp;'Сведения ФОВ'!G82&amp;"-"&amp;'Сведения ФОВ'!H82&amp;CHAR(10)&amp;'Сведения ФОВ'!O82))</f>
        <v/>
      </c>
      <c r="D77" s="167" t="str">
        <f>IF('Сведения ФОВ'!U82=0,"",('Сведения ФОВ'!U82&amp;CHAR(10)&amp;'Сведения ФОВ'!S82&amp;"-"&amp;'Сведения ФОВ'!T82&amp;CHAR(10)&amp;'Сведения ФОВ'!AA82))</f>
        <v/>
      </c>
      <c r="E77" s="167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167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167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167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167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167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167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167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167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167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167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167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167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167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167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167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41" customFormat="1" ht="51" customHeight="1">
      <c r="A78" s="419" t="s">
        <v>1040</v>
      </c>
      <c r="B78" s="420" t="s">
        <v>1041</v>
      </c>
      <c r="C78" s="167" t="str">
        <f>IF('Сведения ФОВ'!I83=0,"",('Сведения ФОВ'!I83&amp;CHAR(10)&amp;'Сведения ФОВ'!G83&amp;"-"&amp;'Сведения ФОВ'!H83&amp;CHAR(10)&amp;'Сведения ФОВ'!O83))</f>
        <v/>
      </c>
      <c r="D78" s="167" t="str">
        <f>IF('Сведения ФОВ'!U83=0,"",('Сведения ФОВ'!U83&amp;CHAR(10)&amp;'Сведения ФОВ'!S83&amp;"-"&amp;'Сведения ФОВ'!T83&amp;CHAR(10)&amp;'Сведения ФОВ'!AA83))</f>
        <v/>
      </c>
      <c r="E78" s="167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167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167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167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167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167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167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167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167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167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167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167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167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167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167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167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41" customFormat="1" ht="51" customHeight="1">
      <c r="A79" s="419" t="s">
        <v>1040</v>
      </c>
      <c r="B79" s="420" t="s">
        <v>1041</v>
      </c>
      <c r="C79" s="167" t="str">
        <f>IF('Сведения ФОВ'!I84=0,"",('Сведения ФОВ'!I84&amp;CHAR(10)&amp;'Сведения ФОВ'!G84&amp;"-"&amp;'Сведения ФОВ'!H84&amp;CHAR(10)&amp;'Сведения ФОВ'!O84))</f>
        <v/>
      </c>
      <c r="D79" s="167" t="str">
        <f>IF('Сведения ФОВ'!U84=0,"",('Сведения ФОВ'!U84&amp;CHAR(10)&amp;'Сведения ФОВ'!S84&amp;"-"&amp;'Сведения ФОВ'!T84&amp;CHAR(10)&amp;'Сведения ФОВ'!AA84))</f>
        <v/>
      </c>
      <c r="E79" s="167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167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167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167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167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167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167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167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167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167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167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167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167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167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167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167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41" customFormat="1" ht="51" customHeight="1">
      <c r="A80" s="419" t="s">
        <v>1040</v>
      </c>
      <c r="B80" s="420" t="s">
        <v>1041</v>
      </c>
      <c r="C80" s="167" t="str">
        <f>IF('Сведения ФОВ'!I85=0,"",('Сведения ФОВ'!I85&amp;CHAR(10)&amp;'Сведения ФОВ'!G85&amp;"-"&amp;'Сведения ФОВ'!H85&amp;CHAR(10)&amp;'Сведения ФОВ'!O85))</f>
        <v/>
      </c>
      <c r="D80" s="167" t="str">
        <f>IF('Сведения ФОВ'!U85=0,"",('Сведения ФОВ'!U85&amp;CHAR(10)&amp;'Сведения ФОВ'!S85&amp;"-"&amp;'Сведения ФОВ'!T85&amp;CHAR(10)&amp;'Сведения ФОВ'!AA85))</f>
        <v/>
      </c>
      <c r="E80" s="167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167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167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167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167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167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167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167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167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167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167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167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167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167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167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167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41" customFormat="1" ht="51" customHeight="1">
      <c r="A81" s="419" t="s">
        <v>1040</v>
      </c>
      <c r="B81" s="420" t="s">
        <v>1041</v>
      </c>
      <c r="C81" s="167" t="str">
        <f>IF('Сведения ФОВ'!I86=0,"",('Сведения ФОВ'!I86&amp;CHAR(10)&amp;'Сведения ФОВ'!G86&amp;"-"&amp;'Сведения ФОВ'!H86&amp;CHAR(10)&amp;'Сведения ФОВ'!O86))</f>
        <v/>
      </c>
      <c r="D81" s="167" t="str">
        <f>IF('Сведения ФОВ'!U86=0,"",('Сведения ФОВ'!U86&amp;CHAR(10)&amp;'Сведения ФОВ'!S86&amp;"-"&amp;'Сведения ФОВ'!T86&amp;CHAR(10)&amp;'Сведения ФОВ'!AA86))</f>
        <v/>
      </c>
      <c r="E81" s="167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167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167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167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167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167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167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167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167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167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167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167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167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167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167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167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41" customFormat="1" ht="51" customHeight="1">
      <c r="A82" s="419" t="s">
        <v>1040</v>
      </c>
      <c r="B82" s="420" t="s">
        <v>1041</v>
      </c>
      <c r="C82" s="167" t="str">
        <f>IF('Сведения ФОВ'!I87=0,"",('Сведения ФОВ'!I87&amp;CHAR(10)&amp;'Сведения ФОВ'!G87&amp;"-"&amp;'Сведения ФОВ'!H87&amp;CHAR(10)&amp;'Сведения ФОВ'!O87))</f>
        <v/>
      </c>
      <c r="D82" s="167" t="str">
        <f>IF('Сведения ФОВ'!U87=0,"",('Сведения ФОВ'!U87&amp;CHAR(10)&amp;'Сведения ФОВ'!S87&amp;"-"&amp;'Сведения ФОВ'!T87&amp;CHAR(10)&amp;'Сведения ФОВ'!AA87))</f>
        <v/>
      </c>
      <c r="E82" s="167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167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167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167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167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167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167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167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167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167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167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167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167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167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167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167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41" customFormat="1" ht="51" customHeight="1">
      <c r="A83" s="419" t="s">
        <v>1040</v>
      </c>
      <c r="B83" s="420" t="s">
        <v>1041</v>
      </c>
      <c r="C83" s="167" t="str">
        <f>IF('Сведения ФОВ'!I88=0,"",('Сведения ФОВ'!I88&amp;CHAR(10)&amp;'Сведения ФОВ'!G88&amp;"-"&amp;'Сведения ФОВ'!H88&amp;CHAR(10)&amp;'Сведения ФОВ'!O88))</f>
        <v/>
      </c>
      <c r="D83" s="167" t="str">
        <f>IF('Сведения ФОВ'!U88=0,"",('Сведения ФОВ'!U88&amp;CHAR(10)&amp;'Сведения ФОВ'!S88&amp;"-"&amp;'Сведения ФОВ'!T88&amp;CHAR(10)&amp;'Сведения ФОВ'!AA88))</f>
        <v/>
      </c>
      <c r="E83" s="167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167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167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167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167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167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167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167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167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167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167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167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167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167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167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167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41" customFormat="1" ht="51" customHeight="1">
      <c r="A84" s="419" t="s">
        <v>1040</v>
      </c>
      <c r="B84" s="420" t="s">
        <v>1041</v>
      </c>
      <c r="C84" s="167" t="str">
        <f>IF('Сведения ФОВ'!I89=0,"",('Сведения ФОВ'!I89&amp;CHAR(10)&amp;'Сведения ФОВ'!G89&amp;"-"&amp;'Сведения ФОВ'!H89&amp;CHAR(10)&amp;'Сведения ФОВ'!O89))</f>
        <v/>
      </c>
      <c r="D84" s="167" t="str">
        <f>IF('Сведения ФОВ'!U89=0,"",('Сведения ФОВ'!U89&amp;CHAR(10)&amp;'Сведения ФОВ'!S89&amp;"-"&amp;'Сведения ФОВ'!T89&amp;CHAR(10)&amp;'Сведения ФОВ'!AA89))</f>
        <v/>
      </c>
      <c r="E84" s="167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167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167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167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167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167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167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167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167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167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167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167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167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167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167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167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41" customFormat="1" ht="51" customHeight="1">
      <c r="A85" s="419" t="s">
        <v>1040</v>
      </c>
      <c r="B85" s="420" t="s">
        <v>1041</v>
      </c>
      <c r="C85" s="167" t="str">
        <f>IF('Сведения ФОВ'!I90=0,"",('Сведения ФОВ'!I90&amp;CHAR(10)&amp;'Сведения ФОВ'!G90&amp;"-"&amp;'Сведения ФОВ'!H90&amp;CHAR(10)&amp;'Сведения ФОВ'!O90))</f>
        <v/>
      </c>
      <c r="D85" s="167" t="str">
        <f>IF('Сведения ФОВ'!U90=0,"",('Сведения ФОВ'!U90&amp;CHAR(10)&amp;'Сведения ФОВ'!S90&amp;"-"&amp;'Сведения ФОВ'!T90&amp;CHAR(10)&amp;'Сведения ФОВ'!AA90))</f>
        <v/>
      </c>
      <c r="E85" s="167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167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167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167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167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167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167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167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167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167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167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167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167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167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167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167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41" customFormat="1" ht="51" customHeight="1">
      <c r="A86" s="419" t="s">
        <v>1040</v>
      </c>
      <c r="B86" s="420" t="s">
        <v>1041</v>
      </c>
      <c r="C86" s="167" t="str">
        <f>IF('Сведения ФОВ'!I91=0,"",('Сведения ФОВ'!I91&amp;CHAR(10)&amp;'Сведения ФОВ'!G91&amp;"-"&amp;'Сведения ФОВ'!H91&amp;CHAR(10)&amp;'Сведения ФОВ'!O91))</f>
        <v/>
      </c>
      <c r="D86" s="167" t="str">
        <f>IF('Сведения ФОВ'!U91=0,"",('Сведения ФОВ'!U91&amp;CHAR(10)&amp;'Сведения ФОВ'!S91&amp;"-"&amp;'Сведения ФОВ'!T91&amp;CHAR(10)&amp;'Сведения ФОВ'!AA91))</f>
        <v/>
      </c>
      <c r="E86" s="167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167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167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167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167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167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167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167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167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167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167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167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167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167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167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167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41" customFormat="1" ht="51" customHeight="1">
      <c r="A87" s="419" t="s">
        <v>1040</v>
      </c>
      <c r="B87" s="420" t="s">
        <v>1041</v>
      </c>
      <c r="C87" s="167" t="str">
        <f>IF('Сведения ФОВ'!I92=0,"",('Сведения ФОВ'!I92&amp;CHAR(10)&amp;'Сведения ФОВ'!G92&amp;"-"&amp;'Сведения ФОВ'!H92&amp;CHAR(10)&amp;'Сведения ФОВ'!O92))</f>
        <v/>
      </c>
      <c r="D87" s="167" t="str">
        <f>IF('Сведения ФОВ'!U92=0,"",('Сведения ФОВ'!U92&amp;CHAR(10)&amp;'Сведения ФОВ'!S92&amp;"-"&amp;'Сведения ФОВ'!T92&amp;CHAR(10)&amp;'Сведения ФОВ'!AA92))</f>
        <v/>
      </c>
      <c r="E87" s="167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167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167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167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167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167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167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167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167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167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167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167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167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167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167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167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41" customFormat="1" ht="51" customHeight="1">
      <c r="A88" s="419" t="s">
        <v>1040</v>
      </c>
      <c r="B88" s="420" t="s">
        <v>1041</v>
      </c>
      <c r="C88" s="167" t="str">
        <f>IF('Сведения ФОВ'!I93=0,"",('Сведения ФОВ'!I93&amp;CHAR(10)&amp;'Сведения ФОВ'!G93&amp;"-"&amp;'Сведения ФОВ'!H93&amp;CHAR(10)&amp;'Сведения ФОВ'!O93))</f>
        <v/>
      </c>
      <c r="D88" s="167" t="str">
        <f>IF('Сведения ФОВ'!U93=0,"",('Сведения ФОВ'!U93&amp;CHAR(10)&amp;'Сведения ФОВ'!S93&amp;"-"&amp;'Сведения ФОВ'!T93&amp;CHAR(10)&amp;'Сведения ФОВ'!AA93))</f>
        <v/>
      </c>
      <c r="E88" s="167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167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167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167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167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167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167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167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167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167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167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167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167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167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167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167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41" customFormat="1" ht="51" customHeight="1">
      <c r="A89" s="419" t="s">
        <v>1040</v>
      </c>
      <c r="B89" s="420" t="s">
        <v>1041</v>
      </c>
      <c r="C89" s="167" t="str">
        <f>IF('Сведения ФОВ'!I94=0,"",('Сведения ФОВ'!I94&amp;CHAR(10)&amp;'Сведения ФОВ'!G94&amp;"-"&amp;'Сведения ФОВ'!H94&amp;CHAR(10)&amp;'Сведения ФОВ'!O94))</f>
        <v/>
      </c>
      <c r="D89" s="167" t="str">
        <f>IF('Сведения ФОВ'!U94=0,"",('Сведения ФОВ'!U94&amp;CHAR(10)&amp;'Сведения ФОВ'!S94&amp;"-"&amp;'Сведения ФОВ'!T94&amp;CHAR(10)&amp;'Сведения ФОВ'!AA94))</f>
        <v/>
      </c>
      <c r="E89" s="167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167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167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167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167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167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167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167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167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167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167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167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167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167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167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167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41" customFormat="1" ht="51" customHeight="1">
      <c r="A90" s="419" t="s">
        <v>1040</v>
      </c>
      <c r="B90" s="420" t="s">
        <v>1041</v>
      </c>
      <c r="C90" s="167" t="str">
        <f>IF('Сведения ФОВ'!I95=0,"",('Сведения ФОВ'!I95&amp;CHAR(10)&amp;'Сведения ФОВ'!G95&amp;"-"&amp;'Сведения ФОВ'!H95&amp;CHAR(10)&amp;'Сведения ФОВ'!O95))</f>
        <v/>
      </c>
      <c r="D90" s="167" t="str">
        <f>IF('Сведения ФОВ'!U95=0,"",('Сведения ФОВ'!U95&amp;CHAR(10)&amp;'Сведения ФОВ'!S95&amp;"-"&amp;'Сведения ФОВ'!T95&amp;CHAR(10)&amp;'Сведения ФОВ'!AA95))</f>
        <v/>
      </c>
      <c r="E90" s="167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167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167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167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167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167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167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167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167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167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167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167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167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167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167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167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41" customFormat="1" ht="51" customHeight="1">
      <c r="A91" s="419" t="s">
        <v>1040</v>
      </c>
      <c r="B91" s="420" t="s">
        <v>1041</v>
      </c>
      <c r="C91" s="167" t="str">
        <f>IF('Сведения ФОВ'!I96=0,"",('Сведения ФОВ'!I96&amp;CHAR(10)&amp;'Сведения ФОВ'!G96&amp;"-"&amp;'Сведения ФОВ'!H96&amp;CHAR(10)&amp;'Сведения ФОВ'!O96))</f>
        <v/>
      </c>
      <c r="D91" s="167" t="str">
        <f>IF('Сведения ФОВ'!U96=0,"",('Сведения ФОВ'!U96&amp;CHAR(10)&amp;'Сведения ФОВ'!S96&amp;"-"&amp;'Сведения ФОВ'!T96&amp;CHAR(10)&amp;'Сведения ФОВ'!AA96))</f>
        <v/>
      </c>
      <c r="E91" s="167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167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167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167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167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167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167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167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167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167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167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167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167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167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167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167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41" customFormat="1" ht="51" customHeight="1">
      <c r="A92" s="419" t="s">
        <v>1040</v>
      </c>
      <c r="B92" s="420" t="s">
        <v>1041</v>
      </c>
      <c r="C92" s="167" t="str">
        <f>IF('Сведения ФОВ'!I97=0,"",('Сведения ФОВ'!I97&amp;CHAR(10)&amp;'Сведения ФОВ'!G97&amp;"-"&amp;'Сведения ФОВ'!H97&amp;CHAR(10)&amp;'Сведения ФОВ'!O97))</f>
        <v/>
      </c>
      <c r="D92" s="167" t="str">
        <f>IF('Сведения ФОВ'!U97=0,"",('Сведения ФОВ'!U97&amp;CHAR(10)&amp;'Сведения ФОВ'!S97&amp;"-"&amp;'Сведения ФОВ'!T97&amp;CHAR(10)&amp;'Сведения ФОВ'!AA97))</f>
        <v/>
      </c>
      <c r="E92" s="167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167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167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167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167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167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167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167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167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167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167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167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167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167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167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167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41" customFormat="1" ht="51" customHeight="1">
      <c r="A93" s="419" t="s">
        <v>1040</v>
      </c>
      <c r="B93" s="420" t="s">
        <v>1041</v>
      </c>
      <c r="C93" s="167" t="str">
        <f>IF('Сведения ФОВ'!I98=0,"",('Сведения ФОВ'!I98&amp;CHAR(10)&amp;'Сведения ФОВ'!G98&amp;"-"&amp;'Сведения ФОВ'!H98&amp;CHAR(10)&amp;'Сведения ФОВ'!O98))</f>
        <v/>
      </c>
      <c r="D93" s="167" t="str">
        <f>IF('Сведения ФОВ'!U98=0,"",('Сведения ФОВ'!U98&amp;CHAR(10)&amp;'Сведения ФОВ'!S98&amp;"-"&amp;'Сведения ФОВ'!T98&amp;CHAR(10)&amp;'Сведения ФОВ'!AA98))</f>
        <v/>
      </c>
      <c r="E93" s="167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167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167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167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167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167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167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167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167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167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167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167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167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167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167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167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41" customFormat="1" ht="51" customHeight="1">
      <c r="A94" s="419" t="s">
        <v>1040</v>
      </c>
      <c r="B94" s="420" t="s">
        <v>1041</v>
      </c>
      <c r="C94" s="167" t="str">
        <f>IF('Сведения ФОВ'!I99=0,"",('Сведения ФОВ'!I99&amp;CHAR(10)&amp;'Сведения ФОВ'!G99&amp;"-"&amp;'Сведения ФОВ'!H99&amp;CHAR(10)&amp;'Сведения ФОВ'!O99))</f>
        <v/>
      </c>
      <c r="D94" s="167" t="str">
        <f>IF('Сведения ФОВ'!U99=0,"",('Сведения ФОВ'!U99&amp;CHAR(10)&amp;'Сведения ФОВ'!S99&amp;"-"&amp;'Сведения ФОВ'!T99&amp;CHAR(10)&amp;'Сведения ФОВ'!AA99))</f>
        <v/>
      </c>
      <c r="E94" s="167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167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167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167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167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167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167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167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167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167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167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167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167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167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167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167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41" customFormat="1" ht="51" customHeight="1">
      <c r="A95" s="419" t="s">
        <v>1040</v>
      </c>
      <c r="B95" s="420" t="s">
        <v>1041</v>
      </c>
      <c r="C95" s="167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167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167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167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167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167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167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167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167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167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167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167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167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167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167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167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167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167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41" customFormat="1" ht="51" customHeight="1">
      <c r="A96" s="419" t="s">
        <v>1040</v>
      </c>
      <c r="B96" s="420" t="s">
        <v>1041</v>
      </c>
      <c r="C96" s="167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167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167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167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167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167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167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167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167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167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167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167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167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167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167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167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167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167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41" customFormat="1" ht="51" customHeight="1">
      <c r="A97" s="419" t="s">
        <v>1040</v>
      </c>
      <c r="B97" s="420" t="s">
        <v>1041</v>
      </c>
      <c r="C97" s="167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167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167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167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167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167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167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167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167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167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167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167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167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167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167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167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167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167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41" customFormat="1" ht="51" customHeight="1">
      <c r="A98" s="419" t="s">
        <v>1040</v>
      </c>
      <c r="B98" s="420" t="s">
        <v>1041</v>
      </c>
      <c r="C98" s="167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167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167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167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167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167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167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167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167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167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167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167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167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167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167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167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167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167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41" customFormat="1" ht="51" customHeight="1">
      <c r="A99" s="419" t="s">
        <v>1040</v>
      </c>
      <c r="B99" s="420" t="s">
        <v>1041</v>
      </c>
      <c r="C99" s="167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167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167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167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167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167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167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167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167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167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167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167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167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167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167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167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167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167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41" customFormat="1" ht="51" customHeight="1">
      <c r="A100" s="419" t="s">
        <v>1040</v>
      </c>
      <c r="B100" s="420" t="s">
        <v>1041</v>
      </c>
      <c r="C100" s="167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167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167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167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167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167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167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167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167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167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167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167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167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167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167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167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167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167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41" customFormat="1" ht="51" customHeight="1">
      <c r="A101" s="419" t="s">
        <v>1040</v>
      </c>
      <c r="B101" s="420" t="s">
        <v>1041</v>
      </c>
      <c r="C101" s="167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167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167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167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167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167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167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167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167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167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167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167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167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167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167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167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167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167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41" customFormat="1" ht="51" customHeight="1">
      <c r="A102" s="419" t="s">
        <v>1040</v>
      </c>
      <c r="B102" s="420" t="s">
        <v>1041</v>
      </c>
      <c r="C102" s="167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167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167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167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167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167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167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167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167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167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167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167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167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167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167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167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167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167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41" customFormat="1" ht="51" customHeight="1">
      <c r="A103" s="419" t="s">
        <v>1040</v>
      </c>
      <c r="B103" s="420" t="s">
        <v>1041</v>
      </c>
      <c r="C103" s="167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167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167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167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167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167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167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167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167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167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167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167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167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167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167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167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167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167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41" customFormat="1" ht="51" customHeight="1">
      <c r="A104" s="419" t="s">
        <v>1040</v>
      </c>
      <c r="B104" s="420" t="s">
        <v>1041</v>
      </c>
      <c r="C104" s="167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167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167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167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167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167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167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167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167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167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167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167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167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167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167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167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167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167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19" t="s">
        <v>1040</v>
      </c>
      <c r="B105" s="420" t="s">
        <v>1041</v>
      </c>
      <c r="C105" s="167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167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167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167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167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167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167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167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167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167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167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167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167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167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167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167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167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167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47" t="s">
        <v>12</v>
      </c>
      <c r="B106" s="848"/>
      <c r="C106" s="292" t="e">
        <f ca="1">INDIRECT("'Сведения ФОВ'!E"&amp;MROUND(N($U$4),1)+29)</f>
        <v>#VALUE!</v>
      </c>
      <c r="D106" s="292" t="e">
        <f ca="1">INDIRECT("'Сведения ФОВ'!Q"&amp;MROUND(N($U$4),1)+29)</f>
        <v>#VALUE!</v>
      </c>
      <c r="E106" s="292" t="e">
        <f ca="1">INDIRECT("'Сведения ФОВ'!AC"&amp;MROUND(N($U$4),1)+29)</f>
        <v>#VALUE!</v>
      </c>
      <c r="F106" s="292" t="e">
        <f ca="1">INDIRECT("'Сведения ФОВ'!AO"&amp;MROUND(N($U$4),1)+29)</f>
        <v>#VALUE!</v>
      </c>
      <c r="G106" s="292" t="e">
        <f ca="1">INDIRECT("'Сведения ФОВ'!BA"&amp;MROUND(N($U$4),1)+29)</f>
        <v>#VALUE!</v>
      </c>
      <c r="H106" s="292" t="e">
        <f ca="1">INDIRECT("'Сведения ФОВ'!BM"&amp;MROUND(N($U$4),1)+29)</f>
        <v>#VALUE!</v>
      </c>
      <c r="I106" s="292" t="e">
        <f ca="1">INDIRECT("'Сведения ФОВ'!BY"&amp;MROUND(N($U$4),1)+29)</f>
        <v>#VALUE!</v>
      </c>
      <c r="J106" s="292" t="e">
        <f ca="1">INDIRECT("'Сведения ФОВ'!CK"&amp;MROUND(N($U$4),1)+29)</f>
        <v>#VALUE!</v>
      </c>
      <c r="K106" s="292" t="e">
        <f ca="1">INDIRECT("'Сведения ФОВ'!CW"&amp;MROUND(N($U$4),1)+29)</f>
        <v>#VALUE!</v>
      </c>
      <c r="L106" s="292" t="e">
        <f ca="1">INDIRECT("'Сведения ФОВ'!DI"&amp;MROUND(N($U$4),1)+29)</f>
        <v>#VALUE!</v>
      </c>
      <c r="M106" s="292" t="e">
        <f ca="1">INDIRECT("'Сведения ФОВ'!DU"&amp;MROUND(N($U$4),1)+29)</f>
        <v>#VALUE!</v>
      </c>
      <c r="N106" s="292" t="e">
        <f ca="1">INDIRECT("'Сведения ФОВ'!EG"&amp;MROUND(N($U$4),1)+29)</f>
        <v>#VALUE!</v>
      </c>
      <c r="O106" s="292" t="e">
        <f ca="1">INDIRECT("'Сведения ФОВ'!ES"&amp;MROUND(N($U$4),1)+29)</f>
        <v>#VALUE!</v>
      </c>
      <c r="P106" s="292" t="e">
        <f ca="1">INDIRECT("'Сведения ФОВ'!FE"&amp;MROUND(N($U$4),1)+29)</f>
        <v>#VALUE!</v>
      </c>
      <c r="Q106" s="292" t="e">
        <f ca="1">INDIRECT("'Сведения ФОВ'!FQ"&amp;MROUND(N($U$4),1)+29)</f>
        <v>#VALUE!</v>
      </c>
      <c r="R106" s="292" t="e">
        <f ca="1">INDIRECT("'Сведения ФОВ'!GC"&amp;MROUND(N($U$4),1)+29)</f>
        <v>#VALUE!</v>
      </c>
      <c r="S106" s="292" t="e">
        <f ca="1">INDIRECT("'Сведения ФОВ'!GO"&amp;MROUND(N($U$4),1)+29)</f>
        <v>#VALUE!</v>
      </c>
      <c r="T106" s="292" t="e">
        <f ca="1">INDIRECT("'Сведения ФОВ'!HA"&amp;MROUND(N($U$4),1)+29)</f>
        <v>#VALUE!</v>
      </c>
    </row>
    <row r="107" spans="1:20" ht="52.5" customHeight="1">
      <c r="A107" s="847" t="s">
        <v>496</v>
      </c>
      <c r="B107" s="848"/>
      <c r="C107" s="292" t="e">
        <f ca="1">INDIRECT("'Сведения ФОВ'!E"&amp;MROUND(N($U$4),1)+30)</f>
        <v>#VALUE!</v>
      </c>
      <c r="D107" s="292" t="e">
        <f ca="1">INDIRECT("'Сведения ФОВ'!Q"&amp;MROUND(N($U$4),1)+30)</f>
        <v>#VALUE!</v>
      </c>
      <c r="E107" s="292" t="e">
        <f ca="1">INDIRECT("'Сведения ФОВ'!AC"&amp;MROUND(N($U$4),1)+30)</f>
        <v>#VALUE!</v>
      </c>
      <c r="F107" s="292" t="e">
        <f ca="1">INDIRECT("'Сведения ФОВ'!AO"&amp;MROUND(N($U$4),1)+30)</f>
        <v>#VALUE!</v>
      </c>
      <c r="G107" s="292" t="e">
        <f ca="1">INDIRECT("'Сведения ФОВ'!BA"&amp;MROUND(N($U$4),1)+30)</f>
        <v>#VALUE!</v>
      </c>
      <c r="H107" s="292" t="e">
        <f ca="1">INDIRECT("'Сведения ФОВ'!BM"&amp;MROUND(N($U$4),1)+30)</f>
        <v>#VALUE!</v>
      </c>
      <c r="I107" s="292" t="e">
        <f ca="1">INDIRECT("'Сведения ФОВ'!BY"&amp;MROUND(N($U$4),1)+30)</f>
        <v>#VALUE!</v>
      </c>
      <c r="J107" s="292" t="e">
        <f ca="1">INDIRECT("'Сведения ФОВ'!CK"&amp;MROUND(N($U$4),1)+30)</f>
        <v>#VALUE!</v>
      </c>
      <c r="K107" s="292" t="e">
        <f ca="1">INDIRECT("'Сведения ФОВ'!CW"&amp;MROUND(N($U$4),1)+30)</f>
        <v>#VALUE!</v>
      </c>
      <c r="L107" s="292" t="e">
        <f ca="1">INDIRECT("'Сведения ФОВ'!DI"&amp;MROUND(N($U$4),1)+30)</f>
        <v>#VALUE!</v>
      </c>
      <c r="M107" s="292" t="e">
        <f ca="1">INDIRECT("'Сведения ФОВ'!DU"&amp;MROUND(N($U$4),1)+30)</f>
        <v>#VALUE!</v>
      </c>
      <c r="N107" s="292" t="e">
        <f ca="1">INDIRECT("'Сведения ФОВ'!EG"&amp;MROUND(N($U$4),1)+30)</f>
        <v>#VALUE!</v>
      </c>
      <c r="O107" s="292" t="e">
        <f ca="1">INDIRECT("'Сведения ФОВ'!ES"&amp;MROUND(N($U$4),1)+30)</f>
        <v>#VALUE!</v>
      </c>
      <c r="P107" s="292" t="e">
        <f ca="1">INDIRECT("'Сведения ФОВ'!FE"&amp;MROUND(N($U$4),1)+30)</f>
        <v>#VALUE!</v>
      </c>
      <c r="Q107" s="292" t="e">
        <f ca="1">INDIRECT("'Сведения ФОВ'!FQ"&amp;MROUND(N($U$4),1)+30)</f>
        <v>#VALUE!</v>
      </c>
      <c r="R107" s="292" t="e">
        <f ca="1">INDIRECT("'Сведения ФОВ'!GC"&amp;MROUND(N($U$4),1)+30)</f>
        <v>#VALUE!</v>
      </c>
      <c r="S107" s="292" t="e">
        <f ca="1">INDIRECT("'Сведения ФОВ'!GO"&amp;MROUND(N($U$4),1)+30)</f>
        <v>#VALUE!</v>
      </c>
      <c r="T107" s="292" t="e">
        <f ca="1">INDIRECT("'Сведения ФОВ'!HA"&amp;MROUND(N($U$4),1)+30)</f>
        <v>#VALUE!</v>
      </c>
    </row>
    <row r="108" spans="1:20" ht="82.5" customHeight="1">
      <c r="A108" s="849" t="s">
        <v>13</v>
      </c>
      <c r="B108" s="850"/>
      <c r="C108" s="292" t="e">
        <f ca="1">INDIRECT("'Сведения ФОВ'!E"&amp;MROUND(N($U$4),1)+31)</f>
        <v>#VALUE!</v>
      </c>
      <c r="D108" s="292" t="e">
        <f ca="1">INDIRECT("'Сведения ФОВ'!Q"&amp;MROUND(N($U$4),1)+31)</f>
        <v>#VALUE!</v>
      </c>
      <c r="E108" s="292" t="e">
        <f ca="1">INDIRECT("'Сведения ФОВ'!AC"&amp;MROUND(N($U$4),1)+31)</f>
        <v>#VALUE!</v>
      </c>
      <c r="F108" s="292" t="e">
        <f ca="1">INDIRECT("'Сведения ФОВ'!AO"&amp;MROUND(N($U$4),1)+31)</f>
        <v>#VALUE!</v>
      </c>
      <c r="G108" s="292" t="e">
        <f ca="1">INDIRECT("'Сведения ФОВ'!BA"&amp;MROUND(N($U$4),1)+31)</f>
        <v>#VALUE!</v>
      </c>
      <c r="H108" s="292" t="e">
        <f ca="1">INDIRECT("'Сведения ФОВ'!BM"&amp;MROUND(N($U$4),1)+31)</f>
        <v>#VALUE!</v>
      </c>
      <c r="I108" s="292" t="e">
        <f ca="1">INDIRECT("'Сведения ФОВ'!BY"&amp;MROUND(N($U$4),1)+31)</f>
        <v>#VALUE!</v>
      </c>
      <c r="J108" s="292" t="e">
        <f ca="1">INDIRECT("'Сведения ФОВ'!CK"&amp;MROUND(N($U$4),1)+31)</f>
        <v>#VALUE!</v>
      </c>
      <c r="K108" s="292" t="e">
        <f ca="1">INDIRECT("'Сведения ФОВ'!CW"&amp;MROUND(N($U$4),1)+31)</f>
        <v>#VALUE!</v>
      </c>
      <c r="L108" s="292" t="e">
        <f ca="1">INDIRECT("'Сведения ФОВ'!DI"&amp;MROUND(N($U$4),1)+31)</f>
        <v>#VALUE!</v>
      </c>
      <c r="M108" s="292" t="e">
        <f ca="1">INDIRECT("'Сведения ФОВ'!DU"&amp;MROUND(N($U$4),1)+31)</f>
        <v>#VALUE!</v>
      </c>
      <c r="N108" s="292" t="e">
        <f ca="1">INDIRECT("'Сведения ФОВ'!EG"&amp;MROUND(N($U$4),1)+31)</f>
        <v>#VALUE!</v>
      </c>
      <c r="O108" s="292" t="e">
        <f ca="1">INDIRECT("'Сведения ФОВ'!ES"&amp;MROUND(N($U$4),1)+31)</f>
        <v>#VALUE!</v>
      </c>
      <c r="P108" s="292" t="e">
        <f ca="1">INDIRECT("'Сведения ФОВ'!FE"&amp;MROUND(N($U$4),1)+31)</f>
        <v>#VALUE!</v>
      </c>
      <c r="Q108" s="292" t="e">
        <f ca="1">INDIRECT("'Сведения ФОВ'!FQ"&amp;MROUND(N($U$4),1)+31)</f>
        <v>#VALUE!</v>
      </c>
      <c r="R108" s="292" t="e">
        <f ca="1">INDIRECT("'Сведения ФОВ'!GC"&amp;MROUND(N($U$4),1)+31)</f>
        <v>#VALUE!</v>
      </c>
      <c r="S108" s="292" t="e">
        <f ca="1">INDIRECT("'Сведения ФОВ'!GO"&amp;MROUND(N($U$4),1)+31)</f>
        <v>#VALUE!</v>
      </c>
      <c r="T108" s="292" t="e">
        <f ca="1">INDIRECT("'Сведения ФОВ'!HA"&amp;MROUND(N($U$4),1)+31)</f>
        <v>#VALUE!</v>
      </c>
    </row>
    <row r="109" spans="1:20" ht="33" customHeight="1">
      <c r="A109" s="849" t="s">
        <v>497</v>
      </c>
      <c r="B109" s="850"/>
      <c r="C109" s="292" t="e">
        <f ca="1">INDIRECT("'Сведения ФОВ'!E"&amp;MROUND(N($U$4),1)+32)</f>
        <v>#VALUE!</v>
      </c>
      <c r="D109" s="292" t="e">
        <f ca="1">INDIRECT("'Сведения ФОВ'!Q"&amp;MROUND(N($U$4),1)+32)</f>
        <v>#VALUE!</v>
      </c>
      <c r="E109" s="292" t="e">
        <f ca="1">INDIRECT("'Сведения ФОВ'!AC"&amp;MROUND(N($U$4),1)+32)</f>
        <v>#VALUE!</v>
      </c>
      <c r="F109" s="292" t="e">
        <f ca="1">INDIRECT("'Сведения ФОВ'!AO"&amp;MROUND(N($U$4),1)+32)</f>
        <v>#VALUE!</v>
      </c>
      <c r="G109" s="292" t="e">
        <f ca="1">INDIRECT("'Сведения ФОВ'!BA"&amp;MROUND(N($U$4),1)+32)</f>
        <v>#VALUE!</v>
      </c>
      <c r="H109" s="292" t="e">
        <f ca="1">INDIRECT("'Сведения ФОВ'!BM"&amp;MROUND(N($U$4),1)+32)</f>
        <v>#VALUE!</v>
      </c>
      <c r="I109" s="292" t="e">
        <f ca="1">INDIRECT("'Сведения ФОВ'!BY"&amp;MROUND(N($U$4),1)+32)</f>
        <v>#VALUE!</v>
      </c>
      <c r="J109" s="292" t="e">
        <f ca="1">INDIRECT("'Сведения ФОВ'!CK"&amp;MROUND(N($U$4),1)+32)</f>
        <v>#VALUE!</v>
      </c>
      <c r="K109" s="292" t="e">
        <f ca="1">INDIRECT("'Сведения ФОВ'!CW"&amp;MROUND(N($U$4),1)+32)</f>
        <v>#VALUE!</v>
      </c>
      <c r="L109" s="292" t="e">
        <f ca="1">INDIRECT("'Сведения ФОВ'!DI"&amp;MROUND(N($U$4),1)+32)</f>
        <v>#VALUE!</v>
      </c>
      <c r="M109" s="292" t="e">
        <f ca="1">INDIRECT("'Сведения ФОВ'!DU"&amp;MROUND(N($U$4),1)+32)</f>
        <v>#VALUE!</v>
      </c>
      <c r="N109" s="292" t="e">
        <f ca="1">INDIRECT("'Сведения ФОВ'!EG"&amp;MROUND(N($U$4),1)+32)</f>
        <v>#VALUE!</v>
      </c>
      <c r="O109" s="292" t="e">
        <f ca="1">INDIRECT("'Сведения ФОВ'!ES"&amp;MROUND(N($U$4),1)+32)</f>
        <v>#VALUE!</v>
      </c>
      <c r="P109" s="292" t="e">
        <f ca="1">INDIRECT("'Сведения ФОВ'!FE"&amp;MROUND(N($U$4),1)+32)</f>
        <v>#VALUE!</v>
      </c>
      <c r="Q109" s="292" t="e">
        <f ca="1">INDIRECT("'Сведения ФОВ'!FQ"&amp;MROUND(N($U$4),1)+32)</f>
        <v>#VALUE!</v>
      </c>
      <c r="R109" s="292" t="e">
        <f ca="1">INDIRECT("'Сведения ФОВ'!GC"&amp;MROUND(N($U$4),1)+32)</f>
        <v>#VALUE!</v>
      </c>
      <c r="S109" s="292" t="e">
        <f ca="1">INDIRECT("'Сведения ФОВ'!GO"&amp;MROUND(N($U$4),1)+32)</f>
        <v>#VALUE!</v>
      </c>
      <c r="T109" s="292" t="e">
        <f ca="1">INDIRECT("'Сведения ФОВ'!HA"&amp;MROUND(N($U$4),1)+32)</f>
        <v>#VALUE!</v>
      </c>
    </row>
    <row r="110" spans="1:20" ht="65.25" customHeight="1">
      <c r="A110" s="847" t="s">
        <v>16</v>
      </c>
      <c r="B110" s="848"/>
      <c r="C110" s="292" t="e">
        <f ca="1">INDIRECT("'Сведения ФОВ'!E"&amp;MROUND(N($U$4),1)+33)</f>
        <v>#VALUE!</v>
      </c>
      <c r="D110" s="292" t="e">
        <f ca="1">INDIRECT("'Сведения ФОВ'!Q"&amp;MROUND(N($U$4),1)+33)</f>
        <v>#VALUE!</v>
      </c>
      <c r="E110" s="292" t="e">
        <f ca="1">INDIRECT("'Сведения ФОВ'!AC"&amp;MROUND(N($U$4),1)+33)</f>
        <v>#VALUE!</v>
      </c>
      <c r="F110" s="292" t="e">
        <f ca="1">INDIRECT("'Сведения ФОВ'!AO"&amp;MROUND(N($U$4),1)+33)</f>
        <v>#VALUE!</v>
      </c>
      <c r="G110" s="292" t="e">
        <f ca="1">INDIRECT("'Сведения ФОВ'!BA"&amp;MROUND(N($U$4),1)+33)</f>
        <v>#VALUE!</v>
      </c>
      <c r="H110" s="292" t="e">
        <f ca="1">INDIRECT("'Сведения ФОВ'!BM"&amp;MROUND(N($U$4),1)+33)</f>
        <v>#VALUE!</v>
      </c>
      <c r="I110" s="292" t="e">
        <f ca="1">INDIRECT("'Сведения ФОВ'!BY"&amp;MROUND(N($U$4),1)+33)</f>
        <v>#VALUE!</v>
      </c>
      <c r="J110" s="292" t="e">
        <f ca="1">INDIRECT("'Сведения ФОВ'!CK"&amp;MROUND(N($U$4),1)+33)</f>
        <v>#VALUE!</v>
      </c>
      <c r="K110" s="292" t="e">
        <f ca="1">INDIRECT("'Сведения ФОВ'!CW"&amp;MROUND(N($U$4),1)+33)</f>
        <v>#VALUE!</v>
      </c>
      <c r="L110" s="292" t="e">
        <f ca="1">INDIRECT("'Сведения ФОВ'!DI"&amp;MROUND(N($U$4),1)+33)</f>
        <v>#VALUE!</v>
      </c>
      <c r="M110" s="292" t="e">
        <f ca="1">INDIRECT("'Сведения ФОВ'!DU"&amp;MROUND(N($U$4),1)+33)</f>
        <v>#VALUE!</v>
      </c>
      <c r="N110" s="292" t="e">
        <f ca="1">INDIRECT("'Сведения ФОВ'!EG"&amp;MROUND(N($U$4),1)+33)</f>
        <v>#VALUE!</v>
      </c>
      <c r="O110" s="292" t="e">
        <f ca="1">INDIRECT("'Сведения ФОВ'!ES"&amp;MROUND(N($U$4),1)+33)</f>
        <v>#VALUE!</v>
      </c>
      <c r="P110" s="292" t="e">
        <f ca="1">INDIRECT("'Сведения ФОВ'!FE"&amp;MROUND(N($U$4),1)+33)</f>
        <v>#VALUE!</v>
      </c>
      <c r="Q110" s="292" t="e">
        <f ca="1">INDIRECT("'Сведения ФОВ'!FQ"&amp;MROUND(N($U$4),1)+33)</f>
        <v>#VALUE!</v>
      </c>
      <c r="R110" s="292" t="e">
        <f ca="1">INDIRECT("'Сведения ФОВ'!GC"&amp;MROUND(N($U$4),1)+33)</f>
        <v>#VALUE!</v>
      </c>
      <c r="S110" s="292" t="e">
        <f ca="1">INDIRECT("'Сведения ФОВ'!GO"&amp;MROUND(N($U$4),1)+33)</f>
        <v>#VALUE!</v>
      </c>
      <c r="T110" s="292" t="e">
        <f ca="1">INDIRECT("'Сведения ФОВ'!HA"&amp;MROUND(N($U$4),1)+33)</f>
        <v>#VALUE!</v>
      </c>
    </row>
    <row r="111" spans="1:20" ht="65.25" customHeight="1">
      <c r="A111" s="847" t="s">
        <v>420</v>
      </c>
      <c r="B111" s="848"/>
      <c r="C111" s="292" t="e">
        <f ca="1">INDIRECT("'Сведения ФОВ'!E"&amp;MROUND(N($U$4),1)+34)</f>
        <v>#VALUE!</v>
      </c>
      <c r="D111" s="292" t="e">
        <f ca="1">INDIRECT("'Сведения ФОВ'!Q"&amp;MROUND(N($U$4),1)+34)</f>
        <v>#VALUE!</v>
      </c>
      <c r="E111" s="292" t="e">
        <f ca="1">INDIRECT("'Сведения ФОВ'!AC"&amp;MROUND(N($U$4),1)+34)</f>
        <v>#VALUE!</v>
      </c>
      <c r="F111" s="292" t="e">
        <f ca="1">INDIRECT("'Сведения ФОВ'!AO"&amp;MROUND(N($U$4),1)+34)</f>
        <v>#VALUE!</v>
      </c>
      <c r="G111" s="292" t="e">
        <f ca="1">INDIRECT("'Сведения ФОВ'!BA"&amp;MROUND(N($U$4),1)+34)</f>
        <v>#VALUE!</v>
      </c>
      <c r="H111" s="292" t="e">
        <f ca="1">INDIRECT("'Сведения ФОВ'!BM"&amp;MROUND(N($U$4),1)+34)</f>
        <v>#VALUE!</v>
      </c>
      <c r="I111" s="292" t="e">
        <f ca="1">INDIRECT("'Сведения ФОВ'!BY"&amp;MROUND(N($U$4),1)+34)</f>
        <v>#VALUE!</v>
      </c>
      <c r="J111" s="292" t="e">
        <f ca="1">INDIRECT("'Сведения ФОВ'!CK"&amp;MROUND(N($U$4),1)+34)</f>
        <v>#VALUE!</v>
      </c>
      <c r="K111" s="292" t="e">
        <f ca="1">INDIRECT("'Сведения ФОВ'!CW"&amp;MROUND(N($U$4),1)+34)</f>
        <v>#VALUE!</v>
      </c>
      <c r="L111" s="292" t="e">
        <f ca="1">INDIRECT("'Сведения ФОВ'!DI"&amp;MROUND(N($U$4),1)+34)</f>
        <v>#VALUE!</v>
      </c>
      <c r="M111" s="292" t="e">
        <f ca="1">INDIRECT("'Сведения ФОВ'!DU"&amp;MROUND(N($U$4),1)+34)</f>
        <v>#VALUE!</v>
      </c>
      <c r="N111" s="292" t="e">
        <f ca="1">INDIRECT("'Сведения ФОВ'!EG"&amp;MROUND(N($U$4),1)+34)</f>
        <v>#VALUE!</v>
      </c>
      <c r="O111" s="292" t="e">
        <f ca="1">INDIRECT("'Сведения ФОВ'!ES"&amp;MROUND(N($U$4),1)+34)</f>
        <v>#VALUE!</v>
      </c>
      <c r="P111" s="292" t="e">
        <f ca="1">INDIRECT("'Сведения ФОВ'!FE"&amp;MROUND(N($U$4),1)+34)</f>
        <v>#VALUE!</v>
      </c>
      <c r="Q111" s="292" t="e">
        <f ca="1">INDIRECT("'Сведения ФОВ'!FQ"&amp;MROUND(N($U$4),1)+34)</f>
        <v>#VALUE!</v>
      </c>
      <c r="R111" s="292" t="e">
        <f ca="1">INDIRECT("'Сведения ФОВ'!GC"&amp;MROUND(N($U$4),1)+34)</f>
        <v>#VALUE!</v>
      </c>
      <c r="S111" s="292" t="e">
        <f ca="1">INDIRECT("'Сведения ФОВ'!GO"&amp;MROUND(N($U$4),1)+34)</f>
        <v>#VALUE!</v>
      </c>
      <c r="T111" s="292" t="e">
        <f ca="1">INDIRECT("'Сведения ФОВ'!HA"&amp;MROUND(N($U$4),1)+34)</f>
        <v>#VALUE!</v>
      </c>
    </row>
    <row r="112" spans="1:20" ht="49.5" customHeight="1">
      <c r="A112" s="847" t="s">
        <v>17</v>
      </c>
      <c r="B112" s="848"/>
      <c r="C112" s="168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</row>
    <row r="113" spans="1:20" ht="23.25">
      <c r="A113" s="157"/>
      <c r="B113" s="157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7"/>
      <c r="P113" s="157"/>
      <c r="Q113" s="157"/>
      <c r="R113" s="157"/>
      <c r="S113" s="157"/>
      <c r="T113" s="157"/>
    </row>
    <row r="114" spans="1:20" ht="23.25">
      <c r="A114" s="841" t="s">
        <v>18</v>
      </c>
      <c r="B114" s="841"/>
      <c r="C114" s="841"/>
      <c r="D114" s="841"/>
      <c r="E114" s="841"/>
      <c r="F114" s="841"/>
      <c r="G114" s="841"/>
      <c r="H114" s="841"/>
      <c r="I114" s="842"/>
      <c r="J114" s="843"/>
      <c r="K114" s="161"/>
      <c r="L114" s="840" t="e">
        <f>'Настройки УИК'!$I$44</f>
        <v>#N/A</v>
      </c>
      <c r="M114" s="840"/>
      <c r="N114" s="840"/>
      <c r="O114" s="840"/>
      <c r="P114" s="840"/>
      <c r="Q114" s="157"/>
      <c r="R114" s="157"/>
      <c r="S114" s="157"/>
      <c r="T114" s="157"/>
    </row>
    <row r="115" spans="1:20" ht="18.75" customHeight="1">
      <c r="A115" s="157"/>
      <c r="B115" s="157"/>
      <c r="C115" s="170"/>
      <c r="D115" s="170"/>
      <c r="E115" s="170"/>
      <c r="F115" s="170"/>
      <c r="G115" s="170"/>
      <c r="H115" s="170"/>
      <c r="I115" s="838" t="s">
        <v>5</v>
      </c>
      <c r="J115" s="838"/>
      <c r="K115" s="171"/>
      <c r="L115" s="838" t="s">
        <v>6</v>
      </c>
      <c r="M115" s="838"/>
      <c r="N115" s="838"/>
      <c r="O115" s="838"/>
      <c r="P115" s="838"/>
      <c r="Q115" s="157"/>
      <c r="R115" s="157"/>
      <c r="S115" s="157"/>
      <c r="T115" s="157"/>
    </row>
    <row r="116" spans="1:20" ht="18.75">
      <c r="A116" s="157"/>
      <c r="B116" s="157"/>
      <c r="C116" s="170"/>
      <c r="D116" s="170"/>
      <c r="E116" s="170"/>
      <c r="F116" s="170"/>
      <c r="G116" s="170"/>
      <c r="H116" s="172" t="s">
        <v>20</v>
      </c>
      <c r="I116" s="170"/>
      <c r="J116" s="170"/>
      <c r="K116" s="170"/>
      <c r="L116" s="170"/>
      <c r="M116" s="170"/>
      <c r="N116" s="170"/>
      <c r="O116" s="157"/>
      <c r="P116" s="157"/>
      <c r="Q116" s="157"/>
      <c r="R116" s="157"/>
      <c r="S116" s="157"/>
      <c r="T116" s="157"/>
    </row>
    <row r="117" spans="1:20" ht="23.25">
      <c r="A117" s="157"/>
      <c r="B117" s="157"/>
      <c r="C117" s="841" t="s">
        <v>19</v>
      </c>
      <c r="D117" s="841"/>
      <c r="E117" s="841"/>
      <c r="F117" s="841"/>
      <c r="G117" s="841"/>
      <c r="H117" s="841"/>
      <c r="I117" s="842"/>
      <c r="J117" s="843"/>
      <c r="K117" s="161"/>
      <c r="L117" s="840" t="e">
        <f>'Настройки УИК'!$I$45</f>
        <v>#N/A</v>
      </c>
      <c r="M117" s="840"/>
      <c r="N117" s="840"/>
      <c r="O117" s="840"/>
      <c r="P117" s="840"/>
      <c r="Q117" s="157"/>
      <c r="R117" s="157"/>
      <c r="S117" s="157"/>
      <c r="T117" s="157"/>
    </row>
    <row r="118" spans="1:20" ht="18.75" customHeight="1">
      <c r="A118" s="157"/>
      <c r="B118" s="157"/>
      <c r="C118" s="170"/>
      <c r="D118" s="170"/>
      <c r="E118" s="170"/>
      <c r="F118" s="170"/>
      <c r="G118" s="170"/>
      <c r="H118" s="170"/>
      <c r="I118" s="838" t="s">
        <v>5</v>
      </c>
      <c r="J118" s="838"/>
      <c r="K118" s="171"/>
      <c r="L118" s="839" t="s">
        <v>6</v>
      </c>
      <c r="M118" s="839"/>
      <c r="N118" s="839"/>
      <c r="O118" s="839"/>
      <c r="P118" s="839"/>
      <c r="Q118" s="157"/>
      <c r="R118" s="157"/>
      <c r="S118" s="157"/>
      <c r="T118" s="157"/>
    </row>
    <row r="119" spans="1:20" ht="9" customHeight="1">
      <c r="A119" s="157"/>
      <c r="B119" s="157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57"/>
      <c r="P119" s="157"/>
      <c r="Q119" s="157"/>
      <c r="R119" s="157"/>
      <c r="S119" s="157"/>
      <c r="T119" s="157"/>
    </row>
    <row r="120" spans="1:20" ht="18.75">
      <c r="A120" s="157"/>
      <c r="B120" s="157"/>
      <c r="C120" s="173" t="s">
        <v>24</v>
      </c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45"/>
      <c r="O120" s="145"/>
      <c r="P120" s="145"/>
      <c r="Q120" s="145"/>
      <c r="R120" s="145"/>
      <c r="S120" s="145"/>
      <c r="T120" s="34"/>
    </row>
    <row r="121" spans="1:20" ht="18.75">
      <c r="A121" s="157"/>
      <c r="B121" s="157"/>
      <c r="C121" s="836" t="s">
        <v>25</v>
      </c>
      <c r="D121" s="836"/>
      <c r="E121" s="836"/>
      <c r="F121" s="836"/>
      <c r="G121" s="836"/>
      <c r="H121" s="836"/>
      <c r="I121" s="836"/>
      <c r="J121" s="836"/>
      <c r="K121" s="836"/>
      <c r="L121" s="836"/>
      <c r="M121" s="836"/>
      <c r="N121" s="836"/>
      <c r="O121" s="836"/>
      <c r="P121" s="836"/>
      <c r="Q121" s="836"/>
      <c r="R121" s="836"/>
      <c r="S121" s="836"/>
      <c r="T121" s="174"/>
    </row>
    <row r="122" spans="1:20" ht="18.75">
      <c r="A122" s="157"/>
      <c r="B122" s="157"/>
      <c r="C122" s="836" t="s">
        <v>36</v>
      </c>
      <c r="D122" s="836"/>
      <c r="E122" s="836"/>
      <c r="F122" s="836"/>
      <c r="G122" s="836"/>
      <c r="H122" s="836"/>
      <c r="I122" s="836"/>
      <c r="J122" s="836"/>
      <c r="K122" s="836"/>
      <c r="L122" s="836"/>
      <c r="M122" s="836"/>
      <c r="N122" s="836"/>
      <c r="O122" s="836"/>
      <c r="P122" s="836"/>
      <c r="Q122" s="836"/>
      <c r="R122" s="836"/>
      <c r="S122" s="836"/>
      <c r="T122" s="174"/>
    </row>
    <row r="123" spans="1:20" ht="18.75">
      <c r="A123" s="157"/>
      <c r="B123" s="157"/>
      <c r="C123" s="836" t="s">
        <v>421</v>
      </c>
      <c r="D123" s="836"/>
      <c r="E123" s="836"/>
      <c r="F123" s="836"/>
      <c r="G123" s="836"/>
      <c r="H123" s="836"/>
      <c r="I123" s="836"/>
      <c r="J123" s="836"/>
      <c r="K123" s="836"/>
      <c r="L123" s="836"/>
      <c r="M123" s="836"/>
      <c r="N123" s="836"/>
      <c r="O123" s="836"/>
      <c r="P123" s="836"/>
      <c r="Q123" s="836"/>
      <c r="R123" s="836"/>
      <c r="S123" s="836"/>
      <c r="T123" s="174"/>
    </row>
    <row r="124" spans="1:20" ht="18.75">
      <c r="A124" s="157"/>
      <c r="B124" s="157"/>
      <c r="C124" s="836" t="s">
        <v>40</v>
      </c>
      <c r="D124" s="836"/>
      <c r="E124" s="836"/>
      <c r="F124" s="836"/>
      <c r="G124" s="836"/>
      <c r="H124" s="836"/>
      <c r="I124" s="836"/>
      <c r="J124" s="836"/>
      <c r="K124" s="836"/>
      <c r="L124" s="836"/>
      <c r="M124" s="836"/>
      <c r="N124" s="836"/>
      <c r="O124" s="836"/>
      <c r="P124" s="836"/>
      <c r="Q124" s="836"/>
      <c r="R124" s="836"/>
      <c r="S124" s="836"/>
      <c r="T124" s="174"/>
    </row>
    <row r="125" spans="1:20" ht="18.75">
      <c r="A125" s="157"/>
      <c r="B125" s="157"/>
      <c r="C125" s="175" t="s">
        <v>34</v>
      </c>
      <c r="D125" s="837" t="s">
        <v>33</v>
      </c>
      <c r="E125" s="837"/>
      <c r="F125" s="837"/>
      <c r="G125" s="837"/>
      <c r="H125" s="837"/>
      <c r="I125" s="837"/>
      <c r="J125" s="837"/>
      <c r="K125" s="837"/>
      <c r="L125" s="837"/>
      <c r="M125" s="837"/>
      <c r="N125" s="837"/>
      <c r="O125" s="837"/>
      <c r="P125" s="837"/>
      <c r="Q125" s="837"/>
      <c r="R125" s="837"/>
      <c r="S125" s="837"/>
      <c r="T125" s="49"/>
    </row>
    <row r="126" spans="1:20" ht="18.75">
      <c r="A126" s="157"/>
      <c r="B126" s="157"/>
      <c r="C126" s="175" t="s">
        <v>35</v>
      </c>
      <c r="D126" s="837" t="s">
        <v>41</v>
      </c>
      <c r="E126" s="837"/>
      <c r="F126" s="837"/>
      <c r="G126" s="837"/>
      <c r="H126" s="837"/>
      <c r="I126" s="837"/>
      <c r="J126" s="837"/>
      <c r="K126" s="837"/>
      <c r="L126" s="837"/>
      <c r="M126" s="837"/>
      <c r="N126" s="837"/>
      <c r="O126" s="837"/>
      <c r="P126" s="837"/>
      <c r="Q126" s="837"/>
      <c r="R126" s="837"/>
      <c r="S126" s="837"/>
      <c r="T126" s="49"/>
    </row>
    <row r="127" spans="1:20" ht="18.75">
      <c r="A127" s="157"/>
      <c r="B127" s="157"/>
      <c r="C127" s="836" t="s">
        <v>32</v>
      </c>
      <c r="D127" s="836"/>
      <c r="E127" s="836"/>
      <c r="F127" s="836"/>
      <c r="G127" s="836"/>
      <c r="H127" s="836"/>
      <c r="I127" s="836"/>
      <c r="J127" s="836"/>
      <c r="K127" s="836"/>
      <c r="L127" s="836"/>
      <c r="M127" s="836"/>
      <c r="N127" s="836"/>
      <c r="O127" s="836"/>
      <c r="P127" s="836"/>
      <c r="Q127" s="836"/>
      <c r="R127" s="836"/>
      <c r="S127" s="836"/>
      <c r="T127" s="141"/>
    </row>
    <row r="128" spans="1:20" ht="18.75">
      <c r="A128" s="157"/>
      <c r="B128" s="157"/>
      <c r="C128" s="175" t="s">
        <v>26</v>
      </c>
      <c r="D128" s="835" t="s">
        <v>27</v>
      </c>
      <c r="E128" s="835"/>
      <c r="F128" s="835"/>
      <c r="G128" s="835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34"/>
    </row>
    <row r="129" spans="1:224" ht="18.75">
      <c r="A129" s="157"/>
      <c r="B129" s="157"/>
      <c r="C129" s="175" t="s">
        <v>28</v>
      </c>
      <c r="D129" s="835" t="s">
        <v>29</v>
      </c>
      <c r="E129" s="835"/>
      <c r="F129" s="835"/>
      <c r="G129" s="835"/>
      <c r="H129" s="835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34"/>
    </row>
    <row r="130" spans="1:224" ht="18.75">
      <c r="A130" s="157"/>
      <c r="B130" s="157"/>
      <c r="C130" s="175" t="s">
        <v>30</v>
      </c>
      <c r="D130" s="835" t="s">
        <v>31</v>
      </c>
      <c r="E130" s="835"/>
      <c r="F130" s="835"/>
      <c r="G130" s="835"/>
      <c r="H130" s="835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34"/>
    </row>
    <row r="131" spans="1:224">
      <c r="U131" s="509"/>
    </row>
    <row r="144" spans="1:224">
      <c r="HP144" s="509"/>
    </row>
  </sheetData>
  <sheetProtection password="C09F" sheet="1"/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112:B112"/>
    <mergeCell ref="A109:B109"/>
    <mergeCell ref="A110:B110"/>
    <mergeCell ref="A111:B111"/>
    <mergeCell ref="A21:B22"/>
    <mergeCell ref="C21:T21"/>
    <mergeCell ref="A23:B23"/>
    <mergeCell ref="A106:B106"/>
    <mergeCell ref="A107:B107"/>
    <mergeCell ref="A108:B108"/>
    <mergeCell ref="I115:J115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4" zoomScaleNormal="100" zoomScaleSheetLayoutView="70" workbookViewId="0">
      <selection activeCell="J18" sqref="J18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42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2:76" ht="15.75" customHeight="1">
      <c r="P1" s="36"/>
      <c r="Q1" s="36"/>
      <c r="R1" s="36"/>
      <c r="S1" s="741" t="s">
        <v>167</v>
      </c>
      <c r="T1" s="741"/>
      <c r="U1" s="741"/>
      <c r="W1" s="631" t="str">
        <f>'Настройки ТИК'!C55</f>
        <v>${code_doc}</v>
      </c>
      <c r="X1" s="631"/>
      <c r="Y1" s="631"/>
    </row>
    <row r="2" spans="2:76" ht="22.5" customHeight="1"/>
    <row r="3" spans="2:76" ht="34.5" customHeight="1">
      <c r="B3" s="746" t="str">
        <f>'Настройки ТИК'!B2</f>
        <v>${sub_rf}</v>
      </c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746"/>
      <c r="S3" s="746"/>
      <c r="T3" s="746"/>
      <c r="U3" s="746"/>
      <c r="W3" s="454" t="e">
        <f>'Настройки ТИК'!$H$17</f>
        <v>#VALUE!</v>
      </c>
    </row>
    <row r="4" spans="2:76" ht="19.5" customHeight="1">
      <c r="B4" s="670" t="s">
        <v>55</v>
      </c>
      <c r="C4" s="670"/>
      <c r="D4" s="670"/>
      <c r="E4" s="670"/>
      <c r="F4" s="670"/>
      <c r="G4" s="670"/>
      <c r="H4" s="670"/>
      <c r="I4" s="670"/>
      <c r="J4" s="670"/>
      <c r="K4" s="670"/>
      <c r="L4" s="670"/>
      <c r="M4" s="670"/>
      <c r="N4" s="670"/>
      <c r="O4" s="725"/>
      <c r="P4" s="725"/>
      <c r="Q4" s="725"/>
      <c r="R4" s="725"/>
      <c r="S4" s="725"/>
      <c r="T4" s="725"/>
      <c r="U4" s="725"/>
      <c r="W4" s="387" t="str">
        <f>'Настройки ТИК'!$C$14</f>
        <v>${mfin}</v>
      </c>
    </row>
    <row r="5" spans="2:76" ht="66" customHeight="1">
      <c r="B5" s="746" t="str">
        <f>'Настройки ТИК'!$B$4</f>
        <v>${ter_kom}</v>
      </c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W5" s="454" t="str">
        <f>TEXT('Настройки ТИК'!C17,"ММММ")</f>
        <v>${bdate_ik}</v>
      </c>
    </row>
    <row r="6" spans="2:76" ht="15" customHeight="1">
      <c r="B6" s="670" t="s">
        <v>54</v>
      </c>
      <c r="C6" s="670"/>
      <c r="D6" s="670"/>
      <c r="E6" s="670"/>
      <c r="F6" s="670"/>
      <c r="G6" s="670"/>
      <c r="H6" s="670"/>
      <c r="I6" s="670"/>
      <c r="J6" s="670"/>
      <c r="K6" s="670"/>
      <c r="L6" s="670"/>
      <c r="M6" s="670"/>
      <c r="N6" s="670"/>
      <c r="O6" s="725"/>
      <c r="P6" s="725"/>
      <c r="Q6" s="725"/>
      <c r="R6" s="725"/>
      <c r="S6" s="725"/>
      <c r="T6" s="725"/>
      <c r="U6" s="725"/>
      <c r="W6" s="454" t="str">
        <f>TEXT('Настройки ТИК'!D17,"ММММ")</f>
        <v>${edate_ik}</v>
      </c>
    </row>
    <row r="7" spans="2:76" ht="20.25" customHeight="1">
      <c r="B7" s="43"/>
      <c r="C7" s="120"/>
      <c r="D7" s="120"/>
      <c r="E7" s="120"/>
    </row>
    <row r="8" spans="2:76" ht="21.75" customHeight="1">
      <c r="B8" s="743" t="s">
        <v>53</v>
      </c>
      <c r="C8" s="743"/>
      <c r="D8" s="743"/>
      <c r="E8" s="743"/>
      <c r="F8" s="743"/>
      <c r="G8" s="743"/>
      <c r="H8" s="743"/>
      <c r="I8" s="743"/>
      <c r="J8" s="743"/>
      <c r="K8" s="743"/>
      <c r="L8" s="743"/>
      <c r="M8" s="743"/>
      <c r="N8" s="743"/>
      <c r="O8" s="743"/>
      <c r="P8" s="743"/>
      <c r="Q8" s="743"/>
      <c r="R8" s="743"/>
      <c r="S8" s="743"/>
      <c r="T8" s="743"/>
      <c r="U8" s="743"/>
    </row>
    <row r="9" spans="2:76" ht="33.75" customHeight="1">
      <c r="B9" s="803" t="s">
        <v>436</v>
      </c>
      <c r="C9" s="803"/>
      <c r="D9" s="803"/>
      <c r="E9" s="803"/>
      <c r="F9" s="803"/>
      <c r="G9" s="803"/>
      <c r="H9" s="803"/>
      <c r="I9" s="803"/>
      <c r="J9" s="803"/>
      <c r="K9" s="803"/>
      <c r="L9" s="803"/>
      <c r="M9" s="803"/>
      <c r="N9" s="803"/>
      <c r="O9" s="803"/>
      <c r="P9" s="803"/>
      <c r="Q9" s="803"/>
      <c r="R9" s="803"/>
      <c r="S9" s="803"/>
      <c r="T9" s="803"/>
      <c r="U9" s="803"/>
    </row>
    <row r="10" spans="2:76" ht="15.75" customHeight="1">
      <c r="B10" s="152"/>
      <c r="C10" s="803" t="s">
        <v>437</v>
      </c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128" t="str">
        <f>'Настройки УИК'!J5</f>
        <v>${num_ik}</v>
      </c>
      <c r="Q10" s="285" t="s">
        <v>52</v>
      </c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2:76" ht="7.5" customHeight="1">
      <c r="B11" s="152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286"/>
      <c r="Q11" s="285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2:76" ht="55.5" customHeight="1">
      <c r="B12" s="746" t="str">
        <f>'Настройки ТИК'!B9:C9</f>
        <v>${name_choice}</v>
      </c>
      <c r="C12" s="746"/>
      <c r="D12" s="746"/>
      <c r="E12" s="746"/>
      <c r="F12" s="746"/>
      <c r="G12" s="746"/>
      <c r="H12" s="746"/>
      <c r="I12" s="746"/>
      <c r="J12" s="875"/>
      <c r="K12" s="875"/>
      <c r="L12" s="746"/>
      <c r="M12" s="746"/>
      <c r="N12" s="746"/>
      <c r="O12" s="746"/>
      <c r="P12" s="746"/>
      <c r="Q12" s="746"/>
      <c r="R12" s="746"/>
      <c r="S12" s="746"/>
      <c r="T12" s="746"/>
      <c r="U12" s="746"/>
      <c r="AC12" s="457"/>
    </row>
    <row r="13" spans="2:76" ht="18.75" customHeight="1">
      <c r="B13" s="286"/>
      <c r="C13" s="286"/>
      <c r="D13" s="286"/>
      <c r="E13" s="286"/>
      <c r="F13" s="286"/>
      <c r="G13" s="286"/>
      <c r="H13" s="286"/>
      <c r="I13" s="286"/>
      <c r="J13" s="287"/>
      <c r="K13" s="287"/>
      <c r="L13" s="286"/>
      <c r="M13" s="286"/>
      <c r="N13" s="286"/>
      <c r="O13" s="286"/>
      <c r="P13" s="286"/>
      <c r="Q13" s="286"/>
      <c r="R13" s="286"/>
      <c r="S13" s="286"/>
      <c r="T13" s="286"/>
      <c r="U13" s="286"/>
    </row>
    <row r="14" spans="2:76" ht="21" customHeight="1">
      <c r="E14" s="76"/>
      <c r="I14" s="76" t="s">
        <v>11</v>
      </c>
      <c r="J14" s="720" t="str">
        <f>IF(W5=W6,W6,W5&amp;"-"&amp;W6)</f>
        <v>${bdate_ik}-${edate_ik}</v>
      </c>
      <c r="K14" s="720"/>
      <c r="L14" s="128" t="e">
        <f>YEAR('Настройки ТИК'!C15)</f>
        <v>#VALUE!</v>
      </c>
      <c r="M14" s="77" t="s">
        <v>153</v>
      </c>
      <c r="V14" s="49"/>
    </row>
    <row r="15" spans="2:76" ht="25.5" customHeight="1">
      <c r="E15" s="34"/>
      <c r="I15" s="34"/>
      <c r="J15" s="860" t="s">
        <v>149</v>
      </c>
      <c r="K15" s="860"/>
      <c r="L15" s="34"/>
      <c r="M15" s="34"/>
    </row>
    <row r="17" spans="1:30" ht="78" customHeight="1">
      <c r="A17" s="750" t="s">
        <v>43</v>
      </c>
      <c r="B17" s="750" t="s">
        <v>44</v>
      </c>
      <c r="C17" s="750" t="s">
        <v>45</v>
      </c>
      <c r="D17" s="865" t="s">
        <v>168</v>
      </c>
      <c r="E17" s="752"/>
      <c r="F17" s="865" t="s">
        <v>46</v>
      </c>
      <c r="G17" s="752"/>
      <c r="H17" s="865" t="s">
        <v>47</v>
      </c>
      <c r="I17" s="752"/>
      <c r="J17" s="865" t="s">
        <v>48</v>
      </c>
      <c r="K17" s="866"/>
      <c r="L17" s="867"/>
      <c r="M17" s="750" t="s">
        <v>49</v>
      </c>
      <c r="N17" s="750" t="s">
        <v>165</v>
      </c>
      <c r="O17" s="865" t="s">
        <v>12</v>
      </c>
      <c r="P17" s="752"/>
      <c r="Q17" s="750" t="s">
        <v>166</v>
      </c>
      <c r="R17" s="750" t="s">
        <v>440</v>
      </c>
      <c r="S17" s="750"/>
      <c r="T17" s="873" t="s">
        <v>441</v>
      </c>
      <c r="U17" s="873" t="s">
        <v>443</v>
      </c>
    </row>
    <row r="18" spans="1:30" ht="132" customHeight="1">
      <c r="A18" s="750"/>
      <c r="B18" s="750"/>
      <c r="C18" s="750"/>
      <c r="D18" s="124" t="s">
        <v>169</v>
      </c>
      <c r="E18" s="124" t="s">
        <v>170</v>
      </c>
      <c r="F18" s="300" t="s">
        <v>438</v>
      </c>
      <c r="G18" s="300" t="s">
        <v>450</v>
      </c>
      <c r="H18" s="300" t="s">
        <v>438</v>
      </c>
      <c r="I18" s="300" t="s">
        <v>450</v>
      </c>
      <c r="J18" s="300" t="s">
        <v>438</v>
      </c>
      <c r="K18" s="300" t="s">
        <v>450</v>
      </c>
      <c r="L18" s="252" t="s">
        <v>172</v>
      </c>
      <c r="M18" s="750"/>
      <c r="N18" s="750"/>
      <c r="O18" s="124" t="s">
        <v>449</v>
      </c>
      <c r="P18" s="124" t="s">
        <v>439</v>
      </c>
      <c r="Q18" s="750"/>
      <c r="R18" s="309" t="s">
        <v>50</v>
      </c>
      <c r="S18" s="124" t="s">
        <v>442</v>
      </c>
      <c r="T18" s="876"/>
      <c r="U18" s="874"/>
    </row>
    <row r="19" spans="1:30">
      <c r="A19" s="431" t="s">
        <v>399</v>
      </c>
      <c r="B19" s="431" t="s">
        <v>400</v>
      </c>
      <c r="C19" s="431" t="s">
        <v>401</v>
      </c>
      <c r="D19" s="865" t="s">
        <v>171</v>
      </c>
      <c r="E19" s="867"/>
      <c r="F19" s="751" t="s">
        <v>402</v>
      </c>
      <c r="G19" s="867"/>
      <c r="H19" s="751" t="s">
        <v>403</v>
      </c>
      <c r="I19" s="867"/>
      <c r="J19" s="751" t="s">
        <v>404</v>
      </c>
      <c r="K19" s="869"/>
      <c r="L19" s="867"/>
      <c r="M19" s="431" t="s">
        <v>405</v>
      </c>
      <c r="N19" s="431" t="s">
        <v>406</v>
      </c>
      <c r="O19" s="431" t="s">
        <v>407</v>
      </c>
      <c r="P19" s="431" t="s">
        <v>408</v>
      </c>
      <c r="Q19" s="431" t="s">
        <v>409</v>
      </c>
      <c r="R19" s="431" t="s">
        <v>410</v>
      </c>
      <c r="S19" s="431" t="s">
        <v>411</v>
      </c>
      <c r="T19" s="431" t="s">
        <v>412</v>
      </c>
      <c r="U19" s="431" t="s">
        <v>413</v>
      </c>
    </row>
    <row r="20" spans="1:30" ht="67.5" customHeight="1">
      <c r="A20" s="432" t="s">
        <v>399</v>
      </c>
      <c r="B20" s="293" t="str">
        <f>IF('Настройки УИК'!$B22=0," ",'Настройки УИК'!B22)</f>
        <v>${fio1}</v>
      </c>
      <c r="C20" s="293" t="str">
        <f>IF('Настройки УИК'!$C22=0," ",'Настройки УИК'!$C22)</f>
        <v/>
      </c>
      <c r="D20" s="294" t="e">
        <f>LOOKUP($B$3,'Настройки ТИК'!$AG$32:$AG$117,'Настройки ТИК'!$AI$32:$AI$117)</f>
        <v>#N/A</v>
      </c>
      <c r="E20" s="294" t="e">
        <f>LOOKUP($B$3,'Настройки ТИК'!$AG$32:$AG$117,'Настройки ТИК'!$AJ$32:$AJ$117)</f>
        <v>#N/A</v>
      </c>
      <c r="F20" s="44" t="e">
        <f>'Настройки УИК'!I22</f>
        <v>#VALUE!</v>
      </c>
      <c r="G20" s="44" t="e">
        <f>'Настройки УИК'!J22</f>
        <v>#VALUE!</v>
      </c>
      <c r="H20" s="295" t="e">
        <f t="shared" ref="H20:H37" ca="1" si="0">ROUND(INDIRECT("'Сведения ФОВ'!"&amp;$V20&amp;MROUND(N($W$3),1)+35)/8,2)</f>
        <v>#VALUE!</v>
      </c>
      <c r="I20" s="295" t="e">
        <f t="shared" ref="I20:I37" ca="1" si="1">ROUND(INDIRECT("'Сведения ФОВ'!"&amp;$V20&amp;MROUND(N($W$3),1)+36)/8,2)</f>
        <v>#VALUE!</v>
      </c>
      <c r="J20" s="44" t="e">
        <f ca="1">ROUND(F20*H20,2)</f>
        <v>#VALUE!</v>
      </c>
      <c r="K20" s="44" t="e">
        <f ca="1">ROUND(G20*I20,2)</f>
        <v>#VALUE!</v>
      </c>
      <c r="L20" s="44" t="e">
        <f ca="1">J20+K20</f>
        <v>#VALUE!</v>
      </c>
      <c r="M20" s="44">
        <f>'Настройки УИК'!K22</f>
        <v>0</v>
      </c>
      <c r="N20" s="292" t="str">
        <f>'Настройки ТИК'!$C$32</f>
        <v>${r_coef}</v>
      </c>
      <c r="O20" s="292" t="e">
        <f t="shared" ref="O20:O37" ca="1" si="2">INDIRECT("'Сведения ФОВ'!"&amp;$V20&amp;MROUND(N($W$3),1)+34)</f>
        <v>#VALUE!</v>
      </c>
      <c r="P20" s="292" t="e">
        <f t="shared" ref="P20:P37" ca="1" si="3">INDIRECT("'Сведения ФОВ'!"&amp;$V20&amp;MROUND(N($W$3),1)+33)+INDIRECT("'Сведения ФОВ'!"&amp;$V20&amp;MROUND(N($W$3),1)+32)</f>
        <v>#VALUE!</v>
      </c>
      <c r="Q20" s="44" t="e">
        <f ca="1">ROUND(M20*N20*O20,2)+ROUND(M20*N20*P20*2,2)</f>
        <v>#VALUE!</v>
      </c>
      <c r="R20" s="376"/>
      <c r="S20" s="44" t="e">
        <f ca="1">ROUND(Q20*R20,2)</f>
        <v>#VALUE!</v>
      </c>
      <c r="T20" s="44" t="e">
        <f ca="1">Q20+S20</f>
        <v>#VALUE!</v>
      </c>
      <c r="U20" s="44" t="e">
        <f ca="1">ROUND(L20+Q20+S20,2)</f>
        <v>#VALUE!</v>
      </c>
      <c r="V20" s="49" t="s">
        <v>1047</v>
      </c>
      <c r="W20" s="242" t="e">
        <f t="shared" ref="W20:W37" ca="1" si="4">IF(AND(AA20*SUMIF($B$20:$B$37,B20,$L$20:$L$37)&gt;0),1,0)</f>
        <v>#VALUE!</v>
      </c>
      <c r="X20" s="545">
        <f>COUNTIF($B$20:B20,$B$17)</f>
        <v>0</v>
      </c>
      <c r="Y20" s="242">
        <f>IF(X20&gt;0,1,1)</f>
        <v>1</v>
      </c>
      <c r="Z20" s="242" t="e">
        <f ca="1">SUMIF($B$20:$B$37,B20,$U$20:$U$37)</f>
        <v>#VALUE!</v>
      </c>
      <c r="AA20" s="242" t="e">
        <f t="shared" ref="AA20:AA37" ca="1" si="5">IF(Y20*Z20&gt;0,1,0)</f>
        <v>#VALUE!</v>
      </c>
      <c r="AC20" s="183" t="str">
        <f>'Настройки УИК'!$R22</f>
        <v>${id_fio1}</v>
      </c>
      <c r="AD20" s="564" t="str">
        <f>'Настройки ТИК'!$C$55</f>
        <v>${code_doc}</v>
      </c>
    </row>
    <row r="21" spans="1:30" ht="48" customHeight="1">
      <c r="A21" s="432" t="s">
        <v>400</v>
      </c>
      <c r="B21" s="293" t="str">
        <f>IF('Настройки УИК'!$B23=0," ",'Настройки УИК'!B23)</f>
        <v>${fio2}</v>
      </c>
      <c r="C21" s="293" t="str">
        <f>IF('Настройки УИК'!$C23=0," ",'Настройки УИК'!$C23)</f>
        <v/>
      </c>
      <c r="D21" s="294" t="e">
        <f>LOOKUP($B$3,'Настройки ТИК'!$AG$32:$AG$117,'Настройки ТИК'!$AI$32:$AI$117)</f>
        <v>#N/A</v>
      </c>
      <c r="E21" s="294" t="e">
        <f>LOOKUP($B$3,'Настройки ТИК'!$AG$32:$AG$117,'Настройки ТИК'!$AJ$32:$AJ$117)</f>
        <v>#N/A</v>
      </c>
      <c r="F21" s="44" t="e">
        <f>'Настройки УИК'!I23</f>
        <v>#VALUE!</v>
      </c>
      <c r="G21" s="44" t="e">
        <f>'Настройки УИК'!J23</f>
        <v>#VALUE!</v>
      </c>
      <c r="H21" s="295" t="e">
        <f t="shared" ca="1" si="0"/>
        <v>#VALUE!</v>
      </c>
      <c r="I21" s="295" t="e">
        <f t="shared" ca="1" si="1"/>
        <v>#VALUE!</v>
      </c>
      <c r="J21" s="44" t="e">
        <f t="shared" ref="J21:J37" ca="1" si="6">ROUND(F21*H21,2)</f>
        <v>#VALUE!</v>
      </c>
      <c r="K21" s="44" t="e">
        <f t="shared" ref="K21:K37" ca="1" si="7">ROUND(G21*I21,2)</f>
        <v>#VALUE!</v>
      </c>
      <c r="L21" s="44" t="e">
        <f t="shared" ref="L21:L37" ca="1" si="8">J21+K21</f>
        <v>#VALUE!</v>
      </c>
      <c r="M21" s="44">
        <f>'Настройки УИК'!K23</f>
        <v>0</v>
      </c>
      <c r="N21" s="292" t="str">
        <f>'Настройки ТИК'!$C$32</f>
        <v>${r_coef}</v>
      </c>
      <c r="O21" s="292" t="e">
        <f t="shared" ca="1" si="2"/>
        <v>#VALUE!</v>
      </c>
      <c r="P21" s="292" t="e">
        <f t="shared" ca="1" si="3"/>
        <v>#VALUE!</v>
      </c>
      <c r="Q21" s="44" t="e">
        <f t="shared" ref="Q21:Q37" ca="1" si="9">ROUND(M21*N21*O21,2)+ROUND(M21*N21*P21*2,2)</f>
        <v>#VALUE!</v>
      </c>
      <c r="R21" s="376"/>
      <c r="S21" s="44" t="e">
        <f t="shared" ref="S21:S37" ca="1" si="10">ROUND(Q21*R21,2)</f>
        <v>#VALUE!</v>
      </c>
      <c r="T21" s="44" t="e">
        <f t="shared" ref="T21:T38" ca="1" si="11">Q21+S21</f>
        <v>#VALUE!</v>
      </c>
      <c r="U21" s="44" t="e">
        <f t="shared" ref="U21:U37" ca="1" si="12">ROUND(L21+Q21+S21,2)</f>
        <v>#VALUE!</v>
      </c>
      <c r="V21" s="49" t="s">
        <v>1048</v>
      </c>
      <c r="W21" s="242" t="e">
        <f t="shared" ca="1" si="4"/>
        <v>#VALUE!</v>
      </c>
      <c r="X21" s="545">
        <f>COUNTIF($B$20:B20,B21)</f>
        <v>0</v>
      </c>
      <c r="Y21" s="242">
        <f>IF(X21&gt;0,0,1)</f>
        <v>1</v>
      </c>
      <c r="Z21" s="242" t="e">
        <f t="shared" ref="Z21:Z37" ca="1" si="13">SUMIF($B$20:$B$37,B21,$U$20:$U$37)</f>
        <v>#VALUE!</v>
      </c>
      <c r="AA21" s="242" t="e">
        <f t="shared" ca="1" si="5"/>
        <v>#VALUE!</v>
      </c>
      <c r="AC21" s="183" t="str">
        <f>'Настройки УИК'!$R23</f>
        <v>${id_fio2}</v>
      </c>
      <c r="AD21" s="564" t="str">
        <f>'Настройки ТИК'!$C$55</f>
        <v>${code_doc}</v>
      </c>
    </row>
    <row r="22" spans="1:30" ht="48" customHeight="1">
      <c r="A22" s="432" t="s">
        <v>401</v>
      </c>
      <c r="B22" s="293" t="str">
        <f>IF('Настройки УИК'!$B24=0," ",'Настройки УИК'!B24)</f>
        <v>${fio3}</v>
      </c>
      <c r="C22" s="293" t="str">
        <f>IF('Настройки УИК'!$C24=0," ",'Настройки УИК'!$C24)</f>
        <v/>
      </c>
      <c r="D22" s="294" t="e">
        <f>LOOKUP($B$3,'Настройки ТИК'!$AG$32:$AG$117,'Настройки ТИК'!$AI$32:$AI$117)</f>
        <v>#N/A</v>
      </c>
      <c r="E22" s="294" t="e">
        <f>LOOKUP($B$3,'Настройки ТИК'!$AG$32:$AG$117,'Настройки ТИК'!$AJ$32:$AJ$117)</f>
        <v>#N/A</v>
      </c>
      <c r="F22" s="44" t="e">
        <f>'Настройки УИК'!I24</f>
        <v>#VALUE!</v>
      </c>
      <c r="G22" s="44" t="e">
        <f>'Настройки УИК'!J24</f>
        <v>#VALUE!</v>
      </c>
      <c r="H22" s="295" t="e">
        <f t="shared" ca="1" si="0"/>
        <v>#VALUE!</v>
      </c>
      <c r="I22" s="295" t="e">
        <f t="shared" ca="1" si="1"/>
        <v>#VALUE!</v>
      </c>
      <c r="J22" s="44" t="e">
        <f t="shared" ca="1" si="6"/>
        <v>#VALUE!</v>
      </c>
      <c r="K22" s="44" t="e">
        <f t="shared" ca="1" si="7"/>
        <v>#VALUE!</v>
      </c>
      <c r="L22" s="44" t="e">
        <f t="shared" ca="1" si="8"/>
        <v>#VALUE!</v>
      </c>
      <c r="M22" s="44">
        <f>'Настройки УИК'!K24</f>
        <v>0</v>
      </c>
      <c r="N22" s="292" t="str">
        <f>'Настройки ТИК'!$C$32</f>
        <v>${r_coef}</v>
      </c>
      <c r="O22" s="292" t="e">
        <f t="shared" ca="1" si="2"/>
        <v>#VALUE!</v>
      </c>
      <c r="P22" s="292" t="e">
        <f t="shared" ca="1" si="3"/>
        <v>#VALUE!</v>
      </c>
      <c r="Q22" s="44" t="e">
        <f t="shared" ca="1" si="9"/>
        <v>#VALUE!</v>
      </c>
      <c r="R22" s="376"/>
      <c r="S22" s="44" t="e">
        <f t="shared" ca="1" si="10"/>
        <v>#VALUE!</v>
      </c>
      <c r="T22" s="44" t="e">
        <f t="shared" ca="1" si="11"/>
        <v>#VALUE!</v>
      </c>
      <c r="U22" s="44" t="e">
        <f t="shared" ca="1" si="12"/>
        <v>#VALUE!</v>
      </c>
      <c r="V22" s="49" t="s">
        <v>1049</v>
      </c>
      <c r="W22" s="242" t="e">
        <f t="shared" ca="1" si="4"/>
        <v>#VALUE!</v>
      </c>
      <c r="X22" s="545">
        <f>COUNTIF($B$20:B21,B22)</f>
        <v>0</v>
      </c>
      <c r="Y22" s="242">
        <f>IF(X22&gt;0,0,1)</f>
        <v>1</v>
      </c>
      <c r="Z22" s="242" t="e">
        <f t="shared" ca="1" si="13"/>
        <v>#VALUE!</v>
      </c>
      <c r="AA22" s="242" t="e">
        <f t="shared" ca="1" si="5"/>
        <v>#VALUE!</v>
      </c>
      <c r="AC22" s="183" t="str">
        <f>'Настройки УИК'!$R24</f>
        <v>${id_fio3}</v>
      </c>
      <c r="AD22" s="564" t="str">
        <f>'Настройки ТИК'!$C$55</f>
        <v>${code_doc}</v>
      </c>
    </row>
    <row r="23" spans="1:30" ht="48" customHeight="1">
      <c r="A23" s="432" t="s">
        <v>402</v>
      </c>
      <c r="B23" s="293" t="str">
        <f>IF('Настройки УИК'!$B25=0," ",'Настройки УИК'!B25)</f>
        <v>${fio4}</v>
      </c>
      <c r="C23" s="293" t="str">
        <f>IF('Настройки УИК'!$C25=0," ",'Настройки УИК'!$C25)</f>
        <v/>
      </c>
      <c r="D23" s="294" t="e">
        <f>LOOKUP($B$3,'Настройки ТИК'!$AG$32:$AG$117,'Настройки ТИК'!$AI$32:$AI$117)</f>
        <v>#N/A</v>
      </c>
      <c r="E23" s="294" t="e">
        <f>LOOKUP($B$3,'Настройки ТИК'!$AG$32:$AG$117,'Настройки ТИК'!$AJ$32:$AJ$117)</f>
        <v>#N/A</v>
      </c>
      <c r="F23" s="44" t="e">
        <f>'Настройки УИК'!I25</f>
        <v>#VALUE!</v>
      </c>
      <c r="G23" s="44" t="e">
        <f>'Настройки УИК'!J25</f>
        <v>#VALUE!</v>
      </c>
      <c r="H23" s="295" t="e">
        <f t="shared" ca="1" si="0"/>
        <v>#VALUE!</v>
      </c>
      <c r="I23" s="295" t="e">
        <f t="shared" ca="1" si="1"/>
        <v>#VALUE!</v>
      </c>
      <c r="J23" s="44" t="e">
        <f t="shared" ca="1" si="6"/>
        <v>#VALUE!</v>
      </c>
      <c r="K23" s="44" t="e">
        <f t="shared" ca="1" si="7"/>
        <v>#VALUE!</v>
      </c>
      <c r="L23" s="44" t="e">
        <f t="shared" ca="1" si="8"/>
        <v>#VALUE!</v>
      </c>
      <c r="M23" s="44">
        <f>'Настройки УИК'!K25</f>
        <v>0</v>
      </c>
      <c r="N23" s="292" t="str">
        <f>'Настройки ТИК'!$C$32</f>
        <v>${r_coef}</v>
      </c>
      <c r="O23" s="292" t="e">
        <f t="shared" ca="1" si="2"/>
        <v>#VALUE!</v>
      </c>
      <c r="P23" s="292" t="e">
        <f t="shared" ca="1" si="3"/>
        <v>#VALUE!</v>
      </c>
      <c r="Q23" s="44" t="e">
        <f t="shared" ca="1" si="9"/>
        <v>#VALUE!</v>
      </c>
      <c r="R23" s="376"/>
      <c r="S23" s="44" t="e">
        <f t="shared" ca="1" si="10"/>
        <v>#VALUE!</v>
      </c>
      <c r="T23" s="44" t="e">
        <f t="shared" ca="1" si="11"/>
        <v>#VALUE!</v>
      </c>
      <c r="U23" s="44" t="e">
        <f t="shared" ca="1" si="12"/>
        <v>#VALUE!</v>
      </c>
      <c r="V23" s="49" t="s">
        <v>1050</v>
      </c>
      <c r="W23" s="242" t="e">
        <f t="shared" ca="1" si="4"/>
        <v>#VALUE!</v>
      </c>
      <c r="X23" s="545">
        <f>COUNTIF($B$20:B22,B23)</f>
        <v>0</v>
      </c>
      <c r="Y23" s="242">
        <f t="shared" ref="Y23:Y37" si="14">IF(X23&gt;0,0,1)</f>
        <v>1</v>
      </c>
      <c r="Z23" s="242" t="e">
        <f t="shared" ca="1" si="13"/>
        <v>#VALUE!</v>
      </c>
      <c r="AA23" s="242" t="e">
        <f t="shared" ca="1" si="5"/>
        <v>#VALUE!</v>
      </c>
      <c r="AC23" s="183" t="str">
        <f>'Настройки УИК'!$R25</f>
        <v>${id_fio4}</v>
      </c>
      <c r="AD23" s="564" t="str">
        <f>'Настройки ТИК'!$C$55</f>
        <v>${code_doc}</v>
      </c>
    </row>
    <row r="24" spans="1:30" ht="48" customHeight="1">
      <c r="A24" s="432" t="s">
        <v>403</v>
      </c>
      <c r="B24" s="293" t="str">
        <f>IF('Настройки УИК'!$B26=0," ",'Настройки УИК'!B26)</f>
        <v>${fio5}</v>
      </c>
      <c r="C24" s="293" t="str">
        <f>IF('Настройки УИК'!$C26=0," ",'Настройки УИК'!$C26)</f>
        <v/>
      </c>
      <c r="D24" s="294" t="e">
        <f>LOOKUP($B$3,'Настройки ТИК'!$AG$32:$AG$117,'Настройки ТИК'!$AI$32:$AI$117)</f>
        <v>#N/A</v>
      </c>
      <c r="E24" s="294" t="e">
        <f>LOOKUP($B$3,'Настройки ТИК'!$AG$32:$AG$117,'Настройки ТИК'!$AJ$32:$AJ$117)</f>
        <v>#N/A</v>
      </c>
      <c r="F24" s="44" t="e">
        <f>'Настройки УИК'!I26</f>
        <v>#VALUE!</v>
      </c>
      <c r="G24" s="44" t="e">
        <f>'Настройки УИК'!J26</f>
        <v>#VALUE!</v>
      </c>
      <c r="H24" s="295" t="e">
        <f t="shared" ca="1" si="0"/>
        <v>#VALUE!</v>
      </c>
      <c r="I24" s="295" t="e">
        <f t="shared" ca="1" si="1"/>
        <v>#VALUE!</v>
      </c>
      <c r="J24" s="44" t="e">
        <f t="shared" ca="1" si="6"/>
        <v>#VALUE!</v>
      </c>
      <c r="K24" s="44" t="e">
        <f t="shared" ca="1" si="7"/>
        <v>#VALUE!</v>
      </c>
      <c r="L24" s="44" t="e">
        <f t="shared" ca="1" si="8"/>
        <v>#VALUE!</v>
      </c>
      <c r="M24" s="44">
        <f>'Настройки УИК'!K26</f>
        <v>0</v>
      </c>
      <c r="N24" s="292" t="str">
        <f>'Настройки ТИК'!$C$32</f>
        <v>${r_coef}</v>
      </c>
      <c r="O24" s="292" t="e">
        <f t="shared" ca="1" si="2"/>
        <v>#VALUE!</v>
      </c>
      <c r="P24" s="292" t="e">
        <f t="shared" ca="1" si="3"/>
        <v>#VALUE!</v>
      </c>
      <c r="Q24" s="44" t="e">
        <f t="shared" ca="1" si="9"/>
        <v>#VALUE!</v>
      </c>
      <c r="R24" s="376"/>
      <c r="S24" s="44" t="e">
        <f t="shared" ca="1" si="10"/>
        <v>#VALUE!</v>
      </c>
      <c r="T24" s="44" t="e">
        <f t="shared" ca="1" si="11"/>
        <v>#VALUE!</v>
      </c>
      <c r="U24" s="44" t="e">
        <f t="shared" ca="1" si="12"/>
        <v>#VALUE!</v>
      </c>
      <c r="V24" s="49" t="s">
        <v>1051</v>
      </c>
      <c r="W24" s="242" t="e">
        <f t="shared" ca="1" si="4"/>
        <v>#VALUE!</v>
      </c>
      <c r="X24" s="545">
        <f>COUNTIF($B$20:B23,B24)</f>
        <v>0</v>
      </c>
      <c r="Y24" s="242">
        <f t="shared" si="14"/>
        <v>1</v>
      </c>
      <c r="Z24" s="242" t="e">
        <f t="shared" ca="1" si="13"/>
        <v>#VALUE!</v>
      </c>
      <c r="AA24" s="242" t="e">
        <f t="shared" ca="1" si="5"/>
        <v>#VALUE!</v>
      </c>
      <c r="AC24" s="183" t="str">
        <f>'Настройки УИК'!$R26</f>
        <v>${id_fio5}</v>
      </c>
      <c r="AD24" s="564" t="str">
        <f>'Настройки ТИК'!$C$55</f>
        <v>${code_doc}</v>
      </c>
    </row>
    <row r="25" spans="1:30" ht="48" customHeight="1">
      <c r="A25" s="432" t="s">
        <v>404</v>
      </c>
      <c r="B25" s="293" t="str">
        <f>IF('Настройки УИК'!$B27=0," ",'Настройки УИК'!B27)</f>
        <v>${fio6}</v>
      </c>
      <c r="C25" s="293" t="str">
        <f>IF('Настройки УИК'!$C27=0," ",'Настройки УИК'!$C27)</f>
        <v/>
      </c>
      <c r="D25" s="294" t="e">
        <f>LOOKUP($B$3,'Настройки ТИК'!$AG$32:$AG$117,'Настройки ТИК'!$AI$32:$AI$117)</f>
        <v>#N/A</v>
      </c>
      <c r="E25" s="294" t="e">
        <f>LOOKUP($B$3,'Настройки ТИК'!$AG$32:$AG$117,'Настройки ТИК'!$AJ$32:$AJ$117)</f>
        <v>#N/A</v>
      </c>
      <c r="F25" s="44" t="e">
        <f>'Настройки УИК'!I27</f>
        <v>#VALUE!</v>
      </c>
      <c r="G25" s="44" t="e">
        <f>'Настройки УИК'!J27</f>
        <v>#VALUE!</v>
      </c>
      <c r="H25" s="295" t="e">
        <f t="shared" ca="1" si="0"/>
        <v>#VALUE!</v>
      </c>
      <c r="I25" s="295" t="e">
        <f t="shared" ca="1" si="1"/>
        <v>#VALUE!</v>
      </c>
      <c r="J25" s="44" t="e">
        <f t="shared" ca="1" si="6"/>
        <v>#VALUE!</v>
      </c>
      <c r="K25" s="44" t="e">
        <f t="shared" ca="1" si="7"/>
        <v>#VALUE!</v>
      </c>
      <c r="L25" s="44" t="e">
        <f t="shared" ca="1" si="8"/>
        <v>#VALUE!</v>
      </c>
      <c r="M25" s="44">
        <f>'Настройки УИК'!K27</f>
        <v>0</v>
      </c>
      <c r="N25" s="292" t="str">
        <f>'Настройки ТИК'!$C$32</f>
        <v>${r_coef}</v>
      </c>
      <c r="O25" s="292" t="e">
        <f t="shared" ca="1" si="2"/>
        <v>#VALUE!</v>
      </c>
      <c r="P25" s="292" t="e">
        <f t="shared" ca="1" si="3"/>
        <v>#VALUE!</v>
      </c>
      <c r="Q25" s="44" t="e">
        <f t="shared" ca="1" si="9"/>
        <v>#VALUE!</v>
      </c>
      <c r="R25" s="376"/>
      <c r="S25" s="44" t="e">
        <f t="shared" ca="1" si="10"/>
        <v>#VALUE!</v>
      </c>
      <c r="T25" s="44" t="e">
        <f t="shared" ca="1" si="11"/>
        <v>#VALUE!</v>
      </c>
      <c r="U25" s="44" t="e">
        <f t="shared" ca="1" si="12"/>
        <v>#VALUE!</v>
      </c>
      <c r="V25" s="49" t="s">
        <v>1052</v>
      </c>
      <c r="W25" s="242" t="e">
        <f t="shared" ca="1" si="4"/>
        <v>#VALUE!</v>
      </c>
      <c r="X25" s="545">
        <f>COUNTIF($B$20:B24,B25)</f>
        <v>0</v>
      </c>
      <c r="Y25" s="242">
        <f t="shared" si="14"/>
        <v>1</v>
      </c>
      <c r="Z25" s="242" t="e">
        <f t="shared" ca="1" si="13"/>
        <v>#VALUE!</v>
      </c>
      <c r="AA25" s="242" t="e">
        <f t="shared" ca="1" si="5"/>
        <v>#VALUE!</v>
      </c>
      <c r="AC25" s="183" t="str">
        <f>'Настройки УИК'!$R27</f>
        <v>${id_fio6}</v>
      </c>
      <c r="AD25" s="564" t="str">
        <f>'Настройки ТИК'!$C$55</f>
        <v>${code_doc}</v>
      </c>
    </row>
    <row r="26" spans="1:30" ht="48" customHeight="1">
      <c r="A26" s="432" t="s">
        <v>405</v>
      </c>
      <c r="B26" s="293" t="str">
        <f>IF('Настройки УИК'!$B28=0," ",'Настройки УИК'!B28)</f>
        <v>${fio7}</v>
      </c>
      <c r="C26" s="293" t="str">
        <f>IF('Настройки УИК'!$C28=0," ",'Настройки УИК'!$C28)</f>
        <v/>
      </c>
      <c r="D26" s="294" t="e">
        <f>LOOKUP($B$3,'Настройки ТИК'!$AG$32:$AG$117,'Настройки ТИК'!$AI$32:$AI$117)</f>
        <v>#N/A</v>
      </c>
      <c r="E26" s="294" t="e">
        <f>LOOKUP($B$3,'Настройки ТИК'!$AG$32:$AG$117,'Настройки ТИК'!$AJ$32:$AJ$117)</f>
        <v>#N/A</v>
      </c>
      <c r="F26" s="44" t="e">
        <f>'Настройки УИК'!I28</f>
        <v>#VALUE!</v>
      </c>
      <c r="G26" s="44" t="e">
        <f>'Настройки УИК'!J28</f>
        <v>#VALUE!</v>
      </c>
      <c r="H26" s="295" t="e">
        <f t="shared" ca="1" si="0"/>
        <v>#VALUE!</v>
      </c>
      <c r="I26" s="295" t="e">
        <f t="shared" ca="1" si="1"/>
        <v>#VALUE!</v>
      </c>
      <c r="J26" s="44" t="e">
        <f t="shared" ca="1" si="6"/>
        <v>#VALUE!</v>
      </c>
      <c r="K26" s="44" t="e">
        <f t="shared" ca="1" si="7"/>
        <v>#VALUE!</v>
      </c>
      <c r="L26" s="44" t="e">
        <f t="shared" ca="1" si="8"/>
        <v>#VALUE!</v>
      </c>
      <c r="M26" s="44">
        <f>'Настройки УИК'!K28</f>
        <v>0</v>
      </c>
      <c r="N26" s="292" t="str">
        <f>'Настройки ТИК'!$C$32</f>
        <v>${r_coef}</v>
      </c>
      <c r="O26" s="292" t="e">
        <f t="shared" ca="1" si="2"/>
        <v>#VALUE!</v>
      </c>
      <c r="P26" s="292" t="e">
        <f t="shared" ca="1" si="3"/>
        <v>#VALUE!</v>
      </c>
      <c r="Q26" s="44" t="e">
        <f t="shared" ca="1" si="9"/>
        <v>#VALUE!</v>
      </c>
      <c r="R26" s="376"/>
      <c r="S26" s="44" t="e">
        <f t="shared" ca="1" si="10"/>
        <v>#VALUE!</v>
      </c>
      <c r="T26" s="44" t="e">
        <f t="shared" ca="1" si="11"/>
        <v>#VALUE!</v>
      </c>
      <c r="U26" s="44" t="e">
        <f t="shared" ca="1" si="12"/>
        <v>#VALUE!</v>
      </c>
      <c r="V26" s="49" t="s">
        <v>1053</v>
      </c>
      <c r="W26" s="242" t="e">
        <f t="shared" ca="1" si="4"/>
        <v>#VALUE!</v>
      </c>
      <c r="X26" s="545">
        <f>COUNTIF($B$20:B25,B26)</f>
        <v>0</v>
      </c>
      <c r="Y26" s="242">
        <f t="shared" si="14"/>
        <v>1</v>
      </c>
      <c r="Z26" s="242" t="e">
        <f t="shared" ca="1" si="13"/>
        <v>#VALUE!</v>
      </c>
      <c r="AA26" s="242" t="e">
        <f t="shared" ca="1" si="5"/>
        <v>#VALUE!</v>
      </c>
      <c r="AC26" s="183" t="str">
        <f>'Настройки УИК'!$R28</f>
        <v>${id_fio7}</v>
      </c>
      <c r="AD26" s="564" t="str">
        <f>'Настройки ТИК'!$C$55</f>
        <v>${code_doc}</v>
      </c>
    </row>
    <row r="27" spans="1:30" ht="48" customHeight="1">
      <c r="A27" s="432" t="s">
        <v>406</v>
      </c>
      <c r="B27" s="293" t="str">
        <f>IF('Настройки УИК'!$B29=0," ",'Настройки УИК'!B29)</f>
        <v>${fio8}</v>
      </c>
      <c r="C27" s="293" t="str">
        <f>IF('Настройки УИК'!$C29=0," ",'Настройки УИК'!$C29)</f>
        <v/>
      </c>
      <c r="D27" s="294" t="e">
        <f>LOOKUP($B$3,'Настройки ТИК'!$AG$32:$AG$117,'Настройки ТИК'!$AI$32:$AI$117)</f>
        <v>#N/A</v>
      </c>
      <c r="E27" s="294" t="e">
        <f>LOOKUP($B$3,'Настройки ТИК'!$AG$32:$AG$117,'Настройки ТИК'!$AJ$32:$AJ$117)</f>
        <v>#N/A</v>
      </c>
      <c r="F27" s="44" t="e">
        <f>'Настройки УИК'!I29</f>
        <v>#VALUE!</v>
      </c>
      <c r="G27" s="44" t="e">
        <f>'Настройки УИК'!J29</f>
        <v>#VALUE!</v>
      </c>
      <c r="H27" s="295" t="e">
        <f t="shared" ca="1" si="0"/>
        <v>#VALUE!</v>
      </c>
      <c r="I27" s="295" t="e">
        <f t="shared" ca="1" si="1"/>
        <v>#VALUE!</v>
      </c>
      <c r="J27" s="44" t="e">
        <f t="shared" ca="1" si="6"/>
        <v>#VALUE!</v>
      </c>
      <c r="K27" s="44" t="e">
        <f t="shared" ca="1" si="7"/>
        <v>#VALUE!</v>
      </c>
      <c r="L27" s="44" t="e">
        <f t="shared" ca="1" si="8"/>
        <v>#VALUE!</v>
      </c>
      <c r="M27" s="44">
        <f>'Настройки УИК'!K29</f>
        <v>0</v>
      </c>
      <c r="N27" s="292" t="str">
        <f>'Настройки ТИК'!$C$32</f>
        <v>${r_coef}</v>
      </c>
      <c r="O27" s="292" t="e">
        <f t="shared" ca="1" si="2"/>
        <v>#VALUE!</v>
      </c>
      <c r="P27" s="292" t="e">
        <f t="shared" ca="1" si="3"/>
        <v>#VALUE!</v>
      </c>
      <c r="Q27" s="44" t="e">
        <f t="shared" ca="1" si="9"/>
        <v>#VALUE!</v>
      </c>
      <c r="R27" s="376"/>
      <c r="S27" s="44" t="e">
        <f t="shared" ca="1" si="10"/>
        <v>#VALUE!</v>
      </c>
      <c r="T27" s="44" t="e">
        <f t="shared" ca="1" si="11"/>
        <v>#VALUE!</v>
      </c>
      <c r="U27" s="44" t="e">
        <f t="shared" ca="1" si="12"/>
        <v>#VALUE!</v>
      </c>
      <c r="V27" s="49" t="s">
        <v>1054</v>
      </c>
      <c r="W27" s="242" t="e">
        <f t="shared" ca="1" si="4"/>
        <v>#VALUE!</v>
      </c>
      <c r="X27" s="545">
        <f>COUNTIF($B$20:B26,B27)</f>
        <v>0</v>
      </c>
      <c r="Y27" s="242">
        <f t="shared" si="14"/>
        <v>1</v>
      </c>
      <c r="Z27" s="242" t="e">
        <f t="shared" ca="1" si="13"/>
        <v>#VALUE!</v>
      </c>
      <c r="AA27" s="242" t="e">
        <f t="shared" ca="1" si="5"/>
        <v>#VALUE!</v>
      </c>
      <c r="AC27" s="183" t="str">
        <f>'Настройки УИК'!$R29</f>
        <v>${id_fio8}</v>
      </c>
      <c r="AD27" s="564" t="str">
        <f>'Настройки ТИК'!$C$55</f>
        <v>${code_doc}</v>
      </c>
    </row>
    <row r="28" spans="1:30" ht="48" customHeight="1">
      <c r="A28" s="432" t="s">
        <v>407</v>
      </c>
      <c r="B28" s="293" t="str">
        <f>IF('Настройки УИК'!$B30=0," ",'Настройки УИК'!B30)</f>
        <v>${fio9}</v>
      </c>
      <c r="C28" s="293" t="str">
        <f>IF('Настройки УИК'!$C30=0," ",'Настройки УИК'!$C30)</f>
        <v/>
      </c>
      <c r="D28" s="294" t="e">
        <f>LOOKUP($B$3,'Настройки ТИК'!$AG$32:$AG$117,'Настройки ТИК'!$AI$32:$AI$117)</f>
        <v>#N/A</v>
      </c>
      <c r="E28" s="294" t="e">
        <f>LOOKUP($B$3,'Настройки ТИК'!$AG$32:$AG$117,'Настройки ТИК'!$AJ$32:$AJ$117)</f>
        <v>#N/A</v>
      </c>
      <c r="F28" s="44" t="e">
        <f>'Настройки УИК'!I30</f>
        <v>#VALUE!</v>
      </c>
      <c r="G28" s="44" t="e">
        <f>'Настройки УИК'!J30</f>
        <v>#VALUE!</v>
      </c>
      <c r="H28" s="295" t="e">
        <f t="shared" ca="1" si="0"/>
        <v>#VALUE!</v>
      </c>
      <c r="I28" s="295" t="e">
        <f t="shared" ca="1" si="1"/>
        <v>#VALUE!</v>
      </c>
      <c r="J28" s="44" t="e">
        <f t="shared" ca="1" si="6"/>
        <v>#VALUE!</v>
      </c>
      <c r="K28" s="44" t="e">
        <f t="shared" ca="1" si="7"/>
        <v>#VALUE!</v>
      </c>
      <c r="L28" s="44" t="e">
        <f t="shared" ca="1" si="8"/>
        <v>#VALUE!</v>
      </c>
      <c r="M28" s="44">
        <f>'Настройки УИК'!K30</f>
        <v>0</v>
      </c>
      <c r="N28" s="292" t="str">
        <f>'Настройки ТИК'!$C$32</f>
        <v>${r_coef}</v>
      </c>
      <c r="O28" s="292" t="e">
        <f t="shared" ca="1" si="2"/>
        <v>#VALUE!</v>
      </c>
      <c r="P28" s="292" t="e">
        <f t="shared" ca="1" si="3"/>
        <v>#VALUE!</v>
      </c>
      <c r="Q28" s="44" t="e">
        <f t="shared" ca="1" si="9"/>
        <v>#VALUE!</v>
      </c>
      <c r="R28" s="376"/>
      <c r="S28" s="44" t="e">
        <f t="shared" ca="1" si="10"/>
        <v>#VALUE!</v>
      </c>
      <c r="T28" s="44" t="e">
        <f t="shared" ca="1" si="11"/>
        <v>#VALUE!</v>
      </c>
      <c r="U28" s="44" t="e">
        <f t="shared" ca="1" si="12"/>
        <v>#VALUE!</v>
      </c>
      <c r="V28" s="49" t="s">
        <v>1055</v>
      </c>
      <c r="W28" s="242" t="e">
        <f t="shared" ca="1" si="4"/>
        <v>#VALUE!</v>
      </c>
      <c r="X28" s="545">
        <f>COUNTIF($B$20:B27,B28)</f>
        <v>0</v>
      </c>
      <c r="Y28" s="242">
        <f t="shared" si="14"/>
        <v>1</v>
      </c>
      <c r="Z28" s="242" t="e">
        <f t="shared" ca="1" si="13"/>
        <v>#VALUE!</v>
      </c>
      <c r="AA28" s="242" t="e">
        <f t="shared" ca="1" si="5"/>
        <v>#VALUE!</v>
      </c>
      <c r="AC28" s="183" t="str">
        <f>'Настройки УИК'!$R30</f>
        <v>${id_fio9}</v>
      </c>
      <c r="AD28" s="564" t="str">
        <f>'Настройки ТИК'!$C$55</f>
        <v>${code_doc}</v>
      </c>
    </row>
    <row r="29" spans="1:30" ht="48" customHeight="1">
      <c r="A29" s="432" t="s">
        <v>408</v>
      </c>
      <c r="B29" s="293" t="str">
        <f>IF('Настройки УИК'!$B31=0," ",'Настройки УИК'!B31)</f>
        <v>${fio10}</v>
      </c>
      <c r="C29" s="293" t="str">
        <f>IF('Настройки УИК'!$C31=0," ",'Настройки УИК'!$C31)</f>
        <v/>
      </c>
      <c r="D29" s="294" t="e">
        <f>LOOKUP($B$3,'Настройки ТИК'!$AG$32:$AG$117,'Настройки ТИК'!$AI$32:$AI$117)</f>
        <v>#N/A</v>
      </c>
      <c r="E29" s="294" t="e">
        <f>LOOKUP($B$3,'Настройки ТИК'!$AG$32:$AG$117,'Настройки ТИК'!$AJ$32:$AJ$117)</f>
        <v>#N/A</v>
      </c>
      <c r="F29" s="44" t="e">
        <f>'Настройки УИК'!I31</f>
        <v>#VALUE!</v>
      </c>
      <c r="G29" s="44" t="e">
        <f>'Настройки УИК'!J31</f>
        <v>#VALUE!</v>
      </c>
      <c r="H29" s="295" t="e">
        <f t="shared" ca="1" si="0"/>
        <v>#VALUE!</v>
      </c>
      <c r="I29" s="295" t="e">
        <f t="shared" ca="1" si="1"/>
        <v>#VALUE!</v>
      </c>
      <c r="J29" s="44" t="e">
        <f t="shared" ca="1" si="6"/>
        <v>#VALUE!</v>
      </c>
      <c r="K29" s="44" t="e">
        <f t="shared" ca="1" si="7"/>
        <v>#VALUE!</v>
      </c>
      <c r="L29" s="44" t="e">
        <f t="shared" ca="1" si="8"/>
        <v>#VALUE!</v>
      </c>
      <c r="M29" s="44">
        <f>'Настройки УИК'!K31</f>
        <v>0</v>
      </c>
      <c r="N29" s="292" t="str">
        <f>'Настройки ТИК'!$C$32</f>
        <v>${r_coef}</v>
      </c>
      <c r="O29" s="292" t="e">
        <f t="shared" ca="1" si="2"/>
        <v>#VALUE!</v>
      </c>
      <c r="P29" s="292" t="e">
        <f t="shared" ca="1" si="3"/>
        <v>#VALUE!</v>
      </c>
      <c r="Q29" s="44" t="e">
        <f t="shared" ca="1" si="9"/>
        <v>#VALUE!</v>
      </c>
      <c r="R29" s="376"/>
      <c r="S29" s="44" t="e">
        <f t="shared" ca="1" si="10"/>
        <v>#VALUE!</v>
      </c>
      <c r="T29" s="44" t="e">
        <f t="shared" ca="1" si="11"/>
        <v>#VALUE!</v>
      </c>
      <c r="U29" s="44" t="e">
        <f t="shared" ca="1" si="12"/>
        <v>#VALUE!</v>
      </c>
      <c r="V29" s="49" t="s">
        <v>1056</v>
      </c>
      <c r="W29" s="242" t="e">
        <f t="shared" ca="1" si="4"/>
        <v>#VALUE!</v>
      </c>
      <c r="X29" s="545">
        <f>COUNTIF($B$20:B28,B29)</f>
        <v>0</v>
      </c>
      <c r="Y29" s="242">
        <f t="shared" si="14"/>
        <v>1</v>
      </c>
      <c r="Z29" s="242" t="e">
        <f t="shared" ca="1" si="13"/>
        <v>#VALUE!</v>
      </c>
      <c r="AA29" s="242" t="e">
        <f t="shared" ca="1" si="5"/>
        <v>#VALUE!</v>
      </c>
      <c r="AC29" s="183" t="str">
        <f>'Настройки УИК'!$R31</f>
        <v>${id_fio10}</v>
      </c>
      <c r="AD29" s="564" t="str">
        <f>'Настройки ТИК'!$C$55</f>
        <v>${code_doc}</v>
      </c>
    </row>
    <row r="30" spans="1:30" ht="48" customHeight="1">
      <c r="A30" s="432" t="s">
        <v>409</v>
      </c>
      <c r="B30" s="293" t="str">
        <f>IF('Настройки УИК'!$B32=0," ",'Настройки УИК'!B32)</f>
        <v>${fio11}</v>
      </c>
      <c r="C30" s="293" t="str">
        <f>IF('Настройки УИК'!$C32=0," ",'Настройки УИК'!$C32)</f>
        <v/>
      </c>
      <c r="D30" s="294" t="e">
        <f>LOOKUP($B$3,'Настройки ТИК'!$AG$32:$AG$117,'Настройки ТИК'!$AI$32:$AI$117)</f>
        <v>#N/A</v>
      </c>
      <c r="E30" s="294" t="e">
        <f>LOOKUP($B$3,'Настройки ТИК'!$AG$32:$AG$117,'Настройки ТИК'!$AJ$32:$AJ$117)</f>
        <v>#N/A</v>
      </c>
      <c r="F30" s="44" t="e">
        <f>'Настройки УИК'!I32</f>
        <v>#VALUE!</v>
      </c>
      <c r="G30" s="44" t="e">
        <f>'Настройки УИК'!J32</f>
        <v>#VALUE!</v>
      </c>
      <c r="H30" s="295" t="e">
        <f t="shared" ca="1" si="0"/>
        <v>#VALUE!</v>
      </c>
      <c r="I30" s="295" t="e">
        <f t="shared" ca="1" si="1"/>
        <v>#VALUE!</v>
      </c>
      <c r="J30" s="44" t="e">
        <f t="shared" ca="1" si="6"/>
        <v>#VALUE!</v>
      </c>
      <c r="K30" s="44" t="e">
        <f t="shared" ca="1" si="7"/>
        <v>#VALUE!</v>
      </c>
      <c r="L30" s="44" t="e">
        <f t="shared" ca="1" si="8"/>
        <v>#VALUE!</v>
      </c>
      <c r="M30" s="44">
        <f>'Настройки УИК'!K32</f>
        <v>0</v>
      </c>
      <c r="N30" s="292" t="str">
        <f>'Настройки ТИК'!$C$32</f>
        <v>${r_coef}</v>
      </c>
      <c r="O30" s="292" t="e">
        <f t="shared" ca="1" si="2"/>
        <v>#VALUE!</v>
      </c>
      <c r="P30" s="292" t="e">
        <f t="shared" ca="1" si="3"/>
        <v>#VALUE!</v>
      </c>
      <c r="Q30" s="44" t="e">
        <f t="shared" ca="1" si="9"/>
        <v>#VALUE!</v>
      </c>
      <c r="R30" s="376"/>
      <c r="S30" s="44" t="e">
        <f t="shared" ca="1" si="10"/>
        <v>#VALUE!</v>
      </c>
      <c r="T30" s="44" t="e">
        <f t="shared" ca="1" si="11"/>
        <v>#VALUE!</v>
      </c>
      <c r="U30" s="44" t="e">
        <f t="shared" ca="1" si="12"/>
        <v>#VALUE!</v>
      </c>
      <c r="V30" s="49" t="s">
        <v>1057</v>
      </c>
      <c r="W30" s="242" t="e">
        <f t="shared" ca="1" si="4"/>
        <v>#VALUE!</v>
      </c>
      <c r="X30" s="545">
        <f>COUNTIF($B$20:B29,B30)</f>
        <v>0</v>
      </c>
      <c r="Y30" s="242">
        <f t="shared" si="14"/>
        <v>1</v>
      </c>
      <c r="Z30" s="242" t="e">
        <f t="shared" ca="1" si="13"/>
        <v>#VALUE!</v>
      </c>
      <c r="AA30" s="242" t="e">
        <f t="shared" ca="1" si="5"/>
        <v>#VALUE!</v>
      </c>
      <c r="AC30" s="183" t="str">
        <f>'Настройки УИК'!$R32</f>
        <v>${id_fio11}</v>
      </c>
      <c r="AD30" s="564" t="str">
        <f>'Настройки ТИК'!$C$55</f>
        <v>${code_doc}</v>
      </c>
    </row>
    <row r="31" spans="1:30" ht="48" customHeight="1">
      <c r="A31" s="432" t="s">
        <v>410</v>
      </c>
      <c r="B31" s="293" t="str">
        <f>IF('Настройки УИК'!$B33=0," ",'Настройки УИК'!B33)</f>
        <v>${fio12}</v>
      </c>
      <c r="C31" s="293" t="str">
        <f>IF('Настройки УИК'!$C33=0," ",'Настройки УИК'!$C33)</f>
        <v/>
      </c>
      <c r="D31" s="294" t="e">
        <f>LOOKUP($B$3,'Настройки ТИК'!$AG$32:$AG$117,'Настройки ТИК'!$AI$32:$AI$117)</f>
        <v>#N/A</v>
      </c>
      <c r="E31" s="294" t="e">
        <f>LOOKUP($B$3,'Настройки ТИК'!$AG$32:$AG$117,'Настройки ТИК'!$AJ$32:$AJ$117)</f>
        <v>#N/A</v>
      </c>
      <c r="F31" s="44" t="e">
        <f>'Настройки УИК'!I33</f>
        <v>#VALUE!</v>
      </c>
      <c r="G31" s="44" t="e">
        <f>'Настройки УИК'!J33</f>
        <v>#VALUE!</v>
      </c>
      <c r="H31" s="295" t="e">
        <f t="shared" ca="1" si="0"/>
        <v>#VALUE!</v>
      </c>
      <c r="I31" s="295" t="e">
        <f t="shared" ca="1" si="1"/>
        <v>#VALUE!</v>
      </c>
      <c r="J31" s="44" t="e">
        <f t="shared" ca="1" si="6"/>
        <v>#VALUE!</v>
      </c>
      <c r="K31" s="44" t="e">
        <f t="shared" ca="1" si="7"/>
        <v>#VALUE!</v>
      </c>
      <c r="L31" s="44" t="e">
        <f t="shared" ca="1" si="8"/>
        <v>#VALUE!</v>
      </c>
      <c r="M31" s="44">
        <f>'Настройки УИК'!K33</f>
        <v>0</v>
      </c>
      <c r="N31" s="292" t="str">
        <f>'Настройки ТИК'!$C$32</f>
        <v>${r_coef}</v>
      </c>
      <c r="O31" s="292" t="e">
        <f t="shared" ca="1" si="2"/>
        <v>#VALUE!</v>
      </c>
      <c r="P31" s="292" t="e">
        <f t="shared" ca="1" si="3"/>
        <v>#VALUE!</v>
      </c>
      <c r="Q31" s="44" t="e">
        <f t="shared" ca="1" si="9"/>
        <v>#VALUE!</v>
      </c>
      <c r="R31" s="376"/>
      <c r="S31" s="44" t="e">
        <f t="shared" ca="1" si="10"/>
        <v>#VALUE!</v>
      </c>
      <c r="T31" s="44" t="e">
        <f t="shared" ca="1" si="11"/>
        <v>#VALUE!</v>
      </c>
      <c r="U31" s="44" t="e">
        <f t="shared" ca="1" si="12"/>
        <v>#VALUE!</v>
      </c>
      <c r="V31" s="49" t="s">
        <v>1058</v>
      </c>
      <c r="W31" s="242" t="e">
        <f t="shared" ca="1" si="4"/>
        <v>#VALUE!</v>
      </c>
      <c r="X31" s="545">
        <f>COUNTIF($B$20:B30,B31)</f>
        <v>0</v>
      </c>
      <c r="Y31" s="242">
        <f t="shared" si="14"/>
        <v>1</v>
      </c>
      <c r="Z31" s="242" t="e">
        <f t="shared" ca="1" si="13"/>
        <v>#VALUE!</v>
      </c>
      <c r="AA31" s="242" t="e">
        <f t="shared" ca="1" si="5"/>
        <v>#VALUE!</v>
      </c>
      <c r="AC31" s="183" t="str">
        <f>'Настройки УИК'!$R33</f>
        <v>${id_fio12}</v>
      </c>
      <c r="AD31" s="564" t="str">
        <f>'Настройки ТИК'!$C$55</f>
        <v>${code_doc}</v>
      </c>
    </row>
    <row r="32" spans="1:30" ht="48" customHeight="1">
      <c r="A32" s="432" t="s">
        <v>411</v>
      </c>
      <c r="B32" s="293" t="str">
        <f>IF('Настройки УИК'!$B34=0," ",'Настройки УИК'!B34)</f>
        <v>${fio13}</v>
      </c>
      <c r="C32" s="293" t="str">
        <f>IF('Настройки УИК'!$C34=0," ",'Настройки УИК'!$C34)</f>
        <v/>
      </c>
      <c r="D32" s="294" t="e">
        <f>LOOKUP($B$3,'Настройки ТИК'!$AG$32:$AG$117,'Настройки ТИК'!$AI$32:$AI$117)</f>
        <v>#N/A</v>
      </c>
      <c r="E32" s="294" t="e">
        <f>LOOKUP($B$3,'Настройки ТИК'!$AG$32:$AG$117,'Настройки ТИК'!$AJ$32:$AJ$117)</f>
        <v>#N/A</v>
      </c>
      <c r="F32" s="44" t="e">
        <f>'Настройки УИК'!I34</f>
        <v>#VALUE!</v>
      </c>
      <c r="G32" s="44" t="e">
        <f>'Настройки УИК'!J34</f>
        <v>#VALUE!</v>
      </c>
      <c r="H32" s="295" t="e">
        <f t="shared" ca="1" si="0"/>
        <v>#VALUE!</v>
      </c>
      <c r="I32" s="295" t="e">
        <f t="shared" ca="1" si="1"/>
        <v>#VALUE!</v>
      </c>
      <c r="J32" s="44" t="e">
        <f t="shared" ca="1" si="6"/>
        <v>#VALUE!</v>
      </c>
      <c r="K32" s="44" t="e">
        <f t="shared" ca="1" si="7"/>
        <v>#VALUE!</v>
      </c>
      <c r="L32" s="44" t="e">
        <f t="shared" ca="1" si="8"/>
        <v>#VALUE!</v>
      </c>
      <c r="M32" s="44">
        <f>'Настройки УИК'!K34</f>
        <v>0</v>
      </c>
      <c r="N32" s="292" t="str">
        <f>'Настройки ТИК'!$C$32</f>
        <v>${r_coef}</v>
      </c>
      <c r="O32" s="292" t="e">
        <f t="shared" ca="1" si="2"/>
        <v>#VALUE!</v>
      </c>
      <c r="P32" s="292" t="e">
        <f t="shared" ca="1" si="3"/>
        <v>#VALUE!</v>
      </c>
      <c r="Q32" s="44" t="e">
        <f t="shared" ca="1" si="9"/>
        <v>#VALUE!</v>
      </c>
      <c r="R32" s="376"/>
      <c r="S32" s="44" t="e">
        <f t="shared" ca="1" si="10"/>
        <v>#VALUE!</v>
      </c>
      <c r="T32" s="44" t="e">
        <f t="shared" ca="1" si="11"/>
        <v>#VALUE!</v>
      </c>
      <c r="U32" s="44" t="e">
        <f t="shared" ca="1" si="12"/>
        <v>#VALUE!</v>
      </c>
      <c r="V32" s="49" t="s">
        <v>1059</v>
      </c>
      <c r="W32" s="242" t="e">
        <f t="shared" ca="1" si="4"/>
        <v>#VALUE!</v>
      </c>
      <c r="X32" s="545">
        <f>COUNTIF($B$20:B31,B32)</f>
        <v>0</v>
      </c>
      <c r="Y32" s="242">
        <f t="shared" si="14"/>
        <v>1</v>
      </c>
      <c r="Z32" s="242" t="e">
        <f t="shared" ca="1" si="13"/>
        <v>#VALUE!</v>
      </c>
      <c r="AA32" s="242" t="e">
        <f t="shared" ca="1" si="5"/>
        <v>#VALUE!</v>
      </c>
      <c r="AC32" s="183" t="str">
        <f>'Настройки УИК'!$R34</f>
        <v>${id_fio13}</v>
      </c>
      <c r="AD32" s="564" t="str">
        <f>'Настройки ТИК'!$C$55</f>
        <v>${code_doc}</v>
      </c>
    </row>
    <row r="33" spans="1:30" ht="48" customHeight="1">
      <c r="A33" s="432" t="s">
        <v>412</v>
      </c>
      <c r="B33" s="293" t="str">
        <f>IF('Настройки УИК'!$B35=0," ",'Настройки УИК'!B35)</f>
        <v>${fio14}</v>
      </c>
      <c r="C33" s="293" t="str">
        <f>IF('Настройки УИК'!$C35=0," ",'Настройки УИК'!$C35)</f>
        <v/>
      </c>
      <c r="D33" s="294" t="e">
        <f>LOOKUP($B$3,'Настройки ТИК'!$AG$32:$AG$117,'Настройки ТИК'!$AI$32:$AI$117)</f>
        <v>#N/A</v>
      </c>
      <c r="E33" s="294" t="e">
        <f>LOOKUP($B$3,'Настройки ТИК'!$AG$32:$AG$117,'Настройки ТИК'!$AJ$32:$AJ$117)</f>
        <v>#N/A</v>
      </c>
      <c r="F33" s="44" t="e">
        <f>'Настройки УИК'!I35</f>
        <v>#VALUE!</v>
      </c>
      <c r="G33" s="44" t="e">
        <f>'Настройки УИК'!J35</f>
        <v>#VALUE!</v>
      </c>
      <c r="H33" s="295" t="e">
        <f t="shared" ca="1" si="0"/>
        <v>#VALUE!</v>
      </c>
      <c r="I33" s="295" t="e">
        <f t="shared" ca="1" si="1"/>
        <v>#VALUE!</v>
      </c>
      <c r="J33" s="44" t="e">
        <f t="shared" ca="1" si="6"/>
        <v>#VALUE!</v>
      </c>
      <c r="K33" s="44" t="e">
        <f t="shared" ca="1" si="7"/>
        <v>#VALUE!</v>
      </c>
      <c r="L33" s="44" t="e">
        <f t="shared" ca="1" si="8"/>
        <v>#VALUE!</v>
      </c>
      <c r="M33" s="44">
        <f>'Настройки УИК'!K35</f>
        <v>0</v>
      </c>
      <c r="N33" s="292" t="str">
        <f>'Настройки ТИК'!$C$32</f>
        <v>${r_coef}</v>
      </c>
      <c r="O33" s="292" t="e">
        <f t="shared" ca="1" si="2"/>
        <v>#VALUE!</v>
      </c>
      <c r="P33" s="292" t="e">
        <f t="shared" ca="1" si="3"/>
        <v>#VALUE!</v>
      </c>
      <c r="Q33" s="44" t="e">
        <f t="shared" ca="1" si="9"/>
        <v>#VALUE!</v>
      </c>
      <c r="R33" s="376"/>
      <c r="S33" s="44" t="e">
        <f t="shared" ca="1" si="10"/>
        <v>#VALUE!</v>
      </c>
      <c r="T33" s="44" t="e">
        <f t="shared" ca="1" si="11"/>
        <v>#VALUE!</v>
      </c>
      <c r="U33" s="44" t="e">
        <f t="shared" ca="1" si="12"/>
        <v>#VALUE!</v>
      </c>
      <c r="V33" s="49" t="s">
        <v>1060</v>
      </c>
      <c r="W33" s="242" t="e">
        <f t="shared" ca="1" si="4"/>
        <v>#VALUE!</v>
      </c>
      <c r="X33" s="545">
        <f>COUNTIF($B$20:B32,B33)</f>
        <v>0</v>
      </c>
      <c r="Y33" s="242">
        <f t="shared" si="14"/>
        <v>1</v>
      </c>
      <c r="Z33" s="242" t="e">
        <f t="shared" ca="1" si="13"/>
        <v>#VALUE!</v>
      </c>
      <c r="AA33" s="242" t="e">
        <f t="shared" ca="1" si="5"/>
        <v>#VALUE!</v>
      </c>
      <c r="AC33" s="183" t="str">
        <f>'Настройки УИК'!$R35</f>
        <v>${id_fio14}</v>
      </c>
      <c r="AD33" s="564" t="str">
        <f>'Настройки ТИК'!$C$55</f>
        <v>${code_doc}</v>
      </c>
    </row>
    <row r="34" spans="1:30" ht="48" customHeight="1">
      <c r="A34" s="432" t="s">
        <v>413</v>
      </c>
      <c r="B34" s="293" t="str">
        <f>IF('Настройки УИК'!$B36=0," ",'Настройки УИК'!B36)</f>
        <v>${fio15}</v>
      </c>
      <c r="C34" s="293" t="str">
        <f>IF('Настройки УИК'!$C36=0," ",'Настройки УИК'!$C36)</f>
        <v/>
      </c>
      <c r="D34" s="294" t="e">
        <f>LOOKUP($B$3,'Настройки ТИК'!$AG$32:$AG$117,'Настройки ТИК'!$AI$32:$AI$117)</f>
        <v>#N/A</v>
      </c>
      <c r="E34" s="294" t="e">
        <f>LOOKUP($B$3,'Настройки ТИК'!$AG$32:$AG$117,'Настройки ТИК'!$AJ$32:$AJ$117)</f>
        <v>#N/A</v>
      </c>
      <c r="F34" s="44" t="e">
        <f>'Настройки УИК'!I36</f>
        <v>#VALUE!</v>
      </c>
      <c r="G34" s="44" t="e">
        <f>'Настройки УИК'!J36</f>
        <v>#VALUE!</v>
      </c>
      <c r="H34" s="295" t="e">
        <f t="shared" ca="1" si="0"/>
        <v>#VALUE!</v>
      </c>
      <c r="I34" s="295" t="e">
        <f t="shared" ca="1" si="1"/>
        <v>#VALUE!</v>
      </c>
      <c r="J34" s="44" t="e">
        <f t="shared" ca="1" si="6"/>
        <v>#VALUE!</v>
      </c>
      <c r="K34" s="44" t="e">
        <f t="shared" ca="1" si="7"/>
        <v>#VALUE!</v>
      </c>
      <c r="L34" s="44" t="e">
        <f t="shared" ca="1" si="8"/>
        <v>#VALUE!</v>
      </c>
      <c r="M34" s="44">
        <f>'Настройки УИК'!K36</f>
        <v>0</v>
      </c>
      <c r="N34" s="292" t="str">
        <f>'Настройки ТИК'!$C$32</f>
        <v>${r_coef}</v>
      </c>
      <c r="O34" s="292" t="e">
        <f t="shared" ca="1" si="2"/>
        <v>#VALUE!</v>
      </c>
      <c r="P34" s="292" t="e">
        <f t="shared" ca="1" si="3"/>
        <v>#VALUE!</v>
      </c>
      <c r="Q34" s="44" t="e">
        <f t="shared" ca="1" si="9"/>
        <v>#VALUE!</v>
      </c>
      <c r="R34" s="376"/>
      <c r="S34" s="44" t="e">
        <f t="shared" ca="1" si="10"/>
        <v>#VALUE!</v>
      </c>
      <c r="T34" s="44" t="e">
        <f t="shared" ca="1" si="11"/>
        <v>#VALUE!</v>
      </c>
      <c r="U34" s="44" t="e">
        <f t="shared" ca="1" si="12"/>
        <v>#VALUE!</v>
      </c>
      <c r="V34" s="49" t="s">
        <v>1061</v>
      </c>
      <c r="W34" s="242" t="e">
        <f t="shared" ca="1" si="4"/>
        <v>#VALUE!</v>
      </c>
      <c r="X34" s="545">
        <f>COUNTIF($B$20:B33,B34)</f>
        <v>0</v>
      </c>
      <c r="Y34" s="242">
        <f t="shared" si="14"/>
        <v>1</v>
      </c>
      <c r="Z34" s="242" t="e">
        <f t="shared" ca="1" si="13"/>
        <v>#VALUE!</v>
      </c>
      <c r="AA34" s="242" t="e">
        <f t="shared" ca="1" si="5"/>
        <v>#VALUE!</v>
      </c>
      <c r="AC34" s="183" t="str">
        <f>'Настройки УИК'!$R36</f>
        <v>${id_fio15}</v>
      </c>
      <c r="AD34" s="564" t="str">
        <f>'Настройки ТИК'!$C$55</f>
        <v>${code_doc}</v>
      </c>
    </row>
    <row r="35" spans="1:30" ht="48" customHeight="1">
      <c r="A35" s="432" t="s">
        <v>414</v>
      </c>
      <c r="B35" s="293" t="str">
        <f>IF('Настройки УИК'!$B37=0," ",'Настройки УИК'!B37)</f>
        <v>${fio16}</v>
      </c>
      <c r="C35" s="293" t="str">
        <f>IF('Настройки УИК'!$C37=0," ",'Настройки УИК'!$C37)</f>
        <v/>
      </c>
      <c r="D35" s="294" t="e">
        <f>LOOKUP($B$3,'Настройки ТИК'!$AG$32:$AG$117,'Настройки ТИК'!$AI$32:$AI$117)</f>
        <v>#N/A</v>
      </c>
      <c r="E35" s="294" t="e">
        <f>LOOKUP($B$3,'Настройки ТИК'!$AG$32:$AG$117,'Настройки ТИК'!$AJ$32:$AJ$117)</f>
        <v>#N/A</v>
      </c>
      <c r="F35" s="44" t="e">
        <f>'Настройки УИК'!I37</f>
        <v>#VALUE!</v>
      </c>
      <c r="G35" s="44" t="e">
        <f>'Настройки УИК'!J37</f>
        <v>#VALUE!</v>
      </c>
      <c r="H35" s="295" t="e">
        <f t="shared" ca="1" si="0"/>
        <v>#VALUE!</v>
      </c>
      <c r="I35" s="295" t="e">
        <f t="shared" ca="1" si="1"/>
        <v>#VALUE!</v>
      </c>
      <c r="J35" s="44" t="e">
        <f t="shared" ca="1" si="6"/>
        <v>#VALUE!</v>
      </c>
      <c r="K35" s="44" t="e">
        <f t="shared" ca="1" si="7"/>
        <v>#VALUE!</v>
      </c>
      <c r="L35" s="44" t="e">
        <f t="shared" ca="1" si="8"/>
        <v>#VALUE!</v>
      </c>
      <c r="M35" s="44">
        <f>'Настройки УИК'!K37</f>
        <v>0</v>
      </c>
      <c r="N35" s="292" t="str">
        <f>'Настройки ТИК'!$C$32</f>
        <v>${r_coef}</v>
      </c>
      <c r="O35" s="292" t="e">
        <f t="shared" ca="1" si="2"/>
        <v>#VALUE!</v>
      </c>
      <c r="P35" s="292" t="e">
        <f t="shared" ca="1" si="3"/>
        <v>#VALUE!</v>
      </c>
      <c r="Q35" s="44" t="e">
        <f t="shared" ca="1" si="9"/>
        <v>#VALUE!</v>
      </c>
      <c r="R35" s="376"/>
      <c r="S35" s="44" t="e">
        <f t="shared" ca="1" si="10"/>
        <v>#VALUE!</v>
      </c>
      <c r="T35" s="44" t="e">
        <f t="shared" ca="1" si="11"/>
        <v>#VALUE!</v>
      </c>
      <c r="U35" s="44" t="e">
        <f t="shared" ca="1" si="12"/>
        <v>#VALUE!</v>
      </c>
      <c r="V35" s="49" t="s">
        <v>1062</v>
      </c>
      <c r="W35" s="242" t="e">
        <f t="shared" ca="1" si="4"/>
        <v>#VALUE!</v>
      </c>
      <c r="X35" s="545">
        <f>COUNTIF($B$20:B34,B35)</f>
        <v>0</v>
      </c>
      <c r="Y35" s="242">
        <f t="shared" si="14"/>
        <v>1</v>
      </c>
      <c r="Z35" s="242" t="e">
        <f t="shared" ca="1" si="13"/>
        <v>#VALUE!</v>
      </c>
      <c r="AA35" s="242" t="e">
        <f t="shared" ca="1" si="5"/>
        <v>#VALUE!</v>
      </c>
      <c r="AC35" s="183" t="str">
        <f>'Настройки УИК'!$R37</f>
        <v>${id_fio16}</v>
      </c>
      <c r="AD35" s="564" t="str">
        <f>'Настройки ТИК'!$C$55</f>
        <v>${code_doc}</v>
      </c>
    </row>
    <row r="36" spans="1:30" ht="48" customHeight="1">
      <c r="A36" s="432" t="s">
        <v>415</v>
      </c>
      <c r="B36" s="293" t="str">
        <f>IF('Настройки УИК'!$B38=0," ",'Настройки УИК'!B38)</f>
        <v>${fio17}</v>
      </c>
      <c r="C36" s="293" t="str">
        <f>IF('Настройки УИК'!$C38=0," ",'Настройки УИК'!$C38)</f>
        <v/>
      </c>
      <c r="D36" s="294" t="e">
        <f>LOOKUP($B$3,'Настройки ТИК'!$AG$32:$AG$117,'Настройки ТИК'!$AI$32:$AI$117)</f>
        <v>#N/A</v>
      </c>
      <c r="E36" s="294" t="e">
        <f>LOOKUP($B$3,'Настройки ТИК'!$AG$32:$AG$117,'Настройки ТИК'!$AJ$32:$AJ$117)</f>
        <v>#N/A</v>
      </c>
      <c r="F36" s="44" t="e">
        <f>'Настройки УИК'!I38</f>
        <v>#VALUE!</v>
      </c>
      <c r="G36" s="44" t="e">
        <f>'Настройки УИК'!J38</f>
        <v>#VALUE!</v>
      </c>
      <c r="H36" s="295" t="e">
        <f t="shared" ca="1" si="0"/>
        <v>#VALUE!</v>
      </c>
      <c r="I36" s="295" t="e">
        <f t="shared" ca="1" si="1"/>
        <v>#VALUE!</v>
      </c>
      <c r="J36" s="44" t="e">
        <f t="shared" ca="1" si="6"/>
        <v>#VALUE!</v>
      </c>
      <c r="K36" s="44" t="e">
        <f t="shared" ca="1" si="7"/>
        <v>#VALUE!</v>
      </c>
      <c r="L36" s="44" t="e">
        <f t="shared" ca="1" si="8"/>
        <v>#VALUE!</v>
      </c>
      <c r="M36" s="44">
        <f>'Настройки УИК'!K38</f>
        <v>0</v>
      </c>
      <c r="N36" s="292" t="str">
        <f>'Настройки ТИК'!$C$32</f>
        <v>${r_coef}</v>
      </c>
      <c r="O36" s="292" t="e">
        <f t="shared" ca="1" si="2"/>
        <v>#VALUE!</v>
      </c>
      <c r="P36" s="292" t="e">
        <f t="shared" ca="1" si="3"/>
        <v>#VALUE!</v>
      </c>
      <c r="Q36" s="44" t="e">
        <f t="shared" ca="1" si="9"/>
        <v>#VALUE!</v>
      </c>
      <c r="R36" s="376"/>
      <c r="S36" s="44" t="e">
        <f t="shared" ca="1" si="10"/>
        <v>#VALUE!</v>
      </c>
      <c r="T36" s="44" t="e">
        <f t="shared" ca="1" si="11"/>
        <v>#VALUE!</v>
      </c>
      <c r="U36" s="44" t="e">
        <f t="shared" ca="1" si="12"/>
        <v>#VALUE!</v>
      </c>
      <c r="V36" s="49" t="s">
        <v>1063</v>
      </c>
      <c r="W36" s="242" t="e">
        <f t="shared" ca="1" si="4"/>
        <v>#VALUE!</v>
      </c>
      <c r="X36" s="545">
        <f>COUNTIF($B$20:B35,B36)</f>
        <v>0</v>
      </c>
      <c r="Y36" s="242">
        <f t="shared" si="14"/>
        <v>1</v>
      </c>
      <c r="Z36" s="242" t="e">
        <f t="shared" ca="1" si="13"/>
        <v>#VALUE!</v>
      </c>
      <c r="AA36" s="242" t="e">
        <f t="shared" ca="1" si="5"/>
        <v>#VALUE!</v>
      </c>
      <c r="AC36" s="183" t="str">
        <f>'Настройки УИК'!$R38</f>
        <v>${id_fio17}</v>
      </c>
      <c r="AD36" s="564" t="str">
        <f>'Настройки ТИК'!$C$55</f>
        <v>${code_doc}</v>
      </c>
    </row>
    <row r="37" spans="1:30" ht="48" customHeight="1">
      <c r="A37" s="432" t="s">
        <v>416</v>
      </c>
      <c r="B37" s="293" t="str">
        <f>IF('Настройки УИК'!$B39=0," ",'Настройки УИК'!B39)</f>
        <v>${fio18}</v>
      </c>
      <c r="C37" s="293" t="str">
        <f>IF('Настройки УИК'!$C39=0," ",'Настройки УИК'!$C39)</f>
        <v/>
      </c>
      <c r="D37" s="294" t="e">
        <f>LOOKUP($B$3,'Настройки ТИК'!$AG$32:$AG$117,'Настройки ТИК'!$AI$32:$AI$117)</f>
        <v>#N/A</v>
      </c>
      <c r="E37" s="294" t="e">
        <f>LOOKUP($B$3,'Настройки ТИК'!$AG$32:$AG$117,'Настройки ТИК'!$AJ$32:$AJ$117)</f>
        <v>#N/A</v>
      </c>
      <c r="F37" s="44" t="e">
        <f>'Настройки УИК'!I39</f>
        <v>#VALUE!</v>
      </c>
      <c r="G37" s="44" t="e">
        <f>'Настройки УИК'!J39</f>
        <v>#VALUE!</v>
      </c>
      <c r="H37" s="295" t="e">
        <f t="shared" ca="1" si="0"/>
        <v>#VALUE!</v>
      </c>
      <c r="I37" s="295" t="e">
        <f t="shared" ca="1" si="1"/>
        <v>#VALUE!</v>
      </c>
      <c r="J37" s="44" t="e">
        <f t="shared" ca="1" si="6"/>
        <v>#VALUE!</v>
      </c>
      <c r="K37" s="44" t="e">
        <f t="shared" ca="1" si="7"/>
        <v>#VALUE!</v>
      </c>
      <c r="L37" s="44" t="e">
        <f t="shared" ca="1" si="8"/>
        <v>#VALUE!</v>
      </c>
      <c r="M37" s="44">
        <f>'Настройки УИК'!K39</f>
        <v>0</v>
      </c>
      <c r="N37" s="292" t="str">
        <f>'Настройки ТИК'!$C$32</f>
        <v>${r_coef}</v>
      </c>
      <c r="O37" s="292" t="e">
        <f t="shared" ca="1" si="2"/>
        <v>#VALUE!</v>
      </c>
      <c r="P37" s="292" t="e">
        <f t="shared" ca="1" si="3"/>
        <v>#VALUE!</v>
      </c>
      <c r="Q37" s="44" t="e">
        <f t="shared" ca="1" si="9"/>
        <v>#VALUE!</v>
      </c>
      <c r="R37" s="376"/>
      <c r="S37" s="44" t="e">
        <f t="shared" ca="1" si="10"/>
        <v>#VALUE!</v>
      </c>
      <c r="T37" s="44" t="e">
        <f t="shared" ca="1" si="11"/>
        <v>#VALUE!</v>
      </c>
      <c r="U37" s="44" t="e">
        <f t="shared" ca="1" si="12"/>
        <v>#VALUE!</v>
      </c>
      <c r="V37" s="49" t="s">
        <v>1064</v>
      </c>
      <c r="W37" s="242" t="e">
        <f t="shared" ca="1" si="4"/>
        <v>#VALUE!</v>
      </c>
      <c r="X37" s="545">
        <f>COUNTIF($B$20:B36,B37)</f>
        <v>0</v>
      </c>
      <c r="Y37" s="242">
        <f t="shared" si="14"/>
        <v>1</v>
      </c>
      <c r="Z37" s="242" t="e">
        <f t="shared" ca="1" si="13"/>
        <v>#VALUE!</v>
      </c>
      <c r="AA37" s="242" t="e">
        <f t="shared" ca="1" si="5"/>
        <v>#VALUE!</v>
      </c>
      <c r="AC37" s="183" t="str">
        <f>'Настройки УИК'!$R39</f>
        <v>${id_fio18}</v>
      </c>
      <c r="AD37" s="564" t="str">
        <f>'Настройки ТИК'!$C$55</f>
        <v>${code_doc}</v>
      </c>
    </row>
    <row r="38" spans="1:30" s="36" customFormat="1" ht="43.5" customHeight="1">
      <c r="A38" s="870" t="s">
        <v>51</v>
      </c>
      <c r="B38" s="871"/>
      <c r="C38" s="872"/>
      <c r="D38" s="288"/>
      <c r="E38" s="288"/>
      <c r="F38" s="289" t="s">
        <v>278</v>
      </c>
      <c r="G38" s="289" t="s">
        <v>278</v>
      </c>
      <c r="H38" s="289" t="s">
        <v>278</v>
      </c>
      <c r="I38" s="289" t="s">
        <v>278</v>
      </c>
      <c r="J38" s="289" t="s">
        <v>278</v>
      </c>
      <c r="K38" s="289" t="s">
        <v>278</v>
      </c>
      <c r="L38" s="296" t="e">
        <f ca="1">SUM(L20:L37)</f>
        <v>#VALUE!</v>
      </c>
      <c r="M38" s="289" t="s">
        <v>278</v>
      </c>
      <c r="N38" s="289" t="s">
        <v>278</v>
      </c>
      <c r="O38" s="296" t="e">
        <f ca="1">SUM(O20:O37)</f>
        <v>#VALUE!</v>
      </c>
      <c r="P38" s="296" t="e">
        <f ca="1">SUM(P20:P37)</f>
        <v>#VALUE!</v>
      </c>
      <c r="Q38" s="296" t="e">
        <f ca="1">SUM(Q20:Q37)</f>
        <v>#VALUE!</v>
      </c>
      <c r="R38" s="289" t="s">
        <v>278</v>
      </c>
      <c r="S38" s="296" t="e">
        <f ca="1">SUM(S20:S37)</f>
        <v>#VALUE!</v>
      </c>
      <c r="T38" s="296" t="e">
        <f t="shared" ca="1" si="11"/>
        <v>#VALUE!</v>
      </c>
      <c r="U38" s="296" t="e">
        <f ca="1">SUM(U20:U37)</f>
        <v>#VALUE!</v>
      </c>
      <c r="V38" s="290"/>
      <c r="W38" s="868" t="s">
        <v>846</v>
      </c>
      <c r="X38" s="868"/>
      <c r="Y38" s="868"/>
      <c r="Z38" s="868"/>
      <c r="AA38" s="326" t="e">
        <f ca="1">SUM(AA20:AA37)</f>
        <v>#VALUE!</v>
      </c>
    </row>
    <row r="39" spans="1:30" s="108" customFormat="1" ht="18" customHeight="1">
      <c r="A39" s="480"/>
      <c r="B39" s="480"/>
      <c r="C39" s="480"/>
      <c r="D39" s="150"/>
      <c r="E39" s="150"/>
      <c r="F39" s="481"/>
      <c r="G39" s="481"/>
      <c r="H39" s="481"/>
      <c r="I39" s="481"/>
      <c r="J39" s="481"/>
      <c r="K39" s="481"/>
      <c r="L39" s="482"/>
      <c r="M39" s="481"/>
      <c r="N39" s="481"/>
      <c r="O39" s="482"/>
      <c r="P39" s="482"/>
      <c r="Q39" s="482"/>
      <c r="R39" s="481"/>
      <c r="S39" s="482"/>
      <c r="T39" s="482"/>
      <c r="U39" s="482"/>
      <c r="V39" s="483"/>
      <c r="W39" s="868" t="s">
        <v>1098</v>
      </c>
      <c r="X39" s="868"/>
      <c r="Y39" s="868"/>
      <c r="Z39" s="868"/>
      <c r="AA39" s="485" t="e">
        <f ca="1">SUM(W20:W37)</f>
        <v>#VALUE!</v>
      </c>
    </row>
    <row r="40" spans="1:30" s="486" customFormat="1" ht="15.75" customHeight="1">
      <c r="U40" s="487"/>
      <c r="V40" s="488"/>
    </row>
    <row r="41" spans="1:30" s="108" customFormat="1" ht="18" customHeight="1">
      <c r="B41" s="480"/>
      <c r="C41" s="480"/>
      <c r="D41" s="150"/>
      <c r="E41" s="150"/>
      <c r="F41" s="481"/>
      <c r="G41" s="481"/>
      <c r="H41" s="481"/>
      <c r="I41" s="481"/>
      <c r="J41" s="481"/>
      <c r="K41" s="481"/>
      <c r="L41" s="482"/>
      <c r="M41" s="481"/>
      <c r="N41" s="481"/>
      <c r="O41" s="482"/>
      <c r="P41" s="482"/>
      <c r="Q41" s="482"/>
      <c r="R41" s="481"/>
      <c r="S41" s="482"/>
      <c r="T41" s="482"/>
      <c r="U41" s="482"/>
      <c r="V41" s="483"/>
      <c r="W41" s="484"/>
      <c r="X41" s="387" t="str">
        <f>'Настройки ТИК'!$C$45</f>
        <v>${choiser}</v>
      </c>
      <c r="Y41" s="484"/>
      <c r="Z41" s="484"/>
      <c r="AA41" s="485"/>
    </row>
    <row r="42" spans="1:30" s="108" customFormat="1" ht="18" customHeight="1">
      <c r="A42" s="480"/>
      <c r="B42" s="480"/>
      <c r="C42" s="480"/>
      <c r="D42" s="150"/>
      <c r="E42" s="150"/>
      <c r="F42" s="481"/>
      <c r="G42" s="481"/>
      <c r="H42" s="481"/>
      <c r="I42" s="481"/>
      <c r="J42" s="481"/>
      <c r="K42" s="481"/>
      <c r="L42" s="482"/>
      <c r="M42" s="481"/>
      <c r="N42" s="481"/>
      <c r="O42" s="482"/>
      <c r="P42" s="482"/>
      <c r="Q42" s="482"/>
      <c r="R42" s="481"/>
      <c r="S42" s="482"/>
      <c r="T42" s="482"/>
      <c r="U42" s="482"/>
      <c r="V42" s="483"/>
      <c r="W42" s="484"/>
      <c r="X42" s="484"/>
      <c r="Y42" s="484"/>
      <c r="Z42" s="484"/>
      <c r="AA42" s="485"/>
    </row>
    <row r="43" spans="1:30">
      <c r="P43" s="251"/>
      <c r="Q43" s="251"/>
      <c r="R43" s="383"/>
      <c r="S43" s="383"/>
      <c r="T43" s="383"/>
      <c r="U43" s="251"/>
    </row>
    <row r="44" spans="1:30" ht="35.25" customHeight="1">
      <c r="B44" s="741" t="s">
        <v>150</v>
      </c>
      <c r="C44" s="741"/>
      <c r="F44" s="305"/>
      <c r="G44" s="861"/>
      <c r="H44" s="862"/>
      <c r="J44" s="305"/>
      <c r="K44" s="305"/>
      <c r="L44" s="861"/>
      <c r="M44" s="862"/>
      <c r="S44" s="251"/>
      <c r="T44" s="251"/>
      <c r="U44" s="251"/>
      <c r="V44" s="251"/>
      <c r="W44" s="242"/>
    </row>
    <row r="45" spans="1:30">
      <c r="G45" s="860" t="s">
        <v>142</v>
      </c>
      <c r="H45" s="860"/>
      <c r="J45" s="78" t="s">
        <v>5</v>
      </c>
      <c r="L45" s="860" t="s">
        <v>6</v>
      </c>
      <c r="M45" s="725"/>
      <c r="S45" s="251"/>
      <c r="T45" s="251"/>
      <c r="U45" s="251"/>
      <c r="V45" s="251"/>
      <c r="W45" s="242"/>
    </row>
    <row r="46" spans="1:30">
      <c r="F46" s="79"/>
      <c r="H46" s="79"/>
      <c r="J46" s="79"/>
      <c r="K46" s="304"/>
      <c r="Q46" s="251"/>
      <c r="R46" s="251"/>
      <c r="S46" s="251"/>
      <c r="T46" s="251"/>
      <c r="U46" s="251"/>
    </row>
    <row r="47" spans="1:30" ht="15.75" customHeight="1">
      <c r="B47" s="741" t="s">
        <v>151</v>
      </c>
      <c r="C47" s="741"/>
      <c r="I47" s="864" t="e">
        <f>INDEX('Настройки УИК'!B22:B39,19-MATCH('Настройки ТИК'!B39,'Настройки УИК'!M22:M39,0),1)</f>
        <v>#N/A</v>
      </c>
      <c r="J47" s="864"/>
      <c r="K47" s="864"/>
      <c r="L47" s="864"/>
      <c r="R47" s="251"/>
      <c r="S47" s="251"/>
      <c r="T47" s="251"/>
      <c r="U47" s="251"/>
      <c r="V47" s="251"/>
    </row>
    <row r="48" spans="1:30" ht="15.75" customHeight="1">
      <c r="G48" s="78" t="s">
        <v>5</v>
      </c>
      <c r="I48" s="860" t="s">
        <v>6</v>
      </c>
      <c r="J48" s="860"/>
      <c r="K48" s="860"/>
      <c r="L48" s="860"/>
      <c r="R48" s="251"/>
      <c r="T48" s="251"/>
      <c r="U48" s="251"/>
      <c r="V48" s="251"/>
      <c r="X48" s="530" t="e">
        <f ca="1">X49*-1</f>
        <v>#VALUE!</v>
      </c>
    </row>
    <row r="49" spans="2:31" s="454" customFormat="1">
      <c r="P49" s="472"/>
      <c r="Q49" s="472"/>
      <c r="R49" s="474"/>
      <c r="T49" s="476"/>
      <c r="U49" s="472"/>
      <c r="V49" s="473"/>
      <c r="X49" s="476" t="e">
        <f ca="1">IF($W$4="не участник зарплатного проекта",Сумм_Д_НЕЗП,Сумм_В)-Q38-S38</f>
        <v>#VALUE!</v>
      </c>
    </row>
    <row r="50" spans="2:31" s="454" customFormat="1" ht="30">
      <c r="P50" s="472"/>
      <c r="Q50" s="472"/>
      <c r="R50" s="474"/>
      <c r="T50" s="474"/>
      <c r="U50" s="472"/>
      <c r="V50" s="474" t="str">
        <f>ПК_ТИК</f>
        <v>${max_v_coef}</v>
      </c>
      <c r="X50" s="529" t="e">
        <f ca="1">-1*Y50</f>
        <v>#VALUE!</v>
      </c>
      <c r="Y50" s="475" t="e">
        <f ca="1">IF($W$4 = "не участник зарплатного проекта",Сумм_К_НЕЗП,Сумм_К)-L38</f>
        <v>#VALUE!</v>
      </c>
    </row>
    <row r="51" spans="2:31" ht="32.25" customHeight="1">
      <c r="B51" s="308" t="s">
        <v>163</v>
      </c>
      <c r="C51" s="858" t="s">
        <v>1090</v>
      </c>
      <c r="D51" s="858"/>
      <c r="E51" s="858"/>
      <c r="F51" s="858"/>
      <c r="G51" s="858"/>
      <c r="H51" s="858"/>
      <c r="I51" s="858"/>
      <c r="J51" s="858"/>
      <c r="K51" s="858"/>
      <c r="L51" s="858"/>
      <c r="M51" s="858"/>
      <c r="N51" s="858"/>
      <c r="O51" s="858"/>
      <c r="Q51" s="251"/>
      <c r="R51" s="251"/>
      <c r="S51" s="251"/>
      <c r="T51" s="251"/>
      <c r="U51" s="251"/>
    </row>
    <row r="52" spans="2:31" ht="15.75" customHeight="1">
      <c r="Q52" s="251"/>
      <c r="R52" s="251"/>
      <c r="S52" s="251"/>
      <c r="T52" s="251"/>
      <c r="U52" s="251"/>
    </row>
    <row r="53" spans="2:31" ht="15.75" customHeight="1">
      <c r="F53" s="859" t="e">
        <f ca="1">IF($Y$50&lt;0,"ВНИМАНИЕ! Превышена сумма, выделенная на выплату компенсации на "&amp;X50&amp;" руб.","")</f>
        <v>#VALUE!</v>
      </c>
      <c r="G53" s="859"/>
      <c r="H53" s="859"/>
      <c r="I53" s="859"/>
      <c r="J53" s="859"/>
      <c r="K53" s="859"/>
      <c r="L53" s="859"/>
      <c r="O53" s="863" t="e">
        <f ca="1">IF($X$49&lt;0,"ВНИМАНИЕ! Превышена сумма, выделенная на выплату дополнительной оплаты труда на "&amp;X48&amp;" руб.","")</f>
        <v>#VALUE!</v>
      </c>
      <c r="P53" s="863"/>
      <c r="Q53" s="863"/>
      <c r="R53" s="863"/>
      <c r="S53" s="863"/>
      <c r="T53" s="863"/>
      <c r="U53" s="251"/>
    </row>
    <row r="54" spans="2:31">
      <c r="Q54" s="251"/>
      <c r="R54" s="251"/>
      <c r="S54" s="251"/>
      <c r="T54" s="251"/>
      <c r="U54" s="251"/>
      <c r="AE54" s="457"/>
    </row>
    <row r="55" spans="2:31" ht="15.75" customHeight="1">
      <c r="Q55" s="251"/>
      <c r="R55" s="251"/>
      <c r="S55" s="251"/>
      <c r="T55" s="251"/>
      <c r="U55" s="251"/>
    </row>
    <row r="57" spans="2:31" s="454" customFormat="1">
      <c r="P57" s="472"/>
      <c r="Q57" s="472"/>
      <c r="R57" s="474"/>
      <c r="S57" s="474"/>
      <c r="T57" s="474"/>
      <c r="U57" s="472"/>
      <c r="V57" s="473"/>
    </row>
    <row r="58" spans="2:31" s="454" customFormat="1">
      <c r="P58" s="472"/>
      <c r="Q58" s="472"/>
      <c r="R58" s="474"/>
      <c r="S58" s="474"/>
      <c r="T58" s="474"/>
      <c r="U58" s="472"/>
      <c r="V58" s="473"/>
    </row>
    <row r="61" spans="2:31" s="454" customFormat="1">
      <c r="P61" s="472"/>
      <c r="Q61" s="472"/>
      <c r="R61" s="474"/>
      <c r="S61" s="474"/>
      <c r="T61" s="474"/>
      <c r="U61" s="472"/>
      <c r="V61" s="473"/>
    </row>
    <row r="62" spans="2:31">
      <c r="Q62" s="251"/>
      <c r="R62" s="251"/>
      <c r="S62" s="251"/>
      <c r="T62" s="251"/>
      <c r="U62" s="251"/>
    </row>
    <row r="63" spans="2:31" ht="18.75" customHeight="1">
      <c r="Q63" s="251"/>
      <c r="R63" s="251"/>
      <c r="S63" s="251"/>
      <c r="T63" s="251"/>
      <c r="U63" s="251"/>
    </row>
    <row r="64" spans="2:31" ht="15.75" customHeight="1">
      <c r="Q64" s="251"/>
      <c r="R64" s="251"/>
      <c r="S64" s="251"/>
      <c r="T64" s="251"/>
      <c r="U64" s="251"/>
    </row>
    <row r="65" spans="17:21">
      <c r="Q65" s="251"/>
      <c r="R65" s="251"/>
      <c r="S65" s="251"/>
      <c r="T65" s="251"/>
      <c r="U65" s="251"/>
    </row>
    <row r="66" spans="17:21" ht="15.75" customHeight="1">
      <c r="Q66" s="251"/>
      <c r="R66" s="251"/>
      <c r="S66" s="251"/>
      <c r="T66" s="251"/>
      <c r="U66" s="251"/>
    </row>
    <row r="67" spans="17:21">
      <c r="Q67" s="251"/>
      <c r="R67" s="251"/>
      <c r="S67" s="251"/>
      <c r="T67" s="251"/>
      <c r="U67" s="251"/>
    </row>
    <row r="68" spans="17:21">
      <c r="Q68" s="251"/>
      <c r="R68" s="251"/>
      <c r="S68" s="251"/>
      <c r="T68" s="251"/>
      <c r="U68" s="251"/>
    </row>
    <row r="69" spans="17:21">
      <c r="Q69" s="251"/>
      <c r="R69" s="251"/>
      <c r="S69" s="251"/>
      <c r="T69" s="251"/>
      <c r="U69" s="251"/>
    </row>
    <row r="70" spans="17:21">
      <c r="Q70" s="251"/>
      <c r="R70" s="251"/>
      <c r="S70" s="251"/>
      <c r="T70" s="251"/>
      <c r="U70" s="251"/>
    </row>
    <row r="71" spans="17:21">
      <c r="Q71" s="251"/>
      <c r="R71" s="251"/>
      <c r="S71" s="251"/>
      <c r="T71" s="251"/>
      <c r="U71" s="251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O17:P17"/>
    <mergeCell ref="R17:S17"/>
    <mergeCell ref="B17:B18"/>
    <mergeCell ref="N17:N18"/>
    <mergeCell ref="J19:L19"/>
    <mergeCell ref="F19:G19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48182" priority="415" stopIfTrue="1">
      <formula>IF($X$49&lt;0,"ИСТИНА","ЛОЖЬ")</formula>
    </cfRule>
  </conditionalFormatting>
  <conditionalFormatting sqref="L38">
    <cfRule type="expression" dxfId="48181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topLeftCell="A327" workbookViewId="0">
      <selection activeCell="W347" sqref="W347"/>
    </sheetView>
  </sheetViews>
  <sheetFormatPr defaultRowHeight="15"/>
  <cols>
    <col min="1" max="1" width="9.140625" style="241"/>
    <col min="2" max="2" width="25" style="241" customWidth="1"/>
    <col min="3" max="3" width="21" style="241" customWidth="1"/>
    <col min="4" max="4" width="16.28515625" style="241" customWidth="1"/>
    <col min="5" max="7" width="9.140625" style="654"/>
    <col min="8" max="8" width="24.7109375" style="654" customWidth="1"/>
    <col min="9" max="10" width="9.140625" style="654"/>
    <col min="11" max="16384" width="9.140625" style="241"/>
  </cols>
  <sheetData>
    <row r="1" spans="1:22">
      <c r="E1" s="343"/>
      <c r="F1" s="343"/>
      <c r="G1" s="343"/>
      <c r="H1" s="343"/>
      <c r="I1" s="343"/>
      <c r="J1" s="343"/>
    </row>
    <row r="2" spans="1:22">
      <c r="E2" s="343" t="s">
        <v>871</v>
      </c>
      <c r="F2" s="343" t="s">
        <v>872</v>
      </c>
      <c r="G2" s="343"/>
      <c r="H2" s="343"/>
      <c r="I2" s="343"/>
      <c r="J2" s="343"/>
    </row>
    <row r="3" spans="1:22">
      <c r="A3" s="358" t="s">
        <v>848</v>
      </c>
      <c r="B3" s="358" t="s">
        <v>867</v>
      </c>
      <c r="C3" s="358" t="s">
        <v>868</v>
      </c>
      <c r="D3" s="358" t="s">
        <v>869</v>
      </c>
      <c r="E3" s="343"/>
      <c r="F3" s="359" t="s">
        <v>870</v>
      </c>
      <c r="G3" s="343"/>
      <c r="H3" s="343"/>
      <c r="I3" s="343">
        <f>COUNTIF($D$4:$D$21,0)</f>
        <v>18</v>
      </c>
      <c r="J3" s="343">
        <f>18-I3</f>
        <v>0</v>
      </c>
    </row>
    <row r="4" spans="1:22">
      <c r="A4" s="338" t="e">
        <f ca="1">'Расчётная Ведомость'!Q20</f>
        <v>#VALUE!</v>
      </c>
      <c r="B4" s="527" t="str">
        <f>'Расчётная Ведомость'!B20</f>
        <v>${fio1}</v>
      </c>
      <c r="C4" s="527" t="str">
        <f>'Расчётная Ведомость'!C20</f>
        <v/>
      </c>
      <c r="D4" s="338">
        <f>'Расчётная Ведомость'!R20</f>
        <v>0</v>
      </c>
      <c r="E4" s="463" t="e">
        <f ca="1">IF(A4=0,0,ROW(E4))</f>
        <v>#VALUE!</v>
      </c>
      <c r="F4" s="463" t="e">
        <f t="shared" ref="F4:H5" ca="1" si="0">IF(E$4=0,E5,E4)</f>
        <v>#VALUE!</v>
      </c>
      <c r="G4" s="463" t="e">
        <f t="shared" ca="1" si="0"/>
        <v>#VALUE!</v>
      </c>
      <c r="H4" s="463" t="e">
        <f t="shared" ca="1" si="0"/>
        <v>#VALUE!</v>
      </c>
      <c r="I4" s="463" t="e">
        <f t="shared" ref="I4:V19" ca="1" si="1">IF(H$4=0,H5,H4)</f>
        <v>#VALUE!</v>
      </c>
      <c r="J4" s="463" t="e">
        <f t="shared" ca="1" si="1"/>
        <v>#VALUE!</v>
      </c>
      <c r="K4" s="463" t="e">
        <f t="shared" ca="1" si="1"/>
        <v>#VALUE!</v>
      </c>
      <c r="L4" s="463" t="e">
        <f t="shared" ca="1" si="1"/>
        <v>#VALUE!</v>
      </c>
      <c r="M4" s="463" t="e">
        <f t="shared" ca="1" si="1"/>
        <v>#VALUE!</v>
      </c>
      <c r="N4" s="463" t="e">
        <f t="shared" ca="1" si="1"/>
        <v>#VALUE!</v>
      </c>
      <c r="O4" s="463" t="e">
        <f t="shared" ca="1" si="1"/>
        <v>#VALUE!</v>
      </c>
      <c r="P4" s="463" t="e">
        <f t="shared" ca="1" si="1"/>
        <v>#VALUE!</v>
      </c>
      <c r="Q4" s="463" t="e">
        <f t="shared" ca="1" si="1"/>
        <v>#VALUE!</v>
      </c>
      <c r="R4" s="463" t="e">
        <f t="shared" ca="1" si="1"/>
        <v>#VALUE!</v>
      </c>
      <c r="S4" s="463" t="e">
        <f t="shared" ca="1" si="1"/>
        <v>#VALUE!</v>
      </c>
      <c r="T4" s="463" t="e">
        <f t="shared" ca="1" si="1"/>
        <v>#VALUE!</v>
      </c>
      <c r="U4" s="463" t="e">
        <f t="shared" ca="1" si="1"/>
        <v>#VALUE!</v>
      </c>
      <c r="V4" s="463" t="e">
        <f t="shared" ca="1" si="1"/>
        <v>#VALUE!</v>
      </c>
    </row>
    <row r="5" spans="1:22">
      <c r="A5" s="338" t="e">
        <f ca="1">'Расчётная Ведомость'!Q21</f>
        <v>#VALUE!</v>
      </c>
      <c r="B5" s="527" t="str">
        <f>'Расчётная Ведомость'!B21</f>
        <v>${fio2}</v>
      </c>
      <c r="C5" s="527" t="str">
        <f>'Расчётная Ведомость'!C21</f>
        <v/>
      </c>
      <c r="D5" s="338">
        <f>'Расчётная Ведомость'!R21</f>
        <v>0</v>
      </c>
      <c r="E5" s="463" t="e">
        <f t="shared" ref="E5:E21" ca="1" si="2">IF(A5=0,0,ROW(E5))</f>
        <v>#VALUE!</v>
      </c>
      <c r="F5" s="463" t="e">
        <f t="shared" ca="1" si="0"/>
        <v>#VALUE!</v>
      </c>
      <c r="G5" s="463" t="e">
        <f t="shared" ca="1" si="0"/>
        <v>#VALUE!</v>
      </c>
      <c r="H5" s="463" t="e">
        <f t="shared" ca="1" si="0"/>
        <v>#VALUE!</v>
      </c>
      <c r="I5" s="463" t="e">
        <f t="shared" ca="1" si="1"/>
        <v>#VALUE!</v>
      </c>
      <c r="J5" s="463" t="e">
        <f t="shared" ca="1" si="1"/>
        <v>#VALUE!</v>
      </c>
      <c r="K5" s="463" t="e">
        <f t="shared" ca="1" si="1"/>
        <v>#VALUE!</v>
      </c>
      <c r="L5" s="463" t="e">
        <f t="shared" ca="1" si="1"/>
        <v>#VALUE!</v>
      </c>
      <c r="M5" s="463" t="e">
        <f t="shared" ca="1" si="1"/>
        <v>#VALUE!</v>
      </c>
      <c r="N5" s="463" t="e">
        <f t="shared" ca="1" si="1"/>
        <v>#VALUE!</v>
      </c>
      <c r="O5" s="463" t="e">
        <f t="shared" ca="1" si="1"/>
        <v>#VALUE!</v>
      </c>
      <c r="P5" s="463" t="e">
        <f t="shared" ca="1" si="1"/>
        <v>#VALUE!</v>
      </c>
      <c r="Q5" s="463" t="e">
        <f t="shared" ca="1" si="1"/>
        <v>#VALUE!</v>
      </c>
      <c r="R5" s="463" t="e">
        <f t="shared" ca="1" si="1"/>
        <v>#VALUE!</v>
      </c>
      <c r="S5" s="463" t="e">
        <f t="shared" ca="1" si="1"/>
        <v>#VALUE!</v>
      </c>
      <c r="T5" s="463" t="e">
        <f t="shared" ca="1" si="1"/>
        <v>#VALUE!</v>
      </c>
      <c r="U5" s="463" t="e">
        <f t="shared" ca="1" si="1"/>
        <v>#VALUE!</v>
      </c>
      <c r="V5" s="463" t="e">
        <f t="shared" ca="1" si="1"/>
        <v>#VALUE!</v>
      </c>
    </row>
    <row r="6" spans="1:22">
      <c r="A6" s="338" t="e">
        <f ca="1">'Расчётная Ведомость'!Q22</f>
        <v>#VALUE!</v>
      </c>
      <c r="B6" s="527" t="str">
        <f>'Расчётная Ведомость'!B22</f>
        <v>${fio3}</v>
      </c>
      <c r="C6" s="527" t="str">
        <f>'Расчётная Ведомость'!C22</f>
        <v/>
      </c>
      <c r="D6" s="338">
        <f>'Расчётная Ведомость'!R22</f>
        <v>0</v>
      </c>
      <c r="E6" s="463" t="e">
        <f t="shared" ca="1" si="2"/>
        <v>#VALUE!</v>
      </c>
      <c r="F6" s="463" t="e">
        <f t="shared" ref="F6:F21" ca="1" si="3">IF(E$4=0,E7,E6)</f>
        <v>#VALUE!</v>
      </c>
      <c r="G6" s="463" t="e">
        <f t="shared" ref="G6:G21" ca="1" si="4">IF(AND(G$4=0,$E$5=0),F7,F6)</f>
        <v>#VALUE!</v>
      </c>
      <c r="H6" s="463" t="e">
        <f t="shared" ref="H6:H20" ca="1" si="5">IF(G$4=0,G7,G6)</f>
        <v>#VALUE!</v>
      </c>
      <c r="I6" s="463" t="e">
        <f t="shared" ca="1" si="1"/>
        <v>#VALUE!</v>
      </c>
      <c r="J6" s="463" t="e">
        <f t="shared" ca="1" si="1"/>
        <v>#VALUE!</v>
      </c>
      <c r="K6" s="463" t="e">
        <f t="shared" ca="1" si="1"/>
        <v>#VALUE!</v>
      </c>
      <c r="L6" s="463" t="e">
        <f t="shared" ca="1" si="1"/>
        <v>#VALUE!</v>
      </c>
      <c r="M6" s="463" t="e">
        <f t="shared" ca="1" si="1"/>
        <v>#VALUE!</v>
      </c>
      <c r="N6" s="463" t="e">
        <f t="shared" ca="1" si="1"/>
        <v>#VALUE!</v>
      </c>
      <c r="O6" s="463" t="e">
        <f t="shared" ca="1" si="1"/>
        <v>#VALUE!</v>
      </c>
      <c r="P6" s="463" t="e">
        <f t="shared" ca="1" si="1"/>
        <v>#VALUE!</v>
      </c>
      <c r="Q6" s="463" t="e">
        <f t="shared" ca="1" si="1"/>
        <v>#VALUE!</v>
      </c>
      <c r="R6" s="463" t="e">
        <f t="shared" ca="1" si="1"/>
        <v>#VALUE!</v>
      </c>
      <c r="S6" s="463" t="e">
        <f t="shared" ca="1" si="1"/>
        <v>#VALUE!</v>
      </c>
      <c r="T6" s="463" t="e">
        <f t="shared" ca="1" si="1"/>
        <v>#VALUE!</v>
      </c>
      <c r="U6" s="463" t="e">
        <f t="shared" ca="1" si="1"/>
        <v>#VALUE!</v>
      </c>
      <c r="V6" s="463" t="e">
        <f t="shared" ca="1" si="1"/>
        <v>#VALUE!</v>
      </c>
    </row>
    <row r="7" spans="1:22">
      <c r="A7" s="338" t="e">
        <f ca="1">'Расчётная Ведомость'!Q23</f>
        <v>#VALUE!</v>
      </c>
      <c r="B7" s="527" t="str">
        <f>'Расчётная Ведомость'!B23</f>
        <v>${fio4}</v>
      </c>
      <c r="C7" s="527" t="str">
        <f>'Расчётная Ведомость'!C23</f>
        <v/>
      </c>
      <c r="D7" s="338">
        <f>'Расчётная Ведомость'!R23</f>
        <v>0</v>
      </c>
      <c r="E7" s="463" t="e">
        <f t="shared" ca="1" si="2"/>
        <v>#VALUE!</v>
      </c>
      <c r="F7" s="463" t="e">
        <f t="shared" ca="1" si="3"/>
        <v>#VALUE!</v>
      </c>
      <c r="G7" s="463" t="e">
        <f t="shared" ca="1" si="4"/>
        <v>#VALUE!</v>
      </c>
      <c r="H7" s="463" t="e">
        <f t="shared" ca="1" si="5"/>
        <v>#VALUE!</v>
      </c>
      <c r="I7" s="463" t="e">
        <f t="shared" ca="1" si="1"/>
        <v>#VALUE!</v>
      </c>
      <c r="J7" s="463" t="e">
        <f t="shared" ca="1" si="1"/>
        <v>#VALUE!</v>
      </c>
      <c r="K7" s="463" t="e">
        <f t="shared" ca="1" si="1"/>
        <v>#VALUE!</v>
      </c>
      <c r="L7" s="463" t="e">
        <f t="shared" ca="1" si="1"/>
        <v>#VALUE!</v>
      </c>
      <c r="M7" s="463" t="e">
        <f t="shared" ca="1" si="1"/>
        <v>#VALUE!</v>
      </c>
      <c r="N7" s="463" t="e">
        <f t="shared" ca="1" si="1"/>
        <v>#VALUE!</v>
      </c>
      <c r="O7" s="463" t="e">
        <f t="shared" ca="1" si="1"/>
        <v>#VALUE!</v>
      </c>
      <c r="P7" s="463" t="e">
        <f t="shared" ca="1" si="1"/>
        <v>#VALUE!</v>
      </c>
      <c r="Q7" s="463" t="e">
        <f t="shared" ca="1" si="1"/>
        <v>#VALUE!</v>
      </c>
      <c r="R7" s="463" t="e">
        <f t="shared" ca="1" si="1"/>
        <v>#VALUE!</v>
      </c>
      <c r="S7" s="463" t="e">
        <f t="shared" ca="1" si="1"/>
        <v>#VALUE!</v>
      </c>
      <c r="T7" s="463" t="e">
        <f t="shared" ca="1" si="1"/>
        <v>#VALUE!</v>
      </c>
      <c r="U7" s="463" t="e">
        <f t="shared" ca="1" si="1"/>
        <v>#VALUE!</v>
      </c>
      <c r="V7" s="463" t="e">
        <f t="shared" ca="1" si="1"/>
        <v>#VALUE!</v>
      </c>
    </row>
    <row r="8" spans="1:22">
      <c r="A8" s="338" t="e">
        <f ca="1">'Расчётная Ведомость'!Q24</f>
        <v>#VALUE!</v>
      </c>
      <c r="B8" s="527" t="str">
        <f>'Расчётная Ведомость'!B24</f>
        <v>${fio5}</v>
      </c>
      <c r="C8" s="527" t="str">
        <f>'Расчётная Ведомость'!C24</f>
        <v/>
      </c>
      <c r="D8" s="338">
        <f>'Расчётная Ведомость'!R24</f>
        <v>0</v>
      </c>
      <c r="E8" s="463" t="e">
        <f t="shared" ca="1" si="2"/>
        <v>#VALUE!</v>
      </c>
      <c r="F8" s="463" t="e">
        <f t="shared" ca="1" si="3"/>
        <v>#VALUE!</v>
      </c>
      <c r="G8" s="463" t="e">
        <f t="shared" ca="1" si="4"/>
        <v>#VALUE!</v>
      </c>
      <c r="H8" s="463" t="e">
        <f t="shared" ca="1" si="5"/>
        <v>#VALUE!</v>
      </c>
      <c r="I8" s="463" t="e">
        <f t="shared" ca="1" si="1"/>
        <v>#VALUE!</v>
      </c>
      <c r="J8" s="463" t="e">
        <f t="shared" ca="1" si="1"/>
        <v>#VALUE!</v>
      </c>
      <c r="K8" s="463" t="e">
        <f t="shared" ca="1" si="1"/>
        <v>#VALUE!</v>
      </c>
      <c r="L8" s="463" t="e">
        <f t="shared" ca="1" si="1"/>
        <v>#VALUE!</v>
      </c>
      <c r="M8" s="463" t="e">
        <f t="shared" ca="1" si="1"/>
        <v>#VALUE!</v>
      </c>
      <c r="N8" s="463" t="e">
        <f t="shared" ca="1" si="1"/>
        <v>#VALUE!</v>
      </c>
      <c r="O8" s="463" t="e">
        <f t="shared" ca="1" si="1"/>
        <v>#VALUE!</v>
      </c>
      <c r="P8" s="463" t="e">
        <f t="shared" ca="1" si="1"/>
        <v>#VALUE!</v>
      </c>
      <c r="Q8" s="463" t="e">
        <f t="shared" ca="1" si="1"/>
        <v>#VALUE!</v>
      </c>
      <c r="R8" s="463" t="e">
        <f t="shared" ca="1" si="1"/>
        <v>#VALUE!</v>
      </c>
      <c r="S8" s="463" t="e">
        <f t="shared" ca="1" si="1"/>
        <v>#VALUE!</v>
      </c>
      <c r="T8" s="463" t="e">
        <f t="shared" ca="1" si="1"/>
        <v>#VALUE!</v>
      </c>
      <c r="U8" s="463" t="e">
        <f t="shared" ca="1" si="1"/>
        <v>#VALUE!</v>
      </c>
      <c r="V8" s="463" t="e">
        <f t="shared" ca="1" si="1"/>
        <v>#VALUE!</v>
      </c>
    </row>
    <row r="9" spans="1:22">
      <c r="A9" s="338" t="e">
        <f ca="1">'Расчётная Ведомость'!Q25</f>
        <v>#VALUE!</v>
      </c>
      <c r="B9" s="527" t="str">
        <f>'Расчётная Ведомость'!B25</f>
        <v>${fio6}</v>
      </c>
      <c r="C9" s="527" t="str">
        <f>'Расчётная Ведомость'!C25</f>
        <v/>
      </c>
      <c r="D9" s="338">
        <f>'Расчётная Ведомость'!R25</f>
        <v>0</v>
      </c>
      <c r="E9" s="463" t="e">
        <f t="shared" ca="1" si="2"/>
        <v>#VALUE!</v>
      </c>
      <c r="F9" s="463" t="e">
        <f t="shared" ca="1" si="3"/>
        <v>#VALUE!</v>
      </c>
      <c r="G9" s="463" t="e">
        <f t="shared" ca="1" si="4"/>
        <v>#VALUE!</v>
      </c>
      <c r="H9" s="463" t="e">
        <f t="shared" ca="1" si="5"/>
        <v>#VALUE!</v>
      </c>
      <c r="I9" s="463" t="e">
        <f t="shared" ca="1" si="1"/>
        <v>#VALUE!</v>
      </c>
      <c r="J9" s="463" t="e">
        <f t="shared" ca="1" si="1"/>
        <v>#VALUE!</v>
      </c>
      <c r="K9" s="463" t="e">
        <f t="shared" ca="1" si="1"/>
        <v>#VALUE!</v>
      </c>
      <c r="L9" s="463" t="e">
        <f t="shared" ca="1" si="1"/>
        <v>#VALUE!</v>
      </c>
      <c r="M9" s="463" t="e">
        <f t="shared" ca="1" si="1"/>
        <v>#VALUE!</v>
      </c>
      <c r="N9" s="463" t="e">
        <f t="shared" ca="1" si="1"/>
        <v>#VALUE!</v>
      </c>
      <c r="O9" s="463" t="e">
        <f t="shared" ca="1" si="1"/>
        <v>#VALUE!</v>
      </c>
      <c r="P9" s="463" t="e">
        <f t="shared" ca="1" si="1"/>
        <v>#VALUE!</v>
      </c>
      <c r="Q9" s="463" t="e">
        <f t="shared" ca="1" si="1"/>
        <v>#VALUE!</v>
      </c>
      <c r="R9" s="463" t="e">
        <f t="shared" ca="1" si="1"/>
        <v>#VALUE!</v>
      </c>
      <c r="S9" s="463" t="e">
        <f t="shared" ca="1" si="1"/>
        <v>#VALUE!</v>
      </c>
      <c r="T9" s="463" t="e">
        <f t="shared" ca="1" si="1"/>
        <v>#VALUE!</v>
      </c>
      <c r="U9" s="463" t="e">
        <f t="shared" ca="1" si="1"/>
        <v>#VALUE!</v>
      </c>
      <c r="V9" s="463" t="e">
        <f t="shared" ca="1" si="1"/>
        <v>#VALUE!</v>
      </c>
    </row>
    <row r="10" spans="1:22">
      <c r="A10" s="338" t="e">
        <f ca="1">'Расчётная Ведомость'!Q26</f>
        <v>#VALUE!</v>
      </c>
      <c r="B10" s="527" t="str">
        <f>'Расчётная Ведомость'!B26</f>
        <v>${fio7}</v>
      </c>
      <c r="C10" s="527" t="str">
        <f>'Расчётная Ведомость'!C26</f>
        <v/>
      </c>
      <c r="D10" s="338">
        <f>'Расчётная Ведомость'!R26</f>
        <v>0</v>
      </c>
      <c r="E10" s="463" t="e">
        <f t="shared" ca="1" si="2"/>
        <v>#VALUE!</v>
      </c>
      <c r="F10" s="463" t="e">
        <f t="shared" ca="1" si="3"/>
        <v>#VALUE!</v>
      </c>
      <c r="G10" s="463" t="e">
        <f t="shared" ca="1" si="4"/>
        <v>#VALUE!</v>
      </c>
      <c r="H10" s="463" t="e">
        <f t="shared" ca="1" si="5"/>
        <v>#VALUE!</v>
      </c>
      <c r="I10" s="463" t="e">
        <f t="shared" ca="1" si="1"/>
        <v>#VALUE!</v>
      </c>
      <c r="J10" s="463" t="e">
        <f t="shared" ca="1" si="1"/>
        <v>#VALUE!</v>
      </c>
      <c r="K10" s="463" t="e">
        <f t="shared" ca="1" si="1"/>
        <v>#VALUE!</v>
      </c>
      <c r="L10" s="463" t="e">
        <f t="shared" ca="1" si="1"/>
        <v>#VALUE!</v>
      </c>
      <c r="M10" s="463" t="e">
        <f t="shared" ca="1" si="1"/>
        <v>#VALUE!</v>
      </c>
      <c r="N10" s="463" t="e">
        <f t="shared" ca="1" si="1"/>
        <v>#VALUE!</v>
      </c>
      <c r="O10" s="463" t="e">
        <f t="shared" ca="1" si="1"/>
        <v>#VALUE!</v>
      </c>
      <c r="P10" s="463" t="e">
        <f t="shared" ca="1" si="1"/>
        <v>#VALUE!</v>
      </c>
      <c r="Q10" s="463" t="e">
        <f t="shared" ca="1" si="1"/>
        <v>#VALUE!</v>
      </c>
      <c r="R10" s="463" t="e">
        <f t="shared" ca="1" si="1"/>
        <v>#VALUE!</v>
      </c>
      <c r="S10" s="463" t="e">
        <f t="shared" ca="1" si="1"/>
        <v>#VALUE!</v>
      </c>
      <c r="T10" s="463" t="e">
        <f t="shared" ca="1" si="1"/>
        <v>#VALUE!</v>
      </c>
      <c r="U10" s="463" t="e">
        <f t="shared" ca="1" si="1"/>
        <v>#VALUE!</v>
      </c>
      <c r="V10" s="463" t="e">
        <f t="shared" ca="1" si="1"/>
        <v>#VALUE!</v>
      </c>
    </row>
    <row r="11" spans="1:22">
      <c r="A11" s="338" t="e">
        <f ca="1">'Расчётная Ведомость'!Q27</f>
        <v>#VALUE!</v>
      </c>
      <c r="B11" s="527" t="str">
        <f>'Расчётная Ведомость'!B27</f>
        <v>${fio8}</v>
      </c>
      <c r="C11" s="527" t="str">
        <f>'Расчётная Ведомость'!C27</f>
        <v/>
      </c>
      <c r="D11" s="338">
        <f>'Расчётная Ведомость'!R27</f>
        <v>0</v>
      </c>
      <c r="E11" s="463" t="e">
        <f t="shared" ca="1" si="2"/>
        <v>#VALUE!</v>
      </c>
      <c r="F11" s="463" t="e">
        <f t="shared" ca="1" si="3"/>
        <v>#VALUE!</v>
      </c>
      <c r="G11" s="463" t="e">
        <f t="shared" ca="1" si="4"/>
        <v>#VALUE!</v>
      </c>
      <c r="H11" s="463" t="e">
        <f t="shared" ca="1" si="5"/>
        <v>#VALUE!</v>
      </c>
      <c r="I11" s="463" t="e">
        <f t="shared" ca="1" si="1"/>
        <v>#VALUE!</v>
      </c>
      <c r="J11" s="463" t="e">
        <f t="shared" ca="1" si="1"/>
        <v>#VALUE!</v>
      </c>
      <c r="K11" s="463" t="e">
        <f t="shared" ca="1" si="1"/>
        <v>#VALUE!</v>
      </c>
      <c r="L11" s="463" t="e">
        <f t="shared" ca="1" si="1"/>
        <v>#VALUE!</v>
      </c>
      <c r="M11" s="463" t="e">
        <f t="shared" ca="1" si="1"/>
        <v>#VALUE!</v>
      </c>
      <c r="N11" s="463" t="e">
        <f t="shared" ca="1" si="1"/>
        <v>#VALUE!</v>
      </c>
      <c r="O11" s="463" t="e">
        <f t="shared" ca="1" si="1"/>
        <v>#VALUE!</v>
      </c>
      <c r="P11" s="463" t="e">
        <f t="shared" ca="1" si="1"/>
        <v>#VALUE!</v>
      </c>
      <c r="Q11" s="463" t="e">
        <f t="shared" ca="1" si="1"/>
        <v>#VALUE!</v>
      </c>
      <c r="R11" s="463" t="e">
        <f t="shared" ca="1" si="1"/>
        <v>#VALUE!</v>
      </c>
      <c r="S11" s="463" t="e">
        <f t="shared" ca="1" si="1"/>
        <v>#VALUE!</v>
      </c>
      <c r="T11" s="463" t="e">
        <f t="shared" ca="1" si="1"/>
        <v>#VALUE!</v>
      </c>
      <c r="U11" s="463" t="e">
        <f t="shared" ca="1" si="1"/>
        <v>#VALUE!</v>
      </c>
      <c r="V11" s="463" t="e">
        <f t="shared" ca="1" si="1"/>
        <v>#VALUE!</v>
      </c>
    </row>
    <row r="12" spans="1:22">
      <c r="A12" s="338" t="e">
        <f ca="1">'Расчётная Ведомость'!Q28</f>
        <v>#VALUE!</v>
      </c>
      <c r="B12" s="527" t="str">
        <f>'Расчётная Ведомость'!B28</f>
        <v>${fio9}</v>
      </c>
      <c r="C12" s="527" t="str">
        <f>'Расчётная Ведомость'!C28</f>
        <v/>
      </c>
      <c r="D12" s="338">
        <f>'Расчётная Ведомость'!R28</f>
        <v>0</v>
      </c>
      <c r="E12" s="463" t="e">
        <f t="shared" ca="1" si="2"/>
        <v>#VALUE!</v>
      </c>
      <c r="F12" s="463" t="e">
        <f t="shared" ca="1" si="3"/>
        <v>#VALUE!</v>
      </c>
      <c r="G12" s="463" t="e">
        <f t="shared" ca="1" si="4"/>
        <v>#VALUE!</v>
      </c>
      <c r="H12" s="463" t="e">
        <f t="shared" ca="1" si="5"/>
        <v>#VALUE!</v>
      </c>
      <c r="I12" s="463" t="e">
        <f t="shared" ca="1" si="1"/>
        <v>#VALUE!</v>
      </c>
      <c r="J12" s="463" t="e">
        <f t="shared" ca="1" si="1"/>
        <v>#VALUE!</v>
      </c>
      <c r="K12" s="463" t="e">
        <f t="shared" ca="1" si="1"/>
        <v>#VALUE!</v>
      </c>
      <c r="L12" s="463" t="e">
        <f t="shared" ca="1" si="1"/>
        <v>#VALUE!</v>
      </c>
      <c r="M12" s="463" t="e">
        <f t="shared" ca="1" si="1"/>
        <v>#VALUE!</v>
      </c>
      <c r="N12" s="463" t="e">
        <f t="shared" ca="1" si="1"/>
        <v>#VALUE!</v>
      </c>
      <c r="O12" s="463" t="e">
        <f t="shared" ca="1" si="1"/>
        <v>#VALUE!</v>
      </c>
      <c r="P12" s="463" t="e">
        <f t="shared" ca="1" si="1"/>
        <v>#VALUE!</v>
      </c>
      <c r="Q12" s="463" t="e">
        <f t="shared" ca="1" si="1"/>
        <v>#VALUE!</v>
      </c>
      <c r="R12" s="463" t="e">
        <f t="shared" ca="1" si="1"/>
        <v>#VALUE!</v>
      </c>
      <c r="S12" s="463" t="e">
        <f t="shared" ca="1" si="1"/>
        <v>#VALUE!</v>
      </c>
      <c r="T12" s="463" t="e">
        <f t="shared" ca="1" si="1"/>
        <v>#VALUE!</v>
      </c>
      <c r="U12" s="463" t="e">
        <f t="shared" ca="1" si="1"/>
        <v>#VALUE!</v>
      </c>
      <c r="V12" s="463" t="e">
        <f t="shared" ca="1" si="1"/>
        <v>#VALUE!</v>
      </c>
    </row>
    <row r="13" spans="1:22">
      <c r="A13" s="338" t="e">
        <f ca="1">'Расчётная Ведомость'!Q29</f>
        <v>#VALUE!</v>
      </c>
      <c r="B13" s="527" t="str">
        <f>'Расчётная Ведомость'!B29</f>
        <v>${fio10}</v>
      </c>
      <c r="C13" s="527" t="str">
        <f>'Расчётная Ведомость'!C29</f>
        <v/>
      </c>
      <c r="D13" s="338">
        <f>'Расчётная Ведомость'!R29</f>
        <v>0</v>
      </c>
      <c r="E13" s="463" t="e">
        <f t="shared" ca="1" si="2"/>
        <v>#VALUE!</v>
      </c>
      <c r="F13" s="463" t="e">
        <f t="shared" ca="1" si="3"/>
        <v>#VALUE!</v>
      </c>
      <c r="G13" s="463" t="e">
        <f t="shared" ca="1" si="4"/>
        <v>#VALUE!</v>
      </c>
      <c r="H13" s="463" t="e">
        <f t="shared" ca="1" si="5"/>
        <v>#VALUE!</v>
      </c>
      <c r="I13" s="463" t="e">
        <f t="shared" ca="1" si="1"/>
        <v>#VALUE!</v>
      </c>
      <c r="J13" s="463" t="e">
        <f t="shared" ca="1" si="1"/>
        <v>#VALUE!</v>
      </c>
      <c r="K13" s="463" t="e">
        <f t="shared" ca="1" si="1"/>
        <v>#VALUE!</v>
      </c>
      <c r="L13" s="463" t="e">
        <f t="shared" ca="1" si="1"/>
        <v>#VALUE!</v>
      </c>
      <c r="M13" s="463" t="e">
        <f t="shared" ca="1" si="1"/>
        <v>#VALUE!</v>
      </c>
      <c r="N13" s="463" t="e">
        <f t="shared" ca="1" si="1"/>
        <v>#VALUE!</v>
      </c>
      <c r="O13" s="463" t="e">
        <f t="shared" ca="1" si="1"/>
        <v>#VALUE!</v>
      </c>
      <c r="P13" s="463" t="e">
        <f t="shared" ca="1" si="1"/>
        <v>#VALUE!</v>
      </c>
      <c r="Q13" s="463" t="e">
        <f t="shared" ca="1" si="1"/>
        <v>#VALUE!</v>
      </c>
      <c r="R13" s="463" t="e">
        <f t="shared" ca="1" si="1"/>
        <v>#VALUE!</v>
      </c>
      <c r="S13" s="463" t="e">
        <f t="shared" ca="1" si="1"/>
        <v>#VALUE!</v>
      </c>
      <c r="T13" s="463" t="e">
        <f t="shared" ca="1" si="1"/>
        <v>#VALUE!</v>
      </c>
      <c r="U13" s="463" t="e">
        <f t="shared" ca="1" si="1"/>
        <v>#VALUE!</v>
      </c>
      <c r="V13" s="463" t="e">
        <f t="shared" ca="1" si="1"/>
        <v>#VALUE!</v>
      </c>
    </row>
    <row r="14" spans="1:22">
      <c r="A14" s="338" t="e">
        <f ca="1">'Расчётная Ведомость'!Q30</f>
        <v>#VALUE!</v>
      </c>
      <c r="B14" s="527" t="str">
        <f>'Расчётная Ведомость'!B30</f>
        <v>${fio11}</v>
      </c>
      <c r="C14" s="527" t="str">
        <f>'Расчётная Ведомость'!C30</f>
        <v/>
      </c>
      <c r="D14" s="338">
        <f>'Расчётная Ведомость'!R30</f>
        <v>0</v>
      </c>
      <c r="E14" s="463" t="e">
        <f t="shared" ca="1" si="2"/>
        <v>#VALUE!</v>
      </c>
      <c r="F14" s="463" t="e">
        <f t="shared" ca="1" si="3"/>
        <v>#VALUE!</v>
      </c>
      <c r="G14" s="463" t="e">
        <f t="shared" ca="1" si="4"/>
        <v>#VALUE!</v>
      </c>
      <c r="H14" s="463" t="e">
        <f t="shared" ca="1" si="5"/>
        <v>#VALUE!</v>
      </c>
      <c r="I14" s="463" t="e">
        <f t="shared" ca="1" si="1"/>
        <v>#VALUE!</v>
      </c>
      <c r="J14" s="463" t="e">
        <f t="shared" ca="1" si="1"/>
        <v>#VALUE!</v>
      </c>
      <c r="K14" s="463" t="e">
        <f t="shared" ca="1" si="1"/>
        <v>#VALUE!</v>
      </c>
      <c r="L14" s="463" t="e">
        <f t="shared" ca="1" si="1"/>
        <v>#VALUE!</v>
      </c>
      <c r="M14" s="463" t="e">
        <f t="shared" ca="1" si="1"/>
        <v>#VALUE!</v>
      </c>
      <c r="N14" s="463" t="e">
        <f t="shared" ca="1" si="1"/>
        <v>#VALUE!</v>
      </c>
      <c r="O14" s="463" t="e">
        <f t="shared" ca="1" si="1"/>
        <v>#VALUE!</v>
      </c>
      <c r="P14" s="463" t="e">
        <f t="shared" ca="1" si="1"/>
        <v>#VALUE!</v>
      </c>
      <c r="Q14" s="463" t="e">
        <f t="shared" ca="1" si="1"/>
        <v>#VALUE!</v>
      </c>
      <c r="R14" s="463" t="e">
        <f t="shared" ca="1" si="1"/>
        <v>#VALUE!</v>
      </c>
      <c r="S14" s="463" t="e">
        <f t="shared" ca="1" si="1"/>
        <v>#VALUE!</v>
      </c>
      <c r="T14" s="463" t="e">
        <f t="shared" ca="1" si="1"/>
        <v>#VALUE!</v>
      </c>
      <c r="U14" s="463" t="e">
        <f t="shared" ca="1" si="1"/>
        <v>#VALUE!</v>
      </c>
      <c r="V14" s="463" t="e">
        <f t="shared" ca="1" si="1"/>
        <v>#VALUE!</v>
      </c>
    </row>
    <row r="15" spans="1:22">
      <c r="A15" s="338" t="e">
        <f ca="1">'Расчётная Ведомость'!Q31</f>
        <v>#VALUE!</v>
      </c>
      <c r="B15" s="527" t="str">
        <f>'Расчётная Ведомость'!B31</f>
        <v>${fio12}</v>
      </c>
      <c r="C15" s="527" t="str">
        <f>'Расчётная Ведомость'!C31</f>
        <v/>
      </c>
      <c r="D15" s="338">
        <f>'Расчётная Ведомость'!R31</f>
        <v>0</v>
      </c>
      <c r="E15" s="463" t="e">
        <f t="shared" ca="1" si="2"/>
        <v>#VALUE!</v>
      </c>
      <c r="F15" s="463" t="e">
        <f t="shared" ca="1" si="3"/>
        <v>#VALUE!</v>
      </c>
      <c r="G15" s="463" t="e">
        <f t="shared" ca="1" si="4"/>
        <v>#VALUE!</v>
      </c>
      <c r="H15" s="463" t="e">
        <f t="shared" ca="1" si="5"/>
        <v>#VALUE!</v>
      </c>
      <c r="I15" s="463" t="e">
        <f t="shared" ca="1" si="1"/>
        <v>#VALUE!</v>
      </c>
      <c r="J15" s="463" t="e">
        <f t="shared" ca="1" si="1"/>
        <v>#VALUE!</v>
      </c>
      <c r="K15" s="463" t="e">
        <f t="shared" ca="1" si="1"/>
        <v>#VALUE!</v>
      </c>
      <c r="L15" s="463" t="e">
        <f t="shared" ca="1" si="1"/>
        <v>#VALUE!</v>
      </c>
      <c r="M15" s="463" t="e">
        <f t="shared" ca="1" si="1"/>
        <v>#VALUE!</v>
      </c>
      <c r="N15" s="463" t="e">
        <f t="shared" ca="1" si="1"/>
        <v>#VALUE!</v>
      </c>
      <c r="O15" s="463" t="e">
        <f t="shared" ca="1" si="1"/>
        <v>#VALUE!</v>
      </c>
      <c r="P15" s="463" t="e">
        <f t="shared" ca="1" si="1"/>
        <v>#VALUE!</v>
      </c>
      <c r="Q15" s="463" t="e">
        <f t="shared" ca="1" si="1"/>
        <v>#VALUE!</v>
      </c>
      <c r="R15" s="463" t="e">
        <f t="shared" ca="1" si="1"/>
        <v>#VALUE!</v>
      </c>
      <c r="S15" s="463" t="e">
        <f t="shared" ca="1" si="1"/>
        <v>#VALUE!</v>
      </c>
      <c r="T15" s="463" t="e">
        <f t="shared" ca="1" si="1"/>
        <v>#VALUE!</v>
      </c>
      <c r="U15" s="463" t="e">
        <f t="shared" ca="1" si="1"/>
        <v>#VALUE!</v>
      </c>
      <c r="V15" s="463" t="e">
        <f t="shared" ca="1" si="1"/>
        <v>#VALUE!</v>
      </c>
    </row>
    <row r="16" spans="1:22">
      <c r="A16" s="338" t="e">
        <f ca="1">'Расчётная Ведомость'!Q32</f>
        <v>#VALUE!</v>
      </c>
      <c r="B16" s="527" t="str">
        <f>'Расчётная Ведомость'!B32</f>
        <v>${fio13}</v>
      </c>
      <c r="C16" s="527" t="str">
        <f>'Расчётная Ведомость'!C32</f>
        <v/>
      </c>
      <c r="D16" s="338">
        <f>'Расчётная Ведомость'!R32</f>
        <v>0</v>
      </c>
      <c r="E16" s="463" t="e">
        <f t="shared" ca="1" si="2"/>
        <v>#VALUE!</v>
      </c>
      <c r="F16" s="463" t="e">
        <f t="shared" ca="1" si="3"/>
        <v>#VALUE!</v>
      </c>
      <c r="G16" s="463" t="e">
        <f t="shared" ca="1" si="4"/>
        <v>#VALUE!</v>
      </c>
      <c r="H16" s="463" t="e">
        <f t="shared" ca="1" si="5"/>
        <v>#VALUE!</v>
      </c>
      <c r="I16" s="463" t="e">
        <f t="shared" ca="1" si="1"/>
        <v>#VALUE!</v>
      </c>
      <c r="J16" s="463" t="e">
        <f t="shared" ca="1" si="1"/>
        <v>#VALUE!</v>
      </c>
      <c r="K16" s="463" t="e">
        <f t="shared" ca="1" si="1"/>
        <v>#VALUE!</v>
      </c>
      <c r="L16" s="463" t="e">
        <f t="shared" ca="1" si="1"/>
        <v>#VALUE!</v>
      </c>
      <c r="M16" s="463" t="e">
        <f t="shared" ca="1" si="1"/>
        <v>#VALUE!</v>
      </c>
      <c r="N16" s="463" t="e">
        <f t="shared" ca="1" si="1"/>
        <v>#VALUE!</v>
      </c>
      <c r="O16" s="463" t="e">
        <f t="shared" ca="1" si="1"/>
        <v>#VALUE!</v>
      </c>
      <c r="P16" s="463" t="e">
        <f t="shared" ca="1" si="1"/>
        <v>#VALUE!</v>
      </c>
      <c r="Q16" s="463" t="e">
        <f t="shared" ca="1" si="1"/>
        <v>#VALUE!</v>
      </c>
      <c r="R16" s="463" t="e">
        <f t="shared" ca="1" si="1"/>
        <v>#VALUE!</v>
      </c>
      <c r="S16" s="463" t="e">
        <f t="shared" ca="1" si="1"/>
        <v>#VALUE!</v>
      </c>
      <c r="T16" s="463" t="e">
        <f t="shared" ca="1" si="1"/>
        <v>#VALUE!</v>
      </c>
      <c r="U16" s="463" t="e">
        <f t="shared" ca="1" si="1"/>
        <v>#VALUE!</v>
      </c>
      <c r="V16" s="463" t="e">
        <f t="shared" ca="1" si="1"/>
        <v>#VALUE!</v>
      </c>
    </row>
    <row r="17" spans="1:23">
      <c r="A17" s="338" t="e">
        <f ca="1">'Расчётная Ведомость'!Q33</f>
        <v>#VALUE!</v>
      </c>
      <c r="B17" s="527" t="str">
        <f>'Расчётная Ведомость'!B33</f>
        <v>${fio14}</v>
      </c>
      <c r="C17" s="527" t="str">
        <f>'Расчётная Ведомость'!C33</f>
        <v/>
      </c>
      <c r="D17" s="338">
        <f>'Расчётная Ведомость'!R33</f>
        <v>0</v>
      </c>
      <c r="E17" s="463" t="e">
        <f t="shared" ca="1" si="2"/>
        <v>#VALUE!</v>
      </c>
      <c r="F17" s="463" t="e">
        <f t="shared" ca="1" si="3"/>
        <v>#VALUE!</v>
      </c>
      <c r="G17" s="463" t="e">
        <f t="shared" ca="1" si="4"/>
        <v>#VALUE!</v>
      </c>
      <c r="H17" s="463" t="e">
        <f t="shared" ca="1" si="5"/>
        <v>#VALUE!</v>
      </c>
      <c r="I17" s="463" t="e">
        <f t="shared" ca="1" si="1"/>
        <v>#VALUE!</v>
      </c>
      <c r="J17" s="463" t="e">
        <f t="shared" ca="1" si="1"/>
        <v>#VALUE!</v>
      </c>
      <c r="K17" s="463" t="e">
        <f t="shared" ca="1" si="1"/>
        <v>#VALUE!</v>
      </c>
      <c r="L17" s="463" t="e">
        <f t="shared" ca="1" si="1"/>
        <v>#VALUE!</v>
      </c>
      <c r="M17" s="463" t="e">
        <f t="shared" ca="1" si="1"/>
        <v>#VALUE!</v>
      </c>
      <c r="N17" s="463" t="e">
        <f t="shared" ca="1" si="1"/>
        <v>#VALUE!</v>
      </c>
      <c r="O17" s="463" t="e">
        <f t="shared" ca="1" si="1"/>
        <v>#VALUE!</v>
      </c>
      <c r="P17" s="463" t="e">
        <f t="shared" ca="1" si="1"/>
        <v>#VALUE!</v>
      </c>
      <c r="Q17" s="463" t="e">
        <f t="shared" ca="1" si="1"/>
        <v>#VALUE!</v>
      </c>
      <c r="R17" s="463" t="e">
        <f t="shared" ca="1" si="1"/>
        <v>#VALUE!</v>
      </c>
      <c r="S17" s="463" t="e">
        <f t="shared" ca="1" si="1"/>
        <v>#VALUE!</v>
      </c>
      <c r="T17" s="463" t="e">
        <f t="shared" ca="1" si="1"/>
        <v>#VALUE!</v>
      </c>
      <c r="U17" s="463" t="e">
        <f t="shared" ca="1" si="1"/>
        <v>#VALUE!</v>
      </c>
      <c r="V17" s="463" t="e">
        <f t="shared" ca="1" si="1"/>
        <v>#VALUE!</v>
      </c>
    </row>
    <row r="18" spans="1:23">
      <c r="A18" s="338" t="e">
        <f ca="1">'Расчётная Ведомость'!Q34</f>
        <v>#VALUE!</v>
      </c>
      <c r="B18" s="527" t="str">
        <f>'Расчётная Ведомость'!B34</f>
        <v>${fio15}</v>
      </c>
      <c r="C18" s="527" t="str">
        <f>'Расчётная Ведомость'!C34</f>
        <v/>
      </c>
      <c r="D18" s="338">
        <f>'Расчётная Ведомость'!R34</f>
        <v>0</v>
      </c>
      <c r="E18" s="463" t="e">
        <f t="shared" ca="1" si="2"/>
        <v>#VALUE!</v>
      </c>
      <c r="F18" s="463" t="e">
        <f t="shared" ca="1" si="3"/>
        <v>#VALUE!</v>
      </c>
      <c r="G18" s="463" t="e">
        <f t="shared" ca="1" si="4"/>
        <v>#VALUE!</v>
      </c>
      <c r="H18" s="463" t="e">
        <f t="shared" ca="1" si="5"/>
        <v>#VALUE!</v>
      </c>
      <c r="I18" s="463" t="e">
        <f t="shared" ca="1" si="1"/>
        <v>#VALUE!</v>
      </c>
      <c r="J18" s="463" t="e">
        <f t="shared" ca="1" si="1"/>
        <v>#VALUE!</v>
      </c>
      <c r="K18" s="463" t="e">
        <f t="shared" ca="1" si="1"/>
        <v>#VALUE!</v>
      </c>
      <c r="L18" s="463" t="e">
        <f t="shared" ca="1" si="1"/>
        <v>#VALUE!</v>
      </c>
      <c r="M18" s="463" t="e">
        <f t="shared" ca="1" si="1"/>
        <v>#VALUE!</v>
      </c>
      <c r="N18" s="463" t="e">
        <f t="shared" ca="1" si="1"/>
        <v>#VALUE!</v>
      </c>
      <c r="O18" s="463" t="e">
        <f t="shared" ca="1" si="1"/>
        <v>#VALUE!</v>
      </c>
      <c r="P18" s="463" t="e">
        <f t="shared" ca="1" si="1"/>
        <v>#VALUE!</v>
      </c>
      <c r="Q18" s="463" t="e">
        <f t="shared" ca="1" si="1"/>
        <v>#VALUE!</v>
      </c>
      <c r="R18" s="463" t="e">
        <f t="shared" ca="1" si="1"/>
        <v>#VALUE!</v>
      </c>
      <c r="S18" s="463" t="e">
        <f t="shared" ca="1" si="1"/>
        <v>#VALUE!</v>
      </c>
      <c r="T18" s="463" t="e">
        <f t="shared" ca="1" si="1"/>
        <v>#VALUE!</v>
      </c>
      <c r="U18" s="463" t="e">
        <f t="shared" ca="1" si="1"/>
        <v>#VALUE!</v>
      </c>
      <c r="V18" s="463" t="e">
        <f t="shared" ca="1" si="1"/>
        <v>#VALUE!</v>
      </c>
    </row>
    <row r="19" spans="1:23">
      <c r="A19" s="338" t="e">
        <f ca="1">'Расчётная Ведомость'!Q35</f>
        <v>#VALUE!</v>
      </c>
      <c r="B19" s="527" t="str">
        <f>'Расчётная Ведомость'!B35</f>
        <v>${fio16}</v>
      </c>
      <c r="C19" s="527" t="str">
        <f>'Расчётная Ведомость'!C35</f>
        <v/>
      </c>
      <c r="D19" s="338">
        <f>'Расчётная Ведомость'!R35</f>
        <v>0</v>
      </c>
      <c r="E19" s="463" t="e">
        <f t="shared" ca="1" si="2"/>
        <v>#VALUE!</v>
      </c>
      <c r="F19" s="463" t="e">
        <f t="shared" ca="1" si="3"/>
        <v>#VALUE!</v>
      </c>
      <c r="G19" s="463" t="e">
        <f t="shared" ca="1" si="4"/>
        <v>#VALUE!</v>
      </c>
      <c r="H19" s="463" t="e">
        <f t="shared" ca="1" si="5"/>
        <v>#VALUE!</v>
      </c>
      <c r="I19" s="463" t="e">
        <f t="shared" ca="1" si="1"/>
        <v>#VALUE!</v>
      </c>
      <c r="J19" s="463" t="e">
        <f t="shared" ca="1" si="1"/>
        <v>#VALUE!</v>
      </c>
      <c r="K19" s="463" t="e">
        <f t="shared" ca="1" si="1"/>
        <v>#VALUE!</v>
      </c>
      <c r="L19" s="463" t="e">
        <f t="shared" ca="1" si="1"/>
        <v>#VALUE!</v>
      </c>
      <c r="M19" s="463" t="e">
        <f t="shared" ca="1" si="1"/>
        <v>#VALUE!</v>
      </c>
      <c r="N19" s="463" t="e">
        <f t="shared" ca="1" si="1"/>
        <v>#VALUE!</v>
      </c>
      <c r="O19" s="463" t="e">
        <f t="shared" ca="1" si="1"/>
        <v>#VALUE!</v>
      </c>
      <c r="P19" s="463" t="e">
        <f t="shared" ca="1" si="1"/>
        <v>#VALUE!</v>
      </c>
      <c r="Q19" s="463" t="e">
        <f t="shared" ca="1" si="1"/>
        <v>#VALUE!</v>
      </c>
      <c r="R19" s="463" t="e">
        <f t="shared" ca="1" si="1"/>
        <v>#VALUE!</v>
      </c>
      <c r="S19" s="463" t="e">
        <f t="shared" ca="1" si="1"/>
        <v>#VALUE!</v>
      </c>
      <c r="T19" s="463" t="e">
        <f t="shared" ca="1" si="1"/>
        <v>#VALUE!</v>
      </c>
      <c r="U19" s="463" t="e">
        <f t="shared" ca="1" si="1"/>
        <v>#VALUE!</v>
      </c>
      <c r="V19" s="463" t="e">
        <f t="shared" ca="1" si="1"/>
        <v>#VALUE!</v>
      </c>
    </row>
    <row r="20" spans="1:23">
      <c r="A20" s="338" t="e">
        <f ca="1">'Расчётная Ведомость'!Q36</f>
        <v>#VALUE!</v>
      </c>
      <c r="B20" s="527" t="str">
        <f>'Расчётная Ведомость'!B36</f>
        <v>${fio17}</v>
      </c>
      <c r="C20" s="527" t="str">
        <f>'Расчётная Ведомость'!C36</f>
        <v/>
      </c>
      <c r="D20" s="338">
        <f>'Расчётная Ведомость'!R36</f>
        <v>0</v>
      </c>
      <c r="E20" s="463" t="e">
        <f t="shared" ca="1" si="2"/>
        <v>#VALUE!</v>
      </c>
      <c r="F20" s="463" t="e">
        <f t="shared" ca="1" si="3"/>
        <v>#VALUE!</v>
      </c>
      <c r="G20" s="463" t="e">
        <f t="shared" ca="1" si="4"/>
        <v>#VALUE!</v>
      </c>
      <c r="H20" s="463" t="e">
        <f t="shared" ca="1" si="5"/>
        <v>#VALUE!</v>
      </c>
      <c r="I20" s="463" t="e">
        <f t="shared" ref="I20:V20" ca="1" si="6">IF(H$4=0,H21,H20)</f>
        <v>#VALUE!</v>
      </c>
      <c r="J20" s="463" t="e">
        <f t="shared" ca="1" si="6"/>
        <v>#VALUE!</v>
      </c>
      <c r="K20" s="463" t="e">
        <f t="shared" ca="1" si="6"/>
        <v>#VALUE!</v>
      </c>
      <c r="L20" s="463" t="e">
        <f t="shared" ca="1" si="6"/>
        <v>#VALUE!</v>
      </c>
      <c r="M20" s="463" t="e">
        <f t="shared" ca="1" si="6"/>
        <v>#VALUE!</v>
      </c>
      <c r="N20" s="463" t="e">
        <f t="shared" ca="1" si="6"/>
        <v>#VALUE!</v>
      </c>
      <c r="O20" s="463" t="e">
        <f t="shared" ca="1" si="6"/>
        <v>#VALUE!</v>
      </c>
      <c r="P20" s="463" t="e">
        <f t="shared" ca="1" si="6"/>
        <v>#VALUE!</v>
      </c>
      <c r="Q20" s="463" t="e">
        <f t="shared" ca="1" si="6"/>
        <v>#VALUE!</v>
      </c>
      <c r="R20" s="463" t="e">
        <f t="shared" ca="1" si="6"/>
        <v>#VALUE!</v>
      </c>
      <c r="S20" s="463" t="e">
        <f t="shared" ca="1" si="6"/>
        <v>#VALUE!</v>
      </c>
      <c r="T20" s="463" t="e">
        <f t="shared" ca="1" si="6"/>
        <v>#VALUE!</v>
      </c>
      <c r="U20" s="463" t="e">
        <f t="shared" ca="1" si="6"/>
        <v>#VALUE!</v>
      </c>
      <c r="V20" s="463" t="e">
        <f t="shared" ca="1" si="6"/>
        <v>#VALUE!</v>
      </c>
    </row>
    <row r="21" spans="1:23">
      <c r="A21" s="338" t="e">
        <f ca="1">'Расчётная Ведомость'!Q37</f>
        <v>#VALUE!</v>
      </c>
      <c r="B21" s="527" t="str">
        <f>'Расчётная Ведомость'!B37</f>
        <v>${fio18}</v>
      </c>
      <c r="C21" s="527" t="str">
        <f>'Расчётная Ведомость'!C37</f>
        <v/>
      </c>
      <c r="D21" s="338">
        <f>'Расчётная Ведомость'!R37</f>
        <v>0</v>
      </c>
      <c r="E21" s="463" t="e">
        <f t="shared" ca="1" si="2"/>
        <v>#VALUE!</v>
      </c>
      <c r="F21" s="463" t="e">
        <f t="shared" ca="1" si="3"/>
        <v>#VALUE!</v>
      </c>
      <c r="G21" s="463" t="e">
        <f t="shared" ca="1" si="4"/>
        <v>#VALUE!</v>
      </c>
      <c r="H21" s="463" t="e">
        <f t="shared" ref="H21:V21" ca="1" si="7">IF(G$4=0,G22,G21)</f>
        <v>#VALUE!</v>
      </c>
      <c r="I21" s="463" t="e">
        <f t="shared" ca="1" si="7"/>
        <v>#VALUE!</v>
      </c>
      <c r="J21" s="463" t="e">
        <f t="shared" ca="1" si="7"/>
        <v>#VALUE!</v>
      </c>
      <c r="K21" s="463" t="e">
        <f t="shared" ca="1" si="7"/>
        <v>#VALUE!</v>
      </c>
      <c r="L21" s="463" t="e">
        <f t="shared" ca="1" si="7"/>
        <v>#VALUE!</v>
      </c>
      <c r="M21" s="463" t="e">
        <f t="shared" ca="1" si="7"/>
        <v>#VALUE!</v>
      </c>
      <c r="N21" s="463" t="e">
        <f t="shared" ca="1" si="7"/>
        <v>#VALUE!</v>
      </c>
      <c r="O21" s="463" t="e">
        <f t="shared" ca="1" si="7"/>
        <v>#VALUE!</v>
      </c>
      <c r="P21" s="463" t="e">
        <f t="shared" ca="1" si="7"/>
        <v>#VALUE!</v>
      </c>
      <c r="Q21" s="463" t="e">
        <f t="shared" ca="1" si="7"/>
        <v>#VALUE!</v>
      </c>
      <c r="R21" s="463" t="e">
        <f t="shared" ca="1" si="7"/>
        <v>#VALUE!</v>
      </c>
      <c r="S21" s="463" t="e">
        <f t="shared" ca="1" si="7"/>
        <v>#VALUE!</v>
      </c>
      <c r="T21" s="463" t="e">
        <f t="shared" ca="1" si="7"/>
        <v>#VALUE!</v>
      </c>
      <c r="U21" s="463" t="e">
        <f t="shared" ca="1" si="7"/>
        <v>#VALUE!</v>
      </c>
      <c r="V21" s="463" t="e">
        <f t="shared" ca="1" si="7"/>
        <v>#VALUE!</v>
      </c>
    </row>
    <row r="22" spans="1:23">
      <c r="E22" s="463"/>
      <c r="F22" s="463"/>
      <c r="G22" s="463"/>
      <c r="H22" s="463"/>
      <c r="I22" s="463"/>
      <c r="J22" s="463"/>
      <c r="K22" s="461"/>
      <c r="L22" s="461"/>
    </row>
    <row r="23" spans="1:23">
      <c r="E23" s="463"/>
      <c r="F23" s="463"/>
      <c r="G23" s="463"/>
      <c r="H23" s="463"/>
      <c r="I23" s="463"/>
      <c r="J23" s="463"/>
      <c r="K23" s="461"/>
      <c r="L23" s="461"/>
    </row>
    <row r="24" spans="1:23">
      <c r="E24" s="463"/>
      <c r="F24" s="463"/>
      <c r="G24" s="463"/>
      <c r="H24" s="463"/>
      <c r="I24" s="463"/>
      <c r="J24" s="463"/>
      <c r="K24" s="461"/>
      <c r="L24" s="461"/>
    </row>
    <row r="25" spans="1:23">
      <c r="A25" s="358" t="s">
        <v>848</v>
      </c>
      <c r="B25" s="358" t="s">
        <v>867</v>
      </c>
      <c r="C25" s="358" t="s">
        <v>868</v>
      </c>
      <c r="D25" s="358" t="s">
        <v>869</v>
      </c>
      <c r="E25" s="463"/>
      <c r="F25" s="463" t="s">
        <v>873</v>
      </c>
      <c r="G25" s="463"/>
      <c r="H25" s="463"/>
      <c r="I25" s="463"/>
      <c r="J25" s="463"/>
      <c r="K25" s="461"/>
      <c r="L25" s="461"/>
    </row>
    <row r="26" spans="1:23">
      <c r="A26" s="459">
        <v>1</v>
      </c>
      <c r="B26" s="458" t="e">
        <f ca="1">IF($W26=0,"",INDIRECT("B"&amp;$W26))</f>
        <v>#VALUE!</v>
      </c>
      <c r="C26" s="458" t="e">
        <f ca="1">IF($W26=0,"",INDIRECT("C"&amp;$W26))</f>
        <v>#VALUE!</v>
      </c>
      <c r="D26" s="458" t="e">
        <f ca="1">IF($W26=0,"",INDIRECT("D"&amp;$W26))</f>
        <v>#VALUE!</v>
      </c>
      <c r="E26" s="460" t="e">
        <f ca="1">V4</f>
        <v>#VALUE!</v>
      </c>
      <c r="F26" s="460" t="e">
        <f ca="1">E26</f>
        <v>#VALUE!</v>
      </c>
      <c r="G26" s="460" t="e">
        <f t="shared" ref="G26:V26" ca="1" si="8">F26</f>
        <v>#VALUE!</v>
      </c>
      <c r="H26" s="460" t="e">
        <f t="shared" ca="1" si="8"/>
        <v>#VALUE!</v>
      </c>
      <c r="I26" s="460" t="e">
        <f t="shared" ca="1" si="8"/>
        <v>#VALUE!</v>
      </c>
      <c r="J26" s="460" t="e">
        <f t="shared" ca="1" si="8"/>
        <v>#VALUE!</v>
      </c>
      <c r="K26" s="460" t="e">
        <f t="shared" ca="1" si="8"/>
        <v>#VALUE!</v>
      </c>
      <c r="L26" s="460" t="e">
        <f t="shared" ca="1" si="8"/>
        <v>#VALUE!</v>
      </c>
      <c r="M26" s="460" t="e">
        <f t="shared" ca="1" si="8"/>
        <v>#VALUE!</v>
      </c>
      <c r="N26" s="460" t="e">
        <f t="shared" ca="1" si="8"/>
        <v>#VALUE!</v>
      </c>
      <c r="O26" s="460" t="e">
        <f t="shared" ca="1" si="8"/>
        <v>#VALUE!</v>
      </c>
      <c r="P26" s="460" t="e">
        <f t="shared" ca="1" si="8"/>
        <v>#VALUE!</v>
      </c>
      <c r="Q26" s="460" t="e">
        <f t="shared" ca="1" si="8"/>
        <v>#VALUE!</v>
      </c>
      <c r="R26" s="460" t="e">
        <f t="shared" ca="1" si="8"/>
        <v>#VALUE!</v>
      </c>
      <c r="S26" s="460" t="e">
        <f t="shared" ca="1" si="8"/>
        <v>#VALUE!</v>
      </c>
      <c r="T26" s="460" t="e">
        <f t="shared" ca="1" si="8"/>
        <v>#VALUE!</v>
      </c>
      <c r="U26" s="460" t="e">
        <f t="shared" ca="1" si="8"/>
        <v>#VALUE!</v>
      </c>
      <c r="V26" s="460" t="e">
        <f t="shared" ca="1" si="8"/>
        <v>#VALUE!</v>
      </c>
      <c r="W26" s="462" t="e">
        <f ca="1">V330</f>
        <v>#VALUE!</v>
      </c>
    </row>
    <row r="27" spans="1:23">
      <c r="A27" s="459">
        <v>2</v>
      </c>
      <c r="B27" s="458" t="e">
        <f t="shared" ref="B27:B43" ca="1" si="9">IF($W27=0,"",INDIRECT("B"&amp;$W27))</f>
        <v>#VALUE!</v>
      </c>
      <c r="C27" s="458" t="e">
        <f t="shared" ref="C27:C43" ca="1" si="10">IF($W27=0,"",INDIRECT("C"&amp;$W27))</f>
        <v>#VALUE!</v>
      </c>
      <c r="D27" s="458" t="e">
        <f t="shared" ref="D27:D43" ca="1" si="11">IF($W27=0,"",INDIRECT("D"&amp;$W27))</f>
        <v>#VALUE!</v>
      </c>
      <c r="E27" s="460" t="e">
        <f t="shared" ref="E27:E43" ca="1" si="12">V5</f>
        <v>#VALUE!</v>
      </c>
      <c r="F27" s="460" t="e">
        <f t="shared" ref="F27:F43" ca="1" si="13">IF(E$27=0,E28,E27)</f>
        <v>#VALUE!</v>
      </c>
      <c r="G27" s="460" t="e">
        <f t="shared" ref="G27:V42" ca="1" si="14">IF(F$27=0,F28,F27)</f>
        <v>#VALUE!</v>
      </c>
      <c r="H27" s="460" t="e">
        <f t="shared" ca="1" si="14"/>
        <v>#VALUE!</v>
      </c>
      <c r="I27" s="460" t="e">
        <f t="shared" ca="1" si="14"/>
        <v>#VALUE!</v>
      </c>
      <c r="J27" s="460" t="e">
        <f t="shared" ca="1" si="14"/>
        <v>#VALUE!</v>
      </c>
      <c r="K27" s="460" t="e">
        <f t="shared" ca="1" si="14"/>
        <v>#VALUE!</v>
      </c>
      <c r="L27" s="460" t="e">
        <f t="shared" ca="1" si="14"/>
        <v>#VALUE!</v>
      </c>
      <c r="M27" s="460" t="e">
        <f t="shared" ca="1" si="14"/>
        <v>#VALUE!</v>
      </c>
      <c r="N27" s="460" t="e">
        <f t="shared" ca="1" si="14"/>
        <v>#VALUE!</v>
      </c>
      <c r="O27" s="460" t="e">
        <f t="shared" ca="1" si="14"/>
        <v>#VALUE!</v>
      </c>
      <c r="P27" s="460" t="e">
        <f t="shared" ca="1" si="14"/>
        <v>#VALUE!</v>
      </c>
      <c r="Q27" s="460" t="e">
        <f t="shared" ca="1" si="14"/>
        <v>#VALUE!</v>
      </c>
      <c r="R27" s="460" t="e">
        <f t="shared" ca="1" si="14"/>
        <v>#VALUE!</v>
      </c>
      <c r="S27" s="460" t="e">
        <f t="shared" ca="1" si="14"/>
        <v>#VALUE!</v>
      </c>
      <c r="T27" s="460" t="e">
        <f t="shared" ca="1" si="14"/>
        <v>#VALUE!</v>
      </c>
      <c r="U27" s="460" t="e">
        <f t="shared" ca="1" si="14"/>
        <v>#VALUE!</v>
      </c>
      <c r="V27" s="460" t="e">
        <f t="shared" ca="1" si="14"/>
        <v>#VALUE!</v>
      </c>
      <c r="W27" s="462" t="e">
        <f t="shared" ref="W27:W43" ca="1" si="15">V331</f>
        <v>#VALUE!</v>
      </c>
    </row>
    <row r="28" spans="1:23">
      <c r="A28" s="459">
        <v>3</v>
      </c>
      <c r="B28" s="458" t="e">
        <f t="shared" ca="1" si="9"/>
        <v>#VALUE!</v>
      </c>
      <c r="C28" s="458" t="e">
        <f t="shared" ca="1" si="10"/>
        <v>#VALUE!</v>
      </c>
      <c r="D28" s="458" t="e">
        <f t="shared" ca="1" si="11"/>
        <v>#VALUE!</v>
      </c>
      <c r="E28" s="460" t="e">
        <f t="shared" ca="1" si="12"/>
        <v>#VALUE!</v>
      </c>
      <c r="F28" s="460" t="e">
        <f t="shared" ca="1" si="13"/>
        <v>#VALUE!</v>
      </c>
      <c r="G28" s="460" t="e">
        <f t="shared" ref="G28:U28" ca="1" si="16">IF(F$27=0,F29,F28)</f>
        <v>#VALUE!</v>
      </c>
      <c r="H28" s="460" t="e">
        <f t="shared" ca="1" si="16"/>
        <v>#VALUE!</v>
      </c>
      <c r="I28" s="460" t="e">
        <f t="shared" ca="1" si="16"/>
        <v>#VALUE!</v>
      </c>
      <c r="J28" s="460" t="e">
        <f t="shared" ca="1" si="16"/>
        <v>#VALUE!</v>
      </c>
      <c r="K28" s="460" t="e">
        <f t="shared" ca="1" si="16"/>
        <v>#VALUE!</v>
      </c>
      <c r="L28" s="460" t="e">
        <f t="shared" ca="1" si="16"/>
        <v>#VALUE!</v>
      </c>
      <c r="M28" s="460" t="e">
        <f t="shared" ca="1" si="16"/>
        <v>#VALUE!</v>
      </c>
      <c r="N28" s="460" t="e">
        <f t="shared" ca="1" si="16"/>
        <v>#VALUE!</v>
      </c>
      <c r="O28" s="460" t="e">
        <f t="shared" ca="1" si="16"/>
        <v>#VALUE!</v>
      </c>
      <c r="P28" s="460" t="e">
        <f t="shared" ca="1" si="16"/>
        <v>#VALUE!</v>
      </c>
      <c r="Q28" s="460" t="e">
        <f t="shared" ca="1" si="16"/>
        <v>#VALUE!</v>
      </c>
      <c r="R28" s="460" t="e">
        <f t="shared" ca="1" si="16"/>
        <v>#VALUE!</v>
      </c>
      <c r="S28" s="460" t="e">
        <f t="shared" ca="1" si="16"/>
        <v>#VALUE!</v>
      </c>
      <c r="T28" s="460" t="e">
        <f t="shared" ca="1" si="16"/>
        <v>#VALUE!</v>
      </c>
      <c r="U28" s="460" t="e">
        <f t="shared" ca="1" si="16"/>
        <v>#VALUE!</v>
      </c>
      <c r="V28" s="460" t="e">
        <f t="shared" ca="1" si="14"/>
        <v>#VALUE!</v>
      </c>
      <c r="W28" s="462" t="e">
        <f t="shared" ca="1" si="15"/>
        <v>#VALUE!</v>
      </c>
    </row>
    <row r="29" spans="1:23">
      <c r="A29" s="459">
        <v>4</v>
      </c>
      <c r="B29" s="458" t="e">
        <f t="shared" ca="1" si="9"/>
        <v>#VALUE!</v>
      </c>
      <c r="C29" s="458" t="e">
        <f t="shared" ca="1" si="10"/>
        <v>#VALUE!</v>
      </c>
      <c r="D29" s="458" t="e">
        <f t="shared" ca="1" si="11"/>
        <v>#VALUE!</v>
      </c>
      <c r="E29" s="460" t="e">
        <f t="shared" ca="1" si="12"/>
        <v>#VALUE!</v>
      </c>
      <c r="F29" s="460" t="e">
        <f t="shared" ca="1" si="13"/>
        <v>#VALUE!</v>
      </c>
      <c r="G29" s="460" t="e">
        <f t="shared" ca="1" si="14"/>
        <v>#VALUE!</v>
      </c>
      <c r="H29" s="460" t="e">
        <f t="shared" ca="1" si="14"/>
        <v>#VALUE!</v>
      </c>
      <c r="I29" s="460" t="e">
        <f t="shared" ca="1" si="14"/>
        <v>#VALUE!</v>
      </c>
      <c r="J29" s="460" t="e">
        <f t="shared" ca="1" si="14"/>
        <v>#VALUE!</v>
      </c>
      <c r="K29" s="460" t="e">
        <f t="shared" ca="1" si="14"/>
        <v>#VALUE!</v>
      </c>
      <c r="L29" s="460" t="e">
        <f t="shared" ca="1" si="14"/>
        <v>#VALUE!</v>
      </c>
      <c r="M29" s="460" t="e">
        <f t="shared" ca="1" si="14"/>
        <v>#VALUE!</v>
      </c>
      <c r="N29" s="460" t="e">
        <f t="shared" ca="1" si="14"/>
        <v>#VALUE!</v>
      </c>
      <c r="O29" s="460" t="e">
        <f t="shared" ca="1" si="14"/>
        <v>#VALUE!</v>
      </c>
      <c r="P29" s="460" t="e">
        <f t="shared" ca="1" si="14"/>
        <v>#VALUE!</v>
      </c>
      <c r="Q29" s="460" t="e">
        <f t="shared" ca="1" si="14"/>
        <v>#VALUE!</v>
      </c>
      <c r="R29" s="460" t="e">
        <f t="shared" ca="1" si="14"/>
        <v>#VALUE!</v>
      </c>
      <c r="S29" s="460" t="e">
        <f t="shared" ca="1" si="14"/>
        <v>#VALUE!</v>
      </c>
      <c r="T29" s="460" t="e">
        <f t="shared" ca="1" si="14"/>
        <v>#VALUE!</v>
      </c>
      <c r="U29" s="460" t="e">
        <f t="shared" ca="1" si="14"/>
        <v>#VALUE!</v>
      </c>
      <c r="V29" s="460" t="e">
        <f t="shared" ca="1" si="14"/>
        <v>#VALUE!</v>
      </c>
      <c r="W29" s="462" t="e">
        <f t="shared" ca="1" si="15"/>
        <v>#VALUE!</v>
      </c>
    </row>
    <row r="30" spans="1:23">
      <c r="A30" s="459">
        <v>5</v>
      </c>
      <c r="B30" s="458" t="e">
        <f t="shared" ca="1" si="9"/>
        <v>#VALUE!</v>
      </c>
      <c r="C30" s="458" t="e">
        <f t="shared" ca="1" si="10"/>
        <v>#VALUE!</v>
      </c>
      <c r="D30" s="458" t="e">
        <f t="shared" ca="1" si="11"/>
        <v>#VALUE!</v>
      </c>
      <c r="E30" s="460" t="e">
        <f t="shared" ca="1" si="12"/>
        <v>#VALUE!</v>
      </c>
      <c r="F30" s="460" t="e">
        <f t="shared" ca="1" si="13"/>
        <v>#VALUE!</v>
      </c>
      <c r="G30" s="460" t="e">
        <f t="shared" ca="1" si="14"/>
        <v>#VALUE!</v>
      </c>
      <c r="H30" s="460" t="e">
        <f t="shared" ca="1" si="14"/>
        <v>#VALUE!</v>
      </c>
      <c r="I30" s="460" t="e">
        <f t="shared" ca="1" si="14"/>
        <v>#VALUE!</v>
      </c>
      <c r="J30" s="460" t="e">
        <f t="shared" ca="1" si="14"/>
        <v>#VALUE!</v>
      </c>
      <c r="K30" s="460" t="e">
        <f t="shared" ca="1" si="14"/>
        <v>#VALUE!</v>
      </c>
      <c r="L30" s="460" t="e">
        <f t="shared" ca="1" si="14"/>
        <v>#VALUE!</v>
      </c>
      <c r="M30" s="460" t="e">
        <f t="shared" ca="1" si="14"/>
        <v>#VALUE!</v>
      </c>
      <c r="N30" s="460" t="e">
        <f t="shared" ca="1" si="14"/>
        <v>#VALUE!</v>
      </c>
      <c r="O30" s="460" t="e">
        <f t="shared" ca="1" si="14"/>
        <v>#VALUE!</v>
      </c>
      <c r="P30" s="460" t="e">
        <f t="shared" ca="1" si="14"/>
        <v>#VALUE!</v>
      </c>
      <c r="Q30" s="460" t="e">
        <f t="shared" ca="1" si="14"/>
        <v>#VALUE!</v>
      </c>
      <c r="R30" s="460" t="e">
        <f t="shared" ca="1" si="14"/>
        <v>#VALUE!</v>
      </c>
      <c r="S30" s="460" t="e">
        <f t="shared" ca="1" si="14"/>
        <v>#VALUE!</v>
      </c>
      <c r="T30" s="460" t="e">
        <f t="shared" ca="1" si="14"/>
        <v>#VALUE!</v>
      </c>
      <c r="U30" s="460" t="e">
        <f t="shared" ca="1" si="14"/>
        <v>#VALUE!</v>
      </c>
      <c r="V30" s="460" t="e">
        <f t="shared" ca="1" si="14"/>
        <v>#VALUE!</v>
      </c>
      <c r="W30" s="462" t="e">
        <f t="shared" ca="1" si="15"/>
        <v>#VALUE!</v>
      </c>
    </row>
    <row r="31" spans="1:23">
      <c r="A31" s="459">
        <v>6</v>
      </c>
      <c r="B31" s="458" t="e">
        <f t="shared" ca="1" si="9"/>
        <v>#VALUE!</v>
      </c>
      <c r="C31" s="458" t="e">
        <f t="shared" ca="1" si="10"/>
        <v>#VALUE!</v>
      </c>
      <c r="D31" s="458" t="e">
        <f t="shared" ca="1" si="11"/>
        <v>#VALUE!</v>
      </c>
      <c r="E31" s="460" t="e">
        <f t="shared" ca="1" si="12"/>
        <v>#VALUE!</v>
      </c>
      <c r="F31" s="460" t="e">
        <f t="shared" ca="1" si="13"/>
        <v>#VALUE!</v>
      </c>
      <c r="G31" s="460" t="e">
        <f t="shared" ca="1" si="14"/>
        <v>#VALUE!</v>
      </c>
      <c r="H31" s="460" t="e">
        <f t="shared" ca="1" si="14"/>
        <v>#VALUE!</v>
      </c>
      <c r="I31" s="460" t="e">
        <f t="shared" ca="1" si="14"/>
        <v>#VALUE!</v>
      </c>
      <c r="J31" s="460" t="e">
        <f t="shared" ca="1" si="14"/>
        <v>#VALUE!</v>
      </c>
      <c r="K31" s="460" t="e">
        <f t="shared" ca="1" si="14"/>
        <v>#VALUE!</v>
      </c>
      <c r="L31" s="460" t="e">
        <f t="shared" ca="1" si="14"/>
        <v>#VALUE!</v>
      </c>
      <c r="M31" s="460" t="e">
        <f t="shared" ca="1" si="14"/>
        <v>#VALUE!</v>
      </c>
      <c r="N31" s="460" t="e">
        <f t="shared" ca="1" si="14"/>
        <v>#VALUE!</v>
      </c>
      <c r="O31" s="460" t="e">
        <f t="shared" ca="1" si="14"/>
        <v>#VALUE!</v>
      </c>
      <c r="P31" s="460" t="e">
        <f t="shared" ca="1" si="14"/>
        <v>#VALUE!</v>
      </c>
      <c r="Q31" s="460" t="e">
        <f t="shared" ca="1" si="14"/>
        <v>#VALUE!</v>
      </c>
      <c r="R31" s="460" t="e">
        <f t="shared" ca="1" si="14"/>
        <v>#VALUE!</v>
      </c>
      <c r="S31" s="460" t="e">
        <f t="shared" ca="1" si="14"/>
        <v>#VALUE!</v>
      </c>
      <c r="T31" s="460" t="e">
        <f t="shared" ca="1" si="14"/>
        <v>#VALUE!</v>
      </c>
      <c r="U31" s="460" t="e">
        <f t="shared" ca="1" si="14"/>
        <v>#VALUE!</v>
      </c>
      <c r="V31" s="460" t="e">
        <f t="shared" ca="1" si="14"/>
        <v>#VALUE!</v>
      </c>
      <c r="W31" s="462" t="e">
        <f t="shared" ca="1" si="15"/>
        <v>#VALUE!</v>
      </c>
    </row>
    <row r="32" spans="1:23">
      <c r="A32" s="459">
        <v>7</v>
      </c>
      <c r="B32" s="458" t="e">
        <f t="shared" ca="1" si="9"/>
        <v>#VALUE!</v>
      </c>
      <c r="C32" s="458" t="e">
        <f t="shared" ca="1" si="10"/>
        <v>#VALUE!</v>
      </c>
      <c r="D32" s="458" t="e">
        <f t="shared" ca="1" si="11"/>
        <v>#VALUE!</v>
      </c>
      <c r="E32" s="460" t="e">
        <f t="shared" ca="1" si="12"/>
        <v>#VALUE!</v>
      </c>
      <c r="F32" s="460" t="e">
        <f t="shared" ca="1" si="13"/>
        <v>#VALUE!</v>
      </c>
      <c r="G32" s="460" t="e">
        <f t="shared" ca="1" si="14"/>
        <v>#VALUE!</v>
      </c>
      <c r="H32" s="460" t="e">
        <f t="shared" ca="1" si="14"/>
        <v>#VALUE!</v>
      </c>
      <c r="I32" s="460" t="e">
        <f t="shared" ca="1" si="14"/>
        <v>#VALUE!</v>
      </c>
      <c r="J32" s="460" t="e">
        <f t="shared" ca="1" si="14"/>
        <v>#VALUE!</v>
      </c>
      <c r="K32" s="460" t="e">
        <f t="shared" ca="1" si="14"/>
        <v>#VALUE!</v>
      </c>
      <c r="L32" s="460" t="e">
        <f t="shared" ca="1" si="14"/>
        <v>#VALUE!</v>
      </c>
      <c r="M32" s="460" t="e">
        <f t="shared" ca="1" si="14"/>
        <v>#VALUE!</v>
      </c>
      <c r="N32" s="460" t="e">
        <f t="shared" ca="1" si="14"/>
        <v>#VALUE!</v>
      </c>
      <c r="O32" s="460" t="e">
        <f t="shared" ca="1" si="14"/>
        <v>#VALUE!</v>
      </c>
      <c r="P32" s="460" t="e">
        <f t="shared" ca="1" si="14"/>
        <v>#VALUE!</v>
      </c>
      <c r="Q32" s="460" t="e">
        <f t="shared" ca="1" si="14"/>
        <v>#VALUE!</v>
      </c>
      <c r="R32" s="460" t="e">
        <f t="shared" ca="1" si="14"/>
        <v>#VALUE!</v>
      </c>
      <c r="S32" s="460" t="e">
        <f t="shared" ca="1" si="14"/>
        <v>#VALUE!</v>
      </c>
      <c r="T32" s="460" t="e">
        <f t="shared" ca="1" si="14"/>
        <v>#VALUE!</v>
      </c>
      <c r="U32" s="460" t="e">
        <f t="shared" ca="1" si="14"/>
        <v>#VALUE!</v>
      </c>
      <c r="V32" s="460" t="e">
        <f t="shared" ca="1" si="14"/>
        <v>#VALUE!</v>
      </c>
      <c r="W32" s="462" t="e">
        <f t="shared" ca="1" si="15"/>
        <v>#VALUE!</v>
      </c>
    </row>
    <row r="33" spans="1:23">
      <c r="A33" s="459">
        <v>8</v>
      </c>
      <c r="B33" s="458" t="e">
        <f t="shared" ca="1" si="9"/>
        <v>#VALUE!</v>
      </c>
      <c r="C33" s="458" t="e">
        <f t="shared" ca="1" si="10"/>
        <v>#VALUE!</v>
      </c>
      <c r="D33" s="458" t="e">
        <f t="shared" ca="1" si="11"/>
        <v>#VALUE!</v>
      </c>
      <c r="E33" s="460" t="e">
        <f t="shared" ca="1" si="12"/>
        <v>#VALUE!</v>
      </c>
      <c r="F33" s="460" t="e">
        <f t="shared" ca="1" si="13"/>
        <v>#VALUE!</v>
      </c>
      <c r="G33" s="460" t="e">
        <f t="shared" ca="1" si="14"/>
        <v>#VALUE!</v>
      </c>
      <c r="H33" s="460" t="e">
        <f t="shared" ca="1" si="14"/>
        <v>#VALUE!</v>
      </c>
      <c r="I33" s="460" t="e">
        <f t="shared" ca="1" si="14"/>
        <v>#VALUE!</v>
      </c>
      <c r="J33" s="460" t="e">
        <f t="shared" ca="1" si="14"/>
        <v>#VALUE!</v>
      </c>
      <c r="K33" s="460" t="e">
        <f t="shared" ca="1" si="14"/>
        <v>#VALUE!</v>
      </c>
      <c r="L33" s="460" t="e">
        <f t="shared" ca="1" si="14"/>
        <v>#VALUE!</v>
      </c>
      <c r="M33" s="460" t="e">
        <f t="shared" ca="1" si="14"/>
        <v>#VALUE!</v>
      </c>
      <c r="N33" s="460" t="e">
        <f t="shared" ca="1" si="14"/>
        <v>#VALUE!</v>
      </c>
      <c r="O33" s="460" t="e">
        <f t="shared" ca="1" si="14"/>
        <v>#VALUE!</v>
      </c>
      <c r="P33" s="460" t="e">
        <f t="shared" ca="1" si="14"/>
        <v>#VALUE!</v>
      </c>
      <c r="Q33" s="460" t="e">
        <f t="shared" ca="1" si="14"/>
        <v>#VALUE!</v>
      </c>
      <c r="R33" s="460" t="e">
        <f t="shared" ca="1" si="14"/>
        <v>#VALUE!</v>
      </c>
      <c r="S33" s="460" t="e">
        <f t="shared" ca="1" si="14"/>
        <v>#VALUE!</v>
      </c>
      <c r="T33" s="460" t="e">
        <f t="shared" ca="1" si="14"/>
        <v>#VALUE!</v>
      </c>
      <c r="U33" s="460" t="e">
        <f t="shared" ca="1" si="14"/>
        <v>#VALUE!</v>
      </c>
      <c r="V33" s="460" t="e">
        <f t="shared" ca="1" si="14"/>
        <v>#VALUE!</v>
      </c>
      <c r="W33" s="462" t="e">
        <f t="shared" ca="1" si="15"/>
        <v>#VALUE!</v>
      </c>
    </row>
    <row r="34" spans="1:23">
      <c r="A34" s="459">
        <v>9</v>
      </c>
      <c r="B34" s="458" t="e">
        <f t="shared" ca="1" si="9"/>
        <v>#VALUE!</v>
      </c>
      <c r="C34" s="458" t="e">
        <f t="shared" ca="1" si="10"/>
        <v>#VALUE!</v>
      </c>
      <c r="D34" s="458" t="e">
        <f t="shared" ca="1" si="11"/>
        <v>#VALUE!</v>
      </c>
      <c r="E34" s="460" t="e">
        <f t="shared" ca="1" si="12"/>
        <v>#VALUE!</v>
      </c>
      <c r="F34" s="460" t="e">
        <f t="shared" ca="1" si="13"/>
        <v>#VALUE!</v>
      </c>
      <c r="G34" s="460" t="e">
        <f t="shared" ca="1" si="14"/>
        <v>#VALUE!</v>
      </c>
      <c r="H34" s="460" t="e">
        <f t="shared" ca="1" si="14"/>
        <v>#VALUE!</v>
      </c>
      <c r="I34" s="460" t="e">
        <f t="shared" ca="1" si="14"/>
        <v>#VALUE!</v>
      </c>
      <c r="J34" s="460" t="e">
        <f t="shared" ca="1" si="14"/>
        <v>#VALUE!</v>
      </c>
      <c r="K34" s="460" t="e">
        <f t="shared" ca="1" si="14"/>
        <v>#VALUE!</v>
      </c>
      <c r="L34" s="460" t="e">
        <f t="shared" ca="1" si="14"/>
        <v>#VALUE!</v>
      </c>
      <c r="M34" s="460" t="e">
        <f t="shared" ca="1" si="14"/>
        <v>#VALUE!</v>
      </c>
      <c r="N34" s="460" t="e">
        <f t="shared" ca="1" si="14"/>
        <v>#VALUE!</v>
      </c>
      <c r="O34" s="460" t="e">
        <f t="shared" ca="1" si="14"/>
        <v>#VALUE!</v>
      </c>
      <c r="P34" s="460" t="e">
        <f t="shared" ca="1" si="14"/>
        <v>#VALUE!</v>
      </c>
      <c r="Q34" s="460" t="e">
        <f t="shared" ca="1" si="14"/>
        <v>#VALUE!</v>
      </c>
      <c r="R34" s="460" t="e">
        <f t="shared" ca="1" si="14"/>
        <v>#VALUE!</v>
      </c>
      <c r="S34" s="460" t="e">
        <f t="shared" ca="1" si="14"/>
        <v>#VALUE!</v>
      </c>
      <c r="T34" s="460" t="e">
        <f t="shared" ca="1" si="14"/>
        <v>#VALUE!</v>
      </c>
      <c r="U34" s="460" t="e">
        <f t="shared" ca="1" si="14"/>
        <v>#VALUE!</v>
      </c>
      <c r="V34" s="460" t="e">
        <f t="shared" ca="1" si="14"/>
        <v>#VALUE!</v>
      </c>
      <c r="W34" s="462" t="e">
        <f t="shared" ca="1" si="15"/>
        <v>#VALUE!</v>
      </c>
    </row>
    <row r="35" spans="1:23">
      <c r="A35" s="459">
        <v>10</v>
      </c>
      <c r="B35" s="458" t="e">
        <f t="shared" ca="1" si="9"/>
        <v>#VALUE!</v>
      </c>
      <c r="C35" s="458" t="e">
        <f t="shared" ca="1" si="10"/>
        <v>#VALUE!</v>
      </c>
      <c r="D35" s="458" t="e">
        <f t="shared" ca="1" si="11"/>
        <v>#VALUE!</v>
      </c>
      <c r="E35" s="460" t="e">
        <f t="shared" ca="1" si="12"/>
        <v>#VALUE!</v>
      </c>
      <c r="F35" s="460" t="e">
        <f t="shared" ca="1" si="13"/>
        <v>#VALUE!</v>
      </c>
      <c r="G35" s="460" t="e">
        <f t="shared" ca="1" si="14"/>
        <v>#VALUE!</v>
      </c>
      <c r="H35" s="460" t="e">
        <f t="shared" ca="1" si="14"/>
        <v>#VALUE!</v>
      </c>
      <c r="I35" s="460" t="e">
        <f t="shared" ca="1" si="14"/>
        <v>#VALUE!</v>
      </c>
      <c r="J35" s="460" t="e">
        <f t="shared" ca="1" si="14"/>
        <v>#VALUE!</v>
      </c>
      <c r="K35" s="460" t="e">
        <f t="shared" ca="1" si="14"/>
        <v>#VALUE!</v>
      </c>
      <c r="L35" s="460" t="e">
        <f t="shared" ca="1" si="14"/>
        <v>#VALUE!</v>
      </c>
      <c r="M35" s="460" t="e">
        <f t="shared" ca="1" si="14"/>
        <v>#VALUE!</v>
      </c>
      <c r="N35" s="460" t="e">
        <f t="shared" ca="1" si="14"/>
        <v>#VALUE!</v>
      </c>
      <c r="O35" s="460" t="e">
        <f t="shared" ca="1" si="14"/>
        <v>#VALUE!</v>
      </c>
      <c r="P35" s="460" t="e">
        <f t="shared" ca="1" si="14"/>
        <v>#VALUE!</v>
      </c>
      <c r="Q35" s="460" t="e">
        <f t="shared" ca="1" si="14"/>
        <v>#VALUE!</v>
      </c>
      <c r="R35" s="460" t="e">
        <f t="shared" ca="1" si="14"/>
        <v>#VALUE!</v>
      </c>
      <c r="S35" s="460" t="e">
        <f t="shared" ca="1" si="14"/>
        <v>#VALUE!</v>
      </c>
      <c r="T35" s="460" t="e">
        <f t="shared" ca="1" si="14"/>
        <v>#VALUE!</v>
      </c>
      <c r="U35" s="460" t="e">
        <f t="shared" ca="1" si="14"/>
        <v>#VALUE!</v>
      </c>
      <c r="V35" s="460" t="e">
        <f t="shared" ca="1" si="14"/>
        <v>#VALUE!</v>
      </c>
      <c r="W35" s="462" t="e">
        <f t="shared" ca="1" si="15"/>
        <v>#VALUE!</v>
      </c>
    </row>
    <row r="36" spans="1:23">
      <c r="A36" s="459">
        <v>11</v>
      </c>
      <c r="B36" s="458" t="e">
        <f t="shared" ca="1" si="9"/>
        <v>#VALUE!</v>
      </c>
      <c r="C36" s="458" t="e">
        <f t="shared" ca="1" si="10"/>
        <v>#VALUE!</v>
      </c>
      <c r="D36" s="458" t="e">
        <f t="shared" ca="1" si="11"/>
        <v>#VALUE!</v>
      </c>
      <c r="E36" s="460" t="e">
        <f t="shared" ca="1" si="12"/>
        <v>#VALUE!</v>
      </c>
      <c r="F36" s="460" t="e">
        <f t="shared" ca="1" si="13"/>
        <v>#VALUE!</v>
      </c>
      <c r="G36" s="460" t="e">
        <f t="shared" ca="1" si="14"/>
        <v>#VALUE!</v>
      </c>
      <c r="H36" s="460" t="e">
        <f t="shared" ca="1" si="14"/>
        <v>#VALUE!</v>
      </c>
      <c r="I36" s="460" t="e">
        <f t="shared" ca="1" si="14"/>
        <v>#VALUE!</v>
      </c>
      <c r="J36" s="460" t="e">
        <f t="shared" ca="1" si="14"/>
        <v>#VALUE!</v>
      </c>
      <c r="K36" s="460" t="e">
        <f t="shared" ca="1" si="14"/>
        <v>#VALUE!</v>
      </c>
      <c r="L36" s="460" t="e">
        <f t="shared" ca="1" si="14"/>
        <v>#VALUE!</v>
      </c>
      <c r="M36" s="460" t="e">
        <f t="shared" ca="1" si="14"/>
        <v>#VALUE!</v>
      </c>
      <c r="N36" s="460" t="e">
        <f t="shared" ca="1" si="14"/>
        <v>#VALUE!</v>
      </c>
      <c r="O36" s="460" t="e">
        <f t="shared" ca="1" si="14"/>
        <v>#VALUE!</v>
      </c>
      <c r="P36" s="460" t="e">
        <f t="shared" ca="1" si="14"/>
        <v>#VALUE!</v>
      </c>
      <c r="Q36" s="460" t="e">
        <f t="shared" ca="1" si="14"/>
        <v>#VALUE!</v>
      </c>
      <c r="R36" s="460" t="e">
        <f t="shared" ca="1" si="14"/>
        <v>#VALUE!</v>
      </c>
      <c r="S36" s="460" t="e">
        <f t="shared" ca="1" si="14"/>
        <v>#VALUE!</v>
      </c>
      <c r="T36" s="460" t="e">
        <f t="shared" ca="1" si="14"/>
        <v>#VALUE!</v>
      </c>
      <c r="U36" s="460" t="e">
        <f t="shared" ca="1" si="14"/>
        <v>#VALUE!</v>
      </c>
      <c r="V36" s="460" t="e">
        <f t="shared" ca="1" si="14"/>
        <v>#VALUE!</v>
      </c>
      <c r="W36" s="462" t="e">
        <f t="shared" ca="1" si="15"/>
        <v>#VALUE!</v>
      </c>
    </row>
    <row r="37" spans="1:23">
      <c r="A37" s="459">
        <v>12</v>
      </c>
      <c r="B37" s="458" t="e">
        <f t="shared" ca="1" si="9"/>
        <v>#VALUE!</v>
      </c>
      <c r="C37" s="458" t="e">
        <f t="shared" ca="1" si="10"/>
        <v>#VALUE!</v>
      </c>
      <c r="D37" s="458" t="e">
        <f t="shared" ca="1" si="11"/>
        <v>#VALUE!</v>
      </c>
      <c r="E37" s="460" t="e">
        <f t="shared" ca="1" si="12"/>
        <v>#VALUE!</v>
      </c>
      <c r="F37" s="460" t="e">
        <f t="shared" ca="1" si="13"/>
        <v>#VALUE!</v>
      </c>
      <c r="G37" s="460" t="e">
        <f t="shared" ca="1" si="14"/>
        <v>#VALUE!</v>
      </c>
      <c r="H37" s="460" t="e">
        <f t="shared" ca="1" si="14"/>
        <v>#VALUE!</v>
      </c>
      <c r="I37" s="460" t="e">
        <f t="shared" ca="1" si="14"/>
        <v>#VALUE!</v>
      </c>
      <c r="J37" s="460" t="e">
        <f t="shared" ca="1" si="14"/>
        <v>#VALUE!</v>
      </c>
      <c r="K37" s="460" t="e">
        <f t="shared" ca="1" si="14"/>
        <v>#VALUE!</v>
      </c>
      <c r="L37" s="460" t="e">
        <f t="shared" ca="1" si="14"/>
        <v>#VALUE!</v>
      </c>
      <c r="M37" s="460" t="e">
        <f t="shared" ca="1" si="14"/>
        <v>#VALUE!</v>
      </c>
      <c r="N37" s="460" t="e">
        <f t="shared" ca="1" si="14"/>
        <v>#VALUE!</v>
      </c>
      <c r="O37" s="460" t="e">
        <f t="shared" ca="1" si="14"/>
        <v>#VALUE!</v>
      </c>
      <c r="P37" s="460" t="e">
        <f t="shared" ca="1" si="14"/>
        <v>#VALUE!</v>
      </c>
      <c r="Q37" s="460" t="e">
        <f t="shared" ca="1" si="14"/>
        <v>#VALUE!</v>
      </c>
      <c r="R37" s="460" t="e">
        <f t="shared" ca="1" si="14"/>
        <v>#VALUE!</v>
      </c>
      <c r="S37" s="460" t="e">
        <f t="shared" ca="1" si="14"/>
        <v>#VALUE!</v>
      </c>
      <c r="T37" s="460" t="e">
        <f t="shared" ca="1" si="14"/>
        <v>#VALUE!</v>
      </c>
      <c r="U37" s="460" t="e">
        <f t="shared" ca="1" si="14"/>
        <v>#VALUE!</v>
      </c>
      <c r="V37" s="460" t="e">
        <f t="shared" ca="1" si="14"/>
        <v>#VALUE!</v>
      </c>
      <c r="W37" s="462" t="e">
        <f t="shared" ca="1" si="15"/>
        <v>#VALUE!</v>
      </c>
    </row>
    <row r="38" spans="1:23">
      <c r="A38" s="459">
        <v>13</v>
      </c>
      <c r="B38" s="458" t="e">
        <f t="shared" ca="1" si="9"/>
        <v>#VALUE!</v>
      </c>
      <c r="C38" s="458" t="e">
        <f t="shared" ca="1" si="10"/>
        <v>#VALUE!</v>
      </c>
      <c r="D38" s="458" t="e">
        <f t="shared" ca="1" si="11"/>
        <v>#VALUE!</v>
      </c>
      <c r="E38" s="460" t="e">
        <f t="shared" ca="1" si="12"/>
        <v>#VALUE!</v>
      </c>
      <c r="F38" s="460" t="e">
        <f t="shared" ca="1" si="13"/>
        <v>#VALUE!</v>
      </c>
      <c r="G38" s="460" t="e">
        <f t="shared" ca="1" si="14"/>
        <v>#VALUE!</v>
      </c>
      <c r="H38" s="460" t="e">
        <f t="shared" ca="1" si="14"/>
        <v>#VALUE!</v>
      </c>
      <c r="I38" s="460" t="e">
        <f t="shared" ca="1" si="14"/>
        <v>#VALUE!</v>
      </c>
      <c r="J38" s="460" t="e">
        <f t="shared" ca="1" si="14"/>
        <v>#VALUE!</v>
      </c>
      <c r="K38" s="460" t="e">
        <f t="shared" ca="1" si="14"/>
        <v>#VALUE!</v>
      </c>
      <c r="L38" s="460" t="e">
        <f t="shared" ca="1" si="14"/>
        <v>#VALUE!</v>
      </c>
      <c r="M38" s="460" t="e">
        <f t="shared" ca="1" si="14"/>
        <v>#VALUE!</v>
      </c>
      <c r="N38" s="460" t="e">
        <f t="shared" ca="1" si="14"/>
        <v>#VALUE!</v>
      </c>
      <c r="O38" s="460" t="e">
        <f t="shared" ca="1" si="14"/>
        <v>#VALUE!</v>
      </c>
      <c r="P38" s="460" t="e">
        <f t="shared" ca="1" si="14"/>
        <v>#VALUE!</v>
      </c>
      <c r="Q38" s="460" t="e">
        <f t="shared" ca="1" si="14"/>
        <v>#VALUE!</v>
      </c>
      <c r="R38" s="460" t="e">
        <f t="shared" ca="1" si="14"/>
        <v>#VALUE!</v>
      </c>
      <c r="S38" s="460" t="e">
        <f t="shared" ca="1" si="14"/>
        <v>#VALUE!</v>
      </c>
      <c r="T38" s="460" t="e">
        <f t="shared" ca="1" si="14"/>
        <v>#VALUE!</v>
      </c>
      <c r="U38" s="460" t="e">
        <f t="shared" ca="1" si="14"/>
        <v>#VALUE!</v>
      </c>
      <c r="V38" s="460" t="e">
        <f t="shared" ca="1" si="14"/>
        <v>#VALUE!</v>
      </c>
      <c r="W38" s="462" t="e">
        <f t="shared" ca="1" si="15"/>
        <v>#VALUE!</v>
      </c>
    </row>
    <row r="39" spans="1:23">
      <c r="A39" s="459">
        <v>14</v>
      </c>
      <c r="B39" s="458" t="e">
        <f t="shared" ca="1" si="9"/>
        <v>#VALUE!</v>
      </c>
      <c r="C39" s="458" t="e">
        <f t="shared" ca="1" si="10"/>
        <v>#VALUE!</v>
      </c>
      <c r="D39" s="458" t="e">
        <f t="shared" ca="1" si="11"/>
        <v>#VALUE!</v>
      </c>
      <c r="E39" s="460" t="e">
        <f t="shared" ca="1" si="12"/>
        <v>#VALUE!</v>
      </c>
      <c r="F39" s="460" t="e">
        <f t="shared" ca="1" si="13"/>
        <v>#VALUE!</v>
      </c>
      <c r="G39" s="460" t="e">
        <f t="shared" ca="1" si="14"/>
        <v>#VALUE!</v>
      </c>
      <c r="H39" s="460" t="e">
        <f t="shared" ca="1" si="14"/>
        <v>#VALUE!</v>
      </c>
      <c r="I39" s="460" t="e">
        <f t="shared" ca="1" si="14"/>
        <v>#VALUE!</v>
      </c>
      <c r="J39" s="460" t="e">
        <f t="shared" ca="1" si="14"/>
        <v>#VALUE!</v>
      </c>
      <c r="K39" s="460" t="e">
        <f t="shared" ca="1" si="14"/>
        <v>#VALUE!</v>
      </c>
      <c r="L39" s="460" t="e">
        <f t="shared" ca="1" si="14"/>
        <v>#VALUE!</v>
      </c>
      <c r="M39" s="460" t="e">
        <f t="shared" ca="1" si="14"/>
        <v>#VALUE!</v>
      </c>
      <c r="N39" s="460" t="e">
        <f t="shared" ca="1" si="14"/>
        <v>#VALUE!</v>
      </c>
      <c r="O39" s="460" t="e">
        <f t="shared" ca="1" si="14"/>
        <v>#VALUE!</v>
      </c>
      <c r="P39" s="460" t="e">
        <f t="shared" ca="1" si="14"/>
        <v>#VALUE!</v>
      </c>
      <c r="Q39" s="460" t="e">
        <f t="shared" ca="1" si="14"/>
        <v>#VALUE!</v>
      </c>
      <c r="R39" s="460" t="e">
        <f t="shared" ca="1" si="14"/>
        <v>#VALUE!</v>
      </c>
      <c r="S39" s="460" t="e">
        <f t="shared" ca="1" si="14"/>
        <v>#VALUE!</v>
      </c>
      <c r="T39" s="460" t="e">
        <f t="shared" ca="1" si="14"/>
        <v>#VALUE!</v>
      </c>
      <c r="U39" s="460" t="e">
        <f t="shared" ca="1" si="14"/>
        <v>#VALUE!</v>
      </c>
      <c r="V39" s="460" t="e">
        <f t="shared" ca="1" si="14"/>
        <v>#VALUE!</v>
      </c>
      <c r="W39" s="462" t="e">
        <f t="shared" ca="1" si="15"/>
        <v>#VALUE!</v>
      </c>
    </row>
    <row r="40" spans="1:23">
      <c r="A40" s="459">
        <v>15</v>
      </c>
      <c r="B40" s="458" t="e">
        <f t="shared" ca="1" si="9"/>
        <v>#VALUE!</v>
      </c>
      <c r="C40" s="458" t="e">
        <f t="shared" ca="1" si="10"/>
        <v>#VALUE!</v>
      </c>
      <c r="D40" s="458" t="e">
        <f t="shared" ca="1" si="11"/>
        <v>#VALUE!</v>
      </c>
      <c r="E40" s="460" t="e">
        <f t="shared" ca="1" si="12"/>
        <v>#VALUE!</v>
      </c>
      <c r="F40" s="460" t="e">
        <f t="shared" ca="1" si="13"/>
        <v>#VALUE!</v>
      </c>
      <c r="G40" s="460" t="e">
        <f t="shared" ca="1" si="14"/>
        <v>#VALUE!</v>
      </c>
      <c r="H40" s="460" t="e">
        <f t="shared" ca="1" si="14"/>
        <v>#VALUE!</v>
      </c>
      <c r="I40" s="460" t="e">
        <f t="shared" ca="1" si="14"/>
        <v>#VALUE!</v>
      </c>
      <c r="J40" s="460" t="e">
        <f t="shared" ca="1" si="14"/>
        <v>#VALUE!</v>
      </c>
      <c r="K40" s="460" t="e">
        <f t="shared" ca="1" si="14"/>
        <v>#VALUE!</v>
      </c>
      <c r="L40" s="460" t="e">
        <f t="shared" ca="1" si="14"/>
        <v>#VALUE!</v>
      </c>
      <c r="M40" s="460" t="e">
        <f t="shared" ca="1" si="14"/>
        <v>#VALUE!</v>
      </c>
      <c r="N40" s="460" t="e">
        <f t="shared" ca="1" si="14"/>
        <v>#VALUE!</v>
      </c>
      <c r="O40" s="460" t="e">
        <f t="shared" ca="1" si="14"/>
        <v>#VALUE!</v>
      </c>
      <c r="P40" s="460" t="e">
        <f t="shared" ca="1" si="14"/>
        <v>#VALUE!</v>
      </c>
      <c r="Q40" s="460" t="e">
        <f t="shared" ca="1" si="14"/>
        <v>#VALUE!</v>
      </c>
      <c r="R40" s="460" t="e">
        <f t="shared" ca="1" si="14"/>
        <v>#VALUE!</v>
      </c>
      <c r="S40" s="460" t="e">
        <f t="shared" ca="1" si="14"/>
        <v>#VALUE!</v>
      </c>
      <c r="T40" s="460" t="e">
        <f t="shared" ca="1" si="14"/>
        <v>#VALUE!</v>
      </c>
      <c r="U40" s="460" t="e">
        <f t="shared" ca="1" si="14"/>
        <v>#VALUE!</v>
      </c>
      <c r="V40" s="460" t="e">
        <f t="shared" ca="1" si="14"/>
        <v>#VALUE!</v>
      </c>
      <c r="W40" s="462" t="e">
        <f t="shared" ca="1" si="15"/>
        <v>#VALUE!</v>
      </c>
    </row>
    <row r="41" spans="1:23">
      <c r="A41" s="459">
        <v>16</v>
      </c>
      <c r="B41" s="458" t="e">
        <f t="shared" ca="1" si="9"/>
        <v>#VALUE!</v>
      </c>
      <c r="C41" s="458" t="e">
        <f t="shared" ca="1" si="10"/>
        <v>#VALUE!</v>
      </c>
      <c r="D41" s="458" t="e">
        <f t="shared" ca="1" si="11"/>
        <v>#VALUE!</v>
      </c>
      <c r="E41" s="460" t="e">
        <f t="shared" ca="1" si="12"/>
        <v>#VALUE!</v>
      </c>
      <c r="F41" s="460" t="e">
        <f t="shared" ca="1" si="13"/>
        <v>#VALUE!</v>
      </c>
      <c r="G41" s="460" t="e">
        <f t="shared" ca="1" si="14"/>
        <v>#VALUE!</v>
      </c>
      <c r="H41" s="460" t="e">
        <f t="shared" ca="1" si="14"/>
        <v>#VALUE!</v>
      </c>
      <c r="I41" s="460" t="e">
        <f t="shared" ca="1" si="14"/>
        <v>#VALUE!</v>
      </c>
      <c r="J41" s="460" t="e">
        <f t="shared" ca="1" si="14"/>
        <v>#VALUE!</v>
      </c>
      <c r="K41" s="460" t="e">
        <f t="shared" ca="1" si="14"/>
        <v>#VALUE!</v>
      </c>
      <c r="L41" s="460" t="e">
        <f t="shared" ca="1" si="14"/>
        <v>#VALUE!</v>
      </c>
      <c r="M41" s="460" t="e">
        <f t="shared" ca="1" si="14"/>
        <v>#VALUE!</v>
      </c>
      <c r="N41" s="460" t="e">
        <f t="shared" ca="1" si="14"/>
        <v>#VALUE!</v>
      </c>
      <c r="O41" s="460" t="e">
        <f t="shared" ca="1" si="14"/>
        <v>#VALUE!</v>
      </c>
      <c r="P41" s="460" t="e">
        <f t="shared" ca="1" si="14"/>
        <v>#VALUE!</v>
      </c>
      <c r="Q41" s="460" t="e">
        <f t="shared" ca="1" si="14"/>
        <v>#VALUE!</v>
      </c>
      <c r="R41" s="460" t="e">
        <f t="shared" ca="1" si="14"/>
        <v>#VALUE!</v>
      </c>
      <c r="S41" s="460" t="e">
        <f t="shared" ca="1" si="14"/>
        <v>#VALUE!</v>
      </c>
      <c r="T41" s="460" t="e">
        <f t="shared" ca="1" si="14"/>
        <v>#VALUE!</v>
      </c>
      <c r="U41" s="460" t="e">
        <f t="shared" ca="1" si="14"/>
        <v>#VALUE!</v>
      </c>
      <c r="V41" s="460" t="e">
        <f t="shared" ca="1" si="14"/>
        <v>#VALUE!</v>
      </c>
      <c r="W41" s="462" t="e">
        <f t="shared" ca="1" si="15"/>
        <v>#VALUE!</v>
      </c>
    </row>
    <row r="42" spans="1:23">
      <c r="A42" s="459">
        <v>17</v>
      </c>
      <c r="B42" s="458" t="e">
        <f t="shared" ca="1" si="9"/>
        <v>#VALUE!</v>
      </c>
      <c r="C42" s="458" t="e">
        <f t="shared" ca="1" si="10"/>
        <v>#VALUE!</v>
      </c>
      <c r="D42" s="458" t="e">
        <f t="shared" ca="1" si="11"/>
        <v>#VALUE!</v>
      </c>
      <c r="E42" s="460" t="e">
        <f t="shared" ca="1" si="12"/>
        <v>#VALUE!</v>
      </c>
      <c r="F42" s="460" t="e">
        <f t="shared" ca="1" si="13"/>
        <v>#VALUE!</v>
      </c>
      <c r="G42" s="460" t="e">
        <f t="shared" ca="1" si="14"/>
        <v>#VALUE!</v>
      </c>
      <c r="H42" s="460" t="e">
        <f t="shared" ca="1" si="14"/>
        <v>#VALUE!</v>
      </c>
      <c r="I42" s="460" t="e">
        <f t="shared" ca="1" si="14"/>
        <v>#VALUE!</v>
      </c>
      <c r="J42" s="460" t="e">
        <f t="shared" ca="1" si="14"/>
        <v>#VALUE!</v>
      </c>
      <c r="K42" s="460" t="e">
        <f t="shared" ca="1" si="14"/>
        <v>#VALUE!</v>
      </c>
      <c r="L42" s="460" t="e">
        <f t="shared" ca="1" si="14"/>
        <v>#VALUE!</v>
      </c>
      <c r="M42" s="460" t="e">
        <f t="shared" ca="1" si="14"/>
        <v>#VALUE!</v>
      </c>
      <c r="N42" s="460" t="e">
        <f t="shared" ca="1" si="14"/>
        <v>#VALUE!</v>
      </c>
      <c r="O42" s="460" t="e">
        <f t="shared" ca="1" si="14"/>
        <v>#VALUE!</v>
      </c>
      <c r="P42" s="460" t="e">
        <f t="shared" ca="1" si="14"/>
        <v>#VALUE!</v>
      </c>
      <c r="Q42" s="460" t="e">
        <f t="shared" ca="1" si="14"/>
        <v>#VALUE!</v>
      </c>
      <c r="R42" s="460" t="e">
        <f t="shared" ca="1" si="14"/>
        <v>#VALUE!</v>
      </c>
      <c r="S42" s="460" t="e">
        <f t="shared" ca="1" si="14"/>
        <v>#VALUE!</v>
      </c>
      <c r="T42" s="460" t="e">
        <f t="shared" ca="1" si="14"/>
        <v>#VALUE!</v>
      </c>
      <c r="U42" s="460" t="e">
        <f t="shared" ca="1" si="14"/>
        <v>#VALUE!</v>
      </c>
      <c r="V42" s="460" t="e">
        <f t="shared" ca="1" si="14"/>
        <v>#VALUE!</v>
      </c>
      <c r="W42" s="462" t="e">
        <f t="shared" ca="1" si="15"/>
        <v>#VALUE!</v>
      </c>
    </row>
    <row r="43" spans="1:23">
      <c r="A43" s="459">
        <v>18</v>
      </c>
      <c r="B43" s="458" t="e">
        <f t="shared" ca="1" si="9"/>
        <v>#VALUE!</v>
      </c>
      <c r="C43" s="458" t="e">
        <f t="shared" ca="1" si="10"/>
        <v>#VALUE!</v>
      </c>
      <c r="D43" s="458" t="e">
        <f t="shared" ca="1" si="11"/>
        <v>#VALUE!</v>
      </c>
      <c r="E43" s="460" t="e">
        <f t="shared" ca="1" si="12"/>
        <v>#VALUE!</v>
      </c>
      <c r="F43" s="460" t="e">
        <f t="shared" ca="1" si="13"/>
        <v>#VALUE!</v>
      </c>
      <c r="G43" s="460" t="e">
        <f t="shared" ref="G43:V43" ca="1" si="17">IF(F$27=0,F44,F43)</f>
        <v>#VALUE!</v>
      </c>
      <c r="H43" s="460" t="e">
        <f t="shared" ca="1" si="17"/>
        <v>#VALUE!</v>
      </c>
      <c r="I43" s="460" t="e">
        <f t="shared" ca="1" si="17"/>
        <v>#VALUE!</v>
      </c>
      <c r="J43" s="460" t="e">
        <f t="shared" ca="1" si="17"/>
        <v>#VALUE!</v>
      </c>
      <c r="K43" s="460" t="e">
        <f t="shared" ca="1" si="17"/>
        <v>#VALUE!</v>
      </c>
      <c r="L43" s="460" t="e">
        <f t="shared" ca="1" si="17"/>
        <v>#VALUE!</v>
      </c>
      <c r="M43" s="460" t="e">
        <f t="shared" ca="1" si="17"/>
        <v>#VALUE!</v>
      </c>
      <c r="N43" s="460" t="e">
        <f t="shared" ca="1" si="17"/>
        <v>#VALUE!</v>
      </c>
      <c r="O43" s="460" t="e">
        <f t="shared" ca="1" si="17"/>
        <v>#VALUE!</v>
      </c>
      <c r="P43" s="460" t="e">
        <f t="shared" ca="1" si="17"/>
        <v>#VALUE!</v>
      </c>
      <c r="Q43" s="460" t="e">
        <f t="shared" ca="1" si="17"/>
        <v>#VALUE!</v>
      </c>
      <c r="R43" s="460" t="e">
        <f t="shared" ca="1" si="17"/>
        <v>#VALUE!</v>
      </c>
      <c r="S43" s="460" t="e">
        <f t="shared" ca="1" si="17"/>
        <v>#VALUE!</v>
      </c>
      <c r="T43" s="460" t="e">
        <f t="shared" ca="1" si="17"/>
        <v>#VALUE!</v>
      </c>
      <c r="U43" s="460" t="e">
        <f t="shared" ca="1" si="17"/>
        <v>#VALUE!</v>
      </c>
      <c r="V43" s="460" t="e">
        <f t="shared" ca="1" si="17"/>
        <v>#VALUE!</v>
      </c>
      <c r="W43" s="462" t="e">
        <f t="shared" ca="1" si="15"/>
        <v>#VALUE!</v>
      </c>
    </row>
    <row r="44" spans="1:23">
      <c r="E44" s="463"/>
      <c r="F44" s="463"/>
      <c r="G44" s="463"/>
      <c r="H44" s="463"/>
      <c r="I44" s="463"/>
      <c r="J44" s="463"/>
      <c r="K44" s="461"/>
      <c r="L44" s="461"/>
    </row>
    <row r="45" spans="1:23">
      <c r="E45" s="460" t="e">
        <f t="shared" ref="E45:E62" ca="1" si="18">V26</f>
        <v>#VALUE!</v>
      </c>
      <c r="F45" s="460" t="e">
        <f t="shared" ref="F45:V46" ca="1" si="19">E45</f>
        <v>#VALUE!</v>
      </c>
      <c r="G45" s="460" t="e">
        <f t="shared" ca="1" si="19"/>
        <v>#VALUE!</v>
      </c>
      <c r="H45" s="460" t="e">
        <f t="shared" ca="1" si="19"/>
        <v>#VALUE!</v>
      </c>
      <c r="I45" s="460" t="e">
        <f t="shared" ca="1" si="19"/>
        <v>#VALUE!</v>
      </c>
      <c r="J45" s="460" t="e">
        <f t="shared" ca="1" si="19"/>
        <v>#VALUE!</v>
      </c>
      <c r="K45" s="460" t="e">
        <f t="shared" ca="1" si="19"/>
        <v>#VALUE!</v>
      </c>
      <c r="L45" s="460" t="e">
        <f t="shared" ca="1" si="19"/>
        <v>#VALUE!</v>
      </c>
      <c r="M45" s="460" t="e">
        <f t="shared" ca="1" si="19"/>
        <v>#VALUE!</v>
      </c>
      <c r="N45" s="460" t="e">
        <f t="shared" ca="1" si="19"/>
        <v>#VALUE!</v>
      </c>
      <c r="O45" s="460" t="e">
        <f t="shared" ca="1" si="19"/>
        <v>#VALUE!</v>
      </c>
      <c r="P45" s="460" t="e">
        <f t="shared" ca="1" si="19"/>
        <v>#VALUE!</v>
      </c>
      <c r="Q45" s="460" t="e">
        <f t="shared" ca="1" si="19"/>
        <v>#VALUE!</v>
      </c>
      <c r="R45" s="460" t="e">
        <f t="shared" ca="1" si="19"/>
        <v>#VALUE!</v>
      </c>
      <c r="S45" s="460" t="e">
        <f t="shared" ca="1" si="19"/>
        <v>#VALUE!</v>
      </c>
      <c r="T45" s="460" t="e">
        <f t="shared" ca="1" si="19"/>
        <v>#VALUE!</v>
      </c>
      <c r="U45" s="460" t="e">
        <f t="shared" ca="1" si="19"/>
        <v>#VALUE!</v>
      </c>
      <c r="V45" s="460" t="e">
        <f t="shared" ca="1" si="19"/>
        <v>#VALUE!</v>
      </c>
    </row>
    <row r="46" spans="1:23">
      <c r="E46" s="460" t="e">
        <f t="shared" ca="1" si="18"/>
        <v>#VALUE!</v>
      </c>
      <c r="F46" s="460" t="e">
        <f t="shared" ca="1" si="19"/>
        <v>#VALUE!</v>
      </c>
      <c r="G46" s="460" t="e">
        <f t="shared" ca="1" si="19"/>
        <v>#VALUE!</v>
      </c>
      <c r="H46" s="460" t="e">
        <f t="shared" ca="1" si="19"/>
        <v>#VALUE!</v>
      </c>
      <c r="I46" s="460" t="e">
        <f t="shared" ca="1" si="19"/>
        <v>#VALUE!</v>
      </c>
      <c r="J46" s="460" t="e">
        <f t="shared" ca="1" si="19"/>
        <v>#VALUE!</v>
      </c>
      <c r="K46" s="460" t="e">
        <f t="shared" ca="1" si="19"/>
        <v>#VALUE!</v>
      </c>
      <c r="L46" s="460" t="e">
        <f t="shared" ca="1" si="19"/>
        <v>#VALUE!</v>
      </c>
      <c r="M46" s="460" t="e">
        <f t="shared" ca="1" si="19"/>
        <v>#VALUE!</v>
      </c>
      <c r="N46" s="460" t="e">
        <f t="shared" ca="1" si="19"/>
        <v>#VALUE!</v>
      </c>
      <c r="O46" s="460" t="e">
        <f t="shared" ca="1" si="19"/>
        <v>#VALUE!</v>
      </c>
      <c r="P46" s="460" t="e">
        <f t="shared" ca="1" si="19"/>
        <v>#VALUE!</v>
      </c>
      <c r="Q46" s="460" t="e">
        <f t="shared" ca="1" si="19"/>
        <v>#VALUE!</v>
      </c>
      <c r="R46" s="460" t="e">
        <f t="shared" ca="1" si="19"/>
        <v>#VALUE!</v>
      </c>
      <c r="S46" s="460" t="e">
        <f t="shared" ca="1" si="19"/>
        <v>#VALUE!</v>
      </c>
      <c r="T46" s="460" t="e">
        <f t="shared" ca="1" si="19"/>
        <v>#VALUE!</v>
      </c>
      <c r="U46" s="460" t="e">
        <f t="shared" ca="1" si="19"/>
        <v>#VALUE!</v>
      </c>
      <c r="V46" s="460" t="e">
        <f t="shared" ca="1" si="19"/>
        <v>#VALUE!</v>
      </c>
    </row>
    <row r="47" spans="1:23">
      <c r="E47" s="460" t="e">
        <f t="shared" ca="1" si="18"/>
        <v>#VALUE!</v>
      </c>
      <c r="F47" s="460" t="e">
        <f t="shared" ref="F47:F62" ca="1" si="20">IF(E$47=0,E48,E47)</f>
        <v>#VALUE!</v>
      </c>
      <c r="G47" s="460" t="e">
        <f t="shared" ref="G47:V62" ca="1" si="21">IF(F$47=0,F48,F47)</f>
        <v>#VALUE!</v>
      </c>
      <c r="H47" s="460" t="e">
        <f t="shared" ca="1" si="21"/>
        <v>#VALUE!</v>
      </c>
      <c r="I47" s="460" t="e">
        <f t="shared" ca="1" si="21"/>
        <v>#VALUE!</v>
      </c>
      <c r="J47" s="460" t="e">
        <f t="shared" ca="1" si="21"/>
        <v>#VALUE!</v>
      </c>
      <c r="K47" s="460" t="e">
        <f t="shared" ca="1" si="21"/>
        <v>#VALUE!</v>
      </c>
      <c r="L47" s="460" t="e">
        <f t="shared" ca="1" si="21"/>
        <v>#VALUE!</v>
      </c>
      <c r="M47" s="460" t="e">
        <f t="shared" ca="1" si="21"/>
        <v>#VALUE!</v>
      </c>
      <c r="N47" s="460" t="e">
        <f t="shared" ca="1" si="21"/>
        <v>#VALUE!</v>
      </c>
      <c r="O47" s="460" t="e">
        <f t="shared" ca="1" si="21"/>
        <v>#VALUE!</v>
      </c>
      <c r="P47" s="460" t="e">
        <f t="shared" ca="1" si="21"/>
        <v>#VALUE!</v>
      </c>
      <c r="Q47" s="460" t="e">
        <f t="shared" ca="1" si="21"/>
        <v>#VALUE!</v>
      </c>
      <c r="R47" s="460" t="e">
        <f t="shared" ca="1" si="21"/>
        <v>#VALUE!</v>
      </c>
      <c r="S47" s="460" t="e">
        <f t="shared" ca="1" si="21"/>
        <v>#VALUE!</v>
      </c>
      <c r="T47" s="460" t="e">
        <f t="shared" ca="1" si="21"/>
        <v>#VALUE!</v>
      </c>
      <c r="U47" s="460" t="e">
        <f t="shared" ca="1" si="21"/>
        <v>#VALUE!</v>
      </c>
      <c r="V47" s="460" t="e">
        <f t="shared" ca="1" si="21"/>
        <v>#VALUE!</v>
      </c>
    </row>
    <row r="48" spans="1:23">
      <c r="E48" s="460" t="e">
        <f t="shared" ca="1" si="18"/>
        <v>#VALUE!</v>
      </c>
      <c r="F48" s="460" t="e">
        <f t="shared" ca="1" si="20"/>
        <v>#VALUE!</v>
      </c>
      <c r="G48" s="460" t="e">
        <f t="shared" ref="G48:U48" ca="1" si="22">IF(F$47=0,F49,F48)</f>
        <v>#VALUE!</v>
      </c>
      <c r="H48" s="460" t="e">
        <f t="shared" ca="1" si="22"/>
        <v>#VALUE!</v>
      </c>
      <c r="I48" s="460" t="e">
        <f t="shared" ca="1" si="22"/>
        <v>#VALUE!</v>
      </c>
      <c r="J48" s="460" t="e">
        <f t="shared" ca="1" si="22"/>
        <v>#VALUE!</v>
      </c>
      <c r="K48" s="460" t="e">
        <f t="shared" ca="1" si="22"/>
        <v>#VALUE!</v>
      </c>
      <c r="L48" s="460" t="e">
        <f t="shared" ca="1" si="22"/>
        <v>#VALUE!</v>
      </c>
      <c r="M48" s="460" t="e">
        <f t="shared" ca="1" si="22"/>
        <v>#VALUE!</v>
      </c>
      <c r="N48" s="460" t="e">
        <f t="shared" ca="1" si="22"/>
        <v>#VALUE!</v>
      </c>
      <c r="O48" s="460" t="e">
        <f t="shared" ca="1" si="22"/>
        <v>#VALUE!</v>
      </c>
      <c r="P48" s="460" t="e">
        <f t="shared" ca="1" si="22"/>
        <v>#VALUE!</v>
      </c>
      <c r="Q48" s="460" t="e">
        <f t="shared" ca="1" si="22"/>
        <v>#VALUE!</v>
      </c>
      <c r="R48" s="460" t="e">
        <f t="shared" ca="1" si="22"/>
        <v>#VALUE!</v>
      </c>
      <c r="S48" s="460" t="e">
        <f t="shared" ca="1" si="22"/>
        <v>#VALUE!</v>
      </c>
      <c r="T48" s="460" t="e">
        <f t="shared" ca="1" si="22"/>
        <v>#VALUE!</v>
      </c>
      <c r="U48" s="460" t="e">
        <f t="shared" ca="1" si="22"/>
        <v>#VALUE!</v>
      </c>
      <c r="V48" s="460" t="e">
        <f t="shared" ca="1" si="21"/>
        <v>#VALUE!</v>
      </c>
    </row>
    <row r="49" spans="5:22">
      <c r="E49" s="460" t="e">
        <f t="shared" ca="1" si="18"/>
        <v>#VALUE!</v>
      </c>
      <c r="F49" s="460" t="e">
        <f t="shared" ca="1" si="20"/>
        <v>#VALUE!</v>
      </c>
      <c r="G49" s="460" t="e">
        <f t="shared" ca="1" si="21"/>
        <v>#VALUE!</v>
      </c>
      <c r="H49" s="460" t="e">
        <f t="shared" ca="1" si="21"/>
        <v>#VALUE!</v>
      </c>
      <c r="I49" s="460" t="e">
        <f t="shared" ca="1" si="21"/>
        <v>#VALUE!</v>
      </c>
      <c r="J49" s="460" t="e">
        <f t="shared" ca="1" si="21"/>
        <v>#VALUE!</v>
      </c>
      <c r="K49" s="460" t="e">
        <f t="shared" ca="1" si="21"/>
        <v>#VALUE!</v>
      </c>
      <c r="L49" s="460" t="e">
        <f t="shared" ca="1" si="21"/>
        <v>#VALUE!</v>
      </c>
      <c r="M49" s="460" t="e">
        <f t="shared" ca="1" si="21"/>
        <v>#VALUE!</v>
      </c>
      <c r="N49" s="460" t="e">
        <f t="shared" ca="1" si="21"/>
        <v>#VALUE!</v>
      </c>
      <c r="O49" s="460" t="e">
        <f t="shared" ca="1" si="21"/>
        <v>#VALUE!</v>
      </c>
      <c r="P49" s="460" t="e">
        <f t="shared" ca="1" si="21"/>
        <v>#VALUE!</v>
      </c>
      <c r="Q49" s="460" t="e">
        <f t="shared" ca="1" si="21"/>
        <v>#VALUE!</v>
      </c>
      <c r="R49" s="460" t="e">
        <f t="shared" ca="1" si="21"/>
        <v>#VALUE!</v>
      </c>
      <c r="S49" s="460" t="e">
        <f t="shared" ca="1" si="21"/>
        <v>#VALUE!</v>
      </c>
      <c r="T49" s="460" t="e">
        <f t="shared" ca="1" si="21"/>
        <v>#VALUE!</v>
      </c>
      <c r="U49" s="460" t="e">
        <f t="shared" ca="1" si="21"/>
        <v>#VALUE!</v>
      </c>
      <c r="V49" s="460" t="e">
        <f t="shared" ca="1" si="21"/>
        <v>#VALUE!</v>
      </c>
    </row>
    <row r="50" spans="5:22">
      <c r="E50" s="460" t="e">
        <f t="shared" ca="1" si="18"/>
        <v>#VALUE!</v>
      </c>
      <c r="F50" s="460" t="e">
        <f t="shared" ca="1" si="20"/>
        <v>#VALUE!</v>
      </c>
      <c r="G50" s="460" t="e">
        <f t="shared" ca="1" si="21"/>
        <v>#VALUE!</v>
      </c>
      <c r="H50" s="460" t="e">
        <f t="shared" ca="1" si="21"/>
        <v>#VALUE!</v>
      </c>
      <c r="I50" s="460" t="e">
        <f t="shared" ca="1" si="21"/>
        <v>#VALUE!</v>
      </c>
      <c r="J50" s="460" t="e">
        <f t="shared" ca="1" si="21"/>
        <v>#VALUE!</v>
      </c>
      <c r="K50" s="460" t="e">
        <f t="shared" ca="1" si="21"/>
        <v>#VALUE!</v>
      </c>
      <c r="L50" s="460" t="e">
        <f t="shared" ca="1" si="21"/>
        <v>#VALUE!</v>
      </c>
      <c r="M50" s="460" t="e">
        <f t="shared" ca="1" si="21"/>
        <v>#VALUE!</v>
      </c>
      <c r="N50" s="460" t="e">
        <f t="shared" ca="1" si="21"/>
        <v>#VALUE!</v>
      </c>
      <c r="O50" s="460" t="e">
        <f t="shared" ca="1" si="21"/>
        <v>#VALUE!</v>
      </c>
      <c r="P50" s="460" t="e">
        <f t="shared" ca="1" si="21"/>
        <v>#VALUE!</v>
      </c>
      <c r="Q50" s="460" t="e">
        <f t="shared" ca="1" si="21"/>
        <v>#VALUE!</v>
      </c>
      <c r="R50" s="460" t="e">
        <f t="shared" ca="1" si="21"/>
        <v>#VALUE!</v>
      </c>
      <c r="S50" s="460" t="e">
        <f t="shared" ca="1" si="21"/>
        <v>#VALUE!</v>
      </c>
      <c r="T50" s="460" t="e">
        <f t="shared" ca="1" si="21"/>
        <v>#VALUE!</v>
      </c>
      <c r="U50" s="460" t="e">
        <f t="shared" ca="1" si="21"/>
        <v>#VALUE!</v>
      </c>
      <c r="V50" s="460" t="e">
        <f t="shared" ca="1" si="21"/>
        <v>#VALUE!</v>
      </c>
    </row>
    <row r="51" spans="5:22">
      <c r="E51" s="460" t="e">
        <f t="shared" ca="1" si="18"/>
        <v>#VALUE!</v>
      </c>
      <c r="F51" s="460" t="e">
        <f t="shared" ca="1" si="20"/>
        <v>#VALUE!</v>
      </c>
      <c r="G51" s="460" t="e">
        <f t="shared" ca="1" si="21"/>
        <v>#VALUE!</v>
      </c>
      <c r="H51" s="460" t="e">
        <f t="shared" ca="1" si="21"/>
        <v>#VALUE!</v>
      </c>
      <c r="I51" s="460" t="e">
        <f t="shared" ca="1" si="21"/>
        <v>#VALUE!</v>
      </c>
      <c r="J51" s="460" t="e">
        <f t="shared" ca="1" si="21"/>
        <v>#VALUE!</v>
      </c>
      <c r="K51" s="460" t="e">
        <f t="shared" ca="1" si="21"/>
        <v>#VALUE!</v>
      </c>
      <c r="L51" s="460" t="e">
        <f t="shared" ca="1" si="21"/>
        <v>#VALUE!</v>
      </c>
      <c r="M51" s="460" t="e">
        <f t="shared" ca="1" si="21"/>
        <v>#VALUE!</v>
      </c>
      <c r="N51" s="460" t="e">
        <f t="shared" ca="1" si="21"/>
        <v>#VALUE!</v>
      </c>
      <c r="O51" s="460" t="e">
        <f t="shared" ca="1" si="21"/>
        <v>#VALUE!</v>
      </c>
      <c r="P51" s="460" t="e">
        <f t="shared" ca="1" si="21"/>
        <v>#VALUE!</v>
      </c>
      <c r="Q51" s="460" t="e">
        <f t="shared" ca="1" si="21"/>
        <v>#VALUE!</v>
      </c>
      <c r="R51" s="460" t="e">
        <f t="shared" ca="1" si="21"/>
        <v>#VALUE!</v>
      </c>
      <c r="S51" s="460" t="e">
        <f t="shared" ca="1" si="21"/>
        <v>#VALUE!</v>
      </c>
      <c r="T51" s="460" t="e">
        <f t="shared" ca="1" si="21"/>
        <v>#VALUE!</v>
      </c>
      <c r="U51" s="460" t="e">
        <f t="shared" ca="1" si="21"/>
        <v>#VALUE!</v>
      </c>
      <c r="V51" s="460" t="e">
        <f t="shared" ca="1" si="21"/>
        <v>#VALUE!</v>
      </c>
    </row>
    <row r="52" spans="5:22">
      <c r="E52" s="460" t="e">
        <f t="shared" ca="1" si="18"/>
        <v>#VALUE!</v>
      </c>
      <c r="F52" s="460" t="e">
        <f t="shared" ca="1" si="20"/>
        <v>#VALUE!</v>
      </c>
      <c r="G52" s="460" t="e">
        <f t="shared" ca="1" si="21"/>
        <v>#VALUE!</v>
      </c>
      <c r="H52" s="460" t="e">
        <f t="shared" ca="1" si="21"/>
        <v>#VALUE!</v>
      </c>
      <c r="I52" s="460" t="e">
        <f t="shared" ca="1" si="21"/>
        <v>#VALUE!</v>
      </c>
      <c r="J52" s="460" t="e">
        <f t="shared" ca="1" si="21"/>
        <v>#VALUE!</v>
      </c>
      <c r="K52" s="460" t="e">
        <f t="shared" ca="1" si="21"/>
        <v>#VALUE!</v>
      </c>
      <c r="L52" s="460" t="e">
        <f t="shared" ca="1" si="21"/>
        <v>#VALUE!</v>
      </c>
      <c r="M52" s="460" t="e">
        <f t="shared" ca="1" si="21"/>
        <v>#VALUE!</v>
      </c>
      <c r="N52" s="460" t="e">
        <f t="shared" ca="1" si="21"/>
        <v>#VALUE!</v>
      </c>
      <c r="O52" s="460" t="e">
        <f t="shared" ca="1" si="21"/>
        <v>#VALUE!</v>
      </c>
      <c r="P52" s="460" t="e">
        <f t="shared" ca="1" si="21"/>
        <v>#VALUE!</v>
      </c>
      <c r="Q52" s="460" t="e">
        <f t="shared" ca="1" si="21"/>
        <v>#VALUE!</v>
      </c>
      <c r="R52" s="460" t="e">
        <f t="shared" ca="1" si="21"/>
        <v>#VALUE!</v>
      </c>
      <c r="S52" s="460" t="e">
        <f t="shared" ca="1" si="21"/>
        <v>#VALUE!</v>
      </c>
      <c r="T52" s="460" t="e">
        <f t="shared" ca="1" si="21"/>
        <v>#VALUE!</v>
      </c>
      <c r="U52" s="460" t="e">
        <f t="shared" ca="1" si="21"/>
        <v>#VALUE!</v>
      </c>
      <c r="V52" s="460" t="e">
        <f t="shared" ca="1" si="21"/>
        <v>#VALUE!</v>
      </c>
    </row>
    <row r="53" spans="5:22">
      <c r="E53" s="460" t="e">
        <f t="shared" ca="1" si="18"/>
        <v>#VALUE!</v>
      </c>
      <c r="F53" s="460" t="e">
        <f t="shared" ca="1" si="20"/>
        <v>#VALUE!</v>
      </c>
      <c r="G53" s="460" t="e">
        <f t="shared" ca="1" si="21"/>
        <v>#VALUE!</v>
      </c>
      <c r="H53" s="460" t="e">
        <f t="shared" ca="1" si="21"/>
        <v>#VALUE!</v>
      </c>
      <c r="I53" s="460" t="e">
        <f t="shared" ca="1" si="21"/>
        <v>#VALUE!</v>
      </c>
      <c r="J53" s="460" t="e">
        <f t="shared" ca="1" si="21"/>
        <v>#VALUE!</v>
      </c>
      <c r="K53" s="460" t="e">
        <f t="shared" ca="1" si="21"/>
        <v>#VALUE!</v>
      </c>
      <c r="L53" s="460" t="e">
        <f t="shared" ca="1" si="21"/>
        <v>#VALUE!</v>
      </c>
      <c r="M53" s="460" t="e">
        <f t="shared" ca="1" si="21"/>
        <v>#VALUE!</v>
      </c>
      <c r="N53" s="460" t="e">
        <f t="shared" ca="1" si="21"/>
        <v>#VALUE!</v>
      </c>
      <c r="O53" s="460" t="e">
        <f t="shared" ca="1" si="21"/>
        <v>#VALUE!</v>
      </c>
      <c r="P53" s="460" t="e">
        <f t="shared" ca="1" si="21"/>
        <v>#VALUE!</v>
      </c>
      <c r="Q53" s="460" t="e">
        <f t="shared" ca="1" si="21"/>
        <v>#VALUE!</v>
      </c>
      <c r="R53" s="460" t="e">
        <f t="shared" ca="1" si="21"/>
        <v>#VALUE!</v>
      </c>
      <c r="S53" s="460" t="e">
        <f t="shared" ca="1" si="21"/>
        <v>#VALUE!</v>
      </c>
      <c r="T53" s="460" t="e">
        <f t="shared" ca="1" si="21"/>
        <v>#VALUE!</v>
      </c>
      <c r="U53" s="460" t="e">
        <f t="shared" ca="1" si="21"/>
        <v>#VALUE!</v>
      </c>
      <c r="V53" s="460" t="e">
        <f t="shared" ca="1" si="21"/>
        <v>#VALUE!</v>
      </c>
    </row>
    <row r="54" spans="5:22">
      <c r="E54" s="460" t="e">
        <f t="shared" ca="1" si="18"/>
        <v>#VALUE!</v>
      </c>
      <c r="F54" s="460" t="e">
        <f t="shared" ca="1" si="20"/>
        <v>#VALUE!</v>
      </c>
      <c r="G54" s="460" t="e">
        <f t="shared" ca="1" si="21"/>
        <v>#VALUE!</v>
      </c>
      <c r="H54" s="460" t="e">
        <f t="shared" ca="1" si="21"/>
        <v>#VALUE!</v>
      </c>
      <c r="I54" s="460" t="e">
        <f t="shared" ca="1" si="21"/>
        <v>#VALUE!</v>
      </c>
      <c r="J54" s="460" t="e">
        <f t="shared" ca="1" si="21"/>
        <v>#VALUE!</v>
      </c>
      <c r="K54" s="460" t="e">
        <f t="shared" ca="1" si="21"/>
        <v>#VALUE!</v>
      </c>
      <c r="L54" s="460" t="e">
        <f t="shared" ca="1" si="21"/>
        <v>#VALUE!</v>
      </c>
      <c r="M54" s="460" t="e">
        <f t="shared" ca="1" si="21"/>
        <v>#VALUE!</v>
      </c>
      <c r="N54" s="460" t="e">
        <f t="shared" ca="1" si="21"/>
        <v>#VALUE!</v>
      </c>
      <c r="O54" s="460" t="e">
        <f t="shared" ca="1" si="21"/>
        <v>#VALUE!</v>
      </c>
      <c r="P54" s="460" t="e">
        <f t="shared" ca="1" si="21"/>
        <v>#VALUE!</v>
      </c>
      <c r="Q54" s="460" t="e">
        <f t="shared" ca="1" si="21"/>
        <v>#VALUE!</v>
      </c>
      <c r="R54" s="460" t="e">
        <f t="shared" ca="1" si="21"/>
        <v>#VALUE!</v>
      </c>
      <c r="S54" s="460" t="e">
        <f t="shared" ca="1" si="21"/>
        <v>#VALUE!</v>
      </c>
      <c r="T54" s="460" t="e">
        <f t="shared" ca="1" si="21"/>
        <v>#VALUE!</v>
      </c>
      <c r="U54" s="460" t="e">
        <f t="shared" ca="1" si="21"/>
        <v>#VALUE!</v>
      </c>
      <c r="V54" s="460" t="e">
        <f t="shared" ca="1" si="21"/>
        <v>#VALUE!</v>
      </c>
    </row>
    <row r="55" spans="5:22">
      <c r="E55" s="460" t="e">
        <f t="shared" ca="1" si="18"/>
        <v>#VALUE!</v>
      </c>
      <c r="F55" s="460" t="e">
        <f t="shared" ca="1" si="20"/>
        <v>#VALUE!</v>
      </c>
      <c r="G55" s="460" t="e">
        <f t="shared" ca="1" si="21"/>
        <v>#VALUE!</v>
      </c>
      <c r="H55" s="460" t="e">
        <f t="shared" ca="1" si="21"/>
        <v>#VALUE!</v>
      </c>
      <c r="I55" s="460" t="e">
        <f t="shared" ca="1" si="21"/>
        <v>#VALUE!</v>
      </c>
      <c r="J55" s="460" t="e">
        <f t="shared" ca="1" si="21"/>
        <v>#VALUE!</v>
      </c>
      <c r="K55" s="460" t="e">
        <f t="shared" ca="1" si="21"/>
        <v>#VALUE!</v>
      </c>
      <c r="L55" s="460" t="e">
        <f t="shared" ca="1" si="21"/>
        <v>#VALUE!</v>
      </c>
      <c r="M55" s="460" t="e">
        <f t="shared" ca="1" si="21"/>
        <v>#VALUE!</v>
      </c>
      <c r="N55" s="460" t="e">
        <f t="shared" ca="1" si="21"/>
        <v>#VALUE!</v>
      </c>
      <c r="O55" s="460" t="e">
        <f t="shared" ca="1" si="21"/>
        <v>#VALUE!</v>
      </c>
      <c r="P55" s="460" t="e">
        <f t="shared" ca="1" si="21"/>
        <v>#VALUE!</v>
      </c>
      <c r="Q55" s="460" t="e">
        <f t="shared" ca="1" si="21"/>
        <v>#VALUE!</v>
      </c>
      <c r="R55" s="460" t="e">
        <f t="shared" ca="1" si="21"/>
        <v>#VALUE!</v>
      </c>
      <c r="S55" s="460" t="e">
        <f t="shared" ca="1" si="21"/>
        <v>#VALUE!</v>
      </c>
      <c r="T55" s="460" t="e">
        <f t="shared" ca="1" si="21"/>
        <v>#VALUE!</v>
      </c>
      <c r="U55" s="460" t="e">
        <f t="shared" ca="1" si="21"/>
        <v>#VALUE!</v>
      </c>
      <c r="V55" s="460" t="e">
        <f t="shared" ca="1" si="21"/>
        <v>#VALUE!</v>
      </c>
    </row>
    <row r="56" spans="5:22">
      <c r="E56" s="460" t="e">
        <f t="shared" ca="1" si="18"/>
        <v>#VALUE!</v>
      </c>
      <c r="F56" s="460" t="e">
        <f t="shared" ca="1" si="20"/>
        <v>#VALUE!</v>
      </c>
      <c r="G56" s="460" t="e">
        <f t="shared" ca="1" si="21"/>
        <v>#VALUE!</v>
      </c>
      <c r="H56" s="460" t="e">
        <f t="shared" ca="1" si="21"/>
        <v>#VALUE!</v>
      </c>
      <c r="I56" s="460" t="e">
        <f t="shared" ca="1" si="21"/>
        <v>#VALUE!</v>
      </c>
      <c r="J56" s="460" t="e">
        <f t="shared" ca="1" si="21"/>
        <v>#VALUE!</v>
      </c>
      <c r="K56" s="460" t="e">
        <f t="shared" ca="1" si="21"/>
        <v>#VALUE!</v>
      </c>
      <c r="L56" s="460" t="e">
        <f t="shared" ca="1" si="21"/>
        <v>#VALUE!</v>
      </c>
      <c r="M56" s="460" t="e">
        <f t="shared" ca="1" si="21"/>
        <v>#VALUE!</v>
      </c>
      <c r="N56" s="460" t="e">
        <f t="shared" ca="1" si="21"/>
        <v>#VALUE!</v>
      </c>
      <c r="O56" s="460" t="e">
        <f t="shared" ca="1" si="21"/>
        <v>#VALUE!</v>
      </c>
      <c r="P56" s="460" t="e">
        <f t="shared" ca="1" si="21"/>
        <v>#VALUE!</v>
      </c>
      <c r="Q56" s="460" t="e">
        <f t="shared" ca="1" si="21"/>
        <v>#VALUE!</v>
      </c>
      <c r="R56" s="460" t="e">
        <f t="shared" ca="1" si="21"/>
        <v>#VALUE!</v>
      </c>
      <c r="S56" s="460" t="e">
        <f t="shared" ca="1" si="21"/>
        <v>#VALUE!</v>
      </c>
      <c r="T56" s="460" t="e">
        <f t="shared" ca="1" si="21"/>
        <v>#VALUE!</v>
      </c>
      <c r="U56" s="460" t="e">
        <f t="shared" ca="1" si="21"/>
        <v>#VALUE!</v>
      </c>
      <c r="V56" s="460" t="e">
        <f t="shared" ca="1" si="21"/>
        <v>#VALUE!</v>
      </c>
    </row>
    <row r="57" spans="5:22">
      <c r="E57" s="460" t="e">
        <f t="shared" ca="1" si="18"/>
        <v>#VALUE!</v>
      </c>
      <c r="F57" s="460" t="e">
        <f t="shared" ca="1" si="20"/>
        <v>#VALUE!</v>
      </c>
      <c r="G57" s="460" t="e">
        <f t="shared" ca="1" si="21"/>
        <v>#VALUE!</v>
      </c>
      <c r="H57" s="460" t="e">
        <f t="shared" ca="1" si="21"/>
        <v>#VALUE!</v>
      </c>
      <c r="I57" s="460" t="e">
        <f t="shared" ca="1" si="21"/>
        <v>#VALUE!</v>
      </c>
      <c r="J57" s="460" t="e">
        <f t="shared" ca="1" si="21"/>
        <v>#VALUE!</v>
      </c>
      <c r="K57" s="460" t="e">
        <f t="shared" ca="1" si="21"/>
        <v>#VALUE!</v>
      </c>
      <c r="L57" s="460" t="e">
        <f t="shared" ca="1" si="21"/>
        <v>#VALUE!</v>
      </c>
      <c r="M57" s="460" t="e">
        <f t="shared" ca="1" si="21"/>
        <v>#VALUE!</v>
      </c>
      <c r="N57" s="460" t="e">
        <f t="shared" ca="1" si="21"/>
        <v>#VALUE!</v>
      </c>
      <c r="O57" s="460" t="e">
        <f t="shared" ca="1" si="21"/>
        <v>#VALUE!</v>
      </c>
      <c r="P57" s="460" t="e">
        <f t="shared" ca="1" si="21"/>
        <v>#VALUE!</v>
      </c>
      <c r="Q57" s="460" t="e">
        <f t="shared" ca="1" si="21"/>
        <v>#VALUE!</v>
      </c>
      <c r="R57" s="460" t="e">
        <f t="shared" ca="1" si="21"/>
        <v>#VALUE!</v>
      </c>
      <c r="S57" s="460" t="e">
        <f t="shared" ca="1" si="21"/>
        <v>#VALUE!</v>
      </c>
      <c r="T57" s="460" t="e">
        <f t="shared" ca="1" si="21"/>
        <v>#VALUE!</v>
      </c>
      <c r="U57" s="460" t="e">
        <f t="shared" ca="1" si="21"/>
        <v>#VALUE!</v>
      </c>
      <c r="V57" s="460" t="e">
        <f t="shared" ca="1" si="21"/>
        <v>#VALUE!</v>
      </c>
    </row>
    <row r="58" spans="5:22">
      <c r="E58" s="460" t="e">
        <f t="shared" ca="1" si="18"/>
        <v>#VALUE!</v>
      </c>
      <c r="F58" s="460" t="e">
        <f t="shared" ca="1" si="20"/>
        <v>#VALUE!</v>
      </c>
      <c r="G58" s="460" t="e">
        <f t="shared" ca="1" si="21"/>
        <v>#VALUE!</v>
      </c>
      <c r="H58" s="460" t="e">
        <f t="shared" ca="1" si="21"/>
        <v>#VALUE!</v>
      </c>
      <c r="I58" s="460" t="e">
        <f t="shared" ca="1" si="21"/>
        <v>#VALUE!</v>
      </c>
      <c r="J58" s="460" t="e">
        <f t="shared" ca="1" si="21"/>
        <v>#VALUE!</v>
      </c>
      <c r="K58" s="460" t="e">
        <f t="shared" ca="1" si="21"/>
        <v>#VALUE!</v>
      </c>
      <c r="L58" s="460" t="e">
        <f t="shared" ca="1" si="21"/>
        <v>#VALUE!</v>
      </c>
      <c r="M58" s="460" t="e">
        <f t="shared" ca="1" si="21"/>
        <v>#VALUE!</v>
      </c>
      <c r="N58" s="460" t="e">
        <f t="shared" ca="1" si="21"/>
        <v>#VALUE!</v>
      </c>
      <c r="O58" s="460" t="e">
        <f t="shared" ca="1" si="21"/>
        <v>#VALUE!</v>
      </c>
      <c r="P58" s="460" t="e">
        <f t="shared" ca="1" si="21"/>
        <v>#VALUE!</v>
      </c>
      <c r="Q58" s="460" t="e">
        <f t="shared" ca="1" si="21"/>
        <v>#VALUE!</v>
      </c>
      <c r="R58" s="460" t="e">
        <f t="shared" ca="1" si="21"/>
        <v>#VALUE!</v>
      </c>
      <c r="S58" s="460" t="e">
        <f t="shared" ca="1" si="21"/>
        <v>#VALUE!</v>
      </c>
      <c r="T58" s="460" t="e">
        <f t="shared" ca="1" si="21"/>
        <v>#VALUE!</v>
      </c>
      <c r="U58" s="460" t="e">
        <f t="shared" ca="1" si="21"/>
        <v>#VALUE!</v>
      </c>
      <c r="V58" s="460" t="e">
        <f t="shared" ca="1" si="21"/>
        <v>#VALUE!</v>
      </c>
    </row>
    <row r="59" spans="5:22">
      <c r="E59" s="460" t="e">
        <f t="shared" ca="1" si="18"/>
        <v>#VALUE!</v>
      </c>
      <c r="F59" s="460" t="e">
        <f t="shared" ca="1" si="20"/>
        <v>#VALUE!</v>
      </c>
      <c r="G59" s="460" t="e">
        <f t="shared" ca="1" si="21"/>
        <v>#VALUE!</v>
      </c>
      <c r="H59" s="460" t="e">
        <f t="shared" ca="1" si="21"/>
        <v>#VALUE!</v>
      </c>
      <c r="I59" s="460" t="e">
        <f t="shared" ca="1" si="21"/>
        <v>#VALUE!</v>
      </c>
      <c r="J59" s="460" t="e">
        <f t="shared" ca="1" si="21"/>
        <v>#VALUE!</v>
      </c>
      <c r="K59" s="460" t="e">
        <f t="shared" ca="1" si="21"/>
        <v>#VALUE!</v>
      </c>
      <c r="L59" s="460" t="e">
        <f t="shared" ca="1" si="21"/>
        <v>#VALUE!</v>
      </c>
      <c r="M59" s="460" t="e">
        <f t="shared" ca="1" si="21"/>
        <v>#VALUE!</v>
      </c>
      <c r="N59" s="460" t="e">
        <f t="shared" ca="1" si="21"/>
        <v>#VALUE!</v>
      </c>
      <c r="O59" s="460" t="e">
        <f t="shared" ca="1" si="21"/>
        <v>#VALUE!</v>
      </c>
      <c r="P59" s="460" t="e">
        <f t="shared" ca="1" si="21"/>
        <v>#VALUE!</v>
      </c>
      <c r="Q59" s="460" t="e">
        <f t="shared" ca="1" si="21"/>
        <v>#VALUE!</v>
      </c>
      <c r="R59" s="460" t="e">
        <f t="shared" ca="1" si="21"/>
        <v>#VALUE!</v>
      </c>
      <c r="S59" s="460" t="e">
        <f t="shared" ca="1" si="21"/>
        <v>#VALUE!</v>
      </c>
      <c r="T59" s="460" t="e">
        <f t="shared" ca="1" si="21"/>
        <v>#VALUE!</v>
      </c>
      <c r="U59" s="460" t="e">
        <f t="shared" ca="1" si="21"/>
        <v>#VALUE!</v>
      </c>
      <c r="V59" s="460" t="e">
        <f t="shared" ca="1" si="21"/>
        <v>#VALUE!</v>
      </c>
    </row>
    <row r="60" spans="5:22">
      <c r="E60" s="460" t="e">
        <f t="shared" ca="1" si="18"/>
        <v>#VALUE!</v>
      </c>
      <c r="F60" s="460" t="e">
        <f t="shared" ca="1" si="20"/>
        <v>#VALUE!</v>
      </c>
      <c r="G60" s="460" t="e">
        <f t="shared" ca="1" si="21"/>
        <v>#VALUE!</v>
      </c>
      <c r="H60" s="460" t="e">
        <f t="shared" ca="1" si="21"/>
        <v>#VALUE!</v>
      </c>
      <c r="I60" s="460" t="e">
        <f t="shared" ca="1" si="21"/>
        <v>#VALUE!</v>
      </c>
      <c r="J60" s="460" t="e">
        <f t="shared" ca="1" si="21"/>
        <v>#VALUE!</v>
      </c>
      <c r="K60" s="460" t="e">
        <f t="shared" ca="1" si="21"/>
        <v>#VALUE!</v>
      </c>
      <c r="L60" s="460" t="e">
        <f t="shared" ca="1" si="21"/>
        <v>#VALUE!</v>
      </c>
      <c r="M60" s="460" t="e">
        <f t="shared" ca="1" si="21"/>
        <v>#VALUE!</v>
      </c>
      <c r="N60" s="460" t="e">
        <f t="shared" ca="1" si="21"/>
        <v>#VALUE!</v>
      </c>
      <c r="O60" s="460" t="e">
        <f t="shared" ca="1" si="21"/>
        <v>#VALUE!</v>
      </c>
      <c r="P60" s="460" t="e">
        <f t="shared" ca="1" si="21"/>
        <v>#VALUE!</v>
      </c>
      <c r="Q60" s="460" t="e">
        <f t="shared" ca="1" si="21"/>
        <v>#VALUE!</v>
      </c>
      <c r="R60" s="460" t="e">
        <f t="shared" ca="1" si="21"/>
        <v>#VALUE!</v>
      </c>
      <c r="S60" s="460" t="e">
        <f t="shared" ca="1" si="21"/>
        <v>#VALUE!</v>
      </c>
      <c r="T60" s="460" t="e">
        <f t="shared" ca="1" si="21"/>
        <v>#VALUE!</v>
      </c>
      <c r="U60" s="460" t="e">
        <f t="shared" ca="1" si="21"/>
        <v>#VALUE!</v>
      </c>
      <c r="V60" s="460" t="e">
        <f t="shared" ca="1" si="21"/>
        <v>#VALUE!</v>
      </c>
    </row>
    <row r="61" spans="5:22">
      <c r="E61" s="460" t="e">
        <f t="shared" ca="1" si="18"/>
        <v>#VALUE!</v>
      </c>
      <c r="F61" s="460" t="e">
        <f t="shared" ca="1" si="20"/>
        <v>#VALUE!</v>
      </c>
      <c r="G61" s="460" t="e">
        <f t="shared" ca="1" si="21"/>
        <v>#VALUE!</v>
      </c>
      <c r="H61" s="460" t="e">
        <f t="shared" ca="1" si="21"/>
        <v>#VALUE!</v>
      </c>
      <c r="I61" s="460" t="e">
        <f t="shared" ca="1" si="21"/>
        <v>#VALUE!</v>
      </c>
      <c r="J61" s="460" t="e">
        <f t="shared" ca="1" si="21"/>
        <v>#VALUE!</v>
      </c>
      <c r="K61" s="460" t="e">
        <f t="shared" ca="1" si="21"/>
        <v>#VALUE!</v>
      </c>
      <c r="L61" s="460" t="e">
        <f t="shared" ca="1" si="21"/>
        <v>#VALUE!</v>
      </c>
      <c r="M61" s="460" t="e">
        <f t="shared" ca="1" si="21"/>
        <v>#VALUE!</v>
      </c>
      <c r="N61" s="460" t="e">
        <f t="shared" ca="1" si="21"/>
        <v>#VALUE!</v>
      </c>
      <c r="O61" s="460" t="e">
        <f t="shared" ca="1" si="21"/>
        <v>#VALUE!</v>
      </c>
      <c r="P61" s="460" t="e">
        <f t="shared" ca="1" si="21"/>
        <v>#VALUE!</v>
      </c>
      <c r="Q61" s="460" t="e">
        <f t="shared" ca="1" si="21"/>
        <v>#VALUE!</v>
      </c>
      <c r="R61" s="460" t="e">
        <f t="shared" ca="1" si="21"/>
        <v>#VALUE!</v>
      </c>
      <c r="S61" s="460" t="e">
        <f t="shared" ca="1" si="21"/>
        <v>#VALUE!</v>
      </c>
      <c r="T61" s="460" t="e">
        <f t="shared" ca="1" si="21"/>
        <v>#VALUE!</v>
      </c>
      <c r="U61" s="460" t="e">
        <f t="shared" ca="1" si="21"/>
        <v>#VALUE!</v>
      </c>
      <c r="V61" s="460" t="e">
        <f t="shared" ca="1" si="21"/>
        <v>#VALUE!</v>
      </c>
    </row>
    <row r="62" spans="5:22">
      <c r="E62" s="460" t="e">
        <f t="shared" ca="1" si="18"/>
        <v>#VALUE!</v>
      </c>
      <c r="F62" s="460" t="e">
        <f t="shared" ca="1" si="20"/>
        <v>#VALUE!</v>
      </c>
      <c r="G62" s="460" t="e">
        <f t="shared" ca="1" si="21"/>
        <v>#VALUE!</v>
      </c>
      <c r="H62" s="460" t="e">
        <f t="shared" ca="1" si="21"/>
        <v>#VALUE!</v>
      </c>
      <c r="I62" s="460" t="e">
        <f t="shared" ca="1" si="21"/>
        <v>#VALUE!</v>
      </c>
      <c r="J62" s="460" t="e">
        <f t="shared" ca="1" si="21"/>
        <v>#VALUE!</v>
      </c>
      <c r="K62" s="460" t="e">
        <f t="shared" ca="1" si="21"/>
        <v>#VALUE!</v>
      </c>
      <c r="L62" s="460" t="e">
        <f t="shared" ca="1" si="21"/>
        <v>#VALUE!</v>
      </c>
      <c r="M62" s="460" t="e">
        <f t="shared" ca="1" si="21"/>
        <v>#VALUE!</v>
      </c>
      <c r="N62" s="460" t="e">
        <f t="shared" ca="1" si="21"/>
        <v>#VALUE!</v>
      </c>
      <c r="O62" s="460" t="e">
        <f t="shared" ca="1" si="21"/>
        <v>#VALUE!</v>
      </c>
      <c r="P62" s="460" t="e">
        <f t="shared" ca="1" si="21"/>
        <v>#VALUE!</v>
      </c>
      <c r="Q62" s="460" t="e">
        <f t="shared" ca="1" si="21"/>
        <v>#VALUE!</v>
      </c>
      <c r="R62" s="460" t="e">
        <f t="shared" ca="1" si="21"/>
        <v>#VALUE!</v>
      </c>
      <c r="S62" s="460" t="e">
        <f t="shared" ca="1" si="21"/>
        <v>#VALUE!</v>
      </c>
      <c r="T62" s="460" t="e">
        <f t="shared" ca="1" si="21"/>
        <v>#VALUE!</v>
      </c>
      <c r="U62" s="460" t="e">
        <f t="shared" ca="1" si="21"/>
        <v>#VALUE!</v>
      </c>
      <c r="V62" s="460" t="e">
        <f t="shared" ca="1" si="21"/>
        <v>#VALUE!</v>
      </c>
    </row>
    <row r="63" spans="5:22">
      <c r="E63" s="463"/>
      <c r="F63" s="463"/>
      <c r="G63" s="463"/>
      <c r="H63" s="463"/>
      <c r="I63" s="463"/>
      <c r="J63" s="463"/>
      <c r="K63" s="461"/>
      <c r="L63" s="461"/>
      <c r="M63" s="461"/>
      <c r="N63" s="461"/>
      <c r="O63" s="461"/>
      <c r="P63" s="461"/>
      <c r="Q63" s="461"/>
      <c r="R63" s="461"/>
      <c r="S63" s="461"/>
      <c r="T63" s="461"/>
      <c r="U63" s="461"/>
      <c r="V63" s="461"/>
    </row>
    <row r="64" spans="5:22">
      <c r="E64" s="460" t="e">
        <f t="shared" ref="E64:E81" ca="1" si="23">V45</f>
        <v>#VALUE!</v>
      </c>
      <c r="F64" s="460" t="e">
        <f t="shared" ref="F64:V66" ca="1" si="24">E64</f>
        <v>#VALUE!</v>
      </c>
      <c r="G64" s="460" t="e">
        <f t="shared" ca="1" si="24"/>
        <v>#VALUE!</v>
      </c>
      <c r="H64" s="460" t="e">
        <f t="shared" ca="1" si="24"/>
        <v>#VALUE!</v>
      </c>
      <c r="I64" s="460" t="e">
        <f t="shared" ca="1" si="24"/>
        <v>#VALUE!</v>
      </c>
      <c r="J64" s="460" t="e">
        <f t="shared" ca="1" si="24"/>
        <v>#VALUE!</v>
      </c>
      <c r="K64" s="460" t="e">
        <f t="shared" ca="1" si="24"/>
        <v>#VALUE!</v>
      </c>
      <c r="L64" s="460" t="e">
        <f t="shared" ca="1" si="24"/>
        <v>#VALUE!</v>
      </c>
      <c r="M64" s="460" t="e">
        <f t="shared" ca="1" si="24"/>
        <v>#VALUE!</v>
      </c>
      <c r="N64" s="460" t="e">
        <f t="shared" ca="1" si="24"/>
        <v>#VALUE!</v>
      </c>
      <c r="O64" s="460" t="e">
        <f t="shared" ca="1" si="24"/>
        <v>#VALUE!</v>
      </c>
      <c r="P64" s="460" t="e">
        <f t="shared" ca="1" si="24"/>
        <v>#VALUE!</v>
      </c>
      <c r="Q64" s="460" t="e">
        <f t="shared" ca="1" si="24"/>
        <v>#VALUE!</v>
      </c>
      <c r="R64" s="460" t="e">
        <f t="shared" ca="1" si="24"/>
        <v>#VALUE!</v>
      </c>
      <c r="S64" s="460" t="e">
        <f t="shared" ca="1" si="24"/>
        <v>#VALUE!</v>
      </c>
      <c r="T64" s="460" t="e">
        <f t="shared" ca="1" si="24"/>
        <v>#VALUE!</v>
      </c>
      <c r="U64" s="460" t="e">
        <f t="shared" ca="1" si="24"/>
        <v>#VALUE!</v>
      </c>
      <c r="V64" s="460" t="e">
        <f t="shared" ca="1" si="24"/>
        <v>#VALUE!</v>
      </c>
    </row>
    <row r="65" spans="5:22">
      <c r="E65" s="460" t="e">
        <f t="shared" ca="1" si="23"/>
        <v>#VALUE!</v>
      </c>
      <c r="F65" s="460" t="e">
        <f t="shared" ca="1" si="24"/>
        <v>#VALUE!</v>
      </c>
      <c r="G65" s="460" t="e">
        <f t="shared" ca="1" si="24"/>
        <v>#VALUE!</v>
      </c>
      <c r="H65" s="460" t="e">
        <f t="shared" ca="1" si="24"/>
        <v>#VALUE!</v>
      </c>
      <c r="I65" s="460" t="e">
        <f t="shared" ca="1" si="24"/>
        <v>#VALUE!</v>
      </c>
      <c r="J65" s="460" t="e">
        <f t="shared" ca="1" si="24"/>
        <v>#VALUE!</v>
      </c>
      <c r="K65" s="460" t="e">
        <f t="shared" ca="1" si="24"/>
        <v>#VALUE!</v>
      </c>
      <c r="L65" s="460" t="e">
        <f t="shared" ca="1" si="24"/>
        <v>#VALUE!</v>
      </c>
      <c r="M65" s="460" t="e">
        <f t="shared" ca="1" si="24"/>
        <v>#VALUE!</v>
      </c>
      <c r="N65" s="460" t="e">
        <f t="shared" ca="1" si="24"/>
        <v>#VALUE!</v>
      </c>
      <c r="O65" s="460" t="e">
        <f t="shared" ca="1" si="24"/>
        <v>#VALUE!</v>
      </c>
      <c r="P65" s="460" t="e">
        <f t="shared" ca="1" si="24"/>
        <v>#VALUE!</v>
      </c>
      <c r="Q65" s="460" t="e">
        <f t="shared" ca="1" si="24"/>
        <v>#VALUE!</v>
      </c>
      <c r="R65" s="460" t="e">
        <f t="shared" ca="1" si="24"/>
        <v>#VALUE!</v>
      </c>
      <c r="S65" s="460" t="e">
        <f t="shared" ca="1" si="24"/>
        <v>#VALUE!</v>
      </c>
      <c r="T65" s="460" t="e">
        <f t="shared" ca="1" si="24"/>
        <v>#VALUE!</v>
      </c>
      <c r="U65" s="460" t="e">
        <f t="shared" ca="1" si="24"/>
        <v>#VALUE!</v>
      </c>
      <c r="V65" s="460" t="e">
        <f t="shared" ca="1" si="24"/>
        <v>#VALUE!</v>
      </c>
    </row>
    <row r="66" spans="5:22">
      <c r="E66" s="460" t="e">
        <f t="shared" ca="1" si="23"/>
        <v>#VALUE!</v>
      </c>
      <c r="F66" s="460" t="e">
        <f t="shared" ca="1" si="24"/>
        <v>#VALUE!</v>
      </c>
      <c r="G66" s="460" t="e">
        <f t="shared" ca="1" si="24"/>
        <v>#VALUE!</v>
      </c>
      <c r="H66" s="460" t="e">
        <f t="shared" ca="1" si="24"/>
        <v>#VALUE!</v>
      </c>
      <c r="I66" s="460" t="e">
        <f t="shared" ca="1" si="24"/>
        <v>#VALUE!</v>
      </c>
      <c r="J66" s="460" t="e">
        <f t="shared" ca="1" si="24"/>
        <v>#VALUE!</v>
      </c>
      <c r="K66" s="460" t="e">
        <f t="shared" ca="1" si="24"/>
        <v>#VALUE!</v>
      </c>
      <c r="L66" s="460" t="e">
        <f t="shared" ca="1" si="24"/>
        <v>#VALUE!</v>
      </c>
      <c r="M66" s="460" t="e">
        <f t="shared" ca="1" si="24"/>
        <v>#VALUE!</v>
      </c>
      <c r="N66" s="460" t="e">
        <f t="shared" ca="1" si="24"/>
        <v>#VALUE!</v>
      </c>
      <c r="O66" s="460" t="e">
        <f t="shared" ca="1" si="24"/>
        <v>#VALUE!</v>
      </c>
      <c r="P66" s="460" t="e">
        <f t="shared" ca="1" si="24"/>
        <v>#VALUE!</v>
      </c>
      <c r="Q66" s="460" t="e">
        <f t="shared" ca="1" si="24"/>
        <v>#VALUE!</v>
      </c>
      <c r="R66" s="460" t="e">
        <f t="shared" ca="1" si="24"/>
        <v>#VALUE!</v>
      </c>
      <c r="S66" s="460" t="e">
        <f t="shared" ca="1" si="24"/>
        <v>#VALUE!</v>
      </c>
      <c r="T66" s="460" t="e">
        <f t="shared" ca="1" si="24"/>
        <v>#VALUE!</v>
      </c>
      <c r="U66" s="460" t="e">
        <f t="shared" ca="1" si="24"/>
        <v>#VALUE!</v>
      </c>
      <c r="V66" s="460" t="e">
        <f t="shared" ca="1" si="24"/>
        <v>#VALUE!</v>
      </c>
    </row>
    <row r="67" spans="5:22">
      <c r="E67" s="460" t="e">
        <f t="shared" ca="1" si="23"/>
        <v>#VALUE!</v>
      </c>
      <c r="F67" s="460" t="e">
        <f t="shared" ref="F67:F81" ca="1" si="25">IF(E$67=0,E68,E67)</f>
        <v>#VALUE!</v>
      </c>
      <c r="G67" s="460" t="e">
        <f t="shared" ref="G67:V81" ca="1" si="26">IF(F$67=0,F68,F67)</f>
        <v>#VALUE!</v>
      </c>
      <c r="H67" s="460" t="e">
        <f t="shared" ca="1" si="26"/>
        <v>#VALUE!</v>
      </c>
      <c r="I67" s="460" t="e">
        <f t="shared" ca="1" si="26"/>
        <v>#VALUE!</v>
      </c>
      <c r="J67" s="460" t="e">
        <f t="shared" ca="1" si="26"/>
        <v>#VALUE!</v>
      </c>
      <c r="K67" s="460" t="e">
        <f t="shared" ca="1" si="26"/>
        <v>#VALUE!</v>
      </c>
      <c r="L67" s="460" t="e">
        <f t="shared" ca="1" si="26"/>
        <v>#VALUE!</v>
      </c>
      <c r="M67" s="460" t="e">
        <f t="shared" ca="1" si="26"/>
        <v>#VALUE!</v>
      </c>
      <c r="N67" s="460" t="e">
        <f t="shared" ca="1" si="26"/>
        <v>#VALUE!</v>
      </c>
      <c r="O67" s="460" t="e">
        <f t="shared" ca="1" si="26"/>
        <v>#VALUE!</v>
      </c>
      <c r="P67" s="460" t="e">
        <f t="shared" ca="1" si="26"/>
        <v>#VALUE!</v>
      </c>
      <c r="Q67" s="460" t="e">
        <f t="shared" ca="1" si="26"/>
        <v>#VALUE!</v>
      </c>
      <c r="R67" s="460" t="e">
        <f t="shared" ca="1" si="26"/>
        <v>#VALUE!</v>
      </c>
      <c r="S67" s="460" t="e">
        <f t="shared" ca="1" si="26"/>
        <v>#VALUE!</v>
      </c>
      <c r="T67" s="460" t="e">
        <f t="shared" ca="1" si="26"/>
        <v>#VALUE!</v>
      </c>
      <c r="U67" s="460" t="e">
        <f t="shared" ca="1" si="26"/>
        <v>#VALUE!</v>
      </c>
      <c r="V67" s="460" t="e">
        <f t="shared" ca="1" si="26"/>
        <v>#VALUE!</v>
      </c>
    </row>
    <row r="68" spans="5:22">
      <c r="E68" s="460" t="e">
        <f t="shared" ca="1" si="23"/>
        <v>#VALUE!</v>
      </c>
      <c r="F68" s="460" t="e">
        <f t="shared" ca="1" si="25"/>
        <v>#VALUE!</v>
      </c>
      <c r="G68" s="460" t="e">
        <f t="shared" ref="G68:U68" ca="1" si="27">IF(F$67=0,F69,F68)</f>
        <v>#VALUE!</v>
      </c>
      <c r="H68" s="460" t="e">
        <f t="shared" ca="1" si="27"/>
        <v>#VALUE!</v>
      </c>
      <c r="I68" s="460" t="e">
        <f t="shared" ca="1" si="27"/>
        <v>#VALUE!</v>
      </c>
      <c r="J68" s="460" t="e">
        <f t="shared" ca="1" si="27"/>
        <v>#VALUE!</v>
      </c>
      <c r="K68" s="460" t="e">
        <f t="shared" ca="1" si="27"/>
        <v>#VALUE!</v>
      </c>
      <c r="L68" s="460" t="e">
        <f t="shared" ca="1" si="27"/>
        <v>#VALUE!</v>
      </c>
      <c r="M68" s="460" t="e">
        <f t="shared" ca="1" si="27"/>
        <v>#VALUE!</v>
      </c>
      <c r="N68" s="460" t="e">
        <f t="shared" ca="1" si="27"/>
        <v>#VALUE!</v>
      </c>
      <c r="O68" s="460" t="e">
        <f t="shared" ca="1" si="27"/>
        <v>#VALUE!</v>
      </c>
      <c r="P68" s="460" t="e">
        <f t="shared" ca="1" si="27"/>
        <v>#VALUE!</v>
      </c>
      <c r="Q68" s="460" t="e">
        <f t="shared" ca="1" si="27"/>
        <v>#VALUE!</v>
      </c>
      <c r="R68" s="460" t="e">
        <f t="shared" ca="1" si="27"/>
        <v>#VALUE!</v>
      </c>
      <c r="S68" s="460" t="e">
        <f t="shared" ca="1" si="27"/>
        <v>#VALUE!</v>
      </c>
      <c r="T68" s="460" t="e">
        <f t="shared" ca="1" si="27"/>
        <v>#VALUE!</v>
      </c>
      <c r="U68" s="460" t="e">
        <f t="shared" ca="1" si="27"/>
        <v>#VALUE!</v>
      </c>
      <c r="V68" s="460" t="e">
        <f t="shared" ca="1" si="26"/>
        <v>#VALUE!</v>
      </c>
    </row>
    <row r="69" spans="5:22">
      <c r="E69" s="460" t="e">
        <f t="shared" ca="1" si="23"/>
        <v>#VALUE!</v>
      </c>
      <c r="F69" s="460" t="e">
        <f t="shared" ca="1" si="25"/>
        <v>#VALUE!</v>
      </c>
      <c r="G69" s="460" t="e">
        <f t="shared" ca="1" si="26"/>
        <v>#VALUE!</v>
      </c>
      <c r="H69" s="460" t="e">
        <f t="shared" ca="1" si="26"/>
        <v>#VALUE!</v>
      </c>
      <c r="I69" s="460" t="e">
        <f t="shared" ca="1" si="26"/>
        <v>#VALUE!</v>
      </c>
      <c r="J69" s="460" t="e">
        <f t="shared" ca="1" si="26"/>
        <v>#VALUE!</v>
      </c>
      <c r="K69" s="460" t="e">
        <f t="shared" ca="1" si="26"/>
        <v>#VALUE!</v>
      </c>
      <c r="L69" s="460" t="e">
        <f t="shared" ca="1" si="26"/>
        <v>#VALUE!</v>
      </c>
      <c r="M69" s="460" t="e">
        <f t="shared" ca="1" si="26"/>
        <v>#VALUE!</v>
      </c>
      <c r="N69" s="460" t="e">
        <f t="shared" ca="1" si="26"/>
        <v>#VALUE!</v>
      </c>
      <c r="O69" s="460" t="e">
        <f t="shared" ca="1" si="26"/>
        <v>#VALUE!</v>
      </c>
      <c r="P69" s="460" t="e">
        <f t="shared" ca="1" si="26"/>
        <v>#VALUE!</v>
      </c>
      <c r="Q69" s="460" t="e">
        <f t="shared" ca="1" si="26"/>
        <v>#VALUE!</v>
      </c>
      <c r="R69" s="460" t="e">
        <f t="shared" ca="1" si="26"/>
        <v>#VALUE!</v>
      </c>
      <c r="S69" s="460" t="e">
        <f t="shared" ca="1" si="26"/>
        <v>#VALUE!</v>
      </c>
      <c r="T69" s="460" t="e">
        <f t="shared" ca="1" si="26"/>
        <v>#VALUE!</v>
      </c>
      <c r="U69" s="460" t="e">
        <f t="shared" ca="1" si="26"/>
        <v>#VALUE!</v>
      </c>
      <c r="V69" s="460" t="e">
        <f t="shared" ca="1" si="26"/>
        <v>#VALUE!</v>
      </c>
    </row>
    <row r="70" spans="5:22">
      <c r="E70" s="460" t="e">
        <f t="shared" ca="1" si="23"/>
        <v>#VALUE!</v>
      </c>
      <c r="F70" s="460" t="e">
        <f t="shared" ca="1" si="25"/>
        <v>#VALUE!</v>
      </c>
      <c r="G70" s="460" t="e">
        <f t="shared" ca="1" si="26"/>
        <v>#VALUE!</v>
      </c>
      <c r="H70" s="460" t="e">
        <f t="shared" ca="1" si="26"/>
        <v>#VALUE!</v>
      </c>
      <c r="I70" s="460" t="e">
        <f t="shared" ca="1" si="26"/>
        <v>#VALUE!</v>
      </c>
      <c r="J70" s="460" t="e">
        <f t="shared" ca="1" si="26"/>
        <v>#VALUE!</v>
      </c>
      <c r="K70" s="460" t="e">
        <f t="shared" ca="1" si="26"/>
        <v>#VALUE!</v>
      </c>
      <c r="L70" s="460" t="e">
        <f t="shared" ca="1" si="26"/>
        <v>#VALUE!</v>
      </c>
      <c r="M70" s="460" t="e">
        <f t="shared" ca="1" si="26"/>
        <v>#VALUE!</v>
      </c>
      <c r="N70" s="460" t="e">
        <f t="shared" ca="1" si="26"/>
        <v>#VALUE!</v>
      </c>
      <c r="O70" s="460" t="e">
        <f t="shared" ca="1" si="26"/>
        <v>#VALUE!</v>
      </c>
      <c r="P70" s="460" t="e">
        <f t="shared" ca="1" si="26"/>
        <v>#VALUE!</v>
      </c>
      <c r="Q70" s="460" t="e">
        <f t="shared" ca="1" si="26"/>
        <v>#VALUE!</v>
      </c>
      <c r="R70" s="460" t="e">
        <f t="shared" ca="1" si="26"/>
        <v>#VALUE!</v>
      </c>
      <c r="S70" s="460" t="e">
        <f t="shared" ca="1" si="26"/>
        <v>#VALUE!</v>
      </c>
      <c r="T70" s="460" t="e">
        <f t="shared" ca="1" si="26"/>
        <v>#VALUE!</v>
      </c>
      <c r="U70" s="460" t="e">
        <f t="shared" ca="1" si="26"/>
        <v>#VALUE!</v>
      </c>
      <c r="V70" s="460" t="e">
        <f t="shared" ca="1" si="26"/>
        <v>#VALUE!</v>
      </c>
    </row>
    <row r="71" spans="5:22">
      <c r="E71" s="460" t="e">
        <f t="shared" ca="1" si="23"/>
        <v>#VALUE!</v>
      </c>
      <c r="F71" s="460" t="e">
        <f t="shared" ca="1" si="25"/>
        <v>#VALUE!</v>
      </c>
      <c r="G71" s="460" t="e">
        <f t="shared" ca="1" si="26"/>
        <v>#VALUE!</v>
      </c>
      <c r="H71" s="460" t="e">
        <f t="shared" ca="1" si="26"/>
        <v>#VALUE!</v>
      </c>
      <c r="I71" s="460" t="e">
        <f t="shared" ca="1" si="26"/>
        <v>#VALUE!</v>
      </c>
      <c r="J71" s="460" t="e">
        <f t="shared" ca="1" si="26"/>
        <v>#VALUE!</v>
      </c>
      <c r="K71" s="460" t="e">
        <f t="shared" ca="1" si="26"/>
        <v>#VALUE!</v>
      </c>
      <c r="L71" s="460" t="e">
        <f t="shared" ca="1" si="26"/>
        <v>#VALUE!</v>
      </c>
      <c r="M71" s="460" t="e">
        <f t="shared" ca="1" si="26"/>
        <v>#VALUE!</v>
      </c>
      <c r="N71" s="460" t="e">
        <f t="shared" ca="1" si="26"/>
        <v>#VALUE!</v>
      </c>
      <c r="O71" s="460" t="e">
        <f t="shared" ca="1" si="26"/>
        <v>#VALUE!</v>
      </c>
      <c r="P71" s="460" t="e">
        <f t="shared" ca="1" si="26"/>
        <v>#VALUE!</v>
      </c>
      <c r="Q71" s="460" t="e">
        <f t="shared" ca="1" si="26"/>
        <v>#VALUE!</v>
      </c>
      <c r="R71" s="460" t="e">
        <f t="shared" ca="1" si="26"/>
        <v>#VALUE!</v>
      </c>
      <c r="S71" s="460" t="e">
        <f t="shared" ca="1" si="26"/>
        <v>#VALUE!</v>
      </c>
      <c r="T71" s="460" t="e">
        <f t="shared" ca="1" si="26"/>
        <v>#VALUE!</v>
      </c>
      <c r="U71" s="460" t="e">
        <f t="shared" ca="1" si="26"/>
        <v>#VALUE!</v>
      </c>
      <c r="V71" s="460" t="e">
        <f t="shared" ca="1" si="26"/>
        <v>#VALUE!</v>
      </c>
    </row>
    <row r="72" spans="5:22">
      <c r="E72" s="460" t="e">
        <f t="shared" ca="1" si="23"/>
        <v>#VALUE!</v>
      </c>
      <c r="F72" s="460" t="e">
        <f t="shared" ca="1" si="25"/>
        <v>#VALUE!</v>
      </c>
      <c r="G72" s="460" t="e">
        <f t="shared" ca="1" si="26"/>
        <v>#VALUE!</v>
      </c>
      <c r="H72" s="460" t="e">
        <f t="shared" ca="1" si="26"/>
        <v>#VALUE!</v>
      </c>
      <c r="I72" s="460" t="e">
        <f t="shared" ca="1" si="26"/>
        <v>#VALUE!</v>
      </c>
      <c r="J72" s="460" t="e">
        <f t="shared" ca="1" si="26"/>
        <v>#VALUE!</v>
      </c>
      <c r="K72" s="460" t="e">
        <f t="shared" ca="1" si="26"/>
        <v>#VALUE!</v>
      </c>
      <c r="L72" s="460" t="e">
        <f t="shared" ca="1" si="26"/>
        <v>#VALUE!</v>
      </c>
      <c r="M72" s="460" t="e">
        <f t="shared" ca="1" si="26"/>
        <v>#VALUE!</v>
      </c>
      <c r="N72" s="460" t="e">
        <f t="shared" ca="1" si="26"/>
        <v>#VALUE!</v>
      </c>
      <c r="O72" s="460" t="e">
        <f t="shared" ca="1" si="26"/>
        <v>#VALUE!</v>
      </c>
      <c r="P72" s="460" t="e">
        <f t="shared" ca="1" si="26"/>
        <v>#VALUE!</v>
      </c>
      <c r="Q72" s="460" t="e">
        <f t="shared" ca="1" si="26"/>
        <v>#VALUE!</v>
      </c>
      <c r="R72" s="460" t="e">
        <f t="shared" ca="1" si="26"/>
        <v>#VALUE!</v>
      </c>
      <c r="S72" s="460" t="e">
        <f t="shared" ca="1" si="26"/>
        <v>#VALUE!</v>
      </c>
      <c r="T72" s="460" t="e">
        <f t="shared" ca="1" si="26"/>
        <v>#VALUE!</v>
      </c>
      <c r="U72" s="460" t="e">
        <f t="shared" ca="1" si="26"/>
        <v>#VALUE!</v>
      </c>
      <c r="V72" s="460" t="e">
        <f t="shared" ca="1" si="26"/>
        <v>#VALUE!</v>
      </c>
    </row>
    <row r="73" spans="5:22">
      <c r="E73" s="460" t="e">
        <f t="shared" ca="1" si="23"/>
        <v>#VALUE!</v>
      </c>
      <c r="F73" s="460" t="e">
        <f t="shared" ca="1" si="25"/>
        <v>#VALUE!</v>
      </c>
      <c r="G73" s="460" t="e">
        <f t="shared" ca="1" si="26"/>
        <v>#VALUE!</v>
      </c>
      <c r="H73" s="460" t="e">
        <f t="shared" ca="1" si="26"/>
        <v>#VALUE!</v>
      </c>
      <c r="I73" s="460" t="e">
        <f t="shared" ca="1" si="26"/>
        <v>#VALUE!</v>
      </c>
      <c r="J73" s="460" t="e">
        <f t="shared" ca="1" si="26"/>
        <v>#VALUE!</v>
      </c>
      <c r="K73" s="460" t="e">
        <f t="shared" ca="1" si="26"/>
        <v>#VALUE!</v>
      </c>
      <c r="L73" s="460" t="e">
        <f t="shared" ca="1" si="26"/>
        <v>#VALUE!</v>
      </c>
      <c r="M73" s="460" t="e">
        <f t="shared" ca="1" si="26"/>
        <v>#VALUE!</v>
      </c>
      <c r="N73" s="460" t="e">
        <f t="shared" ca="1" si="26"/>
        <v>#VALUE!</v>
      </c>
      <c r="O73" s="460" t="e">
        <f t="shared" ca="1" si="26"/>
        <v>#VALUE!</v>
      </c>
      <c r="P73" s="460" t="e">
        <f t="shared" ca="1" si="26"/>
        <v>#VALUE!</v>
      </c>
      <c r="Q73" s="460" t="e">
        <f t="shared" ca="1" si="26"/>
        <v>#VALUE!</v>
      </c>
      <c r="R73" s="460" t="e">
        <f t="shared" ca="1" si="26"/>
        <v>#VALUE!</v>
      </c>
      <c r="S73" s="460" t="e">
        <f t="shared" ca="1" si="26"/>
        <v>#VALUE!</v>
      </c>
      <c r="T73" s="460" t="e">
        <f t="shared" ca="1" si="26"/>
        <v>#VALUE!</v>
      </c>
      <c r="U73" s="460" t="e">
        <f t="shared" ca="1" si="26"/>
        <v>#VALUE!</v>
      </c>
      <c r="V73" s="460" t="e">
        <f t="shared" ca="1" si="26"/>
        <v>#VALUE!</v>
      </c>
    </row>
    <row r="74" spans="5:22">
      <c r="E74" s="460" t="e">
        <f t="shared" ca="1" si="23"/>
        <v>#VALUE!</v>
      </c>
      <c r="F74" s="460" t="e">
        <f t="shared" ca="1" si="25"/>
        <v>#VALUE!</v>
      </c>
      <c r="G74" s="460" t="e">
        <f t="shared" ca="1" si="26"/>
        <v>#VALUE!</v>
      </c>
      <c r="H74" s="460" t="e">
        <f t="shared" ca="1" si="26"/>
        <v>#VALUE!</v>
      </c>
      <c r="I74" s="460" t="e">
        <f t="shared" ca="1" si="26"/>
        <v>#VALUE!</v>
      </c>
      <c r="J74" s="460" t="e">
        <f t="shared" ca="1" si="26"/>
        <v>#VALUE!</v>
      </c>
      <c r="K74" s="460" t="e">
        <f t="shared" ca="1" si="26"/>
        <v>#VALUE!</v>
      </c>
      <c r="L74" s="460" t="e">
        <f t="shared" ca="1" si="26"/>
        <v>#VALUE!</v>
      </c>
      <c r="M74" s="460" t="e">
        <f t="shared" ca="1" si="26"/>
        <v>#VALUE!</v>
      </c>
      <c r="N74" s="460" t="e">
        <f t="shared" ca="1" si="26"/>
        <v>#VALUE!</v>
      </c>
      <c r="O74" s="460" t="e">
        <f t="shared" ca="1" si="26"/>
        <v>#VALUE!</v>
      </c>
      <c r="P74" s="460" t="e">
        <f t="shared" ca="1" si="26"/>
        <v>#VALUE!</v>
      </c>
      <c r="Q74" s="460" t="e">
        <f t="shared" ca="1" si="26"/>
        <v>#VALUE!</v>
      </c>
      <c r="R74" s="460" t="e">
        <f t="shared" ca="1" si="26"/>
        <v>#VALUE!</v>
      </c>
      <c r="S74" s="460" t="e">
        <f t="shared" ca="1" si="26"/>
        <v>#VALUE!</v>
      </c>
      <c r="T74" s="460" t="e">
        <f t="shared" ca="1" si="26"/>
        <v>#VALUE!</v>
      </c>
      <c r="U74" s="460" t="e">
        <f t="shared" ca="1" si="26"/>
        <v>#VALUE!</v>
      </c>
      <c r="V74" s="460" t="e">
        <f t="shared" ca="1" si="26"/>
        <v>#VALUE!</v>
      </c>
    </row>
    <row r="75" spans="5:22">
      <c r="E75" s="460" t="e">
        <f t="shared" ca="1" si="23"/>
        <v>#VALUE!</v>
      </c>
      <c r="F75" s="460" t="e">
        <f t="shared" ca="1" si="25"/>
        <v>#VALUE!</v>
      </c>
      <c r="G75" s="460" t="e">
        <f t="shared" ca="1" si="26"/>
        <v>#VALUE!</v>
      </c>
      <c r="H75" s="460" t="e">
        <f t="shared" ca="1" si="26"/>
        <v>#VALUE!</v>
      </c>
      <c r="I75" s="460" t="e">
        <f t="shared" ca="1" si="26"/>
        <v>#VALUE!</v>
      </c>
      <c r="J75" s="460" t="e">
        <f t="shared" ca="1" si="26"/>
        <v>#VALUE!</v>
      </c>
      <c r="K75" s="460" t="e">
        <f t="shared" ca="1" si="26"/>
        <v>#VALUE!</v>
      </c>
      <c r="L75" s="460" t="e">
        <f t="shared" ca="1" si="26"/>
        <v>#VALUE!</v>
      </c>
      <c r="M75" s="460" t="e">
        <f t="shared" ca="1" si="26"/>
        <v>#VALUE!</v>
      </c>
      <c r="N75" s="460" t="e">
        <f t="shared" ca="1" si="26"/>
        <v>#VALUE!</v>
      </c>
      <c r="O75" s="460" t="e">
        <f t="shared" ca="1" si="26"/>
        <v>#VALUE!</v>
      </c>
      <c r="P75" s="460" t="e">
        <f t="shared" ca="1" si="26"/>
        <v>#VALUE!</v>
      </c>
      <c r="Q75" s="460" t="e">
        <f t="shared" ca="1" si="26"/>
        <v>#VALUE!</v>
      </c>
      <c r="R75" s="460" t="e">
        <f t="shared" ca="1" si="26"/>
        <v>#VALUE!</v>
      </c>
      <c r="S75" s="460" t="e">
        <f t="shared" ca="1" si="26"/>
        <v>#VALUE!</v>
      </c>
      <c r="T75" s="460" t="e">
        <f t="shared" ca="1" si="26"/>
        <v>#VALUE!</v>
      </c>
      <c r="U75" s="460" t="e">
        <f t="shared" ca="1" si="26"/>
        <v>#VALUE!</v>
      </c>
      <c r="V75" s="460" t="e">
        <f t="shared" ca="1" si="26"/>
        <v>#VALUE!</v>
      </c>
    </row>
    <row r="76" spans="5:22">
      <c r="E76" s="460" t="e">
        <f t="shared" ca="1" si="23"/>
        <v>#VALUE!</v>
      </c>
      <c r="F76" s="460" t="e">
        <f t="shared" ca="1" si="25"/>
        <v>#VALUE!</v>
      </c>
      <c r="G76" s="460" t="e">
        <f t="shared" ca="1" si="26"/>
        <v>#VALUE!</v>
      </c>
      <c r="H76" s="460" t="e">
        <f t="shared" ca="1" si="26"/>
        <v>#VALUE!</v>
      </c>
      <c r="I76" s="460" t="e">
        <f t="shared" ca="1" si="26"/>
        <v>#VALUE!</v>
      </c>
      <c r="J76" s="460" t="e">
        <f t="shared" ca="1" si="26"/>
        <v>#VALUE!</v>
      </c>
      <c r="K76" s="460" t="e">
        <f t="shared" ca="1" si="26"/>
        <v>#VALUE!</v>
      </c>
      <c r="L76" s="460" t="e">
        <f t="shared" ca="1" si="26"/>
        <v>#VALUE!</v>
      </c>
      <c r="M76" s="460" t="e">
        <f t="shared" ca="1" si="26"/>
        <v>#VALUE!</v>
      </c>
      <c r="N76" s="460" t="e">
        <f t="shared" ca="1" si="26"/>
        <v>#VALUE!</v>
      </c>
      <c r="O76" s="460" t="e">
        <f t="shared" ca="1" si="26"/>
        <v>#VALUE!</v>
      </c>
      <c r="P76" s="460" t="e">
        <f t="shared" ca="1" si="26"/>
        <v>#VALUE!</v>
      </c>
      <c r="Q76" s="460" t="e">
        <f t="shared" ca="1" si="26"/>
        <v>#VALUE!</v>
      </c>
      <c r="R76" s="460" t="e">
        <f t="shared" ca="1" si="26"/>
        <v>#VALUE!</v>
      </c>
      <c r="S76" s="460" t="e">
        <f t="shared" ca="1" si="26"/>
        <v>#VALUE!</v>
      </c>
      <c r="T76" s="460" t="e">
        <f t="shared" ca="1" si="26"/>
        <v>#VALUE!</v>
      </c>
      <c r="U76" s="460" t="e">
        <f t="shared" ca="1" si="26"/>
        <v>#VALUE!</v>
      </c>
      <c r="V76" s="460" t="e">
        <f t="shared" ca="1" si="26"/>
        <v>#VALUE!</v>
      </c>
    </row>
    <row r="77" spans="5:22">
      <c r="E77" s="460" t="e">
        <f t="shared" ca="1" si="23"/>
        <v>#VALUE!</v>
      </c>
      <c r="F77" s="460" t="e">
        <f t="shared" ca="1" si="25"/>
        <v>#VALUE!</v>
      </c>
      <c r="G77" s="460" t="e">
        <f t="shared" ca="1" si="26"/>
        <v>#VALUE!</v>
      </c>
      <c r="H77" s="460" t="e">
        <f t="shared" ca="1" si="26"/>
        <v>#VALUE!</v>
      </c>
      <c r="I77" s="460" t="e">
        <f t="shared" ca="1" si="26"/>
        <v>#VALUE!</v>
      </c>
      <c r="J77" s="460" t="e">
        <f t="shared" ca="1" si="26"/>
        <v>#VALUE!</v>
      </c>
      <c r="K77" s="460" t="e">
        <f t="shared" ca="1" si="26"/>
        <v>#VALUE!</v>
      </c>
      <c r="L77" s="460" t="e">
        <f t="shared" ca="1" si="26"/>
        <v>#VALUE!</v>
      </c>
      <c r="M77" s="460" t="e">
        <f t="shared" ca="1" si="26"/>
        <v>#VALUE!</v>
      </c>
      <c r="N77" s="460" t="e">
        <f t="shared" ca="1" si="26"/>
        <v>#VALUE!</v>
      </c>
      <c r="O77" s="460" t="e">
        <f t="shared" ca="1" si="26"/>
        <v>#VALUE!</v>
      </c>
      <c r="P77" s="460" t="e">
        <f t="shared" ca="1" si="26"/>
        <v>#VALUE!</v>
      </c>
      <c r="Q77" s="460" t="e">
        <f t="shared" ca="1" si="26"/>
        <v>#VALUE!</v>
      </c>
      <c r="R77" s="460" t="e">
        <f t="shared" ca="1" si="26"/>
        <v>#VALUE!</v>
      </c>
      <c r="S77" s="460" t="e">
        <f t="shared" ca="1" si="26"/>
        <v>#VALUE!</v>
      </c>
      <c r="T77" s="460" t="e">
        <f t="shared" ca="1" si="26"/>
        <v>#VALUE!</v>
      </c>
      <c r="U77" s="460" t="e">
        <f t="shared" ca="1" si="26"/>
        <v>#VALUE!</v>
      </c>
      <c r="V77" s="460" t="e">
        <f t="shared" ca="1" si="26"/>
        <v>#VALUE!</v>
      </c>
    </row>
    <row r="78" spans="5:22">
      <c r="E78" s="460" t="e">
        <f t="shared" ca="1" si="23"/>
        <v>#VALUE!</v>
      </c>
      <c r="F78" s="460" t="e">
        <f t="shared" ca="1" si="25"/>
        <v>#VALUE!</v>
      </c>
      <c r="G78" s="460" t="e">
        <f t="shared" ca="1" si="26"/>
        <v>#VALUE!</v>
      </c>
      <c r="H78" s="460" t="e">
        <f t="shared" ca="1" si="26"/>
        <v>#VALUE!</v>
      </c>
      <c r="I78" s="460" t="e">
        <f t="shared" ca="1" si="26"/>
        <v>#VALUE!</v>
      </c>
      <c r="J78" s="460" t="e">
        <f t="shared" ca="1" si="26"/>
        <v>#VALUE!</v>
      </c>
      <c r="K78" s="460" t="e">
        <f t="shared" ca="1" si="26"/>
        <v>#VALUE!</v>
      </c>
      <c r="L78" s="460" t="e">
        <f t="shared" ca="1" si="26"/>
        <v>#VALUE!</v>
      </c>
      <c r="M78" s="460" t="e">
        <f t="shared" ca="1" si="26"/>
        <v>#VALUE!</v>
      </c>
      <c r="N78" s="460" t="e">
        <f t="shared" ca="1" si="26"/>
        <v>#VALUE!</v>
      </c>
      <c r="O78" s="460" t="e">
        <f t="shared" ca="1" si="26"/>
        <v>#VALUE!</v>
      </c>
      <c r="P78" s="460" t="e">
        <f t="shared" ca="1" si="26"/>
        <v>#VALUE!</v>
      </c>
      <c r="Q78" s="460" t="e">
        <f t="shared" ca="1" si="26"/>
        <v>#VALUE!</v>
      </c>
      <c r="R78" s="460" t="e">
        <f t="shared" ca="1" si="26"/>
        <v>#VALUE!</v>
      </c>
      <c r="S78" s="460" t="e">
        <f t="shared" ca="1" si="26"/>
        <v>#VALUE!</v>
      </c>
      <c r="T78" s="460" t="e">
        <f t="shared" ca="1" si="26"/>
        <v>#VALUE!</v>
      </c>
      <c r="U78" s="460" t="e">
        <f t="shared" ca="1" si="26"/>
        <v>#VALUE!</v>
      </c>
      <c r="V78" s="460" t="e">
        <f t="shared" ca="1" si="26"/>
        <v>#VALUE!</v>
      </c>
    </row>
    <row r="79" spans="5:22">
      <c r="E79" s="460" t="e">
        <f t="shared" ca="1" si="23"/>
        <v>#VALUE!</v>
      </c>
      <c r="F79" s="460" t="e">
        <f t="shared" ca="1" si="25"/>
        <v>#VALUE!</v>
      </c>
      <c r="G79" s="460" t="e">
        <f t="shared" ca="1" si="26"/>
        <v>#VALUE!</v>
      </c>
      <c r="H79" s="460" t="e">
        <f t="shared" ca="1" si="26"/>
        <v>#VALUE!</v>
      </c>
      <c r="I79" s="460" t="e">
        <f t="shared" ca="1" si="26"/>
        <v>#VALUE!</v>
      </c>
      <c r="J79" s="460" t="e">
        <f t="shared" ca="1" si="26"/>
        <v>#VALUE!</v>
      </c>
      <c r="K79" s="460" t="e">
        <f t="shared" ca="1" si="26"/>
        <v>#VALUE!</v>
      </c>
      <c r="L79" s="460" t="e">
        <f t="shared" ca="1" si="26"/>
        <v>#VALUE!</v>
      </c>
      <c r="M79" s="460" t="e">
        <f t="shared" ca="1" si="26"/>
        <v>#VALUE!</v>
      </c>
      <c r="N79" s="460" t="e">
        <f t="shared" ca="1" si="26"/>
        <v>#VALUE!</v>
      </c>
      <c r="O79" s="460" t="e">
        <f t="shared" ca="1" si="26"/>
        <v>#VALUE!</v>
      </c>
      <c r="P79" s="460" t="e">
        <f t="shared" ca="1" si="26"/>
        <v>#VALUE!</v>
      </c>
      <c r="Q79" s="460" t="e">
        <f t="shared" ca="1" si="26"/>
        <v>#VALUE!</v>
      </c>
      <c r="R79" s="460" t="e">
        <f t="shared" ca="1" si="26"/>
        <v>#VALUE!</v>
      </c>
      <c r="S79" s="460" t="e">
        <f t="shared" ca="1" si="26"/>
        <v>#VALUE!</v>
      </c>
      <c r="T79" s="460" t="e">
        <f t="shared" ca="1" si="26"/>
        <v>#VALUE!</v>
      </c>
      <c r="U79" s="460" t="e">
        <f t="shared" ca="1" si="26"/>
        <v>#VALUE!</v>
      </c>
      <c r="V79" s="460" t="e">
        <f t="shared" ca="1" si="26"/>
        <v>#VALUE!</v>
      </c>
    </row>
    <row r="80" spans="5:22">
      <c r="E80" s="460" t="e">
        <f t="shared" ca="1" si="23"/>
        <v>#VALUE!</v>
      </c>
      <c r="F80" s="460" t="e">
        <f t="shared" ca="1" si="25"/>
        <v>#VALUE!</v>
      </c>
      <c r="G80" s="460" t="e">
        <f t="shared" ca="1" si="26"/>
        <v>#VALUE!</v>
      </c>
      <c r="H80" s="460" t="e">
        <f t="shared" ca="1" si="26"/>
        <v>#VALUE!</v>
      </c>
      <c r="I80" s="460" t="e">
        <f t="shared" ca="1" si="26"/>
        <v>#VALUE!</v>
      </c>
      <c r="J80" s="460" t="e">
        <f t="shared" ca="1" si="26"/>
        <v>#VALUE!</v>
      </c>
      <c r="K80" s="460" t="e">
        <f t="shared" ca="1" si="26"/>
        <v>#VALUE!</v>
      </c>
      <c r="L80" s="460" t="e">
        <f t="shared" ca="1" si="26"/>
        <v>#VALUE!</v>
      </c>
      <c r="M80" s="460" t="e">
        <f t="shared" ca="1" si="26"/>
        <v>#VALUE!</v>
      </c>
      <c r="N80" s="460" t="e">
        <f t="shared" ca="1" si="26"/>
        <v>#VALUE!</v>
      </c>
      <c r="O80" s="460" t="e">
        <f t="shared" ca="1" si="26"/>
        <v>#VALUE!</v>
      </c>
      <c r="P80" s="460" t="e">
        <f t="shared" ca="1" si="26"/>
        <v>#VALUE!</v>
      </c>
      <c r="Q80" s="460" t="e">
        <f t="shared" ca="1" si="26"/>
        <v>#VALUE!</v>
      </c>
      <c r="R80" s="460" t="e">
        <f t="shared" ca="1" si="26"/>
        <v>#VALUE!</v>
      </c>
      <c r="S80" s="460" t="e">
        <f t="shared" ca="1" si="26"/>
        <v>#VALUE!</v>
      </c>
      <c r="T80" s="460" t="e">
        <f t="shared" ca="1" si="26"/>
        <v>#VALUE!</v>
      </c>
      <c r="U80" s="460" t="e">
        <f t="shared" ca="1" si="26"/>
        <v>#VALUE!</v>
      </c>
      <c r="V80" s="460" t="e">
        <f t="shared" ca="1" si="26"/>
        <v>#VALUE!</v>
      </c>
    </row>
    <row r="81" spans="5:22">
      <c r="E81" s="460" t="e">
        <f t="shared" ca="1" si="23"/>
        <v>#VALUE!</v>
      </c>
      <c r="F81" s="460" t="e">
        <f t="shared" ca="1" si="25"/>
        <v>#VALUE!</v>
      </c>
      <c r="G81" s="460" t="e">
        <f t="shared" ca="1" si="26"/>
        <v>#VALUE!</v>
      </c>
      <c r="H81" s="460" t="e">
        <f t="shared" ca="1" si="26"/>
        <v>#VALUE!</v>
      </c>
      <c r="I81" s="460" t="e">
        <f t="shared" ca="1" si="26"/>
        <v>#VALUE!</v>
      </c>
      <c r="J81" s="460" t="e">
        <f t="shared" ca="1" si="26"/>
        <v>#VALUE!</v>
      </c>
      <c r="K81" s="460" t="e">
        <f t="shared" ca="1" si="26"/>
        <v>#VALUE!</v>
      </c>
      <c r="L81" s="460" t="e">
        <f t="shared" ca="1" si="26"/>
        <v>#VALUE!</v>
      </c>
      <c r="M81" s="460" t="e">
        <f t="shared" ca="1" si="26"/>
        <v>#VALUE!</v>
      </c>
      <c r="N81" s="460" t="e">
        <f t="shared" ca="1" si="26"/>
        <v>#VALUE!</v>
      </c>
      <c r="O81" s="460" t="e">
        <f t="shared" ca="1" si="26"/>
        <v>#VALUE!</v>
      </c>
      <c r="P81" s="460" t="e">
        <f t="shared" ca="1" si="26"/>
        <v>#VALUE!</v>
      </c>
      <c r="Q81" s="460" t="e">
        <f t="shared" ca="1" si="26"/>
        <v>#VALUE!</v>
      </c>
      <c r="R81" s="460" t="e">
        <f t="shared" ca="1" si="26"/>
        <v>#VALUE!</v>
      </c>
      <c r="S81" s="460" t="e">
        <f t="shared" ca="1" si="26"/>
        <v>#VALUE!</v>
      </c>
      <c r="T81" s="460" t="e">
        <f t="shared" ca="1" si="26"/>
        <v>#VALUE!</v>
      </c>
      <c r="U81" s="460" t="e">
        <f t="shared" ca="1" si="26"/>
        <v>#VALUE!</v>
      </c>
      <c r="V81" s="460" t="e">
        <f t="shared" ca="1" si="26"/>
        <v>#VALUE!</v>
      </c>
    </row>
    <row r="82" spans="5:22">
      <c r="E82" s="463"/>
      <c r="F82" s="463"/>
      <c r="G82" s="463"/>
      <c r="H82" s="463"/>
      <c r="I82" s="463"/>
      <c r="J82" s="463"/>
      <c r="K82" s="461"/>
      <c r="L82" s="461"/>
      <c r="M82" s="461"/>
      <c r="N82" s="461"/>
      <c r="O82" s="461"/>
      <c r="P82" s="461"/>
      <c r="Q82" s="461"/>
      <c r="R82" s="461"/>
      <c r="S82" s="461"/>
      <c r="T82" s="461"/>
      <c r="U82" s="461"/>
      <c r="V82" s="461"/>
    </row>
    <row r="83" spans="5:22">
      <c r="E83" s="460" t="e">
        <f t="shared" ref="E83:E100" ca="1" si="28">V64</f>
        <v>#VALUE!</v>
      </c>
      <c r="F83" s="460" t="e">
        <f t="shared" ref="F83:V86" ca="1" si="29">E83</f>
        <v>#VALUE!</v>
      </c>
      <c r="G83" s="460" t="e">
        <f t="shared" ca="1" si="29"/>
        <v>#VALUE!</v>
      </c>
      <c r="H83" s="460" t="e">
        <f t="shared" ca="1" si="29"/>
        <v>#VALUE!</v>
      </c>
      <c r="I83" s="460" t="e">
        <f t="shared" ca="1" si="29"/>
        <v>#VALUE!</v>
      </c>
      <c r="J83" s="460" t="e">
        <f t="shared" ca="1" si="29"/>
        <v>#VALUE!</v>
      </c>
      <c r="K83" s="460" t="e">
        <f t="shared" ca="1" si="29"/>
        <v>#VALUE!</v>
      </c>
      <c r="L83" s="460" t="e">
        <f t="shared" ca="1" si="29"/>
        <v>#VALUE!</v>
      </c>
      <c r="M83" s="460" t="e">
        <f t="shared" ca="1" si="29"/>
        <v>#VALUE!</v>
      </c>
      <c r="N83" s="460" t="e">
        <f t="shared" ca="1" si="29"/>
        <v>#VALUE!</v>
      </c>
      <c r="O83" s="460" t="e">
        <f t="shared" ca="1" si="29"/>
        <v>#VALUE!</v>
      </c>
      <c r="P83" s="460" t="e">
        <f t="shared" ca="1" si="29"/>
        <v>#VALUE!</v>
      </c>
      <c r="Q83" s="460" t="e">
        <f t="shared" ca="1" si="29"/>
        <v>#VALUE!</v>
      </c>
      <c r="R83" s="460" t="e">
        <f t="shared" ca="1" si="29"/>
        <v>#VALUE!</v>
      </c>
      <c r="S83" s="460" t="e">
        <f t="shared" ca="1" si="29"/>
        <v>#VALUE!</v>
      </c>
      <c r="T83" s="460" t="e">
        <f t="shared" ca="1" si="29"/>
        <v>#VALUE!</v>
      </c>
      <c r="U83" s="460" t="e">
        <f t="shared" ca="1" si="29"/>
        <v>#VALUE!</v>
      </c>
      <c r="V83" s="460" t="e">
        <f t="shared" ca="1" si="29"/>
        <v>#VALUE!</v>
      </c>
    </row>
    <row r="84" spans="5:22">
      <c r="E84" s="460" t="e">
        <f t="shared" ca="1" si="28"/>
        <v>#VALUE!</v>
      </c>
      <c r="F84" s="460" t="e">
        <f t="shared" ca="1" si="29"/>
        <v>#VALUE!</v>
      </c>
      <c r="G84" s="460" t="e">
        <f t="shared" ca="1" si="29"/>
        <v>#VALUE!</v>
      </c>
      <c r="H84" s="460" t="e">
        <f t="shared" ca="1" si="29"/>
        <v>#VALUE!</v>
      </c>
      <c r="I84" s="460" t="e">
        <f t="shared" ca="1" si="29"/>
        <v>#VALUE!</v>
      </c>
      <c r="J84" s="460" t="e">
        <f t="shared" ca="1" si="29"/>
        <v>#VALUE!</v>
      </c>
      <c r="K84" s="460" t="e">
        <f t="shared" ca="1" si="29"/>
        <v>#VALUE!</v>
      </c>
      <c r="L84" s="460" t="e">
        <f t="shared" ca="1" si="29"/>
        <v>#VALUE!</v>
      </c>
      <c r="M84" s="460" t="e">
        <f t="shared" ca="1" si="29"/>
        <v>#VALUE!</v>
      </c>
      <c r="N84" s="460" t="e">
        <f t="shared" ca="1" si="29"/>
        <v>#VALUE!</v>
      </c>
      <c r="O84" s="460" t="e">
        <f t="shared" ca="1" si="29"/>
        <v>#VALUE!</v>
      </c>
      <c r="P84" s="460" t="e">
        <f t="shared" ca="1" si="29"/>
        <v>#VALUE!</v>
      </c>
      <c r="Q84" s="460" t="e">
        <f t="shared" ca="1" si="29"/>
        <v>#VALUE!</v>
      </c>
      <c r="R84" s="460" t="e">
        <f t="shared" ca="1" si="29"/>
        <v>#VALUE!</v>
      </c>
      <c r="S84" s="460" t="e">
        <f t="shared" ca="1" si="29"/>
        <v>#VALUE!</v>
      </c>
      <c r="T84" s="460" t="e">
        <f t="shared" ca="1" si="29"/>
        <v>#VALUE!</v>
      </c>
      <c r="U84" s="460" t="e">
        <f t="shared" ca="1" si="29"/>
        <v>#VALUE!</v>
      </c>
      <c r="V84" s="460" t="e">
        <f t="shared" ca="1" si="29"/>
        <v>#VALUE!</v>
      </c>
    </row>
    <row r="85" spans="5:22">
      <c r="E85" s="460" t="e">
        <f t="shared" ca="1" si="28"/>
        <v>#VALUE!</v>
      </c>
      <c r="F85" s="460" t="e">
        <f t="shared" ca="1" si="29"/>
        <v>#VALUE!</v>
      </c>
      <c r="G85" s="460" t="e">
        <f t="shared" ca="1" si="29"/>
        <v>#VALUE!</v>
      </c>
      <c r="H85" s="460" t="e">
        <f t="shared" ca="1" si="29"/>
        <v>#VALUE!</v>
      </c>
      <c r="I85" s="460" t="e">
        <f t="shared" ca="1" si="29"/>
        <v>#VALUE!</v>
      </c>
      <c r="J85" s="460" t="e">
        <f t="shared" ca="1" si="29"/>
        <v>#VALUE!</v>
      </c>
      <c r="K85" s="460" t="e">
        <f t="shared" ca="1" si="29"/>
        <v>#VALUE!</v>
      </c>
      <c r="L85" s="460" t="e">
        <f t="shared" ca="1" si="29"/>
        <v>#VALUE!</v>
      </c>
      <c r="M85" s="460" t="e">
        <f t="shared" ca="1" si="29"/>
        <v>#VALUE!</v>
      </c>
      <c r="N85" s="460" t="e">
        <f t="shared" ca="1" si="29"/>
        <v>#VALUE!</v>
      </c>
      <c r="O85" s="460" t="e">
        <f t="shared" ca="1" si="29"/>
        <v>#VALUE!</v>
      </c>
      <c r="P85" s="460" t="e">
        <f t="shared" ca="1" si="29"/>
        <v>#VALUE!</v>
      </c>
      <c r="Q85" s="460" t="e">
        <f t="shared" ca="1" si="29"/>
        <v>#VALUE!</v>
      </c>
      <c r="R85" s="460" t="e">
        <f t="shared" ca="1" si="29"/>
        <v>#VALUE!</v>
      </c>
      <c r="S85" s="460" t="e">
        <f t="shared" ca="1" si="29"/>
        <v>#VALUE!</v>
      </c>
      <c r="T85" s="460" t="e">
        <f t="shared" ca="1" si="29"/>
        <v>#VALUE!</v>
      </c>
      <c r="U85" s="460" t="e">
        <f t="shared" ca="1" si="29"/>
        <v>#VALUE!</v>
      </c>
      <c r="V85" s="460" t="e">
        <f t="shared" ca="1" si="29"/>
        <v>#VALUE!</v>
      </c>
    </row>
    <row r="86" spans="5:22">
      <c r="E86" s="460" t="e">
        <f t="shared" ca="1" si="28"/>
        <v>#VALUE!</v>
      </c>
      <c r="F86" s="460" t="e">
        <f t="shared" ca="1" si="29"/>
        <v>#VALUE!</v>
      </c>
      <c r="G86" s="460" t="e">
        <f t="shared" ca="1" si="29"/>
        <v>#VALUE!</v>
      </c>
      <c r="H86" s="460" t="e">
        <f t="shared" ca="1" si="29"/>
        <v>#VALUE!</v>
      </c>
      <c r="I86" s="460" t="e">
        <f t="shared" ca="1" si="29"/>
        <v>#VALUE!</v>
      </c>
      <c r="J86" s="460" t="e">
        <f t="shared" ca="1" si="29"/>
        <v>#VALUE!</v>
      </c>
      <c r="K86" s="460" t="e">
        <f t="shared" ca="1" si="29"/>
        <v>#VALUE!</v>
      </c>
      <c r="L86" s="460" t="e">
        <f t="shared" ca="1" si="29"/>
        <v>#VALUE!</v>
      </c>
      <c r="M86" s="460" t="e">
        <f t="shared" ca="1" si="29"/>
        <v>#VALUE!</v>
      </c>
      <c r="N86" s="460" t="e">
        <f t="shared" ca="1" si="29"/>
        <v>#VALUE!</v>
      </c>
      <c r="O86" s="460" t="e">
        <f t="shared" ca="1" si="29"/>
        <v>#VALUE!</v>
      </c>
      <c r="P86" s="460" t="e">
        <f t="shared" ca="1" si="29"/>
        <v>#VALUE!</v>
      </c>
      <c r="Q86" s="460" t="e">
        <f t="shared" ca="1" si="29"/>
        <v>#VALUE!</v>
      </c>
      <c r="R86" s="460" t="e">
        <f t="shared" ca="1" si="29"/>
        <v>#VALUE!</v>
      </c>
      <c r="S86" s="460" t="e">
        <f t="shared" ca="1" si="29"/>
        <v>#VALUE!</v>
      </c>
      <c r="T86" s="460" t="e">
        <f t="shared" ca="1" si="29"/>
        <v>#VALUE!</v>
      </c>
      <c r="U86" s="460" t="e">
        <f t="shared" ca="1" si="29"/>
        <v>#VALUE!</v>
      </c>
      <c r="V86" s="460" t="e">
        <f t="shared" ca="1" si="29"/>
        <v>#VALUE!</v>
      </c>
    </row>
    <row r="87" spans="5:22">
      <c r="E87" s="460" t="e">
        <f t="shared" ca="1" si="28"/>
        <v>#VALUE!</v>
      </c>
      <c r="F87" s="460" t="e">
        <f t="shared" ref="F87:F100" ca="1" si="30">IF(E$87=0,E88,E87)</f>
        <v>#VALUE!</v>
      </c>
      <c r="G87" s="460" t="e">
        <f t="shared" ref="G87:V100" ca="1" si="31">IF(F$87=0,F88,F87)</f>
        <v>#VALUE!</v>
      </c>
      <c r="H87" s="460" t="e">
        <f t="shared" ca="1" si="31"/>
        <v>#VALUE!</v>
      </c>
      <c r="I87" s="460" t="e">
        <f t="shared" ca="1" si="31"/>
        <v>#VALUE!</v>
      </c>
      <c r="J87" s="460" t="e">
        <f t="shared" ca="1" si="31"/>
        <v>#VALUE!</v>
      </c>
      <c r="K87" s="460" t="e">
        <f t="shared" ca="1" si="31"/>
        <v>#VALUE!</v>
      </c>
      <c r="L87" s="460" t="e">
        <f t="shared" ca="1" si="31"/>
        <v>#VALUE!</v>
      </c>
      <c r="M87" s="460" t="e">
        <f t="shared" ca="1" si="31"/>
        <v>#VALUE!</v>
      </c>
      <c r="N87" s="460" t="e">
        <f t="shared" ca="1" si="31"/>
        <v>#VALUE!</v>
      </c>
      <c r="O87" s="460" t="e">
        <f t="shared" ca="1" si="31"/>
        <v>#VALUE!</v>
      </c>
      <c r="P87" s="460" t="e">
        <f t="shared" ca="1" si="31"/>
        <v>#VALUE!</v>
      </c>
      <c r="Q87" s="460" t="e">
        <f t="shared" ca="1" si="31"/>
        <v>#VALUE!</v>
      </c>
      <c r="R87" s="460" t="e">
        <f t="shared" ca="1" si="31"/>
        <v>#VALUE!</v>
      </c>
      <c r="S87" s="460" t="e">
        <f t="shared" ca="1" si="31"/>
        <v>#VALUE!</v>
      </c>
      <c r="T87" s="460" t="e">
        <f t="shared" ca="1" si="31"/>
        <v>#VALUE!</v>
      </c>
      <c r="U87" s="460" t="e">
        <f t="shared" ca="1" si="31"/>
        <v>#VALUE!</v>
      </c>
      <c r="V87" s="460" t="e">
        <f t="shared" ca="1" si="31"/>
        <v>#VALUE!</v>
      </c>
    </row>
    <row r="88" spans="5:22">
      <c r="E88" s="460" t="e">
        <f t="shared" ca="1" si="28"/>
        <v>#VALUE!</v>
      </c>
      <c r="F88" s="460" t="e">
        <f t="shared" ca="1" si="30"/>
        <v>#VALUE!</v>
      </c>
      <c r="G88" s="460" t="e">
        <f t="shared" ref="G88:U88" ca="1" si="32">IF(F$87=0,F89,F88)</f>
        <v>#VALUE!</v>
      </c>
      <c r="H88" s="460" t="e">
        <f t="shared" ca="1" si="32"/>
        <v>#VALUE!</v>
      </c>
      <c r="I88" s="460" t="e">
        <f t="shared" ca="1" si="32"/>
        <v>#VALUE!</v>
      </c>
      <c r="J88" s="460" t="e">
        <f t="shared" ca="1" si="32"/>
        <v>#VALUE!</v>
      </c>
      <c r="K88" s="460" t="e">
        <f t="shared" ca="1" si="32"/>
        <v>#VALUE!</v>
      </c>
      <c r="L88" s="460" t="e">
        <f t="shared" ca="1" si="32"/>
        <v>#VALUE!</v>
      </c>
      <c r="M88" s="460" t="e">
        <f t="shared" ca="1" si="32"/>
        <v>#VALUE!</v>
      </c>
      <c r="N88" s="460" t="e">
        <f t="shared" ca="1" si="32"/>
        <v>#VALUE!</v>
      </c>
      <c r="O88" s="460" t="e">
        <f t="shared" ca="1" si="32"/>
        <v>#VALUE!</v>
      </c>
      <c r="P88" s="460" t="e">
        <f t="shared" ca="1" si="32"/>
        <v>#VALUE!</v>
      </c>
      <c r="Q88" s="460" t="e">
        <f t="shared" ca="1" si="32"/>
        <v>#VALUE!</v>
      </c>
      <c r="R88" s="460" t="e">
        <f t="shared" ca="1" si="32"/>
        <v>#VALUE!</v>
      </c>
      <c r="S88" s="460" t="e">
        <f t="shared" ca="1" si="32"/>
        <v>#VALUE!</v>
      </c>
      <c r="T88" s="460" t="e">
        <f t="shared" ca="1" si="32"/>
        <v>#VALUE!</v>
      </c>
      <c r="U88" s="460" t="e">
        <f t="shared" ca="1" si="32"/>
        <v>#VALUE!</v>
      </c>
      <c r="V88" s="460" t="e">
        <f t="shared" ca="1" si="31"/>
        <v>#VALUE!</v>
      </c>
    </row>
    <row r="89" spans="5:22">
      <c r="E89" s="460" t="e">
        <f t="shared" ca="1" si="28"/>
        <v>#VALUE!</v>
      </c>
      <c r="F89" s="460" t="e">
        <f t="shared" ca="1" si="30"/>
        <v>#VALUE!</v>
      </c>
      <c r="G89" s="460" t="e">
        <f t="shared" ca="1" si="31"/>
        <v>#VALUE!</v>
      </c>
      <c r="H89" s="460" t="e">
        <f t="shared" ca="1" si="31"/>
        <v>#VALUE!</v>
      </c>
      <c r="I89" s="460" t="e">
        <f t="shared" ca="1" si="31"/>
        <v>#VALUE!</v>
      </c>
      <c r="J89" s="460" t="e">
        <f t="shared" ca="1" si="31"/>
        <v>#VALUE!</v>
      </c>
      <c r="K89" s="460" t="e">
        <f t="shared" ca="1" si="31"/>
        <v>#VALUE!</v>
      </c>
      <c r="L89" s="460" t="e">
        <f t="shared" ca="1" si="31"/>
        <v>#VALUE!</v>
      </c>
      <c r="M89" s="460" t="e">
        <f t="shared" ca="1" si="31"/>
        <v>#VALUE!</v>
      </c>
      <c r="N89" s="460" t="e">
        <f t="shared" ca="1" si="31"/>
        <v>#VALUE!</v>
      </c>
      <c r="O89" s="460" t="e">
        <f t="shared" ca="1" si="31"/>
        <v>#VALUE!</v>
      </c>
      <c r="P89" s="460" t="e">
        <f t="shared" ca="1" si="31"/>
        <v>#VALUE!</v>
      </c>
      <c r="Q89" s="460" t="e">
        <f t="shared" ca="1" si="31"/>
        <v>#VALUE!</v>
      </c>
      <c r="R89" s="460" t="e">
        <f t="shared" ca="1" si="31"/>
        <v>#VALUE!</v>
      </c>
      <c r="S89" s="460" t="e">
        <f t="shared" ca="1" si="31"/>
        <v>#VALUE!</v>
      </c>
      <c r="T89" s="460" t="e">
        <f t="shared" ca="1" si="31"/>
        <v>#VALUE!</v>
      </c>
      <c r="U89" s="460" t="e">
        <f t="shared" ca="1" si="31"/>
        <v>#VALUE!</v>
      </c>
      <c r="V89" s="460" t="e">
        <f t="shared" ca="1" si="31"/>
        <v>#VALUE!</v>
      </c>
    </row>
    <row r="90" spans="5:22">
      <c r="E90" s="460" t="e">
        <f t="shared" ca="1" si="28"/>
        <v>#VALUE!</v>
      </c>
      <c r="F90" s="460" t="e">
        <f t="shared" ca="1" si="30"/>
        <v>#VALUE!</v>
      </c>
      <c r="G90" s="460" t="e">
        <f t="shared" ca="1" si="31"/>
        <v>#VALUE!</v>
      </c>
      <c r="H90" s="460" t="e">
        <f t="shared" ca="1" si="31"/>
        <v>#VALUE!</v>
      </c>
      <c r="I90" s="460" t="e">
        <f t="shared" ca="1" si="31"/>
        <v>#VALUE!</v>
      </c>
      <c r="J90" s="460" t="e">
        <f t="shared" ca="1" si="31"/>
        <v>#VALUE!</v>
      </c>
      <c r="K90" s="460" t="e">
        <f t="shared" ca="1" si="31"/>
        <v>#VALUE!</v>
      </c>
      <c r="L90" s="460" t="e">
        <f t="shared" ca="1" si="31"/>
        <v>#VALUE!</v>
      </c>
      <c r="M90" s="460" t="e">
        <f t="shared" ca="1" si="31"/>
        <v>#VALUE!</v>
      </c>
      <c r="N90" s="460" t="e">
        <f t="shared" ca="1" si="31"/>
        <v>#VALUE!</v>
      </c>
      <c r="O90" s="460" t="e">
        <f t="shared" ca="1" si="31"/>
        <v>#VALUE!</v>
      </c>
      <c r="P90" s="460" t="e">
        <f t="shared" ca="1" si="31"/>
        <v>#VALUE!</v>
      </c>
      <c r="Q90" s="460" t="e">
        <f t="shared" ca="1" si="31"/>
        <v>#VALUE!</v>
      </c>
      <c r="R90" s="460" t="e">
        <f t="shared" ca="1" si="31"/>
        <v>#VALUE!</v>
      </c>
      <c r="S90" s="460" t="e">
        <f t="shared" ca="1" si="31"/>
        <v>#VALUE!</v>
      </c>
      <c r="T90" s="460" t="e">
        <f t="shared" ca="1" si="31"/>
        <v>#VALUE!</v>
      </c>
      <c r="U90" s="460" t="e">
        <f t="shared" ca="1" si="31"/>
        <v>#VALUE!</v>
      </c>
      <c r="V90" s="460" t="e">
        <f t="shared" ca="1" si="31"/>
        <v>#VALUE!</v>
      </c>
    </row>
    <row r="91" spans="5:22">
      <c r="E91" s="460" t="e">
        <f t="shared" ca="1" si="28"/>
        <v>#VALUE!</v>
      </c>
      <c r="F91" s="460" t="e">
        <f t="shared" ca="1" si="30"/>
        <v>#VALUE!</v>
      </c>
      <c r="G91" s="460" t="e">
        <f t="shared" ca="1" si="31"/>
        <v>#VALUE!</v>
      </c>
      <c r="H91" s="460" t="e">
        <f t="shared" ca="1" si="31"/>
        <v>#VALUE!</v>
      </c>
      <c r="I91" s="460" t="e">
        <f t="shared" ca="1" si="31"/>
        <v>#VALUE!</v>
      </c>
      <c r="J91" s="460" t="e">
        <f t="shared" ca="1" si="31"/>
        <v>#VALUE!</v>
      </c>
      <c r="K91" s="460" t="e">
        <f t="shared" ca="1" si="31"/>
        <v>#VALUE!</v>
      </c>
      <c r="L91" s="460" t="e">
        <f t="shared" ca="1" si="31"/>
        <v>#VALUE!</v>
      </c>
      <c r="M91" s="460" t="e">
        <f t="shared" ca="1" si="31"/>
        <v>#VALUE!</v>
      </c>
      <c r="N91" s="460" t="e">
        <f t="shared" ca="1" si="31"/>
        <v>#VALUE!</v>
      </c>
      <c r="O91" s="460" t="e">
        <f t="shared" ca="1" si="31"/>
        <v>#VALUE!</v>
      </c>
      <c r="P91" s="460" t="e">
        <f t="shared" ca="1" si="31"/>
        <v>#VALUE!</v>
      </c>
      <c r="Q91" s="460" t="e">
        <f t="shared" ca="1" si="31"/>
        <v>#VALUE!</v>
      </c>
      <c r="R91" s="460" t="e">
        <f t="shared" ca="1" si="31"/>
        <v>#VALUE!</v>
      </c>
      <c r="S91" s="460" t="e">
        <f t="shared" ca="1" si="31"/>
        <v>#VALUE!</v>
      </c>
      <c r="T91" s="460" t="e">
        <f t="shared" ca="1" si="31"/>
        <v>#VALUE!</v>
      </c>
      <c r="U91" s="460" t="e">
        <f t="shared" ca="1" si="31"/>
        <v>#VALUE!</v>
      </c>
      <c r="V91" s="460" t="e">
        <f t="shared" ca="1" si="31"/>
        <v>#VALUE!</v>
      </c>
    </row>
    <row r="92" spans="5:22">
      <c r="E92" s="460" t="e">
        <f t="shared" ca="1" si="28"/>
        <v>#VALUE!</v>
      </c>
      <c r="F92" s="460" t="e">
        <f t="shared" ca="1" si="30"/>
        <v>#VALUE!</v>
      </c>
      <c r="G92" s="460" t="e">
        <f t="shared" ca="1" si="31"/>
        <v>#VALUE!</v>
      </c>
      <c r="H92" s="460" t="e">
        <f t="shared" ca="1" si="31"/>
        <v>#VALUE!</v>
      </c>
      <c r="I92" s="460" t="e">
        <f t="shared" ca="1" si="31"/>
        <v>#VALUE!</v>
      </c>
      <c r="J92" s="460" t="e">
        <f t="shared" ca="1" si="31"/>
        <v>#VALUE!</v>
      </c>
      <c r="K92" s="460" t="e">
        <f t="shared" ca="1" si="31"/>
        <v>#VALUE!</v>
      </c>
      <c r="L92" s="460" t="e">
        <f t="shared" ca="1" si="31"/>
        <v>#VALUE!</v>
      </c>
      <c r="M92" s="460" t="e">
        <f t="shared" ca="1" si="31"/>
        <v>#VALUE!</v>
      </c>
      <c r="N92" s="460" t="e">
        <f t="shared" ca="1" si="31"/>
        <v>#VALUE!</v>
      </c>
      <c r="O92" s="460" t="e">
        <f t="shared" ca="1" si="31"/>
        <v>#VALUE!</v>
      </c>
      <c r="P92" s="460" t="e">
        <f t="shared" ca="1" si="31"/>
        <v>#VALUE!</v>
      </c>
      <c r="Q92" s="460" t="e">
        <f t="shared" ca="1" si="31"/>
        <v>#VALUE!</v>
      </c>
      <c r="R92" s="460" t="e">
        <f t="shared" ca="1" si="31"/>
        <v>#VALUE!</v>
      </c>
      <c r="S92" s="460" t="e">
        <f t="shared" ca="1" si="31"/>
        <v>#VALUE!</v>
      </c>
      <c r="T92" s="460" t="e">
        <f t="shared" ca="1" si="31"/>
        <v>#VALUE!</v>
      </c>
      <c r="U92" s="460" t="e">
        <f t="shared" ca="1" si="31"/>
        <v>#VALUE!</v>
      </c>
      <c r="V92" s="460" t="e">
        <f t="shared" ca="1" si="31"/>
        <v>#VALUE!</v>
      </c>
    </row>
    <row r="93" spans="5:22">
      <c r="E93" s="460" t="e">
        <f t="shared" ca="1" si="28"/>
        <v>#VALUE!</v>
      </c>
      <c r="F93" s="460" t="e">
        <f t="shared" ca="1" si="30"/>
        <v>#VALUE!</v>
      </c>
      <c r="G93" s="460" t="e">
        <f t="shared" ca="1" si="31"/>
        <v>#VALUE!</v>
      </c>
      <c r="H93" s="460" t="e">
        <f t="shared" ca="1" si="31"/>
        <v>#VALUE!</v>
      </c>
      <c r="I93" s="460" t="e">
        <f t="shared" ca="1" si="31"/>
        <v>#VALUE!</v>
      </c>
      <c r="J93" s="460" t="e">
        <f t="shared" ca="1" si="31"/>
        <v>#VALUE!</v>
      </c>
      <c r="K93" s="460" t="e">
        <f t="shared" ca="1" si="31"/>
        <v>#VALUE!</v>
      </c>
      <c r="L93" s="460" t="e">
        <f t="shared" ca="1" si="31"/>
        <v>#VALUE!</v>
      </c>
      <c r="M93" s="460" t="e">
        <f t="shared" ca="1" si="31"/>
        <v>#VALUE!</v>
      </c>
      <c r="N93" s="460" t="e">
        <f t="shared" ca="1" si="31"/>
        <v>#VALUE!</v>
      </c>
      <c r="O93" s="460" t="e">
        <f t="shared" ca="1" si="31"/>
        <v>#VALUE!</v>
      </c>
      <c r="P93" s="460" t="e">
        <f t="shared" ca="1" si="31"/>
        <v>#VALUE!</v>
      </c>
      <c r="Q93" s="460" t="e">
        <f t="shared" ca="1" si="31"/>
        <v>#VALUE!</v>
      </c>
      <c r="R93" s="460" t="e">
        <f t="shared" ca="1" si="31"/>
        <v>#VALUE!</v>
      </c>
      <c r="S93" s="460" t="e">
        <f t="shared" ca="1" si="31"/>
        <v>#VALUE!</v>
      </c>
      <c r="T93" s="460" t="e">
        <f t="shared" ca="1" si="31"/>
        <v>#VALUE!</v>
      </c>
      <c r="U93" s="460" t="e">
        <f t="shared" ca="1" si="31"/>
        <v>#VALUE!</v>
      </c>
      <c r="V93" s="460" t="e">
        <f t="shared" ca="1" si="31"/>
        <v>#VALUE!</v>
      </c>
    </row>
    <row r="94" spans="5:22">
      <c r="E94" s="460" t="e">
        <f t="shared" ca="1" si="28"/>
        <v>#VALUE!</v>
      </c>
      <c r="F94" s="460" t="e">
        <f t="shared" ca="1" si="30"/>
        <v>#VALUE!</v>
      </c>
      <c r="G94" s="460" t="e">
        <f t="shared" ca="1" si="31"/>
        <v>#VALUE!</v>
      </c>
      <c r="H94" s="460" t="e">
        <f t="shared" ca="1" si="31"/>
        <v>#VALUE!</v>
      </c>
      <c r="I94" s="460" t="e">
        <f t="shared" ca="1" si="31"/>
        <v>#VALUE!</v>
      </c>
      <c r="J94" s="460" t="e">
        <f t="shared" ca="1" si="31"/>
        <v>#VALUE!</v>
      </c>
      <c r="K94" s="460" t="e">
        <f t="shared" ca="1" si="31"/>
        <v>#VALUE!</v>
      </c>
      <c r="L94" s="460" t="e">
        <f t="shared" ca="1" si="31"/>
        <v>#VALUE!</v>
      </c>
      <c r="M94" s="460" t="e">
        <f t="shared" ca="1" si="31"/>
        <v>#VALUE!</v>
      </c>
      <c r="N94" s="460" t="e">
        <f t="shared" ca="1" si="31"/>
        <v>#VALUE!</v>
      </c>
      <c r="O94" s="460" t="e">
        <f t="shared" ca="1" si="31"/>
        <v>#VALUE!</v>
      </c>
      <c r="P94" s="460" t="e">
        <f t="shared" ca="1" si="31"/>
        <v>#VALUE!</v>
      </c>
      <c r="Q94" s="460" t="e">
        <f t="shared" ca="1" si="31"/>
        <v>#VALUE!</v>
      </c>
      <c r="R94" s="460" t="e">
        <f t="shared" ca="1" si="31"/>
        <v>#VALUE!</v>
      </c>
      <c r="S94" s="460" t="e">
        <f t="shared" ca="1" si="31"/>
        <v>#VALUE!</v>
      </c>
      <c r="T94" s="460" t="e">
        <f t="shared" ca="1" si="31"/>
        <v>#VALUE!</v>
      </c>
      <c r="U94" s="460" t="e">
        <f t="shared" ca="1" si="31"/>
        <v>#VALUE!</v>
      </c>
      <c r="V94" s="460" t="e">
        <f t="shared" ca="1" si="31"/>
        <v>#VALUE!</v>
      </c>
    </row>
    <row r="95" spans="5:22">
      <c r="E95" s="460" t="e">
        <f t="shared" ca="1" si="28"/>
        <v>#VALUE!</v>
      </c>
      <c r="F95" s="460" t="e">
        <f t="shared" ca="1" si="30"/>
        <v>#VALUE!</v>
      </c>
      <c r="G95" s="460" t="e">
        <f t="shared" ca="1" si="31"/>
        <v>#VALUE!</v>
      </c>
      <c r="H95" s="460" t="e">
        <f t="shared" ca="1" si="31"/>
        <v>#VALUE!</v>
      </c>
      <c r="I95" s="460" t="e">
        <f t="shared" ca="1" si="31"/>
        <v>#VALUE!</v>
      </c>
      <c r="J95" s="460" t="e">
        <f t="shared" ca="1" si="31"/>
        <v>#VALUE!</v>
      </c>
      <c r="K95" s="460" t="e">
        <f t="shared" ca="1" si="31"/>
        <v>#VALUE!</v>
      </c>
      <c r="L95" s="460" t="e">
        <f t="shared" ca="1" si="31"/>
        <v>#VALUE!</v>
      </c>
      <c r="M95" s="460" t="e">
        <f t="shared" ca="1" si="31"/>
        <v>#VALUE!</v>
      </c>
      <c r="N95" s="460" t="e">
        <f t="shared" ca="1" si="31"/>
        <v>#VALUE!</v>
      </c>
      <c r="O95" s="460" t="e">
        <f t="shared" ca="1" si="31"/>
        <v>#VALUE!</v>
      </c>
      <c r="P95" s="460" t="e">
        <f t="shared" ca="1" si="31"/>
        <v>#VALUE!</v>
      </c>
      <c r="Q95" s="460" t="e">
        <f t="shared" ca="1" si="31"/>
        <v>#VALUE!</v>
      </c>
      <c r="R95" s="460" t="e">
        <f t="shared" ca="1" si="31"/>
        <v>#VALUE!</v>
      </c>
      <c r="S95" s="460" t="e">
        <f t="shared" ca="1" si="31"/>
        <v>#VALUE!</v>
      </c>
      <c r="T95" s="460" t="e">
        <f t="shared" ca="1" si="31"/>
        <v>#VALUE!</v>
      </c>
      <c r="U95" s="460" t="e">
        <f t="shared" ca="1" si="31"/>
        <v>#VALUE!</v>
      </c>
      <c r="V95" s="460" t="e">
        <f t="shared" ca="1" si="31"/>
        <v>#VALUE!</v>
      </c>
    </row>
    <row r="96" spans="5:22">
      <c r="E96" s="460" t="e">
        <f t="shared" ca="1" si="28"/>
        <v>#VALUE!</v>
      </c>
      <c r="F96" s="460" t="e">
        <f t="shared" ca="1" si="30"/>
        <v>#VALUE!</v>
      </c>
      <c r="G96" s="460" t="e">
        <f t="shared" ca="1" si="31"/>
        <v>#VALUE!</v>
      </c>
      <c r="H96" s="460" t="e">
        <f t="shared" ca="1" si="31"/>
        <v>#VALUE!</v>
      </c>
      <c r="I96" s="460" t="e">
        <f t="shared" ca="1" si="31"/>
        <v>#VALUE!</v>
      </c>
      <c r="J96" s="460" t="e">
        <f t="shared" ca="1" si="31"/>
        <v>#VALUE!</v>
      </c>
      <c r="K96" s="460" t="e">
        <f t="shared" ca="1" si="31"/>
        <v>#VALUE!</v>
      </c>
      <c r="L96" s="460" t="e">
        <f t="shared" ca="1" si="31"/>
        <v>#VALUE!</v>
      </c>
      <c r="M96" s="460" t="e">
        <f t="shared" ca="1" si="31"/>
        <v>#VALUE!</v>
      </c>
      <c r="N96" s="460" t="e">
        <f t="shared" ca="1" si="31"/>
        <v>#VALUE!</v>
      </c>
      <c r="O96" s="460" t="e">
        <f t="shared" ca="1" si="31"/>
        <v>#VALUE!</v>
      </c>
      <c r="P96" s="460" t="e">
        <f t="shared" ca="1" si="31"/>
        <v>#VALUE!</v>
      </c>
      <c r="Q96" s="460" t="e">
        <f t="shared" ca="1" si="31"/>
        <v>#VALUE!</v>
      </c>
      <c r="R96" s="460" t="e">
        <f t="shared" ca="1" si="31"/>
        <v>#VALUE!</v>
      </c>
      <c r="S96" s="460" t="e">
        <f t="shared" ca="1" si="31"/>
        <v>#VALUE!</v>
      </c>
      <c r="T96" s="460" t="e">
        <f t="shared" ca="1" si="31"/>
        <v>#VALUE!</v>
      </c>
      <c r="U96" s="460" t="e">
        <f t="shared" ca="1" si="31"/>
        <v>#VALUE!</v>
      </c>
      <c r="V96" s="460" t="e">
        <f t="shared" ca="1" si="31"/>
        <v>#VALUE!</v>
      </c>
    </row>
    <row r="97" spans="5:22">
      <c r="E97" s="460" t="e">
        <f t="shared" ca="1" si="28"/>
        <v>#VALUE!</v>
      </c>
      <c r="F97" s="460" t="e">
        <f t="shared" ca="1" si="30"/>
        <v>#VALUE!</v>
      </c>
      <c r="G97" s="460" t="e">
        <f t="shared" ca="1" si="31"/>
        <v>#VALUE!</v>
      </c>
      <c r="H97" s="460" t="e">
        <f t="shared" ca="1" si="31"/>
        <v>#VALUE!</v>
      </c>
      <c r="I97" s="460" t="e">
        <f t="shared" ca="1" si="31"/>
        <v>#VALUE!</v>
      </c>
      <c r="J97" s="460" t="e">
        <f t="shared" ca="1" si="31"/>
        <v>#VALUE!</v>
      </c>
      <c r="K97" s="460" t="e">
        <f t="shared" ca="1" si="31"/>
        <v>#VALUE!</v>
      </c>
      <c r="L97" s="460" t="e">
        <f t="shared" ca="1" si="31"/>
        <v>#VALUE!</v>
      </c>
      <c r="M97" s="460" t="e">
        <f t="shared" ca="1" si="31"/>
        <v>#VALUE!</v>
      </c>
      <c r="N97" s="460" t="e">
        <f t="shared" ca="1" si="31"/>
        <v>#VALUE!</v>
      </c>
      <c r="O97" s="460" t="e">
        <f t="shared" ca="1" si="31"/>
        <v>#VALUE!</v>
      </c>
      <c r="P97" s="460" t="e">
        <f t="shared" ca="1" si="31"/>
        <v>#VALUE!</v>
      </c>
      <c r="Q97" s="460" t="e">
        <f t="shared" ca="1" si="31"/>
        <v>#VALUE!</v>
      </c>
      <c r="R97" s="460" t="e">
        <f t="shared" ca="1" si="31"/>
        <v>#VALUE!</v>
      </c>
      <c r="S97" s="460" t="e">
        <f t="shared" ca="1" si="31"/>
        <v>#VALUE!</v>
      </c>
      <c r="T97" s="460" t="e">
        <f t="shared" ca="1" si="31"/>
        <v>#VALUE!</v>
      </c>
      <c r="U97" s="460" t="e">
        <f t="shared" ca="1" si="31"/>
        <v>#VALUE!</v>
      </c>
      <c r="V97" s="460" t="e">
        <f t="shared" ca="1" si="31"/>
        <v>#VALUE!</v>
      </c>
    </row>
    <row r="98" spans="5:22">
      <c r="E98" s="460" t="e">
        <f t="shared" ca="1" si="28"/>
        <v>#VALUE!</v>
      </c>
      <c r="F98" s="460" t="e">
        <f t="shared" ca="1" si="30"/>
        <v>#VALUE!</v>
      </c>
      <c r="G98" s="460" t="e">
        <f t="shared" ca="1" si="31"/>
        <v>#VALUE!</v>
      </c>
      <c r="H98" s="460" t="e">
        <f t="shared" ca="1" si="31"/>
        <v>#VALUE!</v>
      </c>
      <c r="I98" s="460" t="e">
        <f t="shared" ca="1" si="31"/>
        <v>#VALUE!</v>
      </c>
      <c r="J98" s="460" t="e">
        <f t="shared" ca="1" si="31"/>
        <v>#VALUE!</v>
      </c>
      <c r="K98" s="460" t="e">
        <f t="shared" ca="1" si="31"/>
        <v>#VALUE!</v>
      </c>
      <c r="L98" s="460" t="e">
        <f t="shared" ca="1" si="31"/>
        <v>#VALUE!</v>
      </c>
      <c r="M98" s="460" t="e">
        <f t="shared" ca="1" si="31"/>
        <v>#VALUE!</v>
      </c>
      <c r="N98" s="460" t="e">
        <f t="shared" ca="1" si="31"/>
        <v>#VALUE!</v>
      </c>
      <c r="O98" s="460" t="e">
        <f t="shared" ca="1" si="31"/>
        <v>#VALUE!</v>
      </c>
      <c r="P98" s="460" t="e">
        <f t="shared" ca="1" si="31"/>
        <v>#VALUE!</v>
      </c>
      <c r="Q98" s="460" t="e">
        <f t="shared" ca="1" si="31"/>
        <v>#VALUE!</v>
      </c>
      <c r="R98" s="460" t="e">
        <f t="shared" ca="1" si="31"/>
        <v>#VALUE!</v>
      </c>
      <c r="S98" s="460" t="e">
        <f t="shared" ca="1" si="31"/>
        <v>#VALUE!</v>
      </c>
      <c r="T98" s="460" t="e">
        <f t="shared" ca="1" si="31"/>
        <v>#VALUE!</v>
      </c>
      <c r="U98" s="460" t="e">
        <f t="shared" ca="1" si="31"/>
        <v>#VALUE!</v>
      </c>
      <c r="V98" s="460" t="e">
        <f t="shared" ca="1" si="31"/>
        <v>#VALUE!</v>
      </c>
    </row>
    <row r="99" spans="5:22">
      <c r="E99" s="460" t="e">
        <f t="shared" ca="1" si="28"/>
        <v>#VALUE!</v>
      </c>
      <c r="F99" s="460" t="e">
        <f t="shared" ca="1" si="30"/>
        <v>#VALUE!</v>
      </c>
      <c r="G99" s="460" t="e">
        <f t="shared" ca="1" si="31"/>
        <v>#VALUE!</v>
      </c>
      <c r="H99" s="460" t="e">
        <f t="shared" ca="1" si="31"/>
        <v>#VALUE!</v>
      </c>
      <c r="I99" s="460" t="e">
        <f t="shared" ca="1" si="31"/>
        <v>#VALUE!</v>
      </c>
      <c r="J99" s="460" t="e">
        <f t="shared" ca="1" si="31"/>
        <v>#VALUE!</v>
      </c>
      <c r="K99" s="460" t="e">
        <f t="shared" ca="1" si="31"/>
        <v>#VALUE!</v>
      </c>
      <c r="L99" s="460" t="e">
        <f t="shared" ca="1" si="31"/>
        <v>#VALUE!</v>
      </c>
      <c r="M99" s="460" t="e">
        <f t="shared" ca="1" si="31"/>
        <v>#VALUE!</v>
      </c>
      <c r="N99" s="460" t="e">
        <f t="shared" ca="1" si="31"/>
        <v>#VALUE!</v>
      </c>
      <c r="O99" s="460" t="e">
        <f t="shared" ca="1" si="31"/>
        <v>#VALUE!</v>
      </c>
      <c r="P99" s="460" t="e">
        <f t="shared" ca="1" si="31"/>
        <v>#VALUE!</v>
      </c>
      <c r="Q99" s="460" t="e">
        <f t="shared" ca="1" si="31"/>
        <v>#VALUE!</v>
      </c>
      <c r="R99" s="460" t="e">
        <f t="shared" ca="1" si="31"/>
        <v>#VALUE!</v>
      </c>
      <c r="S99" s="460" t="e">
        <f t="shared" ca="1" si="31"/>
        <v>#VALUE!</v>
      </c>
      <c r="T99" s="460" t="e">
        <f t="shared" ca="1" si="31"/>
        <v>#VALUE!</v>
      </c>
      <c r="U99" s="460" t="e">
        <f t="shared" ca="1" si="31"/>
        <v>#VALUE!</v>
      </c>
      <c r="V99" s="460" t="e">
        <f t="shared" ca="1" si="31"/>
        <v>#VALUE!</v>
      </c>
    </row>
    <row r="100" spans="5:22">
      <c r="E100" s="460" t="e">
        <f t="shared" ca="1" si="28"/>
        <v>#VALUE!</v>
      </c>
      <c r="F100" s="460" t="e">
        <f t="shared" ca="1" si="30"/>
        <v>#VALUE!</v>
      </c>
      <c r="G100" s="460" t="e">
        <f t="shared" ca="1" si="31"/>
        <v>#VALUE!</v>
      </c>
      <c r="H100" s="460" t="e">
        <f t="shared" ca="1" si="31"/>
        <v>#VALUE!</v>
      </c>
      <c r="I100" s="460" t="e">
        <f t="shared" ca="1" si="31"/>
        <v>#VALUE!</v>
      </c>
      <c r="J100" s="460" t="e">
        <f t="shared" ca="1" si="31"/>
        <v>#VALUE!</v>
      </c>
      <c r="K100" s="460" t="e">
        <f t="shared" ca="1" si="31"/>
        <v>#VALUE!</v>
      </c>
      <c r="L100" s="460" t="e">
        <f t="shared" ca="1" si="31"/>
        <v>#VALUE!</v>
      </c>
      <c r="M100" s="460" t="e">
        <f t="shared" ca="1" si="31"/>
        <v>#VALUE!</v>
      </c>
      <c r="N100" s="460" t="e">
        <f t="shared" ca="1" si="31"/>
        <v>#VALUE!</v>
      </c>
      <c r="O100" s="460" t="e">
        <f t="shared" ca="1" si="31"/>
        <v>#VALUE!</v>
      </c>
      <c r="P100" s="460" t="e">
        <f t="shared" ca="1" si="31"/>
        <v>#VALUE!</v>
      </c>
      <c r="Q100" s="460" t="e">
        <f t="shared" ca="1" si="31"/>
        <v>#VALUE!</v>
      </c>
      <c r="R100" s="460" t="e">
        <f t="shared" ca="1" si="31"/>
        <v>#VALUE!</v>
      </c>
      <c r="S100" s="460" t="e">
        <f t="shared" ca="1" si="31"/>
        <v>#VALUE!</v>
      </c>
      <c r="T100" s="460" t="e">
        <f t="shared" ca="1" si="31"/>
        <v>#VALUE!</v>
      </c>
      <c r="U100" s="460" t="e">
        <f t="shared" ca="1" si="31"/>
        <v>#VALUE!</v>
      </c>
      <c r="V100" s="460" t="e">
        <f t="shared" ca="1" si="31"/>
        <v>#VALUE!</v>
      </c>
    </row>
    <row r="101" spans="5:22">
      <c r="E101" s="463"/>
      <c r="F101" s="463"/>
      <c r="G101" s="463"/>
      <c r="H101" s="463"/>
      <c r="I101" s="463"/>
      <c r="J101" s="463"/>
      <c r="K101" s="461"/>
      <c r="L101" s="461"/>
      <c r="M101" s="461"/>
      <c r="N101" s="461"/>
      <c r="O101" s="461"/>
      <c r="P101" s="461"/>
      <c r="Q101" s="461"/>
      <c r="R101" s="461"/>
      <c r="S101" s="461"/>
      <c r="T101" s="461"/>
      <c r="U101" s="461"/>
      <c r="V101" s="461"/>
    </row>
    <row r="102" spans="5:22">
      <c r="E102" s="460" t="e">
        <f t="shared" ref="E102:E119" ca="1" si="33">V83</f>
        <v>#VALUE!</v>
      </c>
      <c r="F102" s="460" t="e">
        <f t="shared" ref="F102:V106" ca="1" si="34">E102</f>
        <v>#VALUE!</v>
      </c>
      <c r="G102" s="460" t="e">
        <f t="shared" ca="1" si="34"/>
        <v>#VALUE!</v>
      </c>
      <c r="H102" s="460" t="e">
        <f t="shared" ca="1" si="34"/>
        <v>#VALUE!</v>
      </c>
      <c r="I102" s="460" t="e">
        <f t="shared" ca="1" si="34"/>
        <v>#VALUE!</v>
      </c>
      <c r="J102" s="460" t="e">
        <f t="shared" ca="1" si="34"/>
        <v>#VALUE!</v>
      </c>
      <c r="K102" s="460" t="e">
        <f t="shared" ca="1" si="34"/>
        <v>#VALUE!</v>
      </c>
      <c r="L102" s="460" t="e">
        <f t="shared" ca="1" si="34"/>
        <v>#VALUE!</v>
      </c>
      <c r="M102" s="460" t="e">
        <f t="shared" ca="1" si="34"/>
        <v>#VALUE!</v>
      </c>
      <c r="N102" s="460" t="e">
        <f t="shared" ca="1" si="34"/>
        <v>#VALUE!</v>
      </c>
      <c r="O102" s="460" t="e">
        <f t="shared" ca="1" si="34"/>
        <v>#VALUE!</v>
      </c>
      <c r="P102" s="460" t="e">
        <f t="shared" ca="1" si="34"/>
        <v>#VALUE!</v>
      </c>
      <c r="Q102" s="460" t="e">
        <f t="shared" ca="1" si="34"/>
        <v>#VALUE!</v>
      </c>
      <c r="R102" s="460" t="e">
        <f t="shared" ca="1" si="34"/>
        <v>#VALUE!</v>
      </c>
      <c r="S102" s="460" t="e">
        <f t="shared" ca="1" si="34"/>
        <v>#VALUE!</v>
      </c>
      <c r="T102" s="460" t="e">
        <f t="shared" ca="1" si="34"/>
        <v>#VALUE!</v>
      </c>
      <c r="U102" s="460" t="e">
        <f t="shared" ca="1" si="34"/>
        <v>#VALUE!</v>
      </c>
      <c r="V102" s="460" t="e">
        <f t="shared" ca="1" si="34"/>
        <v>#VALUE!</v>
      </c>
    </row>
    <row r="103" spans="5:22">
      <c r="E103" s="460" t="e">
        <f t="shared" ca="1" si="33"/>
        <v>#VALUE!</v>
      </c>
      <c r="F103" s="460" t="e">
        <f t="shared" ca="1" si="34"/>
        <v>#VALUE!</v>
      </c>
      <c r="G103" s="460" t="e">
        <f t="shared" ca="1" si="34"/>
        <v>#VALUE!</v>
      </c>
      <c r="H103" s="460" t="e">
        <f t="shared" ca="1" si="34"/>
        <v>#VALUE!</v>
      </c>
      <c r="I103" s="460" t="e">
        <f t="shared" ca="1" si="34"/>
        <v>#VALUE!</v>
      </c>
      <c r="J103" s="460" t="e">
        <f t="shared" ca="1" si="34"/>
        <v>#VALUE!</v>
      </c>
      <c r="K103" s="460" t="e">
        <f t="shared" ca="1" si="34"/>
        <v>#VALUE!</v>
      </c>
      <c r="L103" s="460" t="e">
        <f t="shared" ca="1" si="34"/>
        <v>#VALUE!</v>
      </c>
      <c r="M103" s="460" t="e">
        <f t="shared" ca="1" si="34"/>
        <v>#VALUE!</v>
      </c>
      <c r="N103" s="460" t="e">
        <f t="shared" ca="1" si="34"/>
        <v>#VALUE!</v>
      </c>
      <c r="O103" s="460" t="e">
        <f t="shared" ca="1" si="34"/>
        <v>#VALUE!</v>
      </c>
      <c r="P103" s="460" t="e">
        <f t="shared" ca="1" si="34"/>
        <v>#VALUE!</v>
      </c>
      <c r="Q103" s="460" t="e">
        <f t="shared" ca="1" si="34"/>
        <v>#VALUE!</v>
      </c>
      <c r="R103" s="460" t="e">
        <f t="shared" ca="1" si="34"/>
        <v>#VALUE!</v>
      </c>
      <c r="S103" s="460" t="e">
        <f t="shared" ca="1" si="34"/>
        <v>#VALUE!</v>
      </c>
      <c r="T103" s="460" t="e">
        <f t="shared" ca="1" si="34"/>
        <v>#VALUE!</v>
      </c>
      <c r="U103" s="460" t="e">
        <f t="shared" ca="1" si="34"/>
        <v>#VALUE!</v>
      </c>
      <c r="V103" s="460" t="e">
        <f t="shared" ca="1" si="34"/>
        <v>#VALUE!</v>
      </c>
    </row>
    <row r="104" spans="5:22">
      <c r="E104" s="460" t="e">
        <f t="shared" ca="1" si="33"/>
        <v>#VALUE!</v>
      </c>
      <c r="F104" s="460" t="e">
        <f t="shared" ca="1" si="34"/>
        <v>#VALUE!</v>
      </c>
      <c r="G104" s="460" t="e">
        <f t="shared" ca="1" si="34"/>
        <v>#VALUE!</v>
      </c>
      <c r="H104" s="460" t="e">
        <f t="shared" ca="1" si="34"/>
        <v>#VALUE!</v>
      </c>
      <c r="I104" s="460" t="e">
        <f t="shared" ca="1" si="34"/>
        <v>#VALUE!</v>
      </c>
      <c r="J104" s="460" t="e">
        <f t="shared" ca="1" si="34"/>
        <v>#VALUE!</v>
      </c>
      <c r="K104" s="460" t="e">
        <f t="shared" ca="1" si="34"/>
        <v>#VALUE!</v>
      </c>
      <c r="L104" s="460" t="e">
        <f t="shared" ca="1" si="34"/>
        <v>#VALUE!</v>
      </c>
      <c r="M104" s="460" t="e">
        <f t="shared" ca="1" si="34"/>
        <v>#VALUE!</v>
      </c>
      <c r="N104" s="460" t="e">
        <f t="shared" ca="1" si="34"/>
        <v>#VALUE!</v>
      </c>
      <c r="O104" s="460" t="e">
        <f t="shared" ca="1" si="34"/>
        <v>#VALUE!</v>
      </c>
      <c r="P104" s="460" t="e">
        <f t="shared" ca="1" si="34"/>
        <v>#VALUE!</v>
      </c>
      <c r="Q104" s="460" t="e">
        <f t="shared" ca="1" si="34"/>
        <v>#VALUE!</v>
      </c>
      <c r="R104" s="460" t="e">
        <f t="shared" ca="1" si="34"/>
        <v>#VALUE!</v>
      </c>
      <c r="S104" s="460" t="e">
        <f t="shared" ca="1" si="34"/>
        <v>#VALUE!</v>
      </c>
      <c r="T104" s="460" t="e">
        <f t="shared" ca="1" si="34"/>
        <v>#VALUE!</v>
      </c>
      <c r="U104" s="460" t="e">
        <f t="shared" ca="1" si="34"/>
        <v>#VALUE!</v>
      </c>
      <c r="V104" s="460" t="e">
        <f t="shared" ca="1" si="34"/>
        <v>#VALUE!</v>
      </c>
    </row>
    <row r="105" spans="5:22">
      <c r="E105" s="460" t="e">
        <f t="shared" ca="1" si="33"/>
        <v>#VALUE!</v>
      </c>
      <c r="F105" s="460" t="e">
        <f t="shared" ca="1" si="34"/>
        <v>#VALUE!</v>
      </c>
      <c r="G105" s="460" t="e">
        <f t="shared" ca="1" si="34"/>
        <v>#VALUE!</v>
      </c>
      <c r="H105" s="460" t="e">
        <f t="shared" ca="1" si="34"/>
        <v>#VALUE!</v>
      </c>
      <c r="I105" s="460" t="e">
        <f t="shared" ca="1" si="34"/>
        <v>#VALUE!</v>
      </c>
      <c r="J105" s="460" t="e">
        <f t="shared" ca="1" si="34"/>
        <v>#VALUE!</v>
      </c>
      <c r="K105" s="460" t="e">
        <f t="shared" ca="1" si="34"/>
        <v>#VALUE!</v>
      </c>
      <c r="L105" s="460" t="e">
        <f t="shared" ca="1" si="34"/>
        <v>#VALUE!</v>
      </c>
      <c r="M105" s="460" t="e">
        <f t="shared" ca="1" si="34"/>
        <v>#VALUE!</v>
      </c>
      <c r="N105" s="460" t="e">
        <f t="shared" ca="1" si="34"/>
        <v>#VALUE!</v>
      </c>
      <c r="O105" s="460" t="e">
        <f t="shared" ca="1" si="34"/>
        <v>#VALUE!</v>
      </c>
      <c r="P105" s="460" t="e">
        <f t="shared" ca="1" si="34"/>
        <v>#VALUE!</v>
      </c>
      <c r="Q105" s="460" t="e">
        <f t="shared" ca="1" si="34"/>
        <v>#VALUE!</v>
      </c>
      <c r="R105" s="460" t="e">
        <f t="shared" ca="1" si="34"/>
        <v>#VALUE!</v>
      </c>
      <c r="S105" s="460" t="e">
        <f t="shared" ca="1" si="34"/>
        <v>#VALUE!</v>
      </c>
      <c r="T105" s="460" t="e">
        <f t="shared" ca="1" si="34"/>
        <v>#VALUE!</v>
      </c>
      <c r="U105" s="460" t="e">
        <f t="shared" ca="1" si="34"/>
        <v>#VALUE!</v>
      </c>
      <c r="V105" s="460" t="e">
        <f t="shared" ca="1" si="34"/>
        <v>#VALUE!</v>
      </c>
    </row>
    <row r="106" spans="5:22">
      <c r="E106" s="460" t="e">
        <f t="shared" ca="1" si="33"/>
        <v>#VALUE!</v>
      </c>
      <c r="F106" s="460" t="e">
        <f t="shared" ca="1" si="34"/>
        <v>#VALUE!</v>
      </c>
      <c r="G106" s="460" t="e">
        <f t="shared" ca="1" si="34"/>
        <v>#VALUE!</v>
      </c>
      <c r="H106" s="460" t="e">
        <f t="shared" ca="1" si="34"/>
        <v>#VALUE!</v>
      </c>
      <c r="I106" s="460" t="e">
        <f t="shared" ca="1" si="34"/>
        <v>#VALUE!</v>
      </c>
      <c r="J106" s="460" t="e">
        <f t="shared" ca="1" si="34"/>
        <v>#VALUE!</v>
      </c>
      <c r="K106" s="460" t="e">
        <f t="shared" ca="1" si="34"/>
        <v>#VALUE!</v>
      </c>
      <c r="L106" s="460" t="e">
        <f t="shared" ca="1" si="34"/>
        <v>#VALUE!</v>
      </c>
      <c r="M106" s="460" t="e">
        <f t="shared" ca="1" si="34"/>
        <v>#VALUE!</v>
      </c>
      <c r="N106" s="460" t="e">
        <f t="shared" ca="1" si="34"/>
        <v>#VALUE!</v>
      </c>
      <c r="O106" s="460" t="e">
        <f t="shared" ca="1" si="34"/>
        <v>#VALUE!</v>
      </c>
      <c r="P106" s="460" t="e">
        <f t="shared" ca="1" si="34"/>
        <v>#VALUE!</v>
      </c>
      <c r="Q106" s="460" t="e">
        <f t="shared" ca="1" si="34"/>
        <v>#VALUE!</v>
      </c>
      <c r="R106" s="460" t="e">
        <f t="shared" ca="1" si="34"/>
        <v>#VALUE!</v>
      </c>
      <c r="S106" s="460" t="e">
        <f t="shared" ca="1" si="34"/>
        <v>#VALUE!</v>
      </c>
      <c r="T106" s="460" t="e">
        <f t="shared" ca="1" si="34"/>
        <v>#VALUE!</v>
      </c>
      <c r="U106" s="460" t="e">
        <f t="shared" ca="1" si="34"/>
        <v>#VALUE!</v>
      </c>
      <c r="V106" s="460" t="e">
        <f t="shared" ca="1" si="34"/>
        <v>#VALUE!</v>
      </c>
    </row>
    <row r="107" spans="5:22">
      <c r="E107" s="460" t="e">
        <f t="shared" ca="1" si="33"/>
        <v>#VALUE!</v>
      </c>
      <c r="F107" s="460" t="e">
        <f t="shared" ref="F107:F119" ca="1" si="35">IF(E$107=0,E108,E107)</f>
        <v>#VALUE!</v>
      </c>
      <c r="G107" s="460" t="e">
        <f t="shared" ref="G107:V119" ca="1" si="36">IF(F$107=0,F108,F107)</f>
        <v>#VALUE!</v>
      </c>
      <c r="H107" s="460" t="e">
        <f t="shared" ca="1" si="36"/>
        <v>#VALUE!</v>
      </c>
      <c r="I107" s="460" t="e">
        <f t="shared" ca="1" si="36"/>
        <v>#VALUE!</v>
      </c>
      <c r="J107" s="460" t="e">
        <f t="shared" ca="1" si="36"/>
        <v>#VALUE!</v>
      </c>
      <c r="K107" s="460" t="e">
        <f t="shared" ca="1" si="36"/>
        <v>#VALUE!</v>
      </c>
      <c r="L107" s="460" t="e">
        <f t="shared" ca="1" si="36"/>
        <v>#VALUE!</v>
      </c>
      <c r="M107" s="460" t="e">
        <f t="shared" ca="1" si="36"/>
        <v>#VALUE!</v>
      </c>
      <c r="N107" s="460" t="e">
        <f t="shared" ca="1" si="36"/>
        <v>#VALUE!</v>
      </c>
      <c r="O107" s="460" t="e">
        <f t="shared" ca="1" si="36"/>
        <v>#VALUE!</v>
      </c>
      <c r="P107" s="460" t="e">
        <f t="shared" ca="1" si="36"/>
        <v>#VALUE!</v>
      </c>
      <c r="Q107" s="460" t="e">
        <f t="shared" ca="1" si="36"/>
        <v>#VALUE!</v>
      </c>
      <c r="R107" s="460" t="e">
        <f t="shared" ca="1" si="36"/>
        <v>#VALUE!</v>
      </c>
      <c r="S107" s="460" t="e">
        <f t="shared" ca="1" si="36"/>
        <v>#VALUE!</v>
      </c>
      <c r="T107" s="460" t="e">
        <f t="shared" ca="1" si="36"/>
        <v>#VALUE!</v>
      </c>
      <c r="U107" s="460" t="e">
        <f t="shared" ca="1" si="36"/>
        <v>#VALUE!</v>
      </c>
      <c r="V107" s="460" t="e">
        <f t="shared" ca="1" si="36"/>
        <v>#VALUE!</v>
      </c>
    </row>
    <row r="108" spans="5:22">
      <c r="E108" s="460" t="e">
        <f t="shared" ca="1" si="33"/>
        <v>#VALUE!</v>
      </c>
      <c r="F108" s="460" t="e">
        <f t="shared" ca="1" si="35"/>
        <v>#VALUE!</v>
      </c>
      <c r="G108" s="460" t="e">
        <f t="shared" ref="G108:U108" ca="1" si="37">IF(F$107=0,F109,F108)</f>
        <v>#VALUE!</v>
      </c>
      <c r="H108" s="460" t="e">
        <f t="shared" ca="1" si="37"/>
        <v>#VALUE!</v>
      </c>
      <c r="I108" s="460" t="e">
        <f t="shared" ca="1" si="37"/>
        <v>#VALUE!</v>
      </c>
      <c r="J108" s="460" t="e">
        <f t="shared" ca="1" si="37"/>
        <v>#VALUE!</v>
      </c>
      <c r="K108" s="460" t="e">
        <f t="shared" ca="1" si="37"/>
        <v>#VALUE!</v>
      </c>
      <c r="L108" s="460" t="e">
        <f t="shared" ca="1" si="37"/>
        <v>#VALUE!</v>
      </c>
      <c r="M108" s="460" t="e">
        <f t="shared" ca="1" si="37"/>
        <v>#VALUE!</v>
      </c>
      <c r="N108" s="460" t="e">
        <f t="shared" ca="1" si="37"/>
        <v>#VALUE!</v>
      </c>
      <c r="O108" s="460" t="e">
        <f t="shared" ca="1" si="37"/>
        <v>#VALUE!</v>
      </c>
      <c r="P108" s="460" t="e">
        <f t="shared" ca="1" si="37"/>
        <v>#VALUE!</v>
      </c>
      <c r="Q108" s="460" t="e">
        <f t="shared" ca="1" si="37"/>
        <v>#VALUE!</v>
      </c>
      <c r="R108" s="460" t="e">
        <f t="shared" ca="1" si="37"/>
        <v>#VALUE!</v>
      </c>
      <c r="S108" s="460" t="e">
        <f t="shared" ca="1" si="37"/>
        <v>#VALUE!</v>
      </c>
      <c r="T108" s="460" t="e">
        <f t="shared" ca="1" si="37"/>
        <v>#VALUE!</v>
      </c>
      <c r="U108" s="460" t="e">
        <f t="shared" ca="1" si="37"/>
        <v>#VALUE!</v>
      </c>
      <c r="V108" s="460" t="e">
        <f t="shared" ca="1" si="36"/>
        <v>#VALUE!</v>
      </c>
    </row>
    <row r="109" spans="5:22">
      <c r="E109" s="460" t="e">
        <f t="shared" ca="1" si="33"/>
        <v>#VALUE!</v>
      </c>
      <c r="F109" s="460" t="e">
        <f t="shared" ca="1" si="35"/>
        <v>#VALUE!</v>
      </c>
      <c r="G109" s="460" t="e">
        <f t="shared" ca="1" si="36"/>
        <v>#VALUE!</v>
      </c>
      <c r="H109" s="460" t="e">
        <f t="shared" ca="1" si="36"/>
        <v>#VALUE!</v>
      </c>
      <c r="I109" s="460" t="e">
        <f t="shared" ca="1" si="36"/>
        <v>#VALUE!</v>
      </c>
      <c r="J109" s="460" t="e">
        <f t="shared" ca="1" si="36"/>
        <v>#VALUE!</v>
      </c>
      <c r="K109" s="460" t="e">
        <f t="shared" ca="1" si="36"/>
        <v>#VALUE!</v>
      </c>
      <c r="L109" s="460" t="e">
        <f t="shared" ca="1" si="36"/>
        <v>#VALUE!</v>
      </c>
      <c r="M109" s="460" t="e">
        <f t="shared" ca="1" si="36"/>
        <v>#VALUE!</v>
      </c>
      <c r="N109" s="460" t="e">
        <f t="shared" ca="1" si="36"/>
        <v>#VALUE!</v>
      </c>
      <c r="O109" s="460" t="e">
        <f t="shared" ca="1" si="36"/>
        <v>#VALUE!</v>
      </c>
      <c r="P109" s="460" t="e">
        <f t="shared" ca="1" si="36"/>
        <v>#VALUE!</v>
      </c>
      <c r="Q109" s="460" t="e">
        <f t="shared" ca="1" si="36"/>
        <v>#VALUE!</v>
      </c>
      <c r="R109" s="460" t="e">
        <f t="shared" ca="1" si="36"/>
        <v>#VALUE!</v>
      </c>
      <c r="S109" s="460" t="e">
        <f t="shared" ca="1" si="36"/>
        <v>#VALUE!</v>
      </c>
      <c r="T109" s="460" t="e">
        <f t="shared" ca="1" si="36"/>
        <v>#VALUE!</v>
      </c>
      <c r="U109" s="460" t="e">
        <f t="shared" ca="1" si="36"/>
        <v>#VALUE!</v>
      </c>
      <c r="V109" s="460" t="e">
        <f t="shared" ca="1" si="36"/>
        <v>#VALUE!</v>
      </c>
    </row>
    <row r="110" spans="5:22">
      <c r="E110" s="460" t="e">
        <f t="shared" ca="1" si="33"/>
        <v>#VALUE!</v>
      </c>
      <c r="F110" s="460" t="e">
        <f t="shared" ca="1" si="35"/>
        <v>#VALUE!</v>
      </c>
      <c r="G110" s="460" t="e">
        <f t="shared" ca="1" si="36"/>
        <v>#VALUE!</v>
      </c>
      <c r="H110" s="460" t="e">
        <f t="shared" ca="1" si="36"/>
        <v>#VALUE!</v>
      </c>
      <c r="I110" s="460" t="e">
        <f t="shared" ca="1" si="36"/>
        <v>#VALUE!</v>
      </c>
      <c r="J110" s="460" t="e">
        <f t="shared" ca="1" si="36"/>
        <v>#VALUE!</v>
      </c>
      <c r="K110" s="460" t="e">
        <f t="shared" ca="1" si="36"/>
        <v>#VALUE!</v>
      </c>
      <c r="L110" s="460" t="e">
        <f t="shared" ca="1" si="36"/>
        <v>#VALUE!</v>
      </c>
      <c r="M110" s="460" t="e">
        <f t="shared" ca="1" si="36"/>
        <v>#VALUE!</v>
      </c>
      <c r="N110" s="460" t="e">
        <f t="shared" ca="1" si="36"/>
        <v>#VALUE!</v>
      </c>
      <c r="O110" s="460" t="e">
        <f t="shared" ca="1" si="36"/>
        <v>#VALUE!</v>
      </c>
      <c r="P110" s="460" t="e">
        <f t="shared" ca="1" si="36"/>
        <v>#VALUE!</v>
      </c>
      <c r="Q110" s="460" t="e">
        <f t="shared" ca="1" si="36"/>
        <v>#VALUE!</v>
      </c>
      <c r="R110" s="460" t="e">
        <f t="shared" ca="1" si="36"/>
        <v>#VALUE!</v>
      </c>
      <c r="S110" s="460" t="e">
        <f t="shared" ca="1" si="36"/>
        <v>#VALUE!</v>
      </c>
      <c r="T110" s="460" t="e">
        <f t="shared" ca="1" si="36"/>
        <v>#VALUE!</v>
      </c>
      <c r="U110" s="460" t="e">
        <f t="shared" ca="1" si="36"/>
        <v>#VALUE!</v>
      </c>
      <c r="V110" s="460" t="e">
        <f t="shared" ca="1" si="36"/>
        <v>#VALUE!</v>
      </c>
    </row>
    <row r="111" spans="5:22">
      <c r="E111" s="460" t="e">
        <f t="shared" ca="1" si="33"/>
        <v>#VALUE!</v>
      </c>
      <c r="F111" s="460" t="e">
        <f t="shared" ca="1" si="35"/>
        <v>#VALUE!</v>
      </c>
      <c r="G111" s="460" t="e">
        <f t="shared" ca="1" si="36"/>
        <v>#VALUE!</v>
      </c>
      <c r="H111" s="460" t="e">
        <f t="shared" ca="1" si="36"/>
        <v>#VALUE!</v>
      </c>
      <c r="I111" s="460" t="e">
        <f t="shared" ca="1" si="36"/>
        <v>#VALUE!</v>
      </c>
      <c r="J111" s="460" t="e">
        <f t="shared" ca="1" si="36"/>
        <v>#VALUE!</v>
      </c>
      <c r="K111" s="460" t="e">
        <f t="shared" ca="1" si="36"/>
        <v>#VALUE!</v>
      </c>
      <c r="L111" s="460" t="e">
        <f t="shared" ca="1" si="36"/>
        <v>#VALUE!</v>
      </c>
      <c r="M111" s="460" t="e">
        <f t="shared" ca="1" si="36"/>
        <v>#VALUE!</v>
      </c>
      <c r="N111" s="460" t="e">
        <f t="shared" ca="1" si="36"/>
        <v>#VALUE!</v>
      </c>
      <c r="O111" s="460" t="e">
        <f t="shared" ca="1" si="36"/>
        <v>#VALUE!</v>
      </c>
      <c r="P111" s="460" t="e">
        <f t="shared" ca="1" si="36"/>
        <v>#VALUE!</v>
      </c>
      <c r="Q111" s="460" t="e">
        <f t="shared" ca="1" si="36"/>
        <v>#VALUE!</v>
      </c>
      <c r="R111" s="460" t="e">
        <f t="shared" ca="1" si="36"/>
        <v>#VALUE!</v>
      </c>
      <c r="S111" s="460" t="e">
        <f t="shared" ca="1" si="36"/>
        <v>#VALUE!</v>
      </c>
      <c r="T111" s="460" t="e">
        <f t="shared" ca="1" si="36"/>
        <v>#VALUE!</v>
      </c>
      <c r="U111" s="460" t="e">
        <f t="shared" ca="1" si="36"/>
        <v>#VALUE!</v>
      </c>
      <c r="V111" s="460" t="e">
        <f t="shared" ca="1" si="36"/>
        <v>#VALUE!</v>
      </c>
    </row>
    <row r="112" spans="5:22">
      <c r="E112" s="460" t="e">
        <f t="shared" ca="1" si="33"/>
        <v>#VALUE!</v>
      </c>
      <c r="F112" s="460" t="e">
        <f t="shared" ca="1" si="35"/>
        <v>#VALUE!</v>
      </c>
      <c r="G112" s="460" t="e">
        <f t="shared" ca="1" si="36"/>
        <v>#VALUE!</v>
      </c>
      <c r="H112" s="460" t="e">
        <f t="shared" ca="1" si="36"/>
        <v>#VALUE!</v>
      </c>
      <c r="I112" s="460" t="e">
        <f t="shared" ca="1" si="36"/>
        <v>#VALUE!</v>
      </c>
      <c r="J112" s="460" t="e">
        <f t="shared" ca="1" si="36"/>
        <v>#VALUE!</v>
      </c>
      <c r="K112" s="460" t="e">
        <f t="shared" ca="1" si="36"/>
        <v>#VALUE!</v>
      </c>
      <c r="L112" s="460" t="e">
        <f t="shared" ca="1" si="36"/>
        <v>#VALUE!</v>
      </c>
      <c r="M112" s="460" t="e">
        <f t="shared" ca="1" si="36"/>
        <v>#VALUE!</v>
      </c>
      <c r="N112" s="460" t="e">
        <f t="shared" ca="1" si="36"/>
        <v>#VALUE!</v>
      </c>
      <c r="O112" s="460" t="e">
        <f t="shared" ca="1" si="36"/>
        <v>#VALUE!</v>
      </c>
      <c r="P112" s="460" t="e">
        <f t="shared" ca="1" si="36"/>
        <v>#VALUE!</v>
      </c>
      <c r="Q112" s="460" t="e">
        <f t="shared" ca="1" si="36"/>
        <v>#VALUE!</v>
      </c>
      <c r="R112" s="460" t="e">
        <f t="shared" ca="1" si="36"/>
        <v>#VALUE!</v>
      </c>
      <c r="S112" s="460" t="e">
        <f t="shared" ca="1" si="36"/>
        <v>#VALUE!</v>
      </c>
      <c r="T112" s="460" t="e">
        <f t="shared" ca="1" si="36"/>
        <v>#VALUE!</v>
      </c>
      <c r="U112" s="460" t="e">
        <f t="shared" ca="1" si="36"/>
        <v>#VALUE!</v>
      </c>
      <c r="V112" s="460" t="e">
        <f t="shared" ca="1" si="36"/>
        <v>#VALUE!</v>
      </c>
    </row>
    <row r="113" spans="5:22">
      <c r="E113" s="460" t="e">
        <f t="shared" ca="1" si="33"/>
        <v>#VALUE!</v>
      </c>
      <c r="F113" s="460" t="e">
        <f t="shared" ca="1" si="35"/>
        <v>#VALUE!</v>
      </c>
      <c r="G113" s="460" t="e">
        <f t="shared" ca="1" si="36"/>
        <v>#VALUE!</v>
      </c>
      <c r="H113" s="460" t="e">
        <f t="shared" ca="1" si="36"/>
        <v>#VALUE!</v>
      </c>
      <c r="I113" s="460" t="e">
        <f t="shared" ca="1" si="36"/>
        <v>#VALUE!</v>
      </c>
      <c r="J113" s="460" t="e">
        <f t="shared" ca="1" si="36"/>
        <v>#VALUE!</v>
      </c>
      <c r="K113" s="460" t="e">
        <f t="shared" ca="1" si="36"/>
        <v>#VALUE!</v>
      </c>
      <c r="L113" s="460" t="e">
        <f t="shared" ca="1" si="36"/>
        <v>#VALUE!</v>
      </c>
      <c r="M113" s="460" t="e">
        <f t="shared" ca="1" si="36"/>
        <v>#VALUE!</v>
      </c>
      <c r="N113" s="460" t="e">
        <f t="shared" ca="1" si="36"/>
        <v>#VALUE!</v>
      </c>
      <c r="O113" s="460" t="e">
        <f t="shared" ca="1" si="36"/>
        <v>#VALUE!</v>
      </c>
      <c r="P113" s="460" t="e">
        <f t="shared" ca="1" si="36"/>
        <v>#VALUE!</v>
      </c>
      <c r="Q113" s="460" t="e">
        <f t="shared" ca="1" si="36"/>
        <v>#VALUE!</v>
      </c>
      <c r="R113" s="460" t="e">
        <f t="shared" ca="1" si="36"/>
        <v>#VALUE!</v>
      </c>
      <c r="S113" s="460" t="e">
        <f t="shared" ca="1" si="36"/>
        <v>#VALUE!</v>
      </c>
      <c r="T113" s="460" t="e">
        <f t="shared" ca="1" si="36"/>
        <v>#VALUE!</v>
      </c>
      <c r="U113" s="460" t="e">
        <f t="shared" ca="1" si="36"/>
        <v>#VALUE!</v>
      </c>
      <c r="V113" s="460" t="e">
        <f t="shared" ca="1" si="36"/>
        <v>#VALUE!</v>
      </c>
    </row>
    <row r="114" spans="5:22">
      <c r="E114" s="460" t="e">
        <f t="shared" ca="1" si="33"/>
        <v>#VALUE!</v>
      </c>
      <c r="F114" s="460" t="e">
        <f t="shared" ca="1" si="35"/>
        <v>#VALUE!</v>
      </c>
      <c r="G114" s="460" t="e">
        <f t="shared" ca="1" si="36"/>
        <v>#VALUE!</v>
      </c>
      <c r="H114" s="460" t="e">
        <f t="shared" ca="1" si="36"/>
        <v>#VALUE!</v>
      </c>
      <c r="I114" s="460" t="e">
        <f t="shared" ca="1" si="36"/>
        <v>#VALUE!</v>
      </c>
      <c r="J114" s="460" t="e">
        <f t="shared" ca="1" si="36"/>
        <v>#VALUE!</v>
      </c>
      <c r="K114" s="460" t="e">
        <f t="shared" ca="1" si="36"/>
        <v>#VALUE!</v>
      </c>
      <c r="L114" s="460" t="e">
        <f t="shared" ca="1" si="36"/>
        <v>#VALUE!</v>
      </c>
      <c r="M114" s="460" t="e">
        <f t="shared" ca="1" si="36"/>
        <v>#VALUE!</v>
      </c>
      <c r="N114" s="460" t="e">
        <f t="shared" ca="1" si="36"/>
        <v>#VALUE!</v>
      </c>
      <c r="O114" s="460" t="e">
        <f t="shared" ca="1" si="36"/>
        <v>#VALUE!</v>
      </c>
      <c r="P114" s="460" t="e">
        <f t="shared" ca="1" si="36"/>
        <v>#VALUE!</v>
      </c>
      <c r="Q114" s="460" t="e">
        <f t="shared" ca="1" si="36"/>
        <v>#VALUE!</v>
      </c>
      <c r="R114" s="460" t="e">
        <f t="shared" ca="1" si="36"/>
        <v>#VALUE!</v>
      </c>
      <c r="S114" s="460" t="e">
        <f t="shared" ca="1" si="36"/>
        <v>#VALUE!</v>
      </c>
      <c r="T114" s="460" t="e">
        <f t="shared" ca="1" si="36"/>
        <v>#VALUE!</v>
      </c>
      <c r="U114" s="460" t="e">
        <f t="shared" ca="1" si="36"/>
        <v>#VALUE!</v>
      </c>
      <c r="V114" s="460" t="e">
        <f t="shared" ca="1" si="36"/>
        <v>#VALUE!</v>
      </c>
    </row>
    <row r="115" spans="5:22">
      <c r="E115" s="460" t="e">
        <f t="shared" ca="1" si="33"/>
        <v>#VALUE!</v>
      </c>
      <c r="F115" s="460" t="e">
        <f t="shared" ca="1" si="35"/>
        <v>#VALUE!</v>
      </c>
      <c r="G115" s="460" t="e">
        <f t="shared" ca="1" si="36"/>
        <v>#VALUE!</v>
      </c>
      <c r="H115" s="460" t="e">
        <f t="shared" ca="1" si="36"/>
        <v>#VALUE!</v>
      </c>
      <c r="I115" s="460" t="e">
        <f t="shared" ca="1" si="36"/>
        <v>#VALUE!</v>
      </c>
      <c r="J115" s="460" t="e">
        <f t="shared" ca="1" si="36"/>
        <v>#VALUE!</v>
      </c>
      <c r="K115" s="460" t="e">
        <f t="shared" ca="1" si="36"/>
        <v>#VALUE!</v>
      </c>
      <c r="L115" s="460" t="e">
        <f t="shared" ca="1" si="36"/>
        <v>#VALUE!</v>
      </c>
      <c r="M115" s="460" t="e">
        <f t="shared" ca="1" si="36"/>
        <v>#VALUE!</v>
      </c>
      <c r="N115" s="460" t="e">
        <f t="shared" ca="1" si="36"/>
        <v>#VALUE!</v>
      </c>
      <c r="O115" s="460" t="e">
        <f t="shared" ca="1" si="36"/>
        <v>#VALUE!</v>
      </c>
      <c r="P115" s="460" t="e">
        <f t="shared" ca="1" si="36"/>
        <v>#VALUE!</v>
      </c>
      <c r="Q115" s="460" t="e">
        <f t="shared" ca="1" si="36"/>
        <v>#VALUE!</v>
      </c>
      <c r="R115" s="460" t="e">
        <f t="shared" ca="1" si="36"/>
        <v>#VALUE!</v>
      </c>
      <c r="S115" s="460" t="e">
        <f t="shared" ca="1" si="36"/>
        <v>#VALUE!</v>
      </c>
      <c r="T115" s="460" t="e">
        <f t="shared" ca="1" si="36"/>
        <v>#VALUE!</v>
      </c>
      <c r="U115" s="460" t="e">
        <f t="shared" ca="1" si="36"/>
        <v>#VALUE!</v>
      </c>
      <c r="V115" s="460" t="e">
        <f t="shared" ca="1" si="36"/>
        <v>#VALUE!</v>
      </c>
    </row>
    <row r="116" spans="5:22">
      <c r="E116" s="460" t="e">
        <f t="shared" ca="1" si="33"/>
        <v>#VALUE!</v>
      </c>
      <c r="F116" s="460" t="e">
        <f t="shared" ca="1" si="35"/>
        <v>#VALUE!</v>
      </c>
      <c r="G116" s="460" t="e">
        <f t="shared" ca="1" si="36"/>
        <v>#VALUE!</v>
      </c>
      <c r="H116" s="460" t="e">
        <f t="shared" ca="1" si="36"/>
        <v>#VALUE!</v>
      </c>
      <c r="I116" s="460" t="e">
        <f t="shared" ca="1" si="36"/>
        <v>#VALUE!</v>
      </c>
      <c r="J116" s="460" t="e">
        <f t="shared" ca="1" si="36"/>
        <v>#VALUE!</v>
      </c>
      <c r="K116" s="460" t="e">
        <f t="shared" ca="1" si="36"/>
        <v>#VALUE!</v>
      </c>
      <c r="L116" s="460" t="e">
        <f t="shared" ca="1" si="36"/>
        <v>#VALUE!</v>
      </c>
      <c r="M116" s="460" t="e">
        <f t="shared" ca="1" si="36"/>
        <v>#VALUE!</v>
      </c>
      <c r="N116" s="460" t="e">
        <f t="shared" ca="1" si="36"/>
        <v>#VALUE!</v>
      </c>
      <c r="O116" s="460" t="e">
        <f t="shared" ca="1" si="36"/>
        <v>#VALUE!</v>
      </c>
      <c r="P116" s="460" t="e">
        <f t="shared" ca="1" si="36"/>
        <v>#VALUE!</v>
      </c>
      <c r="Q116" s="460" t="e">
        <f t="shared" ca="1" si="36"/>
        <v>#VALUE!</v>
      </c>
      <c r="R116" s="460" t="e">
        <f t="shared" ca="1" si="36"/>
        <v>#VALUE!</v>
      </c>
      <c r="S116" s="460" t="e">
        <f t="shared" ca="1" si="36"/>
        <v>#VALUE!</v>
      </c>
      <c r="T116" s="460" t="e">
        <f t="shared" ca="1" si="36"/>
        <v>#VALUE!</v>
      </c>
      <c r="U116" s="460" t="e">
        <f t="shared" ca="1" si="36"/>
        <v>#VALUE!</v>
      </c>
      <c r="V116" s="460" t="e">
        <f t="shared" ca="1" si="36"/>
        <v>#VALUE!</v>
      </c>
    </row>
    <row r="117" spans="5:22">
      <c r="E117" s="460" t="e">
        <f t="shared" ca="1" si="33"/>
        <v>#VALUE!</v>
      </c>
      <c r="F117" s="460" t="e">
        <f t="shared" ca="1" si="35"/>
        <v>#VALUE!</v>
      </c>
      <c r="G117" s="460" t="e">
        <f t="shared" ca="1" si="36"/>
        <v>#VALUE!</v>
      </c>
      <c r="H117" s="460" t="e">
        <f t="shared" ca="1" si="36"/>
        <v>#VALUE!</v>
      </c>
      <c r="I117" s="460" t="e">
        <f t="shared" ca="1" si="36"/>
        <v>#VALUE!</v>
      </c>
      <c r="J117" s="460" t="e">
        <f t="shared" ca="1" si="36"/>
        <v>#VALUE!</v>
      </c>
      <c r="K117" s="460" t="e">
        <f t="shared" ca="1" si="36"/>
        <v>#VALUE!</v>
      </c>
      <c r="L117" s="460" t="e">
        <f t="shared" ca="1" si="36"/>
        <v>#VALUE!</v>
      </c>
      <c r="M117" s="460" t="e">
        <f t="shared" ca="1" si="36"/>
        <v>#VALUE!</v>
      </c>
      <c r="N117" s="460" t="e">
        <f t="shared" ca="1" si="36"/>
        <v>#VALUE!</v>
      </c>
      <c r="O117" s="460" t="e">
        <f t="shared" ca="1" si="36"/>
        <v>#VALUE!</v>
      </c>
      <c r="P117" s="460" t="e">
        <f t="shared" ca="1" si="36"/>
        <v>#VALUE!</v>
      </c>
      <c r="Q117" s="460" t="e">
        <f t="shared" ca="1" si="36"/>
        <v>#VALUE!</v>
      </c>
      <c r="R117" s="460" t="e">
        <f t="shared" ca="1" si="36"/>
        <v>#VALUE!</v>
      </c>
      <c r="S117" s="460" t="e">
        <f t="shared" ca="1" si="36"/>
        <v>#VALUE!</v>
      </c>
      <c r="T117" s="460" t="e">
        <f t="shared" ca="1" si="36"/>
        <v>#VALUE!</v>
      </c>
      <c r="U117" s="460" t="e">
        <f t="shared" ca="1" si="36"/>
        <v>#VALUE!</v>
      </c>
      <c r="V117" s="460" t="e">
        <f t="shared" ca="1" si="36"/>
        <v>#VALUE!</v>
      </c>
    </row>
    <row r="118" spans="5:22">
      <c r="E118" s="460" t="e">
        <f t="shared" ca="1" si="33"/>
        <v>#VALUE!</v>
      </c>
      <c r="F118" s="460" t="e">
        <f t="shared" ca="1" si="35"/>
        <v>#VALUE!</v>
      </c>
      <c r="G118" s="460" t="e">
        <f t="shared" ca="1" si="36"/>
        <v>#VALUE!</v>
      </c>
      <c r="H118" s="460" t="e">
        <f t="shared" ca="1" si="36"/>
        <v>#VALUE!</v>
      </c>
      <c r="I118" s="460" t="e">
        <f t="shared" ca="1" si="36"/>
        <v>#VALUE!</v>
      </c>
      <c r="J118" s="460" t="e">
        <f t="shared" ca="1" si="36"/>
        <v>#VALUE!</v>
      </c>
      <c r="K118" s="460" t="e">
        <f t="shared" ca="1" si="36"/>
        <v>#VALUE!</v>
      </c>
      <c r="L118" s="460" t="e">
        <f t="shared" ca="1" si="36"/>
        <v>#VALUE!</v>
      </c>
      <c r="M118" s="460" t="e">
        <f t="shared" ca="1" si="36"/>
        <v>#VALUE!</v>
      </c>
      <c r="N118" s="460" t="e">
        <f t="shared" ca="1" si="36"/>
        <v>#VALUE!</v>
      </c>
      <c r="O118" s="460" t="e">
        <f t="shared" ca="1" si="36"/>
        <v>#VALUE!</v>
      </c>
      <c r="P118" s="460" t="e">
        <f t="shared" ca="1" si="36"/>
        <v>#VALUE!</v>
      </c>
      <c r="Q118" s="460" t="e">
        <f t="shared" ca="1" si="36"/>
        <v>#VALUE!</v>
      </c>
      <c r="R118" s="460" t="e">
        <f t="shared" ca="1" si="36"/>
        <v>#VALUE!</v>
      </c>
      <c r="S118" s="460" t="e">
        <f t="shared" ca="1" si="36"/>
        <v>#VALUE!</v>
      </c>
      <c r="T118" s="460" t="e">
        <f t="shared" ca="1" si="36"/>
        <v>#VALUE!</v>
      </c>
      <c r="U118" s="460" t="e">
        <f t="shared" ca="1" si="36"/>
        <v>#VALUE!</v>
      </c>
      <c r="V118" s="460" t="e">
        <f t="shared" ca="1" si="36"/>
        <v>#VALUE!</v>
      </c>
    </row>
    <row r="119" spans="5:22">
      <c r="E119" s="460" t="e">
        <f t="shared" ca="1" si="33"/>
        <v>#VALUE!</v>
      </c>
      <c r="F119" s="460" t="e">
        <f t="shared" ca="1" si="35"/>
        <v>#VALUE!</v>
      </c>
      <c r="G119" s="460" t="e">
        <f t="shared" ca="1" si="36"/>
        <v>#VALUE!</v>
      </c>
      <c r="H119" s="460" t="e">
        <f t="shared" ca="1" si="36"/>
        <v>#VALUE!</v>
      </c>
      <c r="I119" s="460" t="e">
        <f t="shared" ca="1" si="36"/>
        <v>#VALUE!</v>
      </c>
      <c r="J119" s="460" t="e">
        <f t="shared" ca="1" si="36"/>
        <v>#VALUE!</v>
      </c>
      <c r="K119" s="460" t="e">
        <f t="shared" ca="1" si="36"/>
        <v>#VALUE!</v>
      </c>
      <c r="L119" s="460" t="e">
        <f t="shared" ca="1" si="36"/>
        <v>#VALUE!</v>
      </c>
      <c r="M119" s="460" t="e">
        <f t="shared" ca="1" si="36"/>
        <v>#VALUE!</v>
      </c>
      <c r="N119" s="460" t="e">
        <f t="shared" ca="1" si="36"/>
        <v>#VALUE!</v>
      </c>
      <c r="O119" s="460" t="e">
        <f t="shared" ca="1" si="36"/>
        <v>#VALUE!</v>
      </c>
      <c r="P119" s="460" t="e">
        <f t="shared" ca="1" si="36"/>
        <v>#VALUE!</v>
      </c>
      <c r="Q119" s="460" t="e">
        <f t="shared" ca="1" si="36"/>
        <v>#VALUE!</v>
      </c>
      <c r="R119" s="460" t="e">
        <f t="shared" ca="1" si="36"/>
        <v>#VALUE!</v>
      </c>
      <c r="S119" s="460" t="e">
        <f t="shared" ca="1" si="36"/>
        <v>#VALUE!</v>
      </c>
      <c r="T119" s="460" t="e">
        <f t="shared" ca="1" si="36"/>
        <v>#VALUE!</v>
      </c>
      <c r="U119" s="460" t="e">
        <f t="shared" ca="1" si="36"/>
        <v>#VALUE!</v>
      </c>
      <c r="V119" s="460" t="e">
        <f t="shared" ca="1" si="36"/>
        <v>#VALUE!</v>
      </c>
    </row>
    <row r="120" spans="5:22">
      <c r="E120" s="463"/>
      <c r="F120" s="463"/>
      <c r="G120" s="463"/>
      <c r="H120" s="463"/>
      <c r="I120" s="463"/>
      <c r="J120" s="463"/>
      <c r="K120" s="461"/>
      <c r="L120" s="461"/>
      <c r="M120" s="461"/>
      <c r="N120" s="461"/>
      <c r="O120" s="461"/>
      <c r="P120" s="461"/>
      <c r="Q120" s="461"/>
      <c r="R120" s="461"/>
      <c r="S120" s="461"/>
      <c r="T120" s="461"/>
      <c r="U120" s="461"/>
      <c r="V120" s="461"/>
    </row>
    <row r="121" spans="5:22">
      <c r="E121" s="460" t="e">
        <f t="shared" ref="E121:E138" ca="1" si="38">V102</f>
        <v>#VALUE!</v>
      </c>
      <c r="F121" s="460" t="e">
        <f t="shared" ref="F121:V126" ca="1" si="39">E121</f>
        <v>#VALUE!</v>
      </c>
      <c r="G121" s="460" t="e">
        <f t="shared" ca="1" si="39"/>
        <v>#VALUE!</v>
      </c>
      <c r="H121" s="460" t="e">
        <f t="shared" ca="1" si="39"/>
        <v>#VALUE!</v>
      </c>
      <c r="I121" s="460" t="e">
        <f t="shared" ca="1" si="39"/>
        <v>#VALUE!</v>
      </c>
      <c r="J121" s="460" t="e">
        <f t="shared" ca="1" si="39"/>
        <v>#VALUE!</v>
      </c>
      <c r="K121" s="460" t="e">
        <f t="shared" ca="1" si="39"/>
        <v>#VALUE!</v>
      </c>
      <c r="L121" s="460" t="e">
        <f t="shared" ca="1" si="39"/>
        <v>#VALUE!</v>
      </c>
      <c r="M121" s="460" t="e">
        <f t="shared" ca="1" si="39"/>
        <v>#VALUE!</v>
      </c>
      <c r="N121" s="460" t="e">
        <f t="shared" ca="1" si="39"/>
        <v>#VALUE!</v>
      </c>
      <c r="O121" s="460" t="e">
        <f t="shared" ca="1" si="39"/>
        <v>#VALUE!</v>
      </c>
      <c r="P121" s="460" t="e">
        <f t="shared" ca="1" si="39"/>
        <v>#VALUE!</v>
      </c>
      <c r="Q121" s="460" t="e">
        <f t="shared" ca="1" si="39"/>
        <v>#VALUE!</v>
      </c>
      <c r="R121" s="460" t="e">
        <f t="shared" ca="1" si="39"/>
        <v>#VALUE!</v>
      </c>
      <c r="S121" s="460" t="e">
        <f t="shared" ca="1" si="39"/>
        <v>#VALUE!</v>
      </c>
      <c r="T121" s="460" t="e">
        <f t="shared" ca="1" si="39"/>
        <v>#VALUE!</v>
      </c>
      <c r="U121" s="460" t="e">
        <f t="shared" ca="1" si="39"/>
        <v>#VALUE!</v>
      </c>
      <c r="V121" s="460" t="e">
        <f t="shared" ca="1" si="39"/>
        <v>#VALUE!</v>
      </c>
    </row>
    <row r="122" spans="5:22">
      <c r="E122" s="460" t="e">
        <f t="shared" ca="1" si="38"/>
        <v>#VALUE!</v>
      </c>
      <c r="F122" s="460" t="e">
        <f t="shared" ca="1" si="39"/>
        <v>#VALUE!</v>
      </c>
      <c r="G122" s="460" t="e">
        <f t="shared" ca="1" si="39"/>
        <v>#VALUE!</v>
      </c>
      <c r="H122" s="460" t="e">
        <f t="shared" ca="1" si="39"/>
        <v>#VALUE!</v>
      </c>
      <c r="I122" s="460" t="e">
        <f t="shared" ca="1" si="39"/>
        <v>#VALUE!</v>
      </c>
      <c r="J122" s="460" t="e">
        <f t="shared" ca="1" si="39"/>
        <v>#VALUE!</v>
      </c>
      <c r="K122" s="460" t="e">
        <f t="shared" ca="1" si="39"/>
        <v>#VALUE!</v>
      </c>
      <c r="L122" s="460" t="e">
        <f t="shared" ca="1" si="39"/>
        <v>#VALUE!</v>
      </c>
      <c r="M122" s="460" t="e">
        <f t="shared" ca="1" si="39"/>
        <v>#VALUE!</v>
      </c>
      <c r="N122" s="460" t="e">
        <f t="shared" ca="1" si="39"/>
        <v>#VALUE!</v>
      </c>
      <c r="O122" s="460" t="e">
        <f t="shared" ca="1" si="39"/>
        <v>#VALUE!</v>
      </c>
      <c r="P122" s="460" t="e">
        <f t="shared" ca="1" si="39"/>
        <v>#VALUE!</v>
      </c>
      <c r="Q122" s="460" t="e">
        <f t="shared" ca="1" si="39"/>
        <v>#VALUE!</v>
      </c>
      <c r="R122" s="460" t="e">
        <f t="shared" ca="1" si="39"/>
        <v>#VALUE!</v>
      </c>
      <c r="S122" s="460" t="e">
        <f t="shared" ca="1" si="39"/>
        <v>#VALUE!</v>
      </c>
      <c r="T122" s="460" t="e">
        <f t="shared" ca="1" si="39"/>
        <v>#VALUE!</v>
      </c>
      <c r="U122" s="460" t="e">
        <f t="shared" ca="1" si="39"/>
        <v>#VALUE!</v>
      </c>
      <c r="V122" s="460" t="e">
        <f t="shared" ca="1" si="39"/>
        <v>#VALUE!</v>
      </c>
    </row>
    <row r="123" spans="5:22">
      <c r="E123" s="460" t="e">
        <f t="shared" ca="1" si="38"/>
        <v>#VALUE!</v>
      </c>
      <c r="F123" s="460" t="e">
        <f t="shared" ca="1" si="39"/>
        <v>#VALUE!</v>
      </c>
      <c r="G123" s="460" t="e">
        <f t="shared" ca="1" si="39"/>
        <v>#VALUE!</v>
      </c>
      <c r="H123" s="460" t="e">
        <f t="shared" ca="1" si="39"/>
        <v>#VALUE!</v>
      </c>
      <c r="I123" s="460" t="e">
        <f t="shared" ca="1" si="39"/>
        <v>#VALUE!</v>
      </c>
      <c r="J123" s="460" t="e">
        <f t="shared" ca="1" si="39"/>
        <v>#VALUE!</v>
      </c>
      <c r="K123" s="460" t="e">
        <f t="shared" ca="1" si="39"/>
        <v>#VALUE!</v>
      </c>
      <c r="L123" s="460" t="e">
        <f t="shared" ca="1" si="39"/>
        <v>#VALUE!</v>
      </c>
      <c r="M123" s="460" t="e">
        <f t="shared" ca="1" si="39"/>
        <v>#VALUE!</v>
      </c>
      <c r="N123" s="460" t="e">
        <f t="shared" ca="1" si="39"/>
        <v>#VALUE!</v>
      </c>
      <c r="O123" s="460" t="e">
        <f t="shared" ca="1" si="39"/>
        <v>#VALUE!</v>
      </c>
      <c r="P123" s="460" t="e">
        <f t="shared" ca="1" si="39"/>
        <v>#VALUE!</v>
      </c>
      <c r="Q123" s="460" t="e">
        <f t="shared" ca="1" si="39"/>
        <v>#VALUE!</v>
      </c>
      <c r="R123" s="460" t="e">
        <f t="shared" ca="1" si="39"/>
        <v>#VALUE!</v>
      </c>
      <c r="S123" s="460" t="e">
        <f t="shared" ca="1" si="39"/>
        <v>#VALUE!</v>
      </c>
      <c r="T123" s="460" t="e">
        <f t="shared" ca="1" si="39"/>
        <v>#VALUE!</v>
      </c>
      <c r="U123" s="460" t="e">
        <f t="shared" ca="1" si="39"/>
        <v>#VALUE!</v>
      </c>
      <c r="V123" s="460" t="e">
        <f t="shared" ca="1" si="39"/>
        <v>#VALUE!</v>
      </c>
    </row>
    <row r="124" spans="5:22">
      <c r="E124" s="460" t="e">
        <f t="shared" ca="1" si="38"/>
        <v>#VALUE!</v>
      </c>
      <c r="F124" s="460" t="e">
        <f t="shared" ca="1" si="39"/>
        <v>#VALUE!</v>
      </c>
      <c r="G124" s="460" t="e">
        <f t="shared" ca="1" si="39"/>
        <v>#VALUE!</v>
      </c>
      <c r="H124" s="460" t="e">
        <f t="shared" ca="1" si="39"/>
        <v>#VALUE!</v>
      </c>
      <c r="I124" s="460" t="e">
        <f t="shared" ca="1" si="39"/>
        <v>#VALUE!</v>
      </c>
      <c r="J124" s="460" t="e">
        <f t="shared" ca="1" si="39"/>
        <v>#VALUE!</v>
      </c>
      <c r="K124" s="460" t="e">
        <f t="shared" ca="1" si="39"/>
        <v>#VALUE!</v>
      </c>
      <c r="L124" s="460" t="e">
        <f t="shared" ca="1" si="39"/>
        <v>#VALUE!</v>
      </c>
      <c r="M124" s="460" t="e">
        <f t="shared" ca="1" si="39"/>
        <v>#VALUE!</v>
      </c>
      <c r="N124" s="460" t="e">
        <f t="shared" ca="1" si="39"/>
        <v>#VALUE!</v>
      </c>
      <c r="O124" s="460" t="e">
        <f t="shared" ca="1" si="39"/>
        <v>#VALUE!</v>
      </c>
      <c r="P124" s="460" t="e">
        <f t="shared" ca="1" si="39"/>
        <v>#VALUE!</v>
      </c>
      <c r="Q124" s="460" t="e">
        <f t="shared" ca="1" si="39"/>
        <v>#VALUE!</v>
      </c>
      <c r="R124" s="460" t="e">
        <f t="shared" ca="1" si="39"/>
        <v>#VALUE!</v>
      </c>
      <c r="S124" s="460" t="e">
        <f t="shared" ca="1" si="39"/>
        <v>#VALUE!</v>
      </c>
      <c r="T124" s="460" t="e">
        <f t="shared" ca="1" si="39"/>
        <v>#VALUE!</v>
      </c>
      <c r="U124" s="460" t="e">
        <f t="shared" ca="1" si="39"/>
        <v>#VALUE!</v>
      </c>
      <c r="V124" s="460" t="e">
        <f t="shared" ca="1" si="39"/>
        <v>#VALUE!</v>
      </c>
    </row>
    <row r="125" spans="5:22">
      <c r="E125" s="460" t="e">
        <f t="shared" ca="1" si="38"/>
        <v>#VALUE!</v>
      </c>
      <c r="F125" s="460" t="e">
        <f t="shared" ca="1" si="39"/>
        <v>#VALUE!</v>
      </c>
      <c r="G125" s="460" t="e">
        <f t="shared" ca="1" si="39"/>
        <v>#VALUE!</v>
      </c>
      <c r="H125" s="460" t="e">
        <f t="shared" ca="1" si="39"/>
        <v>#VALUE!</v>
      </c>
      <c r="I125" s="460" t="e">
        <f t="shared" ca="1" si="39"/>
        <v>#VALUE!</v>
      </c>
      <c r="J125" s="460" t="e">
        <f t="shared" ca="1" si="39"/>
        <v>#VALUE!</v>
      </c>
      <c r="K125" s="460" t="e">
        <f t="shared" ca="1" si="39"/>
        <v>#VALUE!</v>
      </c>
      <c r="L125" s="460" t="e">
        <f t="shared" ca="1" si="39"/>
        <v>#VALUE!</v>
      </c>
      <c r="M125" s="460" t="e">
        <f t="shared" ca="1" si="39"/>
        <v>#VALUE!</v>
      </c>
      <c r="N125" s="460" t="e">
        <f t="shared" ca="1" si="39"/>
        <v>#VALUE!</v>
      </c>
      <c r="O125" s="460" t="e">
        <f t="shared" ca="1" si="39"/>
        <v>#VALUE!</v>
      </c>
      <c r="P125" s="460" t="e">
        <f t="shared" ca="1" si="39"/>
        <v>#VALUE!</v>
      </c>
      <c r="Q125" s="460" t="e">
        <f t="shared" ca="1" si="39"/>
        <v>#VALUE!</v>
      </c>
      <c r="R125" s="460" t="e">
        <f t="shared" ca="1" si="39"/>
        <v>#VALUE!</v>
      </c>
      <c r="S125" s="460" t="e">
        <f t="shared" ca="1" si="39"/>
        <v>#VALUE!</v>
      </c>
      <c r="T125" s="460" t="e">
        <f t="shared" ca="1" si="39"/>
        <v>#VALUE!</v>
      </c>
      <c r="U125" s="460" t="e">
        <f t="shared" ca="1" si="39"/>
        <v>#VALUE!</v>
      </c>
      <c r="V125" s="460" t="e">
        <f t="shared" ca="1" si="39"/>
        <v>#VALUE!</v>
      </c>
    </row>
    <row r="126" spans="5:22">
      <c r="E126" s="460" t="e">
        <f t="shared" ca="1" si="38"/>
        <v>#VALUE!</v>
      </c>
      <c r="F126" s="460" t="e">
        <f t="shared" ca="1" si="39"/>
        <v>#VALUE!</v>
      </c>
      <c r="G126" s="460" t="e">
        <f t="shared" ca="1" si="39"/>
        <v>#VALUE!</v>
      </c>
      <c r="H126" s="460" t="e">
        <f t="shared" ca="1" si="39"/>
        <v>#VALUE!</v>
      </c>
      <c r="I126" s="460" t="e">
        <f t="shared" ca="1" si="39"/>
        <v>#VALUE!</v>
      </c>
      <c r="J126" s="460" t="e">
        <f t="shared" ca="1" si="39"/>
        <v>#VALUE!</v>
      </c>
      <c r="K126" s="460" t="e">
        <f t="shared" ca="1" si="39"/>
        <v>#VALUE!</v>
      </c>
      <c r="L126" s="460" t="e">
        <f t="shared" ca="1" si="39"/>
        <v>#VALUE!</v>
      </c>
      <c r="M126" s="460" t="e">
        <f t="shared" ca="1" si="39"/>
        <v>#VALUE!</v>
      </c>
      <c r="N126" s="460" t="e">
        <f t="shared" ca="1" si="39"/>
        <v>#VALUE!</v>
      </c>
      <c r="O126" s="460" t="e">
        <f t="shared" ca="1" si="39"/>
        <v>#VALUE!</v>
      </c>
      <c r="P126" s="460" t="e">
        <f t="shared" ca="1" si="39"/>
        <v>#VALUE!</v>
      </c>
      <c r="Q126" s="460" t="e">
        <f t="shared" ca="1" si="39"/>
        <v>#VALUE!</v>
      </c>
      <c r="R126" s="460" t="e">
        <f t="shared" ca="1" si="39"/>
        <v>#VALUE!</v>
      </c>
      <c r="S126" s="460" t="e">
        <f t="shared" ca="1" si="39"/>
        <v>#VALUE!</v>
      </c>
      <c r="T126" s="460" t="e">
        <f t="shared" ca="1" si="39"/>
        <v>#VALUE!</v>
      </c>
      <c r="U126" s="460" t="e">
        <f t="shared" ca="1" si="39"/>
        <v>#VALUE!</v>
      </c>
      <c r="V126" s="460" t="e">
        <f t="shared" ca="1" si="39"/>
        <v>#VALUE!</v>
      </c>
    </row>
    <row r="127" spans="5:22">
      <c r="E127" s="460" t="e">
        <f t="shared" ca="1" si="38"/>
        <v>#VALUE!</v>
      </c>
      <c r="F127" s="460" t="e">
        <f t="shared" ref="F127:F138" ca="1" si="40">IF(E$127=0,E128,E127)</f>
        <v>#VALUE!</v>
      </c>
      <c r="G127" s="460" t="e">
        <f t="shared" ref="G127:V138" ca="1" si="41">IF(F$127=0,F128,F127)</f>
        <v>#VALUE!</v>
      </c>
      <c r="H127" s="460" t="e">
        <f t="shared" ca="1" si="41"/>
        <v>#VALUE!</v>
      </c>
      <c r="I127" s="460" t="e">
        <f t="shared" ca="1" si="41"/>
        <v>#VALUE!</v>
      </c>
      <c r="J127" s="460" t="e">
        <f t="shared" ca="1" si="41"/>
        <v>#VALUE!</v>
      </c>
      <c r="K127" s="460" t="e">
        <f t="shared" ca="1" si="41"/>
        <v>#VALUE!</v>
      </c>
      <c r="L127" s="460" t="e">
        <f t="shared" ca="1" si="41"/>
        <v>#VALUE!</v>
      </c>
      <c r="M127" s="460" t="e">
        <f t="shared" ca="1" si="41"/>
        <v>#VALUE!</v>
      </c>
      <c r="N127" s="460" t="e">
        <f t="shared" ca="1" si="41"/>
        <v>#VALUE!</v>
      </c>
      <c r="O127" s="460" t="e">
        <f t="shared" ca="1" si="41"/>
        <v>#VALUE!</v>
      </c>
      <c r="P127" s="460" t="e">
        <f t="shared" ca="1" si="41"/>
        <v>#VALUE!</v>
      </c>
      <c r="Q127" s="460" t="e">
        <f t="shared" ca="1" si="41"/>
        <v>#VALUE!</v>
      </c>
      <c r="R127" s="460" t="e">
        <f t="shared" ca="1" si="41"/>
        <v>#VALUE!</v>
      </c>
      <c r="S127" s="460" t="e">
        <f t="shared" ca="1" si="41"/>
        <v>#VALUE!</v>
      </c>
      <c r="T127" s="460" t="e">
        <f t="shared" ca="1" si="41"/>
        <v>#VALUE!</v>
      </c>
      <c r="U127" s="460" t="e">
        <f t="shared" ca="1" si="41"/>
        <v>#VALUE!</v>
      </c>
      <c r="V127" s="460" t="e">
        <f t="shared" ca="1" si="41"/>
        <v>#VALUE!</v>
      </c>
    </row>
    <row r="128" spans="5:22">
      <c r="E128" s="460" t="e">
        <f t="shared" ca="1" si="38"/>
        <v>#VALUE!</v>
      </c>
      <c r="F128" s="460" t="e">
        <f t="shared" ca="1" si="40"/>
        <v>#VALUE!</v>
      </c>
      <c r="G128" s="460" t="e">
        <f t="shared" ref="G128:U128" ca="1" si="42">IF(F$127=0,F129,F128)</f>
        <v>#VALUE!</v>
      </c>
      <c r="H128" s="460" t="e">
        <f t="shared" ca="1" si="42"/>
        <v>#VALUE!</v>
      </c>
      <c r="I128" s="460" t="e">
        <f t="shared" ca="1" si="42"/>
        <v>#VALUE!</v>
      </c>
      <c r="J128" s="460" t="e">
        <f t="shared" ca="1" si="42"/>
        <v>#VALUE!</v>
      </c>
      <c r="K128" s="460" t="e">
        <f t="shared" ca="1" si="42"/>
        <v>#VALUE!</v>
      </c>
      <c r="L128" s="460" t="e">
        <f t="shared" ca="1" si="42"/>
        <v>#VALUE!</v>
      </c>
      <c r="M128" s="460" t="e">
        <f t="shared" ca="1" si="42"/>
        <v>#VALUE!</v>
      </c>
      <c r="N128" s="460" t="e">
        <f t="shared" ca="1" si="42"/>
        <v>#VALUE!</v>
      </c>
      <c r="O128" s="460" t="e">
        <f t="shared" ca="1" si="42"/>
        <v>#VALUE!</v>
      </c>
      <c r="P128" s="460" t="e">
        <f t="shared" ca="1" si="42"/>
        <v>#VALUE!</v>
      </c>
      <c r="Q128" s="460" t="e">
        <f t="shared" ca="1" si="42"/>
        <v>#VALUE!</v>
      </c>
      <c r="R128" s="460" t="e">
        <f t="shared" ca="1" si="42"/>
        <v>#VALUE!</v>
      </c>
      <c r="S128" s="460" t="e">
        <f t="shared" ca="1" si="42"/>
        <v>#VALUE!</v>
      </c>
      <c r="T128" s="460" t="e">
        <f t="shared" ca="1" si="42"/>
        <v>#VALUE!</v>
      </c>
      <c r="U128" s="460" t="e">
        <f t="shared" ca="1" si="42"/>
        <v>#VALUE!</v>
      </c>
      <c r="V128" s="460" t="e">
        <f t="shared" ca="1" si="41"/>
        <v>#VALUE!</v>
      </c>
    </row>
    <row r="129" spans="5:22">
      <c r="E129" s="460" t="e">
        <f t="shared" ca="1" si="38"/>
        <v>#VALUE!</v>
      </c>
      <c r="F129" s="460" t="e">
        <f t="shared" ca="1" si="40"/>
        <v>#VALUE!</v>
      </c>
      <c r="G129" s="460" t="e">
        <f t="shared" ca="1" si="41"/>
        <v>#VALUE!</v>
      </c>
      <c r="H129" s="460" t="e">
        <f t="shared" ca="1" si="41"/>
        <v>#VALUE!</v>
      </c>
      <c r="I129" s="460" t="e">
        <f t="shared" ca="1" si="41"/>
        <v>#VALUE!</v>
      </c>
      <c r="J129" s="460" t="e">
        <f t="shared" ca="1" si="41"/>
        <v>#VALUE!</v>
      </c>
      <c r="K129" s="460" t="e">
        <f t="shared" ca="1" si="41"/>
        <v>#VALUE!</v>
      </c>
      <c r="L129" s="460" t="e">
        <f t="shared" ca="1" si="41"/>
        <v>#VALUE!</v>
      </c>
      <c r="M129" s="460" t="e">
        <f t="shared" ca="1" si="41"/>
        <v>#VALUE!</v>
      </c>
      <c r="N129" s="460" t="e">
        <f t="shared" ca="1" si="41"/>
        <v>#VALUE!</v>
      </c>
      <c r="O129" s="460" t="e">
        <f t="shared" ca="1" si="41"/>
        <v>#VALUE!</v>
      </c>
      <c r="P129" s="460" t="e">
        <f t="shared" ca="1" si="41"/>
        <v>#VALUE!</v>
      </c>
      <c r="Q129" s="460" t="e">
        <f t="shared" ca="1" si="41"/>
        <v>#VALUE!</v>
      </c>
      <c r="R129" s="460" t="e">
        <f t="shared" ca="1" si="41"/>
        <v>#VALUE!</v>
      </c>
      <c r="S129" s="460" t="e">
        <f t="shared" ca="1" si="41"/>
        <v>#VALUE!</v>
      </c>
      <c r="T129" s="460" t="e">
        <f t="shared" ca="1" si="41"/>
        <v>#VALUE!</v>
      </c>
      <c r="U129" s="460" t="e">
        <f t="shared" ca="1" si="41"/>
        <v>#VALUE!</v>
      </c>
      <c r="V129" s="460" t="e">
        <f t="shared" ca="1" si="41"/>
        <v>#VALUE!</v>
      </c>
    </row>
    <row r="130" spans="5:22">
      <c r="E130" s="460" t="e">
        <f t="shared" ca="1" si="38"/>
        <v>#VALUE!</v>
      </c>
      <c r="F130" s="460" t="e">
        <f t="shared" ca="1" si="40"/>
        <v>#VALUE!</v>
      </c>
      <c r="G130" s="460" t="e">
        <f t="shared" ca="1" si="41"/>
        <v>#VALUE!</v>
      </c>
      <c r="H130" s="460" t="e">
        <f t="shared" ca="1" si="41"/>
        <v>#VALUE!</v>
      </c>
      <c r="I130" s="460" t="e">
        <f t="shared" ca="1" si="41"/>
        <v>#VALUE!</v>
      </c>
      <c r="J130" s="460" t="e">
        <f t="shared" ca="1" si="41"/>
        <v>#VALUE!</v>
      </c>
      <c r="K130" s="460" t="e">
        <f t="shared" ca="1" si="41"/>
        <v>#VALUE!</v>
      </c>
      <c r="L130" s="460" t="e">
        <f t="shared" ca="1" si="41"/>
        <v>#VALUE!</v>
      </c>
      <c r="M130" s="460" t="e">
        <f t="shared" ca="1" si="41"/>
        <v>#VALUE!</v>
      </c>
      <c r="N130" s="460" t="e">
        <f t="shared" ca="1" si="41"/>
        <v>#VALUE!</v>
      </c>
      <c r="O130" s="460" t="e">
        <f t="shared" ca="1" si="41"/>
        <v>#VALUE!</v>
      </c>
      <c r="P130" s="460" t="e">
        <f t="shared" ca="1" si="41"/>
        <v>#VALUE!</v>
      </c>
      <c r="Q130" s="460" t="e">
        <f t="shared" ca="1" si="41"/>
        <v>#VALUE!</v>
      </c>
      <c r="R130" s="460" t="e">
        <f t="shared" ca="1" si="41"/>
        <v>#VALUE!</v>
      </c>
      <c r="S130" s="460" t="e">
        <f t="shared" ca="1" si="41"/>
        <v>#VALUE!</v>
      </c>
      <c r="T130" s="460" t="e">
        <f t="shared" ca="1" si="41"/>
        <v>#VALUE!</v>
      </c>
      <c r="U130" s="460" t="e">
        <f t="shared" ca="1" si="41"/>
        <v>#VALUE!</v>
      </c>
      <c r="V130" s="460" t="e">
        <f t="shared" ca="1" si="41"/>
        <v>#VALUE!</v>
      </c>
    </row>
    <row r="131" spans="5:22">
      <c r="E131" s="460" t="e">
        <f t="shared" ca="1" si="38"/>
        <v>#VALUE!</v>
      </c>
      <c r="F131" s="460" t="e">
        <f t="shared" ca="1" si="40"/>
        <v>#VALUE!</v>
      </c>
      <c r="G131" s="460" t="e">
        <f t="shared" ca="1" si="41"/>
        <v>#VALUE!</v>
      </c>
      <c r="H131" s="460" t="e">
        <f t="shared" ca="1" si="41"/>
        <v>#VALUE!</v>
      </c>
      <c r="I131" s="460" t="e">
        <f t="shared" ca="1" si="41"/>
        <v>#VALUE!</v>
      </c>
      <c r="J131" s="460" t="e">
        <f t="shared" ca="1" si="41"/>
        <v>#VALUE!</v>
      </c>
      <c r="K131" s="460" t="e">
        <f t="shared" ca="1" si="41"/>
        <v>#VALUE!</v>
      </c>
      <c r="L131" s="460" t="e">
        <f t="shared" ca="1" si="41"/>
        <v>#VALUE!</v>
      </c>
      <c r="M131" s="460" t="e">
        <f t="shared" ca="1" si="41"/>
        <v>#VALUE!</v>
      </c>
      <c r="N131" s="460" t="e">
        <f t="shared" ca="1" si="41"/>
        <v>#VALUE!</v>
      </c>
      <c r="O131" s="460" t="e">
        <f t="shared" ca="1" si="41"/>
        <v>#VALUE!</v>
      </c>
      <c r="P131" s="460" t="e">
        <f t="shared" ca="1" si="41"/>
        <v>#VALUE!</v>
      </c>
      <c r="Q131" s="460" t="e">
        <f t="shared" ca="1" si="41"/>
        <v>#VALUE!</v>
      </c>
      <c r="R131" s="460" t="e">
        <f t="shared" ca="1" si="41"/>
        <v>#VALUE!</v>
      </c>
      <c r="S131" s="460" t="e">
        <f t="shared" ca="1" si="41"/>
        <v>#VALUE!</v>
      </c>
      <c r="T131" s="460" t="e">
        <f t="shared" ca="1" si="41"/>
        <v>#VALUE!</v>
      </c>
      <c r="U131" s="460" t="e">
        <f t="shared" ca="1" si="41"/>
        <v>#VALUE!</v>
      </c>
      <c r="V131" s="460" t="e">
        <f t="shared" ca="1" si="41"/>
        <v>#VALUE!</v>
      </c>
    </row>
    <row r="132" spans="5:22">
      <c r="E132" s="460" t="e">
        <f t="shared" ca="1" si="38"/>
        <v>#VALUE!</v>
      </c>
      <c r="F132" s="460" t="e">
        <f t="shared" ca="1" si="40"/>
        <v>#VALUE!</v>
      </c>
      <c r="G132" s="460" t="e">
        <f t="shared" ca="1" si="41"/>
        <v>#VALUE!</v>
      </c>
      <c r="H132" s="460" t="e">
        <f t="shared" ca="1" si="41"/>
        <v>#VALUE!</v>
      </c>
      <c r="I132" s="460" t="e">
        <f t="shared" ca="1" si="41"/>
        <v>#VALUE!</v>
      </c>
      <c r="J132" s="460" t="e">
        <f t="shared" ca="1" si="41"/>
        <v>#VALUE!</v>
      </c>
      <c r="K132" s="460" t="e">
        <f t="shared" ca="1" si="41"/>
        <v>#VALUE!</v>
      </c>
      <c r="L132" s="460" t="e">
        <f t="shared" ca="1" si="41"/>
        <v>#VALUE!</v>
      </c>
      <c r="M132" s="460" t="e">
        <f t="shared" ca="1" si="41"/>
        <v>#VALUE!</v>
      </c>
      <c r="N132" s="460" t="e">
        <f t="shared" ca="1" si="41"/>
        <v>#VALUE!</v>
      </c>
      <c r="O132" s="460" t="e">
        <f t="shared" ca="1" si="41"/>
        <v>#VALUE!</v>
      </c>
      <c r="P132" s="460" t="e">
        <f t="shared" ca="1" si="41"/>
        <v>#VALUE!</v>
      </c>
      <c r="Q132" s="460" t="e">
        <f t="shared" ca="1" si="41"/>
        <v>#VALUE!</v>
      </c>
      <c r="R132" s="460" t="e">
        <f t="shared" ca="1" si="41"/>
        <v>#VALUE!</v>
      </c>
      <c r="S132" s="460" t="e">
        <f t="shared" ca="1" si="41"/>
        <v>#VALUE!</v>
      </c>
      <c r="T132" s="460" t="e">
        <f t="shared" ca="1" si="41"/>
        <v>#VALUE!</v>
      </c>
      <c r="U132" s="460" t="e">
        <f t="shared" ca="1" si="41"/>
        <v>#VALUE!</v>
      </c>
      <c r="V132" s="460" t="e">
        <f t="shared" ca="1" si="41"/>
        <v>#VALUE!</v>
      </c>
    </row>
    <row r="133" spans="5:22">
      <c r="E133" s="460" t="e">
        <f t="shared" ca="1" si="38"/>
        <v>#VALUE!</v>
      </c>
      <c r="F133" s="460" t="e">
        <f t="shared" ca="1" si="40"/>
        <v>#VALUE!</v>
      </c>
      <c r="G133" s="460" t="e">
        <f t="shared" ca="1" si="41"/>
        <v>#VALUE!</v>
      </c>
      <c r="H133" s="460" t="e">
        <f t="shared" ca="1" si="41"/>
        <v>#VALUE!</v>
      </c>
      <c r="I133" s="460" t="e">
        <f t="shared" ca="1" si="41"/>
        <v>#VALUE!</v>
      </c>
      <c r="J133" s="460" t="e">
        <f t="shared" ca="1" si="41"/>
        <v>#VALUE!</v>
      </c>
      <c r="K133" s="460" t="e">
        <f t="shared" ca="1" si="41"/>
        <v>#VALUE!</v>
      </c>
      <c r="L133" s="460" t="e">
        <f t="shared" ca="1" si="41"/>
        <v>#VALUE!</v>
      </c>
      <c r="M133" s="460" t="e">
        <f t="shared" ca="1" si="41"/>
        <v>#VALUE!</v>
      </c>
      <c r="N133" s="460" t="e">
        <f t="shared" ca="1" si="41"/>
        <v>#VALUE!</v>
      </c>
      <c r="O133" s="460" t="e">
        <f t="shared" ca="1" si="41"/>
        <v>#VALUE!</v>
      </c>
      <c r="P133" s="460" t="e">
        <f t="shared" ca="1" si="41"/>
        <v>#VALUE!</v>
      </c>
      <c r="Q133" s="460" t="e">
        <f t="shared" ca="1" si="41"/>
        <v>#VALUE!</v>
      </c>
      <c r="R133" s="460" t="e">
        <f t="shared" ca="1" si="41"/>
        <v>#VALUE!</v>
      </c>
      <c r="S133" s="460" t="e">
        <f t="shared" ca="1" si="41"/>
        <v>#VALUE!</v>
      </c>
      <c r="T133" s="460" t="e">
        <f t="shared" ca="1" si="41"/>
        <v>#VALUE!</v>
      </c>
      <c r="U133" s="460" t="e">
        <f t="shared" ca="1" si="41"/>
        <v>#VALUE!</v>
      </c>
      <c r="V133" s="460" t="e">
        <f t="shared" ca="1" si="41"/>
        <v>#VALUE!</v>
      </c>
    </row>
    <row r="134" spans="5:22">
      <c r="E134" s="460" t="e">
        <f t="shared" ca="1" si="38"/>
        <v>#VALUE!</v>
      </c>
      <c r="F134" s="460" t="e">
        <f t="shared" ca="1" si="40"/>
        <v>#VALUE!</v>
      </c>
      <c r="G134" s="460" t="e">
        <f t="shared" ca="1" si="41"/>
        <v>#VALUE!</v>
      </c>
      <c r="H134" s="460" t="e">
        <f t="shared" ca="1" si="41"/>
        <v>#VALUE!</v>
      </c>
      <c r="I134" s="460" t="e">
        <f t="shared" ca="1" si="41"/>
        <v>#VALUE!</v>
      </c>
      <c r="J134" s="460" t="e">
        <f t="shared" ca="1" si="41"/>
        <v>#VALUE!</v>
      </c>
      <c r="K134" s="460" t="e">
        <f t="shared" ca="1" si="41"/>
        <v>#VALUE!</v>
      </c>
      <c r="L134" s="460" t="e">
        <f t="shared" ca="1" si="41"/>
        <v>#VALUE!</v>
      </c>
      <c r="M134" s="460" t="e">
        <f t="shared" ca="1" si="41"/>
        <v>#VALUE!</v>
      </c>
      <c r="N134" s="460" t="e">
        <f t="shared" ca="1" si="41"/>
        <v>#VALUE!</v>
      </c>
      <c r="O134" s="460" t="e">
        <f t="shared" ca="1" si="41"/>
        <v>#VALUE!</v>
      </c>
      <c r="P134" s="460" t="e">
        <f t="shared" ca="1" si="41"/>
        <v>#VALUE!</v>
      </c>
      <c r="Q134" s="460" t="e">
        <f t="shared" ca="1" si="41"/>
        <v>#VALUE!</v>
      </c>
      <c r="R134" s="460" t="e">
        <f t="shared" ca="1" si="41"/>
        <v>#VALUE!</v>
      </c>
      <c r="S134" s="460" t="e">
        <f t="shared" ca="1" si="41"/>
        <v>#VALUE!</v>
      </c>
      <c r="T134" s="460" t="e">
        <f t="shared" ca="1" si="41"/>
        <v>#VALUE!</v>
      </c>
      <c r="U134" s="460" t="e">
        <f t="shared" ca="1" si="41"/>
        <v>#VALUE!</v>
      </c>
      <c r="V134" s="460" t="e">
        <f t="shared" ca="1" si="41"/>
        <v>#VALUE!</v>
      </c>
    </row>
    <row r="135" spans="5:22">
      <c r="E135" s="460" t="e">
        <f t="shared" ca="1" si="38"/>
        <v>#VALUE!</v>
      </c>
      <c r="F135" s="460" t="e">
        <f t="shared" ca="1" si="40"/>
        <v>#VALUE!</v>
      </c>
      <c r="G135" s="460" t="e">
        <f t="shared" ca="1" si="41"/>
        <v>#VALUE!</v>
      </c>
      <c r="H135" s="460" t="e">
        <f t="shared" ca="1" si="41"/>
        <v>#VALUE!</v>
      </c>
      <c r="I135" s="460" t="e">
        <f t="shared" ca="1" si="41"/>
        <v>#VALUE!</v>
      </c>
      <c r="J135" s="460" t="e">
        <f t="shared" ca="1" si="41"/>
        <v>#VALUE!</v>
      </c>
      <c r="K135" s="460" t="e">
        <f t="shared" ca="1" si="41"/>
        <v>#VALUE!</v>
      </c>
      <c r="L135" s="460" t="e">
        <f t="shared" ca="1" si="41"/>
        <v>#VALUE!</v>
      </c>
      <c r="M135" s="460" t="e">
        <f t="shared" ca="1" si="41"/>
        <v>#VALUE!</v>
      </c>
      <c r="N135" s="460" t="e">
        <f t="shared" ca="1" si="41"/>
        <v>#VALUE!</v>
      </c>
      <c r="O135" s="460" t="e">
        <f t="shared" ca="1" si="41"/>
        <v>#VALUE!</v>
      </c>
      <c r="P135" s="460" t="e">
        <f t="shared" ca="1" si="41"/>
        <v>#VALUE!</v>
      </c>
      <c r="Q135" s="460" t="e">
        <f t="shared" ca="1" si="41"/>
        <v>#VALUE!</v>
      </c>
      <c r="R135" s="460" t="e">
        <f t="shared" ca="1" si="41"/>
        <v>#VALUE!</v>
      </c>
      <c r="S135" s="460" t="e">
        <f t="shared" ca="1" si="41"/>
        <v>#VALUE!</v>
      </c>
      <c r="T135" s="460" t="e">
        <f t="shared" ca="1" si="41"/>
        <v>#VALUE!</v>
      </c>
      <c r="U135" s="460" t="e">
        <f t="shared" ca="1" si="41"/>
        <v>#VALUE!</v>
      </c>
      <c r="V135" s="460" t="e">
        <f t="shared" ca="1" si="41"/>
        <v>#VALUE!</v>
      </c>
    </row>
    <row r="136" spans="5:22">
      <c r="E136" s="460" t="e">
        <f t="shared" ca="1" si="38"/>
        <v>#VALUE!</v>
      </c>
      <c r="F136" s="460" t="e">
        <f t="shared" ca="1" si="40"/>
        <v>#VALUE!</v>
      </c>
      <c r="G136" s="460" t="e">
        <f t="shared" ca="1" si="41"/>
        <v>#VALUE!</v>
      </c>
      <c r="H136" s="460" t="e">
        <f t="shared" ca="1" si="41"/>
        <v>#VALUE!</v>
      </c>
      <c r="I136" s="460" t="e">
        <f t="shared" ca="1" si="41"/>
        <v>#VALUE!</v>
      </c>
      <c r="J136" s="460" t="e">
        <f t="shared" ca="1" si="41"/>
        <v>#VALUE!</v>
      </c>
      <c r="K136" s="460" t="e">
        <f t="shared" ca="1" si="41"/>
        <v>#VALUE!</v>
      </c>
      <c r="L136" s="460" t="e">
        <f t="shared" ca="1" si="41"/>
        <v>#VALUE!</v>
      </c>
      <c r="M136" s="460" t="e">
        <f t="shared" ca="1" si="41"/>
        <v>#VALUE!</v>
      </c>
      <c r="N136" s="460" t="e">
        <f t="shared" ca="1" si="41"/>
        <v>#VALUE!</v>
      </c>
      <c r="O136" s="460" t="e">
        <f t="shared" ca="1" si="41"/>
        <v>#VALUE!</v>
      </c>
      <c r="P136" s="460" t="e">
        <f t="shared" ca="1" si="41"/>
        <v>#VALUE!</v>
      </c>
      <c r="Q136" s="460" t="e">
        <f t="shared" ca="1" si="41"/>
        <v>#VALUE!</v>
      </c>
      <c r="R136" s="460" t="e">
        <f t="shared" ca="1" si="41"/>
        <v>#VALUE!</v>
      </c>
      <c r="S136" s="460" t="e">
        <f t="shared" ca="1" si="41"/>
        <v>#VALUE!</v>
      </c>
      <c r="T136" s="460" t="e">
        <f t="shared" ca="1" si="41"/>
        <v>#VALUE!</v>
      </c>
      <c r="U136" s="460" t="e">
        <f t="shared" ca="1" si="41"/>
        <v>#VALUE!</v>
      </c>
      <c r="V136" s="460" t="e">
        <f t="shared" ca="1" si="41"/>
        <v>#VALUE!</v>
      </c>
    </row>
    <row r="137" spans="5:22">
      <c r="E137" s="460" t="e">
        <f t="shared" ca="1" si="38"/>
        <v>#VALUE!</v>
      </c>
      <c r="F137" s="460" t="e">
        <f t="shared" ca="1" si="40"/>
        <v>#VALUE!</v>
      </c>
      <c r="G137" s="460" t="e">
        <f t="shared" ca="1" si="41"/>
        <v>#VALUE!</v>
      </c>
      <c r="H137" s="460" t="e">
        <f t="shared" ca="1" si="41"/>
        <v>#VALUE!</v>
      </c>
      <c r="I137" s="460" t="e">
        <f t="shared" ca="1" si="41"/>
        <v>#VALUE!</v>
      </c>
      <c r="J137" s="460" t="e">
        <f t="shared" ca="1" si="41"/>
        <v>#VALUE!</v>
      </c>
      <c r="K137" s="460" t="e">
        <f t="shared" ca="1" si="41"/>
        <v>#VALUE!</v>
      </c>
      <c r="L137" s="460" t="e">
        <f t="shared" ca="1" si="41"/>
        <v>#VALUE!</v>
      </c>
      <c r="M137" s="460" t="e">
        <f t="shared" ca="1" si="41"/>
        <v>#VALUE!</v>
      </c>
      <c r="N137" s="460" t="e">
        <f t="shared" ca="1" si="41"/>
        <v>#VALUE!</v>
      </c>
      <c r="O137" s="460" t="e">
        <f t="shared" ca="1" si="41"/>
        <v>#VALUE!</v>
      </c>
      <c r="P137" s="460" t="e">
        <f t="shared" ca="1" si="41"/>
        <v>#VALUE!</v>
      </c>
      <c r="Q137" s="460" t="e">
        <f t="shared" ca="1" si="41"/>
        <v>#VALUE!</v>
      </c>
      <c r="R137" s="460" t="e">
        <f t="shared" ca="1" si="41"/>
        <v>#VALUE!</v>
      </c>
      <c r="S137" s="460" t="e">
        <f t="shared" ca="1" si="41"/>
        <v>#VALUE!</v>
      </c>
      <c r="T137" s="460" t="e">
        <f t="shared" ca="1" si="41"/>
        <v>#VALUE!</v>
      </c>
      <c r="U137" s="460" t="e">
        <f t="shared" ca="1" si="41"/>
        <v>#VALUE!</v>
      </c>
      <c r="V137" s="460" t="e">
        <f t="shared" ca="1" si="41"/>
        <v>#VALUE!</v>
      </c>
    </row>
    <row r="138" spans="5:22">
      <c r="E138" s="460" t="e">
        <f t="shared" ca="1" si="38"/>
        <v>#VALUE!</v>
      </c>
      <c r="F138" s="460" t="e">
        <f t="shared" ca="1" si="40"/>
        <v>#VALUE!</v>
      </c>
      <c r="G138" s="460" t="e">
        <f t="shared" ca="1" si="41"/>
        <v>#VALUE!</v>
      </c>
      <c r="H138" s="460" t="e">
        <f t="shared" ca="1" si="41"/>
        <v>#VALUE!</v>
      </c>
      <c r="I138" s="460" t="e">
        <f t="shared" ca="1" si="41"/>
        <v>#VALUE!</v>
      </c>
      <c r="J138" s="460" t="e">
        <f t="shared" ca="1" si="41"/>
        <v>#VALUE!</v>
      </c>
      <c r="K138" s="460" t="e">
        <f t="shared" ca="1" si="41"/>
        <v>#VALUE!</v>
      </c>
      <c r="L138" s="460" t="e">
        <f t="shared" ca="1" si="41"/>
        <v>#VALUE!</v>
      </c>
      <c r="M138" s="460" t="e">
        <f t="shared" ca="1" si="41"/>
        <v>#VALUE!</v>
      </c>
      <c r="N138" s="460" t="e">
        <f t="shared" ca="1" si="41"/>
        <v>#VALUE!</v>
      </c>
      <c r="O138" s="460" t="e">
        <f t="shared" ca="1" si="41"/>
        <v>#VALUE!</v>
      </c>
      <c r="P138" s="460" t="e">
        <f t="shared" ca="1" si="41"/>
        <v>#VALUE!</v>
      </c>
      <c r="Q138" s="460" t="e">
        <f t="shared" ca="1" si="41"/>
        <v>#VALUE!</v>
      </c>
      <c r="R138" s="460" t="e">
        <f t="shared" ca="1" si="41"/>
        <v>#VALUE!</v>
      </c>
      <c r="S138" s="460" t="e">
        <f t="shared" ca="1" si="41"/>
        <v>#VALUE!</v>
      </c>
      <c r="T138" s="460" t="e">
        <f t="shared" ca="1" si="41"/>
        <v>#VALUE!</v>
      </c>
      <c r="U138" s="460" t="e">
        <f t="shared" ca="1" si="41"/>
        <v>#VALUE!</v>
      </c>
      <c r="V138" s="460" t="e">
        <f t="shared" ca="1" si="41"/>
        <v>#VALUE!</v>
      </c>
    </row>
    <row r="139" spans="5:22">
      <c r="E139" s="463"/>
      <c r="F139" s="463"/>
      <c r="G139" s="463"/>
      <c r="H139" s="463"/>
      <c r="I139" s="463"/>
      <c r="J139" s="463"/>
      <c r="K139" s="461"/>
      <c r="L139" s="461"/>
      <c r="M139" s="461"/>
      <c r="N139" s="461"/>
      <c r="O139" s="461"/>
      <c r="P139" s="461"/>
      <c r="Q139" s="461"/>
      <c r="R139" s="461"/>
      <c r="S139" s="461"/>
      <c r="T139" s="461"/>
      <c r="U139" s="461"/>
      <c r="V139" s="461"/>
    </row>
    <row r="140" spans="5:22">
      <c r="E140" s="460" t="e">
        <f t="shared" ref="E140:E157" ca="1" si="43">V121</f>
        <v>#VALUE!</v>
      </c>
      <c r="F140" s="460" t="e">
        <f t="shared" ref="F140:V146" ca="1" si="44">E140</f>
        <v>#VALUE!</v>
      </c>
      <c r="G140" s="460" t="e">
        <f t="shared" ca="1" si="44"/>
        <v>#VALUE!</v>
      </c>
      <c r="H140" s="460" t="e">
        <f t="shared" ca="1" si="44"/>
        <v>#VALUE!</v>
      </c>
      <c r="I140" s="460" t="e">
        <f t="shared" ca="1" si="44"/>
        <v>#VALUE!</v>
      </c>
      <c r="J140" s="460" t="e">
        <f t="shared" ca="1" si="44"/>
        <v>#VALUE!</v>
      </c>
      <c r="K140" s="460" t="e">
        <f t="shared" ca="1" si="44"/>
        <v>#VALUE!</v>
      </c>
      <c r="L140" s="460" t="e">
        <f t="shared" ca="1" si="44"/>
        <v>#VALUE!</v>
      </c>
      <c r="M140" s="460" t="e">
        <f t="shared" ca="1" si="44"/>
        <v>#VALUE!</v>
      </c>
      <c r="N140" s="460" t="e">
        <f t="shared" ca="1" si="44"/>
        <v>#VALUE!</v>
      </c>
      <c r="O140" s="460" t="e">
        <f t="shared" ca="1" si="44"/>
        <v>#VALUE!</v>
      </c>
      <c r="P140" s="460" t="e">
        <f t="shared" ca="1" si="44"/>
        <v>#VALUE!</v>
      </c>
      <c r="Q140" s="460" t="e">
        <f t="shared" ca="1" si="44"/>
        <v>#VALUE!</v>
      </c>
      <c r="R140" s="460" t="e">
        <f t="shared" ca="1" si="44"/>
        <v>#VALUE!</v>
      </c>
      <c r="S140" s="460" t="e">
        <f t="shared" ca="1" si="44"/>
        <v>#VALUE!</v>
      </c>
      <c r="T140" s="460" t="e">
        <f t="shared" ca="1" si="44"/>
        <v>#VALUE!</v>
      </c>
      <c r="U140" s="460" t="e">
        <f t="shared" ca="1" si="44"/>
        <v>#VALUE!</v>
      </c>
      <c r="V140" s="460" t="e">
        <f t="shared" ca="1" si="44"/>
        <v>#VALUE!</v>
      </c>
    </row>
    <row r="141" spans="5:22">
      <c r="E141" s="460" t="e">
        <f t="shared" ca="1" si="43"/>
        <v>#VALUE!</v>
      </c>
      <c r="F141" s="460" t="e">
        <f t="shared" ca="1" si="44"/>
        <v>#VALUE!</v>
      </c>
      <c r="G141" s="460" t="e">
        <f t="shared" ca="1" si="44"/>
        <v>#VALUE!</v>
      </c>
      <c r="H141" s="460" t="e">
        <f t="shared" ca="1" si="44"/>
        <v>#VALUE!</v>
      </c>
      <c r="I141" s="460" t="e">
        <f t="shared" ca="1" si="44"/>
        <v>#VALUE!</v>
      </c>
      <c r="J141" s="460" t="e">
        <f t="shared" ca="1" si="44"/>
        <v>#VALUE!</v>
      </c>
      <c r="K141" s="460" t="e">
        <f t="shared" ca="1" si="44"/>
        <v>#VALUE!</v>
      </c>
      <c r="L141" s="460" t="e">
        <f t="shared" ca="1" si="44"/>
        <v>#VALUE!</v>
      </c>
      <c r="M141" s="460" t="e">
        <f t="shared" ca="1" si="44"/>
        <v>#VALUE!</v>
      </c>
      <c r="N141" s="460" t="e">
        <f t="shared" ca="1" si="44"/>
        <v>#VALUE!</v>
      </c>
      <c r="O141" s="460" t="e">
        <f t="shared" ca="1" si="44"/>
        <v>#VALUE!</v>
      </c>
      <c r="P141" s="460" t="e">
        <f t="shared" ca="1" si="44"/>
        <v>#VALUE!</v>
      </c>
      <c r="Q141" s="460" t="e">
        <f t="shared" ca="1" si="44"/>
        <v>#VALUE!</v>
      </c>
      <c r="R141" s="460" t="e">
        <f t="shared" ca="1" si="44"/>
        <v>#VALUE!</v>
      </c>
      <c r="S141" s="460" t="e">
        <f t="shared" ca="1" si="44"/>
        <v>#VALUE!</v>
      </c>
      <c r="T141" s="460" t="e">
        <f t="shared" ca="1" si="44"/>
        <v>#VALUE!</v>
      </c>
      <c r="U141" s="460" t="e">
        <f t="shared" ca="1" si="44"/>
        <v>#VALUE!</v>
      </c>
      <c r="V141" s="460" t="e">
        <f t="shared" ca="1" si="44"/>
        <v>#VALUE!</v>
      </c>
    </row>
    <row r="142" spans="5:22">
      <c r="E142" s="460" t="e">
        <f t="shared" ca="1" si="43"/>
        <v>#VALUE!</v>
      </c>
      <c r="F142" s="460" t="e">
        <f t="shared" ca="1" si="44"/>
        <v>#VALUE!</v>
      </c>
      <c r="G142" s="460" t="e">
        <f t="shared" ca="1" si="44"/>
        <v>#VALUE!</v>
      </c>
      <c r="H142" s="460" t="e">
        <f t="shared" ca="1" si="44"/>
        <v>#VALUE!</v>
      </c>
      <c r="I142" s="460" t="e">
        <f t="shared" ca="1" si="44"/>
        <v>#VALUE!</v>
      </c>
      <c r="J142" s="460" t="e">
        <f t="shared" ca="1" si="44"/>
        <v>#VALUE!</v>
      </c>
      <c r="K142" s="460" t="e">
        <f t="shared" ca="1" si="44"/>
        <v>#VALUE!</v>
      </c>
      <c r="L142" s="460" t="e">
        <f t="shared" ca="1" si="44"/>
        <v>#VALUE!</v>
      </c>
      <c r="M142" s="460" t="e">
        <f t="shared" ca="1" si="44"/>
        <v>#VALUE!</v>
      </c>
      <c r="N142" s="460" t="e">
        <f t="shared" ca="1" si="44"/>
        <v>#VALUE!</v>
      </c>
      <c r="O142" s="460" t="e">
        <f t="shared" ca="1" si="44"/>
        <v>#VALUE!</v>
      </c>
      <c r="P142" s="460" t="e">
        <f t="shared" ca="1" si="44"/>
        <v>#VALUE!</v>
      </c>
      <c r="Q142" s="460" t="e">
        <f t="shared" ca="1" si="44"/>
        <v>#VALUE!</v>
      </c>
      <c r="R142" s="460" t="e">
        <f t="shared" ca="1" si="44"/>
        <v>#VALUE!</v>
      </c>
      <c r="S142" s="460" t="e">
        <f t="shared" ca="1" si="44"/>
        <v>#VALUE!</v>
      </c>
      <c r="T142" s="460" t="e">
        <f t="shared" ca="1" si="44"/>
        <v>#VALUE!</v>
      </c>
      <c r="U142" s="460" t="e">
        <f t="shared" ca="1" si="44"/>
        <v>#VALUE!</v>
      </c>
      <c r="V142" s="460" t="e">
        <f t="shared" ca="1" si="44"/>
        <v>#VALUE!</v>
      </c>
    </row>
    <row r="143" spans="5:22">
      <c r="E143" s="460" t="e">
        <f t="shared" ca="1" si="43"/>
        <v>#VALUE!</v>
      </c>
      <c r="F143" s="460" t="e">
        <f t="shared" ca="1" si="44"/>
        <v>#VALUE!</v>
      </c>
      <c r="G143" s="460" t="e">
        <f t="shared" ca="1" si="44"/>
        <v>#VALUE!</v>
      </c>
      <c r="H143" s="460" t="e">
        <f t="shared" ca="1" si="44"/>
        <v>#VALUE!</v>
      </c>
      <c r="I143" s="460" t="e">
        <f t="shared" ca="1" si="44"/>
        <v>#VALUE!</v>
      </c>
      <c r="J143" s="460" t="e">
        <f t="shared" ca="1" si="44"/>
        <v>#VALUE!</v>
      </c>
      <c r="K143" s="460" t="e">
        <f t="shared" ca="1" si="44"/>
        <v>#VALUE!</v>
      </c>
      <c r="L143" s="460" t="e">
        <f t="shared" ca="1" si="44"/>
        <v>#VALUE!</v>
      </c>
      <c r="M143" s="460" t="e">
        <f t="shared" ca="1" si="44"/>
        <v>#VALUE!</v>
      </c>
      <c r="N143" s="460" t="e">
        <f t="shared" ca="1" si="44"/>
        <v>#VALUE!</v>
      </c>
      <c r="O143" s="460" t="e">
        <f t="shared" ca="1" si="44"/>
        <v>#VALUE!</v>
      </c>
      <c r="P143" s="460" t="e">
        <f t="shared" ca="1" si="44"/>
        <v>#VALUE!</v>
      </c>
      <c r="Q143" s="460" t="e">
        <f t="shared" ca="1" si="44"/>
        <v>#VALUE!</v>
      </c>
      <c r="R143" s="460" t="e">
        <f t="shared" ca="1" si="44"/>
        <v>#VALUE!</v>
      </c>
      <c r="S143" s="460" t="e">
        <f t="shared" ca="1" si="44"/>
        <v>#VALUE!</v>
      </c>
      <c r="T143" s="460" t="e">
        <f t="shared" ca="1" si="44"/>
        <v>#VALUE!</v>
      </c>
      <c r="U143" s="460" t="e">
        <f t="shared" ca="1" si="44"/>
        <v>#VALUE!</v>
      </c>
      <c r="V143" s="460" t="e">
        <f t="shared" ca="1" si="44"/>
        <v>#VALUE!</v>
      </c>
    </row>
    <row r="144" spans="5:22">
      <c r="E144" s="460" t="e">
        <f t="shared" ca="1" si="43"/>
        <v>#VALUE!</v>
      </c>
      <c r="F144" s="460" t="e">
        <f t="shared" ca="1" si="44"/>
        <v>#VALUE!</v>
      </c>
      <c r="G144" s="460" t="e">
        <f t="shared" ca="1" si="44"/>
        <v>#VALUE!</v>
      </c>
      <c r="H144" s="460" t="e">
        <f t="shared" ca="1" si="44"/>
        <v>#VALUE!</v>
      </c>
      <c r="I144" s="460" t="e">
        <f t="shared" ca="1" si="44"/>
        <v>#VALUE!</v>
      </c>
      <c r="J144" s="460" t="e">
        <f t="shared" ca="1" si="44"/>
        <v>#VALUE!</v>
      </c>
      <c r="K144" s="460" t="e">
        <f t="shared" ca="1" si="44"/>
        <v>#VALUE!</v>
      </c>
      <c r="L144" s="460" t="e">
        <f t="shared" ca="1" si="44"/>
        <v>#VALUE!</v>
      </c>
      <c r="M144" s="460" t="e">
        <f t="shared" ca="1" si="44"/>
        <v>#VALUE!</v>
      </c>
      <c r="N144" s="460" t="e">
        <f t="shared" ca="1" si="44"/>
        <v>#VALUE!</v>
      </c>
      <c r="O144" s="460" t="e">
        <f t="shared" ca="1" si="44"/>
        <v>#VALUE!</v>
      </c>
      <c r="P144" s="460" t="e">
        <f t="shared" ca="1" si="44"/>
        <v>#VALUE!</v>
      </c>
      <c r="Q144" s="460" t="e">
        <f t="shared" ca="1" si="44"/>
        <v>#VALUE!</v>
      </c>
      <c r="R144" s="460" t="e">
        <f t="shared" ca="1" si="44"/>
        <v>#VALUE!</v>
      </c>
      <c r="S144" s="460" t="e">
        <f t="shared" ca="1" si="44"/>
        <v>#VALUE!</v>
      </c>
      <c r="T144" s="460" t="e">
        <f t="shared" ca="1" si="44"/>
        <v>#VALUE!</v>
      </c>
      <c r="U144" s="460" t="e">
        <f t="shared" ca="1" si="44"/>
        <v>#VALUE!</v>
      </c>
      <c r="V144" s="460" t="e">
        <f t="shared" ca="1" si="44"/>
        <v>#VALUE!</v>
      </c>
    </row>
    <row r="145" spans="5:22">
      <c r="E145" s="460" t="e">
        <f t="shared" ca="1" si="43"/>
        <v>#VALUE!</v>
      </c>
      <c r="F145" s="460" t="e">
        <f t="shared" ca="1" si="44"/>
        <v>#VALUE!</v>
      </c>
      <c r="G145" s="460" t="e">
        <f t="shared" ca="1" si="44"/>
        <v>#VALUE!</v>
      </c>
      <c r="H145" s="460" t="e">
        <f t="shared" ca="1" si="44"/>
        <v>#VALUE!</v>
      </c>
      <c r="I145" s="460" t="e">
        <f t="shared" ca="1" si="44"/>
        <v>#VALUE!</v>
      </c>
      <c r="J145" s="460" t="e">
        <f t="shared" ca="1" si="44"/>
        <v>#VALUE!</v>
      </c>
      <c r="K145" s="460" t="e">
        <f t="shared" ca="1" si="44"/>
        <v>#VALUE!</v>
      </c>
      <c r="L145" s="460" t="e">
        <f t="shared" ca="1" si="44"/>
        <v>#VALUE!</v>
      </c>
      <c r="M145" s="460" t="e">
        <f t="shared" ca="1" si="44"/>
        <v>#VALUE!</v>
      </c>
      <c r="N145" s="460" t="e">
        <f t="shared" ca="1" si="44"/>
        <v>#VALUE!</v>
      </c>
      <c r="O145" s="460" t="e">
        <f t="shared" ca="1" si="44"/>
        <v>#VALUE!</v>
      </c>
      <c r="P145" s="460" t="e">
        <f t="shared" ca="1" si="44"/>
        <v>#VALUE!</v>
      </c>
      <c r="Q145" s="460" t="e">
        <f t="shared" ca="1" si="44"/>
        <v>#VALUE!</v>
      </c>
      <c r="R145" s="460" t="e">
        <f t="shared" ca="1" si="44"/>
        <v>#VALUE!</v>
      </c>
      <c r="S145" s="460" t="e">
        <f t="shared" ca="1" si="44"/>
        <v>#VALUE!</v>
      </c>
      <c r="T145" s="460" t="e">
        <f t="shared" ca="1" si="44"/>
        <v>#VALUE!</v>
      </c>
      <c r="U145" s="460" t="e">
        <f t="shared" ca="1" si="44"/>
        <v>#VALUE!</v>
      </c>
      <c r="V145" s="460" t="e">
        <f t="shared" ca="1" si="44"/>
        <v>#VALUE!</v>
      </c>
    </row>
    <row r="146" spans="5:22">
      <c r="E146" s="460" t="e">
        <f t="shared" ca="1" si="43"/>
        <v>#VALUE!</v>
      </c>
      <c r="F146" s="460" t="e">
        <f t="shared" ca="1" si="44"/>
        <v>#VALUE!</v>
      </c>
      <c r="G146" s="460" t="e">
        <f t="shared" ca="1" si="44"/>
        <v>#VALUE!</v>
      </c>
      <c r="H146" s="460" t="e">
        <f t="shared" ca="1" si="44"/>
        <v>#VALUE!</v>
      </c>
      <c r="I146" s="460" t="e">
        <f t="shared" ca="1" si="44"/>
        <v>#VALUE!</v>
      </c>
      <c r="J146" s="460" t="e">
        <f t="shared" ca="1" si="44"/>
        <v>#VALUE!</v>
      </c>
      <c r="K146" s="460" t="e">
        <f t="shared" ca="1" si="44"/>
        <v>#VALUE!</v>
      </c>
      <c r="L146" s="460" t="e">
        <f t="shared" ca="1" si="44"/>
        <v>#VALUE!</v>
      </c>
      <c r="M146" s="460" t="e">
        <f t="shared" ca="1" si="44"/>
        <v>#VALUE!</v>
      </c>
      <c r="N146" s="460" t="e">
        <f t="shared" ca="1" si="44"/>
        <v>#VALUE!</v>
      </c>
      <c r="O146" s="460" t="e">
        <f t="shared" ca="1" si="44"/>
        <v>#VALUE!</v>
      </c>
      <c r="P146" s="460" t="e">
        <f t="shared" ca="1" si="44"/>
        <v>#VALUE!</v>
      </c>
      <c r="Q146" s="460" t="e">
        <f t="shared" ca="1" si="44"/>
        <v>#VALUE!</v>
      </c>
      <c r="R146" s="460" t="e">
        <f t="shared" ca="1" si="44"/>
        <v>#VALUE!</v>
      </c>
      <c r="S146" s="460" t="e">
        <f t="shared" ca="1" si="44"/>
        <v>#VALUE!</v>
      </c>
      <c r="T146" s="460" t="e">
        <f t="shared" ca="1" si="44"/>
        <v>#VALUE!</v>
      </c>
      <c r="U146" s="460" t="e">
        <f t="shared" ca="1" si="44"/>
        <v>#VALUE!</v>
      </c>
      <c r="V146" s="460" t="e">
        <f t="shared" ca="1" si="44"/>
        <v>#VALUE!</v>
      </c>
    </row>
    <row r="147" spans="5:22">
      <c r="E147" s="460" t="e">
        <f t="shared" ca="1" si="43"/>
        <v>#VALUE!</v>
      </c>
      <c r="F147" s="460" t="e">
        <f t="shared" ref="F147:F157" ca="1" si="45">IF(E$147=0,E148,E147)</f>
        <v>#VALUE!</v>
      </c>
      <c r="G147" s="460" t="e">
        <f t="shared" ref="G147:V157" ca="1" si="46">IF(F$147=0,F148,F147)</f>
        <v>#VALUE!</v>
      </c>
      <c r="H147" s="460" t="e">
        <f t="shared" ca="1" si="46"/>
        <v>#VALUE!</v>
      </c>
      <c r="I147" s="460" t="e">
        <f t="shared" ca="1" si="46"/>
        <v>#VALUE!</v>
      </c>
      <c r="J147" s="460" t="e">
        <f t="shared" ca="1" si="46"/>
        <v>#VALUE!</v>
      </c>
      <c r="K147" s="460" t="e">
        <f t="shared" ca="1" si="46"/>
        <v>#VALUE!</v>
      </c>
      <c r="L147" s="460" t="e">
        <f t="shared" ca="1" si="46"/>
        <v>#VALUE!</v>
      </c>
      <c r="M147" s="460" t="e">
        <f t="shared" ca="1" si="46"/>
        <v>#VALUE!</v>
      </c>
      <c r="N147" s="460" t="e">
        <f t="shared" ca="1" si="46"/>
        <v>#VALUE!</v>
      </c>
      <c r="O147" s="460" t="e">
        <f t="shared" ca="1" si="46"/>
        <v>#VALUE!</v>
      </c>
      <c r="P147" s="460" t="e">
        <f t="shared" ca="1" si="46"/>
        <v>#VALUE!</v>
      </c>
      <c r="Q147" s="460" t="e">
        <f t="shared" ca="1" si="46"/>
        <v>#VALUE!</v>
      </c>
      <c r="R147" s="460" t="e">
        <f t="shared" ca="1" si="46"/>
        <v>#VALUE!</v>
      </c>
      <c r="S147" s="460" t="e">
        <f t="shared" ca="1" si="46"/>
        <v>#VALUE!</v>
      </c>
      <c r="T147" s="460" t="e">
        <f t="shared" ca="1" si="46"/>
        <v>#VALUE!</v>
      </c>
      <c r="U147" s="460" t="e">
        <f t="shared" ca="1" si="46"/>
        <v>#VALUE!</v>
      </c>
      <c r="V147" s="460" t="e">
        <f t="shared" ca="1" si="46"/>
        <v>#VALUE!</v>
      </c>
    </row>
    <row r="148" spans="5:22">
      <c r="E148" s="460" t="e">
        <f t="shared" ca="1" si="43"/>
        <v>#VALUE!</v>
      </c>
      <c r="F148" s="460" t="e">
        <f t="shared" ca="1" si="45"/>
        <v>#VALUE!</v>
      </c>
      <c r="G148" s="460" t="e">
        <f t="shared" ref="G148:U148" ca="1" si="47">IF(F$147=0,F149,F148)</f>
        <v>#VALUE!</v>
      </c>
      <c r="H148" s="460" t="e">
        <f t="shared" ca="1" si="47"/>
        <v>#VALUE!</v>
      </c>
      <c r="I148" s="460" t="e">
        <f t="shared" ca="1" si="47"/>
        <v>#VALUE!</v>
      </c>
      <c r="J148" s="460" t="e">
        <f t="shared" ca="1" si="47"/>
        <v>#VALUE!</v>
      </c>
      <c r="K148" s="460" t="e">
        <f t="shared" ca="1" si="47"/>
        <v>#VALUE!</v>
      </c>
      <c r="L148" s="460" t="e">
        <f t="shared" ca="1" si="47"/>
        <v>#VALUE!</v>
      </c>
      <c r="M148" s="460" t="e">
        <f t="shared" ca="1" si="47"/>
        <v>#VALUE!</v>
      </c>
      <c r="N148" s="460" t="e">
        <f t="shared" ca="1" si="47"/>
        <v>#VALUE!</v>
      </c>
      <c r="O148" s="460" t="e">
        <f t="shared" ca="1" si="47"/>
        <v>#VALUE!</v>
      </c>
      <c r="P148" s="460" t="e">
        <f t="shared" ca="1" si="47"/>
        <v>#VALUE!</v>
      </c>
      <c r="Q148" s="460" t="e">
        <f t="shared" ca="1" si="47"/>
        <v>#VALUE!</v>
      </c>
      <c r="R148" s="460" t="e">
        <f t="shared" ca="1" si="47"/>
        <v>#VALUE!</v>
      </c>
      <c r="S148" s="460" t="e">
        <f t="shared" ca="1" si="47"/>
        <v>#VALUE!</v>
      </c>
      <c r="T148" s="460" t="e">
        <f t="shared" ca="1" si="47"/>
        <v>#VALUE!</v>
      </c>
      <c r="U148" s="460" t="e">
        <f t="shared" ca="1" si="47"/>
        <v>#VALUE!</v>
      </c>
      <c r="V148" s="460" t="e">
        <f t="shared" ca="1" si="46"/>
        <v>#VALUE!</v>
      </c>
    </row>
    <row r="149" spans="5:22">
      <c r="E149" s="460" t="e">
        <f t="shared" ca="1" si="43"/>
        <v>#VALUE!</v>
      </c>
      <c r="F149" s="460" t="e">
        <f t="shared" ca="1" si="45"/>
        <v>#VALUE!</v>
      </c>
      <c r="G149" s="460" t="e">
        <f t="shared" ca="1" si="46"/>
        <v>#VALUE!</v>
      </c>
      <c r="H149" s="460" t="e">
        <f t="shared" ca="1" si="46"/>
        <v>#VALUE!</v>
      </c>
      <c r="I149" s="460" t="e">
        <f t="shared" ca="1" si="46"/>
        <v>#VALUE!</v>
      </c>
      <c r="J149" s="460" t="e">
        <f t="shared" ca="1" si="46"/>
        <v>#VALUE!</v>
      </c>
      <c r="K149" s="460" t="e">
        <f t="shared" ca="1" si="46"/>
        <v>#VALUE!</v>
      </c>
      <c r="L149" s="460" t="e">
        <f t="shared" ca="1" si="46"/>
        <v>#VALUE!</v>
      </c>
      <c r="M149" s="460" t="e">
        <f t="shared" ca="1" si="46"/>
        <v>#VALUE!</v>
      </c>
      <c r="N149" s="460" t="e">
        <f t="shared" ca="1" si="46"/>
        <v>#VALUE!</v>
      </c>
      <c r="O149" s="460" t="e">
        <f t="shared" ca="1" si="46"/>
        <v>#VALUE!</v>
      </c>
      <c r="P149" s="460" t="e">
        <f t="shared" ca="1" si="46"/>
        <v>#VALUE!</v>
      </c>
      <c r="Q149" s="460" t="e">
        <f t="shared" ca="1" si="46"/>
        <v>#VALUE!</v>
      </c>
      <c r="R149" s="460" t="e">
        <f t="shared" ca="1" si="46"/>
        <v>#VALUE!</v>
      </c>
      <c r="S149" s="460" t="e">
        <f t="shared" ca="1" si="46"/>
        <v>#VALUE!</v>
      </c>
      <c r="T149" s="460" t="e">
        <f t="shared" ca="1" si="46"/>
        <v>#VALUE!</v>
      </c>
      <c r="U149" s="460" t="e">
        <f t="shared" ca="1" si="46"/>
        <v>#VALUE!</v>
      </c>
      <c r="V149" s="460" t="e">
        <f t="shared" ca="1" si="46"/>
        <v>#VALUE!</v>
      </c>
    </row>
    <row r="150" spans="5:22">
      <c r="E150" s="460" t="e">
        <f t="shared" ca="1" si="43"/>
        <v>#VALUE!</v>
      </c>
      <c r="F150" s="460" t="e">
        <f t="shared" ca="1" si="45"/>
        <v>#VALUE!</v>
      </c>
      <c r="G150" s="460" t="e">
        <f t="shared" ca="1" si="46"/>
        <v>#VALUE!</v>
      </c>
      <c r="H150" s="460" t="e">
        <f t="shared" ca="1" si="46"/>
        <v>#VALUE!</v>
      </c>
      <c r="I150" s="460" t="e">
        <f t="shared" ca="1" si="46"/>
        <v>#VALUE!</v>
      </c>
      <c r="J150" s="460" t="e">
        <f t="shared" ca="1" si="46"/>
        <v>#VALUE!</v>
      </c>
      <c r="K150" s="460" t="e">
        <f t="shared" ca="1" si="46"/>
        <v>#VALUE!</v>
      </c>
      <c r="L150" s="460" t="e">
        <f t="shared" ca="1" si="46"/>
        <v>#VALUE!</v>
      </c>
      <c r="M150" s="460" t="e">
        <f t="shared" ca="1" si="46"/>
        <v>#VALUE!</v>
      </c>
      <c r="N150" s="460" t="e">
        <f t="shared" ca="1" si="46"/>
        <v>#VALUE!</v>
      </c>
      <c r="O150" s="460" t="e">
        <f t="shared" ca="1" si="46"/>
        <v>#VALUE!</v>
      </c>
      <c r="P150" s="460" t="e">
        <f t="shared" ca="1" si="46"/>
        <v>#VALUE!</v>
      </c>
      <c r="Q150" s="460" t="e">
        <f t="shared" ca="1" si="46"/>
        <v>#VALUE!</v>
      </c>
      <c r="R150" s="460" t="e">
        <f t="shared" ca="1" si="46"/>
        <v>#VALUE!</v>
      </c>
      <c r="S150" s="460" t="e">
        <f t="shared" ca="1" si="46"/>
        <v>#VALUE!</v>
      </c>
      <c r="T150" s="460" t="e">
        <f t="shared" ca="1" si="46"/>
        <v>#VALUE!</v>
      </c>
      <c r="U150" s="460" t="e">
        <f t="shared" ca="1" si="46"/>
        <v>#VALUE!</v>
      </c>
      <c r="V150" s="460" t="e">
        <f t="shared" ca="1" si="46"/>
        <v>#VALUE!</v>
      </c>
    </row>
    <row r="151" spans="5:22">
      <c r="E151" s="460" t="e">
        <f t="shared" ca="1" si="43"/>
        <v>#VALUE!</v>
      </c>
      <c r="F151" s="460" t="e">
        <f t="shared" ca="1" si="45"/>
        <v>#VALUE!</v>
      </c>
      <c r="G151" s="460" t="e">
        <f t="shared" ca="1" si="46"/>
        <v>#VALUE!</v>
      </c>
      <c r="H151" s="460" t="e">
        <f t="shared" ca="1" si="46"/>
        <v>#VALUE!</v>
      </c>
      <c r="I151" s="460" t="e">
        <f t="shared" ca="1" si="46"/>
        <v>#VALUE!</v>
      </c>
      <c r="J151" s="460" t="e">
        <f t="shared" ca="1" si="46"/>
        <v>#VALUE!</v>
      </c>
      <c r="K151" s="460" t="e">
        <f t="shared" ca="1" si="46"/>
        <v>#VALUE!</v>
      </c>
      <c r="L151" s="460" t="e">
        <f t="shared" ca="1" si="46"/>
        <v>#VALUE!</v>
      </c>
      <c r="M151" s="460" t="e">
        <f t="shared" ca="1" si="46"/>
        <v>#VALUE!</v>
      </c>
      <c r="N151" s="460" t="e">
        <f t="shared" ca="1" si="46"/>
        <v>#VALUE!</v>
      </c>
      <c r="O151" s="460" t="e">
        <f t="shared" ca="1" si="46"/>
        <v>#VALUE!</v>
      </c>
      <c r="P151" s="460" t="e">
        <f t="shared" ca="1" si="46"/>
        <v>#VALUE!</v>
      </c>
      <c r="Q151" s="460" t="e">
        <f t="shared" ca="1" si="46"/>
        <v>#VALUE!</v>
      </c>
      <c r="R151" s="460" t="e">
        <f t="shared" ca="1" si="46"/>
        <v>#VALUE!</v>
      </c>
      <c r="S151" s="460" t="e">
        <f t="shared" ca="1" si="46"/>
        <v>#VALUE!</v>
      </c>
      <c r="T151" s="460" t="e">
        <f t="shared" ca="1" si="46"/>
        <v>#VALUE!</v>
      </c>
      <c r="U151" s="460" t="e">
        <f t="shared" ca="1" si="46"/>
        <v>#VALUE!</v>
      </c>
      <c r="V151" s="460" t="e">
        <f t="shared" ca="1" si="46"/>
        <v>#VALUE!</v>
      </c>
    </row>
    <row r="152" spans="5:22">
      <c r="E152" s="460" t="e">
        <f t="shared" ca="1" si="43"/>
        <v>#VALUE!</v>
      </c>
      <c r="F152" s="460" t="e">
        <f t="shared" ca="1" si="45"/>
        <v>#VALUE!</v>
      </c>
      <c r="G152" s="460" t="e">
        <f t="shared" ca="1" si="46"/>
        <v>#VALUE!</v>
      </c>
      <c r="H152" s="460" t="e">
        <f t="shared" ca="1" si="46"/>
        <v>#VALUE!</v>
      </c>
      <c r="I152" s="460" t="e">
        <f t="shared" ca="1" si="46"/>
        <v>#VALUE!</v>
      </c>
      <c r="J152" s="460" t="e">
        <f t="shared" ca="1" si="46"/>
        <v>#VALUE!</v>
      </c>
      <c r="K152" s="460" t="e">
        <f t="shared" ca="1" si="46"/>
        <v>#VALUE!</v>
      </c>
      <c r="L152" s="460" t="e">
        <f t="shared" ca="1" si="46"/>
        <v>#VALUE!</v>
      </c>
      <c r="M152" s="460" t="e">
        <f t="shared" ca="1" si="46"/>
        <v>#VALUE!</v>
      </c>
      <c r="N152" s="460" t="e">
        <f t="shared" ca="1" si="46"/>
        <v>#VALUE!</v>
      </c>
      <c r="O152" s="460" t="e">
        <f t="shared" ca="1" si="46"/>
        <v>#VALUE!</v>
      </c>
      <c r="P152" s="460" t="e">
        <f t="shared" ca="1" si="46"/>
        <v>#VALUE!</v>
      </c>
      <c r="Q152" s="460" t="e">
        <f t="shared" ca="1" si="46"/>
        <v>#VALUE!</v>
      </c>
      <c r="R152" s="460" t="e">
        <f t="shared" ca="1" si="46"/>
        <v>#VALUE!</v>
      </c>
      <c r="S152" s="460" t="e">
        <f t="shared" ca="1" si="46"/>
        <v>#VALUE!</v>
      </c>
      <c r="T152" s="460" t="e">
        <f t="shared" ca="1" si="46"/>
        <v>#VALUE!</v>
      </c>
      <c r="U152" s="460" t="e">
        <f t="shared" ca="1" si="46"/>
        <v>#VALUE!</v>
      </c>
      <c r="V152" s="460" t="e">
        <f t="shared" ca="1" si="46"/>
        <v>#VALUE!</v>
      </c>
    </row>
    <row r="153" spans="5:22">
      <c r="E153" s="460" t="e">
        <f t="shared" ca="1" si="43"/>
        <v>#VALUE!</v>
      </c>
      <c r="F153" s="460" t="e">
        <f t="shared" ca="1" si="45"/>
        <v>#VALUE!</v>
      </c>
      <c r="G153" s="460" t="e">
        <f t="shared" ca="1" si="46"/>
        <v>#VALUE!</v>
      </c>
      <c r="H153" s="460" t="e">
        <f t="shared" ca="1" si="46"/>
        <v>#VALUE!</v>
      </c>
      <c r="I153" s="460" t="e">
        <f t="shared" ca="1" si="46"/>
        <v>#VALUE!</v>
      </c>
      <c r="J153" s="460" t="e">
        <f t="shared" ca="1" si="46"/>
        <v>#VALUE!</v>
      </c>
      <c r="K153" s="460" t="e">
        <f t="shared" ca="1" si="46"/>
        <v>#VALUE!</v>
      </c>
      <c r="L153" s="460" t="e">
        <f t="shared" ca="1" si="46"/>
        <v>#VALUE!</v>
      </c>
      <c r="M153" s="460" t="e">
        <f t="shared" ca="1" si="46"/>
        <v>#VALUE!</v>
      </c>
      <c r="N153" s="460" t="e">
        <f t="shared" ca="1" si="46"/>
        <v>#VALUE!</v>
      </c>
      <c r="O153" s="460" t="e">
        <f t="shared" ca="1" si="46"/>
        <v>#VALUE!</v>
      </c>
      <c r="P153" s="460" t="e">
        <f t="shared" ca="1" si="46"/>
        <v>#VALUE!</v>
      </c>
      <c r="Q153" s="460" t="e">
        <f t="shared" ca="1" si="46"/>
        <v>#VALUE!</v>
      </c>
      <c r="R153" s="460" t="e">
        <f t="shared" ca="1" si="46"/>
        <v>#VALUE!</v>
      </c>
      <c r="S153" s="460" t="e">
        <f t="shared" ca="1" si="46"/>
        <v>#VALUE!</v>
      </c>
      <c r="T153" s="460" t="e">
        <f t="shared" ca="1" si="46"/>
        <v>#VALUE!</v>
      </c>
      <c r="U153" s="460" t="e">
        <f t="shared" ca="1" si="46"/>
        <v>#VALUE!</v>
      </c>
      <c r="V153" s="460" t="e">
        <f t="shared" ca="1" si="46"/>
        <v>#VALUE!</v>
      </c>
    </row>
    <row r="154" spans="5:22">
      <c r="E154" s="460" t="e">
        <f t="shared" ca="1" si="43"/>
        <v>#VALUE!</v>
      </c>
      <c r="F154" s="460" t="e">
        <f t="shared" ca="1" si="45"/>
        <v>#VALUE!</v>
      </c>
      <c r="G154" s="460" t="e">
        <f t="shared" ca="1" si="46"/>
        <v>#VALUE!</v>
      </c>
      <c r="H154" s="460" t="e">
        <f t="shared" ca="1" si="46"/>
        <v>#VALUE!</v>
      </c>
      <c r="I154" s="460" t="e">
        <f t="shared" ca="1" si="46"/>
        <v>#VALUE!</v>
      </c>
      <c r="J154" s="460" t="e">
        <f t="shared" ca="1" si="46"/>
        <v>#VALUE!</v>
      </c>
      <c r="K154" s="460" t="e">
        <f t="shared" ca="1" si="46"/>
        <v>#VALUE!</v>
      </c>
      <c r="L154" s="460" t="e">
        <f t="shared" ca="1" si="46"/>
        <v>#VALUE!</v>
      </c>
      <c r="M154" s="460" t="e">
        <f t="shared" ca="1" si="46"/>
        <v>#VALUE!</v>
      </c>
      <c r="N154" s="460" t="e">
        <f t="shared" ca="1" si="46"/>
        <v>#VALUE!</v>
      </c>
      <c r="O154" s="460" t="e">
        <f t="shared" ca="1" si="46"/>
        <v>#VALUE!</v>
      </c>
      <c r="P154" s="460" t="e">
        <f t="shared" ca="1" si="46"/>
        <v>#VALUE!</v>
      </c>
      <c r="Q154" s="460" t="e">
        <f t="shared" ca="1" si="46"/>
        <v>#VALUE!</v>
      </c>
      <c r="R154" s="460" t="e">
        <f t="shared" ca="1" si="46"/>
        <v>#VALUE!</v>
      </c>
      <c r="S154" s="460" t="e">
        <f t="shared" ca="1" si="46"/>
        <v>#VALUE!</v>
      </c>
      <c r="T154" s="460" t="e">
        <f t="shared" ca="1" si="46"/>
        <v>#VALUE!</v>
      </c>
      <c r="U154" s="460" t="e">
        <f t="shared" ca="1" si="46"/>
        <v>#VALUE!</v>
      </c>
      <c r="V154" s="460" t="e">
        <f t="shared" ca="1" si="46"/>
        <v>#VALUE!</v>
      </c>
    </row>
    <row r="155" spans="5:22">
      <c r="E155" s="460" t="e">
        <f t="shared" ca="1" si="43"/>
        <v>#VALUE!</v>
      </c>
      <c r="F155" s="460" t="e">
        <f t="shared" ca="1" si="45"/>
        <v>#VALUE!</v>
      </c>
      <c r="G155" s="460" t="e">
        <f t="shared" ca="1" si="46"/>
        <v>#VALUE!</v>
      </c>
      <c r="H155" s="460" t="e">
        <f t="shared" ca="1" si="46"/>
        <v>#VALUE!</v>
      </c>
      <c r="I155" s="460" t="e">
        <f t="shared" ca="1" si="46"/>
        <v>#VALUE!</v>
      </c>
      <c r="J155" s="460" t="e">
        <f t="shared" ca="1" si="46"/>
        <v>#VALUE!</v>
      </c>
      <c r="K155" s="460" t="e">
        <f t="shared" ca="1" si="46"/>
        <v>#VALUE!</v>
      </c>
      <c r="L155" s="460" t="e">
        <f t="shared" ca="1" si="46"/>
        <v>#VALUE!</v>
      </c>
      <c r="M155" s="460" t="e">
        <f t="shared" ca="1" si="46"/>
        <v>#VALUE!</v>
      </c>
      <c r="N155" s="460" t="e">
        <f t="shared" ca="1" si="46"/>
        <v>#VALUE!</v>
      </c>
      <c r="O155" s="460" t="e">
        <f t="shared" ca="1" si="46"/>
        <v>#VALUE!</v>
      </c>
      <c r="P155" s="460" t="e">
        <f t="shared" ca="1" si="46"/>
        <v>#VALUE!</v>
      </c>
      <c r="Q155" s="460" t="e">
        <f t="shared" ca="1" si="46"/>
        <v>#VALUE!</v>
      </c>
      <c r="R155" s="460" t="e">
        <f t="shared" ca="1" si="46"/>
        <v>#VALUE!</v>
      </c>
      <c r="S155" s="460" t="e">
        <f t="shared" ca="1" si="46"/>
        <v>#VALUE!</v>
      </c>
      <c r="T155" s="460" t="e">
        <f t="shared" ca="1" si="46"/>
        <v>#VALUE!</v>
      </c>
      <c r="U155" s="460" t="e">
        <f t="shared" ca="1" si="46"/>
        <v>#VALUE!</v>
      </c>
      <c r="V155" s="460" t="e">
        <f t="shared" ca="1" si="46"/>
        <v>#VALUE!</v>
      </c>
    </row>
    <row r="156" spans="5:22">
      <c r="E156" s="460" t="e">
        <f t="shared" ca="1" si="43"/>
        <v>#VALUE!</v>
      </c>
      <c r="F156" s="460" t="e">
        <f t="shared" ca="1" si="45"/>
        <v>#VALUE!</v>
      </c>
      <c r="G156" s="460" t="e">
        <f t="shared" ca="1" si="46"/>
        <v>#VALUE!</v>
      </c>
      <c r="H156" s="460" t="e">
        <f t="shared" ca="1" si="46"/>
        <v>#VALUE!</v>
      </c>
      <c r="I156" s="460" t="e">
        <f t="shared" ca="1" si="46"/>
        <v>#VALUE!</v>
      </c>
      <c r="J156" s="460" t="e">
        <f t="shared" ca="1" si="46"/>
        <v>#VALUE!</v>
      </c>
      <c r="K156" s="460" t="e">
        <f t="shared" ca="1" si="46"/>
        <v>#VALUE!</v>
      </c>
      <c r="L156" s="460" t="e">
        <f t="shared" ca="1" si="46"/>
        <v>#VALUE!</v>
      </c>
      <c r="M156" s="460" t="e">
        <f t="shared" ca="1" si="46"/>
        <v>#VALUE!</v>
      </c>
      <c r="N156" s="460" t="e">
        <f t="shared" ca="1" si="46"/>
        <v>#VALUE!</v>
      </c>
      <c r="O156" s="460" t="e">
        <f t="shared" ca="1" si="46"/>
        <v>#VALUE!</v>
      </c>
      <c r="P156" s="460" t="e">
        <f t="shared" ca="1" si="46"/>
        <v>#VALUE!</v>
      </c>
      <c r="Q156" s="460" t="e">
        <f t="shared" ca="1" si="46"/>
        <v>#VALUE!</v>
      </c>
      <c r="R156" s="460" t="e">
        <f t="shared" ca="1" si="46"/>
        <v>#VALUE!</v>
      </c>
      <c r="S156" s="460" t="e">
        <f t="shared" ca="1" si="46"/>
        <v>#VALUE!</v>
      </c>
      <c r="T156" s="460" t="e">
        <f t="shared" ca="1" si="46"/>
        <v>#VALUE!</v>
      </c>
      <c r="U156" s="460" t="e">
        <f t="shared" ca="1" si="46"/>
        <v>#VALUE!</v>
      </c>
      <c r="V156" s="460" t="e">
        <f t="shared" ca="1" si="46"/>
        <v>#VALUE!</v>
      </c>
    </row>
    <row r="157" spans="5:22">
      <c r="E157" s="460" t="e">
        <f t="shared" ca="1" si="43"/>
        <v>#VALUE!</v>
      </c>
      <c r="F157" s="460" t="e">
        <f t="shared" ca="1" si="45"/>
        <v>#VALUE!</v>
      </c>
      <c r="G157" s="460" t="e">
        <f t="shared" ca="1" si="46"/>
        <v>#VALUE!</v>
      </c>
      <c r="H157" s="460" t="e">
        <f t="shared" ca="1" si="46"/>
        <v>#VALUE!</v>
      </c>
      <c r="I157" s="460" t="e">
        <f t="shared" ca="1" si="46"/>
        <v>#VALUE!</v>
      </c>
      <c r="J157" s="460" t="e">
        <f t="shared" ca="1" si="46"/>
        <v>#VALUE!</v>
      </c>
      <c r="K157" s="460" t="e">
        <f t="shared" ca="1" si="46"/>
        <v>#VALUE!</v>
      </c>
      <c r="L157" s="460" t="e">
        <f t="shared" ca="1" si="46"/>
        <v>#VALUE!</v>
      </c>
      <c r="M157" s="460" t="e">
        <f t="shared" ca="1" si="46"/>
        <v>#VALUE!</v>
      </c>
      <c r="N157" s="460" t="e">
        <f t="shared" ca="1" si="46"/>
        <v>#VALUE!</v>
      </c>
      <c r="O157" s="460" t="e">
        <f t="shared" ca="1" si="46"/>
        <v>#VALUE!</v>
      </c>
      <c r="P157" s="460" t="e">
        <f t="shared" ca="1" si="46"/>
        <v>#VALUE!</v>
      </c>
      <c r="Q157" s="460" t="e">
        <f t="shared" ca="1" si="46"/>
        <v>#VALUE!</v>
      </c>
      <c r="R157" s="460" t="e">
        <f t="shared" ca="1" si="46"/>
        <v>#VALUE!</v>
      </c>
      <c r="S157" s="460" t="e">
        <f t="shared" ca="1" si="46"/>
        <v>#VALUE!</v>
      </c>
      <c r="T157" s="460" t="e">
        <f t="shared" ca="1" si="46"/>
        <v>#VALUE!</v>
      </c>
      <c r="U157" s="460" t="e">
        <f t="shared" ca="1" si="46"/>
        <v>#VALUE!</v>
      </c>
      <c r="V157" s="460" t="e">
        <f t="shared" ca="1" si="46"/>
        <v>#VALUE!</v>
      </c>
    </row>
    <row r="158" spans="5:22">
      <c r="E158" s="463"/>
      <c r="F158" s="463"/>
      <c r="G158" s="463"/>
      <c r="H158" s="463"/>
      <c r="I158" s="463"/>
      <c r="J158" s="463"/>
      <c r="K158" s="461"/>
      <c r="L158" s="461"/>
      <c r="M158" s="461"/>
      <c r="N158" s="461"/>
      <c r="O158" s="461"/>
      <c r="P158" s="461"/>
      <c r="Q158" s="461"/>
      <c r="R158" s="461"/>
      <c r="S158" s="461"/>
      <c r="T158" s="461"/>
      <c r="U158" s="461"/>
      <c r="V158" s="461"/>
    </row>
    <row r="159" spans="5:22">
      <c r="E159" s="460" t="e">
        <f t="shared" ref="E159:E176" ca="1" si="48">V140</f>
        <v>#VALUE!</v>
      </c>
      <c r="F159" s="460" t="e">
        <f t="shared" ref="F159:V166" ca="1" si="49">E159</f>
        <v>#VALUE!</v>
      </c>
      <c r="G159" s="460" t="e">
        <f t="shared" ca="1" si="49"/>
        <v>#VALUE!</v>
      </c>
      <c r="H159" s="460" t="e">
        <f t="shared" ca="1" si="49"/>
        <v>#VALUE!</v>
      </c>
      <c r="I159" s="460" t="e">
        <f t="shared" ca="1" si="49"/>
        <v>#VALUE!</v>
      </c>
      <c r="J159" s="460" t="e">
        <f t="shared" ca="1" si="49"/>
        <v>#VALUE!</v>
      </c>
      <c r="K159" s="460" t="e">
        <f t="shared" ca="1" si="49"/>
        <v>#VALUE!</v>
      </c>
      <c r="L159" s="460" t="e">
        <f t="shared" ca="1" si="49"/>
        <v>#VALUE!</v>
      </c>
      <c r="M159" s="460" t="e">
        <f t="shared" ca="1" si="49"/>
        <v>#VALUE!</v>
      </c>
      <c r="N159" s="460" t="e">
        <f t="shared" ca="1" si="49"/>
        <v>#VALUE!</v>
      </c>
      <c r="O159" s="460" t="e">
        <f t="shared" ca="1" si="49"/>
        <v>#VALUE!</v>
      </c>
      <c r="P159" s="460" t="e">
        <f t="shared" ca="1" si="49"/>
        <v>#VALUE!</v>
      </c>
      <c r="Q159" s="460" t="e">
        <f t="shared" ca="1" si="49"/>
        <v>#VALUE!</v>
      </c>
      <c r="R159" s="460" t="e">
        <f t="shared" ca="1" si="49"/>
        <v>#VALUE!</v>
      </c>
      <c r="S159" s="460" t="e">
        <f t="shared" ca="1" si="49"/>
        <v>#VALUE!</v>
      </c>
      <c r="T159" s="460" t="e">
        <f t="shared" ca="1" si="49"/>
        <v>#VALUE!</v>
      </c>
      <c r="U159" s="460" t="e">
        <f t="shared" ca="1" si="49"/>
        <v>#VALUE!</v>
      </c>
      <c r="V159" s="460" t="e">
        <f t="shared" ca="1" si="49"/>
        <v>#VALUE!</v>
      </c>
    </row>
    <row r="160" spans="5:22">
      <c r="E160" s="460" t="e">
        <f t="shared" ca="1" si="48"/>
        <v>#VALUE!</v>
      </c>
      <c r="F160" s="460" t="e">
        <f t="shared" ca="1" si="49"/>
        <v>#VALUE!</v>
      </c>
      <c r="G160" s="460" t="e">
        <f t="shared" ca="1" si="49"/>
        <v>#VALUE!</v>
      </c>
      <c r="H160" s="460" t="e">
        <f t="shared" ca="1" si="49"/>
        <v>#VALUE!</v>
      </c>
      <c r="I160" s="460" t="e">
        <f t="shared" ca="1" si="49"/>
        <v>#VALUE!</v>
      </c>
      <c r="J160" s="460" t="e">
        <f t="shared" ca="1" si="49"/>
        <v>#VALUE!</v>
      </c>
      <c r="K160" s="460" t="e">
        <f t="shared" ca="1" si="49"/>
        <v>#VALUE!</v>
      </c>
      <c r="L160" s="460" t="e">
        <f t="shared" ca="1" si="49"/>
        <v>#VALUE!</v>
      </c>
      <c r="M160" s="460" t="e">
        <f t="shared" ca="1" si="49"/>
        <v>#VALUE!</v>
      </c>
      <c r="N160" s="460" t="e">
        <f t="shared" ca="1" si="49"/>
        <v>#VALUE!</v>
      </c>
      <c r="O160" s="460" t="e">
        <f t="shared" ca="1" si="49"/>
        <v>#VALUE!</v>
      </c>
      <c r="P160" s="460" t="e">
        <f t="shared" ca="1" si="49"/>
        <v>#VALUE!</v>
      </c>
      <c r="Q160" s="460" t="e">
        <f t="shared" ca="1" si="49"/>
        <v>#VALUE!</v>
      </c>
      <c r="R160" s="460" t="e">
        <f t="shared" ca="1" si="49"/>
        <v>#VALUE!</v>
      </c>
      <c r="S160" s="460" t="e">
        <f t="shared" ca="1" si="49"/>
        <v>#VALUE!</v>
      </c>
      <c r="T160" s="460" t="e">
        <f t="shared" ca="1" si="49"/>
        <v>#VALUE!</v>
      </c>
      <c r="U160" s="460" t="e">
        <f t="shared" ca="1" si="49"/>
        <v>#VALUE!</v>
      </c>
      <c r="V160" s="460" t="e">
        <f t="shared" ca="1" si="49"/>
        <v>#VALUE!</v>
      </c>
    </row>
    <row r="161" spans="5:22">
      <c r="E161" s="460" t="e">
        <f t="shared" ca="1" si="48"/>
        <v>#VALUE!</v>
      </c>
      <c r="F161" s="460" t="e">
        <f t="shared" ca="1" si="49"/>
        <v>#VALUE!</v>
      </c>
      <c r="G161" s="460" t="e">
        <f t="shared" ca="1" si="49"/>
        <v>#VALUE!</v>
      </c>
      <c r="H161" s="460" t="e">
        <f t="shared" ca="1" si="49"/>
        <v>#VALUE!</v>
      </c>
      <c r="I161" s="460" t="e">
        <f t="shared" ca="1" si="49"/>
        <v>#VALUE!</v>
      </c>
      <c r="J161" s="460" t="e">
        <f t="shared" ca="1" si="49"/>
        <v>#VALUE!</v>
      </c>
      <c r="K161" s="460" t="e">
        <f t="shared" ca="1" si="49"/>
        <v>#VALUE!</v>
      </c>
      <c r="L161" s="460" t="e">
        <f t="shared" ca="1" si="49"/>
        <v>#VALUE!</v>
      </c>
      <c r="M161" s="460" t="e">
        <f t="shared" ca="1" si="49"/>
        <v>#VALUE!</v>
      </c>
      <c r="N161" s="460" t="e">
        <f t="shared" ca="1" si="49"/>
        <v>#VALUE!</v>
      </c>
      <c r="O161" s="460" t="e">
        <f t="shared" ca="1" si="49"/>
        <v>#VALUE!</v>
      </c>
      <c r="P161" s="460" t="e">
        <f t="shared" ca="1" si="49"/>
        <v>#VALUE!</v>
      </c>
      <c r="Q161" s="460" t="e">
        <f t="shared" ca="1" si="49"/>
        <v>#VALUE!</v>
      </c>
      <c r="R161" s="460" t="e">
        <f t="shared" ca="1" si="49"/>
        <v>#VALUE!</v>
      </c>
      <c r="S161" s="460" t="e">
        <f t="shared" ca="1" si="49"/>
        <v>#VALUE!</v>
      </c>
      <c r="T161" s="460" t="e">
        <f t="shared" ca="1" si="49"/>
        <v>#VALUE!</v>
      </c>
      <c r="U161" s="460" t="e">
        <f t="shared" ca="1" si="49"/>
        <v>#VALUE!</v>
      </c>
      <c r="V161" s="460" t="e">
        <f t="shared" ca="1" si="49"/>
        <v>#VALUE!</v>
      </c>
    </row>
    <row r="162" spans="5:22">
      <c r="E162" s="460" t="e">
        <f t="shared" ca="1" si="48"/>
        <v>#VALUE!</v>
      </c>
      <c r="F162" s="460" t="e">
        <f t="shared" ca="1" si="49"/>
        <v>#VALUE!</v>
      </c>
      <c r="G162" s="460" t="e">
        <f t="shared" ca="1" si="49"/>
        <v>#VALUE!</v>
      </c>
      <c r="H162" s="460" t="e">
        <f t="shared" ca="1" si="49"/>
        <v>#VALUE!</v>
      </c>
      <c r="I162" s="460" t="e">
        <f t="shared" ca="1" si="49"/>
        <v>#VALUE!</v>
      </c>
      <c r="J162" s="460" t="e">
        <f t="shared" ca="1" si="49"/>
        <v>#VALUE!</v>
      </c>
      <c r="K162" s="460" t="e">
        <f t="shared" ca="1" si="49"/>
        <v>#VALUE!</v>
      </c>
      <c r="L162" s="460" t="e">
        <f t="shared" ca="1" si="49"/>
        <v>#VALUE!</v>
      </c>
      <c r="M162" s="460" t="e">
        <f t="shared" ca="1" si="49"/>
        <v>#VALUE!</v>
      </c>
      <c r="N162" s="460" t="e">
        <f t="shared" ca="1" si="49"/>
        <v>#VALUE!</v>
      </c>
      <c r="O162" s="460" t="e">
        <f t="shared" ca="1" si="49"/>
        <v>#VALUE!</v>
      </c>
      <c r="P162" s="460" t="e">
        <f t="shared" ca="1" si="49"/>
        <v>#VALUE!</v>
      </c>
      <c r="Q162" s="460" t="e">
        <f t="shared" ca="1" si="49"/>
        <v>#VALUE!</v>
      </c>
      <c r="R162" s="460" t="e">
        <f t="shared" ca="1" si="49"/>
        <v>#VALUE!</v>
      </c>
      <c r="S162" s="460" t="e">
        <f t="shared" ca="1" si="49"/>
        <v>#VALUE!</v>
      </c>
      <c r="T162" s="460" t="e">
        <f t="shared" ca="1" si="49"/>
        <v>#VALUE!</v>
      </c>
      <c r="U162" s="460" t="e">
        <f t="shared" ca="1" si="49"/>
        <v>#VALUE!</v>
      </c>
      <c r="V162" s="460" t="e">
        <f t="shared" ca="1" si="49"/>
        <v>#VALUE!</v>
      </c>
    </row>
    <row r="163" spans="5:22">
      <c r="E163" s="460" t="e">
        <f t="shared" ca="1" si="48"/>
        <v>#VALUE!</v>
      </c>
      <c r="F163" s="460" t="e">
        <f t="shared" ca="1" si="49"/>
        <v>#VALUE!</v>
      </c>
      <c r="G163" s="460" t="e">
        <f t="shared" ca="1" si="49"/>
        <v>#VALUE!</v>
      </c>
      <c r="H163" s="460" t="e">
        <f t="shared" ca="1" si="49"/>
        <v>#VALUE!</v>
      </c>
      <c r="I163" s="460" t="e">
        <f t="shared" ca="1" si="49"/>
        <v>#VALUE!</v>
      </c>
      <c r="J163" s="460" t="e">
        <f t="shared" ca="1" si="49"/>
        <v>#VALUE!</v>
      </c>
      <c r="K163" s="460" t="e">
        <f t="shared" ca="1" si="49"/>
        <v>#VALUE!</v>
      </c>
      <c r="L163" s="460" t="e">
        <f t="shared" ca="1" si="49"/>
        <v>#VALUE!</v>
      </c>
      <c r="M163" s="460" t="e">
        <f t="shared" ca="1" si="49"/>
        <v>#VALUE!</v>
      </c>
      <c r="N163" s="460" t="e">
        <f t="shared" ca="1" si="49"/>
        <v>#VALUE!</v>
      </c>
      <c r="O163" s="460" t="e">
        <f t="shared" ca="1" si="49"/>
        <v>#VALUE!</v>
      </c>
      <c r="P163" s="460" t="e">
        <f t="shared" ca="1" si="49"/>
        <v>#VALUE!</v>
      </c>
      <c r="Q163" s="460" t="e">
        <f t="shared" ca="1" si="49"/>
        <v>#VALUE!</v>
      </c>
      <c r="R163" s="460" t="e">
        <f t="shared" ca="1" si="49"/>
        <v>#VALUE!</v>
      </c>
      <c r="S163" s="460" t="e">
        <f t="shared" ca="1" si="49"/>
        <v>#VALUE!</v>
      </c>
      <c r="T163" s="460" t="e">
        <f t="shared" ca="1" si="49"/>
        <v>#VALUE!</v>
      </c>
      <c r="U163" s="460" t="e">
        <f t="shared" ca="1" si="49"/>
        <v>#VALUE!</v>
      </c>
      <c r="V163" s="460" t="e">
        <f t="shared" ca="1" si="49"/>
        <v>#VALUE!</v>
      </c>
    </row>
    <row r="164" spans="5:22">
      <c r="E164" s="460" t="e">
        <f t="shared" ca="1" si="48"/>
        <v>#VALUE!</v>
      </c>
      <c r="F164" s="460" t="e">
        <f t="shared" ca="1" si="49"/>
        <v>#VALUE!</v>
      </c>
      <c r="G164" s="460" t="e">
        <f t="shared" ca="1" si="49"/>
        <v>#VALUE!</v>
      </c>
      <c r="H164" s="460" t="e">
        <f t="shared" ca="1" si="49"/>
        <v>#VALUE!</v>
      </c>
      <c r="I164" s="460" t="e">
        <f t="shared" ca="1" si="49"/>
        <v>#VALUE!</v>
      </c>
      <c r="J164" s="460" t="e">
        <f t="shared" ca="1" si="49"/>
        <v>#VALUE!</v>
      </c>
      <c r="K164" s="460" t="e">
        <f t="shared" ca="1" si="49"/>
        <v>#VALUE!</v>
      </c>
      <c r="L164" s="460" t="e">
        <f t="shared" ca="1" si="49"/>
        <v>#VALUE!</v>
      </c>
      <c r="M164" s="460" t="e">
        <f t="shared" ca="1" si="49"/>
        <v>#VALUE!</v>
      </c>
      <c r="N164" s="460" t="e">
        <f t="shared" ca="1" si="49"/>
        <v>#VALUE!</v>
      </c>
      <c r="O164" s="460" t="e">
        <f t="shared" ca="1" si="49"/>
        <v>#VALUE!</v>
      </c>
      <c r="P164" s="460" t="e">
        <f t="shared" ca="1" si="49"/>
        <v>#VALUE!</v>
      </c>
      <c r="Q164" s="460" t="e">
        <f t="shared" ca="1" si="49"/>
        <v>#VALUE!</v>
      </c>
      <c r="R164" s="460" t="e">
        <f t="shared" ca="1" si="49"/>
        <v>#VALUE!</v>
      </c>
      <c r="S164" s="460" t="e">
        <f t="shared" ca="1" si="49"/>
        <v>#VALUE!</v>
      </c>
      <c r="T164" s="460" t="e">
        <f t="shared" ca="1" si="49"/>
        <v>#VALUE!</v>
      </c>
      <c r="U164" s="460" t="e">
        <f t="shared" ca="1" si="49"/>
        <v>#VALUE!</v>
      </c>
      <c r="V164" s="460" t="e">
        <f t="shared" ca="1" si="49"/>
        <v>#VALUE!</v>
      </c>
    </row>
    <row r="165" spans="5:22">
      <c r="E165" s="460" t="e">
        <f t="shared" ca="1" si="48"/>
        <v>#VALUE!</v>
      </c>
      <c r="F165" s="460" t="e">
        <f t="shared" ca="1" si="49"/>
        <v>#VALUE!</v>
      </c>
      <c r="G165" s="460" t="e">
        <f t="shared" ca="1" si="49"/>
        <v>#VALUE!</v>
      </c>
      <c r="H165" s="460" t="e">
        <f t="shared" ca="1" si="49"/>
        <v>#VALUE!</v>
      </c>
      <c r="I165" s="460" t="e">
        <f t="shared" ca="1" si="49"/>
        <v>#VALUE!</v>
      </c>
      <c r="J165" s="460" t="e">
        <f t="shared" ca="1" si="49"/>
        <v>#VALUE!</v>
      </c>
      <c r="K165" s="460" t="e">
        <f t="shared" ca="1" si="49"/>
        <v>#VALUE!</v>
      </c>
      <c r="L165" s="460" t="e">
        <f t="shared" ca="1" si="49"/>
        <v>#VALUE!</v>
      </c>
      <c r="M165" s="460" t="e">
        <f t="shared" ca="1" si="49"/>
        <v>#VALUE!</v>
      </c>
      <c r="N165" s="460" t="e">
        <f t="shared" ca="1" si="49"/>
        <v>#VALUE!</v>
      </c>
      <c r="O165" s="460" t="e">
        <f t="shared" ca="1" si="49"/>
        <v>#VALUE!</v>
      </c>
      <c r="P165" s="460" t="e">
        <f t="shared" ca="1" si="49"/>
        <v>#VALUE!</v>
      </c>
      <c r="Q165" s="460" t="e">
        <f t="shared" ca="1" si="49"/>
        <v>#VALUE!</v>
      </c>
      <c r="R165" s="460" t="e">
        <f t="shared" ca="1" si="49"/>
        <v>#VALUE!</v>
      </c>
      <c r="S165" s="460" t="e">
        <f t="shared" ca="1" si="49"/>
        <v>#VALUE!</v>
      </c>
      <c r="T165" s="460" t="e">
        <f t="shared" ca="1" si="49"/>
        <v>#VALUE!</v>
      </c>
      <c r="U165" s="460" t="e">
        <f t="shared" ca="1" si="49"/>
        <v>#VALUE!</v>
      </c>
      <c r="V165" s="460" t="e">
        <f t="shared" ca="1" si="49"/>
        <v>#VALUE!</v>
      </c>
    </row>
    <row r="166" spans="5:22">
      <c r="E166" s="460" t="e">
        <f t="shared" ca="1" si="48"/>
        <v>#VALUE!</v>
      </c>
      <c r="F166" s="460" t="e">
        <f t="shared" ca="1" si="49"/>
        <v>#VALUE!</v>
      </c>
      <c r="G166" s="460" t="e">
        <f t="shared" ca="1" si="49"/>
        <v>#VALUE!</v>
      </c>
      <c r="H166" s="460" t="e">
        <f t="shared" ca="1" si="49"/>
        <v>#VALUE!</v>
      </c>
      <c r="I166" s="460" t="e">
        <f t="shared" ca="1" si="49"/>
        <v>#VALUE!</v>
      </c>
      <c r="J166" s="460" t="e">
        <f t="shared" ca="1" si="49"/>
        <v>#VALUE!</v>
      </c>
      <c r="K166" s="460" t="e">
        <f t="shared" ca="1" si="49"/>
        <v>#VALUE!</v>
      </c>
      <c r="L166" s="460" t="e">
        <f t="shared" ca="1" si="49"/>
        <v>#VALUE!</v>
      </c>
      <c r="M166" s="460" t="e">
        <f t="shared" ca="1" si="49"/>
        <v>#VALUE!</v>
      </c>
      <c r="N166" s="460" t="e">
        <f t="shared" ca="1" si="49"/>
        <v>#VALUE!</v>
      </c>
      <c r="O166" s="460" t="e">
        <f t="shared" ca="1" si="49"/>
        <v>#VALUE!</v>
      </c>
      <c r="P166" s="460" t="e">
        <f t="shared" ca="1" si="49"/>
        <v>#VALUE!</v>
      </c>
      <c r="Q166" s="460" t="e">
        <f t="shared" ca="1" si="49"/>
        <v>#VALUE!</v>
      </c>
      <c r="R166" s="460" t="e">
        <f t="shared" ca="1" si="49"/>
        <v>#VALUE!</v>
      </c>
      <c r="S166" s="460" t="e">
        <f t="shared" ca="1" si="49"/>
        <v>#VALUE!</v>
      </c>
      <c r="T166" s="460" t="e">
        <f t="shared" ca="1" si="49"/>
        <v>#VALUE!</v>
      </c>
      <c r="U166" s="460" t="e">
        <f t="shared" ca="1" si="49"/>
        <v>#VALUE!</v>
      </c>
      <c r="V166" s="460" t="e">
        <f t="shared" ca="1" si="49"/>
        <v>#VALUE!</v>
      </c>
    </row>
    <row r="167" spans="5:22">
      <c r="E167" s="460" t="e">
        <f t="shared" ca="1" si="48"/>
        <v>#VALUE!</v>
      </c>
      <c r="F167" s="460" t="e">
        <f t="shared" ref="F167:F176" ca="1" si="50">IF(E$167=0,E168,E167)</f>
        <v>#VALUE!</v>
      </c>
      <c r="G167" s="460" t="e">
        <f t="shared" ref="G167:V176" ca="1" si="51">IF(F$167=0,F168,F167)</f>
        <v>#VALUE!</v>
      </c>
      <c r="H167" s="460" t="e">
        <f t="shared" ca="1" si="51"/>
        <v>#VALUE!</v>
      </c>
      <c r="I167" s="460" t="e">
        <f t="shared" ca="1" si="51"/>
        <v>#VALUE!</v>
      </c>
      <c r="J167" s="460" t="e">
        <f t="shared" ca="1" si="51"/>
        <v>#VALUE!</v>
      </c>
      <c r="K167" s="460" t="e">
        <f t="shared" ca="1" si="51"/>
        <v>#VALUE!</v>
      </c>
      <c r="L167" s="460" t="e">
        <f t="shared" ca="1" si="51"/>
        <v>#VALUE!</v>
      </c>
      <c r="M167" s="460" t="e">
        <f t="shared" ca="1" si="51"/>
        <v>#VALUE!</v>
      </c>
      <c r="N167" s="460" t="e">
        <f t="shared" ca="1" si="51"/>
        <v>#VALUE!</v>
      </c>
      <c r="O167" s="460" t="e">
        <f t="shared" ca="1" si="51"/>
        <v>#VALUE!</v>
      </c>
      <c r="P167" s="460" t="e">
        <f t="shared" ca="1" si="51"/>
        <v>#VALUE!</v>
      </c>
      <c r="Q167" s="460" t="e">
        <f t="shared" ca="1" si="51"/>
        <v>#VALUE!</v>
      </c>
      <c r="R167" s="460" t="e">
        <f t="shared" ca="1" si="51"/>
        <v>#VALUE!</v>
      </c>
      <c r="S167" s="460" t="e">
        <f t="shared" ca="1" si="51"/>
        <v>#VALUE!</v>
      </c>
      <c r="T167" s="460" t="e">
        <f t="shared" ca="1" si="51"/>
        <v>#VALUE!</v>
      </c>
      <c r="U167" s="460" t="e">
        <f t="shared" ca="1" si="51"/>
        <v>#VALUE!</v>
      </c>
      <c r="V167" s="460" t="e">
        <f t="shared" ca="1" si="51"/>
        <v>#VALUE!</v>
      </c>
    </row>
    <row r="168" spans="5:22">
      <c r="E168" s="460" t="e">
        <f t="shared" ca="1" si="48"/>
        <v>#VALUE!</v>
      </c>
      <c r="F168" s="460" t="e">
        <f t="shared" ca="1" si="50"/>
        <v>#VALUE!</v>
      </c>
      <c r="G168" s="460" t="e">
        <f t="shared" ref="G168:U168" ca="1" si="52">IF(F$167=0,F169,F168)</f>
        <v>#VALUE!</v>
      </c>
      <c r="H168" s="460" t="e">
        <f t="shared" ca="1" si="52"/>
        <v>#VALUE!</v>
      </c>
      <c r="I168" s="460" t="e">
        <f t="shared" ca="1" si="52"/>
        <v>#VALUE!</v>
      </c>
      <c r="J168" s="460" t="e">
        <f t="shared" ca="1" si="52"/>
        <v>#VALUE!</v>
      </c>
      <c r="K168" s="460" t="e">
        <f t="shared" ca="1" si="52"/>
        <v>#VALUE!</v>
      </c>
      <c r="L168" s="460" t="e">
        <f t="shared" ca="1" si="52"/>
        <v>#VALUE!</v>
      </c>
      <c r="M168" s="460" t="e">
        <f t="shared" ca="1" si="52"/>
        <v>#VALUE!</v>
      </c>
      <c r="N168" s="460" t="e">
        <f t="shared" ca="1" si="52"/>
        <v>#VALUE!</v>
      </c>
      <c r="O168" s="460" t="e">
        <f t="shared" ca="1" si="52"/>
        <v>#VALUE!</v>
      </c>
      <c r="P168" s="460" t="e">
        <f t="shared" ca="1" si="52"/>
        <v>#VALUE!</v>
      </c>
      <c r="Q168" s="460" t="e">
        <f t="shared" ca="1" si="52"/>
        <v>#VALUE!</v>
      </c>
      <c r="R168" s="460" t="e">
        <f t="shared" ca="1" si="52"/>
        <v>#VALUE!</v>
      </c>
      <c r="S168" s="460" t="e">
        <f t="shared" ca="1" si="52"/>
        <v>#VALUE!</v>
      </c>
      <c r="T168" s="460" t="e">
        <f t="shared" ca="1" si="52"/>
        <v>#VALUE!</v>
      </c>
      <c r="U168" s="460" t="e">
        <f t="shared" ca="1" si="52"/>
        <v>#VALUE!</v>
      </c>
      <c r="V168" s="460" t="e">
        <f t="shared" ca="1" si="51"/>
        <v>#VALUE!</v>
      </c>
    </row>
    <row r="169" spans="5:22">
      <c r="E169" s="460" t="e">
        <f t="shared" ca="1" si="48"/>
        <v>#VALUE!</v>
      </c>
      <c r="F169" s="460" t="e">
        <f t="shared" ca="1" si="50"/>
        <v>#VALUE!</v>
      </c>
      <c r="G169" s="460" t="e">
        <f t="shared" ca="1" si="51"/>
        <v>#VALUE!</v>
      </c>
      <c r="H169" s="460" t="e">
        <f t="shared" ca="1" si="51"/>
        <v>#VALUE!</v>
      </c>
      <c r="I169" s="460" t="e">
        <f t="shared" ca="1" si="51"/>
        <v>#VALUE!</v>
      </c>
      <c r="J169" s="460" t="e">
        <f t="shared" ca="1" si="51"/>
        <v>#VALUE!</v>
      </c>
      <c r="K169" s="460" t="e">
        <f t="shared" ca="1" si="51"/>
        <v>#VALUE!</v>
      </c>
      <c r="L169" s="460" t="e">
        <f t="shared" ca="1" si="51"/>
        <v>#VALUE!</v>
      </c>
      <c r="M169" s="460" t="e">
        <f t="shared" ca="1" si="51"/>
        <v>#VALUE!</v>
      </c>
      <c r="N169" s="460" t="e">
        <f t="shared" ca="1" si="51"/>
        <v>#VALUE!</v>
      </c>
      <c r="O169" s="460" t="e">
        <f t="shared" ca="1" si="51"/>
        <v>#VALUE!</v>
      </c>
      <c r="P169" s="460" t="e">
        <f t="shared" ca="1" si="51"/>
        <v>#VALUE!</v>
      </c>
      <c r="Q169" s="460" t="e">
        <f t="shared" ca="1" si="51"/>
        <v>#VALUE!</v>
      </c>
      <c r="R169" s="460" t="e">
        <f t="shared" ca="1" si="51"/>
        <v>#VALUE!</v>
      </c>
      <c r="S169" s="460" t="e">
        <f t="shared" ca="1" si="51"/>
        <v>#VALUE!</v>
      </c>
      <c r="T169" s="460" t="e">
        <f t="shared" ca="1" si="51"/>
        <v>#VALUE!</v>
      </c>
      <c r="U169" s="460" t="e">
        <f t="shared" ca="1" si="51"/>
        <v>#VALUE!</v>
      </c>
      <c r="V169" s="460" t="e">
        <f t="shared" ca="1" si="51"/>
        <v>#VALUE!</v>
      </c>
    </row>
    <row r="170" spans="5:22">
      <c r="E170" s="460" t="e">
        <f t="shared" ca="1" si="48"/>
        <v>#VALUE!</v>
      </c>
      <c r="F170" s="460" t="e">
        <f t="shared" ca="1" si="50"/>
        <v>#VALUE!</v>
      </c>
      <c r="G170" s="460" t="e">
        <f t="shared" ca="1" si="51"/>
        <v>#VALUE!</v>
      </c>
      <c r="H170" s="460" t="e">
        <f t="shared" ca="1" si="51"/>
        <v>#VALUE!</v>
      </c>
      <c r="I170" s="460" t="e">
        <f t="shared" ca="1" si="51"/>
        <v>#VALUE!</v>
      </c>
      <c r="J170" s="460" t="e">
        <f t="shared" ca="1" si="51"/>
        <v>#VALUE!</v>
      </c>
      <c r="K170" s="460" t="e">
        <f t="shared" ca="1" si="51"/>
        <v>#VALUE!</v>
      </c>
      <c r="L170" s="460" t="e">
        <f t="shared" ca="1" si="51"/>
        <v>#VALUE!</v>
      </c>
      <c r="M170" s="460" t="e">
        <f t="shared" ca="1" si="51"/>
        <v>#VALUE!</v>
      </c>
      <c r="N170" s="460" t="e">
        <f t="shared" ca="1" si="51"/>
        <v>#VALUE!</v>
      </c>
      <c r="O170" s="460" t="e">
        <f t="shared" ca="1" si="51"/>
        <v>#VALUE!</v>
      </c>
      <c r="P170" s="460" t="e">
        <f t="shared" ca="1" si="51"/>
        <v>#VALUE!</v>
      </c>
      <c r="Q170" s="460" t="e">
        <f t="shared" ca="1" si="51"/>
        <v>#VALUE!</v>
      </c>
      <c r="R170" s="460" t="e">
        <f t="shared" ca="1" si="51"/>
        <v>#VALUE!</v>
      </c>
      <c r="S170" s="460" t="e">
        <f t="shared" ca="1" si="51"/>
        <v>#VALUE!</v>
      </c>
      <c r="T170" s="460" t="e">
        <f t="shared" ca="1" si="51"/>
        <v>#VALUE!</v>
      </c>
      <c r="U170" s="460" t="e">
        <f t="shared" ca="1" si="51"/>
        <v>#VALUE!</v>
      </c>
      <c r="V170" s="460" t="e">
        <f t="shared" ca="1" si="51"/>
        <v>#VALUE!</v>
      </c>
    </row>
    <row r="171" spans="5:22">
      <c r="E171" s="460" t="e">
        <f t="shared" ca="1" si="48"/>
        <v>#VALUE!</v>
      </c>
      <c r="F171" s="460" t="e">
        <f t="shared" ca="1" si="50"/>
        <v>#VALUE!</v>
      </c>
      <c r="G171" s="460" t="e">
        <f t="shared" ca="1" si="51"/>
        <v>#VALUE!</v>
      </c>
      <c r="H171" s="460" t="e">
        <f t="shared" ca="1" si="51"/>
        <v>#VALUE!</v>
      </c>
      <c r="I171" s="460" t="e">
        <f t="shared" ca="1" si="51"/>
        <v>#VALUE!</v>
      </c>
      <c r="J171" s="460" t="e">
        <f t="shared" ca="1" si="51"/>
        <v>#VALUE!</v>
      </c>
      <c r="K171" s="460" t="e">
        <f t="shared" ca="1" si="51"/>
        <v>#VALUE!</v>
      </c>
      <c r="L171" s="460" t="e">
        <f t="shared" ca="1" si="51"/>
        <v>#VALUE!</v>
      </c>
      <c r="M171" s="460" t="e">
        <f t="shared" ca="1" si="51"/>
        <v>#VALUE!</v>
      </c>
      <c r="N171" s="460" t="e">
        <f t="shared" ca="1" si="51"/>
        <v>#VALUE!</v>
      </c>
      <c r="O171" s="460" t="e">
        <f t="shared" ca="1" si="51"/>
        <v>#VALUE!</v>
      </c>
      <c r="P171" s="460" t="e">
        <f t="shared" ca="1" si="51"/>
        <v>#VALUE!</v>
      </c>
      <c r="Q171" s="460" t="e">
        <f t="shared" ca="1" si="51"/>
        <v>#VALUE!</v>
      </c>
      <c r="R171" s="460" t="e">
        <f t="shared" ca="1" si="51"/>
        <v>#VALUE!</v>
      </c>
      <c r="S171" s="460" t="e">
        <f t="shared" ca="1" si="51"/>
        <v>#VALUE!</v>
      </c>
      <c r="T171" s="460" t="e">
        <f t="shared" ca="1" si="51"/>
        <v>#VALUE!</v>
      </c>
      <c r="U171" s="460" t="e">
        <f t="shared" ca="1" si="51"/>
        <v>#VALUE!</v>
      </c>
      <c r="V171" s="460" t="e">
        <f t="shared" ca="1" si="51"/>
        <v>#VALUE!</v>
      </c>
    </row>
    <row r="172" spans="5:22">
      <c r="E172" s="460" t="e">
        <f t="shared" ca="1" si="48"/>
        <v>#VALUE!</v>
      </c>
      <c r="F172" s="460" t="e">
        <f t="shared" ca="1" si="50"/>
        <v>#VALUE!</v>
      </c>
      <c r="G172" s="460" t="e">
        <f t="shared" ca="1" si="51"/>
        <v>#VALUE!</v>
      </c>
      <c r="H172" s="460" t="e">
        <f t="shared" ca="1" si="51"/>
        <v>#VALUE!</v>
      </c>
      <c r="I172" s="460" t="e">
        <f t="shared" ca="1" si="51"/>
        <v>#VALUE!</v>
      </c>
      <c r="J172" s="460" t="e">
        <f t="shared" ca="1" si="51"/>
        <v>#VALUE!</v>
      </c>
      <c r="K172" s="460" t="e">
        <f t="shared" ca="1" si="51"/>
        <v>#VALUE!</v>
      </c>
      <c r="L172" s="460" t="e">
        <f t="shared" ca="1" si="51"/>
        <v>#VALUE!</v>
      </c>
      <c r="M172" s="460" t="e">
        <f t="shared" ca="1" si="51"/>
        <v>#VALUE!</v>
      </c>
      <c r="N172" s="460" t="e">
        <f t="shared" ca="1" si="51"/>
        <v>#VALUE!</v>
      </c>
      <c r="O172" s="460" t="e">
        <f t="shared" ca="1" si="51"/>
        <v>#VALUE!</v>
      </c>
      <c r="P172" s="460" t="e">
        <f t="shared" ca="1" si="51"/>
        <v>#VALUE!</v>
      </c>
      <c r="Q172" s="460" t="e">
        <f t="shared" ca="1" si="51"/>
        <v>#VALUE!</v>
      </c>
      <c r="R172" s="460" t="e">
        <f t="shared" ca="1" si="51"/>
        <v>#VALUE!</v>
      </c>
      <c r="S172" s="460" t="e">
        <f t="shared" ca="1" si="51"/>
        <v>#VALUE!</v>
      </c>
      <c r="T172" s="460" t="e">
        <f t="shared" ca="1" si="51"/>
        <v>#VALUE!</v>
      </c>
      <c r="U172" s="460" t="e">
        <f t="shared" ca="1" si="51"/>
        <v>#VALUE!</v>
      </c>
      <c r="V172" s="460" t="e">
        <f t="shared" ca="1" si="51"/>
        <v>#VALUE!</v>
      </c>
    </row>
    <row r="173" spans="5:22">
      <c r="E173" s="460" t="e">
        <f t="shared" ca="1" si="48"/>
        <v>#VALUE!</v>
      </c>
      <c r="F173" s="460" t="e">
        <f t="shared" ca="1" si="50"/>
        <v>#VALUE!</v>
      </c>
      <c r="G173" s="460" t="e">
        <f t="shared" ca="1" si="51"/>
        <v>#VALUE!</v>
      </c>
      <c r="H173" s="460" t="e">
        <f t="shared" ca="1" si="51"/>
        <v>#VALUE!</v>
      </c>
      <c r="I173" s="460" t="e">
        <f t="shared" ca="1" si="51"/>
        <v>#VALUE!</v>
      </c>
      <c r="J173" s="460" t="e">
        <f t="shared" ca="1" si="51"/>
        <v>#VALUE!</v>
      </c>
      <c r="K173" s="460" t="e">
        <f t="shared" ca="1" si="51"/>
        <v>#VALUE!</v>
      </c>
      <c r="L173" s="460" t="e">
        <f t="shared" ca="1" si="51"/>
        <v>#VALUE!</v>
      </c>
      <c r="M173" s="460" t="e">
        <f t="shared" ca="1" si="51"/>
        <v>#VALUE!</v>
      </c>
      <c r="N173" s="460" t="e">
        <f t="shared" ca="1" si="51"/>
        <v>#VALUE!</v>
      </c>
      <c r="O173" s="460" t="e">
        <f t="shared" ca="1" si="51"/>
        <v>#VALUE!</v>
      </c>
      <c r="P173" s="460" t="e">
        <f t="shared" ca="1" si="51"/>
        <v>#VALUE!</v>
      </c>
      <c r="Q173" s="460" t="e">
        <f t="shared" ca="1" si="51"/>
        <v>#VALUE!</v>
      </c>
      <c r="R173" s="460" t="e">
        <f t="shared" ca="1" si="51"/>
        <v>#VALUE!</v>
      </c>
      <c r="S173" s="460" t="e">
        <f t="shared" ca="1" si="51"/>
        <v>#VALUE!</v>
      </c>
      <c r="T173" s="460" t="e">
        <f t="shared" ca="1" si="51"/>
        <v>#VALUE!</v>
      </c>
      <c r="U173" s="460" t="e">
        <f t="shared" ca="1" si="51"/>
        <v>#VALUE!</v>
      </c>
      <c r="V173" s="460" t="e">
        <f t="shared" ca="1" si="51"/>
        <v>#VALUE!</v>
      </c>
    </row>
    <row r="174" spans="5:22">
      <c r="E174" s="460" t="e">
        <f t="shared" ca="1" si="48"/>
        <v>#VALUE!</v>
      </c>
      <c r="F174" s="460" t="e">
        <f t="shared" ca="1" si="50"/>
        <v>#VALUE!</v>
      </c>
      <c r="G174" s="460" t="e">
        <f t="shared" ca="1" si="51"/>
        <v>#VALUE!</v>
      </c>
      <c r="H174" s="460" t="e">
        <f t="shared" ca="1" si="51"/>
        <v>#VALUE!</v>
      </c>
      <c r="I174" s="460" t="e">
        <f t="shared" ca="1" si="51"/>
        <v>#VALUE!</v>
      </c>
      <c r="J174" s="460" t="e">
        <f t="shared" ca="1" si="51"/>
        <v>#VALUE!</v>
      </c>
      <c r="K174" s="460" t="e">
        <f t="shared" ca="1" si="51"/>
        <v>#VALUE!</v>
      </c>
      <c r="L174" s="460" t="e">
        <f t="shared" ca="1" si="51"/>
        <v>#VALUE!</v>
      </c>
      <c r="M174" s="460" t="e">
        <f t="shared" ca="1" si="51"/>
        <v>#VALUE!</v>
      </c>
      <c r="N174" s="460" t="e">
        <f t="shared" ca="1" si="51"/>
        <v>#VALUE!</v>
      </c>
      <c r="O174" s="460" t="e">
        <f t="shared" ca="1" si="51"/>
        <v>#VALUE!</v>
      </c>
      <c r="P174" s="460" t="e">
        <f t="shared" ca="1" si="51"/>
        <v>#VALUE!</v>
      </c>
      <c r="Q174" s="460" t="e">
        <f t="shared" ca="1" si="51"/>
        <v>#VALUE!</v>
      </c>
      <c r="R174" s="460" t="e">
        <f t="shared" ca="1" si="51"/>
        <v>#VALUE!</v>
      </c>
      <c r="S174" s="460" t="e">
        <f t="shared" ca="1" si="51"/>
        <v>#VALUE!</v>
      </c>
      <c r="T174" s="460" t="e">
        <f t="shared" ca="1" si="51"/>
        <v>#VALUE!</v>
      </c>
      <c r="U174" s="460" t="e">
        <f t="shared" ca="1" si="51"/>
        <v>#VALUE!</v>
      </c>
      <c r="V174" s="460" t="e">
        <f t="shared" ca="1" si="51"/>
        <v>#VALUE!</v>
      </c>
    </row>
    <row r="175" spans="5:22">
      <c r="E175" s="460" t="e">
        <f t="shared" ca="1" si="48"/>
        <v>#VALUE!</v>
      </c>
      <c r="F175" s="460" t="e">
        <f t="shared" ca="1" si="50"/>
        <v>#VALUE!</v>
      </c>
      <c r="G175" s="460" t="e">
        <f t="shared" ca="1" si="51"/>
        <v>#VALUE!</v>
      </c>
      <c r="H175" s="460" t="e">
        <f t="shared" ca="1" si="51"/>
        <v>#VALUE!</v>
      </c>
      <c r="I175" s="460" t="e">
        <f t="shared" ca="1" si="51"/>
        <v>#VALUE!</v>
      </c>
      <c r="J175" s="460" t="e">
        <f t="shared" ca="1" si="51"/>
        <v>#VALUE!</v>
      </c>
      <c r="K175" s="460" t="e">
        <f t="shared" ca="1" si="51"/>
        <v>#VALUE!</v>
      </c>
      <c r="L175" s="460" t="e">
        <f t="shared" ca="1" si="51"/>
        <v>#VALUE!</v>
      </c>
      <c r="M175" s="460" t="e">
        <f t="shared" ca="1" si="51"/>
        <v>#VALUE!</v>
      </c>
      <c r="N175" s="460" t="e">
        <f t="shared" ca="1" si="51"/>
        <v>#VALUE!</v>
      </c>
      <c r="O175" s="460" t="e">
        <f t="shared" ca="1" si="51"/>
        <v>#VALUE!</v>
      </c>
      <c r="P175" s="460" t="e">
        <f t="shared" ca="1" si="51"/>
        <v>#VALUE!</v>
      </c>
      <c r="Q175" s="460" t="e">
        <f t="shared" ca="1" si="51"/>
        <v>#VALUE!</v>
      </c>
      <c r="R175" s="460" t="e">
        <f t="shared" ca="1" si="51"/>
        <v>#VALUE!</v>
      </c>
      <c r="S175" s="460" t="e">
        <f t="shared" ca="1" si="51"/>
        <v>#VALUE!</v>
      </c>
      <c r="T175" s="460" t="e">
        <f t="shared" ca="1" si="51"/>
        <v>#VALUE!</v>
      </c>
      <c r="U175" s="460" t="e">
        <f t="shared" ca="1" si="51"/>
        <v>#VALUE!</v>
      </c>
      <c r="V175" s="460" t="e">
        <f t="shared" ca="1" si="51"/>
        <v>#VALUE!</v>
      </c>
    </row>
    <row r="176" spans="5:22">
      <c r="E176" s="460" t="e">
        <f t="shared" ca="1" si="48"/>
        <v>#VALUE!</v>
      </c>
      <c r="F176" s="460" t="e">
        <f t="shared" ca="1" si="50"/>
        <v>#VALUE!</v>
      </c>
      <c r="G176" s="460" t="e">
        <f t="shared" ca="1" si="51"/>
        <v>#VALUE!</v>
      </c>
      <c r="H176" s="460" t="e">
        <f t="shared" ca="1" si="51"/>
        <v>#VALUE!</v>
      </c>
      <c r="I176" s="460" t="e">
        <f t="shared" ca="1" si="51"/>
        <v>#VALUE!</v>
      </c>
      <c r="J176" s="460" t="e">
        <f t="shared" ca="1" si="51"/>
        <v>#VALUE!</v>
      </c>
      <c r="K176" s="460" t="e">
        <f t="shared" ca="1" si="51"/>
        <v>#VALUE!</v>
      </c>
      <c r="L176" s="460" t="e">
        <f t="shared" ca="1" si="51"/>
        <v>#VALUE!</v>
      </c>
      <c r="M176" s="460" t="e">
        <f t="shared" ca="1" si="51"/>
        <v>#VALUE!</v>
      </c>
      <c r="N176" s="460" t="e">
        <f t="shared" ca="1" si="51"/>
        <v>#VALUE!</v>
      </c>
      <c r="O176" s="460" t="e">
        <f t="shared" ca="1" si="51"/>
        <v>#VALUE!</v>
      </c>
      <c r="P176" s="460" t="e">
        <f t="shared" ca="1" si="51"/>
        <v>#VALUE!</v>
      </c>
      <c r="Q176" s="460" t="e">
        <f t="shared" ca="1" si="51"/>
        <v>#VALUE!</v>
      </c>
      <c r="R176" s="460" t="e">
        <f t="shared" ca="1" si="51"/>
        <v>#VALUE!</v>
      </c>
      <c r="S176" s="460" t="e">
        <f t="shared" ca="1" si="51"/>
        <v>#VALUE!</v>
      </c>
      <c r="T176" s="460" t="e">
        <f t="shared" ca="1" si="51"/>
        <v>#VALUE!</v>
      </c>
      <c r="U176" s="460" t="e">
        <f t="shared" ca="1" si="51"/>
        <v>#VALUE!</v>
      </c>
      <c r="V176" s="460" t="e">
        <f t="shared" ca="1" si="51"/>
        <v>#VALUE!</v>
      </c>
    </row>
    <row r="177" spans="5:22">
      <c r="E177" s="463"/>
      <c r="F177" s="463"/>
      <c r="G177" s="463"/>
      <c r="H177" s="463"/>
      <c r="I177" s="463"/>
      <c r="J177" s="463"/>
      <c r="K177" s="461"/>
      <c r="L177" s="461"/>
      <c r="M177" s="461"/>
      <c r="N177" s="461"/>
      <c r="O177" s="461"/>
      <c r="P177" s="461"/>
      <c r="Q177" s="461"/>
      <c r="R177" s="461"/>
      <c r="S177" s="461"/>
      <c r="T177" s="461"/>
      <c r="U177" s="461"/>
      <c r="V177" s="461"/>
    </row>
    <row r="178" spans="5:22">
      <c r="E178" s="460" t="e">
        <f t="shared" ref="E178:E195" ca="1" si="53">V159</f>
        <v>#VALUE!</v>
      </c>
      <c r="F178" s="460" t="e">
        <f t="shared" ref="F178:V186" ca="1" si="54">E178</f>
        <v>#VALUE!</v>
      </c>
      <c r="G178" s="460" t="e">
        <f t="shared" ca="1" si="54"/>
        <v>#VALUE!</v>
      </c>
      <c r="H178" s="460" t="e">
        <f t="shared" ca="1" si="54"/>
        <v>#VALUE!</v>
      </c>
      <c r="I178" s="460" t="e">
        <f t="shared" ca="1" si="54"/>
        <v>#VALUE!</v>
      </c>
      <c r="J178" s="460" t="e">
        <f t="shared" ca="1" si="54"/>
        <v>#VALUE!</v>
      </c>
      <c r="K178" s="460" t="e">
        <f t="shared" ca="1" si="54"/>
        <v>#VALUE!</v>
      </c>
      <c r="L178" s="460" t="e">
        <f t="shared" ca="1" si="54"/>
        <v>#VALUE!</v>
      </c>
      <c r="M178" s="460" t="e">
        <f t="shared" ca="1" si="54"/>
        <v>#VALUE!</v>
      </c>
      <c r="N178" s="460" t="e">
        <f t="shared" ca="1" si="54"/>
        <v>#VALUE!</v>
      </c>
      <c r="O178" s="460" t="e">
        <f t="shared" ca="1" si="54"/>
        <v>#VALUE!</v>
      </c>
      <c r="P178" s="460" t="e">
        <f t="shared" ca="1" si="54"/>
        <v>#VALUE!</v>
      </c>
      <c r="Q178" s="460" t="e">
        <f t="shared" ca="1" si="54"/>
        <v>#VALUE!</v>
      </c>
      <c r="R178" s="460" t="e">
        <f t="shared" ca="1" si="54"/>
        <v>#VALUE!</v>
      </c>
      <c r="S178" s="460" t="e">
        <f t="shared" ca="1" si="54"/>
        <v>#VALUE!</v>
      </c>
      <c r="T178" s="460" t="e">
        <f t="shared" ca="1" si="54"/>
        <v>#VALUE!</v>
      </c>
      <c r="U178" s="460" t="e">
        <f t="shared" ca="1" si="54"/>
        <v>#VALUE!</v>
      </c>
      <c r="V178" s="460" t="e">
        <f t="shared" ca="1" si="54"/>
        <v>#VALUE!</v>
      </c>
    </row>
    <row r="179" spans="5:22">
      <c r="E179" s="460" t="e">
        <f t="shared" ca="1" si="53"/>
        <v>#VALUE!</v>
      </c>
      <c r="F179" s="460" t="e">
        <f t="shared" ca="1" si="54"/>
        <v>#VALUE!</v>
      </c>
      <c r="G179" s="460" t="e">
        <f t="shared" ca="1" si="54"/>
        <v>#VALUE!</v>
      </c>
      <c r="H179" s="460" t="e">
        <f t="shared" ca="1" si="54"/>
        <v>#VALUE!</v>
      </c>
      <c r="I179" s="460" t="e">
        <f t="shared" ca="1" si="54"/>
        <v>#VALUE!</v>
      </c>
      <c r="J179" s="460" t="e">
        <f t="shared" ca="1" si="54"/>
        <v>#VALUE!</v>
      </c>
      <c r="K179" s="460" t="e">
        <f t="shared" ca="1" si="54"/>
        <v>#VALUE!</v>
      </c>
      <c r="L179" s="460" t="e">
        <f t="shared" ca="1" si="54"/>
        <v>#VALUE!</v>
      </c>
      <c r="M179" s="460" t="e">
        <f t="shared" ca="1" si="54"/>
        <v>#VALUE!</v>
      </c>
      <c r="N179" s="460" t="e">
        <f t="shared" ca="1" si="54"/>
        <v>#VALUE!</v>
      </c>
      <c r="O179" s="460" t="e">
        <f t="shared" ca="1" si="54"/>
        <v>#VALUE!</v>
      </c>
      <c r="P179" s="460" t="e">
        <f t="shared" ca="1" si="54"/>
        <v>#VALUE!</v>
      </c>
      <c r="Q179" s="460" t="e">
        <f t="shared" ca="1" si="54"/>
        <v>#VALUE!</v>
      </c>
      <c r="R179" s="460" t="e">
        <f t="shared" ca="1" si="54"/>
        <v>#VALUE!</v>
      </c>
      <c r="S179" s="460" t="e">
        <f t="shared" ca="1" si="54"/>
        <v>#VALUE!</v>
      </c>
      <c r="T179" s="460" t="e">
        <f t="shared" ca="1" si="54"/>
        <v>#VALUE!</v>
      </c>
      <c r="U179" s="460" t="e">
        <f t="shared" ca="1" si="54"/>
        <v>#VALUE!</v>
      </c>
      <c r="V179" s="460" t="e">
        <f t="shared" ca="1" si="54"/>
        <v>#VALUE!</v>
      </c>
    </row>
    <row r="180" spans="5:22">
      <c r="E180" s="460" t="e">
        <f t="shared" ca="1" si="53"/>
        <v>#VALUE!</v>
      </c>
      <c r="F180" s="460" t="e">
        <f t="shared" ca="1" si="54"/>
        <v>#VALUE!</v>
      </c>
      <c r="G180" s="460" t="e">
        <f t="shared" ca="1" si="54"/>
        <v>#VALUE!</v>
      </c>
      <c r="H180" s="460" t="e">
        <f t="shared" ca="1" si="54"/>
        <v>#VALUE!</v>
      </c>
      <c r="I180" s="460" t="e">
        <f t="shared" ca="1" si="54"/>
        <v>#VALUE!</v>
      </c>
      <c r="J180" s="460" t="e">
        <f t="shared" ca="1" si="54"/>
        <v>#VALUE!</v>
      </c>
      <c r="K180" s="460" t="e">
        <f t="shared" ca="1" si="54"/>
        <v>#VALUE!</v>
      </c>
      <c r="L180" s="460" t="e">
        <f t="shared" ca="1" si="54"/>
        <v>#VALUE!</v>
      </c>
      <c r="M180" s="460" t="e">
        <f t="shared" ca="1" si="54"/>
        <v>#VALUE!</v>
      </c>
      <c r="N180" s="460" t="e">
        <f t="shared" ca="1" si="54"/>
        <v>#VALUE!</v>
      </c>
      <c r="O180" s="460" t="e">
        <f t="shared" ca="1" si="54"/>
        <v>#VALUE!</v>
      </c>
      <c r="P180" s="460" t="e">
        <f t="shared" ca="1" si="54"/>
        <v>#VALUE!</v>
      </c>
      <c r="Q180" s="460" t="e">
        <f t="shared" ca="1" si="54"/>
        <v>#VALUE!</v>
      </c>
      <c r="R180" s="460" t="e">
        <f t="shared" ca="1" si="54"/>
        <v>#VALUE!</v>
      </c>
      <c r="S180" s="460" t="e">
        <f t="shared" ca="1" si="54"/>
        <v>#VALUE!</v>
      </c>
      <c r="T180" s="460" t="e">
        <f t="shared" ca="1" si="54"/>
        <v>#VALUE!</v>
      </c>
      <c r="U180" s="460" t="e">
        <f t="shared" ca="1" si="54"/>
        <v>#VALUE!</v>
      </c>
      <c r="V180" s="460" t="e">
        <f t="shared" ca="1" si="54"/>
        <v>#VALUE!</v>
      </c>
    </row>
    <row r="181" spans="5:22">
      <c r="E181" s="460" t="e">
        <f t="shared" ca="1" si="53"/>
        <v>#VALUE!</v>
      </c>
      <c r="F181" s="460" t="e">
        <f t="shared" ca="1" si="54"/>
        <v>#VALUE!</v>
      </c>
      <c r="G181" s="460" t="e">
        <f t="shared" ca="1" si="54"/>
        <v>#VALUE!</v>
      </c>
      <c r="H181" s="460" t="e">
        <f t="shared" ca="1" si="54"/>
        <v>#VALUE!</v>
      </c>
      <c r="I181" s="460" t="e">
        <f t="shared" ca="1" si="54"/>
        <v>#VALUE!</v>
      </c>
      <c r="J181" s="460" t="e">
        <f t="shared" ca="1" si="54"/>
        <v>#VALUE!</v>
      </c>
      <c r="K181" s="460" t="e">
        <f t="shared" ca="1" si="54"/>
        <v>#VALUE!</v>
      </c>
      <c r="L181" s="460" t="e">
        <f t="shared" ca="1" si="54"/>
        <v>#VALUE!</v>
      </c>
      <c r="M181" s="460" t="e">
        <f t="shared" ca="1" si="54"/>
        <v>#VALUE!</v>
      </c>
      <c r="N181" s="460" t="e">
        <f t="shared" ca="1" si="54"/>
        <v>#VALUE!</v>
      </c>
      <c r="O181" s="460" t="e">
        <f t="shared" ca="1" si="54"/>
        <v>#VALUE!</v>
      </c>
      <c r="P181" s="460" t="e">
        <f t="shared" ca="1" si="54"/>
        <v>#VALUE!</v>
      </c>
      <c r="Q181" s="460" t="e">
        <f t="shared" ca="1" si="54"/>
        <v>#VALUE!</v>
      </c>
      <c r="R181" s="460" t="e">
        <f t="shared" ca="1" si="54"/>
        <v>#VALUE!</v>
      </c>
      <c r="S181" s="460" t="e">
        <f t="shared" ca="1" si="54"/>
        <v>#VALUE!</v>
      </c>
      <c r="T181" s="460" t="e">
        <f t="shared" ca="1" si="54"/>
        <v>#VALUE!</v>
      </c>
      <c r="U181" s="460" t="e">
        <f t="shared" ca="1" si="54"/>
        <v>#VALUE!</v>
      </c>
      <c r="V181" s="460" t="e">
        <f t="shared" ca="1" si="54"/>
        <v>#VALUE!</v>
      </c>
    </row>
    <row r="182" spans="5:22">
      <c r="E182" s="460" t="e">
        <f t="shared" ca="1" si="53"/>
        <v>#VALUE!</v>
      </c>
      <c r="F182" s="460" t="e">
        <f t="shared" ca="1" si="54"/>
        <v>#VALUE!</v>
      </c>
      <c r="G182" s="460" t="e">
        <f t="shared" ca="1" si="54"/>
        <v>#VALUE!</v>
      </c>
      <c r="H182" s="460" t="e">
        <f t="shared" ca="1" si="54"/>
        <v>#VALUE!</v>
      </c>
      <c r="I182" s="460" t="e">
        <f t="shared" ca="1" si="54"/>
        <v>#VALUE!</v>
      </c>
      <c r="J182" s="460" t="e">
        <f t="shared" ca="1" si="54"/>
        <v>#VALUE!</v>
      </c>
      <c r="K182" s="460" t="e">
        <f t="shared" ca="1" si="54"/>
        <v>#VALUE!</v>
      </c>
      <c r="L182" s="460" t="e">
        <f t="shared" ca="1" si="54"/>
        <v>#VALUE!</v>
      </c>
      <c r="M182" s="460" t="e">
        <f t="shared" ca="1" si="54"/>
        <v>#VALUE!</v>
      </c>
      <c r="N182" s="460" t="e">
        <f t="shared" ca="1" si="54"/>
        <v>#VALUE!</v>
      </c>
      <c r="O182" s="460" t="e">
        <f t="shared" ca="1" si="54"/>
        <v>#VALUE!</v>
      </c>
      <c r="P182" s="460" t="e">
        <f t="shared" ca="1" si="54"/>
        <v>#VALUE!</v>
      </c>
      <c r="Q182" s="460" t="e">
        <f t="shared" ca="1" si="54"/>
        <v>#VALUE!</v>
      </c>
      <c r="R182" s="460" t="e">
        <f t="shared" ca="1" si="54"/>
        <v>#VALUE!</v>
      </c>
      <c r="S182" s="460" t="e">
        <f t="shared" ca="1" si="54"/>
        <v>#VALUE!</v>
      </c>
      <c r="T182" s="460" t="e">
        <f t="shared" ca="1" si="54"/>
        <v>#VALUE!</v>
      </c>
      <c r="U182" s="460" t="e">
        <f t="shared" ca="1" si="54"/>
        <v>#VALUE!</v>
      </c>
      <c r="V182" s="460" t="e">
        <f t="shared" ca="1" si="54"/>
        <v>#VALUE!</v>
      </c>
    </row>
    <row r="183" spans="5:22">
      <c r="E183" s="460" t="e">
        <f t="shared" ca="1" si="53"/>
        <v>#VALUE!</v>
      </c>
      <c r="F183" s="460" t="e">
        <f t="shared" ca="1" si="54"/>
        <v>#VALUE!</v>
      </c>
      <c r="G183" s="460" t="e">
        <f t="shared" ca="1" si="54"/>
        <v>#VALUE!</v>
      </c>
      <c r="H183" s="460" t="e">
        <f t="shared" ca="1" si="54"/>
        <v>#VALUE!</v>
      </c>
      <c r="I183" s="460" t="e">
        <f t="shared" ca="1" si="54"/>
        <v>#VALUE!</v>
      </c>
      <c r="J183" s="460" t="e">
        <f t="shared" ca="1" si="54"/>
        <v>#VALUE!</v>
      </c>
      <c r="K183" s="460" t="e">
        <f t="shared" ca="1" si="54"/>
        <v>#VALUE!</v>
      </c>
      <c r="L183" s="460" t="e">
        <f t="shared" ca="1" si="54"/>
        <v>#VALUE!</v>
      </c>
      <c r="M183" s="460" t="e">
        <f t="shared" ca="1" si="54"/>
        <v>#VALUE!</v>
      </c>
      <c r="N183" s="460" t="e">
        <f t="shared" ca="1" si="54"/>
        <v>#VALUE!</v>
      </c>
      <c r="O183" s="460" t="e">
        <f t="shared" ca="1" si="54"/>
        <v>#VALUE!</v>
      </c>
      <c r="P183" s="460" t="e">
        <f t="shared" ca="1" si="54"/>
        <v>#VALUE!</v>
      </c>
      <c r="Q183" s="460" t="e">
        <f t="shared" ca="1" si="54"/>
        <v>#VALUE!</v>
      </c>
      <c r="R183" s="460" t="e">
        <f t="shared" ca="1" si="54"/>
        <v>#VALUE!</v>
      </c>
      <c r="S183" s="460" t="e">
        <f t="shared" ca="1" si="54"/>
        <v>#VALUE!</v>
      </c>
      <c r="T183" s="460" t="e">
        <f t="shared" ca="1" si="54"/>
        <v>#VALUE!</v>
      </c>
      <c r="U183" s="460" t="e">
        <f t="shared" ca="1" si="54"/>
        <v>#VALUE!</v>
      </c>
      <c r="V183" s="460" t="e">
        <f t="shared" ca="1" si="54"/>
        <v>#VALUE!</v>
      </c>
    </row>
    <row r="184" spans="5:22">
      <c r="E184" s="460" t="e">
        <f t="shared" ca="1" si="53"/>
        <v>#VALUE!</v>
      </c>
      <c r="F184" s="460" t="e">
        <f t="shared" ca="1" si="54"/>
        <v>#VALUE!</v>
      </c>
      <c r="G184" s="460" t="e">
        <f t="shared" ca="1" si="54"/>
        <v>#VALUE!</v>
      </c>
      <c r="H184" s="460" t="e">
        <f t="shared" ca="1" si="54"/>
        <v>#VALUE!</v>
      </c>
      <c r="I184" s="460" t="e">
        <f t="shared" ca="1" si="54"/>
        <v>#VALUE!</v>
      </c>
      <c r="J184" s="460" t="e">
        <f t="shared" ca="1" si="54"/>
        <v>#VALUE!</v>
      </c>
      <c r="K184" s="460" t="e">
        <f t="shared" ca="1" si="54"/>
        <v>#VALUE!</v>
      </c>
      <c r="L184" s="460" t="e">
        <f t="shared" ca="1" si="54"/>
        <v>#VALUE!</v>
      </c>
      <c r="M184" s="460" t="e">
        <f t="shared" ca="1" si="54"/>
        <v>#VALUE!</v>
      </c>
      <c r="N184" s="460" t="e">
        <f t="shared" ca="1" si="54"/>
        <v>#VALUE!</v>
      </c>
      <c r="O184" s="460" t="e">
        <f t="shared" ca="1" si="54"/>
        <v>#VALUE!</v>
      </c>
      <c r="P184" s="460" t="e">
        <f t="shared" ca="1" si="54"/>
        <v>#VALUE!</v>
      </c>
      <c r="Q184" s="460" t="e">
        <f t="shared" ca="1" si="54"/>
        <v>#VALUE!</v>
      </c>
      <c r="R184" s="460" t="e">
        <f t="shared" ca="1" si="54"/>
        <v>#VALUE!</v>
      </c>
      <c r="S184" s="460" t="e">
        <f t="shared" ca="1" si="54"/>
        <v>#VALUE!</v>
      </c>
      <c r="T184" s="460" t="e">
        <f t="shared" ca="1" si="54"/>
        <v>#VALUE!</v>
      </c>
      <c r="U184" s="460" t="e">
        <f t="shared" ca="1" si="54"/>
        <v>#VALUE!</v>
      </c>
      <c r="V184" s="460" t="e">
        <f t="shared" ca="1" si="54"/>
        <v>#VALUE!</v>
      </c>
    </row>
    <row r="185" spans="5:22">
      <c r="E185" s="460" t="e">
        <f t="shared" ca="1" si="53"/>
        <v>#VALUE!</v>
      </c>
      <c r="F185" s="460" t="e">
        <f t="shared" ca="1" si="54"/>
        <v>#VALUE!</v>
      </c>
      <c r="G185" s="460" t="e">
        <f t="shared" ca="1" si="54"/>
        <v>#VALUE!</v>
      </c>
      <c r="H185" s="460" t="e">
        <f t="shared" ca="1" si="54"/>
        <v>#VALUE!</v>
      </c>
      <c r="I185" s="460" t="e">
        <f t="shared" ca="1" si="54"/>
        <v>#VALUE!</v>
      </c>
      <c r="J185" s="460" t="e">
        <f t="shared" ca="1" si="54"/>
        <v>#VALUE!</v>
      </c>
      <c r="K185" s="460" t="e">
        <f t="shared" ca="1" si="54"/>
        <v>#VALUE!</v>
      </c>
      <c r="L185" s="460" t="e">
        <f t="shared" ca="1" si="54"/>
        <v>#VALUE!</v>
      </c>
      <c r="M185" s="460" t="e">
        <f t="shared" ca="1" si="54"/>
        <v>#VALUE!</v>
      </c>
      <c r="N185" s="460" t="e">
        <f t="shared" ca="1" si="54"/>
        <v>#VALUE!</v>
      </c>
      <c r="O185" s="460" t="e">
        <f t="shared" ca="1" si="54"/>
        <v>#VALUE!</v>
      </c>
      <c r="P185" s="460" t="e">
        <f t="shared" ca="1" si="54"/>
        <v>#VALUE!</v>
      </c>
      <c r="Q185" s="460" t="e">
        <f t="shared" ca="1" si="54"/>
        <v>#VALUE!</v>
      </c>
      <c r="R185" s="460" t="e">
        <f t="shared" ca="1" si="54"/>
        <v>#VALUE!</v>
      </c>
      <c r="S185" s="460" t="e">
        <f t="shared" ca="1" si="54"/>
        <v>#VALUE!</v>
      </c>
      <c r="T185" s="460" t="e">
        <f t="shared" ca="1" si="54"/>
        <v>#VALUE!</v>
      </c>
      <c r="U185" s="460" t="e">
        <f t="shared" ca="1" si="54"/>
        <v>#VALUE!</v>
      </c>
      <c r="V185" s="460" t="e">
        <f t="shared" ca="1" si="54"/>
        <v>#VALUE!</v>
      </c>
    </row>
    <row r="186" spans="5:22">
      <c r="E186" s="460" t="e">
        <f t="shared" ca="1" si="53"/>
        <v>#VALUE!</v>
      </c>
      <c r="F186" s="460" t="e">
        <f t="shared" ca="1" si="54"/>
        <v>#VALUE!</v>
      </c>
      <c r="G186" s="460" t="e">
        <f t="shared" ca="1" si="54"/>
        <v>#VALUE!</v>
      </c>
      <c r="H186" s="460" t="e">
        <f t="shared" ca="1" si="54"/>
        <v>#VALUE!</v>
      </c>
      <c r="I186" s="460" t="e">
        <f t="shared" ca="1" si="54"/>
        <v>#VALUE!</v>
      </c>
      <c r="J186" s="460" t="e">
        <f t="shared" ca="1" si="54"/>
        <v>#VALUE!</v>
      </c>
      <c r="K186" s="460" t="e">
        <f t="shared" ca="1" si="54"/>
        <v>#VALUE!</v>
      </c>
      <c r="L186" s="460" t="e">
        <f t="shared" ca="1" si="54"/>
        <v>#VALUE!</v>
      </c>
      <c r="M186" s="460" t="e">
        <f t="shared" ca="1" si="54"/>
        <v>#VALUE!</v>
      </c>
      <c r="N186" s="460" t="e">
        <f t="shared" ca="1" si="54"/>
        <v>#VALUE!</v>
      </c>
      <c r="O186" s="460" t="e">
        <f t="shared" ca="1" si="54"/>
        <v>#VALUE!</v>
      </c>
      <c r="P186" s="460" t="e">
        <f t="shared" ca="1" si="54"/>
        <v>#VALUE!</v>
      </c>
      <c r="Q186" s="460" t="e">
        <f t="shared" ca="1" si="54"/>
        <v>#VALUE!</v>
      </c>
      <c r="R186" s="460" t="e">
        <f t="shared" ca="1" si="54"/>
        <v>#VALUE!</v>
      </c>
      <c r="S186" s="460" t="e">
        <f t="shared" ca="1" si="54"/>
        <v>#VALUE!</v>
      </c>
      <c r="T186" s="460" t="e">
        <f t="shared" ca="1" si="54"/>
        <v>#VALUE!</v>
      </c>
      <c r="U186" s="460" t="e">
        <f t="shared" ca="1" si="54"/>
        <v>#VALUE!</v>
      </c>
      <c r="V186" s="460" t="e">
        <f t="shared" ca="1" si="54"/>
        <v>#VALUE!</v>
      </c>
    </row>
    <row r="187" spans="5:22">
      <c r="E187" s="460" t="e">
        <f t="shared" ca="1" si="53"/>
        <v>#VALUE!</v>
      </c>
      <c r="F187" s="460" t="e">
        <f t="shared" ref="F187:F195" ca="1" si="55">IF(E$187=0,E188,E187)</f>
        <v>#VALUE!</v>
      </c>
      <c r="G187" s="460" t="e">
        <f t="shared" ref="G187:V195" ca="1" si="56">IF(F$187=0,F188,F187)</f>
        <v>#VALUE!</v>
      </c>
      <c r="H187" s="460" t="e">
        <f t="shared" ca="1" si="56"/>
        <v>#VALUE!</v>
      </c>
      <c r="I187" s="460" t="e">
        <f t="shared" ca="1" si="56"/>
        <v>#VALUE!</v>
      </c>
      <c r="J187" s="460" t="e">
        <f t="shared" ca="1" si="56"/>
        <v>#VALUE!</v>
      </c>
      <c r="K187" s="460" t="e">
        <f t="shared" ca="1" si="56"/>
        <v>#VALUE!</v>
      </c>
      <c r="L187" s="460" t="e">
        <f t="shared" ca="1" si="56"/>
        <v>#VALUE!</v>
      </c>
      <c r="M187" s="460" t="e">
        <f t="shared" ca="1" si="56"/>
        <v>#VALUE!</v>
      </c>
      <c r="N187" s="460" t="e">
        <f t="shared" ca="1" si="56"/>
        <v>#VALUE!</v>
      </c>
      <c r="O187" s="460" t="e">
        <f t="shared" ca="1" si="56"/>
        <v>#VALUE!</v>
      </c>
      <c r="P187" s="460" t="e">
        <f t="shared" ca="1" si="56"/>
        <v>#VALUE!</v>
      </c>
      <c r="Q187" s="460" t="e">
        <f t="shared" ca="1" si="56"/>
        <v>#VALUE!</v>
      </c>
      <c r="R187" s="460" t="e">
        <f t="shared" ca="1" si="56"/>
        <v>#VALUE!</v>
      </c>
      <c r="S187" s="460" t="e">
        <f t="shared" ca="1" si="56"/>
        <v>#VALUE!</v>
      </c>
      <c r="T187" s="460" t="e">
        <f t="shared" ca="1" si="56"/>
        <v>#VALUE!</v>
      </c>
      <c r="U187" s="460" t="e">
        <f t="shared" ca="1" si="56"/>
        <v>#VALUE!</v>
      </c>
      <c r="V187" s="460" t="e">
        <f t="shared" ca="1" si="56"/>
        <v>#VALUE!</v>
      </c>
    </row>
    <row r="188" spans="5:22">
      <c r="E188" s="460" t="e">
        <f t="shared" ca="1" si="53"/>
        <v>#VALUE!</v>
      </c>
      <c r="F188" s="460" t="e">
        <f t="shared" ca="1" si="55"/>
        <v>#VALUE!</v>
      </c>
      <c r="G188" s="460" t="e">
        <f t="shared" ref="G188:U188" ca="1" si="57">IF(F$187=0,F189,F188)</f>
        <v>#VALUE!</v>
      </c>
      <c r="H188" s="460" t="e">
        <f t="shared" ca="1" si="57"/>
        <v>#VALUE!</v>
      </c>
      <c r="I188" s="460" t="e">
        <f t="shared" ca="1" si="57"/>
        <v>#VALUE!</v>
      </c>
      <c r="J188" s="460" t="e">
        <f t="shared" ca="1" si="57"/>
        <v>#VALUE!</v>
      </c>
      <c r="K188" s="460" t="e">
        <f t="shared" ca="1" si="57"/>
        <v>#VALUE!</v>
      </c>
      <c r="L188" s="460" t="e">
        <f t="shared" ca="1" si="57"/>
        <v>#VALUE!</v>
      </c>
      <c r="M188" s="460" t="e">
        <f t="shared" ca="1" si="57"/>
        <v>#VALUE!</v>
      </c>
      <c r="N188" s="460" t="e">
        <f t="shared" ca="1" si="57"/>
        <v>#VALUE!</v>
      </c>
      <c r="O188" s="460" t="e">
        <f t="shared" ca="1" si="57"/>
        <v>#VALUE!</v>
      </c>
      <c r="P188" s="460" t="e">
        <f t="shared" ca="1" si="57"/>
        <v>#VALUE!</v>
      </c>
      <c r="Q188" s="460" t="e">
        <f t="shared" ca="1" si="57"/>
        <v>#VALUE!</v>
      </c>
      <c r="R188" s="460" t="e">
        <f t="shared" ca="1" si="57"/>
        <v>#VALUE!</v>
      </c>
      <c r="S188" s="460" t="e">
        <f t="shared" ca="1" si="57"/>
        <v>#VALUE!</v>
      </c>
      <c r="T188" s="460" t="e">
        <f t="shared" ca="1" si="57"/>
        <v>#VALUE!</v>
      </c>
      <c r="U188" s="460" t="e">
        <f t="shared" ca="1" si="57"/>
        <v>#VALUE!</v>
      </c>
      <c r="V188" s="460" t="e">
        <f t="shared" ca="1" si="56"/>
        <v>#VALUE!</v>
      </c>
    </row>
    <row r="189" spans="5:22">
      <c r="E189" s="460" t="e">
        <f t="shared" ca="1" si="53"/>
        <v>#VALUE!</v>
      </c>
      <c r="F189" s="460" t="e">
        <f t="shared" ca="1" si="55"/>
        <v>#VALUE!</v>
      </c>
      <c r="G189" s="460" t="e">
        <f t="shared" ca="1" si="56"/>
        <v>#VALUE!</v>
      </c>
      <c r="H189" s="460" t="e">
        <f t="shared" ca="1" si="56"/>
        <v>#VALUE!</v>
      </c>
      <c r="I189" s="460" t="e">
        <f t="shared" ca="1" si="56"/>
        <v>#VALUE!</v>
      </c>
      <c r="J189" s="460" t="e">
        <f t="shared" ca="1" si="56"/>
        <v>#VALUE!</v>
      </c>
      <c r="K189" s="460" t="e">
        <f t="shared" ca="1" si="56"/>
        <v>#VALUE!</v>
      </c>
      <c r="L189" s="460" t="e">
        <f t="shared" ca="1" si="56"/>
        <v>#VALUE!</v>
      </c>
      <c r="M189" s="460" t="e">
        <f t="shared" ca="1" si="56"/>
        <v>#VALUE!</v>
      </c>
      <c r="N189" s="460" t="e">
        <f t="shared" ca="1" si="56"/>
        <v>#VALUE!</v>
      </c>
      <c r="O189" s="460" t="e">
        <f t="shared" ca="1" si="56"/>
        <v>#VALUE!</v>
      </c>
      <c r="P189" s="460" t="e">
        <f t="shared" ca="1" si="56"/>
        <v>#VALUE!</v>
      </c>
      <c r="Q189" s="460" t="e">
        <f t="shared" ca="1" si="56"/>
        <v>#VALUE!</v>
      </c>
      <c r="R189" s="460" t="e">
        <f t="shared" ca="1" si="56"/>
        <v>#VALUE!</v>
      </c>
      <c r="S189" s="460" t="e">
        <f t="shared" ca="1" si="56"/>
        <v>#VALUE!</v>
      </c>
      <c r="T189" s="460" t="e">
        <f t="shared" ca="1" si="56"/>
        <v>#VALUE!</v>
      </c>
      <c r="U189" s="460" t="e">
        <f t="shared" ca="1" si="56"/>
        <v>#VALUE!</v>
      </c>
      <c r="V189" s="460" t="e">
        <f t="shared" ca="1" si="56"/>
        <v>#VALUE!</v>
      </c>
    </row>
    <row r="190" spans="5:22">
      <c r="E190" s="460" t="e">
        <f t="shared" ca="1" si="53"/>
        <v>#VALUE!</v>
      </c>
      <c r="F190" s="460" t="e">
        <f t="shared" ca="1" si="55"/>
        <v>#VALUE!</v>
      </c>
      <c r="G190" s="460" t="e">
        <f t="shared" ca="1" si="56"/>
        <v>#VALUE!</v>
      </c>
      <c r="H190" s="460" t="e">
        <f t="shared" ca="1" si="56"/>
        <v>#VALUE!</v>
      </c>
      <c r="I190" s="460" t="e">
        <f t="shared" ca="1" si="56"/>
        <v>#VALUE!</v>
      </c>
      <c r="J190" s="460" t="e">
        <f t="shared" ca="1" si="56"/>
        <v>#VALUE!</v>
      </c>
      <c r="K190" s="460" t="e">
        <f t="shared" ca="1" si="56"/>
        <v>#VALUE!</v>
      </c>
      <c r="L190" s="460" t="e">
        <f t="shared" ca="1" si="56"/>
        <v>#VALUE!</v>
      </c>
      <c r="M190" s="460" t="e">
        <f t="shared" ca="1" si="56"/>
        <v>#VALUE!</v>
      </c>
      <c r="N190" s="460" t="e">
        <f t="shared" ca="1" si="56"/>
        <v>#VALUE!</v>
      </c>
      <c r="O190" s="460" t="e">
        <f t="shared" ca="1" si="56"/>
        <v>#VALUE!</v>
      </c>
      <c r="P190" s="460" t="e">
        <f t="shared" ca="1" si="56"/>
        <v>#VALUE!</v>
      </c>
      <c r="Q190" s="460" t="e">
        <f t="shared" ca="1" si="56"/>
        <v>#VALUE!</v>
      </c>
      <c r="R190" s="460" t="e">
        <f t="shared" ca="1" si="56"/>
        <v>#VALUE!</v>
      </c>
      <c r="S190" s="460" t="e">
        <f t="shared" ca="1" si="56"/>
        <v>#VALUE!</v>
      </c>
      <c r="T190" s="460" t="e">
        <f t="shared" ca="1" si="56"/>
        <v>#VALUE!</v>
      </c>
      <c r="U190" s="460" t="e">
        <f t="shared" ca="1" si="56"/>
        <v>#VALUE!</v>
      </c>
      <c r="V190" s="460" t="e">
        <f t="shared" ca="1" si="56"/>
        <v>#VALUE!</v>
      </c>
    </row>
    <row r="191" spans="5:22">
      <c r="E191" s="460" t="e">
        <f t="shared" ca="1" si="53"/>
        <v>#VALUE!</v>
      </c>
      <c r="F191" s="460" t="e">
        <f t="shared" ca="1" si="55"/>
        <v>#VALUE!</v>
      </c>
      <c r="G191" s="460" t="e">
        <f t="shared" ca="1" si="56"/>
        <v>#VALUE!</v>
      </c>
      <c r="H191" s="460" t="e">
        <f t="shared" ca="1" si="56"/>
        <v>#VALUE!</v>
      </c>
      <c r="I191" s="460" t="e">
        <f t="shared" ca="1" si="56"/>
        <v>#VALUE!</v>
      </c>
      <c r="J191" s="460" t="e">
        <f t="shared" ca="1" si="56"/>
        <v>#VALUE!</v>
      </c>
      <c r="K191" s="460" t="e">
        <f t="shared" ca="1" si="56"/>
        <v>#VALUE!</v>
      </c>
      <c r="L191" s="460" t="e">
        <f t="shared" ca="1" si="56"/>
        <v>#VALUE!</v>
      </c>
      <c r="M191" s="460" t="e">
        <f t="shared" ca="1" si="56"/>
        <v>#VALUE!</v>
      </c>
      <c r="N191" s="460" t="e">
        <f t="shared" ca="1" si="56"/>
        <v>#VALUE!</v>
      </c>
      <c r="O191" s="460" t="e">
        <f t="shared" ca="1" si="56"/>
        <v>#VALUE!</v>
      </c>
      <c r="P191" s="460" t="e">
        <f t="shared" ca="1" si="56"/>
        <v>#VALUE!</v>
      </c>
      <c r="Q191" s="460" t="e">
        <f t="shared" ca="1" si="56"/>
        <v>#VALUE!</v>
      </c>
      <c r="R191" s="460" t="e">
        <f t="shared" ca="1" si="56"/>
        <v>#VALUE!</v>
      </c>
      <c r="S191" s="460" t="e">
        <f t="shared" ca="1" si="56"/>
        <v>#VALUE!</v>
      </c>
      <c r="T191" s="460" t="e">
        <f t="shared" ca="1" si="56"/>
        <v>#VALUE!</v>
      </c>
      <c r="U191" s="460" t="e">
        <f t="shared" ca="1" si="56"/>
        <v>#VALUE!</v>
      </c>
      <c r="V191" s="460" t="e">
        <f t="shared" ca="1" si="56"/>
        <v>#VALUE!</v>
      </c>
    </row>
    <row r="192" spans="5:22">
      <c r="E192" s="460" t="e">
        <f t="shared" ca="1" si="53"/>
        <v>#VALUE!</v>
      </c>
      <c r="F192" s="460" t="e">
        <f t="shared" ca="1" si="55"/>
        <v>#VALUE!</v>
      </c>
      <c r="G192" s="460" t="e">
        <f t="shared" ca="1" si="56"/>
        <v>#VALUE!</v>
      </c>
      <c r="H192" s="460" t="e">
        <f t="shared" ca="1" si="56"/>
        <v>#VALUE!</v>
      </c>
      <c r="I192" s="460" t="e">
        <f t="shared" ca="1" si="56"/>
        <v>#VALUE!</v>
      </c>
      <c r="J192" s="460" t="e">
        <f t="shared" ca="1" si="56"/>
        <v>#VALUE!</v>
      </c>
      <c r="K192" s="460" t="e">
        <f t="shared" ca="1" si="56"/>
        <v>#VALUE!</v>
      </c>
      <c r="L192" s="460" t="e">
        <f t="shared" ca="1" si="56"/>
        <v>#VALUE!</v>
      </c>
      <c r="M192" s="460" t="e">
        <f t="shared" ca="1" si="56"/>
        <v>#VALUE!</v>
      </c>
      <c r="N192" s="460" t="e">
        <f t="shared" ca="1" si="56"/>
        <v>#VALUE!</v>
      </c>
      <c r="O192" s="460" t="e">
        <f t="shared" ca="1" si="56"/>
        <v>#VALUE!</v>
      </c>
      <c r="P192" s="460" t="e">
        <f t="shared" ca="1" si="56"/>
        <v>#VALUE!</v>
      </c>
      <c r="Q192" s="460" t="e">
        <f t="shared" ca="1" si="56"/>
        <v>#VALUE!</v>
      </c>
      <c r="R192" s="460" t="e">
        <f t="shared" ca="1" si="56"/>
        <v>#VALUE!</v>
      </c>
      <c r="S192" s="460" t="e">
        <f t="shared" ca="1" si="56"/>
        <v>#VALUE!</v>
      </c>
      <c r="T192" s="460" t="e">
        <f t="shared" ca="1" si="56"/>
        <v>#VALUE!</v>
      </c>
      <c r="U192" s="460" t="e">
        <f t="shared" ca="1" si="56"/>
        <v>#VALUE!</v>
      </c>
      <c r="V192" s="460" t="e">
        <f t="shared" ca="1" si="56"/>
        <v>#VALUE!</v>
      </c>
    </row>
    <row r="193" spans="5:22">
      <c r="E193" s="460" t="e">
        <f t="shared" ca="1" si="53"/>
        <v>#VALUE!</v>
      </c>
      <c r="F193" s="460" t="e">
        <f t="shared" ca="1" si="55"/>
        <v>#VALUE!</v>
      </c>
      <c r="G193" s="460" t="e">
        <f t="shared" ca="1" si="56"/>
        <v>#VALUE!</v>
      </c>
      <c r="H193" s="460" t="e">
        <f t="shared" ca="1" si="56"/>
        <v>#VALUE!</v>
      </c>
      <c r="I193" s="460" t="e">
        <f t="shared" ca="1" si="56"/>
        <v>#VALUE!</v>
      </c>
      <c r="J193" s="460" t="e">
        <f t="shared" ca="1" si="56"/>
        <v>#VALUE!</v>
      </c>
      <c r="K193" s="460" t="e">
        <f t="shared" ca="1" si="56"/>
        <v>#VALUE!</v>
      </c>
      <c r="L193" s="460" t="e">
        <f t="shared" ca="1" si="56"/>
        <v>#VALUE!</v>
      </c>
      <c r="M193" s="460" t="e">
        <f t="shared" ca="1" si="56"/>
        <v>#VALUE!</v>
      </c>
      <c r="N193" s="460" t="e">
        <f t="shared" ca="1" si="56"/>
        <v>#VALUE!</v>
      </c>
      <c r="O193" s="460" t="e">
        <f t="shared" ca="1" si="56"/>
        <v>#VALUE!</v>
      </c>
      <c r="P193" s="460" t="e">
        <f t="shared" ca="1" si="56"/>
        <v>#VALUE!</v>
      </c>
      <c r="Q193" s="460" t="e">
        <f t="shared" ca="1" si="56"/>
        <v>#VALUE!</v>
      </c>
      <c r="R193" s="460" t="e">
        <f t="shared" ca="1" si="56"/>
        <v>#VALUE!</v>
      </c>
      <c r="S193" s="460" t="e">
        <f t="shared" ca="1" si="56"/>
        <v>#VALUE!</v>
      </c>
      <c r="T193" s="460" t="e">
        <f t="shared" ca="1" si="56"/>
        <v>#VALUE!</v>
      </c>
      <c r="U193" s="460" t="e">
        <f t="shared" ca="1" si="56"/>
        <v>#VALUE!</v>
      </c>
      <c r="V193" s="460" t="e">
        <f t="shared" ca="1" si="56"/>
        <v>#VALUE!</v>
      </c>
    </row>
    <row r="194" spans="5:22">
      <c r="E194" s="460" t="e">
        <f t="shared" ca="1" si="53"/>
        <v>#VALUE!</v>
      </c>
      <c r="F194" s="460" t="e">
        <f t="shared" ca="1" si="55"/>
        <v>#VALUE!</v>
      </c>
      <c r="G194" s="460" t="e">
        <f t="shared" ca="1" si="56"/>
        <v>#VALUE!</v>
      </c>
      <c r="H194" s="460" t="e">
        <f t="shared" ca="1" si="56"/>
        <v>#VALUE!</v>
      </c>
      <c r="I194" s="460" t="e">
        <f t="shared" ca="1" si="56"/>
        <v>#VALUE!</v>
      </c>
      <c r="J194" s="460" t="e">
        <f t="shared" ca="1" si="56"/>
        <v>#VALUE!</v>
      </c>
      <c r="K194" s="460" t="e">
        <f t="shared" ca="1" si="56"/>
        <v>#VALUE!</v>
      </c>
      <c r="L194" s="460" t="e">
        <f t="shared" ca="1" si="56"/>
        <v>#VALUE!</v>
      </c>
      <c r="M194" s="460" t="e">
        <f t="shared" ca="1" si="56"/>
        <v>#VALUE!</v>
      </c>
      <c r="N194" s="460" t="e">
        <f t="shared" ca="1" si="56"/>
        <v>#VALUE!</v>
      </c>
      <c r="O194" s="460" t="e">
        <f t="shared" ca="1" si="56"/>
        <v>#VALUE!</v>
      </c>
      <c r="P194" s="460" t="e">
        <f t="shared" ca="1" si="56"/>
        <v>#VALUE!</v>
      </c>
      <c r="Q194" s="460" t="e">
        <f t="shared" ca="1" si="56"/>
        <v>#VALUE!</v>
      </c>
      <c r="R194" s="460" t="e">
        <f t="shared" ca="1" si="56"/>
        <v>#VALUE!</v>
      </c>
      <c r="S194" s="460" t="e">
        <f t="shared" ca="1" si="56"/>
        <v>#VALUE!</v>
      </c>
      <c r="T194" s="460" t="e">
        <f t="shared" ca="1" si="56"/>
        <v>#VALUE!</v>
      </c>
      <c r="U194" s="460" t="e">
        <f t="shared" ca="1" si="56"/>
        <v>#VALUE!</v>
      </c>
      <c r="V194" s="460" t="e">
        <f t="shared" ca="1" si="56"/>
        <v>#VALUE!</v>
      </c>
    </row>
    <row r="195" spans="5:22">
      <c r="E195" s="460" t="e">
        <f t="shared" ca="1" si="53"/>
        <v>#VALUE!</v>
      </c>
      <c r="F195" s="460" t="e">
        <f t="shared" ca="1" si="55"/>
        <v>#VALUE!</v>
      </c>
      <c r="G195" s="460" t="e">
        <f t="shared" ca="1" si="56"/>
        <v>#VALUE!</v>
      </c>
      <c r="H195" s="460" t="e">
        <f t="shared" ca="1" si="56"/>
        <v>#VALUE!</v>
      </c>
      <c r="I195" s="460" t="e">
        <f t="shared" ca="1" si="56"/>
        <v>#VALUE!</v>
      </c>
      <c r="J195" s="460" t="e">
        <f t="shared" ca="1" si="56"/>
        <v>#VALUE!</v>
      </c>
      <c r="K195" s="460" t="e">
        <f t="shared" ca="1" si="56"/>
        <v>#VALUE!</v>
      </c>
      <c r="L195" s="460" t="e">
        <f t="shared" ca="1" si="56"/>
        <v>#VALUE!</v>
      </c>
      <c r="M195" s="460" t="e">
        <f t="shared" ca="1" si="56"/>
        <v>#VALUE!</v>
      </c>
      <c r="N195" s="460" t="e">
        <f t="shared" ca="1" si="56"/>
        <v>#VALUE!</v>
      </c>
      <c r="O195" s="460" t="e">
        <f t="shared" ca="1" si="56"/>
        <v>#VALUE!</v>
      </c>
      <c r="P195" s="460" t="e">
        <f t="shared" ca="1" si="56"/>
        <v>#VALUE!</v>
      </c>
      <c r="Q195" s="460" t="e">
        <f t="shared" ca="1" si="56"/>
        <v>#VALUE!</v>
      </c>
      <c r="R195" s="460" t="e">
        <f t="shared" ca="1" si="56"/>
        <v>#VALUE!</v>
      </c>
      <c r="S195" s="460" t="e">
        <f t="shared" ca="1" si="56"/>
        <v>#VALUE!</v>
      </c>
      <c r="T195" s="460" t="e">
        <f t="shared" ca="1" si="56"/>
        <v>#VALUE!</v>
      </c>
      <c r="U195" s="460" t="e">
        <f t="shared" ca="1" si="56"/>
        <v>#VALUE!</v>
      </c>
      <c r="V195" s="460" t="e">
        <f t="shared" ca="1" si="56"/>
        <v>#VALUE!</v>
      </c>
    </row>
    <row r="196" spans="5:22">
      <c r="E196" s="463"/>
      <c r="F196" s="463"/>
      <c r="G196" s="463"/>
      <c r="H196" s="463"/>
      <c r="I196" s="463"/>
      <c r="J196" s="463"/>
      <c r="K196" s="461"/>
      <c r="L196" s="461"/>
      <c r="M196" s="461"/>
      <c r="N196" s="461"/>
      <c r="O196" s="461"/>
      <c r="P196" s="461"/>
      <c r="Q196" s="461"/>
      <c r="R196" s="461"/>
      <c r="S196" s="461"/>
      <c r="T196" s="461"/>
      <c r="U196" s="461"/>
      <c r="V196" s="461"/>
    </row>
    <row r="197" spans="5:22">
      <c r="E197" s="460" t="e">
        <f t="shared" ref="E197:E214" ca="1" si="58">V178</f>
        <v>#VALUE!</v>
      </c>
      <c r="F197" s="460" t="e">
        <f t="shared" ref="F197:V206" ca="1" si="59">E197</f>
        <v>#VALUE!</v>
      </c>
      <c r="G197" s="460" t="e">
        <f t="shared" ca="1" si="59"/>
        <v>#VALUE!</v>
      </c>
      <c r="H197" s="460" t="e">
        <f t="shared" ca="1" si="59"/>
        <v>#VALUE!</v>
      </c>
      <c r="I197" s="460" t="e">
        <f t="shared" ca="1" si="59"/>
        <v>#VALUE!</v>
      </c>
      <c r="J197" s="460" t="e">
        <f t="shared" ca="1" si="59"/>
        <v>#VALUE!</v>
      </c>
      <c r="K197" s="460" t="e">
        <f t="shared" ca="1" si="59"/>
        <v>#VALUE!</v>
      </c>
      <c r="L197" s="460" t="e">
        <f t="shared" ca="1" si="59"/>
        <v>#VALUE!</v>
      </c>
      <c r="M197" s="460" t="e">
        <f t="shared" ca="1" si="59"/>
        <v>#VALUE!</v>
      </c>
      <c r="N197" s="460" t="e">
        <f t="shared" ca="1" si="59"/>
        <v>#VALUE!</v>
      </c>
      <c r="O197" s="460" t="e">
        <f t="shared" ca="1" si="59"/>
        <v>#VALUE!</v>
      </c>
      <c r="P197" s="460" t="e">
        <f t="shared" ca="1" si="59"/>
        <v>#VALUE!</v>
      </c>
      <c r="Q197" s="460" t="e">
        <f t="shared" ca="1" si="59"/>
        <v>#VALUE!</v>
      </c>
      <c r="R197" s="460" t="e">
        <f t="shared" ca="1" si="59"/>
        <v>#VALUE!</v>
      </c>
      <c r="S197" s="460" t="e">
        <f t="shared" ca="1" si="59"/>
        <v>#VALUE!</v>
      </c>
      <c r="T197" s="460" t="e">
        <f t="shared" ca="1" si="59"/>
        <v>#VALUE!</v>
      </c>
      <c r="U197" s="460" t="e">
        <f t="shared" ca="1" si="59"/>
        <v>#VALUE!</v>
      </c>
      <c r="V197" s="460" t="e">
        <f t="shared" ca="1" si="59"/>
        <v>#VALUE!</v>
      </c>
    </row>
    <row r="198" spans="5:22">
      <c r="E198" s="460" t="e">
        <f t="shared" ca="1" si="58"/>
        <v>#VALUE!</v>
      </c>
      <c r="F198" s="460" t="e">
        <f t="shared" ca="1" si="59"/>
        <v>#VALUE!</v>
      </c>
      <c r="G198" s="460" t="e">
        <f t="shared" ca="1" si="59"/>
        <v>#VALUE!</v>
      </c>
      <c r="H198" s="460" t="e">
        <f t="shared" ca="1" si="59"/>
        <v>#VALUE!</v>
      </c>
      <c r="I198" s="460" t="e">
        <f t="shared" ca="1" si="59"/>
        <v>#VALUE!</v>
      </c>
      <c r="J198" s="460" t="e">
        <f t="shared" ca="1" si="59"/>
        <v>#VALUE!</v>
      </c>
      <c r="K198" s="460" t="e">
        <f t="shared" ca="1" si="59"/>
        <v>#VALUE!</v>
      </c>
      <c r="L198" s="460" t="e">
        <f t="shared" ca="1" si="59"/>
        <v>#VALUE!</v>
      </c>
      <c r="M198" s="460" t="e">
        <f t="shared" ca="1" si="59"/>
        <v>#VALUE!</v>
      </c>
      <c r="N198" s="460" t="e">
        <f t="shared" ca="1" si="59"/>
        <v>#VALUE!</v>
      </c>
      <c r="O198" s="460" t="e">
        <f t="shared" ca="1" si="59"/>
        <v>#VALUE!</v>
      </c>
      <c r="P198" s="460" t="e">
        <f t="shared" ca="1" si="59"/>
        <v>#VALUE!</v>
      </c>
      <c r="Q198" s="460" t="e">
        <f t="shared" ca="1" si="59"/>
        <v>#VALUE!</v>
      </c>
      <c r="R198" s="460" t="e">
        <f t="shared" ca="1" si="59"/>
        <v>#VALUE!</v>
      </c>
      <c r="S198" s="460" t="e">
        <f t="shared" ca="1" si="59"/>
        <v>#VALUE!</v>
      </c>
      <c r="T198" s="460" t="e">
        <f t="shared" ca="1" si="59"/>
        <v>#VALUE!</v>
      </c>
      <c r="U198" s="460" t="e">
        <f t="shared" ca="1" si="59"/>
        <v>#VALUE!</v>
      </c>
      <c r="V198" s="460" t="e">
        <f t="shared" ca="1" si="59"/>
        <v>#VALUE!</v>
      </c>
    </row>
    <row r="199" spans="5:22">
      <c r="E199" s="460" t="e">
        <f t="shared" ca="1" si="58"/>
        <v>#VALUE!</v>
      </c>
      <c r="F199" s="460" t="e">
        <f t="shared" ca="1" si="59"/>
        <v>#VALUE!</v>
      </c>
      <c r="G199" s="460" t="e">
        <f t="shared" ca="1" si="59"/>
        <v>#VALUE!</v>
      </c>
      <c r="H199" s="460" t="e">
        <f t="shared" ca="1" si="59"/>
        <v>#VALUE!</v>
      </c>
      <c r="I199" s="460" t="e">
        <f t="shared" ca="1" si="59"/>
        <v>#VALUE!</v>
      </c>
      <c r="J199" s="460" t="e">
        <f t="shared" ca="1" si="59"/>
        <v>#VALUE!</v>
      </c>
      <c r="K199" s="460" t="e">
        <f t="shared" ca="1" si="59"/>
        <v>#VALUE!</v>
      </c>
      <c r="L199" s="460" t="e">
        <f t="shared" ca="1" si="59"/>
        <v>#VALUE!</v>
      </c>
      <c r="M199" s="460" t="e">
        <f t="shared" ca="1" si="59"/>
        <v>#VALUE!</v>
      </c>
      <c r="N199" s="460" t="e">
        <f t="shared" ca="1" si="59"/>
        <v>#VALUE!</v>
      </c>
      <c r="O199" s="460" t="e">
        <f t="shared" ca="1" si="59"/>
        <v>#VALUE!</v>
      </c>
      <c r="P199" s="460" t="e">
        <f t="shared" ca="1" si="59"/>
        <v>#VALUE!</v>
      </c>
      <c r="Q199" s="460" t="e">
        <f t="shared" ca="1" si="59"/>
        <v>#VALUE!</v>
      </c>
      <c r="R199" s="460" t="e">
        <f t="shared" ca="1" si="59"/>
        <v>#VALUE!</v>
      </c>
      <c r="S199" s="460" t="e">
        <f t="shared" ca="1" si="59"/>
        <v>#VALUE!</v>
      </c>
      <c r="T199" s="460" t="e">
        <f t="shared" ca="1" si="59"/>
        <v>#VALUE!</v>
      </c>
      <c r="U199" s="460" t="e">
        <f t="shared" ca="1" si="59"/>
        <v>#VALUE!</v>
      </c>
      <c r="V199" s="460" t="e">
        <f t="shared" ca="1" si="59"/>
        <v>#VALUE!</v>
      </c>
    </row>
    <row r="200" spans="5:22">
      <c r="E200" s="460" t="e">
        <f t="shared" ca="1" si="58"/>
        <v>#VALUE!</v>
      </c>
      <c r="F200" s="460" t="e">
        <f t="shared" ca="1" si="59"/>
        <v>#VALUE!</v>
      </c>
      <c r="G200" s="460" t="e">
        <f t="shared" ca="1" si="59"/>
        <v>#VALUE!</v>
      </c>
      <c r="H200" s="460" t="e">
        <f t="shared" ca="1" si="59"/>
        <v>#VALUE!</v>
      </c>
      <c r="I200" s="460" t="e">
        <f t="shared" ca="1" si="59"/>
        <v>#VALUE!</v>
      </c>
      <c r="J200" s="460" t="e">
        <f t="shared" ca="1" si="59"/>
        <v>#VALUE!</v>
      </c>
      <c r="K200" s="460" t="e">
        <f t="shared" ca="1" si="59"/>
        <v>#VALUE!</v>
      </c>
      <c r="L200" s="460" t="e">
        <f t="shared" ca="1" si="59"/>
        <v>#VALUE!</v>
      </c>
      <c r="M200" s="460" t="e">
        <f t="shared" ca="1" si="59"/>
        <v>#VALUE!</v>
      </c>
      <c r="N200" s="460" t="e">
        <f t="shared" ca="1" si="59"/>
        <v>#VALUE!</v>
      </c>
      <c r="O200" s="460" t="e">
        <f t="shared" ca="1" si="59"/>
        <v>#VALUE!</v>
      </c>
      <c r="P200" s="460" t="e">
        <f t="shared" ca="1" si="59"/>
        <v>#VALUE!</v>
      </c>
      <c r="Q200" s="460" t="e">
        <f t="shared" ca="1" si="59"/>
        <v>#VALUE!</v>
      </c>
      <c r="R200" s="460" t="e">
        <f t="shared" ca="1" si="59"/>
        <v>#VALUE!</v>
      </c>
      <c r="S200" s="460" t="e">
        <f t="shared" ca="1" si="59"/>
        <v>#VALUE!</v>
      </c>
      <c r="T200" s="460" t="e">
        <f t="shared" ca="1" si="59"/>
        <v>#VALUE!</v>
      </c>
      <c r="U200" s="460" t="e">
        <f t="shared" ca="1" si="59"/>
        <v>#VALUE!</v>
      </c>
      <c r="V200" s="460" t="e">
        <f t="shared" ca="1" si="59"/>
        <v>#VALUE!</v>
      </c>
    </row>
    <row r="201" spans="5:22">
      <c r="E201" s="460" t="e">
        <f t="shared" ca="1" si="58"/>
        <v>#VALUE!</v>
      </c>
      <c r="F201" s="460" t="e">
        <f t="shared" ca="1" si="59"/>
        <v>#VALUE!</v>
      </c>
      <c r="G201" s="460" t="e">
        <f t="shared" ca="1" si="59"/>
        <v>#VALUE!</v>
      </c>
      <c r="H201" s="460" t="e">
        <f t="shared" ca="1" si="59"/>
        <v>#VALUE!</v>
      </c>
      <c r="I201" s="460" t="e">
        <f t="shared" ca="1" si="59"/>
        <v>#VALUE!</v>
      </c>
      <c r="J201" s="460" t="e">
        <f t="shared" ca="1" si="59"/>
        <v>#VALUE!</v>
      </c>
      <c r="K201" s="460" t="e">
        <f t="shared" ca="1" si="59"/>
        <v>#VALUE!</v>
      </c>
      <c r="L201" s="460" t="e">
        <f t="shared" ca="1" si="59"/>
        <v>#VALUE!</v>
      </c>
      <c r="M201" s="460" t="e">
        <f t="shared" ca="1" si="59"/>
        <v>#VALUE!</v>
      </c>
      <c r="N201" s="460" t="e">
        <f t="shared" ca="1" si="59"/>
        <v>#VALUE!</v>
      </c>
      <c r="O201" s="460" t="e">
        <f t="shared" ca="1" si="59"/>
        <v>#VALUE!</v>
      </c>
      <c r="P201" s="460" t="e">
        <f t="shared" ca="1" si="59"/>
        <v>#VALUE!</v>
      </c>
      <c r="Q201" s="460" t="e">
        <f t="shared" ca="1" si="59"/>
        <v>#VALUE!</v>
      </c>
      <c r="R201" s="460" t="e">
        <f t="shared" ca="1" si="59"/>
        <v>#VALUE!</v>
      </c>
      <c r="S201" s="460" t="e">
        <f t="shared" ca="1" si="59"/>
        <v>#VALUE!</v>
      </c>
      <c r="T201" s="460" t="e">
        <f t="shared" ca="1" si="59"/>
        <v>#VALUE!</v>
      </c>
      <c r="U201" s="460" t="e">
        <f t="shared" ca="1" si="59"/>
        <v>#VALUE!</v>
      </c>
      <c r="V201" s="460" t="e">
        <f t="shared" ca="1" si="59"/>
        <v>#VALUE!</v>
      </c>
    </row>
    <row r="202" spans="5:22">
      <c r="E202" s="460" t="e">
        <f t="shared" ca="1" si="58"/>
        <v>#VALUE!</v>
      </c>
      <c r="F202" s="460" t="e">
        <f t="shared" ca="1" si="59"/>
        <v>#VALUE!</v>
      </c>
      <c r="G202" s="460" t="e">
        <f t="shared" ca="1" si="59"/>
        <v>#VALUE!</v>
      </c>
      <c r="H202" s="460" t="e">
        <f t="shared" ca="1" si="59"/>
        <v>#VALUE!</v>
      </c>
      <c r="I202" s="460" t="e">
        <f t="shared" ca="1" si="59"/>
        <v>#VALUE!</v>
      </c>
      <c r="J202" s="460" t="e">
        <f t="shared" ca="1" si="59"/>
        <v>#VALUE!</v>
      </c>
      <c r="K202" s="460" t="e">
        <f t="shared" ca="1" si="59"/>
        <v>#VALUE!</v>
      </c>
      <c r="L202" s="460" t="e">
        <f t="shared" ca="1" si="59"/>
        <v>#VALUE!</v>
      </c>
      <c r="M202" s="460" t="e">
        <f t="shared" ca="1" si="59"/>
        <v>#VALUE!</v>
      </c>
      <c r="N202" s="460" t="e">
        <f t="shared" ca="1" si="59"/>
        <v>#VALUE!</v>
      </c>
      <c r="O202" s="460" t="e">
        <f t="shared" ca="1" si="59"/>
        <v>#VALUE!</v>
      </c>
      <c r="P202" s="460" t="e">
        <f t="shared" ca="1" si="59"/>
        <v>#VALUE!</v>
      </c>
      <c r="Q202" s="460" t="e">
        <f t="shared" ca="1" si="59"/>
        <v>#VALUE!</v>
      </c>
      <c r="R202" s="460" t="e">
        <f t="shared" ca="1" si="59"/>
        <v>#VALUE!</v>
      </c>
      <c r="S202" s="460" t="e">
        <f t="shared" ca="1" si="59"/>
        <v>#VALUE!</v>
      </c>
      <c r="T202" s="460" t="e">
        <f t="shared" ca="1" si="59"/>
        <v>#VALUE!</v>
      </c>
      <c r="U202" s="460" t="e">
        <f t="shared" ca="1" si="59"/>
        <v>#VALUE!</v>
      </c>
      <c r="V202" s="460" t="e">
        <f t="shared" ca="1" si="59"/>
        <v>#VALUE!</v>
      </c>
    </row>
    <row r="203" spans="5:22">
      <c r="E203" s="460" t="e">
        <f t="shared" ca="1" si="58"/>
        <v>#VALUE!</v>
      </c>
      <c r="F203" s="460" t="e">
        <f t="shared" ca="1" si="59"/>
        <v>#VALUE!</v>
      </c>
      <c r="G203" s="460" t="e">
        <f t="shared" ca="1" si="59"/>
        <v>#VALUE!</v>
      </c>
      <c r="H203" s="460" t="e">
        <f t="shared" ca="1" si="59"/>
        <v>#VALUE!</v>
      </c>
      <c r="I203" s="460" t="e">
        <f t="shared" ca="1" si="59"/>
        <v>#VALUE!</v>
      </c>
      <c r="J203" s="460" t="e">
        <f t="shared" ca="1" si="59"/>
        <v>#VALUE!</v>
      </c>
      <c r="K203" s="460" t="e">
        <f t="shared" ca="1" si="59"/>
        <v>#VALUE!</v>
      </c>
      <c r="L203" s="460" t="e">
        <f t="shared" ca="1" si="59"/>
        <v>#VALUE!</v>
      </c>
      <c r="M203" s="460" t="e">
        <f t="shared" ca="1" si="59"/>
        <v>#VALUE!</v>
      </c>
      <c r="N203" s="460" t="e">
        <f t="shared" ca="1" si="59"/>
        <v>#VALUE!</v>
      </c>
      <c r="O203" s="460" t="e">
        <f t="shared" ca="1" si="59"/>
        <v>#VALUE!</v>
      </c>
      <c r="P203" s="460" t="e">
        <f t="shared" ca="1" si="59"/>
        <v>#VALUE!</v>
      </c>
      <c r="Q203" s="460" t="e">
        <f t="shared" ca="1" si="59"/>
        <v>#VALUE!</v>
      </c>
      <c r="R203" s="460" t="e">
        <f t="shared" ca="1" si="59"/>
        <v>#VALUE!</v>
      </c>
      <c r="S203" s="460" t="e">
        <f t="shared" ca="1" si="59"/>
        <v>#VALUE!</v>
      </c>
      <c r="T203" s="460" t="e">
        <f t="shared" ca="1" si="59"/>
        <v>#VALUE!</v>
      </c>
      <c r="U203" s="460" t="e">
        <f t="shared" ca="1" si="59"/>
        <v>#VALUE!</v>
      </c>
      <c r="V203" s="460" t="e">
        <f t="shared" ca="1" si="59"/>
        <v>#VALUE!</v>
      </c>
    </row>
    <row r="204" spans="5:22">
      <c r="E204" s="460" t="e">
        <f t="shared" ca="1" si="58"/>
        <v>#VALUE!</v>
      </c>
      <c r="F204" s="460" t="e">
        <f t="shared" ca="1" si="59"/>
        <v>#VALUE!</v>
      </c>
      <c r="G204" s="460" t="e">
        <f t="shared" ca="1" si="59"/>
        <v>#VALUE!</v>
      </c>
      <c r="H204" s="460" t="e">
        <f t="shared" ca="1" si="59"/>
        <v>#VALUE!</v>
      </c>
      <c r="I204" s="460" t="e">
        <f t="shared" ca="1" si="59"/>
        <v>#VALUE!</v>
      </c>
      <c r="J204" s="460" t="e">
        <f t="shared" ca="1" si="59"/>
        <v>#VALUE!</v>
      </c>
      <c r="K204" s="460" t="e">
        <f t="shared" ca="1" si="59"/>
        <v>#VALUE!</v>
      </c>
      <c r="L204" s="460" t="e">
        <f t="shared" ca="1" si="59"/>
        <v>#VALUE!</v>
      </c>
      <c r="M204" s="460" t="e">
        <f t="shared" ca="1" si="59"/>
        <v>#VALUE!</v>
      </c>
      <c r="N204" s="460" t="e">
        <f t="shared" ca="1" si="59"/>
        <v>#VALUE!</v>
      </c>
      <c r="O204" s="460" t="e">
        <f t="shared" ca="1" si="59"/>
        <v>#VALUE!</v>
      </c>
      <c r="P204" s="460" t="e">
        <f t="shared" ca="1" si="59"/>
        <v>#VALUE!</v>
      </c>
      <c r="Q204" s="460" t="e">
        <f t="shared" ca="1" si="59"/>
        <v>#VALUE!</v>
      </c>
      <c r="R204" s="460" t="e">
        <f t="shared" ca="1" si="59"/>
        <v>#VALUE!</v>
      </c>
      <c r="S204" s="460" t="e">
        <f t="shared" ca="1" si="59"/>
        <v>#VALUE!</v>
      </c>
      <c r="T204" s="460" t="e">
        <f t="shared" ca="1" si="59"/>
        <v>#VALUE!</v>
      </c>
      <c r="U204" s="460" t="e">
        <f t="shared" ca="1" si="59"/>
        <v>#VALUE!</v>
      </c>
      <c r="V204" s="460" t="e">
        <f t="shared" ca="1" si="59"/>
        <v>#VALUE!</v>
      </c>
    </row>
    <row r="205" spans="5:22">
      <c r="E205" s="460" t="e">
        <f t="shared" ca="1" si="58"/>
        <v>#VALUE!</v>
      </c>
      <c r="F205" s="460" t="e">
        <f t="shared" ca="1" si="59"/>
        <v>#VALUE!</v>
      </c>
      <c r="G205" s="460" t="e">
        <f t="shared" ca="1" si="59"/>
        <v>#VALUE!</v>
      </c>
      <c r="H205" s="460" t="e">
        <f t="shared" ca="1" si="59"/>
        <v>#VALUE!</v>
      </c>
      <c r="I205" s="460" t="e">
        <f t="shared" ca="1" si="59"/>
        <v>#VALUE!</v>
      </c>
      <c r="J205" s="460" t="e">
        <f t="shared" ca="1" si="59"/>
        <v>#VALUE!</v>
      </c>
      <c r="K205" s="460" t="e">
        <f t="shared" ca="1" si="59"/>
        <v>#VALUE!</v>
      </c>
      <c r="L205" s="460" t="e">
        <f t="shared" ca="1" si="59"/>
        <v>#VALUE!</v>
      </c>
      <c r="M205" s="460" t="e">
        <f t="shared" ca="1" si="59"/>
        <v>#VALUE!</v>
      </c>
      <c r="N205" s="460" t="e">
        <f t="shared" ca="1" si="59"/>
        <v>#VALUE!</v>
      </c>
      <c r="O205" s="460" t="e">
        <f t="shared" ca="1" si="59"/>
        <v>#VALUE!</v>
      </c>
      <c r="P205" s="460" t="e">
        <f t="shared" ca="1" si="59"/>
        <v>#VALUE!</v>
      </c>
      <c r="Q205" s="460" t="e">
        <f t="shared" ca="1" si="59"/>
        <v>#VALUE!</v>
      </c>
      <c r="R205" s="460" t="e">
        <f t="shared" ca="1" si="59"/>
        <v>#VALUE!</v>
      </c>
      <c r="S205" s="460" t="e">
        <f t="shared" ca="1" si="59"/>
        <v>#VALUE!</v>
      </c>
      <c r="T205" s="460" t="e">
        <f t="shared" ca="1" si="59"/>
        <v>#VALUE!</v>
      </c>
      <c r="U205" s="460" t="e">
        <f t="shared" ca="1" si="59"/>
        <v>#VALUE!</v>
      </c>
      <c r="V205" s="460" t="e">
        <f t="shared" ca="1" si="59"/>
        <v>#VALUE!</v>
      </c>
    </row>
    <row r="206" spans="5:22">
      <c r="E206" s="460" t="e">
        <f t="shared" ca="1" si="58"/>
        <v>#VALUE!</v>
      </c>
      <c r="F206" s="460" t="e">
        <f t="shared" ca="1" si="59"/>
        <v>#VALUE!</v>
      </c>
      <c r="G206" s="460" t="e">
        <f t="shared" ca="1" si="59"/>
        <v>#VALUE!</v>
      </c>
      <c r="H206" s="460" t="e">
        <f t="shared" ca="1" si="59"/>
        <v>#VALUE!</v>
      </c>
      <c r="I206" s="460" t="e">
        <f t="shared" ca="1" si="59"/>
        <v>#VALUE!</v>
      </c>
      <c r="J206" s="460" t="e">
        <f t="shared" ca="1" si="59"/>
        <v>#VALUE!</v>
      </c>
      <c r="K206" s="460" t="e">
        <f t="shared" ca="1" si="59"/>
        <v>#VALUE!</v>
      </c>
      <c r="L206" s="460" t="e">
        <f t="shared" ca="1" si="59"/>
        <v>#VALUE!</v>
      </c>
      <c r="M206" s="460" t="e">
        <f t="shared" ca="1" si="59"/>
        <v>#VALUE!</v>
      </c>
      <c r="N206" s="460" t="e">
        <f t="shared" ca="1" si="59"/>
        <v>#VALUE!</v>
      </c>
      <c r="O206" s="460" t="e">
        <f t="shared" ca="1" si="59"/>
        <v>#VALUE!</v>
      </c>
      <c r="P206" s="460" t="e">
        <f t="shared" ca="1" si="59"/>
        <v>#VALUE!</v>
      </c>
      <c r="Q206" s="460" t="e">
        <f t="shared" ca="1" si="59"/>
        <v>#VALUE!</v>
      </c>
      <c r="R206" s="460" t="e">
        <f t="shared" ca="1" si="59"/>
        <v>#VALUE!</v>
      </c>
      <c r="S206" s="460" t="e">
        <f t="shared" ca="1" si="59"/>
        <v>#VALUE!</v>
      </c>
      <c r="T206" s="460" t="e">
        <f t="shared" ca="1" si="59"/>
        <v>#VALUE!</v>
      </c>
      <c r="U206" s="460" t="e">
        <f t="shared" ca="1" si="59"/>
        <v>#VALUE!</v>
      </c>
      <c r="V206" s="460" t="e">
        <f t="shared" ca="1" si="59"/>
        <v>#VALUE!</v>
      </c>
    </row>
    <row r="207" spans="5:22">
      <c r="E207" s="460" t="e">
        <f t="shared" ca="1" si="58"/>
        <v>#VALUE!</v>
      </c>
      <c r="F207" s="460" t="e">
        <f t="shared" ref="F207:F214" ca="1" si="60">IF(E$207=0,E208,E207)</f>
        <v>#VALUE!</v>
      </c>
      <c r="G207" s="460" t="e">
        <f t="shared" ref="G207:V214" ca="1" si="61">IF(F$207=0,F208,F207)</f>
        <v>#VALUE!</v>
      </c>
      <c r="H207" s="460" t="e">
        <f t="shared" ca="1" si="61"/>
        <v>#VALUE!</v>
      </c>
      <c r="I207" s="460" t="e">
        <f t="shared" ca="1" si="61"/>
        <v>#VALUE!</v>
      </c>
      <c r="J207" s="460" t="e">
        <f t="shared" ca="1" si="61"/>
        <v>#VALUE!</v>
      </c>
      <c r="K207" s="460" t="e">
        <f t="shared" ca="1" si="61"/>
        <v>#VALUE!</v>
      </c>
      <c r="L207" s="460" t="e">
        <f t="shared" ca="1" si="61"/>
        <v>#VALUE!</v>
      </c>
      <c r="M207" s="460" t="e">
        <f t="shared" ca="1" si="61"/>
        <v>#VALUE!</v>
      </c>
      <c r="N207" s="460" t="e">
        <f t="shared" ca="1" si="61"/>
        <v>#VALUE!</v>
      </c>
      <c r="O207" s="460" t="e">
        <f t="shared" ca="1" si="61"/>
        <v>#VALUE!</v>
      </c>
      <c r="P207" s="460" t="e">
        <f t="shared" ca="1" si="61"/>
        <v>#VALUE!</v>
      </c>
      <c r="Q207" s="460" t="e">
        <f t="shared" ca="1" si="61"/>
        <v>#VALUE!</v>
      </c>
      <c r="R207" s="460" t="e">
        <f t="shared" ca="1" si="61"/>
        <v>#VALUE!</v>
      </c>
      <c r="S207" s="460" t="e">
        <f t="shared" ca="1" si="61"/>
        <v>#VALUE!</v>
      </c>
      <c r="T207" s="460" t="e">
        <f t="shared" ca="1" si="61"/>
        <v>#VALUE!</v>
      </c>
      <c r="U207" s="460" t="e">
        <f t="shared" ca="1" si="61"/>
        <v>#VALUE!</v>
      </c>
      <c r="V207" s="460" t="e">
        <f t="shared" ca="1" si="61"/>
        <v>#VALUE!</v>
      </c>
    </row>
    <row r="208" spans="5:22">
      <c r="E208" s="460" t="e">
        <f t="shared" ca="1" si="58"/>
        <v>#VALUE!</v>
      </c>
      <c r="F208" s="460" t="e">
        <f t="shared" ca="1" si="60"/>
        <v>#VALUE!</v>
      </c>
      <c r="G208" s="460" t="e">
        <f t="shared" ref="G208:U208" ca="1" si="62">IF(F$207=0,F209,F208)</f>
        <v>#VALUE!</v>
      </c>
      <c r="H208" s="460" t="e">
        <f t="shared" ca="1" si="62"/>
        <v>#VALUE!</v>
      </c>
      <c r="I208" s="460" t="e">
        <f t="shared" ca="1" si="62"/>
        <v>#VALUE!</v>
      </c>
      <c r="J208" s="460" t="e">
        <f t="shared" ca="1" si="62"/>
        <v>#VALUE!</v>
      </c>
      <c r="K208" s="460" t="e">
        <f t="shared" ca="1" si="62"/>
        <v>#VALUE!</v>
      </c>
      <c r="L208" s="460" t="e">
        <f t="shared" ca="1" si="62"/>
        <v>#VALUE!</v>
      </c>
      <c r="M208" s="460" t="e">
        <f t="shared" ca="1" si="62"/>
        <v>#VALUE!</v>
      </c>
      <c r="N208" s="460" t="e">
        <f t="shared" ca="1" si="62"/>
        <v>#VALUE!</v>
      </c>
      <c r="O208" s="460" t="e">
        <f t="shared" ca="1" si="62"/>
        <v>#VALUE!</v>
      </c>
      <c r="P208" s="460" t="e">
        <f t="shared" ca="1" si="62"/>
        <v>#VALUE!</v>
      </c>
      <c r="Q208" s="460" t="e">
        <f t="shared" ca="1" si="62"/>
        <v>#VALUE!</v>
      </c>
      <c r="R208" s="460" t="e">
        <f t="shared" ca="1" si="62"/>
        <v>#VALUE!</v>
      </c>
      <c r="S208" s="460" t="e">
        <f t="shared" ca="1" si="62"/>
        <v>#VALUE!</v>
      </c>
      <c r="T208" s="460" t="e">
        <f t="shared" ca="1" si="62"/>
        <v>#VALUE!</v>
      </c>
      <c r="U208" s="460" t="e">
        <f t="shared" ca="1" si="62"/>
        <v>#VALUE!</v>
      </c>
      <c r="V208" s="460" t="e">
        <f t="shared" ca="1" si="61"/>
        <v>#VALUE!</v>
      </c>
    </row>
    <row r="209" spans="5:22">
      <c r="E209" s="460" t="e">
        <f t="shared" ca="1" si="58"/>
        <v>#VALUE!</v>
      </c>
      <c r="F209" s="460" t="e">
        <f t="shared" ca="1" si="60"/>
        <v>#VALUE!</v>
      </c>
      <c r="G209" s="460" t="e">
        <f t="shared" ca="1" si="61"/>
        <v>#VALUE!</v>
      </c>
      <c r="H209" s="460" t="e">
        <f t="shared" ca="1" si="61"/>
        <v>#VALUE!</v>
      </c>
      <c r="I209" s="460" t="e">
        <f t="shared" ca="1" si="61"/>
        <v>#VALUE!</v>
      </c>
      <c r="J209" s="460" t="e">
        <f t="shared" ca="1" si="61"/>
        <v>#VALUE!</v>
      </c>
      <c r="K209" s="460" t="e">
        <f t="shared" ca="1" si="61"/>
        <v>#VALUE!</v>
      </c>
      <c r="L209" s="460" t="e">
        <f t="shared" ca="1" si="61"/>
        <v>#VALUE!</v>
      </c>
      <c r="M209" s="460" t="e">
        <f t="shared" ca="1" si="61"/>
        <v>#VALUE!</v>
      </c>
      <c r="N209" s="460" t="e">
        <f t="shared" ca="1" si="61"/>
        <v>#VALUE!</v>
      </c>
      <c r="O209" s="460" t="e">
        <f t="shared" ca="1" si="61"/>
        <v>#VALUE!</v>
      </c>
      <c r="P209" s="460" t="e">
        <f t="shared" ca="1" si="61"/>
        <v>#VALUE!</v>
      </c>
      <c r="Q209" s="460" t="e">
        <f t="shared" ca="1" si="61"/>
        <v>#VALUE!</v>
      </c>
      <c r="R209" s="460" t="e">
        <f t="shared" ca="1" si="61"/>
        <v>#VALUE!</v>
      </c>
      <c r="S209" s="460" t="e">
        <f t="shared" ca="1" si="61"/>
        <v>#VALUE!</v>
      </c>
      <c r="T209" s="460" t="e">
        <f t="shared" ca="1" si="61"/>
        <v>#VALUE!</v>
      </c>
      <c r="U209" s="460" t="e">
        <f t="shared" ca="1" si="61"/>
        <v>#VALUE!</v>
      </c>
      <c r="V209" s="460" t="e">
        <f t="shared" ca="1" si="61"/>
        <v>#VALUE!</v>
      </c>
    </row>
    <row r="210" spans="5:22">
      <c r="E210" s="460" t="e">
        <f t="shared" ca="1" si="58"/>
        <v>#VALUE!</v>
      </c>
      <c r="F210" s="460" t="e">
        <f t="shared" ca="1" si="60"/>
        <v>#VALUE!</v>
      </c>
      <c r="G210" s="460" t="e">
        <f t="shared" ca="1" si="61"/>
        <v>#VALUE!</v>
      </c>
      <c r="H210" s="460" t="e">
        <f t="shared" ca="1" si="61"/>
        <v>#VALUE!</v>
      </c>
      <c r="I210" s="460" t="e">
        <f t="shared" ca="1" si="61"/>
        <v>#VALUE!</v>
      </c>
      <c r="J210" s="460" t="e">
        <f t="shared" ca="1" si="61"/>
        <v>#VALUE!</v>
      </c>
      <c r="K210" s="460" t="e">
        <f t="shared" ca="1" si="61"/>
        <v>#VALUE!</v>
      </c>
      <c r="L210" s="460" t="e">
        <f t="shared" ca="1" si="61"/>
        <v>#VALUE!</v>
      </c>
      <c r="M210" s="460" t="e">
        <f t="shared" ca="1" si="61"/>
        <v>#VALUE!</v>
      </c>
      <c r="N210" s="460" t="e">
        <f t="shared" ca="1" si="61"/>
        <v>#VALUE!</v>
      </c>
      <c r="O210" s="460" t="e">
        <f t="shared" ca="1" si="61"/>
        <v>#VALUE!</v>
      </c>
      <c r="P210" s="460" t="e">
        <f t="shared" ca="1" si="61"/>
        <v>#VALUE!</v>
      </c>
      <c r="Q210" s="460" t="e">
        <f t="shared" ca="1" si="61"/>
        <v>#VALUE!</v>
      </c>
      <c r="R210" s="460" t="e">
        <f t="shared" ca="1" si="61"/>
        <v>#VALUE!</v>
      </c>
      <c r="S210" s="460" t="e">
        <f t="shared" ca="1" si="61"/>
        <v>#VALUE!</v>
      </c>
      <c r="T210" s="460" t="e">
        <f t="shared" ca="1" si="61"/>
        <v>#VALUE!</v>
      </c>
      <c r="U210" s="460" t="e">
        <f t="shared" ca="1" si="61"/>
        <v>#VALUE!</v>
      </c>
      <c r="V210" s="460" t="e">
        <f t="shared" ca="1" si="61"/>
        <v>#VALUE!</v>
      </c>
    </row>
    <row r="211" spans="5:22">
      <c r="E211" s="460" t="e">
        <f t="shared" ca="1" si="58"/>
        <v>#VALUE!</v>
      </c>
      <c r="F211" s="460" t="e">
        <f t="shared" ca="1" si="60"/>
        <v>#VALUE!</v>
      </c>
      <c r="G211" s="460" t="e">
        <f t="shared" ca="1" si="61"/>
        <v>#VALUE!</v>
      </c>
      <c r="H211" s="460" t="e">
        <f t="shared" ca="1" si="61"/>
        <v>#VALUE!</v>
      </c>
      <c r="I211" s="460" t="e">
        <f t="shared" ca="1" si="61"/>
        <v>#VALUE!</v>
      </c>
      <c r="J211" s="460" t="e">
        <f t="shared" ca="1" si="61"/>
        <v>#VALUE!</v>
      </c>
      <c r="K211" s="460" t="e">
        <f t="shared" ca="1" si="61"/>
        <v>#VALUE!</v>
      </c>
      <c r="L211" s="460" t="e">
        <f t="shared" ca="1" si="61"/>
        <v>#VALUE!</v>
      </c>
      <c r="M211" s="460" t="e">
        <f t="shared" ca="1" si="61"/>
        <v>#VALUE!</v>
      </c>
      <c r="N211" s="460" t="e">
        <f t="shared" ca="1" si="61"/>
        <v>#VALUE!</v>
      </c>
      <c r="O211" s="460" t="e">
        <f t="shared" ca="1" si="61"/>
        <v>#VALUE!</v>
      </c>
      <c r="P211" s="460" t="e">
        <f t="shared" ca="1" si="61"/>
        <v>#VALUE!</v>
      </c>
      <c r="Q211" s="460" t="e">
        <f t="shared" ca="1" si="61"/>
        <v>#VALUE!</v>
      </c>
      <c r="R211" s="460" t="e">
        <f t="shared" ca="1" si="61"/>
        <v>#VALUE!</v>
      </c>
      <c r="S211" s="460" t="e">
        <f t="shared" ca="1" si="61"/>
        <v>#VALUE!</v>
      </c>
      <c r="T211" s="460" t="e">
        <f t="shared" ca="1" si="61"/>
        <v>#VALUE!</v>
      </c>
      <c r="U211" s="460" t="e">
        <f t="shared" ca="1" si="61"/>
        <v>#VALUE!</v>
      </c>
      <c r="V211" s="460" t="e">
        <f t="shared" ca="1" si="61"/>
        <v>#VALUE!</v>
      </c>
    </row>
    <row r="212" spans="5:22">
      <c r="E212" s="460" t="e">
        <f t="shared" ca="1" si="58"/>
        <v>#VALUE!</v>
      </c>
      <c r="F212" s="460" t="e">
        <f t="shared" ca="1" si="60"/>
        <v>#VALUE!</v>
      </c>
      <c r="G212" s="460" t="e">
        <f t="shared" ca="1" si="61"/>
        <v>#VALUE!</v>
      </c>
      <c r="H212" s="460" t="e">
        <f t="shared" ca="1" si="61"/>
        <v>#VALUE!</v>
      </c>
      <c r="I212" s="460" t="e">
        <f t="shared" ca="1" si="61"/>
        <v>#VALUE!</v>
      </c>
      <c r="J212" s="460" t="e">
        <f t="shared" ca="1" si="61"/>
        <v>#VALUE!</v>
      </c>
      <c r="K212" s="460" t="e">
        <f t="shared" ca="1" si="61"/>
        <v>#VALUE!</v>
      </c>
      <c r="L212" s="460" t="e">
        <f t="shared" ca="1" si="61"/>
        <v>#VALUE!</v>
      </c>
      <c r="M212" s="460" t="e">
        <f t="shared" ca="1" si="61"/>
        <v>#VALUE!</v>
      </c>
      <c r="N212" s="460" t="e">
        <f t="shared" ca="1" si="61"/>
        <v>#VALUE!</v>
      </c>
      <c r="O212" s="460" t="e">
        <f t="shared" ca="1" si="61"/>
        <v>#VALUE!</v>
      </c>
      <c r="P212" s="460" t="e">
        <f t="shared" ca="1" si="61"/>
        <v>#VALUE!</v>
      </c>
      <c r="Q212" s="460" t="e">
        <f t="shared" ca="1" si="61"/>
        <v>#VALUE!</v>
      </c>
      <c r="R212" s="460" t="e">
        <f t="shared" ca="1" si="61"/>
        <v>#VALUE!</v>
      </c>
      <c r="S212" s="460" t="e">
        <f t="shared" ca="1" si="61"/>
        <v>#VALUE!</v>
      </c>
      <c r="T212" s="460" t="e">
        <f t="shared" ca="1" si="61"/>
        <v>#VALUE!</v>
      </c>
      <c r="U212" s="460" t="e">
        <f t="shared" ca="1" si="61"/>
        <v>#VALUE!</v>
      </c>
      <c r="V212" s="460" t="e">
        <f t="shared" ca="1" si="61"/>
        <v>#VALUE!</v>
      </c>
    </row>
    <row r="213" spans="5:22">
      <c r="E213" s="460" t="e">
        <f t="shared" ca="1" si="58"/>
        <v>#VALUE!</v>
      </c>
      <c r="F213" s="460" t="e">
        <f t="shared" ca="1" si="60"/>
        <v>#VALUE!</v>
      </c>
      <c r="G213" s="460" t="e">
        <f t="shared" ca="1" si="61"/>
        <v>#VALUE!</v>
      </c>
      <c r="H213" s="460" t="e">
        <f t="shared" ca="1" si="61"/>
        <v>#VALUE!</v>
      </c>
      <c r="I213" s="460" t="e">
        <f t="shared" ca="1" si="61"/>
        <v>#VALUE!</v>
      </c>
      <c r="J213" s="460" t="e">
        <f t="shared" ca="1" si="61"/>
        <v>#VALUE!</v>
      </c>
      <c r="K213" s="460" t="e">
        <f t="shared" ca="1" si="61"/>
        <v>#VALUE!</v>
      </c>
      <c r="L213" s="460" t="e">
        <f t="shared" ca="1" si="61"/>
        <v>#VALUE!</v>
      </c>
      <c r="M213" s="460" t="e">
        <f t="shared" ca="1" si="61"/>
        <v>#VALUE!</v>
      </c>
      <c r="N213" s="460" t="e">
        <f t="shared" ca="1" si="61"/>
        <v>#VALUE!</v>
      </c>
      <c r="O213" s="460" t="e">
        <f t="shared" ca="1" si="61"/>
        <v>#VALUE!</v>
      </c>
      <c r="P213" s="460" t="e">
        <f t="shared" ca="1" si="61"/>
        <v>#VALUE!</v>
      </c>
      <c r="Q213" s="460" t="e">
        <f t="shared" ca="1" si="61"/>
        <v>#VALUE!</v>
      </c>
      <c r="R213" s="460" t="e">
        <f t="shared" ca="1" si="61"/>
        <v>#VALUE!</v>
      </c>
      <c r="S213" s="460" t="e">
        <f t="shared" ca="1" si="61"/>
        <v>#VALUE!</v>
      </c>
      <c r="T213" s="460" t="e">
        <f t="shared" ca="1" si="61"/>
        <v>#VALUE!</v>
      </c>
      <c r="U213" s="460" t="e">
        <f t="shared" ca="1" si="61"/>
        <v>#VALUE!</v>
      </c>
      <c r="V213" s="460" t="e">
        <f t="shared" ca="1" si="61"/>
        <v>#VALUE!</v>
      </c>
    </row>
    <row r="214" spans="5:22">
      <c r="E214" s="460" t="e">
        <f t="shared" ca="1" si="58"/>
        <v>#VALUE!</v>
      </c>
      <c r="F214" s="460" t="e">
        <f t="shared" ca="1" si="60"/>
        <v>#VALUE!</v>
      </c>
      <c r="G214" s="460" t="e">
        <f t="shared" ca="1" si="61"/>
        <v>#VALUE!</v>
      </c>
      <c r="H214" s="460" t="e">
        <f t="shared" ca="1" si="61"/>
        <v>#VALUE!</v>
      </c>
      <c r="I214" s="460" t="e">
        <f t="shared" ca="1" si="61"/>
        <v>#VALUE!</v>
      </c>
      <c r="J214" s="460" t="e">
        <f t="shared" ca="1" si="61"/>
        <v>#VALUE!</v>
      </c>
      <c r="K214" s="460" t="e">
        <f t="shared" ca="1" si="61"/>
        <v>#VALUE!</v>
      </c>
      <c r="L214" s="460" t="e">
        <f t="shared" ca="1" si="61"/>
        <v>#VALUE!</v>
      </c>
      <c r="M214" s="460" t="e">
        <f t="shared" ca="1" si="61"/>
        <v>#VALUE!</v>
      </c>
      <c r="N214" s="460" t="e">
        <f t="shared" ca="1" si="61"/>
        <v>#VALUE!</v>
      </c>
      <c r="O214" s="460" t="e">
        <f t="shared" ca="1" si="61"/>
        <v>#VALUE!</v>
      </c>
      <c r="P214" s="460" t="e">
        <f t="shared" ca="1" si="61"/>
        <v>#VALUE!</v>
      </c>
      <c r="Q214" s="460" t="e">
        <f t="shared" ca="1" si="61"/>
        <v>#VALUE!</v>
      </c>
      <c r="R214" s="460" t="e">
        <f t="shared" ca="1" si="61"/>
        <v>#VALUE!</v>
      </c>
      <c r="S214" s="460" t="e">
        <f t="shared" ca="1" si="61"/>
        <v>#VALUE!</v>
      </c>
      <c r="T214" s="460" t="e">
        <f t="shared" ca="1" si="61"/>
        <v>#VALUE!</v>
      </c>
      <c r="U214" s="460" t="e">
        <f t="shared" ca="1" si="61"/>
        <v>#VALUE!</v>
      </c>
      <c r="V214" s="460" t="e">
        <f t="shared" ca="1" si="61"/>
        <v>#VALUE!</v>
      </c>
    </row>
    <row r="215" spans="5:22">
      <c r="E215" s="463"/>
      <c r="F215" s="463"/>
      <c r="G215" s="463"/>
      <c r="H215" s="463"/>
      <c r="I215" s="463"/>
      <c r="J215" s="463"/>
      <c r="K215" s="461"/>
      <c r="L215" s="461"/>
      <c r="M215" s="461"/>
      <c r="N215" s="461"/>
      <c r="O215" s="461"/>
      <c r="P215" s="461"/>
      <c r="Q215" s="461"/>
      <c r="R215" s="461"/>
      <c r="S215" s="461"/>
      <c r="T215" s="461"/>
      <c r="U215" s="461"/>
      <c r="V215" s="461"/>
    </row>
    <row r="216" spans="5:22">
      <c r="E216" s="460" t="e">
        <f t="shared" ref="E216:E233" ca="1" si="63">V197</f>
        <v>#VALUE!</v>
      </c>
      <c r="F216" s="460" t="e">
        <f t="shared" ref="F216:V226" ca="1" si="64">E216</f>
        <v>#VALUE!</v>
      </c>
      <c r="G216" s="460" t="e">
        <f t="shared" ca="1" si="64"/>
        <v>#VALUE!</v>
      </c>
      <c r="H216" s="460" t="e">
        <f t="shared" ca="1" si="64"/>
        <v>#VALUE!</v>
      </c>
      <c r="I216" s="460" t="e">
        <f t="shared" ca="1" si="64"/>
        <v>#VALUE!</v>
      </c>
      <c r="J216" s="460" t="e">
        <f t="shared" ca="1" si="64"/>
        <v>#VALUE!</v>
      </c>
      <c r="K216" s="460" t="e">
        <f t="shared" ca="1" si="64"/>
        <v>#VALUE!</v>
      </c>
      <c r="L216" s="460" t="e">
        <f t="shared" ca="1" si="64"/>
        <v>#VALUE!</v>
      </c>
      <c r="M216" s="460" t="e">
        <f t="shared" ca="1" si="64"/>
        <v>#VALUE!</v>
      </c>
      <c r="N216" s="460" t="e">
        <f t="shared" ca="1" si="64"/>
        <v>#VALUE!</v>
      </c>
      <c r="O216" s="460" t="e">
        <f t="shared" ca="1" si="64"/>
        <v>#VALUE!</v>
      </c>
      <c r="P216" s="460" t="e">
        <f t="shared" ca="1" si="64"/>
        <v>#VALUE!</v>
      </c>
      <c r="Q216" s="460" t="e">
        <f t="shared" ca="1" si="64"/>
        <v>#VALUE!</v>
      </c>
      <c r="R216" s="460" t="e">
        <f t="shared" ca="1" si="64"/>
        <v>#VALUE!</v>
      </c>
      <c r="S216" s="460" t="e">
        <f t="shared" ca="1" si="64"/>
        <v>#VALUE!</v>
      </c>
      <c r="T216" s="460" t="e">
        <f t="shared" ca="1" si="64"/>
        <v>#VALUE!</v>
      </c>
      <c r="U216" s="460" t="e">
        <f t="shared" ca="1" si="64"/>
        <v>#VALUE!</v>
      </c>
      <c r="V216" s="460" t="e">
        <f t="shared" ca="1" si="64"/>
        <v>#VALUE!</v>
      </c>
    </row>
    <row r="217" spans="5:22">
      <c r="E217" s="460" t="e">
        <f t="shared" ca="1" si="63"/>
        <v>#VALUE!</v>
      </c>
      <c r="F217" s="460" t="e">
        <f t="shared" ca="1" si="64"/>
        <v>#VALUE!</v>
      </c>
      <c r="G217" s="460" t="e">
        <f t="shared" ca="1" si="64"/>
        <v>#VALUE!</v>
      </c>
      <c r="H217" s="460" t="e">
        <f t="shared" ca="1" si="64"/>
        <v>#VALUE!</v>
      </c>
      <c r="I217" s="460" t="e">
        <f t="shared" ca="1" si="64"/>
        <v>#VALUE!</v>
      </c>
      <c r="J217" s="460" t="e">
        <f t="shared" ca="1" si="64"/>
        <v>#VALUE!</v>
      </c>
      <c r="K217" s="460" t="e">
        <f t="shared" ca="1" si="64"/>
        <v>#VALUE!</v>
      </c>
      <c r="L217" s="460" t="e">
        <f t="shared" ca="1" si="64"/>
        <v>#VALUE!</v>
      </c>
      <c r="M217" s="460" t="e">
        <f t="shared" ca="1" si="64"/>
        <v>#VALUE!</v>
      </c>
      <c r="N217" s="460" t="e">
        <f t="shared" ca="1" si="64"/>
        <v>#VALUE!</v>
      </c>
      <c r="O217" s="460" t="e">
        <f t="shared" ca="1" si="64"/>
        <v>#VALUE!</v>
      </c>
      <c r="P217" s="460" t="e">
        <f t="shared" ca="1" si="64"/>
        <v>#VALUE!</v>
      </c>
      <c r="Q217" s="460" t="e">
        <f t="shared" ca="1" si="64"/>
        <v>#VALUE!</v>
      </c>
      <c r="R217" s="460" t="e">
        <f t="shared" ca="1" si="64"/>
        <v>#VALUE!</v>
      </c>
      <c r="S217" s="460" t="e">
        <f t="shared" ca="1" si="64"/>
        <v>#VALUE!</v>
      </c>
      <c r="T217" s="460" t="e">
        <f t="shared" ca="1" si="64"/>
        <v>#VALUE!</v>
      </c>
      <c r="U217" s="460" t="e">
        <f t="shared" ca="1" si="64"/>
        <v>#VALUE!</v>
      </c>
      <c r="V217" s="460" t="e">
        <f t="shared" ca="1" si="64"/>
        <v>#VALUE!</v>
      </c>
    </row>
    <row r="218" spans="5:22">
      <c r="E218" s="460" t="e">
        <f t="shared" ca="1" si="63"/>
        <v>#VALUE!</v>
      </c>
      <c r="F218" s="460" t="e">
        <f t="shared" ca="1" si="64"/>
        <v>#VALUE!</v>
      </c>
      <c r="G218" s="460" t="e">
        <f t="shared" ca="1" si="64"/>
        <v>#VALUE!</v>
      </c>
      <c r="H218" s="460" t="e">
        <f t="shared" ca="1" si="64"/>
        <v>#VALUE!</v>
      </c>
      <c r="I218" s="460" t="e">
        <f t="shared" ca="1" si="64"/>
        <v>#VALUE!</v>
      </c>
      <c r="J218" s="460" t="e">
        <f t="shared" ca="1" si="64"/>
        <v>#VALUE!</v>
      </c>
      <c r="K218" s="460" t="e">
        <f t="shared" ca="1" si="64"/>
        <v>#VALUE!</v>
      </c>
      <c r="L218" s="460" t="e">
        <f t="shared" ca="1" si="64"/>
        <v>#VALUE!</v>
      </c>
      <c r="M218" s="460" t="e">
        <f t="shared" ca="1" si="64"/>
        <v>#VALUE!</v>
      </c>
      <c r="N218" s="460" t="e">
        <f t="shared" ca="1" si="64"/>
        <v>#VALUE!</v>
      </c>
      <c r="O218" s="460" t="e">
        <f t="shared" ca="1" si="64"/>
        <v>#VALUE!</v>
      </c>
      <c r="P218" s="460" t="e">
        <f t="shared" ca="1" si="64"/>
        <v>#VALUE!</v>
      </c>
      <c r="Q218" s="460" t="e">
        <f t="shared" ca="1" si="64"/>
        <v>#VALUE!</v>
      </c>
      <c r="R218" s="460" t="e">
        <f t="shared" ca="1" si="64"/>
        <v>#VALUE!</v>
      </c>
      <c r="S218" s="460" t="e">
        <f t="shared" ca="1" si="64"/>
        <v>#VALUE!</v>
      </c>
      <c r="T218" s="460" t="e">
        <f t="shared" ca="1" si="64"/>
        <v>#VALUE!</v>
      </c>
      <c r="U218" s="460" t="e">
        <f t="shared" ca="1" si="64"/>
        <v>#VALUE!</v>
      </c>
      <c r="V218" s="460" t="e">
        <f t="shared" ca="1" si="64"/>
        <v>#VALUE!</v>
      </c>
    </row>
    <row r="219" spans="5:22">
      <c r="E219" s="460" t="e">
        <f t="shared" ca="1" si="63"/>
        <v>#VALUE!</v>
      </c>
      <c r="F219" s="460" t="e">
        <f t="shared" ca="1" si="64"/>
        <v>#VALUE!</v>
      </c>
      <c r="G219" s="460" t="e">
        <f t="shared" ca="1" si="64"/>
        <v>#VALUE!</v>
      </c>
      <c r="H219" s="460" t="e">
        <f t="shared" ca="1" si="64"/>
        <v>#VALUE!</v>
      </c>
      <c r="I219" s="460" t="e">
        <f t="shared" ca="1" si="64"/>
        <v>#VALUE!</v>
      </c>
      <c r="J219" s="460" t="e">
        <f t="shared" ca="1" si="64"/>
        <v>#VALUE!</v>
      </c>
      <c r="K219" s="460" t="e">
        <f t="shared" ca="1" si="64"/>
        <v>#VALUE!</v>
      </c>
      <c r="L219" s="460" t="e">
        <f t="shared" ca="1" si="64"/>
        <v>#VALUE!</v>
      </c>
      <c r="M219" s="460" t="e">
        <f t="shared" ca="1" si="64"/>
        <v>#VALUE!</v>
      </c>
      <c r="N219" s="460" t="e">
        <f t="shared" ca="1" si="64"/>
        <v>#VALUE!</v>
      </c>
      <c r="O219" s="460" t="e">
        <f t="shared" ca="1" si="64"/>
        <v>#VALUE!</v>
      </c>
      <c r="P219" s="460" t="e">
        <f t="shared" ca="1" si="64"/>
        <v>#VALUE!</v>
      </c>
      <c r="Q219" s="460" t="e">
        <f t="shared" ca="1" si="64"/>
        <v>#VALUE!</v>
      </c>
      <c r="R219" s="460" t="e">
        <f t="shared" ca="1" si="64"/>
        <v>#VALUE!</v>
      </c>
      <c r="S219" s="460" t="e">
        <f t="shared" ca="1" si="64"/>
        <v>#VALUE!</v>
      </c>
      <c r="T219" s="460" t="e">
        <f t="shared" ca="1" si="64"/>
        <v>#VALUE!</v>
      </c>
      <c r="U219" s="460" t="e">
        <f t="shared" ca="1" si="64"/>
        <v>#VALUE!</v>
      </c>
      <c r="V219" s="460" t="e">
        <f t="shared" ca="1" si="64"/>
        <v>#VALUE!</v>
      </c>
    </row>
    <row r="220" spans="5:22">
      <c r="E220" s="460" t="e">
        <f t="shared" ca="1" si="63"/>
        <v>#VALUE!</v>
      </c>
      <c r="F220" s="460" t="e">
        <f t="shared" ca="1" si="64"/>
        <v>#VALUE!</v>
      </c>
      <c r="G220" s="460" t="e">
        <f t="shared" ca="1" si="64"/>
        <v>#VALUE!</v>
      </c>
      <c r="H220" s="460" t="e">
        <f t="shared" ca="1" si="64"/>
        <v>#VALUE!</v>
      </c>
      <c r="I220" s="460" t="e">
        <f t="shared" ca="1" si="64"/>
        <v>#VALUE!</v>
      </c>
      <c r="J220" s="460" t="e">
        <f t="shared" ca="1" si="64"/>
        <v>#VALUE!</v>
      </c>
      <c r="K220" s="460" t="e">
        <f t="shared" ca="1" si="64"/>
        <v>#VALUE!</v>
      </c>
      <c r="L220" s="460" t="e">
        <f t="shared" ca="1" si="64"/>
        <v>#VALUE!</v>
      </c>
      <c r="M220" s="460" t="e">
        <f t="shared" ca="1" si="64"/>
        <v>#VALUE!</v>
      </c>
      <c r="N220" s="460" t="e">
        <f t="shared" ca="1" si="64"/>
        <v>#VALUE!</v>
      </c>
      <c r="O220" s="460" t="e">
        <f t="shared" ca="1" si="64"/>
        <v>#VALUE!</v>
      </c>
      <c r="P220" s="460" t="e">
        <f t="shared" ca="1" si="64"/>
        <v>#VALUE!</v>
      </c>
      <c r="Q220" s="460" t="e">
        <f t="shared" ca="1" si="64"/>
        <v>#VALUE!</v>
      </c>
      <c r="R220" s="460" t="e">
        <f t="shared" ca="1" si="64"/>
        <v>#VALUE!</v>
      </c>
      <c r="S220" s="460" t="e">
        <f t="shared" ca="1" si="64"/>
        <v>#VALUE!</v>
      </c>
      <c r="T220" s="460" t="e">
        <f t="shared" ca="1" si="64"/>
        <v>#VALUE!</v>
      </c>
      <c r="U220" s="460" t="e">
        <f t="shared" ca="1" si="64"/>
        <v>#VALUE!</v>
      </c>
      <c r="V220" s="460" t="e">
        <f t="shared" ca="1" si="64"/>
        <v>#VALUE!</v>
      </c>
    </row>
    <row r="221" spans="5:22">
      <c r="E221" s="460" t="e">
        <f t="shared" ca="1" si="63"/>
        <v>#VALUE!</v>
      </c>
      <c r="F221" s="460" t="e">
        <f t="shared" ca="1" si="64"/>
        <v>#VALUE!</v>
      </c>
      <c r="G221" s="460" t="e">
        <f t="shared" ca="1" si="64"/>
        <v>#VALUE!</v>
      </c>
      <c r="H221" s="460" t="e">
        <f t="shared" ca="1" si="64"/>
        <v>#VALUE!</v>
      </c>
      <c r="I221" s="460" t="e">
        <f t="shared" ca="1" si="64"/>
        <v>#VALUE!</v>
      </c>
      <c r="J221" s="460" t="e">
        <f t="shared" ca="1" si="64"/>
        <v>#VALUE!</v>
      </c>
      <c r="K221" s="460" t="e">
        <f t="shared" ca="1" si="64"/>
        <v>#VALUE!</v>
      </c>
      <c r="L221" s="460" t="e">
        <f t="shared" ca="1" si="64"/>
        <v>#VALUE!</v>
      </c>
      <c r="M221" s="460" t="e">
        <f t="shared" ca="1" si="64"/>
        <v>#VALUE!</v>
      </c>
      <c r="N221" s="460" t="e">
        <f t="shared" ca="1" si="64"/>
        <v>#VALUE!</v>
      </c>
      <c r="O221" s="460" t="e">
        <f t="shared" ca="1" si="64"/>
        <v>#VALUE!</v>
      </c>
      <c r="P221" s="460" t="e">
        <f t="shared" ca="1" si="64"/>
        <v>#VALUE!</v>
      </c>
      <c r="Q221" s="460" t="e">
        <f t="shared" ca="1" si="64"/>
        <v>#VALUE!</v>
      </c>
      <c r="R221" s="460" t="e">
        <f t="shared" ca="1" si="64"/>
        <v>#VALUE!</v>
      </c>
      <c r="S221" s="460" t="e">
        <f t="shared" ca="1" si="64"/>
        <v>#VALUE!</v>
      </c>
      <c r="T221" s="460" t="e">
        <f t="shared" ca="1" si="64"/>
        <v>#VALUE!</v>
      </c>
      <c r="U221" s="460" t="e">
        <f t="shared" ca="1" si="64"/>
        <v>#VALUE!</v>
      </c>
      <c r="V221" s="460" t="e">
        <f t="shared" ca="1" si="64"/>
        <v>#VALUE!</v>
      </c>
    </row>
    <row r="222" spans="5:22">
      <c r="E222" s="460" t="e">
        <f t="shared" ca="1" si="63"/>
        <v>#VALUE!</v>
      </c>
      <c r="F222" s="460" t="e">
        <f t="shared" ca="1" si="64"/>
        <v>#VALUE!</v>
      </c>
      <c r="G222" s="460" t="e">
        <f t="shared" ca="1" si="64"/>
        <v>#VALUE!</v>
      </c>
      <c r="H222" s="460" t="e">
        <f t="shared" ca="1" si="64"/>
        <v>#VALUE!</v>
      </c>
      <c r="I222" s="460" t="e">
        <f t="shared" ca="1" si="64"/>
        <v>#VALUE!</v>
      </c>
      <c r="J222" s="460" t="e">
        <f t="shared" ca="1" si="64"/>
        <v>#VALUE!</v>
      </c>
      <c r="K222" s="460" t="e">
        <f t="shared" ca="1" si="64"/>
        <v>#VALUE!</v>
      </c>
      <c r="L222" s="460" t="e">
        <f t="shared" ca="1" si="64"/>
        <v>#VALUE!</v>
      </c>
      <c r="M222" s="460" t="e">
        <f t="shared" ca="1" si="64"/>
        <v>#VALUE!</v>
      </c>
      <c r="N222" s="460" t="e">
        <f t="shared" ca="1" si="64"/>
        <v>#VALUE!</v>
      </c>
      <c r="O222" s="460" t="e">
        <f t="shared" ca="1" si="64"/>
        <v>#VALUE!</v>
      </c>
      <c r="P222" s="460" t="e">
        <f t="shared" ca="1" si="64"/>
        <v>#VALUE!</v>
      </c>
      <c r="Q222" s="460" t="e">
        <f t="shared" ca="1" si="64"/>
        <v>#VALUE!</v>
      </c>
      <c r="R222" s="460" t="e">
        <f t="shared" ca="1" si="64"/>
        <v>#VALUE!</v>
      </c>
      <c r="S222" s="460" t="e">
        <f t="shared" ca="1" si="64"/>
        <v>#VALUE!</v>
      </c>
      <c r="T222" s="460" t="e">
        <f t="shared" ca="1" si="64"/>
        <v>#VALUE!</v>
      </c>
      <c r="U222" s="460" t="e">
        <f t="shared" ca="1" si="64"/>
        <v>#VALUE!</v>
      </c>
      <c r="V222" s="460" t="e">
        <f t="shared" ca="1" si="64"/>
        <v>#VALUE!</v>
      </c>
    </row>
    <row r="223" spans="5:22">
      <c r="E223" s="460" t="e">
        <f t="shared" ca="1" si="63"/>
        <v>#VALUE!</v>
      </c>
      <c r="F223" s="460" t="e">
        <f t="shared" ca="1" si="64"/>
        <v>#VALUE!</v>
      </c>
      <c r="G223" s="460" t="e">
        <f t="shared" ca="1" si="64"/>
        <v>#VALUE!</v>
      </c>
      <c r="H223" s="460" t="e">
        <f t="shared" ca="1" si="64"/>
        <v>#VALUE!</v>
      </c>
      <c r="I223" s="460" t="e">
        <f t="shared" ca="1" si="64"/>
        <v>#VALUE!</v>
      </c>
      <c r="J223" s="460" t="e">
        <f t="shared" ca="1" si="64"/>
        <v>#VALUE!</v>
      </c>
      <c r="K223" s="460" t="e">
        <f t="shared" ca="1" si="64"/>
        <v>#VALUE!</v>
      </c>
      <c r="L223" s="460" t="e">
        <f t="shared" ca="1" si="64"/>
        <v>#VALUE!</v>
      </c>
      <c r="M223" s="460" t="e">
        <f t="shared" ca="1" si="64"/>
        <v>#VALUE!</v>
      </c>
      <c r="N223" s="460" t="e">
        <f t="shared" ca="1" si="64"/>
        <v>#VALUE!</v>
      </c>
      <c r="O223" s="460" t="e">
        <f t="shared" ca="1" si="64"/>
        <v>#VALUE!</v>
      </c>
      <c r="P223" s="460" t="e">
        <f t="shared" ca="1" si="64"/>
        <v>#VALUE!</v>
      </c>
      <c r="Q223" s="460" t="e">
        <f t="shared" ca="1" si="64"/>
        <v>#VALUE!</v>
      </c>
      <c r="R223" s="460" t="e">
        <f t="shared" ca="1" si="64"/>
        <v>#VALUE!</v>
      </c>
      <c r="S223" s="460" t="e">
        <f t="shared" ca="1" si="64"/>
        <v>#VALUE!</v>
      </c>
      <c r="T223" s="460" t="e">
        <f t="shared" ca="1" si="64"/>
        <v>#VALUE!</v>
      </c>
      <c r="U223" s="460" t="e">
        <f t="shared" ca="1" si="64"/>
        <v>#VALUE!</v>
      </c>
      <c r="V223" s="460" t="e">
        <f t="shared" ca="1" si="64"/>
        <v>#VALUE!</v>
      </c>
    </row>
    <row r="224" spans="5:22">
      <c r="E224" s="460" t="e">
        <f t="shared" ca="1" si="63"/>
        <v>#VALUE!</v>
      </c>
      <c r="F224" s="460" t="e">
        <f t="shared" ca="1" si="64"/>
        <v>#VALUE!</v>
      </c>
      <c r="G224" s="460" t="e">
        <f t="shared" ca="1" si="64"/>
        <v>#VALUE!</v>
      </c>
      <c r="H224" s="460" t="e">
        <f t="shared" ca="1" si="64"/>
        <v>#VALUE!</v>
      </c>
      <c r="I224" s="460" t="e">
        <f t="shared" ca="1" si="64"/>
        <v>#VALUE!</v>
      </c>
      <c r="J224" s="460" t="e">
        <f t="shared" ca="1" si="64"/>
        <v>#VALUE!</v>
      </c>
      <c r="K224" s="460" t="e">
        <f t="shared" ca="1" si="64"/>
        <v>#VALUE!</v>
      </c>
      <c r="L224" s="460" t="e">
        <f t="shared" ca="1" si="64"/>
        <v>#VALUE!</v>
      </c>
      <c r="M224" s="460" t="e">
        <f t="shared" ca="1" si="64"/>
        <v>#VALUE!</v>
      </c>
      <c r="N224" s="460" t="e">
        <f t="shared" ca="1" si="64"/>
        <v>#VALUE!</v>
      </c>
      <c r="O224" s="460" t="e">
        <f t="shared" ca="1" si="64"/>
        <v>#VALUE!</v>
      </c>
      <c r="P224" s="460" t="e">
        <f t="shared" ca="1" si="64"/>
        <v>#VALUE!</v>
      </c>
      <c r="Q224" s="460" t="e">
        <f t="shared" ca="1" si="64"/>
        <v>#VALUE!</v>
      </c>
      <c r="R224" s="460" t="e">
        <f t="shared" ca="1" si="64"/>
        <v>#VALUE!</v>
      </c>
      <c r="S224" s="460" t="e">
        <f t="shared" ca="1" si="64"/>
        <v>#VALUE!</v>
      </c>
      <c r="T224" s="460" t="e">
        <f t="shared" ca="1" si="64"/>
        <v>#VALUE!</v>
      </c>
      <c r="U224" s="460" t="e">
        <f t="shared" ca="1" si="64"/>
        <v>#VALUE!</v>
      </c>
      <c r="V224" s="460" t="e">
        <f t="shared" ca="1" si="64"/>
        <v>#VALUE!</v>
      </c>
    </row>
    <row r="225" spans="5:22">
      <c r="E225" s="460" t="e">
        <f t="shared" ca="1" si="63"/>
        <v>#VALUE!</v>
      </c>
      <c r="F225" s="460" t="e">
        <f t="shared" ca="1" si="64"/>
        <v>#VALUE!</v>
      </c>
      <c r="G225" s="460" t="e">
        <f t="shared" ca="1" si="64"/>
        <v>#VALUE!</v>
      </c>
      <c r="H225" s="460" t="e">
        <f t="shared" ca="1" si="64"/>
        <v>#VALUE!</v>
      </c>
      <c r="I225" s="460" t="e">
        <f t="shared" ca="1" si="64"/>
        <v>#VALUE!</v>
      </c>
      <c r="J225" s="460" t="e">
        <f t="shared" ca="1" si="64"/>
        <v>#VALUE!</v>
      </c>
      <c r="K225" s="460" t="e">
        <f t="shared" ca="1" si="64"/>
        <v>#VALUE!</v>
      </c>
      <c r="L225" s="460" t="e">
        <f t="shared" ca="1" si="64"/>
        <v>#VALUE!</v>
      </c>
      <c r="M225" s="460" t="e">
        <f t="shared" ca="1" si="64"/>
        <v>#VALUE!</v>
      </c>
      <c r="N225" s="460" t="e">
        <f t="shared" ca="1" si="64"/>
        <v>#VALUE!</v>
      </c>
      <c r="O225" s="460" t="e">
        <f t="shared" ca="1" si="64"/>
        <v>#VALUE!</v>
      </c>
      <c r="P225" s="460" t="e">
        <f t="shared" ca="1" si="64"/>
        <v>#VALUE!</v>
      </c>
      <c r="Q225" s="460" t="e">
        <f t="shared" ca="1" si="64"/>
        <v>#VALUE!</v>
      </c>
      <c r="R225" s="460" t="e">
        <f t="shared" ca="1" si="64"/>
        <v>#VALUE!</v>
      </c>
      <c r="S225" s="460" t="e">
        <f t="shared" ca="1" si="64"/>
        <v>#VALUE!</v>
      </c>
      <c r="T225" s="460" t="e">
        <f t="shared" ca="1" si="64"/>
        <v>#VALUE!</v>
      </c>
      <c r="U225" s="460" t="e">
        <f t="shared" ca="1" si="64"/>
        <v>#VALUE!</v>
      </c>
      <c r="V225" s="460" t="e">
        <f t="shared" ca="1" si="64"/>
        <v>#VALUE!</v>
      </c>
    </row>
    <row r="226" spans="5:22">
      <c r="E226" s="460" t="e">
        <f t="shared" ca="1" si="63"/>
        <v>#VALUE!</v>
      </c>
      <c r="F226" s="460" t="e">
        <f t="shared" ca="1" si="64"/>
        <v>#VALUE!</v>
      </c>
      <c r="G226" s="460" t="e">
        <f t="shared" ca="1" si="64"/>
        <v>#VALUE!</v>
      </c>
      <c r="H226" s="460" t="e">
        <f t="shared" ca="1" si="64"/>
        <v>#VALUE!</v>
      </c>
      <c r="I226" s="460" t="e">
        <f t="shared" ca="1" si="64"/>
        <v>#VALUE!</v>
      </c>
      <c r="J226" s="460" t="e">
        <f t="shared" ca="1" si="64"/>
        <v>#VALUE!</v>
      </c>
      <c r="K226" s="460" t="e">
        <f t="shared" ca="1" si="64"/>
        <v>#VALUE!</v>
      </c>
      <c r="L226" s="460" t="e">
        <f t="shared" ca="1" si="64"/>
        <v>#VALUE!</v>
      </c>
      <c r="M226" s="460" t="e">
        <f t="shared" ca="1" si="64"/>
        <v>#VALUE!</v>
      </c>
      <c r="N226" s="460" t="e">
        <f t="shared" ca="1" si="64"/>
        <v>#VALUE!</v>
      </c>
      <c r="O226" s="460" t="e">
        <f t="shared" ca="1" si="64"/>
        <v>#VALUE!</v>
      </c>
      <c r="P226" s="460" t="e">
        <f t="shared" ca="1" si="64"/>
        <v>#VALUE!</v>
      </c>
      <c r="Q226" s="460" t="e">
        <f t="shared" ca="1" si="64"/>
        <v>#VALUE!</v>
      </c>
      <c r="R226" s="460" t="e">
        <f t="shared" ca="1" si="64"/>
        <v>#VALUE!</v>
      </c>
      <c r="S226" s="460" t="e">
        <f t="shared" ca="1" si="64"/>
        <v>#VALUE!</v>
      </c>
      <c r="T226" s="460" t="e">
        <f t="shared" ca="1" si="64"/>
        <v>#VALUE!</v>
      </c>
      <c r="U226" s="460" t="e">
        <f t="shared" ca="1" si="64"/>
        <v>#VALUE!</v>
      </c>
      <c r="V226" s="460" t="e">
        <f t="shared" ca="1" si="64"/>
        <v>#VALUE!</v>
      </c>
    </row>
    <row r="227" spans="5:22">
      <c r="E227" s="460" t="e">
        <f t="shared" ca="1" si="63"/>
        <v>#VALUE!</v>
      </c>
      <c r="F227" s="460" t="e">
        <f t="shared" ref="F227:F233" ca="1" si="65">IF(E$227=0,E228,E227)</f>
        <v>#VALUE!</v>
      </c>
      <c r="G227" s="460" t="e">
        <f t="shared" ref="G227:V233" ca="1" si="66">IF(F$227=0,F228,F227)</f>
        <v>#VALUE!</v>
      </c>
      <c r="H227" s="460" t="e">
        <f t="shared" ca="1" si="66"/>
        <v>#VALUE!</v>
      </c>
      <c r="I227" s="460" t="e">
        <f t="shared" ca="1" si="66"/>
        <v>#VALUE!</v>
      </c>
      <c r="J227" s="460" t="e">
        <f t="shared" ca="1" si="66"/>
        <v>#VALUE!</v>
      </c>
      <c r="K227" s="460" t="e">
        <f t="shared" ca="1" si="66"/>
        <v>#VALUE!</v>
      </c>
      <c r="L227" s="460" t="e">
        <f t="shared" ca="1" si="66"/>
        <v>#VALUE!</v>
      </c>
      <c r="M227" s="460" t="e">
        <f t="shared" ca="1" si="66"/>
        <v>#VALUE!</v>
      </c>
      <c r="N227" s="460" t="e">
        <f t="shared" ca="1" si="66"/>
        <v>#VALUE!</v>
      </c>
      <c r="O227" s="460" t="e">
        <f t="shared" ca="1" si="66"/>
        <v>#VALUE!</v>
      </c>
      <c r="P227" s="460" t="e">
        <f t="shared" ca="1" si="66"/>
        <v>#VALUE!</v>
      </c>
      <c r="Q227" s="460" t="e">
        <f t="shared" ca="1" si="66"/>
        <v>#VALUE!</v>
      </c>
      <c r="R227" s="460" t="e">
        <f t="shared" ca="1" si="66"/>
        <v>#VALUE!</v>
      </c>
      <c r="S227" s="460" t="e">
        <f t="shared" ca="1" si="66"/>
        <v>#VALUE!</v>
      </c>
      <c r="T227" s="460" t="e">
        <f t="shared" ca="1" si="66"/>
        <v>#VALUE!</v>
      </c>
      <c r="U227" s="460" t="e">
        <f t="shared" ca="1" si="66"/>
        <v>#VALUE!</v>
      </c>
      <c r="V227" s="460" t="e">
        <f t="shared" ca="1" si="66"/>
        <v>#VALUE!</v>
      </c>
    </row>
    <row r="228" spans="5:22">
      <c r="E228" s="460" t="e">
        <f t="shared" ca="1" si="63"/>
        <v>#VALUE!</v>
      </c>
      <c r="F228" s="460" t="e">
        <f t="shared" ca="1" si="65"/>
        <v>#VALUE!</v>
      </c>
      <c r="G228" s="460" t="e">
        <f t="shared" ref="G228:U228" ca="1" si="67">IF(F$227=0,F229,F228)</f>
        <v>#VALUE!</v>
      </c>
      <c r="H228" s="460" t="e">
        <f t="shared" ca="1" si="67"/>
        <v>#VALUE!</v>
      </c>
      <c r="I228" s="460" t="e">
        <f t="shared" ca="1" si="67"/>
        <v>#VALUE!</v>
      </c>
      <c r="J228" s="460" t="e">
        <f t="shared" ca="1" si="67"/>
        <v>#VALUE!</v>
      </c>
      <c r="K228" s="460" t="e">
        <f t="shared" ca="1" si="67"/>
        <v>#VALUE!</v>
      </c>
      <c r="L228" s="460" t="e">
        <f t="shared" ca="1" si="67"/>
        <v>#VALUE!</v>
      </c>
      <c r="M228" s="460" t="e">
        <f t="shared" ca="1" si="67"/>
        <v>#VALUE!</v>
      </c>
      <c r="N228" s="460" t="e">
        <f t="shared" ca="1" si="67"/>
        <v>#VALUE!</v>
      </c>
      <c r="O228" s="460" t="e">
        <f t="shared" ca="1" si="67"/>
        <v>#VALUE!</v>
      </c>
      <c r="P228" s="460" t="e">
        <f t="shared" ca="1" si="67"/>
        <v>#VALUE!</v>
      </c>
      <c r="Q228" s="460" t="e">
        <f t="shared" ca="1" si="67"/>
        <v>#VALUE!</v>
      </c>
      <c r="R228" s="460" t="e">
        <f t="shared" ca="1" si="67"/>
        <v>#VALUE!</v>
      </c>
      <c r="S228" s="460" t="e">
        <f t="shared" ca="1" si="67"/>
        <v>#VALUE!</v>
      </c>
      <c r="T228" s="460" t="e">
        <f t="shared" ca="1" si="67"/>
        <v>#VALUE!</v>
      </c>
      <c r="U228" s="460" t="e">
        <f t="shared" ca="1" si="67"/>
        <v>#VALUE!</v>
      </c>
      <c r="V228" s="460" t="e">
        <f t="shared" ca="1" si="66"/>
        <v>#VALUE!</v>
      </c>
    </row>
    <row r="229" spans="5:22">
      <c r="E229" s="460" t="e">
        <f t="shared" ca="1" si="63"/>
        <v>#VALUE!</v>
      </c>
      <c r="F229" s="460" t="e">
        <f t="shared" ca="1" si="65"/>
        <v>#VALUE!</v>
      </c>
      <c r="G229" s="460" t="e">
        <f t="shared" ca="1" si="66"/>
        <v>#VALUE!</v>
      </c>
      <c r="H229" s="460" t="e">
        <f t="shared" ca="1" si="66"/>
        <v>#VALUE!</v>
      </c>
      <c r="I229" s="460" t="e">
        <f t="shared" ca="1" si="66"/>
        <v>#VALUE!</v>
      </c>
      <c r="J229" s="460" t="e">
        <f t="shared" ca="1" si="66"/>
        <v>#VALUE!</v>
      </c>
      <c r="K229" s="460" t="e">
        <f t="shared" ca="1" si="66"/>
        <v>#VALUE!</v>
      </c>
      <c r="L229" s="460" t="e">
        <f t="shared" ca="1" si="66"/>
        <v>#VALUE!</v>
      </c>
      <c r="M229" s="460" t="e">
        <f t="shared" ca="1" si="66"/>
        <v>#VALUE!</v>
      </c>
      <c r="N229" s="460" t="e">
        <f t="shared" ca="1" si="66"/>
        <v>#VALUE!</v>
      </c>
      <c r="O229" s="460" t="e">
        <f t="shared" ca="1" si="66"/>
        <v>#VALUE!</v>
      </c>
      <c r="P229" s="460" t="e">
        <f t="shared" ca="1" si="66"/>
        <v>#VALUE!</v>
      </c>
      <c r="Q229" s="460" t="e">
        <f t="shared" ca="1" si="66"/>
        <v>#VALUE!</v>
      </c>
      <c r="R229" s="460" t="e">
        <f t="shared" ca="1" si="66"/>
        <v>#VALUE!</v>
      </c>
      <c r="S229" s="460" t="e">
        <f t="shared" ca="1" si="66"/>
        <v>#VALUE!</v>
      </c>
      <c r="T229" s="460" t="e">
        <f t="shared" ca="1" si="66"/>
        <v>#VALUE!</v>
      </c>
      <c r="U229" s="460" t="e">
        <f t="shared" ca="1" si="66"/>
        <v>#VALUE!</v>
      </c>
      <c r="V229" s="460" t="e">
        <f t="shared" ca="1" si="66"/>
        <v>#VALUE!</v>
      </c>
    </row>
    <row r="230" spans="5:22">
      <c r="E230" s="460" t="e">
        <f t="shared" ca="1" si="63"/>
        <v>#VALUE!</v>
      </c>
      <c r="F230" s="460" t="e">
        <f t="shared" ca="1" si="65"/>
        <v>#VALUE!</v>
      </c>
      <c r="G230" s="460" t="e">
        <f t="shared" ca="1" si="66"/>
        <v>#VALUE!</v>
      </c>
      <c r="H230" s="460" t="e">
        <f t="shared" ca="1" si="66"/>
        <v>#VALUE!</v>
      </c>
      <c r="I230" s="460" t="e">
        <f t="shared" ca="1" si="66"/>
        <v>#VALUE!</v>
      </c>
      <c r="J230" s="460" t="e">
        <f t="shared" ca="1" si="66"/>
        <v>#VALUE!</v>
      </c>
      <c r="K230" s="460" t="e">
        <f t="shared" ca="1" si="66"/>
        <v>#VALUE!</v>
      </c>
      <c r="L230" s="460" t="e">
        <f t="shared" ca="1" si="66"/>
        <v>#VALUE!</v>
      </c>
      <c r="M230" s="460" t="e">
        <f t="shared" ca="1" si="66"/>
        <v>#VALUE!</v>
      </c>
      <c r="N230" s="460" t="e">
        <f t="shared" ca="1" si="66"/>
        <v>#VALUE!</v>
      </c>
      <c r="O230" s="460" t="e">
        <f t="shared" ca="1" si="66"/>
        <v>#VALUE!</v>
      </c>
      <c r="P230" s="460" t="e">
        <f t="shared" ca="1" si="66"/>
        <v>#VALUE!</v>
      </c>
      <c r="Q230" s="460" t="e">
        <f t="shared" ca="1" si="66"/>
        <v>#VALUE!</v>
      </c>
      <c r="R230" s="460" t="e">
        <f t="shared" ca="1" si="66"/>
        <v>#VALUE!</v>
      </c>
      <c r="S230" s="460" t="e">
        <f t="shared" ca="1" si="66"/>
        <v>#VALUE!</v>
      </c>
      <c r="T230" s="460" t="e">
        <f t="shared" ca="1" si="66"/>
        <v>#VALUE!</v>
      </c>
      <c r="U230" s="460" t="e">
        <f t="shared" ca="1" si="66"/>
        <v>#VALUE!</v>
      </c>
      <c r="V230" s="460" t="e">
        <f t="shared" ca="1" si="66"/>
        <v>#VALUE!</v>
      </c>
    </row>
    <row r="231" spans="5:22">
      <c r="E231" s="460" t="e">
        <f t="shared" ca="1" si="63"/>
        <v>#VALUE!</v>
      </c>
      <c r="F231" s="460" t="e">
        <f t="shared" ca="1" si="65"/>
        <v>#VALUE!</v>
      </c>
      <c r="G231" s="460" t="e">
        <f t="shared" ca="1" si="66"/>
        <v>#VALUE!</v>
      </c>
      <c r="H231" s="460" t="e">
        <f t="shared" ca="1" si="66"/>
        <v>#VALUE!</v>
      </c>
      <c r="I231" s="460" t="e">
        <f t="shared" ca="1" si="66"/>
        <v>#VALUE!</v>
      </c>
      <c r="J231" s="460" t="e">
        <f t="shared" ca="1" si="66"/>
        <v>#VALUE!</v>
      </c>
      <c r="K231" s="460" t="e">
        <f t="shared" ca="1" si="66"/>
        <v>#VALUE!</v>
      </c>
      <c r="L231" s="460" t="e">
        <f t="shared" ca="1" si="66"/>
        <v>#VALUE!</v>
      </c>
      <c r="M231" s="460" t="e">
        <f t="shared" ca="1" si="66"/>
        <v>#VALUE!</v>
      </c>
      <c r="N231" s="460" t="e">
        <f t="shared" ca="1" si="66"/>
        <v>#VALUE!</v>
      </c>
      <c r="O231" s="460" t="e">
        <f t="shared" ca="1" si="66"/>
        <v>#VALUE!</v>
      </c>
      <c r="P231" s="460" t="e">
        <f t="shared" ca="1" si="66"/>
        <v>#VALUE!</v>
      </c>
      <c r="Q231" s="460" t="e">
        <f t="shared" ca="1" si="66"/>
        <v>#VALUE!</v>
      </c>
      <c r="R231" s="460" t="e">
        <f t="shared" ca="1" si="66"/>
        <v>#VALUE!</v>
      </c>
      <c r="S231" s="460" t="e">
        <f t="shared" ca="1" si="66"/>
        <v>#VALUE!</v>
      </c>
      <c r="T231" s="460" t="e">
        <f t="shared" ca="1" si="66"/>
        <v>#VALUE!</v>
      </c>
      <c r="U231" s="460" t="e">
        <f t="shared" ca="1" si="66"/>
        <v>#VALUE!</v>
      </c>
      <c r="V231" s="460" t="e">
        <f t="shared" ca="1" si="66"/>
        <v>#VALUE!</v>
      </c>
    </row>
    <row r="232" spans="5:22">
      <c r="E232" s="460" t="e">
        <f t="shared" ca="1" si="63"/>
        <v>#VALUE!</v>
      </c>
      <c r="F232" s="460" t="e">
        <f t="shared" ca="1" si="65"/>
        <v>#VALUE!</v>
      </c>
      <c r="G232" s="460" t="e">
        <f t="shared" ca="1" si="66"/>
        <v>#VALUE!</v>
      </c>
      <c r="H232" s="460" t="e">
        <f t="shared" ca="1" si="66"/>
        <v>#VALUE!</v>
      </c>
      <c r="I232" s="460" t="e">
        <f t="shared" ca="1" si="66"/>
        <v>#VALUE!</v>
      </c>
      <c r="J232" s="460" t="e">
        <f t="shared" ca="1" si="66"/>
        <v>#VALUE!</v>
      </c>
      <c r="K232" s="460" t="e">
        <f t="shared" ca="1" si="66"/>
        <v>#VALUE!</v>
      </c>
      <c r="L232" s="460" t="e">
        <f t="shared" ca="1" si="66"/>
        <v>#VALUE!</v>
      </c>
      <c r="M232" s="460" t="e">
        <f t="shared" ca="1" si="66"/>
        <v>#VALUE!</v>
      </c>
      <c r="N232" s="460" t="e">
        <f t="shared" ca="1" si="66"/>
        <v>#VALUE!</v>
      </c>
      <c r="O232" s="460" t="e">
        <f t="shared" ca="1" si="66"/>
        <v>#VALUE!</v>
      </c>
      <c r="P232" s="460" t="e">
        <f t="shared" ca="1" si="66"/>
        <v>#VALUE!</v>
      </c>
      <c r="Q232" s="460" t="e">
        <f t="shared" ca="1" si="66"/>
        <v>#VALUE!</v>
      </c>
      <c r="R232" s="460" t="e">
        <f t="shared" ca="1" si="66"/>
        <v>#VALUE!</v>
      </c>
      <c r="S232" s="460" t="e">
        <f t="shared" ca="1" si="66"/>
        <v>#VALUE!</v>
      </c>
      <c r="T232" s="460" t="e">
        <f t="shared" ca="1" si="66"/>
        <v>#VALUE!</v>
      </c>
      <c r="U232" s="460" t="e">
        <f t="shared" ca="1" si="66"/>
        <v>#VALUE!</v>
      </c>
      <c r="V232" s="460" t="e">
        <f t="shared" ca="1" si="66"/>
        <v>#VALUE!</v>
      </c>
    </row>
    <row r="233" spans="5:22">
      <c r="E233" s="460" t="e">
        <f t="shared" ca="1" si="63"/>
        <v>#VALUE!</v>
      </c>
      <c r="F233" s="460" t="e">
        <f t="shared" ca="1" si="65"/>
        <v>#VALUE!</v>
      </c>
      <c r="G233" s="460" t="e">
        <f t="shared" ca="1" si="66"/>
        <v>#VALUE!</v>
      </c>
      <c r="H233" s="460" t="e">
        <f t="shared" ca="1" si="66"/>
        <v>#VALUE!</v>
      </c>
      <c r="I233" s="460" t="e">
        <f t="shared" ca="1" si="66"/>
        <v>#VALUE!</v>
      </c>
      <c r="J233" s="460" t="e">
        <f t="shared" ca="1" si="66"/>
        <v>#VALUE!</v>
      </c>
      <c r="K233" s="460" t="e">
        <f t="shared" ca="1" si="66"/>
        <v>#VALUE!</v>
      </c>
      <c r="L233" s="460" t="e">
        <f t="shared" ca="1" si="66"/>
        <v>#VALUE!</v>
      </c>
      <c r="M233" s="460" t="e">
        <f t="shared" ca="1" si="66"/>
        <v>#VALUE!</v>
      </c>
      <c r="N233" s="460" t="e">
        <f t="shared" ca="1" si="66"/>
        <v>#VALUE!</v>
      </c>
      <c r="O233" s="460" t="e">
        <f t="shared" ca="1" si="66"/>
        <v>#VALUE!</v>
      </c>
      <c r="P233" s="460" t="e">
        <f t="shared" ca="1" si="66"/>
        <v>#VALUE!</v>
      </c>
      <c r="Q233" s="460" t="e">
        <f t="shared" ca="1" si="66"/>
        <v>#VALUE!</v>
      </c>
      <c r="R233" s="460" t="e">
        <f t="shared" ca="1" si="66"/>
        <v>#VALUE!</v>
      </c>
      <c r="S233" s="460" t="e">
        <f t="shared" ca="1" si="66"/>
        <v>#VALUE!</v>
      </c>
      <c r="T233" s="460" t="e">
        <f t="shared" ca="1" si="66"/>
        <v>#VALUE!</v>
      </c>
      <c r="U233" s="460" t="e">
        <f t="shared" ca="1" si="66"/>
        <v>#VALUE!</v>
      </c>
      <c r="V233" s="460" t="e">
        <f t="shared" ca="1" si="66"/>
        <v>#VALUE!</v>
      </c>
    </row>
    <row r="234" spans="5:22">
      <c r="E234" s="463"/>
      <c r="F234" s="463"/>
      <c r="G234" s="463"/>
      <c r="H234" s="463"/>
      <c r="I234" s="463"/>
      <c r="J234" s="463"/>
      <c r="K234" s="461"/>
      <c r="L234" s="461"/>
      <c r="M234" s="461"/>
      <c r="N234" s="461"/>
      <c r="O234" s="461"/>
      <c r="P234" s="461"/>
      <c r="Q234" s="461"/>
      <c r="R234" s="461"/>
      <c r="S234" s="461"/>
      <c r="T234" s="461"/>
      <c r="U234" s="461"/>
      <c r="V234" s="461"/>
    </row>
    <row r="235" spans="5:22">
      <c r="E235" s="460" t="e">
        <f t="shared" ref="E235:E252" ca="1" si="68">V216</f>
        <v>#VALUE!</v>
      </c>
      <c r="F235" s="460" t="e">
        <f t="shared" ref="F235:V246" ca="1" si="69">E235</f>
        <v>#VALUE!</v>
      </c>
      <c r="G235" s="460" t="e">
        <f t="shared" ca="1" si="69"/>
        <v>#VALUE!</v>
      </c>
      <c r="H235" s="460" t="e">
        <f t="shared" ca="1" si="69"/>
        <v>#VALUE!</v>
      </c>
      <c r="I235" s="460" t="e">
        <f t="shared" ca="1" si="69"/>
        <v>#VALUE!</v>
      </c>
      <c r="J235" s="460" t="e">
        <f t="shared" ca="1" si="69"/>
        <v>#VALUE!</v>
      </c>
      <c r="K235" s="460" t="e">
        <f t="shared" ca="1" si="69"/>
        <v>#VALUE!</v>
      </c>
      <c r="L235" s="460" t="e">
        <f t="shared" ca="1" si="69"/>
        <v>#VALUE!</v>
      </c>
      <c r="M235" s="460" t="e">
        <f t="shared" ca="1" si="69"/>
        <v>#VALUE!</v>
      </c>
      <c r="N235" s="460" t="e">
        <f t="shared" ca="1" si="69"/>
        <v>#VALUE!</v>
      </c>
      <c r="O235" s="460" t="e">
        <f t="shared" ca="1" si="69"/>
        <v>#VALUE!</v>
      </c>
      <c r="P235" s="460" t="e">
        <f t="shared" ca="1" si="69"/>
        <v>#VALUE!</v>
      </c>
      <c r="Q235" s="460" t="e">
        <f t="shared" ca="1" si="69"/>
        <v>#VALUE!</v>
      </c>
      <c r="R235" s="460" t="e">
        <f t="shared" ca="1" si="69"/>
        <v>#VALUE!</v>
      </c>
      <c r="S235" s="460" t="e">
        <f t="shared" ca="1" si="69"/>
        <v>#VALUE!</v>
      </c>
      <c r="T235" s="460" t="e">
        <f t="shared" ca="1" si="69"/>
        <v>#VALUE!</v>
      </c>
      <c r="U235" s="460" t="e">
        <f t="shared" ca="1" si="69"/>
        <v>#VALUE!</v>
      </c>
      <c r="V235" s="460" t="e">
        <f t="shared" ca="1" si="69"/>
        <v>#VALUE!</v>
      </c>
    </row>
    <row r="236" spans="5:22">
      <c r="E236" s="460" t="e">
        <f t="shared" ca="1" si="68"/>
        <v>#VALUE!</v>
      </c>
      <c r="F236" s="460" t="e">
        <f t="shared" ca="1" si="69"/>
        <v>#VALUE!</v>
      </c>
      <c r="G236" s="460" t="e">
        <f t="shared" ca="1" si="69"/>
        <v>#VALUE!</v>
      </c>
      <c r="H236" s="460" t="e">
        <f t="shared" ca="1" si="69"/>
        <v>#VALUE!</v>
      </c>
      <c r="I236" s="460" t="e">
        <f t="shared" ca="1" si="69"/>
        <v>#VALUE!</v>
      </c>
      <c r="J236" s="460" t="e">
        <f t="shared" ca="1" si="69"/>
        <v>#VALUE!</v>
      </c>
      <c r="K236" s="460" t="e">
        <f t="shared" ca="1" si="69"/>
        <v>#VALUE!</v>
      </c>
      <c r="L236" s="460" t="e">
        <f t="shared" ca="1" si="69"/>
        <v>#VALUE!</v>
      </c>
      <c r="M236" s="460" t="e">
        <f t="shared" ca="1" si="69"/>
        <v>#VALUE!</v>
      </c>
      <c r="N236" s="460" t="e">
        <f t="shared" ca="1" si="69"/>
        <v>#VALUE!</v>
      </c>
      <c r="O236" s="460" t="e">
        <f t="shared" ca="1" si="69"/>
        <v>#VALUE!</v>
      </c>
      <c r="P236" s="460" t="e">
        <f t="shared" ca="1" si="69"/>
        <v>#VALUE!</v>
      </c>
      <c r="Q236" s="460" t="e">
        <f t="shared" ca="1" si="69"/>
        <v>#VALUE!</v>
      </c>
      <c r="R236" s="460" t="e">
        <f t="shared" ca="1" si="69"/>
        <v>#VALUE!</v>
      </c>
      <c r="S236" s="460" t="e">
        <f t="shared" ca="1" si="69"/>
        <v>#VALUE!</v>
      </c>
      <c r="T236" s="460" t="e">
        <f t="shared" ca="1" si="69"/>
        <v>#VALUE!</v>
      </c>
      <c r="U236" s="460" t="e">
        <f t="shared" ca="1" si="69"/>
        <v>#VALUE!</v>
      </c>
      <c r="V236" s="460" t="e">
        <f t="shared" ca="1" si="69"/>
        <v>#VALUE!</v>
      </c>
    </row>
    <row r="237" spans="5:22">
      <c r="E237" s="460" t="e">
        <f t="shared" ca="1" si="68"/>
        <v>#VALUE!</v>
      </c>
      <c r="F237" s="460" t="e">
        <f t="shared" ca="1" si="69"/>
        <v>#VALUE!</v>
      </c>
      <c r="G237" s="460" t="e">
        <f t="shared" ca="1" si="69"/>
        <v>#VALUE!</v>
      </c>
      <c r="H237" s="460" t="e">
        <f t="shared" ca="1" si="69"/>
        <v>#VALUE!</v>
      </c>
      <c r="I237" s="460" t="e">
        <f t="shared" ca="1" si="69"/>
        <v>#VALUE!</v>
      </c>
      <c r="J237" s="460" t="e">
        <f t="shared" ca="1" si="69"/>
        <v>#VALUE!</v>
      </c>
      <c r="K237" s="460" t="e">
        <f t="shared" ca="1" si="69"/>
        <v>#VALUE!</v>
      </c>
      <c r="L237" s="460" t="e">
        <f t="shared" ca="1" si="69"/>
        <v>#VALUE!</v>
      </c>
      <c r="M237" s="460" t="e">
        <f t="shared" ca="1" si="69"/>
        <v>#VALUE!</v>
      </c>
      <c r="N237" s="460" t="e">
        <f t="shared" ca="1" si="69"/>
        <v>#VALUE!</v>
      </c>
      <c r="O237" s="460" t="e">
        <f t="shared" ca="1" si="69"/>
        <v>#VALUE!</v>
      </c>
      <c r="P237" s="460" t="e">
        <f t="shared" ca="1" si="69"/>
        <v>#VALUE!</v>
      </c>
      <c r="Q237" s="460" t="e">
        <f t="shared" ca="1" si="69"/>
        <v>#VALUE!</v>
      </c>
      <c r="R237" s="460" t="e">
        <f t="shared" ca="1" si="69"/>
        <v>#VALUE!</v>
      </c>
      <c r="S237" s="460" t="e">
        <f t="shared" ca="1" si="69"/>
        <v>#VALUE!</v>
      </c>
      <c r="T237" s="460" t="e">
        <f t="shared" ca="1" si="69"/>
        <v>#VALUE!</v>
      </c>
      <c r="U237" s="460" t="e">
        <f t="shared" ca="1" si="69"/>
        <v>#VALUE!</v>
      </c>
      <c r="V237" s="460" t="e">
        <f t="shared" ca="1" si="69"/>
        <v>#VALUE!</v>
      </c>
    </row>
    <row r="238" spans="5:22">
      <c r="E238" s="460" t="e">
        <f t="shared" ca="1" si="68"/>
        <v>#VALUE!</v>
      </c>
      <c r="F238" s="460" t="e">
        <f t="shared" ca="1" si="69"/>
        <v>#VALUE!</v>
      </c>
      <c r="G238" s="460" t="e">
        <f t="shared" ca="1" si="69"/>
        <v>#VALUE!</v>
      </c>
      <c r="H238" s="460" t="e">
        <f t="shared" ca="1" si="69"/>
        <v>#VALUE!</v>
      </c>
      <c r="I238" s="460" t="e">
        <f t="shared" ca="1" si="69"/>
        <v>#VALUE!</v>
      </c>
      <c r="J238" s="460" t="e">
        <f t="shared" ca="1" si="69"/>
        <v>#VALUE!</v>
      </c>
      <c r="K238" s="460" t="e">
        <f t="shared" ca="1" si="69"/>
        <v>#VALUE!</v>
      </c>
      <c r="L238" s="460" t="e">
        <f t="shared" ca="1" si="69"/>
        <v>#VALUE!</v>
      </c>
      <c r="M238" s="460" t="e">
        <f t="shared" ca="1" si="69"/>
        <v>#VALUE!</v>
      </c>
      <c r="N238" s="460" t="e">
        <f t="shared" ca="1" si="69"/>
        <v>#VALUE!</v>
      </c>
      <c r="O238" s="460" t="e">
        <f t="shared" ca="1" si="69"/>
        <v>#VALUE!</v>
      </c>
      <c r="P238" s="460" t="e">
        <f t="shared" ca="1" si="69"/>
        <v>#VALUE!</v>
      </c>
      <c r="Q238" s="460" t="e">
        <f t="shared" ca="1" si="69"/>
        <v>#VALUE!</v>
      </c>
      <c r="R238" s="460" t="e">
        <f t="shared" ca="1" si="69"/>
        <v>#VALUE!</v>
      </c>
      <c r="S238" s="460" t="e">
        <f t="shared" ca="1" si="69"/>
        <v>#VALUE!</v>
      </c>
      <c r="T238" s="460" t="e">
        <f t="shared" ca="1" si="69"/>
        <v>#VALUE!</v>
      </c>
      <c r="U238" s="460" t="e">
        <f t="shared" ca="1" si="69"/>
        <v>#VALUE!</v>
      </c>
      <c r="V238" s="460" t="e">
        <f t="shared" ca="1" si="69"/>
        <v>#VALUE!</v>
      </c>
    </row>
    <row r="239" spans="5:22">
      <c r="E239" s="460" t="e">
        <f t="shared" ca="1" si="68"/>
        <v>#VALUE!</v>
      </c>
      <c r="F239" s="460" t="e">
        <f t="shared" ca="1" si="69"/>
        <v>#VALUE!</v>
      </c>
      <c r="G239" s="460" t="e">
        <f t="shared" ca="1" si="69"/>
        <v>#VALUE!</v>
      </c>
      <c r="H239" s="460" t="e">
        <f t="shared" ca="1" si="69"/>
        <v>#VALUE!</v>
      </c>
      <c r="I239" s="460" t="e">
        <f t="shared" ca="1" si="69"/>
        <v>#VALUE!</v>
      </c>
      <c r="J239" s="460" t="e">
        <f t="shared" ca="1" si="69"/>
        <v>#VALUE!</v>
      </c>
      <c r="K239" s="460" t="e">
        <f t="shared" ca="1" si="69"/>
        <v>#VALUE!</v>
      </c>
      <c r="L239" s="460" t="e">
        <f t="shared" ca="1" si="69"/>
        <v>#VALUE!</v>
      </c>
      <c r="M239" s="460" t="e">
        <f t="shared" ca="1" si="69"/>
        <v>#VALUE!</v>
      </c>
      <c r="N239" s="460" t="e">
        <f t="shared" ca="1" si="69"/>
        <v>#VALUE!</v>
      </c>
      <c r="O239" s="460" t="e">
        <f t="shared" ca="1" si="69"/>
        <v>#VALUE!</v>
      </c>
      <c r="P239" s="460" t="e">
        <f t="shared" ca="1" si="69"/>
        <v>#VALUE!</v>
      </c>
      <c r="Q239" s="460" t="e">
        <f t="shared" ca="1" si="69"/>
        <v>#VALUE!</v>
      </c>
      <c r="R239" s="460" t="e">
        <f t="shared" ca="1" si="69"/>
        <v>#VALUE!</v>
      </c>
      <c r="S239" s="460" t="e">
        <f t="shared" ca="1" si="69"/>
        <v>#VALUE!</v>
      </c>
      <c r="T239" s="460" t="e">
        <f t="shared" ca="1" si="69"/>
        <v>#VALUE!</v>
      </c>
      <c r="U239" s="460" t="e">
        <f t="shared" ca="1" si="69"/>
        <v>#VALUE!</v>
      </c>
      <c r="V239" s="460" t="e">
        <f t="shared" ca="1" si="69"/>
        <v>#VALUE!</v>
      </c>
    </row>
    <row r="240" spans="5:22">
      <c r="E240" s="460" t="e">
        <f t="shared" ca="1" si="68"/>
        <v>#VALUE!</v>
      </c>
      <c r="F240" s="460" t="e">
        <f t="shared" ca="1" si="69"/>
        <v>#VALUE!</v>
      </c>
      <c r="G240" s="460" t="e">
        <f t="shared" ca="1" si="69"/>
        <v>#VALUE!</v>
      </c>
      <c r="H240" s="460" t="e">
        <f t="shared" ca="1" si="69"/>
        <v>#VALUE!</v>
      </c>
      <c r="I240" s="460" t="e">
        <f t="shared" ca="1" si="69"/>
        <v>#VALUE!</v>
      </c>
      <c r="J240" s="460" t="e">
        <f t="shared" ca="1" si="69"/>
        <v>#VALUE!</v>
      </c>
      <c r="K240" s="460" t="e">
        <f t="shared" ca="1" si="69"/>
        <v>#VALUE!</v>
      </c>
      <c r="L240" s="460" t="e">
        <f t="shared" ca="1" si="69"/>
        <v>#VALUE!</v>
      </c>
      <c r="M240" s="460" t="e">
        <f t="shared" ca="1" si="69"/>
        <v>#VALUE!</v>
      </c>
      <c r="N240" s="460" t="e">
        <f t="shared" ca="1" si="69"/>
        <v>#VALUE!</v>
      </c>
      <c r="O240" s="460" t="e">
        <f t="shared" ca="1" si="69"/>
        <v>#VALUE!</v>
      </c>
      <c r="P240" s="460" t="e">
        <f t="shared" ca="1" si="69"/>
        <v>#VALUE!</v>
      </c>
      <c r="Q240" s="460" t="e">
        <f t="shared" ca="1" si="69"/>
        <v>#VALUE!</v>
      </c>
      <c r="R240" s="460" t="e">
        <f t="shared" ca="1" si="69"/>
        <v>#VALUE!</v>
      </c>
      <c r="S240" s="460" t="e">
        <f t="shared" ca="1" si="69"/>
        <v>#VALUE!</v>
      </c>
      <c r="T240" s="460" t="e">
        <f t="shared" ca="1" si="69"/>
        <v>#VALUE!</v>
      </c>
      <c r="U240" s="460" t="e">
        <f t="shared" ca="1" si="69"/>
        <v>#VALUE!</v>
      </c>
      <c r="V240" s="460" t="e">
        <f t="shared" ca="1" si="69"/>
        <v>#VALUE!</v>
      </c>
    </row>
    <row r="241" spans="5:22">
      <c r="E241" s="460" t="e">
        <f t="shared" ca="1" si="68"/>
        <v>#VALUE!</v>
      </c>
      <c r="F241" s="460" t="e">
        <f t="shared" ca="1" si="69"/>
        <v>#VALUE!</v>
      </c>
      <c r="G241" s="460" t="e">
        <f t="shared" ca="1" si="69"/>
        <v>#VALUE!</v>
      </c>
      <c r="H241" s="460" t="e">
        <f t="shared" ca="1" si="69"/>
        <v>#VALUE!</v>
      </c>
      <c r="I241" s="460" t="e">
        <f t="shared" ca="1" si="69"/>
        <v>#VALUE!</v>
      </c>
      <c r="J241" s="460" t="e">
        <f t="shared" ca="1" si="69"/>
        <v>#VALUE!</v>
      </c>
      <c r="K241" s="460" t="e">
        <f t="shared" ca="1" si="69"/>
        <v>#VALUE!</v>
      </c>
      <c r="L241" s="460" t="e">
        <f t="shared" ca="1" si="69"/>
        <v>#VALUE!</v>
      </c>
      <c r="M241" s="460" t="e">
        <f t="shared" ca="1" si="69"/>
        <v>#VALUE!</v>
      </c>
      <c r="N241" s="460" t="e">
        <f t="shared" ca="1" si="69"/>
        <v>#VALUE!</v>
      </c>
      <c r="O241" s="460" t="e">
        <f t="shared" ca="1" si="69"/>
        <v>#VALUE!</v>
      </c>
      <c r="P241" s="460" t="e">
        <f t="shared" ca="1" si="69"/>
        <v>#VALUE!</v>
      </c>
      <c r="Q241" s="460" t="e">
        <f t="shared" ca="1" si="69"/>
        <v>#VALUE!</v>
      </c>
      <c r="R241" s="460" t="e">
        <f t="shared" ca="1" si="69"/>
        <v>#VALUE!</v>
      </c>
      <c r="S241" s="460" t="e">
        <f t="shared" ca="1" si="69"/>
        <v>#VALUE!</v>
      </c>
      <c r="T241" s="460" t="e">
        <f t="shared" ca="1" si="69"/>
        <v>#VALUE!</v>
      </c>
      <c r="U241" s="460" t="e">
        <f t="shared" ca="1" si="69"/>
        <v>#VALUE!</v>
      </c>
      <c r="V241" s="460" t="e">
        <f t="shared" ca="1" si="69"/>
        <v>#VALUE!</v>
      </c>
    </row>
    <row r="242" spans="5:22">
      <c r="E242" s="460" t="e">
        <f t="shared" ca="1" si="68"/>
        <v>#VALUE!</v>
      </c>
      <c r="F242" s="460" t="e">
        <f t="shared" ca="1" si="69"/>
        <v>#VALUE!</v>
      </c>
      <c r="G242" s="460" t="e">
        <f t="shared" ca="1" si="69"/>
        <v>#VALUE!</v>
      </c>
      <c r="H242" s="460" t="e">
        <f t="shared" ca="1" si="69"/>
        <v>#VALUE!</v>
      </c>
      <c r="I242" s="460" t="e">
        <f t="shared" ca="1" si="69"/>
        <v>#VALUE!</v>
      </c>
      <c r="J242" s="460" t="e">
        <f t="shared" ca="1" si="69"/>
        <v>#VALUE!</v>
      </c>
      <c r="K242" s="460" t="e">
        <f t="shared" ca="1" si="69"/>
        <v>#VALUE!</v>
      </c>
      <c r="L242" s="460" t="e">
        <f t="shared" ca="1" si="69"/>
        <v>#VALUE!</v>
      </c>
      <c r="M242" s="460" t="e">
        <f t="shared" ca="1" si="69"/>
        <v>#VALUE!</v>
      </c>
      <c r="N242" s="460" t="e">
        <f t="shared" ca="1" si="69"/>
        <v>#VALUE!</v>
      </c>
      <c r="O242" s="460" t="e">
        <f t="shared" ca="1" si="69"/>
        <v>#VALUE!</v>
      </c>
      <c r="P242" s="460" t="e">
        <f t="shared" ca="1" si="69"/>
        <v>#VALUE!</v>
      </c>
      <c r="Q242" s="460" t="e">
        <f t="shared" ca="1" si="69"/>
        <v>#VALUE!</v>
      </c>
      <c r="R242" s="460" t="e">
        <f t="shared" ca="1" si="69"/>
        <v>#VALUE!</v>
      </c>
      <c r="S242" s="460" t="e">
        <f t="shared" ca="1" si="69"/>
        <v>#VALUE!</v>
      </c>
      <c r="T242" s="460" t="e">
        <f t="shared" ca="1" si="69"/>
        <v>#VALUE!</v>
      </c>
      <c r="U242" s="460" t="e">
        <f t="shared" ca="1" si="69"/>
        <v>#VALUE!</v>
      </c>
      <c r="V242" s="460" t="e">
        <f t="shared" ca="1" si="69"/>
        <v>#VALUE!</v>
      </c>
    </row>
    <row r="243" spans="5:22">
      <c r="E243" s="460" t="e">
        <f t="shared" ca="1" si="68"/>
        <v>#VALUE!</v>
      </c>
      <c r="F243" s="460" t="e">
        <f t="shared" ca="1" si="69"/>
        <v>#VALUE!</v>
      </c>
      <c r="G243" s="460" t="e">
        <f t="shared" ca="1" si="69"/>
        <v>#VALUE!</v>
      </c>
      <c r="H243" s="460" t="e">
        <f t="shared" ca="1" si="69"/>
        <v>#VALUE!</v>
      </c>
      <c r="I243" s="460" t="e">
        <f t="shared" ca="1" si="69"/>
        <v>#VALUE!</v>
      </c>
      <c r="J243" s="460" t="e">
        <f t="shared" ca="1" si="69"/>
        <v>#VALUE!</v>
      </c>
      <c r="K243" s="460" t="e">
        <f t="shared" ca="1" si="69"/>
        <v>#VALUE!</v>
      </c>
      <c r="L243" s="460" t="e">
        <f t="shared" ca="1" si="69"/>
        <v>#VALUE!</v>
      </c>
      <c r="M243" s="460" t="e">
        <f t="shared" ca="1" si="69"/>
        <v>#VALUE!</v>
      </c>
      <c r="N243" s="460" t="e">
        <f t="shared" ca="1" si="69"/>
        <v>#VALUE!</v>
      </c>
      <c r="O243" s="460" t="e">
        <f t="shared" ca="1" si="69"/>
        <v>#VALUE!</v>
      </c>
      <c r="P243" s="460" t="e">
        <f t="shared" ca="1" si="69"/>
        <v>#VALUE!</v>
      </c>
      <c r="Q243" s="460" t="e">
        <f t="shared" ca="1" si="69"/>
        <v>#VALUE!</v>
      </c>
      <c r="R243" s="460" t="e">
        <f t="shared" ca="1" si="69"/>
        <v>#VALUE!</v>
      </c>
      <c r="S243" s="460" t="e">
        <f t="shared" ca="1" si="69"/>
        <v>#VALUE!</v>
      </c>
      <c r="T243" s="460" t="e">
        <f t="shared" ca="1" si="69"/>
        <v>#VALUE!</v>
      </c>
      <c r="U243" s="460" t="e">
        <f t="shared" ca="1" si="69"/>
        <v>#VALUE!</v>
      </c>
      <c r="V243" s="460" t="e">
        <f t="shared" ca="1" si="69"/>
        <v>#VALUE!</v>
      </c>
    </row>
    <row r="244" spans="5:22">
      <c r="E244" s="460" t="e">
        <f t="shared" ca="1" si="68"/>
        <v>#VALUE!</v>
      </c>
      <c r="F244" s="460" t="e">
        <f t="shared" ca="1" si="69"/>
        <v>#VALUE!</v>
      </c>
      <c r="G244" s="460" t="e">
        <f t="shared" ca="1" si="69"/>
        <v>#VALUE!</v>
      </c>
      <c r="H244" s="460" t="e">
        <f t="shared" ca="1" si="69"/>
        <v>#VALUE!</v>
      </c>
      <c r="I244" s="460" t="e">
        <f t="shared" ca="1" si="69"/>
        <v>#VALUE!</v>
      </c>
      <c r="J244" s="460" t="e">
        <f t="shared" ca="1" si="69"/>
        <v>#VALUE!</v>
      </c>
      <c r="K244" s="460" t="e">
        <f t="shared" ca="1" si="69"/>
        <v>#VALUE!</v>
      </c>
      <c r="L244" s="460" t="e">
        <f t="shared" ca="1" si="69"/>
        <v>#VALUE!</v>
      </c>
      <c r="M244" s="460" t="e">
        <f t="shared" ca="1" si="69"/>
        <v>#VALUE!</v>
      </c>
      <c r="N244" s="460" t="e">
        <f t="shared" ca="1" si="69"/>
        <v>#VALUE!</v>
      </c>
      <c r="O244" s="460" t="e">
        <f t="shared" ca="1" si="69"/>
        <v>#VALUE!</v>
      </c>
      <c r="P244" s="460" t="e">
        <f t="shared" ca="1" si="69"/>
        <v>#VALUE!</v>
      </c>
      <c r="Q244" s="460" t="e">
        <f t="shared" ca="1" si="69"/>
        <v>#VALUE!</v>
      </c>
      <c r="R244" s="460" t="e">
        <f t="shared" ca="1" si="69"/>
        <v>#VALUE!</v>
      </c>
      <c r="S244" s="460" t="e">
        <f t="shared" ca="1" si="69"/>
        <v>#VALUE!</v>
      </c>
      <c r="T244" s="460" t="e">
        <f t="shared" ca="1" si="69"/>
        <v>#VALUE!</v>
      </c>
      <c r="U244" s="460" t="e">
        <f t="shared" ca="1" si="69"/>
        <v>#VALUE!</v>
      </c>
      <c r="V244" s="460" t="e">
        <f t="shared" ca="1" si="69"/>
        <v>#VALUE!</v>
      </c>
    </row>
    <row r="245" spans="5:22">
      <c r="E245" s="460" t="e">
        <f t="shared" ca="1" si="68"/>
        <v>#VALUE!</v>
      </c>
      <c r="F245" s="460" t="e">
        <f t="shared" ca="1" si="69"/>
        <v>#VALUE!</v>
      </c>
      <c r="G245" s="460" t="e">
        <f t="shared" ca="1" si="69"/>
        <v>#VALUE!</v>
      </c>
      <c r="H245" s="460" t="e">
        <f t="shared" ca="1" si="69"/>
        <v>#VALUE!</v>
      </c>
      <c r="I245" s="460" t="e">
        <f t="shared" ca="1" si="69"/>
        <v>#VALUE!</v>
      </c>
      <c r="J245" s="460" t="e">
        <f t="shared" ca="1" si="69"/>
        <v>#VALUE!</v>
      </c>
      <c r="K245" s="460" t="e">
        <f t="shared" ca="1" si="69"/>
        <v>#VALUE!</v>
      </c>
      <c r="L245" s="460" t="e">
        <f t="shared" ca="1" si="69"/>
        <v>#VALUE!</v>
      </c>
      <c r="M245" s="460" t="e">
        <f t="shared" ca="1" si="69"/>
        <v>#VALUE!</v>
      </c>
      <c r="N245" s="460" t="e">
        <f t="shared" ca="1" si="69"/>
        <v>#VALUE!</v>
      </c>
      <c r="O245" s="460" t="e">
        <f t="shared" ca="1" si="69"/>
        <v>#VALUE!</v>
      </c>
      <c r="P245" s="460" t="e">
        <f t="shared" ca="1" si="69"/>
        <v>#VALUE!</v>
      </c>
      <c r="Q245" s="460" t="e">
        <f t="shared" ca="1" si="69"/>
        <v>#VALUE!</v>
      </c>
      <c r="R245" s="460" t="e">
        <f t="shared" ca="1" si="69"/>
        <v>#VALUE!</v>
      </c>
      <c r="S245" s="460" t="e">
        <f t="shared" ca="1" si="69"/>
        <v>#VALUE!</v>
      </c>
      <c r="T245" s="460" t="e">
        <f t="shared" ca="1" si="69"/>
        <v>#VALUE!</v>
      </c>
      <c r="U245" s="460" t="e">
        <f t="shared" ca="1" si="69"/>
        <v>#VALUE!</v>
      </c>
      <c r="V245" s="460" t="e">
        <f t="shared" ca="1" si="69"/>
        <v>#VALUE!</v>
      </c>
    </row>
    <row r="246" spans="5:22">
      <c r="E246" s="460" t="e">
        <f t="shared" ca="1" si="68"/>
        <v>#VALUE!</v>
      </c>
      <c r="F246" s="460" t="e">
        <f t="shared" ca="1" si="69"/>
        <v>#VALUE!</v>
      </c>
      <c r="G246" s="460" t="e">
        <f t="shared" ca="1" si="69"/>
        <v>#VALUE!</v>
      </c>
      <c r="H246" s="460" t="e">
        <f t="shared" ca="1" si="69"/>
        <v>#VALUE!</v>
      </c>
      <c r="I246" s="460" t="e">
        <f t="shared" ca="1" si="69"/>
        <v>#VALUE!</v>
      </c>
      <c r="J246" s="460" t="e">
        <f t="shared" ca="1" si="69"/>
        <v>#VALUE!</v>
      </c>
      <c r="K246" s="460" t="e">
        <f t="shared" ca="1" si="69"/>
        <v>#VALUE!</v>
      </c>
      <c r="L246" s="460" t="e">
        <f t="shared" ca="1" si="69"/>
        <v>#VALUE!</v>
      </c>
      <c r="M246" s="460" t="e">
        <f t="shared" ca="1" si="69"/>
        <v>#VALUE!</v>
      </c>
      <c r="N246" s="460" t="e">
        <f t="shared" ca="1" si="69"/>
        <v>#VALUE!</v>
      </c>
      <c r="O246" s="460" t="e">
        <f t="shared" ca="1" si="69"/>
        <v>#VALUE!</v>
      </c>
      <c r="P246" s="460" t="e">
        <f t="shared" ca="1" si="69"/>
        <v>#VALUE!</v>
      </c>
      <c r="Q246" s="460" t="e">
        <f t="shared" ca="1" si="69"/>
        <v>#VALUE!</v>
      </c>
      <c r="R246" s="460" t="e">
        <f t="shared" ca="1" si="69"/>
        <v>#VALUE!</v>
      </c>
      <c r="S246" s="460" t="e">
        <f t="shared" ca="1" si="69"/>
        <v>#VALUE!</v>
      </c>
      <c r="T246" s="460" t="e">
        <f t="shared" ca="1" si="69"/>
        <v>#VALUE!</v>
      </c>
      <c r="U246" s="460" t="e">
        <f t="shared" ca="1" si="69"/>
        <v>#VALUE!</v>
      </c>
      <c r="V246" s="460" t="e">
        <f t="shared" ca="1" si="69"/>
        <v>#VALUE!</v>
      </c>
    </row>
    <row r="247" spans="5:22">
      <c r="E247" s="460" t="e">
        <f t="shared" ca="1" si="68"/>
        <v>#VALUE!</v>
      </c>
      <c r="F247" s="460" t="e">
        <f t="shared" ref="F247:F252" ca="1" si="70">IF(E$247=0,E248,E247)</f>
        <v>#VALUE!</v>
      </c>
      <c r="G247" s="460" t="e">
        <f t="shared" ref="G247:V252" ca="1" si="71">IF(F$247=0,F248,F247)</f>
        <v>#VALUE!</v>
      </c>
      <c r="H247" s="460" t="e">
        <f t="shared" ca="1" si="71"/>
        <v>#VALUE!</v>
      </c>
      <c r="I247" s="460" t="e">
        <f t="shared" ca="1" si="71"/>
        <v>#VALUE!</v>
      </c>
      <c r="J247" s="460" t="e">
        <f t="shared" ca="1" si="71"/>
        <v>#VALUE!</v>
      </c>
      <c r="K247" s="460" t="e">
        <f t="shared" ca="1" si="71"/>
        <v>#VALUE!</v>
      </c>
      <c r="L247" s="460" t="e">
        <f t="shared" ca="1" si="71"/>
        <v>#VALUE!</v>
      </c>
      <c r="M247" s="460" t="e">
        <f t="shared" ca="1" si="71"/>
        <v>#VALUE!</v>
      </c>
      <c r="N247" s="460" t="e">
        <f t="shared" ca="1" si="71"/>
        <v>#VALUE!</v>
      </c>
      <c r="O247" s="460" t="e">
        <f t="shared" ca="1" si="71"/>
        <v>#VALUE!</v>
      </c>
      <c r="P247" s="460" t="e">
        <f t="shared" ca="1" si="71"/>
        <v>#VALUE!</v>
      </c>
      <c r="Q247" s="460" t="e">
        <f t="shared" ca="1" si="71"/>
        <v>#VALUE!</v>
      </c>
      <c r="R247" s="460" t="e">
        <f t="shared" ca="1" si="71"/>
        <v>#VALUE!</v>
      </c>
      <c r="S247" s="460" t="e">
        <f t="shared" ca="1" si="71"/>
        <v>#VALUE!</v>
      </c>
      <c r="T247" s="460" t="e">
        <f t="shared" ca="1" si="71"/>
        <v>#VALUE!</v>
      </c>
      <c r="U247" s="460" t="e">
        <f t="shared" ca="1" si="71"/>
        <v>#VALUE!</v>
      </c>
      <c r="V247" s="460" t="e">
        <f t="shared" ca="1" si="71"/>
        <v>#VALUE!</v>
      </c>
    </row>
    <row r="248" spans="5:22">
      <c r="E248" s="460" t="e">
        <f t="shared" ca="1" si="68"/>
        <v>#VALUE!</v>
      </c>
      <c r="F248" s="460" t="e">
        <f t="shared" ca="1" si="70"/>
        <v>#VALUE!</v>
      </c>
      <c r="G248" s="460" t="e">
        <f t="shared" ref="G248:U248" ca="1" si="72">IF(F$247=0,F249,F248)</f>
        <v>#VALUE!</v>
      </c>
      <c r="H248" s="460" t="e">
        <f t="shared" ca="1" si="72"/>
        <v>#VALUE!</v>
      </c>
      <c r="I248" s="460" t="e">
        <f t="shared" ca="1" si="72"/>
        <v>#VALUE!</v>
      </c>
      <c r="J248" s="460" t="e">
        <f t="shared" ca="1" si="72"/>
        <v>#VALUE!</v>
      </c>
      <c r="K248" s="460" t="e">
        <f t="shared" ca="1" si="72"/>
        <v>#VALUE!</v>
      </c>
      <c r="L248" s="460" t="e">
        <f t="shared" ca="1" si="72"/>
        <v>#VALUE!</v>
      </c>
      <c r="M248" s="460" t="e">
        <f t="shared" ca="1" si="72"/>
        <v>#VALUE!</v>
      </c>
      <c r="N248" s="460" t="e">
        <f t="shared" ca="1" si="72"/>
        <v>#VALUE!</v>
      </c>
      <c r="O248" s="460" t="e">
        <f t="shared" ca="1" si="72"/>
        <v>#VALUE!</v>
      </c>
      <c r="P248" s="460" t="e">
        <f t="shared" ca="1" si="72"/>
        <v>#VALUE!</v>
      </c>
      <c r="Q248" s="460" t="e">
        <f t="shared" ca="1" si="72"/>
        <v>#VALUE!</v>
      </c>
      <c r="R248" s="460" t="e">
        <f t="shared" ca="1" si="72"/>
        <v>#VALUE!</v>
      </c>
      <c r="S248" s="460" t="e">
        <f t="shared" ca="1" si="72"/>
        <v>#VALUE!</v>
      </c>
      <c r="T248" s="460" t="e">
        <f t="shared" ca="1" si="72"/>
        <v>#VALUE!</v>
      </c>
      <c r="U248" s="460" t="e">
        <f t="shared" ca="1" si="72"/>
        <v>#VALUE!</v>
      </c>
      <c r="V248" s="460" t="e">
        <f t="shared" ca="1" si="71"/>
        <v>#VALUE!</v>
      </c>
    </row>
    <row r="249" spans="5:22">
      <c r="E249" s="460" t="e">
        <f t="shared" ca="1" si="68"/>
        <v>#VALUE!</v>
      </c>
      <c r="F249" s="460" t="e">
        <f t="shared" ca="1" si="70"/>
        <v>#VALUE!</v>
      </c>
      <c r="G249" s="460" t="e">
        <f t="shared" ca="1" si="71"/>
        <v>#VALUE!</v>
      </c>
      <c r="H249" s="460" t="e">
        <f t="shared" ca="1" si="71"/>
        <v>#VALUE!</v>
      </c>
      <c r="I249" s="460" t="e">
        <f t="shared" ca="1" si="71"/>
        <v>#VALUE!</v>
      </c>
      <c r="J249" s="460" t="e">
        <f t="shared" ca="1" si="71"/>
        <v>#VALUE!</v>
      </c>
      <c r="K249" s="460" t="e">
        <f t="shared" ca="1" si="71"/>
        <v>#VALUE!</v>
      </c>
      <c r="L249" s="460" t="e">
        <f t="shared" ca="1" si="71"/>
        <v>#VALUE!</v>
      </c>
      <c r="M249" s="460" t="e">
        <f t="shared" ca="1" si="71"/>
        <v>#VALUE!</v>
      </c>
      <c r="N249" s="460" t="e">
        <f t="shared" ca="1" si="71"/>
        <v>#VALUE!</v>
      </c>
      <c r="O249" s="460" t="e">
        <f t="shared" ca="1" si="71"/>
        <v>#VALUE!</v>
      </c>
      <c r="P249" s="460" t="e">
        <f t="shared" ca="1" si="71"/>
        <v>#VALUE!</v>
      </c>
      <c r="Q249" s="460" t="e">
        <f t="shared" ca="1" si="71"/>
        <v>#VALUE!</v>
      </c>
      <c r="R249" s="460" t="e">
        <f t="shared" ca="1" si="71"/>
        <v>#VALUE!</v>
      </c>
      <c r="S249" s="460" t="e">
        <f t="shared" ca="1" si="71"/>
        <v>#VALUE!</v>
      </c>
      <c r="T249" s="460" t="e">
        <f t="shared" ca="1" si="71"/>
        <v>#VALUE!</v>
      </c>
      <c r="U249" s="460" t="e">
        <f t="shared" ca="1" si="71"/>
        <v>#VALUE!</v>
      </c>
      <c r="V249" s="460" t="e">
        <f t="shared" ca="1" si="71"/>
        <v>#VALUE!</v>
      </c>
    </row>
    <row r="250" spans="5:22">
      <c r="E250" s="460" t="e">
        <f t="shared" ca="1" si="68"/>
        <v>#VALUE!</v>
      </c>
      <c r="F250" s="460" t="e">
        <f t="shared" ca="1" si="70"/>
        <v>#VALUE!</v>
      </c>
      <c r="G250" s="460" t="e">
        <f t="shared" ca="1" si="71"/>
        <v>#VALUE!</v>
      </c>
      <c r="H250" s="460" t="e">
        <f t="shared" ca="1" si="71"/>
        <v>#VALUE!</v>
      </c>
      <c r="I250" s="460" t="e">
        <f t="shared" ca="1" si="71"/>
        <v>#VALUE!</v>
      </c>
      <c r="J250" s="460" t="e">
        <f t="shared" ca="1" si="71"/>
        <v>#VALUE!</v>
      </c>
      <c r="K250" s="460" t="e">
        <f t="shared" ca="1" si="71"/>
        <v>#VALUE!</v>
      </c>
      <c r="L250" s="460" t="e">
        <f t="shared" ca="1" si="71"/>
        <v>#VALUE!</v>
      </c>
      <c r="M250" s="460" t="e">
        <f t="shared" ca="1" si="71"/>
        <v>#VALUE!</v>
      </c>
      <c r="N250" s="460" t="e">
        <f t="shared" ca="1" si="71"/>
        <v>#VALUE!</v>
      </c>
      <c r="O250" s="460" t="e">
        <f t="shared" ca="1" si="71"/>
        <v>#VALUE!</v>
      </c>
      <c r="P250" s="460" t="e">
        <f t="shared" ca="1" si="71"/>
        <v>#VALUE!</v>
      </c>
      <c r="Q250" s="460" t="e">
        <f t="shared" ca="1" si="71"/>
        <v>#VALUE!</v>
      </c>
      <c r="R250" s="460" t="e">
        <f t="shared" ca="1" si="71"/>
        <v>#VALUE!</v>
      </c>
      <c r="S250" s="460" t="e">
        <f t="shared" ca="1" si="71"/>
        <v>#VALUE!</v>
      </c>
      <c r="T250" s="460" t="e">
        <f t="shared" ca="1" si="71"/>
        <v>#VALUE!</v>
      </c>
      <c r="U250" s="460" t="e">
        <f t="shared" ca="1" si="71"/>
        <v>#VALUE!</v>
      </c>
      <c r="V250" s="460" t="e">
        <f t="shared" ca="1" si="71"/>
        <v>#VALUE!</v>
      </c>
    </row>
    <row r="251" spans="5:22">
      <c r="E251" s="460" t="e">
        <f t="shared" ca="1" si="68"/>
        <v>#VALUE!</v>
      </c>
      <c r="F251" s="460" t="e">
        <f t="shared" ca="1" si="70"/>
        <v>#VALUE!</v>
      </c>
      <c r="G251" s="460" t="e">
        <f t="shared" ca="1" si="71"/>
        <v>#VALUE!</v>
      </c>
      <c r="H251" s="460" t="e">
        <f t="shared" ca="1" si="71"/>
        <v>#VALUE!</v>
      </c>
      <c r="I251" s="460" t="e">
        <f t="shared" ca="1" si="71"/>
        <v>#VALUE!</v>
      </c>
      <c r="J251" s="460" t="e">
        <f t="shared" ca="1" si="71"/>
        <v>#VALUE!</v>
      </c>
      <c r="K251" s="460" t="e">
        <f t="shared" ca="1" si="71"/>
        <v>#VALUE!</v>
      </c>
      <c r="L251" s="460" t="e">
        <f t="shared" ca="1" si="71"/>
        <v>#VALUE!</v>
      </c>
      <c r="M251" s="460" t="e">
        <f t="shared" ca="1" si="71"/>
        <v>#VALUE!</v>
      </c>
      <c r="N251" s="460" t="e">
        <f t="shared" ca="1" si="71"/>
        <v>#VALUE!</v>
      </c>
      <c r="O251" s="460" t="e">
        <f t="shared" ca="1" si="71"/>
        <v>#VALUE!</v>
      </c>
      <c r="P251" s="460" t="e">
        <f t="shared" ca="1" si="71"/>
        <v>#VALUE!</v>
      </c>
      <c r="Q251" s="460" t="e">
        <f t="shared" ca="1" si="71"/>
        <v>#VALUE!</v>
      </c>
      <c r="R251" s="460" t="e">
        <f t="shared" ca="1" si="71"/>
        <v>#VALUE!</v>
      </c>
      <c r="S251" s="460" t="e">
        <f t="shared" ca="1" si="71"/>
        <v>#VALUE!</v>
      </c>
      <c r="T251" s="460" t="e">
        <f t="shared" ca="1" si="71"/>
        <v>#VALUE!</v>
      </c>
      <c r="U251" s="460" t="e">
        <f t="shared" ca="1" si="71"/>
        <v>#VALUE!</v>
      </c>
      <c r="V251" s="460" t="e">
        <f t="shared" ca="1" si="71"/>
        <v>#VALUE!</v>
      </c>
    </row>
    <row r="252" spans="5:22">
      <c r="E252" s="460" t="e">
        <f t="shared" ca="1" si="68"/>
        <v>#VALUE!</v>
      </c>
      <c r="F252" s="460" t="e">
        <f t="shared" ca="1" si="70"/>
        <v>#VALUE!</v>
      </c>
      <c r="G252" s="460" t="e">
        <f t="shared" ca="1" si="71"/>
        <v>#VALUE!</v>
      </c>
      <c r="H252" s="460" t="e">
        <f t="shared" ca="1" si="71"/>
        <v>#VALUE!</v>
      </c>
      <c r="I252" s="460" t="e">
        <f t="shared" ca="1" si="71"/>
        <v>#VALUE!</v>
      </c>
      <c r="J252" s="460" t="e">
        <f t="shared" ca="1" si="71"/>
        <v>#VALUE!</v>
      </c>
      <c r="K252" s="460" t="e">
        <f t="shared" ca="1" si="71"/>
        <v>#VALUE!</v>
      </c>
      <c r="L252" s="460" t="e">
        <f t="shared" ca="1" si="71"/>
        <v>#VALUE!</v>
      </c>
      <c r="M252" s="460" t="e">
        <f t="shared" ca="1" si="71"/>
        <v>#VALUE!</v>
      </c>
      <c r="N252" s="460" t="e">
        <f t="shared" ca="1" si="71"/>
        <v>#VALUE!</v>
      </c>
      <c r="O252" s="460" t="e">
        <f t="shared" ca="1" si="71"/>
        <v>#VALUE!</v>
      </c>
      <c r="P252" s="460" t="e">
        <f t="shared" ca="1" si="71"/>
        <v>#VALUE!</v>
      </c>
      <c r="Q252" s="460" t="e">
        <f t="shared" ca="1" si="71"/>
        <v>#VALUE!</v>
      </c>
      <c r="R252" s="460" t="e">
        <f t="shared" ca="1" si="71"/>
        <v>#VALUE!</v>
      </c>
      <c r="S252" s="460" t="e">
        <f t="shared" ca="1" si="71"/>
        <v>#VALUE!</v>
      </c>
      <c r="T252" s="460" t="e">
        <f t="shared" ca="1" si="71"/>
        <v>#VALUE!</v>
      </c>
      <c r="U252" s="460" t="e">
        <f t="shared" ca="1" si="71"/>
        <v>#VALUE!</v>
      </c>
      <c r="V252" s="460" t="e">
        <f t="shared" ca="1" si="71"/>
        <v>#VALUE!</v>
      </c>
    </row>
    <row r="253" spans="5:22">
      <c r="E253" s="463"/>
      <c r="F253" s="463"/>
      <c r="G253" s="463"/>
      <c r="H253" s="463"/>
      <c r="I253" s="463"/>
      <c r="J253" s="463"/>
      <c r="K253" s="461"/>
      <c r="L253" s="461"/>
      <c r="M253" s="461"/>
      <c r="N253" s="461"/>
      <c r="O253" s="461"/>
      <c r="P253" s="461"/>
      <c r="Q253" s="461"/>
      <c r="R253" s="461"/>
      <c r="S253" s="461"/>
      <c r="T253" s="461"/>
      <c r="U253" s="461"/>
      <c r="V253" s="461"/>
    </row>
    <row r="254" spans="5:22">
      <c r="E254" s="460" t="e">
        <f t="shared" ref="E254:E271" ca="1" si="73">V235</f>
        <v>#VALUE!</v>
      </c>
      <c r="F254" s="460" t="e">
        <f t="shared" ref="F254:V266" ca="1" si="74">E254</f>
        <v>#VALUE!</v>
      </c>
      <c r="G254" s="460" t="e">
        <f t="shared" ca="1" si="74"/>
        <v>#VALUE!</v>
      </c>
      <c r="H254" s="460" t="e">
        <f t="shared" ca="1" si="74"/>
        <v>#VALUE!</v>
      </c>
      <c r="I254" s="460" t="e">
        <f t="shared" ca="1" si="74"/>
        <v>#VALUE!</v>
      </c>
      <c r="J254" s="460" t="e">
        <f t="shared" ca="1" si="74"/>
        <v>#VALUE!</v>
      </c>
      <c r="K254" s="460" t="e">
        <f t="shared" ca="1" si="74"/>
        <v>#VALUE!</v>
      </c>
      <c r="L254" s="460" t="e">
        <f t="shared" ca="1" si="74"/>
        <v>#VALUE!</v>
      </c>
      <c r="M254" s="460" t="e">
        <f t="shared" ca="1" si="74"/>
        <v>#VALUE!</v>
      </c>
      <c r="N254" s="460" t="e">
        <f t="shared" ca="1" si="74"/>
        <v>#VALUE!</v>
      </c>
      <c r="O254" s="460" t="e">
        <f t="shared" ca="1" si="74"/>
        <v>#VALUE!</v>
      </c>
      <c r="P254" s="460" t="e">
        <f t="shared" ca="1" si="74"/>
        <v>#VALUE!</v>
      </c>
      <c r="Q254" s="460" t="e">
        <f t="shared" ca="1" si="74"/>
        <v>#VALUE!</v>
      </c>
      <c r="R254" s="460" t="e">
        <f t="shared" ca="1" si="74"/>
        <v>#VALUE!</v>
      </c>
      <c r="S254" s="460" t="e">
        <f t="shared" ca="1" si="74"/>
        <v>#VALUE!</v>
      </c>
      <c r="T254" s="460" t="e">
        <f t="shared" ca="1" si="74"/>
        <v>#VALUE!</v>
      </c>
      <c r="U254" s="460" t="e">
        <f t="shared" ca="1" si="74"/>
        <v>#VALUE!</v>
      </c>
      <c r="V254" s="460" t="e">
        <f t="shared" ca="1" si="74"/>
        <v>#VALUE!</v>
      </c>
    </row>
    <row r="255" spans="5:22">
      <c r="E255" s="460" t="e">
        <f t="shared" ca="1" si="73"/>
        <v>#VALUE!</v>
      </c>
      <c r="F255" s="460" t="e">
        <f t="shared" ca="1" si="74"/>
        <v>#VALUE!</v>
      </c>
      <c r="G255" s="460" t="e">
        <f t="shared" ca="1" si="74"/>
        <v>#VALUE!</v>
      </c>
      <c r="H255" s="460" t="e">
        <f t="shared" ca="1" si="74"/>
        <v>#VALUE!</v>
      </c>
      <c r="I255" s="460" t="e">
        <f t="shared" ca="1" si="74"/>
        <v>#VALUE!</v>
      </c>
      <c r="J255" s="460" t="e">
        <f t="shared" ca="1" si="74"/>
        <v>#VALUE!</v>
      </c>
      <c r="K255" s="460" t="e">
        <f t="shared" ca="1" si="74"/>
        <v>#VALUE!</v>
      </c>
      <c r="L255" s="460" t="e">
        <f t="shared" ca="1" si="74"/>
        <v>#VALUE!</v>
      </c>
      <c r="M255" s="460" t="e">
        <f t="shared" ca="1" si="74"/>
        <v>#VALUE!</v>
      </c>
      <c r="N255" s="460" t="e">
        <f t="shared" ca="1" si="74"/>
        <v>#VALUE!</v>
      </c>
      <c r="O255" s="460" t="e">
        <f t="shared" ca="1" si="74"/>
        <v>#VALUE!</v>
      </c>
      <c r="P255" s="460" t="e">
        <f t="shared" ca="1" si="74"/>
        <v>#VALUE!</v>
      </c>
      <c r="Q255" s="460" t="e">
        <f t="shared" ca="1" si="74"/>
        <v>#VALUE!</v>
      </c>
      <c r="R255" s="460" t="e">
        <f t="shared" ca="1" si="74"/>
        <v>#VALUE!</v>
      </c>
      <c r="S255" s="460" t="e">
        <f t="shared" ca="1" si="74"/>
        <v>#VALUE!</v>
      </c>
      <c r="T255" s="460" t="e">
        <f t="shared" ca="1" si="74"/>
        <v>#VALUE!</v>
      </c>
      <c r="U255" s="460" t="e">
        <f t="shared" ca="1" si="74"/>
        <v>#VALUE!</v>
      </c>
      <c r="V255" s="460" t="e">
        <f t="shared" ca="1" si="74"/>
        <v>#VALUE!</v>
      </c>
    </row>
    <row r="256" spans="5:22">
      <c r="E256" s="460" t="e">
        <f t="shared" ca="1" si="73"/>
        <v>#VALUE!</v>
      </c>
      <c r="F256" s="460" t="e">
        <f t="shared" ca="1" si="74"/>
        <v>#VALUE!</v>
      </c>
      <c r="G256" s="460" t="e">
        <f t="shared" ca="1" si="74"/>
        <v>#VALUE!</v>
      </c>
      <c r="H256" s="460" t="e">
        <f t="shared" ca="1" si="74"/>
        <v>#VALUE!</v>
      </c>
      <c r="I256" s="460" t="e">
        <f t="shared" ca="1" si="74"/>
        <v>#VALUE!</v>
      </c>
      <c r="J256" s="460" t="e">
        <f t="shared" ca="1" si="74"/>
        <v>#VALUE!</v>
      </c>
      <c r="K256" s="460" t="e">
        <f t="shared" ca="1" si="74"/>
        <v>#VALUE!</v>
      </c>
      <c r="L256" s="460" t="e">
        <f t="shared" ca="1" si="74"/>
        <v>#VALUE!</v>
      </c>
      <c r="M256" s="460" t="e">
        <f t="shared" ca="1" si="74"/>
        <v>#VALUE!</v>
      </c>
      <c r="N256" s="460" t="e">
        <f t="shared" ca="1" si="74"/>
        <v>#VALUE!</v>
      </c>
      <c r="O256" s="460" t="e">
        <f t="shared" ca="1" si="74"/>
        <v>#VALUE!</v>
      </c>
      <c r="P256" s="460" t="e">
        <f t="shared" ca="1" si="74"/>
        <v>#VALUE!</v>
      </c>
      <c r="Q256" s="460" t="e">
        <f t="shared" ca="1" si="74"/>
        <v>#VALUE!</v>
      </c>
      <c r="R256" s="460" t="e">
        <f t="shared" ca="1" si="74"/>
        <v>#VALUE!</v>
      </c>
      <c r="S256" s="460" t="e">
        <f t="shared" ca="1" si="74"/>
        <v>#VALUE!</v>
      </c>
      <c r="T256" s="460" t="e">
        <f t="shared" ca="1" si="74"/>
        <v>#VALUE!</v>
      </c>
      <c r="U256" s="460" t="e">
        <f t="shared" ca="1" si="74"/>
        <v>#VALUE!</v>
      </c>
      <c r="V256" s="460" t="e">
        <f t="shared" ca="1" si="74"/>
        <v>#VALUE!</v>
      </c>
    </row>
    <row r="257" spans="5:22">
      <c r="E257" s="460" t="e">
        <f t="shared" ca="1" si="73"/>
        <v>#VALUE!</v>
      </c>
      <c r="F257" s="460" t="e">
        <f t="shared" ca="1" si="74"/>
        <v>#VALUE!</v>
      </c>
      <c r="G257" s="460" t="e">
        <f t="shared" ca="1" si="74"/>
        <v>#VALUE!</v>
      </c>
      <c r="H257" s="460" t="e">
        <f t="shared" ca="1" si="74"/>
        <v>#VALUE!</v>
      </c>
      <c r="I257" s="460" t="e">
        <f t="shared" ca="1" si="74"/>
        <v>#VALUE!</v>
      </c>
      <c r="J257" s="460" t="e">
        <f t="shared" ca="1" si="74"/>
        <v>#VALUE!</v>
      </c>
      <c r="K257" s="460" t="e">
        <f t="shared" ca="1" si="74"/>
        <v>#VALUE!</v>
      </c>
      <c r="L257" s="460" t="e">
        <f t="shared" ca="1" si="74"/>
        <v>#VALUE!</v>
      </c>
      <c r="M257" s="460" t="e">
        <f t="shared" ca="1" si="74"/>
        <v>#VALUE!</v>
      </c>
      <c r="N257" s="460" t="e">
        <f t="shared" ca="1" si="74"/>
        <v>#VALUE!</v>
      </c>
      <c r="O257" s="460" t="e">
        <f t="shared" ca="1" si="74"/>
        <v>#VALUE!</v>
      </c>
      <c r="P257" s="460" t="e">
        <f t="shared" ca="1" si="74"/>
        <v>#VALUE!</v>
      </c>
      <c r="Q257" s="460" t="e">
        <f t="shared" ca="1" si="74"/>
        <v>#VALUE!</v>
      </c>
      <c r="R257" s="460" t="e">
        <f t="shared" ca="1" si="74"/>
        <v>#VALUE!</v>
      </c>
      <c r="S257" s="460" t="e">
        <f t="shared" ca="1" si="74"/>
        <v>#VALUE!</v>
      </c>
      <c r="T257" s="460" t="e">
        <f t="shared" ca="1" si="74"/>
        <v>#VALUE!</v>
      </c>
      <c r="U257" s="460" t="e">
        <f t="shared" ca="1" si="74"/>
        <v>#VALUE!</v>
      </c>
      <c r="V257" s="460" t="e">
        <f t="shared" ca="1" si="74"/>
        <v>#VALUE!</v>
      </c>
    </row>
    <row r="258" spans="5:22">
      <c r="E258" s="460" t="e">
        <f t="shared" ca="1" si="73"/>
        <v>#VALUE!</v>
      </c>
      <c r="F258" s="460" t="e">
        <f t="shared" ca="1" si="74"/>
        <v>#VALUE!</v>
      </c>
      <c r="G258" s="460" t="e">
        <f t="shared" ca="1" si="74"/>
        <v>#VALUE!</v>
      </c>
      <c r="H258" s="460" t="e">
        <f t="shared" ca="1" si="74"/>
        <v>#VALUE!</v>
      </c>
      <c r="I258" s="460" t="e">
        <f t="shared" ca="1" si="74"/>
        <v>#VALUE!</v>
      </c>
      <c r="J258" s="460" t="e">
        <f t="shared" ca="1" si="74"/>
        <v>#VALUE!</v>
      </c>
      <c r="K258" s="460" t="e">
        <f t="shared" ca="1" si="74"/>
        <v>#VALUE!</v>
      </c>
      <c r="L258" s="460" t="e">
        <f t="shared" ca="1" si="74"/>
        <v>#VALUE!</v>
      </c>
      <c r="M258" s="460" t="e">
        <f t="shared" ca="1" si="74"/>
        <v>#VALUE!</v>
      </c>
      <c r="N258" s="460" t="e">
        <f t="shared" ca="1" si="74"/>
        <v>#VALUE!</v>
      </c>
      <c r="O258" s="460" t="e">
        <f t="shared" ca="1" si="74"/>
        <v>#VALUE!</v>
      </c>
      <c r="P258" s="460" t="e">
        <f t="shared" ca="1" si="74"/>
        <v>#VALUE!</v>
      </c>
      <c r="Q258" s="460" t="e">
        <f t="shared" ca="1" si="74"/>
        <v>#VALUE!</v>
      </c>
      <c r="R258" s="460" t="e">
        <f t="shared" ca="1" si="74"/>
        <v>#VALUE!</v>
      </c>
      <c r="S258" s="460" t="e">
        <f t="shared" ca="1" si="74"/>
        <v>#VALUE!</v>
      </c>
      <c r="T258" s="460" t="e">
        <f t="shared" ca="1" si="74"/>
        <v>#VALUE!</v>
      </c>
      <c r="U258" s="460" t="e">
        <f t="shared" ca="1" si="74"/>
        <v>#VALUE!</v>
      </c>
      <c r="V258" s="460" t="e">
        <f t="shared" ca="1" si="74"/>
        <v>#VALUE!</v>
      </c>
    </row>
    <row r="259" spans="5:22">
      <c r="E259" s="460" t="e">
        <f t="shared" ca="1" si="73"/>
        <v>#VALUE!</v>
      </c>
      <c r="F259" s="460" t="e">
        <f t="shared" ca="1" si="74"/>
        <v>#VALUE!</v>
      </c>
      <c r="G259" s="460" t="e">
        <f t="shared" ca="1" si="74"/>
        <v>#VALUE!</v>
      </c>
      <c r="H259" s="460" t="e">
        <f t="shared" ca="1" si="74"/>
        <v>#VALUE!</v>
      </c>
      <c r="I259" s="460" t="e">
        <f t="shared" ca="1" si="74"/>
        <v>#VALUE!</v>
      </c>
      <c r="J259" s="460" t="e">
        <f t="shared" ca="1" si="74"/>
        <v>#VALUE!</v>
      </c>
      <c r="K259" s="460" t="e">
        <f t="shared" ca="1" si="74"/>
        <v>#VALUE!</v>
      </c>
      <c r="L259" s="460" t="e">
        <f t="shared" ca="1" si="74"/>
        <v>#VALUE!</v>
      </c>
      <c r="M259" s="460" t="e">
        <f t="shared" ca="1" si="74"/>
        <v>#VALUE!</v>
      </c>
      <c r="N259" s="460" t="e">
        <f t="shared" ca="1" si="74"/>
        <v>#VALUE!</v>
      </c>
      <c r="O259" s="460" t="e">
        <f t="shared" ca="1" si="74"/>
        <v>#VALUE!</v>
      </c>
      <c r="P259" s="460" t="e">
        <f t="shared" ca="1" si="74"/>
        <v>#VALUE!</v>
      </c>
      <c r="Q259" s="460" t="e">
        <f t="shared" ca="1" si="74"/>
        <v>#VALUE!</v>
      </c>
      <c r="R259" s="460" t="e">
        <f t="shared" ca="1" si="74"/>
        <v>#VALUE!</v>
      </c>
      <c r="S259" s="460" t="e">
        <f t="shared" ca="1" si="74"/>
        <v>#VALUE!</v>
      </c>
      <c r="T259" s="460" t="e">
        <f t="shared" ca="1" si="74"/>
        <v>#VALUE!</v>
      </c>
      <c r="U259" s="460" t="e">
        <f t="shared" ca="1" si="74"/>
        <v>#VALUE!</v>
      </c>
      <c r="V259" s="460" t="e">
        <f t="shared" ca="1" si="74"/>
        <v>#VALUE!</v>
      </c>
    </row>
    <row r="260" spans="5:22">
      <c r="E260" s="460" t="e">
        <f t="shared" ca="1" si="73"/>
        <v>#VALUE!</v>
      </c>
      <c r="F260" s="460" t="e">
        <f t="shared" ca="1" si="74"/>
        <v>#VALUE!</v>
      </c>
      <c r="G260" s="460" t="e">
        <f t="shared" ca="1" si="74"/>
        <v>#VALUE!</v>
      </c>
      <c r="H260" s="460" t="e">
        <f t="shared" ca="1" si="74"/>
        <v>#VALUE!</v>
      </c>
      <c r="I260" s="460" t="e">
        <f t="shared" ca="1" si="74"/>
        <v>#VALUE!</v>
      </c>
      <c r="J260" s="460" t="e">
        <f t="shared" ca="1" si="74"/>
        <v>#VALUE!</v>
      </c>
      <c r="K260" s="460" t="e">
        <f t="shared" ca="1" si="74"/>
        <v>#VALUE!</v>
      </c>
      <c r="L260" s="460" t="e">
        <f t="shared" ca="1" si="74"/>
        <v>#VALUE!</v>
      </c>
      <c r="M260" s="460" t="e">
        <f t="shared" ca="1" si="74"/>
        <v>#VALUE!</v>
      </c>
      <c r="N260" s="460" t="e">
        <f t="shared" ca="1" si="74"/>
        <v>#VALUE!</v>
      </c>
      <c r="O260" s="460" t="e">
        <f t="shared" ca="1" si="74"/>
        <v>#VALUE!</v>
      </c>
      <c r="P260" s="460" t="e">
        <f t="shared" ca="1" si="74"/>
        <v>#VALUE!</v>
      </c>
      <c r="Q260" s="460" t="e">
        <f t="shared" ca="1" si="74"/>
        <v>#VALUE!</v>
      </c>
      <c r="R260" s="460" t="e">
        <f t="shared" ca="1" si="74"/>
        <v>#VALUE!</v>
      </c>
      <c r="S260" s="460" t="e">
        <f t="shared" ca="1" si="74"/>
        <v>#VALUE!</v>
      </c>
      <c r="T260" s="460" t="e">
        <f t="shared" ca="1" si="74"/>
        <v>#VALUE!</v>
      </c>
      <c r="U260" s="460" t="e">
        <f t="shared" ca="1" si="74"/>
        <v>#VALUE!</v>
      </c>
      <c r="V260" s="460" t="e">
        <f t="shared" ca="1" si="74"/>
        <v>#VALUE!</v>
      </c>
    </row>
    <row r="261" spans="5:22">
      <c r="E261" s="460" t="e">
        <f t="shared" ca="1" si="73"/>
        <v>#VALUE!</v>
      </c>
      <c r="F261" s="460" t="e">
        <f t="shared" ca="1" si="74"/>
        <v>#VALUE!</v>
      </c>
      <c r="G261" s="460" t="e">
        <f t="shared" ca="1" si="74"/>
        <v>#VALUE!</v>
      </c>
      <c r="H261" s="460" t="e">
        <f t="shared" ca="1" si="74"/>
        <v>#VALUE!</v>
      </c>
      <c r="I261" s="460" t="e">
        <f t="shared" ca="1" si="74"/>
        <v>#VALUE!</v>
      </c>
      <c r="J261" s="460" t="e">
        <f t="shared" ca="1" si="74"/>
        <v>#VALUE!</v>
      </c>
      <c r="K261" s="460" t="e">
        <f t="shared" ca="1" si="74"/>
        <v>#VALUE!</v>
      </c>
      <c r="L261" s="460" t="e">
        <f t="shared" ca="1" si="74"/>
        <v>#VALUE!</v>
      </c>
      <c r="M261" s="460" t="e">
        <f t="shared" ca="1" si="74"/>
        <v>#VALUE!</v>
      </c>
      <c r="N261" s="460" t="e">
        <f t="shared" ca="1" si="74"/>
        <v>#VALUE!</v>
      </c>
      <c r="O261" s="460" t="e">
        <f t="shared" ca="1" si="74"/>
        <v>#VALUE!</v>
      </c>
      <c r="P261" s="460" t="e">
        <f t="shared" ca="1" si="74"/>
        <v>#VALUE!</v>
      </c>
      <c r="Q261" s="460" t="e">
        <f t="shared" ca="1" si="74"/>
        <v>#VALUE!</v>
      </c>
      <c r="R261" s="460" t="e">
        <f t="shared" ca="1" si="74"/>
        <v>#VALUE!</v>
      </c>
      <c r="S261" s="460" t="e">
        <f t="shared" ca="1" si="74"/>
        <v>#VALUE!</v>
      </c>
      <c r="T261" s="460" t="e">
        <f t="shared" ca="1" si="74"/>
        <v>#VALUE!</v>
      </c>
      <c r="U261" s="460" t="e">
        <f t="shared" ca="1" si="74"/>
        <v>#VALUE!</v>
      </c>
      <c r="V261" s="460" t="e">
        <f t="shared" ca="1" si="74"/>
        <v>#VALUE!</v>
      </c>
    </row>
    <row r="262" spans="5:22">
      <c r="E262" s="460" t="e">
        <f t="shared" ca="1" si="73"/>
        <v>#VALUE!</v>
      </c>
      <c r="F262" s="460" t="e">
        <f t="shared" ca="1" si="74"/>
        <v>#VALUE!</v>
      </c>
      <c r="G262" s="460" t="e">
        <f t="shared" ca="1" si="74"/>
        <v>#VALUE!</v>
      </c>
      <c r="H262" s="460" t="e">
        <f t="shared" ca="1" si="74"/>
        <v>#VALUE!</v>
      </c>
      <c r="I262" s="460" t="e">
        <f t="shared" ca="1" si="74"/>
        <v>#VALUE!</v>
      </c>
      <c r="J262" s="460" t="e">
        <f t="shared" ca="1" si="74"/>
        <v>#VALUE!</v>
      </c>
      <c r="K262" s="460" t="e">
        <f t="shared" ca="1" si="74"/>
        <v>#VALUE!</v>
      </c>
      <c r="L262" s="460" t="e">
        <f t="shared" ca="1" si="74"/>
        <v>#VALUE!</v>
      </c>
      <c r="M262" s="460" t="e">
        <f t="shared" ca="1" si="74"/>
        <v>#VALUE!</v>
      </c>
      <c r="N262" s="460" t="e">
        <f t="shared" ca="1" si="74"/>
        <v>#VALUE!</v>
      </c>
      <c r="O262" s="460" t="e">
        <f t="shared" ca="1" si="74"/>
        <v>#VALUE!</v>
      </c>
      <c r="P262" s="460" t="e">
        <f t="shared" ca="1" si="74"/>
        <v>#VALUE!</v>
      </c>
      <c r="Q262" s="460" t="e">
        <f t="shared" ca="1" si="74"/>
        <v>#VALUE!</v>
      </c>
      <c r="R262" s="460" t="e">
        <f t="shared" ca="1" si="74"/>
        <v>#VALUE!</v>
      </c>
      <c r="S262" s="460" t="e">
        <f t="shared" ca="1" si="74"/>
        <v>#VALUE!</v>
      </c>
      <c r="T262" s="460" t="e">
        <f t="shared" ca="1" si="74"/>
        <v>#VALUE!</v>
      </c>
      <c r="U262" s="460" t="e">
        <f t="shared" ca="1" si="74"/>
        <v>#VALUE!</v>
      </c>
      <c r="V262" s="460" t="e">
        <f t="shared" ca="1" si="74"/>
        <v>#VALUE!</v>
      </c>
    </row>
    <row r="263" spans="5:22">
      <c r="E263" s="460" t="e">
        <f t="shared" ca="1" si="73"/>
        <v>#VALUE!</v>
      </c>
      <c r="F263" s="460" t="e">
        <f t="shared" ca="1" si="74"/>
        <v>#VALUE!</v>
      </c>
      <c r="G263" s="460" t="e">
        <f t="shared" ca="1" si="74"/>
        <v>#VALUE!</v>
      </c>
      <c r="H263" s="460" t="e">
        <f t="shared" ca="1" si="74"/>
        <v>#VALUE!</v>
      </c>
      <c r="I263" s="460" t="e">
        <f t="shared" ca="1" si="74"/>
        <v>#VALUE!</v>
      </c>
      <c r="J263" s="460" t="e">
        <f t="shared" ca="1" si="74"/>
        <v>#VALUE!</v>
      </c>
      <c r="K263" s="460" t="e">
        <f t="shared" ca="1" si="74"/>
        <v>#VALUE!</v>
      </c>
      <c r="L263" s="460" t="e">
        <f t="shared" ca="1" si="74"/>
        <v>#VALUE!</v>
      </c>
      <c r="M263" s="460" t="e">
        <f t="shared" ca="1" si="74"/>
        <v>#VALUE!</v>
      </c>
      <c r="N263" s="460" t="e">
        <f t="shared" ca="1" si="74"/>
        <v>#VALUE!</v>
      </c>
      <c r="O263" s="460" t="e">
        <f t="shared" ca="1" si="74"/>
        <v>#VALUE!</v>
      </c>
      <c r="P263" s="460" t="e">
        <f t="shared" ca="1" si="74"/>
        <v>#VALUE!</v>
      </c>
      <c r="Q263" s="460" t="e">
        <f t="shared" ca="1" si="74"/>
        <v>#VALUE!</v>
      </c>
      <c r="R263" s="460" t="e">
        <f t="shared" ca="1" si="74"/>
        <v>#VALUE!</v>
      </c>
      <c r="S263" s="460" t="e">
        <f t="shared" ca="1" si="74"/>
        <v>#VALUE!</v>
      </c>
      <c r="T263" s="460" t="e">
        <f t="shared" ca="1" si="74"/>
        <v>#VALUE!</v>
      </c>
      <c r="U263" s="460" t="e">
        <f t="shared" ca="1" si="74"/>
        <v>#VALUE!</v>
      </c>
      <c r="V263" s="460" t="e">
        <f t="shared" ca="1" si="74"/>
        <v>#VALUE!</v>
      </c>
    </row>
    <row r="264" spans="5:22">
      <c r="E264" s="460" t="e">
        <f t="shared" ca="1" si="73"/>
        <v>#VALUE!</v>
      </c>
      <c r="F264" s="460" t="e">
        <f t="shared" ca="1" si="74"/>
        <v>#VALUE!</v>
      </c>
      <c r="G264" s="460" t="e">
        <f t="shared" ca="1" si="74"/>
        <v>#VALUE!</v>
      </c>
      <c r="H264" s="460" t="e">
        <f t="shared" ca="1" si="74"/>
        <v>#VALUE!</v>
      </c>
      <c r="I264" s="460" t="e">
        <f t="shared" ca="1" si="74"/>
        <v>#VALUE!</v>
      </c>
      <c r="J264" s="460" t="e">
        <f t="shared" ca="1" si="74"/>
        <v>#VALUE!</v>
      </c>
      <c r="K264" s="460" t="e">
        <f t="shared" ca="1" si="74"/>
        <v>#VALUE!</v>
      </c>
      <c r="L264" s="460" t="e">
        <f t="shared" ca="1" si="74"/>
        <v>#VALUE!</v>
      </c>
      <c r="M264" s="460" t="e">
        <f t="shared" ca="1" si="74"/>
        <v>#VALUE!</v>
      </c>
      <c r="N264" s="460" t="e">
        <f t="shared" ca="1" si="74"/>
        <v>#VALUE!</v>
      </c>
      <c r="O264" s="460" t="e">
        <f t="shared" ca="1" si="74"/>
        <v>#VALUE!</v>
      </c>
      <c r="P264" s="460" t="e">
        <f t="shared" ca="1" si="74"/>
        <v>#VALUE!</v>
      </c>
      <c r="Q264" s="460" t="e">
        <f t="shared" ca="1" si="74"/>
        <v>#VALUE!</v>
      </c>
      <c r="R264" s="460" t="e">
        <f t="shared" ca="1" si="74"/>
        <v>#VALUE!</v>
      </c>
      <c r="S264" s="460" t="e">
        <f t="shared" ca="1" si="74"/>
        <v>#VALUE!</v>
      </c>
      <c r="T264" s="460" t="e">
        <f t="shared" ca="1" si="74"/>
        <v>#VALUE!</v>
      </c>
      <c r="U264" s="460" t="e">
        <f t="shared" ca="1" si="74"/>
        <v>#VALUE!</v>
      </c>
      <c r="V264" s="460" t="e">
        <f t="shared" ca="1" si="74"/>
        <v>#VALUE!</v>
      </c>
    </row>
    <row r="265" spans="5:22">
      <c r="E265" s="460" t="e">
        <f t="shared" ca="1" si="73"/>
        <v>#VALUE!</v>
      </c>
      <c r="F265" s="460" t="e">
        <f t="shared" ca="1" si="74"/>
        <v>#VALUE!</v>
      </c>
      <c r="G265" s="460" t="e">
        <f t="shared" ca="1" si="74"/>
        <v>#VALUE!</v>
      </c>
      <c r="H265" s="460" t="e">
        <f t="shared" ca="1" si="74"/>
        <v>#VALUE!</v>
      </c>
      <c r="I265" s="460" t="e">
        <f t="shared" ca="1" si="74"/>
        <v>#VALUE!</v>
      </c>
      <c r="J265" s="460" t="e">
        <f t="shared" ca="1" si="74"/>
        <v>#VALUE!</v>
      </c>
      <c r="K265" s="460" t="e">
        <f t="shared" ca="1" si="74"/>
        <v>#VALUE!</v>
      </c>
      <c r="L265" s="460" t="e">
        <f t="shared" ca="1" si="74"/>
        <v>#VALUE!</v>
      </c>
      <c r="M265" s="460" t="e">
        <f t="shared" ca="1" si="74"/>
        <v>#VALUE!</v>
      </c>
      <c r="N265" s="460" t="e">
        <f t="shared" ca="1" si="74"/>
        <v>#VALUE!</v>
      </c>
      <c r="O265" s="460" t="e">
        <f t="shared" ca="1" si="74"/>
        <v>#VALUE!</v>
      </c>
      <c r="P265" s="460" t="e">
        <f t="shared" ca="1" si="74"/>
        <v>#VALUE!</v>
      </c>
      <c r="Q265" s="460" t="e">
        <f t="shared" ca="1" si="74"/>
        <v>#VALUE!</v>
      </c>
      <c r="R265" s="460" t="e">
        <f t="shared" ca="1" si="74"/>
        <v>#VALUE!</v>
      </c>
      <c r="S265" s="460" t="e">
        <f t="shared" ca="1" si="74"/>
        <v>#VALUE!</v>
      </c>
      <c r="T265" s="460" t="e">
        <f t="shared" ca="1" si="74"/>
        <v>#VALUE!</v>
      </c>
      <c r="U265" s="460" t="e">
        <f t="shared" ca="1" si="74"/>
        <v>#VALUE!</v>
      </c>
      <c r="V265" s="460" t="e">
        <f t="shared" ca="1" si="74"/>
        <v>#VALUE!</v>
      </c>
    </row>
    <row r="266" spans="5:22">
      <c r="E266" s="460" t="e">
        <f t="shared" ca="1" si="73"/>
        <v>#VALUE!</v>
      </c>
      <c r="F266" s="460" t="e">
        <f t="shared" ca="1" si="74"/>
        <v>#VALUE!</v>
      </c>
      <c r="G266" s="460" t="e">
        <f t="shared" ca="1" si="74"/>
        <v>#VALUE!</v>
      </c>
      <c r="H266" s="460" t="e">
        <f t="shared" ca="1" si="74"/>
        <v>#VALUE!</v>
      </c>
      <c r="I266" s="460" t="e">
        <f t="shared" ca="1" si="74"/>
        <v>#VALUE!</v>
      </c>
      <c r="J266" s="460" t="e">
        <f t="shared" ca="1" si="74"/>
        <v>#VALUE!</v>
      </c>
      <c r="K266" s="460" t="e">
        <f t="shared" ca="1" si="74"/>
        <v>#VALUE!</v>
      </c>
      <c r="L266" s="460" t="e">
        <f t="shared" ca="1" si="74"/>
        <v>#VALUE!</v>
      </c>
      <c r="M266" s="460" t="e">
        <f t="shared" ca="1" si="74"/>
        <v>#VALUE!</v>
      </c>
      <c r="N266" s="460" t="e">
        <f t="shared" ca="1" si="74"/>
        <v>#VALUE!</v>
      </c>
      <c r="O266" s="460" t="e">
        <f t="shared" ca="1" si="74"/>
        <v>#VALUE!</v>
      </c>
      <c r="P266" s="460" t="e">
        <f t="shared" ca="1" si="74"/>
        <v>#VALUE!</v>
      </c>
      <c r="Q266" s="460" t="e">
        <f t="shared" ca="1" si="74"/>
        <v>#VALUE!</v>
      </c>
      <c r="R266" s="460" t="e">
        <f t="shared" ca="1" si="74"/>
        <v>#VALUE!</v>
      </c>
      <c r="S266" s="460" t="e">
        <f t="shared" ca="1" si="74"/>
        <v>#VALUE!</v>
      </c>
      <c r="T266" s="460" t="e">
        <f t="shared" ca="1" si="74"/>
        <v>#VALUE!</v>
      </c>
      <c r="U266" s="460" t="e">
        <f t="shared" ca="1" si="74"/>
        <v>#VALUE!</v>
      </c>
      <c r="V266" s="460" t="e">
        <f t="shared" ca="1" si="74"/>
        <v>#VALUE!</v>
      </c>
    </row>
    <row r="267" spans="5:22">
      <c r="E267" s="460" t="e">
        <f t="shared" ca="1" si="73"/>
        <v>#VALUE!</v>
      </c>
      <c r="F267" s="460" t="e">
        <f ca="1">IF(E$267=0,E268,E267)</f>
        <v>#VALUE!</v>
      </c>
      <c r="G267" s="460" t="e">
        <f t="shared" ref="G267:V271" ca="1" si="75">IF(F$267=0,F268,F267)</f>
        <v>#VALUE!</v>
      </c>
      <c r="H267" s="460" t="e">
        <f t="shared" ca="1" si="75"/>
        <v>#VALUE!</v>
      </c>
      <c r="I267" s="460" t="e">
        <f t="shared" ca="1" si="75"/>
        <v>#VALUE!</v>
      </c>
      <c r="J267" s="460" t="e">
        <f t="shared" ca="1" si="75"/>
        <v>#VALUE!</v>
      </c>
      <c r="K267" s="460" t="e">
        <f t="shared" ca="1" si="75"/>
        <v>#VALUE!</v>
      </c>
      <c r="L267" s="460" t="e">
        <f t="shared" ca="1" si="75"/>
        <v>#VALUE!</v>
      </c>
      <c r="M267" s="460" t="e">
        <f t="shared" ca="1" si="75"/>
        <v>#VALUE!</v>
      </c>
      <c r="N267" s="460" t="e">
        <f t="shared" ca="1" si="75"/>
        <v>#VALUE!</v>
      </c>
      <c r="O267" s="460" t="e">
        <f t="shared" ca="1" si="75"/>
        <v>#VALUE!</v>
      </c>
      <c r="P267" s="460" t="e">
        <f t="shared" ca="1" si="75"/>
        <v>#VALUE!</v>
      </c>
      <c r="Q267" s="460" t="e">
        <f t="shared" ca="1" si="75"/>
        <v>#VALUE!</v>
      </c>
      <c r="R267" s="460" t="e">
        <f t="shared" ca="1" si="75"/>
        <v>#VALUE!</v>
      </c>
      <c r="S267" s="460" t="e">
        <f t="shared" ca="1" si="75"/>
        <v>#VALUE!</v>
      </c>
      <c r="T267" s="460" t="e">
        <f t="shared" ca="1" si="75"/>
        <v>#VALUE!</v>
      </c>
      <c r="U267" s="460" t="e">
        <f t="shared" ca="1" si="75"/>
        <v>#VALUE!</v>
      </c>
      <c r="V267" s="460" t="e">
        <f t="shared" ca="1" si="75"/>
        <v>#VALUE!</v>
      </c>
    </row>
    <row r="268" spans="5:22">
      <c r="E268" s="460" t="e">
        <f t="shared" ca="1" si="73"/>
        <v>#VALUE!</v>
      </c>
      <c r="F268" s="460" t="e">
        <f ca="1">IF(E$267=0,E269,E268)</f>
        <v>#VALUE!</v>
      </c>
      <c r="G268" s="460" t="e">
        <f t="shared" ref="G268:U268" ca="1" si="76">IF(F$267=0,F269,F268)</f>
        <v>#VALUE!</v>
      </c>
      <c r="H268" s="460" t="e">
        <f t="shared" ca="1" si="76"/>
        <v>#VALUE!</v>
      </c>
      <c r="I268" s="460" t="e">
        <f t="shared" ca="1" si="76"/>
        <v>#VALUE!</v>
      </c>
      <c r="J268" s="460" t="e">
        <f t="shared" ca="1" si="76"/>
        <v>#VALUE!</v>
      </c>
      <c r="K268" s="460" t="e">
        <f t="shared" ca="1" si="76"/>
        <v>#VALUE!</v>
      </c>
      <c r="L268" s="460" t="e">
        <f t="shared" ca="1" si="76"/>
        <v>#VALUE!</v>
      </c>
      <c r="M268" s="460" t="e">
        <f t="shared" ca="1" si="76"/>
        <v>#VALUE!</v>
      </c>
      <c r="N268" s="460" t="e">
        <f t="shared" ca="1" si="76"/>
        <v>#VALUE!</v>
      </c>
      <c r="O268" s="460" t="e">
        <f t="shared" ca="1" si="76"/>
        <v>#VALUE!</v>
      </c>
      <c r="P268" s="460" t="e">
        <f t="shared" ca="1" si="76"/>
        <v>#VALUE!</v>
      </c>
      <c r="Q268" s="460" t="e">
        <f t="shared" ca="1" si="76"/>
        <v>#VALUE!</v>
      </c>
      <c r="R268" s="460" t="e">
        <f t="shared" ca="1" si="76"/>
        <v>#VALUE!</v>
      </c>
      <c r="S268" s="460" t="e">
        <f t="shared" ca="1" si="76"/>
        <v>#VALUE!</v>
      </c>
      <c r="T268" s="460" t="e">
        <f t="shared" ca="1" si="76"/>
        <v>#VALUE!</v>
      </c>
      <c r="U268" s="460" t="e">
        <f t="shared" ca="1" si="76"/>
        <v>#VALUE!</v>
      </c>
      <c r="V268" s="460" t="e">
        <f t="shared" ca="1" si="75"/>
        <v>#VALUE!</v>
      </c>
    </row>
    <row r="269" spans="5:22">
      <c r="E269" s="460" t="e">
        <f t="shared" ca="1" si="73"/>
        <v>#VALUE!</v>
      </c>
      <c r="F269" s="460" t="e">
        <f ca="1">IF(E$267=0,E270,E269)</f>
        <v>#VALUE!</v>
      </c>
      <c r="G269" s="460" t="e">
        <f t="shared" ca="1" si="75"/>
        <v>#VALUE!</v>
      </c>
      <c r="H269" s="460" t="e">
        <f t="shared" ca="1" si="75"/>
        <v>#VALUE!</v>
      </c>
      <c r="I269" s="460" t="e">
        <f t="shared" ca="1" si="75"/>
        <v>#VALUE!</v>
      </c>
      <c r="J269" s="460" t="e">
        <f t="shared" ca="1" si="75"/>
        <v>#VALUE!</v>
      </c>
      <c r="K269" s="460" t="e">
        <f t="shared" ca="1" si="75"/>
        <v>#VALUE!</v>
      </c>
      <c r="L269" s="460" t="e">
        <f t="shared" ca="1" si="75"/>
        <v>#VALUE!</v>
      </c>
      <c r="M269" s="460" t="e">
        <f t="shared" ca="1" si="75"/>
        <v>#VALUE!</v>
      </c>
      <c r="N269" s="460" t="e">
        <f t="shared" ca="1" si="75"/>
        <v>#VALUE!</v>
      </c>
      <c r="O269" s="460" t="e">
        <f t="shared" ca="1" si="75"/>
        <v>#VALUE!</v>
      </c>
      <c r="P269" s="460" t="e">
        <f t="shared" ca="1" si="75"/>
        <v>#VALUE!</v>
      </c>
      <c r="Q269" s="460" t="e">
        <f t="shared" ca="1" si="75"/>
        <v>#VALUE!</v>
      </c>
      <c r="R269" s="460" t="e">
        <f t="shared" ca="1" si="75"/>
        <v>#VALUE!</v>
      </c>
      <c r="S269" s="460" t="e">
        <f t="shared" ca="1" si="75"/>
        <v>#VALUE!</v>
      </c>
      <c r="T269" s="460" t="e">
        <f t="shared" ca="1" si="75"/>
        <v>#VALUE!</v>
      </c>
      <c r="U269" s="460" t="e">
        <f t="shared" ca="1" si="75"/>
        <v>#VALUE!</v>
      </c>
      <c r="V269" s="460" t="e">
        <f t="shared" ca="1" si="75"/>
        <v>#VALUE!</v>
      </c>
    </row>
    <row r="270" spans="5:22">
      <c r="E270" s="460" t="e">
        <f t="shared" ca="1" si="73"/>
        <v>#VALUE!</v>
      </c>
      <c r="F270" s="460" t="e">
        <f ca="1">IF(E$267=0,E271,E270)</f>
        <v>#VALUE!</v>
      </c>
      <c r="G270" s="460" t="e">
        <f t="shared" ca="1" si="75"/>
        <v>#VALUE!</v>
      </c>
      <c r="H270" s="460" t="e">
        <f t="shared" ca="1" si="75"/>
        <v>#VALUE!</v>
      </c>
      <c r="I270" s="460" t="e">
        <f t="shared" ca="1" si="75"/>
        <v>#VALUE!</v>
      </c>
      <c r="J270" s="460" t="e">
        <f t="shared" ca="1" si="75"/>
        <v>#VALUE!</v>
      </c>
      <c r="K270" s="460" t="e">
        <f t="shared" ca="1" si="75"/>
        <v>#VALUE!</v>
      </c>
      <c r="L270" s="460" t="e">
        <f t="shared" ca="1" si="75"/>
        <v>#VALUE!</v>
      </c>
      <c r="M270" s="460" t="e">
        <f t="shared" ca="1" si="75"/>
        <v>#VALUE!</v>
      </c>
      <c r="N270" s="460" t="e">
        <f t="shared" ca="1" si="75"/>
        <v>#VALUE!</v>
      </c>
      <c r="O270" s="460" t="e">
        <f t="shared" ca="1" si="75"/>
        <v>#VALUE!</v>
      </c>
      <c r="P270" s="460" t="e">
        <f t="shared" ca="1" si="75"/>
        <v>#VALUE!</v>
      </c>
      <c r="Q270" s="460" t="e">
        <f t="shared" ca="1" si="75"/>
        <v>#VALUE!</v>
      </c>
      <c r="R270" s="460" t="e">
        <f t="shared" ca="1" si="75"/>
        <v>#VALUE!</v>
      </c>
      <c r="S270" s="460" t="e">
        <f t="shared" ca="1" si="75"/>
        <v>#VALUE!</v>
      </c>
      <c r="T270" s="460" t="e">
        <f t="shared" ca="1" si="75"/>
        <v>#VALUE!</v>
      </c>
      <c r="U270" s="460" t="e">
        <f t="shared" ca="1" si="75"/>
        <v>#VALUE!</v>
      </c>
      <c r="V270" s="460" t="e">
        <f t="shared" ca="1" si="75"/>
        <v>#VALUE!</v>
      </c>
    </row>
    <row r="271" spans="5:22">
      <c r="E271" s="460" t="e">
        <f t="shared" ca="1" si="73"/>
        <v>#VALUE!</v>
      </c>
      <c r="F271" s="460" t="e">
        <f ca="1">IF(E$267=0,E272,E271)</f>
        <v>#VALUE!</v>
      </c>
      <c r="G271" s="460" t="e">
        <f t="shared" ca="1" si="75"/>
        <v>#VALUE!</v>
      </c>
      <c r="H271" s="460" t="e">
        <f t="shared" ca="1" si="75"/>
        <v>#VALUE!</v>
      </c>
      <c r="I271" s="460" t="e">
        <f t="shared" ca="1" si="75"/>
        <v>#VALUE!</v>
      </c>
      <c r="J271" s="460" t="e">
        <f t="shared" ca="1" si="75"/>
        <v>#VALUE!</v>
      </c>
      <c r="K271" s="460" t="e">
        <f t="shared" ca="1" si="75"/>
        <v>#VALUE!</v>
      </c>
      <c r="L271" s="460" t="e">
        <f t="shared" ca="1" si="75"/>
        <v>#VALUE!</v>
      </c>
      <c r="M271" s="460" t="e">
        <f t="shared" ca="1" si="75"/>
        <v>#VALUE!</v>
      </c>
      <c r="N271" s="460" t="e">
        <f t="shared" ca="1" si="75"/>
        <v>#VALUE!</v>
      </c>
      <c r="O271" s="460" t="e">
        <f t="shared" ca="1" si="75"/>
        <v>#VALUE!</v>
      </c>
      <c r="P271" s="460" t="e">
        <f t="shared" ca="1" si="75"/>
        <v>#VALUE!</v>
      </c>
      <c r="Q271" s="460" t="e">
        <f t="shared" ca="1" si="75"/>
        <v>#VALUE!</v>
      </c>
      <c r="R271" s="460" t="e">
        <f t="shared" ca="1" si="75"/>
        <v>#VALUE!</v>
      </c>
      <c r="S271" s="460" t="e">
        <f t="shared" ca="1" si="75"/>
        <v>#VALUE!</v>
      </c>
      <c r="T271" s="460" t="e">
        <f t="shared" ca="1" si="75"/>
        <v>#VALUE!</v>
      </c>
      <c r="U271" s="460" t="e">
        <f t="shared" ca="1" si="75"/>
        <v>#VALUE!</v>
      </c>
      <c r="V271" s="460" t="e">
        <f t="shared" ca="1" si="75"/>
        <v>#VALUE!</v>
      </c>
    </row>
    <row r="272" spans="5:22">
      <c r="E272" s="463"/>
      <c r="F272" s="463"/>
      <c r="G272" s="463"/>
      <c r="H272" s="463"/>
      <c r="I272" s="463"/>
      <c r="J272" s="463"/>
      <c r="K272" s="461"/>
      <c r="L272" s="461"/>
      <c r="M272" s="461"/>
      <c r="N272" s="461"/>
      <c r="O272" s="461"/>
      <c r="P272" s="461"/>
      <c r="Q272" s="461"/>
      <c r="R272" s="461"/>
      <c r="S272" s="461"/>
      <c r="T272" s="461"/>
      <c r="U272" s="461"/>
      <c r="V272" s="461"/>
    </row>
    <row r="273" spans="5:22">
      <c r="E273" s="460" t="e">
        <f t="shared" ref="E273:E290" ca="1" si="77">V254</f>
        <v>#VALUE!</v>
      </c>
      <c r="F273" s="460" t="e">
        <f t="shared" ref="F273:V286" ca="1" si="78">E273</f>
        <v>#VALUE!</v>
      </c>
      <c r="G273" s="460" t="e">
        <f t="shared" ca="1" si="78"/>
        <v>#VALUE!</v>
      </c>
      <c r="H273" s="460" t="e">
        <f t="shared" ca="1" si="78"/>
        <v>#VALUE!</v>
      </c>
      <c r="I273" s="460" t="e">
        <f t="shared" ca="1" si="78"/>
        <v>#VALUE!</v>
      </c>
      <c r="J273" s="460" t="e">
        <f t="shared" ca="1" si="78"/>
        <v>#VALUE!</v>
      </c>
      <c r="K273" s="460" t="e">
        <f t="shared" ca="1" si="78"/>
        <v>#VALUE!</v>
      </c>
      <c r="L273" s="460" t="e">
        <f t="shared" ca="1" si="78"/>
        <v>#VALUE!</v>
      </c>
      <c r="M273" s="460" t="e">
        <f t="shared" ca="1" si="78"/>
        <v>#VALUE!</v>
      </c>
      <c r="N273" s="460" t="e">
        <f t="shared" ca="1" si="78"/>
        <v>#VALUE!</v>
      </c>
      <c r="O273" s="460" t="e">
        <f t="shared" ca="1" si="78"/>
        <v>#VALUE!</v>
      </c>
      <c r="P273" s="460" t="e">
        <f t="shared" ca="1" si="78"/>
        <v>#VALUE!</v>
      </c>
      <c r="Q273" s="460" t="e">
        <f t="shared" ca="1" si="78"/>
        <v>#VALUE!</v>
      </c>
      <c r="R273" s="460" t="e">
        <f t="shared" ca="1" si="78"/>
        <v>#VALUE!</v>
      </c>
      <c r="S273" s="460" t="e">
        <f t="shared" ca="1" si="78"/>
        <v>#VALUE!</v>
      </c>
      <c r="T273" s="460" t="e">
        <f t="shared" ca="1" si="78"/>
        <v>#VALUE!</v>
      </c>
      <c r="U273" s="460" t="e">
        <f t="shared" ca="1" si="78"/>
        <v>#VALUE!</v>
      </c>
      <c r="V273" s="460" t="e">
        <f t="shared" ca="1" si="78"/>
        <v>#VALUE!</v>
      </c>
    </row>
    <row r="274" spans="5:22">
      <c r="E274" s="460" t="e">
        <f t="shared" ca="1" si="77"/>
        <v>#VALUE!</v>
      </c>
      <c r="F274" s="460" t="e">
        <f t="shared" ca="1" si="78"/>
        <v>#VALUE!</v>
      </c>
      <c r="G274" s="460" t="e">
        <f t="shared" ca="1" si="78"/>
        <v>#VALUE!</v>
      </c>
      <c r="H274" s="460" t="e">
        <f t="shared" ca="1" si="78"/>
        <v>#VALUE!</v>
      </c>
      <c r="I274" s="460" t="e">
        <f t="shared" ca="1" si="78"/>
        <v>#VALUE!</v>
      </c>
      <c r="J274" s="460" t="e">
        <f t="shared" ca="1" si="78"/>
        <v>#VALUE!</v>
      </c>
      <c r="K274" s="460" t="e">
        <f t="shared" ca="1" si="78"/>
        <v>#VALUE!</v>
      </c>
      <c r="L274" s="460" t="e">
        <f t="shared" ca="1" si="78"/>
        <v>#VALUE!</v>
      </c>
      <c r="M274" s="460" t="e">
        <f t="shared" ca="1" si="78"/>
        <v>#VALUE!</v>
      </c>
      <c r="N274" s="460" t="e">
        <f t="shared" ca="1" si="78"/>
        <v>#VALUE!</v>
      </c>
      <c r="O274" s="460" t="e">
        <f t="shared" ca="1" si="78"/>
        <v>#VALUE!</v>
      </c>
      <c r="P274" s="460" t="e">
        <f t="shared" ca="1" si="78"/>
        <v>#VALUE!</v>
      </c>
      <c r="Q274" s="460" t="e">
        <f t="shared" ca="1" si="78"/>
        <v>#VALUE!</v>
      </c>
      <c r="R274" s="460" t="e">
        <f t="shared" ca="1" si="78"/>
        <v>#VALUE!</v>
      </c>
      <c r="S274" s="460" t="e">
        <f t="shared" ca="1" si="78"/>
        <v>#VALUE!</v>
      </c>
      <c r="T274" s="460" t="e">
        <f t="shared" ca="1" si="78"/>
        <v>#VALUE!</v>
      </c>
      <c r="U274" s="460" t="e">
        <f t="shared" ca="1" si="78"/>
        <v>#VALUE!</v>
      </c>
      <c r="V274" s="460" t="e">
        <f t="shared" ca="1" si="78"/>
        <v>#VALUE!</v>
      </c>
    </row>
    <row r="275" spans="5:22">
      <c r="E275" s="460" t="e">
        <f t="shared" ca="1" si="77"/>
        <v>#VALUE!</v>
      </c>
      <c r="F275" s="460" t="e">
        <f t="shared" ca="1" si="78"/>
        <v>#VALUE!</v>
      </c>
      <c r="G275" s="460" t="e">
        <f t="shared" ca="1" si="78"/>
        <v>#VALUE!</v>
      </c>
      <c r="H275" s="460" t="e">
        <f t="shared" ca="1" si="78"/>
        <v>#VALUE!</v>
      </c>
      <c r="I275" s="460" t="e">
        <f t="shared" ca="1" si="78"/>
        <v>#VALUE!</v>
      </c>
      <c r="J275" s="460" t="e">
        <f t="shared" ca="1" si="78"/>
        <v>#VALUE!</v>
      </c>
      <c r="K275" s="460" t="e">
        <f t="shared" ca="1" si="78"/>
        <v>#VALUE!</v>
      </c>
      <c r="L275" s="460" t="e">
        <f t="shared" ca="1" si="78"/>
        <v>#VALUE!</v>
      </c>
      <c r="M275" s="460" t="e">
        <f t="shared" ca="1" si="78"/>
        <v>#VALUE!</v>
      </c>
      <c r="N275" s="460" t="e">
        <f t="shared" ca="1" si="78"/>
        <v>#VALUE!</v>
      </c>
      <c r="O275" s="460" t="e">
        <f t="shared" ca="1" si="78"/>
        <v>#VALUE!</v>
      </c>
      <c r="P275" s="460" t="e">
        <f t="shared" ca="1" si="78"/>
        <v>#VALUE!</v>
      </c>
      <c r="Q275" s="460" t="e">
        <f t="shared" ca="1" si="78"/>
        <v>#VALUE!</v>
      </c>
      <c r="R275" s="460" t="e">
        <f t="shared" ca="1" si="78"/>
        <v>#VALUE!</v>
      </c>
      <c r="S275" s="460" t="e">
        <f t="shared" ca="1" si="78"/>
        <v>#VALUE!</v>
      </c>
      <c r="T275" s="460" t="e">
        <f t="shared" ca="1" si="78"/>
        <v>#VALUE!</v>
      </c>
      <c r="U275" s="460" t="e">
        <f t="shared" ca="1" si="78"/>
        <v>#VALUE!</v>
      </c>
      <c r="V275" s="460" t="e">
        <f t="shared" ca="1" si="78"/>
        <v>#VALUE!</v>
      </c>
    </row>
    <row r="276" spans="5:22">
      <c r="E276" s="460" t="e">
        <f t="shared" ca="1" si="77"/>
        <v>#VALUE!</v>
      </c>
      <c r="F276" s="460" t="e">
        <f t="shared" ca="1" si="78"/>
        <v>#VALUE!</v>
      </c>
      <c r="G276" s="460" t="e">
        <f t="shared" ca="1" si="78"/>
        <v>#VALUE!</v>
      </c>
      <c r="H276" s="460" t="e">
        <f t="shared" ca="1" si="78"/>
        <v>#VALUE!</v>
      </c>
      <c r="I276" s="460" t="e">
        <f t="shared" ca="1" si="78"/>
        <v>#VALUE!</v>
      </c>
      <c r="J276" s="460" t="e">
        <f t="shared" ca="1" si="78"/>
        <v>#VALUE!</v>
      </c>
      <c r="K276" s="460" t="e">
        <f t="shared" ca="1" si="78"/>
        <v>#VALUE!</v>
      </c>
      <c r="L276" s="460" t="e">
        <f t="shared" ca="1" si="78"/>
        <v>#VALUE!</v>
      </c>
      <c r="M276" s="460" t="e">
        <f t="shared" ca="1" si="78"/>
        <v>#VALUE!</v>
      </c>
      <c r="N276" s="460" t="e">
        <f t="shared" ca="1" si="78"/>
        <v>#VALUE!</v>
      </c>
      <c r="O276" s="460" t="e">
        <f t="shared" ca="1" si="78"/>
        <v>#VALUE!</v>
      </c>
      <c r="P276" s="460" t="e">
        <f t="shared" ca="1" si="78"/>
        <v>#VALUE!</v>
      </c>
      <c r="Q276" s="460" t="e">
        <f t="shared" ca="1" si="78"/>
        <v>#VALUE!</v>
      </c>
      <c r="R276" s="460" t="e">
        <f t="shared" ca="1" si="78"/>
        <v>#VALUE!</v>
      </c>
      <c r="S276" s="460" t="e">
        <f t="shared" ca="1" si="78"/>
        <v>#VALUE!</v>
      </c>
      <c r="T276" s="460" t="e">
        <f t="shared" ca="1" si="78"/>
        <v>#VALUE!</v>
      </c>
      <c r="U276" s="460" t="e">
        <f t="shared" ca="1" si="78"/>
        <v>#VALUE!</v>
      </c>
      <c r="V276" s="460" t="e">
        <f t="shared" ca="1" si="78"/>
        <v>#VALUE!</v>
      </c>
    </row>
    <row r="277" spans="5:22">
      <c r="E277" s="460" t="e">
        <f t="shared" ca="1" si="77"/>
        <v>#VALUE!</v>
      </c>
      <c r="F277" s="460" t="e">
        <f t="shared" ca="1" si="78"/>
        <v>#VALUE!</v>
      </c>
      <c r="G277" s="460" t="e">
        <f t="shared" ca="1" si="78"/>
        <v>#VALUE!</v>
      </c>
      <c r="H277" s="460" t="e">
        <f t="shared" ca="1" si="78"/>
        <v>#VALUE!</v>
      </c>
      <c r="I277" s="460" t="e">
        <f t="shared" ca="1" si="78"/>
        <v>#VALUE!</v>
      </c>
      <c r="J277" s="460" t="e">
        <f t="shared" ca="1" si="78"/>
        <v>#VALUE!</v>
      </c>
      <c r="K277" s="460" t="e">
        <f t="shared" ca="1" si="78"/>
        <v>#VALUE!</v>
      </c>
      <c r="L277" s="460" t="e">
        <f t="shared" ca="1" si="78"/>
        <v>#VALUE!</v>
      </c>
      <c r="M277" s="460" t="e">
        <f t="shared" ca="1" si="78"/>
        <v>#VALUE!</v>
      </c>
      <c r="N277" s="460" t="e">
        <f t="shared" ca="1" si="78"/>
        <v>#VALUE!</v>
      </c>
      <c r="O277" s="460" t="e">
        <f t="shared" ca="1" si="78"/>
        <v>#VALUE!</v>
      </c>
      <c r="P277" s="460" t="e">
        <f t="shared" ca="1" si="78"/>
        <v>#VALUE!</v>
      </c>
      <c r="Q277" s="460" t="e">
        <f t="shared" ca="1" si="78"/>
        <v>#VALUE!</v>
      </c>
      <c r="R277" s="460" t="e">
        <f t="shared" ca="1" si="78"/>
        <v>#VALUE!</v>
      </c>
      <c r="S277" s="460" t="e">
        <f t="shared" ca="1" si="78"/>
        <v>#VALUE!</v>
      </c>
      <c r="T277" s="460" t="e">
        <f t="shared" ca="1" si="78"/>
        <v>#VALUE!</v>
      </c>
      <c r="U277" s="460" t="e">
        <f t="shared" ca="1" si="78"/>
        <v>#VALUE!</v>
      </c>
      <c r="V277" s="460" t="e">
        <f t="shared" ca="1" si="78"/>
        <v>#VALUE!</v>
      </c>
    </row>
    <row r="278" spans="5:22">
      <c r="E278" s="460" t="e">
        <f t="shared" ca="1" si="77"/>
        <v>#VALUE!</v>
      </c>
      <c r="F278" s="460" t="e">
        <f t="shared" ca="1" si="78"/>
        <v>#VALUE!</v>
      </c>
      <c r="G278" s="460" t="e">
        <f t="shared" ca="1" si="78"/>
        <v>#VALUE!</v>
      </c>
      <c r="H278" s="460" t="e">
        <f t="shared" ca="1" si="78"/>
        <v>#VALUE!</v>
      </c>
      <c r="I278" s="460" t="e">
        <f t="shared" ca="1" si="78"/>
        <v>#VALUE!</v>
      </c>
      <c r="J278" s="460" t="e">
        <f t="shared" ca="1" si="78"/>
        <v>#VALUE!</v>
      </c>
      <c r="K278" s="460" t="e">
        <f t="shared" ca="1" si="78"/>
        <v>#VALUE!</v>
      </c>
      <c r="L278" s="460" t="e">
        <f t="shared" ca="1" si="78"/>
        <v>#VALUE!</v>
      </c>
      <c r="M278" s="460" t="e">
        <f t="shared" ca="1" si="78"/>
        <v>#VALUE!</v>
      </c>
      <c r="N278" s="460" t="e">
        <f t="shared" ca="1" si="78"/>
        <v>#VALUE!</v>
      </c>
      <c r="O278" s="460" t="e">
        <f t="shared" ca="1" si="78"/>
        <v>#VALUE!</v>
      </c>
      <c r="P278" s="460" t="e">
        <f t="shared" ca="1" si="78"/>
        <v>#VALUE!</v>
      </c>
      <c r="Q278" s="460" t="e">
        <f t="shared" ca="1" si="78"/>
        <v>#VALUE!</v>
      </c>
      <c r="R278" s="460" t="e">
        <f t="shared" ca="1" si="78"/>
        <v>#VALUE!</v>
      </c>
      <c r="S278" s="460" t="e">
        <f t="shared" ca="1" si="78"/>
        <v>#VALUE!</v>
      </c>
      <c r="T278" s="460" t="e">
        <f t="shared" ca="1" si="78"/>
        <v>#VALUE!</v>
      </c>
      <c r="U278" s="460" t="e">
        <f t="shared" ca="1" si="78"/>
        <v>#VALUE!</v>
      </c>
      <c r="V278" s="460" t="e">
        <f t="shared" ca="1" si="78"/>
        <v>#VALUE!</v>
      </c>
    </row>
    <row r="279" spans="5:22">
      <c r="E279" s="460" t="e">
        <f t="shared" ca="1" si="77"/>
        <v>#VALUE!</v>
      </c>
      <c r="F279" s="460" t="e">
        <f t="shared" ca="1" si="78"/>
        <v>#VALUE!</v>
      </c>
      <c r="G279" s="460" t="e">
        <f t="shared" ca="1" si="78"/>
        <v>#VALUE!</v>
      </c>
      <c r="H279" s="460" t="e">
        <f t="shared" ca="1" si="78"/>
        <v>#VALUE!</v>
      </c>
      <c r="I279" s="460" t="e">
        <f t="shared" ca="1" si="78"/>
        <v>#VALUE!</v>
      </c>
      <c r="J279" s="460" t="e">
        <f t="shared" ca="1" si="78"/>
        <v>#VALUE!</v>
      </c>
      <c r="K279" s="460" t="e">
        <f t="shared" ca="1" si="78"/>
        <v>#VALUE!</v>
      </c>
      <c r="L279" s="460" t="e">
        <f t="shared" ca="1" si="78"/>
        <v>#VALUE!</v>
      </c>
      <c r="M279" s="460" t="e">
        <f t="shared" ca="1" si="78"/>
        <v>#VALUE!</v>
      </c>
      <c r="N279" s="460" t="e">
        <f t="shared" ca="1" si="78"/>
        <v>#VALUE!</v>
      </c>
      <c r="O279" s="460" t="e">
        <f t="shared" ca="1" si="78"/>
        <v>#VALUE!</v>
      </c>
      <c r="P279" s="460" t="e">
        <f t="shared" ca="1" si="78"/>
        <v>#VALUE!</v>
      </c>
      <c r="Q279" s="460" t="e">
        <f t="shared" ca="1" si="78"/>
        <v>#VALUE!</v>
      </c>
      <c r="R279" s="460" t="e">
        <f t="shared" ca="1" si="78"/>
        <v>#VALUE!</v>
      </c>
      <c r="S279" s="460" t="e">
        <f t="shared" ca="1" si="78"/>
        <v>#VALUE!</v>
      </c>
      <c r="T279" s="460" t="e">
        <f t="shared" ca="1" si="78"/>
        <v>#VALUE!</v>
      </c>
      <c r="U279" s="460" t="e">
        <f t="shared" ca="1" si="78"/>
        <v>#VALUE!</v>
      </c>
      <c r="V279" s="460" t="e">
        <f t="shared" ca="1" si="78"/>
        <v>#VALUE!</v>
      </c>
    </row>
    <row r="280" spans="5:22">
      <c r="E280" s="460" t="e">
        <f t="shared" ca="1" si="77"/>
        <v>#VALUE!</v>
      </c>
      <c r="F280" s="460" t="e">
        <f t="shared" ca="1" si="78"/>
        <v>#VALUE!</v>
      </c>
      <c r="G280" s="460" t="e">
        <f t="shared" ca="1" si="78"/>
        <v>#VALUE!</v>
      </c>
      <c r="H280" s="460" t="e">
        <f t="shared" ca="1" si="78"/>
        <v>#VALUE!</v>
      </c>
      <c r="I280" s="460" t="e">
        <f t="shared" ca="1" si="78"/>
        <v>#VALUE!</v>
      </c>
      <c r="J280" s="460" t="e">
        <f t="shared" ca="1" si="78"/>
        <v>#VALUE!</v>
      </c>
      <c r="K280" s="460" t="e">
        <f t="shared" ca="1" si="78"/>
        <v>#VALUE!</v>
      </c>
      <c r="L280" s="460" t="e">
        <f t="shared" ca="1" si="78"/>
        <v>#VALUE!</v>
      </c>
      <c r="M280" s="460" t="e">
        <f t="shared" ca="1" si="78"/>
        <v>#VALUE!</v>
      </c>
      <c r="N280" s="460" t="e">
        <f t="shared" ca="1" si="78"/>
        <v>#VALUE!</v>
      </c>
      <c r="O280" s="460" t="e">
        <f t="shared" ca="1" si="78"/>
        <v>#VALUE!</v>
      </c>
      <c r="P280" s="460" t="e">
        <f t="shared" ca="1" si="78"/>
        <v>#VALUE!</v>
      </c>
      <c r="Q280" s="460" t="e">
        <f t="shared" ca="1" si="78"/>
        <v>#VALUE!</v>
      </c>
      <c r="R280" s="460" t="e">
        <f t="shared" ca="1" si="78"/>
        <v>#VALUE!</v>
      </c>
      <c r="S280" s="460" t="e">
        <f t="shared" ca="1" si="78"/>
        <v>#VALUE!</v>
      </c>
      <c r="T280" s="460" t="e">
        <f t="shared" ca="1" si="78"/>
        <v>#VALUE!</v>
      </c>
      <c r="U280" s="460" t="e">
        <f t="shared" ca="1" si="78"/>
        <v>#VALUE!</v>
      </c>
      <c r="V280" s="460" t="e">
        <f t="shared" ca="1" si="78"/>
        <v>#VALUE!</v>
      </c>
    </row>
    <row r="281" spans="5:22">
      <c r="E281" s="460" t="e">
        <f t="shared" ca="1" si="77"/>
        <v>#VALUE!</v>
      </c>
      <c r="F281" s="460" t="e">
        <f t="shared" ca="1" si="78"/>
        <v>#VALUE!</v>
      </c>
      <c r="G281" s="460" t="e">
        <f t="shared" ca="1" si="78"/>
        <v>#VALUE!</v>
      </c>
      <c r="H281" s="460" t="e">
        <f t="shared" ca="1" si="78"/>
        <v>#VALUE!</v>
      </c>
      <c r="I281" s="460" t="e">
        <f t="shared" ca="1" si="78"/>
        <v>#VALUE!</v>
      </c>
      <c r="J281" s="460" t="e">
        <f t="shared" ca="1" si="78"/>
        <v>#VALUE!</v>
      </c>
      <c r="K281" s="460" t="e">
        <f t="shared" ca="1" si="78"/>
        <v>#VALUE!</v>
      </c>
      <c r="L281" s="460" t="e">
        <f t="shared" ca="1" si="78"/>
        <v>#VALUE!</v>
      </c>
      <c r="M281" s="460" t="e">
        <f t="shared" ca="1" si="78"/>
        <v>#VALUE!</v>
      </c>
      <c r="N281" s="460" t="e">
        <f t="shared" ca="1" si="78"/>
        <v>#VALUE!</v>
      </c>
      <c r="O281" s="460" t="e">
        <f t="shared" ca="1" si="78"/>
        <v>#VALUE!</v>
      </c>
      <c r="P281" s="460" t="e">
        <f t="shared" ca="1" si="78"/>
        <v>#VALUE!</v>
      </c>
      <c r="Q281" s="460" t="e">
        <f t="shared" ca="1" si="78"/>
        <v>#VALUE!</v>
      </c>
      <c r="R281" s="460" t="e">
        <f t="shared" ca="1" si="78"/>
        <v>#VALUE!</v>
      </c>
      <c r="S281" s="460" t="e">
        <f t="shared" ca="1" si="78"/>
        <v>#VALUE!</v>
      </c>
      <c r="T281" s="460" t="e">
        <f t="shared" ca="1" si="78"/>
        <v>#VALUE!</v>
      </c>
      <c r="U281" s="460" t="e">
        <f t="shared" ca="1" si="78"/>
        <v>#VALUE!</v>
      </c>
      <c r="V281" s="460" t="e">
        <f t="shared" ca="1" si="78"/>
        <v>#VALUE!</v>
      </c>
    </row>
    <row r="282" spans="5:22">
      <c r="E282" s="460" t="e">
        <f t="shared" ca="1" si="77"/>
        <v>#VALUE!</v>
      </c>
      <c r="F282" s="460" t="e">
        <f t="shared" ca="1" si="78"/>
        <v>#VALUE!</v>
      </c>
      <c r="G282" s="460" t="e">
        <f t="shared" ca="1" si="78"/>
        <v>#VALUE!</v>
      </c>
      <c r="H282" s="460" t="e">
        <f t="shared" ca="1" si="78"/>
        <v>#VALUE!</v>
      </c>
      <c r="I282" s="460" t="e">
        <f t="shared" ca="1" si="78"/>
        <v>#VALUE!</v>
      </c>
      <c r="J282" s="460" t="e">
        <f t="shared" ca="1" si="78"/>
        <v>#VALUE!</v>
      </c>
      <c r="K282" s="460" t="e">
        <f t="shared" ca="1" si="78"/>
        <v>#VALUE!</v>
      </c>
      <c r="L282" s="460" t="e">
        <f t="shared" ca="1" si="78"/>
        <v>#VALUE!</v>
      </c>
      <c r="M282" s="460" t="e">
        <f t="shared" ca="1" si="78"/>
        <v>#VALUE!</v>
      </c>
      <c r="N282" s="460" t="e">
        <f t="shared" ca="1" si="78"/>
        <v>#VALUE!</v>
      </c>
      <c r="O282" s="460" t="e">
        <f t="shared" ca="1" si="78"/>
        <v>#VALUE!</v>
      </c>
      <c r="P282" s="460" t="e">
        <f t="shared" ca="1" si="78"/>
        <v>#VALUE!</v>
      </c>
      <c r="Q282" s="460" t="e">
        <f t="shared" ca="1" si="78"/>
        <v>#VALUE!</v>
      </c>
      <c r="R282" s="460" t="e">
        <f t="shared" ca="1" si="78"/>
        <v>#VALUE!</v>
      </c>
      <c r="S282" s="460" t="e">
        <f t="shared" ca="1" si="78"/>
        <v>#VALUE!</v>
      </c>
      <c r="T282" s="460" t="e">
        <f t="shared" ca="1" si="78"/>
        <v>#VALUE!</v>
      </c>
      <c r="U282" s="460" t="e">
        <f t="shared" ca="1" si="78"/>
        <v>#VALUE!</v>
      </c>
      <c r="V282" s="460" t="e">
        <f t="shared" ca="1" si="78"/>
        <v>#VALUE!</v>
      </c>
    </row>
    <row r="283" spans="5:22">
      <c r="E283" s="460" t="e">
        <f t="shared" ca="1" si="77"/>
        <v>#VALUE!</v>
      </c>
      <c r="F283" s="460" t="e">
        <f t="shared" ca="1" si="78"/>
        <v>#VALUE!</v>
      </c>
      <c r="G283" s="460" t="e">
        <f t="shared" ca="1" si="78"/>
        <v>#VALUE!</v>
      </c>
      <c r="H283" s="460" t="e">
        <f t="shared" ca="1" si="78"/>
        <v>#VALUE!</v>
      </c>
      <c r="I283" s="460" t="e">
        <f t="shared" ca="1" si="78"/>
        <v>#VALUE!</v>
      </c>
      <c r="J283" s="460" t="e">
        <f t="shared" ca="1" si="78"/>
        <v>#VALUE!</v>
      </c>
      <c r="K283" s="460" t="e">
        <f t="shared" ca="1" si="78"/>
        <v>#VALUE!</v>
      </c>
      <c r="L283" s="460" t="e">
        <f t="shared" ca="1" si="78"/>
        <v>#VALUE!</v>
      </c>
      <c r="M283" s="460" t="e">
        <f t="shared" ca="1" si="78"/>
        <v>#VALUE!</v>
      </c>
      <c r="N283" s="460" t="e">
        <f t="shared" ca="1" si="78"/>
        <v>#VALUE!</v>
      </c>
      <c r="O283" s="460" t="e">
        <f t="shared" ca="1" si="78"/>
        <v>#VALUE!</v>
      </c>
      <c r="P283" s="460" t="e">
        <f t="shared" ca="1" si="78"/>
        <v>#VALUE!</v>
      </c>
      <c r="Q283" s="460" t="e">
        <f t="shared" ca="1" si="78"/>
        <v>#VALUE!</v>
      </c>
      <c r="R283" s="460" t="e">
        <f t="shared" ca="1" si="78"/>
        <v>#VALUE!</v>
      </c>
      <c r="S283" s="460" t="e">
        <f t="shared" ca="1" si="78"/>
        <v>#VALUE!</v>
      </c>
      <c r="T283" s="460" t="e">
        <f t="shared" ca="1" si="78"/>
        <v>#VALUE!</v>
      </c>
      <c r="U283" s="460" t="e">
        <f t="shared" ca="1" si="78"/>
        <v>#VALUE!</v>
      </c>
      <c r="V283" s="460" t="e">
        <f t="shared" ca="1" si="78"/>
        <v>#VALUE!</v>
      </c>
    </row>
    <row r="284" spans="5:22">
      <c r="E284" s="460" t="e">
        <f t="shared" ca="1" si="77"/>
        <v>#VALUE!</v>
      </c>
      <c r="F284" s="460" t="e">
        <f t="shared" ca="1" si="78"/>
        <v>#VALUE!</v>
      </c>
      <c r="G284" s="460" t="e">
        <f t="shared" ca="1" si="78"/>
        <v>#VALUE!</v>
      </c>
      <c r="H284" s="460" t="e">
        <f t="shared" ca="1" si="78"/>
        <v>#VALUE!</v>
      </c>
      <c r="I284" s="460" t="e">
        <f t="shared" ca="1" si="78"/>
        <v>#VALUE!</v>
      </c>
      <c r="J284" s="460" t="e">
        <f t="shared" ca="1" si="78"/>
        <v>#VALUE!</v>
      </c>
      <c r="K284" s="460" t="e">
        <f t="shared" ca="1" si="78"/>
        <v>#VALUE!</v>
      </c>
      <c r="L284" s="460" t="e">
        <f t="shared" ca="1" si="78"/>
        <v>#VALUE!</v>
      </c>
      <c r="M284" s="460" t="e">
        <f t="shared" ca="1" si="78"/>
        <v>#VALUE!</v>
      </c>
      <c r="N284" s="460" t="e">
        <f t="shared" ca="1" si="78"/>
        <v>#VALUE!</v>
      </c>
      <c r="O284" s="460" t="e">
        <f t="shared" ca="1" si="78"/>
        <v>#VALUE!</v>
      </c>
      <c r="P284" s="460" t="e">
        <f t="shared" ca="1" si="78"/>
        <v>#VALUE!</v>
      </c>
      <c r="Q284" s="460" t="e">
        <f t="shared" ca="1" si="78"/>
        <v>#VALUE!</v>
      </c>
      <c r="R284" s="460" t="e">
        <f t="shared" ca="1" si="78"/>
        <v>#VALUE!</v>
      </c>
      <c r="S284" s="460" t="e">
        <f t="shared" ca="1" si="78"/>
        <v>#VALUE!</v>
      </c>
      <c r="T284" s="460" t="e">
        <f t="shared" ca="1" si="78"/>
        <v>#VALUE!</v>
      </c>
      <c r="U284" s="460" t="e">
        <f t="shared" ca="1" si="78"/>
        <v>#VALUE!</v>
      </c>
      <c r="V284" s="460" t="e">
        <f t="shared" ca="1" si="78"/>
        <v>#VALUE!</v>
      </c>
    </row>
    <row r="285" spans="5:22">
      <c r="E285" s="460" t="e">
        <f t="shared" ca="1" si="77"/>
        <v>#VALUE!</v>
      </c>
      <c r="F285" s="460" t="e">
        <f t="shared" ca="1" si="78"/>
        <v>#VALUE!</v>
      </c>
      <c r="G285" s="460" t="e">
        <f t="shared" ca="1" si="78"/>
        <v>#VALUE!</v>
      </c>
      <c r="H285" s="460" t="e">
        <f t="shared" ca="1" si="78"/>
        <v>#VALUE!</v>
      </c>
      <c r="I285" s="460" t="e">
        <f t="shared" ca="1" si="78"/>
        <v>#VALUE!</v>
      </c>
      <c r="J285" s="460" t="e">
        <f t="shared" ca="1" si="78"/>
        <v>#VALUE!</v>
      </c>
      <c r="K285" s="460" t="e">
        <f t="shared" ca="1" si="78"/>
        <v>#VALUE!</v>
      </c>
      <c r="L285" s="460" t="e">
        <f t="shared" ca="1" si="78"/>
        <v>#VALUE!</v>
      </c>
      <c r="M285" s="460" t="e">
        <f t="shared" ca="1" si="78"/>
        <v>#VALUE!</v>
      </c>
      <c r="N285" s="460" t="e">
        <f t="shared" ca="1" si="78"/>
        <v>#VALUE!</v>
      </c>
      <c r="O285" s="460" t="e">
        <f t="shared" ca="1" si="78"/>
        <v>#VALUE!</v>
      </c>
      <c r="P285" s="460" t="e">
        <f t="shared" ca="1" si="78"/>
        <v>#VALUE!</v>
      </c>
      <c r="Q285" s="460" t="e">
        <f t="shared" ca="1" si="78"/>
        <v>#VALUE!</v>
      </c>
      <c r="R285" s="460" t="e">
        <f t="shared" ca="1" si="78"/>
        <v>#VALUE!</v>
      </c>
      <c r="S285" s="460" t="e">
        <f t="shared" ca="1" si="78"/>
        <v>#VALUE!</v>
      </c>
      <c r="T285" s="460" t="e">
        <f t="shared" ca="1" si="78"/>
        <v>#VALUE!</v>
      </c>
      <c r="U285" s="460" t="e">
        <f t="shared" ca="1" si="78"/>
        <v>#VALUE!</v>
      </c>
      <c r="V285" s="460" t="e">
        <f t="shared" ca="1" si="78"/>
        <v>#VALUE!</v>
      </c>
    </row>
    <row r="286" spans="5:22">
      <c r="E286" s="460" t="e">
        <f t="shared" ca="1" si="77"/>
        <v>#VALUE!</v>
      </c>
      <c r="F286" s="460" t="e">
        <f t="shared" ca="1" si="78"/>
        <v>#VALUE!</v>
      </c>
      <c r="G286" s="460" t="e">
        <f t="shared" ca="1" si="78"/>
        <v>#VALUE!</v>
      </c>
      <c r="H286" s="460" t="e">
        <f t="shared" ca="1" si="78"/>
        <v>#VALUE!</v>
      </c>
      <c r="I286" s="460" t="e">
        <f t="shared" ca="1" si="78"/>
        <v>#VALUE!</v>
      </c>
      <c r="J286" s="460" t="e">
        <f t="shared" ca="1" si="78"/>
        <v>#VALUE!</v>
      </c>
      <c r="K286" s="460" t="e">
        <f t="shared" ca="1" si="78"/>
        <v>#VALUE!</v>
      </c>
      <c r="L286" s="460" t="e">
        <f t="shared" ca="1" si="78"/>
        <v>#VALUE!</v>
      </c>
      <c r="M286" s="460" t="e">
        <f t="shared" ca="1" si="78"/>
        <v>#VALUE!</v>
      </c>
      <c r="N286" s="460" t="e">
        <f t="shared" ca="1" si="78"/>
        <v>#VALUE!</v>
      </c>
      <c r="O286" s="460" t="e">
        <f t="shared" ca="1" si="78"/>
        <v>#VALUE!</v>
      </c>
      <c r="P286" s="460" t="e">
        <f t="shared" ca="1" si="78"/>
        <v>#VALUE!</v>
      </c>
      <c r="Q286" s="460" t="e">
        <f t="shared" ca="1" si="78"/>
        <v>#VALUE!</v>
      </c>
      <c r="R286" s="460" t="e">
        <f t="shared" ca="1" si="78"/>
        <v>#VALUE!</v>
      </c>
      <c r="S286" s="460" t="e">
        <f t="shared" ca="1" si="78"/>
        <v>#VALUE!</v>
      </c>
      <c r="T286" s="460" t="e">
        <f t="shared" ca="1" si="78"/>
        <v>#VALUE!</v>
      </c>
      <c r="U286" s="460" t="e">
        <f t="shared" ca="1" si="78"/>
        <v>#VALUE!</v>
      </c>
      <c r="V286" s="460" t="e">
        <f t="shared" ca="1" si="78"/>
        <v>#VALUE!</v>
      </c>
    </row>
    <row r="287" spans="5:22">
      <c r="E287" s="460" t="e">
        <f t="shared" ca="1" si="77"/>
        <v>#VALUE!</v>
      </c>
      <c r="F287" s="460" t="e">
        <f ca="1">IF(E$287=0,E288,E287)</f>
        <v>#VALUE!</v>
      </c>
      <c r="G287" s="460" t="e">
        <f t="shared" ref="G287:V290" ca="1" si="79">IF(F$287=0,F288,F287)</f>
        <v>#VALUE!</v>
      </c>
      <c r="H287" s="460" t="e">
        <f t="shared" ca="1" si="79"/>
        <v>#VALUE!</v>
      </c>
      <c r="I287" s="460" t="e">
        <f t="shared" ca="1" si="79"/>
        <v>#VALUE!</v>
      </c>
      <c r="J287" s="460" t="e">
        <f t="shared" ca="1" si="79"/>
        <v>#VALUE!</v>
      </c>
      <c r="K287" s="460" t="e">
        <f t="shared" ca="1" si="79"/>
        <v>#VALUE!</v>
      </c>
      <c r="L287" s="460" t="e">
        <f t="shared" ca="1" si="79"/>
        <v>#VALUE!</v>
      </c>
      <c r="M287" s="460" t="e">
        <f t="shared" ca="1" si="79"/>
        <v>#VALUE!</v>
      </c>
      <c r="N287" s="460" t="e">
        <f t="shared" ca="1" si="79"/>
        <v>#VALUE!</v>
      </c>
      <c r="O287" s="460" t="e">
        <f t="shared" ca="1" si="79"/>
        <v>#VALUE!</v>
      </c>
      <c r="P287" s="460" t="e">
        <f t="shared" ca="1" si="79"/>
        <v>#VALUE!</v>
      </c>
      <c r="Q287" s="460" t="e">
        <f t="shared" ca="1" si="79"/>
        <v>#VALUE!</v>
      </c>
      <c r="R287" s="460" t="e">
        <f t="shared" ca="1" si="79"/>
        <v>#VALUE!</v>
      </c>
      <c r="S287" s="460" t="e">
        <f t="shared" ca="1" si="79"/>
        <v>#VALUE!</v>
      </c>
      <c r="T287" s="460" t="e">
        <f t="shared" ca="1" si="79"/>
        <v>#VALUE!</v>
      </c>
      <c r="U287" s="460" t="e">
        <f t="shared" ca="1" si="79"/>
        <v>#VALUE!</v>
      </c>
      <c r="V287" s="460" t="e">
        <f t="shared" ca="1" si="79"/>
        <v>#VALUE!</v>
      </c>
    </row>
    <row r="288" spans="5:22">
      <c r="E288" s="460" t="e">
        <f t="shared" ca="1" si="77"/>
        <v>#VALUE!</v>
      </c>
      <c r="F288" s="460" t="e">
        <f ca="1">IF(E$287=0,E289,E288)</f>
        <v>#VALUE!</v>
      </c>
      <c r="G288" s="460" t="e">
        <f t="shared" ref="G288:U288" ca="1" si="80">IF(F$287=0,F289,F288)</f>
        <v>#VALUE!</v>
      </c>
      <c r="H288" s="460" t="e">
        <f t="shared" ca="1" si="80"/>
        <v>#VALUE!</v>
      </c>
      <c r="I288" s="460" t="e">
        <f t="shared" ca="1" si="80"/>
        <v>#VALUE!</v>
      </c>
      <c r="J288" s="460" t="e">
        <f t="shared" ca="1" si="80"/>
        <v>#VALUE!</v>
      </c>
      <c r="K288" s="460" t="e">
        <f t="shared" ca="1" si="80"/>
        <v>#VALUE!</v>
      </c>
      <c r="L288" s="460" t="e">
        <f t="shared" ca="1" si="80"/>
        <v>#VALUE!</v>
      </c>
      <c r="M288" s="460" t="e">
        <f t="shared" ca="1" si="80"/>
        <v>#VALUE!</v>
      </c>
      <c r="N288" s="460" t="e">
        <f t="shared" ca="1" si="80"/>
        <v>#VALUE!</v>
      </c>
      <c r="O288" s="460" t="e">
        <f t="shared" ca="1" si="80"/>
        <v>#VALUE!</v>
      </c>
      <c r="P288" s="460" t="e">
        <f t="shared" ca="1" si="80"/>
        <v>#VALUE!</v>
      </c>
      <c r="Q288" s="460" t="e">
        <f t="shared" ca="1" si="80"/>
        <v>#VALUE!</v>
      </c>
      <c r="R288" s="460" t="e">
        <f t="shared" ca="1" si="80"/>
        <v>#VALUE!</v>
      </c>
      <c r="S288" s="460" t="e">
        <f t="shared" ca="1" si="80"/>
        <v>#VALUE!</v>
      </c>
      <c r="T288" s="460" t="e">
        <f t="shared" ca="1" si="80"/>
        <v>#VALUE!</v>
      </c>
      <c r="U288" s="460" t="e">
        <f t="shared" ca="1" si="80"/>
        <v>#VALUE!</v>
      </c>
      <c r="V288" s="460" t="e">
        <f t="shared" ca="1" si="79"/>
        <v>#VALUE!</v>
      </c>
    </row>
    <row r="289" spans="5:22">
      <c r="E289" s="460" t="e">
        <f t="shared" ca="1" si="77"/>
        <v>#VALUE!</v>
      </c>
      <c r="F289" s="460" t="e">
        <f ca="1">IF(E$287=0,E290,E289)</f>
        <v>#VALUE!</v>
      </c>
      <c r="G289" s="460" t="e">
        <f t="shared" ca="1" si="79"/>
        <v>#VALUE!</v>
      </c>
      <c r="H289" s="460" t="e">
        <f t="shared" ca="1" si="79"/>
        <v>#VALUE!</v>
      </c>
      <c r="I289" s="460" t="e">
        <f t="shared" ca="1" si="79"/>
        <v>#VALUE!</v>
      </c>
      <c r="J289" s="460" t="e">
        <f t="shared" ca="1" si="79"/>
        <v>#VALUE!</v>
      </c>
      <c r="K289" s="460" t="e">
        <f t="shared" ca="1" si="79"/>
        <v>#VALUE!</v>
      </c>
      <c r="L289" s="460" t="e">
        <f t="shared" ca="1" si="79"/>
        <v>#VALUE!</v>
      </c>
      <c r="M289" s="460" t="e">
        <f t="shared" ca="1" si="79"/>
        <v>#VALUE!</v>
      </c>
      <c r="N289" s="460" t="e">
        <f t="shared" ca="1" si="79"/>
        <v>#VALUE!</v>
      </c>
      <c r="O289" s="460" t="e">
        <f t="shared" ca="1" si="79"/>
        <v>#VALUE!</v>
      </c>
      <c r="P289" s="460" t="e">
        <f t="shared" ca="1" si="79"/>
        <v>#VALUE!</v>
      </c>
      <c r="Q289" s="460" t="e">
        <f t="shared" ca="1" si="79"/>
        <v>#VALUE!</v>
      </c>
      <c r="R289" s="460" t="e">
        <f t="shared" ca="1" si="79"/>
        <v>#VALUE!</v>
      </c>
      <c r="S289" s="460" t="e">
        <f t="shared" ca="1" si="79"/>
        <v>#VALUE!</v>
      </c>
      <c r="T289" s="460" t="e">
        <f t="shared" ca="1" si="79"/>
        <v>#VALUE!</v>
      </c>
      <c r="U289" s="460" t="e">
        <f t="shared" ca="1" si="79"/>
        <v>#VALUE!</v>
      </c>
      <c r="V289" s="460" t="e">
        <f t="shared" ca="1" si="79"/>
        <v>#VALUE!</v>
      </c>
    </row>
    <row r="290" spans="5:22">
      <c r="E290" s="460" t="e">
        <f t="shared" ca="1" si="77"/>
        <v>#VALUE!</v>
      </c>
      <c r="F290" s="460" t="e">
        <f ca="1">IF(E$287=0,E291,E290)</f>
        <v>#VALUE!</v>
      </c>
      <c r="G290" s="460" t="e">
        <f t="shared" ca="1" si="79"/>
        <v>#VALUE!</v>
      </c>
      <c r="H290" s="460" t="e">
        <f t="shared" ca="1" si="79"/>
        <v>#VALUE!</v>
      </c>
      <c r="I290" s="460" t="e">
        <f t="shared" ca="1" si="79"/>
        <v>#VALUE!</v>
      </c>
      <c r="J290" s="460" t="e">
        <f t="shared" ca="1" si="79"/>
        <v>#VALUE!</v>
      </c>
      <c r="K290" s="460" t="e">
        <f t="shared" ca="1" si="79"/>
        <v>#VALUE!</v>
      </c>
      <c r="L290" s="460" t="e">
        <f t="shared" ca="1" si="79"/>
        <v>#VALUE!</v>
      </c>
      <c r="M290" s="460" t="e">
        <f t="shared" ca="1" si="79"/>
        <v>#VALUE!</v>
      </c>
      <c r="N290" s="460" t="e">
        <f t="shared" ca="1" si="79"/>
        <v>#VALUE!</v>
      </c>
      <c r="O290" s="460" t="e">
        <f t="shared" ca="1" si="79"/>
        <v>#VALUE!</v>
      </c>
      <c r="P290" s="460" t="e">
        <f t="shared" ca="1" si="79"/>
        <v>#VALUE!</v>
      </c>
      <c r="Q290" s="460" t="e">
        <f t="shared" ca="1" si="79"/>
        <v>#VALUE!</v>
      </c>
      <c r="R290" s="460" t="e">
        <f t="shared" ca="1" si="79"/>
        <v>#VALUE!</v>
      </c>
      <c r="S290" s="460" t="e">
        <f t="shared" ca="1" si="79"/>
        <v>#VALUE!</v>
      </c>
      <c r="T290" s="460" t="e">
        <f t="shared" ca="1" si="79"/>
        <v>#VALUE!</v>
      </c>
      <c r="U290" s="460" t="e">
        <f t="shared" ca="1" si="79"/>
        <v>#VALUE!</v>
      </c>
      <c r="V290" s="460" t="e">
        <f t="shared" ca="1" si="79"/>
        <v>#VALUE!</v>
      </c>
    </row>
    <row r="291" spans="5:22">
      <c r="E291" s="463"/>
      <c r="F291" s="463"/>
      <c r="G291" s="463"/>
      <c r="H291" s="463"/>
      <c r="I291" s="463"/>
      <c r="J291" s="463"/>
      <c r="K291" s="461"/>
      <c r="L291" s="461"/>
      <c r="M291" s="461"/>
      <c r="N291" s="461"/>
      <c r="O291" s="461"/>
      <c r="P291" s="461"/>
      <c r="Q291" s="461"/>
      <c r="R291" s="461"/>
      <c r="S291" s="461"/>
      <c r="T291" s="461"/>
      <c r="U291" s="461"/>
      <c r="V291" s="461"/>
    </row>
    <row r="292" spans="5:22">
      <c r="E292" s="460" t="e">
        <f t="shared" ref="E292:E309" ca="1" si="81">V273</f>
        <v>#VALUE!</v>
      </c>
      <c r="F292" s="460" t="e">
        <f t="shared" ref="F292:V306" ca="1" si="82">E292</f>
        <v>#VALUE!</v>
      </c>
      <c r="G292" s="460" t="e">
        <f t="shared" ca="1" si="82"/>
        <v>#VALUE!</v>
      </c>
      <c r="H292" s="460" t="e">
        <f t="shared" ca="1" si="82"/>
        <v>#VALUE!</v>
      </c>
      <c r="I292" s="460" t="e">
        <f t="shared" ca="1" si="82"/>
        <v>#VALUE!</v>
      </c>
      <c r="J292" s="460" t="e">
        <f t="shared" ca="1" si="82"/>
        <v>#VALUE!</v>
      </c>
      <c r="K292" s="460" t="e">
        <f t="shared" ca="1" si="82"/>
        <v>#VALUE!</v>
      </c>
      <c r="L292" s="460" t="e">
        <f t="shared" ca="1" si="82"/>
        <v>#VALUE!</v>
      </c>
      <c r="M292" s="460" t="e">
        <f t="shared" ca="1" si="82"/>
        <v>#VALUE!</v>
      </c>
      <c r="N292" s="460" t="e">
        <f t="shared" ca="1" si="82"/>
        <v>#VALUE!</v>
      </c>
      <c r="O292" s="460" t="e">
        <f t="shared" ca="1" si="82"/>
        <v>#VALUE!</v>
      </c>
      <c r="P292" s="460" t="e">
        <f t="shared" ca="1" si="82"/>
        <v>#VALUE!</v>
      </c>
      <c r="Q292" s="460" t="e">
        <f t="shared" ca="1" si="82"/>
        <v>#VALUE!</v>
      </c>
      <c r="R292" s="460" t="e">
        <f t="shared" ca="1" si="82"/>
        <v>#VALUE!</v>
      </c>
      <c r="S292" s="460" t="e">
        <f t="shared" ca="1" si="82"/>
        <v>#VALUE!</v>
      </c>
      <c r="T292" s="460" t="e">
        <f t="shared" ca="1" si="82"/>
        <v>#VALUE!</v>
      </c>
      <c r="U292" s="460" t="e">
        <f t="shared" ca="1" si="82"/>
        <v>#VALUE!</v>
      </c>
      <c r="V292" s="460" t="e">
        <f t="shared" ca="1" si="82"/>
        <v>#VALUE!</v>
      </c>
    </row>
    <row r="293" spans="5:22">
      <c r="E293" s="460" t="e">
        <f t="shared" ca="1" si="81"/>
        <v>#VALUE!</v>
      </c>
      <c r="F293" s="460" t="e">
        <f t="shared" ca="1" si="82"/>
        <v>#VALUE!</v>
      </c>
      <c r="G293" s="460" t="e">
        <f t="shared" ca="1" si="82"/>
        <v>#VALUE!</v>
      </c>
      <c r="H293" s="460" t="e">
        <f t="shared" ca="1" si="82"/>
        <v>#VALUE!</v>
      </c>
      <c r="I293" s="460" t="e">
        <f t="shared" ca="1" si="82"/>
        <v>#VALUE!</v>
      </c>
      <c r="J293" s="460" t="e">
        <f t="shared" ca="1" si="82"/>
        <v>#VALUE!</v>
      </c>
      <c r="K293" s="460" t="e">
        <f t="shared" ca="1" si="82"/>
        <v>#VALUE!</v>
      </c>
      <c r="L293" s="460" t="e">
        <f t="shared" ca="1" si="82"/>
        <v>#VALUE!</v>
      </c>
      <c r="M293" s="460" t="e">
        <f t="shared" ca="1" si="82"/>
        <v>#VALUE!</v>
      </c>
      <c r="N293" s="460" t="e">
        <f t="shared" ca="1" si="82"/>
        <v>#VALUE!</v>
      </c>
      <c r="O293" s="460" t="e">
        <f t="shared" ca="1" si="82"/>
        <v>#VALUE!</v>
      </c>
      <c r="P293" s="460" t="e">
        <f t="shared" ca="1" si="82"/>
        <v>#VALUE!</v>
      </c>
      <c r="Q293" s="460" t="e">
        <f t="shared" ca="1" si="82"/>
        <v>#VALUE!</v>
      </c>
      <c r="R293" s="460" t="e">
        <f t="shared" ca="1" si="82"/>
        <v>#VALUE!</v>
      </c>
      <c r="S293" s="460" t="e">
        <f t="shared" ca="1" si="82"/>
        <v>#VALUE!</v>
      </c>
      <c r="T293" s="460" t="e">
        <f t="shared" ca="1" si="82"/>
        <v>#VALUE!</v>
      </c>
      <c r="U293" s="460" t="e">
        <f t="shared" ca="1" si="82"/>
        <v>#VALUE!</v>
      </c>
      <c r="V293" s="460" t="e">
        <f t="shared" ca="1" si="82"/>
        <v>#VALUE!</v>
      </c>
    </row>
    <row r="294" spans="5:22">
      <c r="E294" s="460" t="e">
        <f t="shared" ca="1" si="81"/>
        <v>#VALUE!</v>
      </c>
      <c r="F294" s="460" t="e">
        <f t="shared" ca="1" si="82"/>
        <v>#VALUE!</v>
      </c>
      <c r="G294" s="460" t="e">
        <f t="shared" ca="1" si="82"/>
        <v>#VALUE!</v>
      </c>
      <c r="H294" s="460" t="e">
        <f t="shared" ca="1" si="82"/>
        <v>#VALUE!</v>
      </c>
      <c r="I294" s="460" t="e">
        <f t="shared" ca="1" si="82"/>
        <v>#VALUE!</v>
      </c>
      <c r="J294" s="460" t="e">
        <f t="shared" ca="1" si="82"/>
        <v>#VALUE!</v>
      </c>
      <c r="K294" s="460" t="e">
        <f t="shared" ca="1" si="82"/>
        <v>#VALUE!</v>
      </c>
      <c r="L294" s="460" t="e">
        <f t="shared" ca="1" si="82"/>
        <v>#VALUE!</v>
      </c>
      <c r="M294" s="460" t="e">
        <f t="shared" ca="1" si="82"/>
        <v>#VALUE!</v>
      </c>
      <c r="N294" s="460" t="e">
        <f t="shared" ca="1" si="82"/>
        <v>#VALUE!</v>
      </c>
      <c r="O294" s="460" t="e">
        <f t="shared" ca="1" si="82"/>
        <v>#VALUE!</v>
      </c>
      <c r="P294" s="460" t="e">
        <f t="shared" ca="1" si="82"/>
        <v>#VALUE!</v>
      </c>
      <c r="Q294" s="460" t="e">
        <f t="shared" ca="1" si="82"/>
        <v>#VALUE!</v>
      </c>
      <c r="R294" s="460" t="e">
        <f t="shared" ca="1" si="82"/>
        <v>#VALUE!</v>
      </c>
      <c r="S294" s="460" t="e">
        <f t="shared" ca="1" si="82"/>
        <v>#VALUE!</v>
      </c>
      <c r="T294" s="460" t="e">
        <f t="shared" ca="1" si="82"/>
        <v>#VALUE!</v>
      </c>
      <c r="U294" s="460" t="e">
        <f t="shared" ca="1" si="82"/>
        <v>#VALUE!</v>
      </c>
      <c r="V294" s="460" t="e">
        <f t="shared" ca="1" si="82"/>
        <v>#VALUE!</v>
      </c>
    </row>
    <row r="295" spans="5:22">
      <c r="E295" s="460" t="e">
        <f t="shared" ca="1" si="81"/>
        <v>#VALUE!</v>
      </c>
      <c r="F295" s="460" t="e">
        <f t="shared" ca="1" si="82"/>
        <v>#VALUE!</v>
      </c>
      <c r="G295" s="460" t="e">
        <f t="shared" ca="1" si="82"/>
        <v>#VALUE!</v>
      </c>
      <c r="H295" s="460" t="e">
        <f t="shared" ca="1" si="82"/>
        <v>#VALUE!</v>
      </c>
      <c r="I295" s="460" t="e">
        <f t="shared" ca="1" si="82"/>
        <v>#VALUE!</v>
      </c>
      <c r="J295" s="460" t="e">
        <f t="shared" ca="1" si="82"/>
        <v>#VALUE!</v>
      </c>
      <c r="K295" s="460" t="e">
        <f t="shared" ca="1" si="82"/>
        <v>#VALUE!</v>
      </c>
      <c r="L295" s="460" t="e">
        <f t="shared" ca="1" si="82"/>
        <v>#VALUE!</v>
      </c>
      <c r="M295" s="460" t="e">
        <f t="shared" ca="1" si="82"/>
        <v>#VALUE!</v>
      </c>
      <c r="N295" s="460" t="e">
        <f t="shared" ca="1" si="82"/>
        <v>#VALUE!</v>
      </c>
      <c r="O295" s="460" t="e">
        <f t="shared" ca="1" si="82"/>
        <v>#VALUE!</v>
      </c>
      <c r="P295" s="460" t="e">
        <f t="shared" ca="1" si="82"/>
        <v>#VALUE!</v>
      </c>
      <c r="Q295" s="460" t="e">
        <f t="shared" ca="1" si="82"/>
        <v>#VALUE!</v>
      </c>
      <c r="R295" s="460" t="e">
        <f t="shared" ca="1" si="82"/>
        <v>#VALUE!</v>
      </c>
      <c r="S295" s="460" t="e">
        <f t="shared" ca="1" si="82"/>
        <v>#VALUE!</v>
      </c>
      <c r="T295" s="460" t="e">
        <f t="shared" ca="1" si="82"/>
        <v>#VALUE!</v>
      </c>
      <c r="U295" s="460" t="e">
        <f t="shared" ca="1" si="82"/>
        <v>#VALUE!</v>
      </c>
      <c r="V295" s="460" t="e">
        <f t="shared" ca="1" si="82"/>
        <v>#VALUE!</v>
      </c>
    </row>
    <row r="296" spans="5:22">
      <c r="E296" s="460" t="e">
        <f t="shared" ca="1" si="81"/>
        <v>#VALUE!</v>
      </c>
      <c r="F296" s="460" t="e">
        <f t="shared" ca="1" si="82"/>
        <v>#VALUE!</v>
      </c>
      <c r="G296" s="460" t="e">
        <f t="shared" ca="1" si="82"/>
        <v>#VALUE!</v>
      </c>
      <c r="H296" s="460" t="e">
        <f t="shared" ca="1" si="82"/>
        <v>#VALUE!</v>
      </c>
      <c r="I296" s="460" t="e">
        <f t="shared" ca="1" si="82"/>
        <v>#VALUE!</v>
      </c>
      <c r="J296" s="460" t="e">
        <f t="shared" ca="1" si="82"/>
        <v>#VALUE!</v>
      </c>
      <c r="K296" s="460" t="e">
        <f t="shared" ca="1" si="82"/>
        <v>#VALUE!</v>
      </c>
      <c r="L296" s="460" t="e">
        <f t="shared" ca="1" si="82"/>
        <v>#VALUE!</v>
      </c>
      <c r="M296" s="460" t="e">
        <f t="shared" ca="1" si="82"/>
        <v>#VALUE!</v>
      </c>
      <c r="N296" s="460" t="e">
        <f t="shared" ca="1" si="82"/>
        <v>#VALUE!</v>
      </c>
      <c r="O296" s="460" t="e">
        <f t="shared" ca="1" si="82"/>
        <v>#VALUE!</v>
      </c>
      <c r="P296" s="460" t="e">
        <f t="shared" ca="1" si="82"/>
        <v>#VALUE!</v>
      </c>
      <c r="Q296" s="460" t="e">
        <f t="shared" ca="1" si="82"/>
        <v>#VALUE!</v>
      </c>
      <c r="R296" s="460" t="e">
        <f t="shared" ca="1" si="82"/>
        <v>#VALUE!</v>
      </c>
      <c r="S296" s="460" t="e">
        <f t="shared" ca="1" si="82"/>
        <v>#VALUE!</v>
      </c>
      <c r="T296" s="460" t="e">
        <f t="shared" ca="1" si="82"/>
        <v>#VALUE!</v>
      </c>
      <c r="U296" s="460" t="e">
        <f t="shared" ca="1" si="82"/>
        <v>#VALUE!</v>
      </c>
      <c r="V296" s="460" t="e">
        <f t="shared" ca="1" si="82"/>
        <v>#VALUE!</v>
      </c>
    </row>
    <row r="297" spans="5:22">
      <c r="E297" s="460" t="e">
        <f t="shared" ca="1" si="81"/>
        <v>#VALUE!</v>
      </c>
      <c r="F297" s="460" t="e">
        <f t="shared" ca="1" si="82"/>
        <v>#VALUE!</v>
      </c>
      <c r="G297" s="460" t="e">
        <f t="shared" ca="1" si="82"/>
        <v>#VALUE!</v>
      </c>
      <c r="H297" s="460" t="e">
        <f t="shared" ca="1" si="82"/>
        <v>#VALUE!</v>
      </c>
      <c r="I297" s="460" t="e">
        <f t="shared" ca="1" si="82"/>
        <v>#VALUE!</v>
      </c>
      <c r="J297" s="460" t="e">
        <f t="shared" ca="1" si="82"/>
        <v>#VALUE!</v>
      </c>
      <c r="K297" s="460" t="e">
        <f t="shared" ca="1" si="82"/>
        <v>#VALUE!</v>
      </c>
      <c r="L297" s="460" t="e">
        <f t="shared" ca="1" si="82"/>
        <v>#VALUE!</v>
      </c>
      <c r="M297" s="460" t="e">
        <f t="shared" ca="1" si="82"/>
        <v>#VALUE!</v>
      </c>
      <c r="N297" s="460" t="e">
        <f t="shared" ca="1" si="82"/>
        <v>#VALUE!</v>
      </c>
      <c r="O297" s="460" t="e">
        <f t="shared" ca="1" si="82"/>
        <v>#VALUE!</v>
      </c>
      <c r="P297" s="460" t="e">
        <f t="shared" ca="1" si="82"/>
        <v>#VALUE!</v>
      </c>
      <c r="Q297" s="460" t="e">
        <f t="shared" ca="1" si="82"/>
        <v>#VALUE!</v>
      </c>
      <c r="R297" s="460" t="e">
        <f t="shared" ca="1" si="82"/>
        <v>#VALUE!</v>
      </c>
      <c r="S297" s="460" t="e">
        <f t="shared" ca="1" si="82"/>
        <v>#VALUE!</v>
      </c>
      <c r="T297" s="460" t="e">
        <f t="shared" ca="1" si="82"/>
        <v>#VALUE!</v>
      </c>
      <c r="U297" s="460" t="e">
        <f t="shared" ca="1" si="82"/>
        <v>#VALUE!</v>
      </c>
      <c r="V297" s="460" t="e">
        <f t="shared" ca="1" si="82"/>
        <v>#VALUE!</v>
      </c>
    </row>
    <row r="298" spans="5:22">
      <c r="E298" s="460" t="e">
        <f t="shared" ca="1" si="81"/>
        <v>#VALUE!</v>
      </c>
      <c r="F298" s="460" t="e">
        <f t="shared" ca="1" si="82"/>
        <v>#VALUE!</v>
      </c>
      <c r="G298" s="460" t="e">
        <f t="shared" ca="1" si="82"/>
        <v>#VALUE!</v>
      </c>
      <c r="H298" s="460" t="e">
        <f t="shared" ca="1" si="82"/>
        <v>#VALUE!</v>
      </c>
      <c r="I298" s="460" t="e">
        <f t="shared" ca="1" si="82"/>
        <v>#VALUE!</v>
      </c>
      <c r="J298" s="460" t="e">
        <f t="shared" ca="1" si="82"/>
        <v>#VALUE!</v>
      </c>
      <c r="K298" s="460" t="e">
        <f t="shared" ca="1" si="82"/>
        <v>#VALUE!</v>
      </c>
      <c r="L298" s="460" t="e">
        <f t="shared" ca="1" si="82"/>
        <v>#VALUE!</v>
      </c>
      <c r="M298" s="460" t="e">
        <f t="shared" ca="1" si="82"/>
        <v>#VALUE!</v>
      </c>
      <c r="N298" s="460" t="e">
        <f t="shared" ca="1" si="82"/>
        <v>#VALUE!</v>
      </c>
      <c r="O298" s="460" t="e">
        <f t="shared" ca="1" si="82"/>
        <v>#VALUE!</v>
      </c>
      <c r="P298" s="460" t="e">
        <f t="shared" ca="1" si="82"/>
        <v>#VALUE!</v>
      </c>
      <c r="Q298" s="460" t="e">
        <f t="shared" ca="1" si="82"/>
        <v>#VALUE!</v>
      </c>
      <c r="R298" s="460" t="e">
        <f t="shared" ca="1" si="82"/>
        <v>#VALUE!</v>
      </c>
      <c r="S298" s="460" t="e">
        <f t="shared" ca="1" si="82"/>
        <v>#VALUE!</v>
      </c>
      <c r="T298" s="460" t="e">
        <f t="shared" ca="1" si="82"/>
        <v>#VALUE!</v>
      </c>
      <c r="U298" s="460" t="e">
        <f t="shared" ca="1" si="82"/>
        <v>#VALUE!</v>
      </c>
      <c r="V298" s="460" t="e">
        <f t="shared" ca="1" si="82"/>
        <v>#VALUE!</v>
      </c>
    </row>
    <row r="299" spans="5:22">
      <c r="E299" s="460" t="e">
        <f t="shared" ca="1" si="81"/>
        <v>#VALUE!</v>
      </c>
      <c r="F299" s="460" t="e">
        <f t="shared" ca="1" si="82"/>
        <v>#VALUE!</v>
      </c>
      <c r="G299" s="460" t="e">
        <f t="shared" ca="1" si="82"/>
        <v>#VALUE!</v>
      </c>
      <c r="H299" s="460" t="e">
        <f t="shared" ca="1" si="82"/>
        <v>#VALUE!</v>
      </c>
      <c r="I299" s="460" t="e">
        <f t="shared" ca="1" si="82"/>
        <v>#VALUE!</v>
      </c>
      <c r="J299" s="460" t="e">
        <f t="shared" ca="1" si="82"/>
        <v>#VALUE!</v>
      </c>
      <c r="K299" s="460" t="e">
        <f t="shared" ca="1" si="82"/>
        <v>#VALUE!</v>
      </c>
      <c r="L299" s="460" t="e">
        <f t="shared" ca="1" si="82"/>
        <v>#VALUE!</v>
      </c>
      <c r="M299" s="460" t="e">
        <f t="shared" ca="1" si="82"/>
        <v>#VALUE!</v>
      </c>
      <c r="N299" s="460" t="e">
        <f t="shared" ca="1" si="82"/>
        <v>#VALUE!</v>
      </c>
      <c r="O299" s="460" t="e">
        <f t="shared" ca="1" si="82"/>
        <v>#VALUE!</v>
      </c>
      <c r="P299" s="460" t="e">
        <f t="shared" ca="1" si="82"/>
        <v>#VALUE!</v>
      </c>
      <c r="Q299" s="460" t="e">
        <f t="shared" ca="1" si="82"/>
        <v>#VALUE!</v>
      </c>
      <c r="R299" s="460" t="e">
        <f t="shared" ca="1" si="82"/>
        <v>#VALUE!</v>
      </c>
      <c r="S299" s="460" t="e">
        <f t="shared" ca="1" si="82"/>
        <v>#VALUE!</v>
      </c>
      <c r="T299" s="460" t="e">
        <f t="shared" ca="1" si="82"/>
        <v>#VALUE!</v>
      </c>
      <c r="U299" s="460" t="e">
        <f t="shared" ca="1" si="82"/>
        <v>#VALUE!</v>
      </c>
      <c r="V299" s="460" t="e">
        <f t="shared" ca="1" si="82"/>
        <v>#VALUE!</v>
      </c>
    </row>
    <row r="300" spans="5:22">
      <c r="E300" s="460" t="e">
        <f t="shared" ca="1" si="81"/>
        <v>#VALUE!</v>
      </c>
      <c r="F300" s="460" t="e">
        <f t="shared" ca="1" si="82"/>
        <v>#VALUE!</v>
      </c>
      <c r="G300" s="460" t="e">
        <f t="shared" ca="1" si="82"/>
        <v>#VALUE!</v>
      </c>
      <c r="H300" s="460" t="e">
        <f t="shared" ca="1" si="82"/>
        <v>#VALUE!</v>
      </c>
      <c r="I300" s="460" t="e">
        <f t="shared" ca="1" si="82"/>
        <v>#VALUE!</v>
      </c>
      <c r="J300" s="460" t="e">
        <f t="shared" ca="1" si="82"/>
        <v>#VALUE!</v>
      </c>
      <c r="K300" s="460" t="e">
        <f t="shared" ca="1" si="82"/>
        <v>#VALUE!</v>
      </c>
      <c r="L300" s="460" t="e">
        <f t="shared" ca="1" si="82"/>
        <v>#VALUE!</v>
      </c>
      <c r="M300" s="460" t="e">
        <f t="shared" ca="1" si="82"/>
        <v>#VALUE!</v>
      </c>
      <c r="N300" s="460" t="e">
        <f t="shared" ca="1" si="82"/>
        <v>#VALUE!</v>
      </c>
      <c r="O300" s="460" t="e">
        <f t="shared" ca="1" si="82"/>
        <v>#VALUE!</v>
      </c>
      <c r="P300" s="460" t="e">
        <f t="shared" ca="1" si="82"/>
        <v>#VALUE!</v>
      </c>
      <c r="Q300" s="460" t="e">
        <f t="shared" ca="1" si="82"/>
        <v>#VALUE!</v>
      </c>
      <c r="R300" s="460" t="e">
        <f t="shared" ca="1" si="82"/>
        <v>#VALUE!</v>
      </c>
      <c r="S300" s="460" t="e">
        <f t="shared" ca="1" si="82"/>
        <v>#VALUE!</v>
      </c>
      <c r="T300" s="460" t="e">
        <f t="shared" ca="1" si="82"/>
        <v>#VALUE!</v>
      </c>
      <c r="U300" s="460" t="e">
        <f t="shared" ca="1" si="82"/>
        <v>#VALUE!</v>
      </c>
      <c r="V300" s="460" t="e">
        <f t="shared" ca="1" si="82"/>
        <v>#VALUE!</v>
      </c>
    </row>
    <row r="301" spans="5:22">
      <c r="E301" s="460" t="e">
        <f t="shared" ca="1" si="81"/>
        <v>#VALUE!</v>
      </c>
      <c r="F301" s="460" t="e">
        <f t="shared" ca="1" si="82"/>
        <v>#VALUE!</v>
      </c>
      <c r="G301" s="460" t="e">
        <f t="shared" ca="1" si="82"/>
        <v>#VALUE!</v>
      </c>
      <c r="H301" s="460" t="e">
        <f t="shared" ca="1" si="82"/>
        <v>#VALUE!</v>
      </c>
      <c r="I301" s="460" t="e">
        <f t="shared" ca="1" si="82"/>
        <v>#VALUE!</v>
      </c>
      <c r="J301" s="460" t="e">
        <f t="shared" ca="1" si="82"/>
        <v>#VALUE!</v>
      </c>
      <c r="K301" s="460" t="e">
        <f t="shared" ca="1" si="82"/>
        <v>#VALUE!</v>
      </c>
      <c r="L301" s="460" t="e">
        <f t="shared" ca="1" si="82"/>
        <v>#VALUE!</v>
      </c>
      <c r="M301" s="460" t="e">
        <f t="shared" ca="1" si="82"/>
        <v>#VALUE!</v>
      </c>
      <c r="N301" s="460" t="e">
        <f t="shared" ca="1" si="82"/>
        <v>#VALUE!</v>
      </c>
      <c r="O301" s="460" t="e">
        <f t="shared" ca="1" si="82"/>
        <v>#VALUE!</v>
      </c>
      <c r="P301" s="460" t="e">
        <f t="shared" ca="1" si="82"/>
        <v>#VALUE!</v>
      </c>
      <c r="Q301" s="460" t="e">
        <f t="shared" ca="1" si="82"/>
        <v>#VALUE!</v>
      </c>
      <c r="R301" s="460" t="e">
        <f t="shared" ca="1" si="82"/>
        <v>#VALUE!</v>
      </c>
      <c r="S301" s="460" t="e">
        <f t="shared" ca="1" si="82"/>
        <v>#VALUE!</v>
      </c>
      <c r="T301" s="460" t="e">
        <f t="shared" ca="1" si="82"/>
        <v>#VALUE!</v>
      </c>
      <c r="U301" s="460" t="e">
        <f t="shared" ca="1" si="82"/>
        <v>#VALUE!</v>
      </c>
      <c r="V301" s="460" t="e">
        <f t="shared" ca="1" si="82"/>
        <v>#VALUE!</v>
      </c>
    </row>
    <row r="302" spans="5:22">
      <c r="E302" s="460" t="e">
        <f t="shared" ca="1" si="81"/>
        <v>#VALUE!</v>
      </c>
      <c r="F302" s="460" t="e">
        <f t="shared" ca="1" si="82"/>
        <v>#VALUE!</v>
      </c>
      <c r="G302" s="460" t="e">
        <f t="shared" ca="1" si="82"/>
        <v>#VALUE!</v>
      </c>
      <c r="H302" s="460" t="e">
        <f t="shared" ca="1" si="82"/>
        <v>#VALUE!</v>
      </c>
      <c r="I302" s="460" t="e">
        <f t="shared" ca="1" si="82"/>
        <v>#VALUE!</v>
      </c>
      <c r="J302" s="460" t="e">
        <f t="shared" ca="1" si="82"/>
        <v>#VALUE!</v>
      </c>
      <c r="K302" s="460" t="e">
        <f t="shared" ca="1" si="82"/>
        <v>#VALUE!</v>
      </c>
      <c r="L302" s="460" t="e">
        <f t="shared" ca="1" si="82"/>
        <v>#VALUE!</v>
      </c>
      <c r="M302" s="460" t="e">
        <f t="shared" ca="1" si="82"/>
        <v>#VALUE!</v>
      </c>
      <c r="N302" s="460" t="e">
        <f t="shared" ca="1" si="82"/>
        <v>#VALUE!</v>
      </c>
      <c r="O302" s="460" t="e">
        <f t="shared" ca="1" si="82"/>
        <v>#VALUE!</v>
      </c>
      <c r="P302" s="460" t="e">
        <f t="shared" ca="1" si="82"/>
        <v>#VALUE!</v>
      </c>
      <c r="Q302" s="460" t="e">
        <f t="shared" ca="1" si="82"/>
        <v>#VALUE!</v>
      </c>
      <c r="R302" s="460" t="e">
        <f t="shared" ca="1" si="82"/>
        <v>#VALUE!</v>
      </c>
      <c r="S302" s="460" t="e">
        <f t="shared" ca="1" si="82"/>
        <v>#VALUE!</v>
      </c>
      <c r="T302" s="460" t="e">
        <f t="shared" ca="1" si="82"/>
        <v>#VALUE!</v>
      </c>
      <c r="U302" s="460" t="e">
        <f t="shared" ca="1" si="82"/>
        <v>#VALUE!</v>
      </c>
      <c r="V302" s="460" t="e">
        <f t="shared" ca="1" si="82"/>
        <v>#VALUE!</v>
      </c>
    </row>
    <row r="303" spans="5:22">
      <c r="E303" s="460" t="e">
        <f t="shared" ca="1" si="81"/>
        <v>#VALUE!</v>
      </c>
      <c r="F303" s="460" t="e">
        <f t="shared" ca="1" si="82"/>
        <v>#VALUE!</v>
      </c>
      <c r="G303" s="460" t="e">
        <f t="shared" ca="1" si="82"/>
        <v>#VALUE!</v>
      </c>
      <c r="H303" s="460" t="e">
        <f t="shared" ca="1" si="82"/>
        <v>#VALUE!</v>
      </c>
      <c r="I303" s="460" t="e">
        <f t="shared" ca="1" si="82"/>
        <v>#VALUE!</v>
      </c>
      <c r="J303" s="460" t="e">
        <f t="shared" ca="1" si="82"/>
        <v>#VALUE!</v>
      </c>
      <c r="K303" s="460" t="e">
        <f t="shared" ca="1" si="82"/>
        <v>#VALUE!</v>
      </c>
      <c r="L303" s="460" t="e">
        <f t="shared" ca="1" si="82"/>
        <v>#VALUE!</v>
      </c>
      <c r="M303" s="460" t="e">
        <f t="shared" ca="1" si="82"/>
        <v>#VALUE!</v>
      </c>
      <c r="N303" s="460" t="e">
        <f t="shared" ca="1" si="82"/>
        <v>#VALUE!</v>
      </c>
      <c r="O303" s="460" t="e">
        <f t="shared" ca="1" si="82"/>
        <v>#VALUE!</v>
      </c>
      <c r="P303" s="460" t="e">
        <f t="shared" ca="1" si="82"/>
        <v>#VALUE!</v>
      </c>
      <c r="Q303" s="460" t="e">
        <f t="shared" ca="1" si="82"/>
        <v>#VALUE!</v>
      </c>
      <c r="R303" s="460" t="e">
        <f t="shared" ca="1" si="82"/>
        <v>#VALUE!</v>
      </c>
      <c r="S303" s="460" t="e">
        <f t="shared" ca="1" si="82"/>
        <v>#VALUE!</v>
      </c>
      <c r="T303" s="460" t="e">
        <f t="shared" ca="1" si="82"/>
        <v>#VALUE!</v>
      </c>
      <c r="U303" s="460" t="e">
        <f t="shared" ca="1" si="82"/>
        <v>#VALUE!</v>
      </c>
      <c r="V303" s="460" t="e">
        <f t="shared" ca="1" si="82"/>
        <v>#VALUE!</v>
      </c>
    </row>
    <row r="304" spans="5:22">
      <c r="E304" s="460" t="e">
        <f t="shared" ca="1" si="81"/>
        <v>#VALUE!</v>
      </c>
      <c r="F304" s="460" t="e">
        <f t="shared" ca="1" si="82"/>
        <v>#VALUE!</v>
      </c>
      <c r="G304" s="460" t="e">
        <f t="shared" ca="1" si="82"/>
        <v>#VALUE!</v>
      </c>
      <c r="H304" s="460" t="e">
        <f t="shared" ca="1" si="82"/>
        <v>#VALUE!</v>
      </c>
      <c r="I304" s="460" t="e">
        <f t="shared" ca="1" si="82"/>
        <v>#VALUE!</v>
      </c>
      <c r="J304" s="460" t="e">
        <f t="shared" ca="1" si="82"/>
        <v>#VALUE!</v>
      </c>
      <c r="K304" s="460" t="e">
        <f t="shared" ca="1" si="82"/>
        <v>#VALUE!</v>
      </c>
      <c r="L304" s="460" t="e">
        <f t="shared" ca="1" si="82"/>
        <v>#VALUE!</v>
      </c>
      <c r="M304" s="460" t="e">
        <f t="shared" ca="1" si="82"/>
        <v>#VALUE!</v>
      </c>
      <c r="N304" s="460" t="e">
        <f t="shared" ca="1" si="82"/>
        <v>#VALUE!</v>
      </c>
      <c r="O304" s="460" t="e">
        <f t="shared" ca="1" si="82"/>
        <v>#VALUE!</v>
      </c>
      <c r="P304" s="460" t="e">
        <f t="shared" ca="1" si="82"/>
        <v>#VALUE!</v>
      </c>
      <c r="Q304" s="460" t="e">
        <f t="shared" ca="1" si="82"/>
        <v>#VALUE!</v>
      </c>
      <c r="R304" s="460" t="e">
        <f t="shared" ca="1" si="82"/>
        <v>#VALUE!</v>
      </c>
      <c r="S304" s="460" t="e">
        <f t="shared" ca="1" si="82"/>
        <v>#VALUE!</v>
      </c>
      <c r="T304" s="460" t="e">
        <f t="shared" ca="1" si="82"/>
        <v>#VALUE!</v>
      </c>
      <c r="U304" s="460" t="e">
        <f t="shared" ca="1" si="82"/>
        <v>#VALUE!</v>
      </c>
      <c r="V304" s="460" t="e">
        <f t="shared" ca="1" si="82"/>
        <v>#VALUE!</v>
      </c>
    </row>
    <row r="305" spans="5:22">
      <c r="E305" s="460" t="e">
        <f t="shared" ca="1" si="81"/>
        <v>#VALUE!</v>
      </c>
      <c r="F305" s="460" t="e">
        <f t="shared" ca="1" si="82"/>
        <v>#VALUE!</v>
      </c>
      <c r="G305" s="460" t="e">
        <f t="shared" ca="1" si="82"/>
        <v>#VALUE!</v>
      </c>
      <c r="H305" s="460" t="e">
        <f t="shared" ca="1" si="82"/>
        <v>#VALUE!</v>
      </c>
      <c r="I305" s="460" t="e">
        <f t="shared" ca="1" si="82"/>
        <v>#VALUE!</v>
      </c>
      <c r="J305" s="460" t="e">
        <f t="shared" ca="1" si="82"/>
        <v>#VALUE!</v>
      </c>
      <c r="K305" s="460" t="e">
        <f t="shared" ca="1" si="82"/>
        <v>#VALUE!</v>
      </c>
      <c r="L305" s="460" t="e">
        <f t="shared" ca="1" si="82"/>
        <v>#VALUE!</v>
      </c>
      <c r="M305" s="460" t="e">
        <f t="shared" ca="1" si="82"/>
        <v>#VALUE!</v>
      </c>
      <c r="N305" s="460" t="e">
        <f t="shared" ca="1" si="82"/>
        <v>#VALUE!</v>
      </c>
      <c r="O305" s="460" t="e">
        <f t="shared" ca="1" si="82"/>
        <v>#VALUE!</v>
      </c>
      <c r="P305" s="460" t="e">
        <f t="shared" ca="1" si="82"/>
        <v>#VALUE!</v>
      </c>
      <c r="Q305" s="460" t="e">
        <f t="shared" ca="1" si="82"/>
        <v>#VALUE!</v>
      </c>
      <c r="R305" s="460" t="e">
        <f t="shared" ca="1" si="82"/>
        <v>#VALUE!</v>
      </c>
      <c r="S305" s="460" t="e">
        <f t="shared" ca="1" si="82"/>
        <v>#VALUE!</v>
      </c>
      <c r="T305" s="460" t="e">
        <f t="shared" ca="1" si="82"/>
        <v>#VALUE!</v>
      </c>
      <c r="U305" s="460" t="e">
        <f t="shared" ca="1" si="82"/>
        <v>#VALUE!</v>
      </c>
      <c r="V305" s="460" t="e">
        <f t="shared" ca="1" si="82"/>
        <v>#VALUE!</v>
      </c>
    </row>
    <row r="306" spans="5:22">
      <c r="E306" s="460" t="e">
        <f t="shared" ca="1" si="81"/>
        <v>#VALUE!</v>
      </c>
      <c r="F306" s="460" t="e">
        <f t="shared" ca="1" si="82"/>
        <v>#VALUE!</v>
      </c>
      <c r="G306" s="460" t="e">
        <f t="shared" ca="1" si="82"/>
        <v>#VALUE!</v>
      </c>
      <c r="H306" s="460" t="e">
        <f t="shared" ca="1" si="82"/>
        <v>#VALUE!</v>
      </c>
      <c r="I306" s="460" t="e">
        <f t="shared" ca="1" si="82"/>
        <v>#VALUE!</v>
      </c>
      <c r="J306" s="460" t="e">
        <f t="shared" ca="1" si="82"/>
        <v>#VALUE!</v>
      </c>
      <c r="K306" s="460" t="e">
        <f t="shared" ca="1" si="82"/>
        <v>#VALUE!</v>
      </c>
      <c r="L306" s="460" t="e">
        <f t="shared" ca="1" si="82"/>
        <v>#VALUE!</v>
      </c>
      <c r="M306" s="460" t="e">
        <f t="shared" ca="1" si="82"/>
        <v>#VALUE!</v>
      </c>
      <c r="N306" s="460" t="e">
        <f t="shared" ca="1" si="82"/>
        <v>#VALUE!</v>
      </c>
      <c r="O306" s="460" t="e">
        <f t="shared" ca="1" si="82"/>
        <v>#VALUE!</v>
      </c>
      <c r="P306" s="460" t="e">
        <f t="shared" ca="1" si="82"/>
        <v>#VALUE!</v>
      </c>
      <c r="Q306" s="460" t="e">
        <f t="shared" ca="1" si="82"/>
        <v>#VALUE!</v>
      </c>
      <c r="R306" s="460" t="e">
        <f t="shared" ca="1" si="82"/>
        <v>#VALUE!</v>
      </c>
      <c r="S306" s="460" t="e">
        <f t="shared" ca="1" si="82"/>
        <v>#VALUE!</v>
      </c>
      <c r="T306" s="460" t="e">
        <f t="shared" ca="1" si="82"/>
        <v>#VALUE!</v>
      </c>
      <c r="U306" s="460" t="e">
        <f t="shared" ca="1" si="82"/>
        <v>#VALUE!</v>
      </c>
      <c r="V306" s="460" t="e">
        <f t="shared" ca="1" si="82"/>
        <v>#VALUE!</v>
      </c>
    </row>
    <row r="307" spans="5:22">
      <c r="E307" s="460" t="e">
        <f t="shared" ca="1" si="81"/>
        <v>#VALUE!</v>
      </c>
      <c r="F307" s="460" t="e">
        <f ca="1">IF(E$307=0,E308,E307)</f>
        <v>#VALUE!</v>
      </c>
      <c r="G307" s="460" t="e">
        <f t="shared" ref="G307:V309" ca="1" si="83">IF(F$307=0,F308,F307)</f>
        <v>#VALUE!</v>
      </c>
      <c r="H307" s="460" t="e">
        <f t="shared" ca="1" si="83"/>
        <v>#VALUE!</v>
      </c>
      <c r="I307" s="460" t="e">
        <f t="shared" ca="1" si="83"/>
        <v>#VALUE!</v>
      </c>
      <c r="J307" s="460" t="e">
        <f t="shared" ca="1" si="83"/>
        <v>#VALUE!</v>
      </c>
      <c r="K307" s="460" t="e">
        <f t="shared" ca="1" si="83"/>
        <v>#VALUE!</v>
      </c>
      <c r="L307" s="460" t="e">
        <f t="shared" ca="1" si="83"/>
        <v>#VALUE!</v>
      </c>
      <c r="M307" s="460" t="e">
        <f t="shared" ca="1" si="83"/>
        <v>#VALUE!</v>
      </c>
      <c r="N307" s="460" t="e">
        <f t="shared" ca="1" si="83"/>
        <v>#VALUE!</v>
      </c>
      <c r="O307" s="460" t="e">
        <f t="shared" ca="1" si="83"/>
        <v>#VALUE!</v>
      </c>
      <c r="P307" s="460" t="e">
        <f t="shared" ca="1" si="83"/>
        <v>#VALUE!</v>
      </c>
      <c r="Q307" s="460" t="e">
        <f t="shared" ca="1" si="83"/>
        <v>#VALUE!</v>
      </c>
      <c r="R307" s="460" t="e">
        <f t="shared" ca="1" si="83"/>
        <v>#VALUE!</v>
      </c>
      <c r="S307" s="460" t="e">
        <f t="shared" ca="1" si="83"/>
        <v>#VALUE!</v>
      </c>
      <c r="T307" s="460" t="e">
        <f t="shared" ca="1" si="83"/>
        <v>#VALUE!</v>
      </c>
      <c r="U307" s="460" t="e">
        <f t="shared" ca="1" si="83"/>
        <v>#VALUE!</v>
      </c>
      <c r="V307" s="460" t="e">
        <f t="shared" ca="1" si="83"/>
        <v>#VALUE!</v>
      </c>
    </row>
    <row r="308" spans="5:22">
      <c r="E308" s="460" t="e">
        <f t="shared" ca="1" si="81"/>
        <v>#VALUE!</v>
      </c>
      <c r="F308" s="460" t="e">
        <f t="shared" ref="F308:U309" ca="1" si="84">IF(E$307=0,E309,E308)</f>
        <v>#VALUE!</v>
      </c>
      <c r="G308" s="460" t="e">
        <f t="shared" ca="1" si="84"/>
        <v>#VALUE!</v>
      </c>
      <c r="H308" s="460" t="e">
        <f t="shared" ca="1" si="84"/>
        <v>#VALUE!</v>
      </c>
      <c r="I308" s="460" t="e">
        <f t="shared" ca="1" si="84"/>
        <v>#VALUE!</v>
      </c>
      <c r="J308" s="460" t="e">
        <f t="shared" ca="1" si="84"/>
        <v>#VALUE!</v>
      </c>
      <c r="K308" s="460" t="e">
        <f t="shared" ca="1" si="84"/>
        <v>#VALUE!</v>
      </c>
      <c r="L308" s="460" t="e">
        <f t="shared" ca="1" si="84"/>
        <v>#VALUE!</v>
      </c>
      <c r="M308" s="460" t="e">
        <f t="shared" ca="1" si="84"/>
        <v>#VALUE!</v>
      </c>
      <c r="N308" s="460" t="e">
        <f t="shared" ca="1" si="84"/>
        <v>#VALUE!</v>
      </c>
      <c r="O308" s="460" t="e">
        <f t="shared" ca="1" si="84"/>
        <v>#VALUE!</v>
      </c>
      <c r="P308" s="460" t="e">
        <f t="shared" ca="1" si="84"/>
        <v>#VALUE!</v>
      </c>
      <c r="Q308" s="460" t="e">
        <f t="shared" ca="1" si="84"/>
        <v>#VALUE!</v>
      </c>
      <c r="R308" s="460" t="e">
        <f t="shared" ca="1" si="84"/>
        <v>#VALUE!</v>
      </c>
      <c r="S308" s="460" t="e">
        <f t="shared" ca="1" si="84"/>
        <v>#VALUE!</v>
      </c>
      <c r="T308" s="460" t="e">
        <f t="shared" ca="1" si="84"/>
        <v>#VALUE!</v>
      </c>
      <c r="U308" s="460" t="e">
        <f t="shared" ca="1" si="84"/>
        <v>#VALUE!</v>
      </c>
      <c r="V308" s="460" t="e">
        <f t="shared" ca="1" si="83"/>
        <v>#VALUE!</v>
      </c>
    </row>
    <row r="309" spans="5:22">
      <c r="E309" s="460" t="e">
        <f t="shared" ca="1" si="81"/>
        <v>#VALUE!</v>
      </c>
      <c r="F309" s="460" t="e">
        <f t="shared" ca="1" si="84"/>
        <v>#VALUE!</v>
      </c>
      <c r="G309" s="460" t="e">
        <f t="shared" ca="1" si="83"/>
        <v>#VALUE!</v>
      </c>
      <c r="H309" s="460" t="e">
        <f t="shared" ca="1" si="83"/>
        <v>#VALUE!</v>
      </c>
      <c r="I309" s="460" t="e">
        <f t="shared" ca="1" si="83"/>
        <v>#VALUE!</v>
      </c>
      <c r="J309" s="460" t="e">
        <f t="shared" ca="1" si="83"/>
        <v>#VALUE!</v>
      </c>
      <c r="K309" s="460" t="e">
        <f t="shared" ca="1" si="83"/>
        <v>#VALUE!</v>
      </c>
      <c r="L309" s="460" t="e">
        <f t="shared" ca="1" si="83"/>
        <v>#VALUE!</v>
      </c>
      <c r="M309" s="460" t="e">
        <f t="shared" ca="1" si="83"/>
        <v>#VALUE!</v>
      </c>
      <c r="N309" s="460" t="e">
        <f t="shared" ca="1" si="83"/>
        <v>#VALUE!</v>
      </c>
      <c r="O309" s="460" t="e">
        <f t="shared" ca="1" si="83"/>
        <v>#VALUE!</v>
      </c>
      <c r="P309" s="460" t="e">
        <f t="shared" ca="1" si="83"/>
        <v>#VALUE!</v>
      </c>
      <c r="Q309" s="460" t="e">
        <f t="shared" ca="1" si="83"/>
        <v>#VALUE!</v>
      </c>
      <c r="R309" s="460" t="e">
        <f t="shared" ca="1" si="83"/>
        <v>#VALUE!</v>
      </c>
      <c r="S309" s="460" t="e">
        <f t="shared" ca="1" si="83"/>
        <v>#VALUE!</v>
      </c>
      <c r="T309" s="460" t="e">
        <f t="shared" ca="1" si="83"/>
        <v>#VALUE!</v>
      </c>
      <c r="U309" s="460" t="e">
        <f t="shared" ca="1" si="83"/>
        <v>#VALUE!</v>
      </c>
      <c r="V309" s="460" t="e">
        <f t="shared" ca="1" si="83"/>
        <v>#VALUE!</v>
      </c>
    </row>
    <row r="310" spans="5:22">
      <c r="E310" s="463"/>
      <c r="F310" s="463"/>
      <c r="G310" s="463"/>
      <c r="H310" s="463"/>
      <c r="I310" s="463"/>
      <c r="J310" s="463"/>
      <c r="K310" s="461"/>
      <c r="L310" s="461"/>
      <c r="M310" s="461"/>
      <c r="N310" s="461"/>
      <c r="O310" s="461"/>
      <c r="P310" s="461"/>
      <c r="Q310" s="461"/>
      <c r="R310" s="461"/>
      <c r="S310" s="461"/>
      <c r="T310" s="461"/>
      <c r="U310" s="461"/>
      <c r="V310" s="461"/>
    </row>
    <row r="311" spans="5:22">
      <c r="E311" s="460" t="e">
        <f t="shared" ref="E311:E328" ca="1" si="85">V292</f>
        <v>#VALUE!</v>
      </c>
      <c r="F311" s="460" t="e">
        <f t="shared" ref="F311:V325" ca="1" si="86">E311</f>
        <v>#VALUE!</v>
      </c>
      <c r="G311" s="460" t="e">
        <f t="shared" ca="1" si="86"/>
        <v>#VALUE!</v>
      </c>
      <c r="H311" s="460" t="e">
        <f t="shared" ca="1" si="86"/>
        <v>#VALUE!</v>
      </c>
      <c r="I311" s="460" t="e">
        <f t="shared" ca="1" si="86"/>
        <v>#VALUE!</v>
      </c>
      <c r="J311" s="460" t="e">
        <f t="shared" ca="1" si="86"/>
        <v>#VALUE!</v>
      </c>
      <c r="K311" s="460" t="e">
        <f t="shared" ca="1" si="86"/>
        <v>#VALUE!</v>
      </c>
      <c r="L311" s="460" t="e">
        <f t="shared" ca="1" si="86"/>
        <v>#VALUE!</v>
      </c>
      <c r="M311" s="460" t="e">
        <f t="shared" ca="1" si="86"/>
        <v>#VALUE!</v>
      </c>
      <c r="N311" s="460" t="e">
        <f t="shared" ca="1" si="86"/>
        <v>#VALUE!</v>
      </c>
      <c r="O311" s="460" t="e">
        <f t="shared" ca="1" si="86"/>
        <v>#VALUE!</v>
      </c>
      <c r="P311" s="460" t="e">
        <f t="shared" ca="1" si="86"/>
        <v>#VALUE!</v>
      </c>
      <c r="Q311" s="460" t="e">
        <f t="shared" ca="1" si="86"/>
        <v>#VALUE!</v>
      </c>
      <c r="R311" s="460" t="e">
        <f t="shared" ca="1" si="86"/>
        <v>#VALUE!</v>
      </c>
      <c r="S311" s="460" t="e">
        <f t="shared" ca="1" si="86"/>
        <v>#VALUE!</v>
      </c>
      <c r="T311" s="460" t="e">
        <f t="shared" ca="1" si="86"/>
        <v>#VALUE!</v>
      </c>
      <c r="U311" s="460" t="e">
        <f t="shared" ca="1" si="86"/>
        <v>#VALUE!</v>
      </c>
      <c r="V311" s="460" t="e">
        <f t="shared" ca="1" si="86"/>
        <v>#VALUE!</v>
      </c>
    </row>
    <row r="312" spans="5:22">
      <c r="E312" s="460" t="e">
        <f t="shared" ca="1" si="85"/>
        <v>#VALUE!</v>
      </c>
      <c r="F312" s="460" t="e">
        <f t="shared" ca="1" si="86"/>
        <v>#VALUE!</v>
      </c>
      <c r="G312" s="460" t="e">
        <f t="shared" ca="1" si="86"/>
        <v>#VALUE!</v>
      </c>
      <c r="H312" s="460" t="e">
        <f t="shared" ca="1" si="86"/>
        <v>#VALUE!</v>
      </c>
      <c r="I312" s="460" t="e">
        <f t="shared" ca="1" si="86"/>
        <v>#VALUE!</v>
      </c>
      <c r="J312" s="460" t="e">
        <f t="shared" ca="1" si="86"/>
        <v>#VALUE!</v>
      </c>
      <c r="K312" s="460" t="e">
        <f t="shared" ca="1" si="86"/>
        <v>#VALUE!</v>
      </c>
      <c r="L312" s="460" t="e">
        <f t="shared" ca="1" si="86"/>
        <v>#VALUE!</v>
      </c>
      <c r="M312" s="460" t="e">
        <f t="shared" ca="1" si="86"/>
        <v>#VALUE!</v>
      </c>
      <c r="N312" s="460" t="e">
        <f t="shared" ca="1" si="86"/>
        <v>#VALUE!</v>
      </c>
      <c r="O312" s="460" t="e">
        <f t="shared" ca="1" si="86"/>
        <v>#VALUE!</v>
      </c>
      <c r="P312" s="460" t="e">
        <f t="shared" ca="1" si="86"/>
        <v>#VALUE!</v>
      </c>
      <c r="Q312" s="460" t="e">
        <f t="shared" ca="1" si="86"/>
        <v>#VALUE!</v>
      </c>
      <c r="R312" s="460" t="e">
        <f t="shared" ca="1" si="86"/>
        <v>#VALUE!</v>
      </c>
      <c r="S312" s="460" t="e">
        <f t="shared" ca="1" si="86"/>
        <v>#VALUE!</v>
      </c>
      <c r="T312" s="460" t="e">
        <f t="shared" ca="1" si="86"/>
        <v>#VALUE!</v>
      </c>
      <c r="U312" s="460" t="e">
        <f t="shared" ca="1" si="86"/>
        <v>#VALUE!</v>
      </c>
      <c r="V312" s="460" t="e">
        <f t="shared" ca="1" si="86"/>
        <v>#VALUE!</v>
      </c>
    </row>
    <row r="313" spans="5:22">
      <c r="E313" s="460" t="e">
        <f t="shared" ca="1" si="85"/>
        <v>#VALUE!</v>
      </c>
      <c r="F313" s="460" t="e">
        <f t="shared" ca="1" si="86"/>
        <v>#VALUE!</v>
      </c>
      <c r="G313" s="460" t="e">
        <f t="shared" ca="1" si="86"/>
        <v>#VALUE!</v>
      </c>
      <c r="H313" s="460" t="e">
        <f t="shared" ca="1" si="86"/>
        <v>#VALUE!</v>
      </c>
      <c r="I313" s="460" t="e">
        <f t="shared" ca="1" si="86"/>
        <v>#VALUE!</v>
      </c>
      <c r="J313" s="460" t="e">
        <f t="shared" ca="1" si="86"/>
        <v>#VALUE!</v>
      </c>
      <c r="K313" s="460" t="e">
        <f t="shared" ca="1" si="86"/>
        <v>#VALUE!</v>
      </c>
      <c r="L313" s="460" t="e">
        <f t="shared" ca="1" si="86"/>
        <v>#VALUE!</v>
      </c>
      <c r="M313" s="460" t="e">
        <f t="shared" ca="1" si="86"/>
        <v>#VALUE!</v>
      </c>
      <c r="N313" s="460" t="e">
        <f t="shared" ca="1" si="86"/>
        <v>#VALUE!</v>
      </c>
      <c r="O313" s="460" t="e">
        <f t="shared" ca="1" si="86"/>
        <v>#VALUE!</v>
      </c>
      <c r="P313" s="460" t="e">
        <f t="shared" ca="1" si="86"/>
        <v>#VALUE!</v>
      </c>
      <c r="Q313" s="460" t="e">
        <f t="shared" ca="1" si="86"/>
        <v>#VALUE!</v>
      </c>
      <c r="R313" s="460" t="e">
        <f t="shared" ca="1" si="86"/>
        <v>#VALUE!</v>
      </c>
      <c r="S313" s="460" t="e">
        <f t="shared" ca="1" si="86"/>
        <v>#VALUE!</v>
      </c>
      <c r="T313" s="460" t="e">
        <f t="shared" ca="1" si="86"/>
        <v>#VALUE!</v>
      </c>
      <c r="U313" s="460" t="e">
        <f t="shared" ca="1" si="86"/>
        <v>#VALUE!</v>
      </c>
      <c r="V313" s="460" t="e">
        <f t="shared" ca="1" si="86"/>
        <v>#VALUE!</v>
      </c>
    </row>
    <row r="314" spans="5:22">
      <c r="E314" s="460" t="e">
        <f t="shared" ca="1" si="85"/>
        <v>#VALUE!</v>
      </c>
      <c r="F314" s="460" t="e">
        <f t="shared" ca="1" si="86"/>
        <v>#VALUE!</v>
      </c>
      <c r="G314" s="460" t="e">
        <f t="shared" ca="1" si="86"/>
        <v>#VALUE!</v>
      </c>
      <c r="H314" s="460" t="e">
        <f t="shared" ca="1" si="86"/>
        <v>#VALUE!</v>
      </c>
      <c r="I314" s="460" t="e">
        <f t="shared" ca="1" si="86"/>
        <v>#VALUE!</v>
      </c>
      <c r="J314" s="460" t="e">
        <f t="shared" ca="1" si="86"/>
        <v>#VALUE!</v>
      </c>
      <c r="K314" s="460" t="e">
        <f t="shared" ca="1" si="86"/>
        <v>#VALUE!</v>
      </c>
      <c r="L314" s="460" t="e">
        <f t="shared" ca="1" si="86"/>
        <v>#VALUE!</v>
      </c>
      <c r="M314" s="460" t="e">
        <f t="shared" ca="1" si="86"/>
        <v>#VALUE!</v>
      </c>
      <c r="N314" s="460" t="e">
        <f t="shared" ca="1" si="86"/>
        <v>#VALUE!</v>
      </c>
      <c r="O314" s="460" t="e">
        <f t="shared" ca="1" si="86"/>
        <v>#VALUE!</v>
      </c>
      <c r="P314" s="460" t="e">
        <f t="shared" ca="1" si="86"/>
        <v>#VALUE!</v>
      </c>
      <c r="Q314" s="460" t="e">
        <f t="shared" ca="1" si="86"/>
        <v>#VALUE!</v>
      </c>
      <c r="R314" s="460" t="e">
        <f t="shared" ca="1" si="86"/>
        <v>#VALUE!</v>
      </c>
      <c r="S314" s="460" t="e">
        <f t="shared" ca="1" si="86"/>
        <v>#VALUE!</v>
      </c>
      <c r="T314" s="460" t="e">
        <f t="shared" ca="1" si="86"/>
        <v>#VALUE!</v>
      </c>
      <c r="U314" s="460" t="e">
        <f t="shared" ca="1" si="86"/>
        <v>#VALUE!</v>
      </c>
      <c r="V314" s="460" t="e">
        <f t="shared" ca="1" si="86"/>
        <v>#VALUE!</v>
      </c>
    </row>
    <row r="315" spans="5:22">
      <c r="E315" s="460" t="e">
        <f t="shared" ca="1" si="85"/>
        <v>#VALUE!</v>
      </c>
      <c r="F315" s="460" t="e">
        <f t="shared" ca="1" si="86"/>
        <v>#VALUE!</v>
      </c>
      <c r="G315" s="460" t="e">
        <f t="shared" ca="1" si="86"/>
        <v>#VALUE!</v>
      </c>
      <c r="H315" s="460" t="e">
        <f t="shared" ca="1" si="86"/>
        <v>#VALUE!</v>
      </c>
      <c r="I315" s="460" t="e">
        <f t="shared" ca="1" si="86"/>
        <v>#VALUE!</v>
      </c>
      <c r="J315" s="460" t="e">
        <f t="shared" ca="1" si="86"/>
        <v>#VALUE!</v>
      </c>
      <c r="K315" s="460" t="e">
        <f t="shared" ca="1" si="86"/>
        <v>#VALUE!</v>
      </c>
      <c r="L315" s="460" t="e">
        <f t="shared" ca="1" si="86"/>
        <v>#VALUE!</v>
      </c>
      <c r="M315" s="460" t="e">
        <f t="shared" ca="1" si="86"/>
        <v>#VALUE!</v>
      </c>
      <c r="N315" s="460" t="e">
        <f t="shared" ca="1" si="86"/>
        <v>#VALUE!</v>
      </c>
      <c r="O315" s="460" t="e">
        <f t="shared" ca="1" si="86"/>
        <v>#VALUE!</v>
      </c>
      <c r="P315" s="460" t="e">
        <f t="shared" ca="1" si="86"/>
        <v>#VALUE!</v>
      </c>
      <c r="Q315" s="460" t="e">
        <f t="shared" ca="1" si="86"/>
        <v>#VALUE!</v>
      </c>
      <c r="R315" s="460" t="e">
        <f t="shared" ca="1" si="86"/>
        <v>#VALUE!</v>
      </c>
      <c r="S315" s="460" t="e">
        <f t="shared" ca="1" si="86"/>
        <v>#VALUE!</v>
      </c>
      <c r="T315" s="460" t="e">
        <f t="shared" ca="1" si="86"/>
        <v>#VALUE!</v>
      </c>
      <c r="U315" s="460" t="e">
        <f t="shared" ca="1" si="86"/>
        <v>#VALUE!</v>
      </c>
      <c r="V315" s="460" t="e">
        <f t="shared" ca="1" si="86"/>
        <v>#VALUE!</v>
      </c>
    </row>
    <row r="316" spans="5:22">
      <c r="E316" s="460" t="e">
        <f t="shared" ca="1" si="85"/>
        <v>#VALUE!</v>
      </c>
      <c r="F316" s="460" t="e">
        <f t="shared" ca="1" si="86"/>
        <v>#VALUE!</v>
      </c>
      <c r="G316" s="460" t="e">
        <f t="shared" ca="1" si="86"/>
        <v>#VALUE!</v>
      </c>
      <c r="H316" s="460" t="e">
        <f t="shared" ca="1" si="86"/>
        <v>#VALUE!</v>
      </c>
      <c r="I316" s="460" t="e">
        <f t="shared" ca="1" si="86"/>
        <v>#VALUE!</v>
      </c>
      <c r="J316" s="460" t="e">
        <f t="shared" ca="1" si="86"/>
        <v>#VALUE!</v>
      </c>
      <c r="K316" s="460" t="e">
        <f t="shared" ca="1" si="86"/>
        <v>#VALUE!</v>
      </c>
      <c r="L316" s="460" t="e">
        <f t="shared" ca="1" si="86"/>
        <v>#VALUE!</v>
      </c>
      <c r="M316" s="460" t="e">
        <f t="shared" ca="1" si="86"/>
        <v>#VALUE!</v>
      </c>
      <c r="N316" s="460" t="e">
        <f t="shared" ca="1" si="86"/>
        <v>#VALUE!</v>
      </c>
      <c r="O316" s="460" t="e">
        <f t="shared" ca="1" si="86"/>
        <v>#VALUE!</v>
      </c>
      <c r="P316" s="460" t="e">
        <f t="shared" ca="1" si="86"/>
        <v>#VALUE!</v>
      </c>
      <c r="Q316" s="460" t="e">
        <f t="shared" ca="1" si="86"/>
        <v>#VALUE!</v>
      </c>
      <c r="R316" s="460" t="e">
        <f t="shared" ca="1" si="86"/>
        <v>#VALUE!</v>
      </c>
      <c r="S316" s="460" t="e">
        <f t="shared" ca="1" si="86"/>
        <v>#VALUE!</v>
      </c>
      <c r="T316" s="460" t="e">
        <f t="shared" ca="1" si="86"/>
        <v>#VALUE!</v>
      </c>
      <c r="U316" s="460" t="e">
        <f t="shared" ca="1" si="86"/>
        <v>#VALUE!</v>
      </c>
      <c r="V316" s="460" t="e">
        <f t="shared" ca="1" si="86"/>
        <v>#VALUE!</v>
      </c>
    </row>
    <row r="317" spans="5:22">
      <c r="E317" s="460" t="e">
        <f t="shared" ca="1" si="85"/>
        <v>#VALUE!</v>
      </c>
      <c r="F317" s="460" t="e">
        <f t="shared" ca="1" si="86"/>
        <v>#VALUE!</v>
      </c>
      <c r="G317" s="460" t="e">
        <f t="shared" ca="1" si="86"/>
        <v>#VALUE!</v>
      </c>
      <c r="H317" s="460" t="e">
        <f t="shared" ca="1" si="86"/>
        <v>#VALUE!</v>
      </c>
      <c r="I317" s="460" t="e">
        <f t="shared" ca="1" si="86"/>
        <v>#VALUE!</v>
      </c>
      <c r="J317" s="460" t="e">
        <f t="shared" ca="1" si="86"/>
        <v>#VALUE!</v>
      </c>
      <c r="K317" s="460" t="e">
        <f t="shared" ca="1" si="86"/>
        <v>#VALUE!</v>
      </c>
      <c r="L317" s="460" t="e">
        <f t="shared" ca="1" si="86"/>
        <v>#VALUE!</v>
      </c>
      <c r="M317" s="460" t="e">
        <f t="shared" ca="1" si="86"/>
        <v>#VALUE!</v>
      </c>
      <c r="N317" s="460" t="e">
        <f t="shared" ca="1" si="86"/>
        <v>#VALUE!</v>
      </c>
      <c r="O317" s="460" t="e">
        <f t="shared" ca="1" si="86"/>
        <v>#VALUE!</v>
      </c>
      <c r="P317" s="460" t="e">
        <f t="shared" ca="1" si="86"/>
        <v>#VALUE!</v>
      </c>
      <c r="Q317" s="460" t="e">
        <f t="shared" ca="1" si="86"/>
        <v>#VALUE!</v>
      </c>
      <c r="R317" s="460" t="e">
        <f t="shared" ca="1" si="86"/>
        <v>#VALUE!</v>
      </c>
      <c r="S317" s="460" t="e">
        <f t="shared" ca="1" si="86"/>
        <v>#VALUE!</v>
      </c>
      <c r="T317" s="460" t="e">
        <f t="shared" ca="1" si="86"/>
        <v>#VALUE!</v>
      </c>
      <c r="U317" s="460" t="e">
        <f t="shared" ca="1" si="86"/>
        <v>#VALUE!</v>
      </c>
      <c r="V317" s="460" t="e">
        <f t="shared" ca="1" si="86"/>
        <v>#VALUE!</v>
      </c>
    </row>
    <row r="318" spans="5:22">
      <c r="E318" s="460" t="e">
        <f t="shared" ca="1" si="85"/>
        <v>#VALUE!</v>
      </c>
      <c r="F318" s="460" t="e">
        <f t="shared" ca="1" si="86"/>
        <v>#VALUE!</v>
      </c>
      <c r="G318" s="460" t="e">
        <f t="shared" ca="1" si="86"/>
        <v>#VALUE!</v>
      </c>
      <c r="H318" s="460" t="e">
        <f t="shared" ca="1" si="86"/>
        <v>#VALUE!</v>
      </c>
      <c r="I318" s="460" t="e">
        <f t="shared" ca="1" si="86"/>
        <v>#VALUE!</v>
      </c>
      <c r="J318" s="460" t="e">
        <f t="shared" ca="1" si="86"/>
        <v>#VALUE!</v>
      </c>
      <c r="K318" s="460" t="e">
        <f t="shared" ca="1" si="86"/>
        <v>#VALUE!</v>
      </c>
      <c r="L318" s="460" t="e">
        <f t="shared" ca="1" si="86"/>
        <v>#VALUE!</v>
      </c>
      <c r="M318" s="460" t="e">
        <f t="shared" ca="1" si="86"/>
        <v>#VALUE!</v>
      </c>
      <c r="N318" s="460" t="e">
        <f t="shared" ca="1" si="86"/>
        <v>#VALUE!</v>
      </c>
      <c r="O318" s="460" t="e">
        <f t="shared" ca="1" si="86"/>
        <v>#VALUE!</v>
      </c>
      <c r="P318" s="460" t="e">
        <f t="shared" ca="1" si="86"/>
        <v>#VALUE!</v>
      </c>
      <c r="Q318" s="460" t="e">
        <f t="shared" ca="1" si="86"/>
        <v>#VALUE!</v>
      </c>
      <c r="R318" s="460" t="e">
        <f t="shared" ca="1" si="86"/>
        <v>#VALUE!</v>
      </c>
      <c r="S318" s="460" t="e">
        <f t="shared" ca="1" si="86"/>
        <v>#VALUE!</v>
      </c>
      <c r="T318" s="460" t="e">
        <f t="shared" ca="1" si="86"/>
        <v>#VALUE!</v>
      </c>
      <c r="U318" s="460" t="e">
        <f t="shared" ca="1" si="86"/>
        <v>#VALUE!</v>
      </c>
      <c r="V318" s="460" t="e">
        <f t="shared" ca="1" si="86"/>
        <v>#VALUE!</v>
      </c>
    </row>
    <row r="319" spans="5:22">
      <c r="E319" s="460" t="e">
        <f t="shared" ca="1" si="85"/>
        <v>#VALUE!</v>
      </c>
      <c r="F319" s="460" t="e">
        <f t="shared" ca="1" si="86"/>
        <v>#VALUE!</v>
      </c>
      <c r="G319" s="460" t="e">
        <f t="shared" ca="1" si="86"/>
        <v>#VALUE!</v>
      </c>
      <c r="H319" s="460" t="e">
        <f t="shared" ca="1" si="86"/>
        <v>#VALUE!</v>
      </c>
      <c r="I319" s="460" t="e">
        <f t="shared" ca="1" si="86"/>
        <v>#VALUE!</v>
      </c>
      <c r="J319" s="460" t="e">
        <f t="shared" ca="1" si="86"/>
        <v>#VALUE!</v>
      </c>
      <c r="K319" s="460" t="e">
        <f t="shared" ca="1" si="86"/>
        <v>#VALUE!</v>
      </c>
      <c r="L319" s="460" t="e">
        <f t="shared" ca="1" si="86"/>
        <v>#VALUE!</v>
      </c>
      <c r="M319" s="460" t="e">
        <f t="shared" ca="1" si="86"/>
        <v>#VALUE!</v>
      </c>
      <c r="N319" s="460" t="e">
        <f t="shared" ca="1" si="86"/>
        <v>#VALUE!</v>
      </c>
      <c r="O319" s="460" t="e">
        <f t="shared" ca="1" si="86"/>
        <v>#VALUE!</v>
      </c>
      <c r="P319" s="460" t="e">
        <f t="shared" ca="1" si="86"/>
        <v>#VALUE!</v>
      </c>
      <c r="Q319" s="460" t="e">
        <f t="shared" ca="1" si="86"/>
        <v>#VALUE!</v>
      </c>
      <c r="R319" s="460" t="e">
        <f t="shared" ca="1" si="86"/>
        <v>#VALUE!</v>
      </c>
      <c r="S319" s="460" t="e">
        <f t="shared" ca="1" si="86"/>
        <v>#VALUE!</v>
      </c>
      <c r="T319" s="460" t="e">
        <f t="shared" ca="1" si="86"/>
        <v>#VALUE!</v>
      </c>
      <c r="U319" s="460" t="e">
        <f t="shared" ca="1" si="86"/>
        <v>#VALUE!</v>
      </c>
      <c r="V319" s="460" t="e">
        <f t="shared" ca="1" si="86"/>
        <v>#VALUE!</v>
      </c>
    </row>
    <row r="320" spans="5:22">
      <c r="E320" s="460" t="e">
        <f t="shared" ca="1" si="85"/>
        <v>#VALUE!</v>
      </c>
      <c r="F320" s="460" t="e">
        <f t="shared" ca="1" si="86"/>
        <v>#VALUE!</v>
      </c>
      <c r="G320" s="460" t="e">
        <f t="shared" ca="1" si="86"/>
        <v>#VALUE!</v>
      </c>
      <c r="H320" s="460" t="e">
        <f t="shared" ca="1" si="86"/>
        <v>#VALUE!</v>
      </c>
      <c r="I320" s="460" t="e">
        <f t="shared" ca="1" si="86"/>
        <v>#VALUE!</v>
      </c>
      <c r="J320" s="460" t="e">
        <f t="shared" ca="1" si="86"/>
        <v>#VALUE!</v>
      </c>
      <c r="K320" s="460" t="e">
        <f t="shared" ca="1" si="86"/>
        <v>#VALUE!</v>
      </c>
      <c r="L320" s="460" t="e">
        <f t="shared" ca="1" si="86"/>
        <v>#VALUE!</v>
      </c>
      <c r="M320" s="460" t="e">
        <f t="shared" ca="1" si="86"/>
        <v>#VALUE!</v>
      </c>
      <c r="N320" s="460" t="e">
        <f t="shared" ca="1" si="86"/>
        <v>#VALUE!</v>
      </c>
      <c r="O320" s="460" t="e">
        <f t="shared" ca="1" si="86"/>
        <v>#VALUE!</v>
      </c>
      <c r="P320" s="460" t="e">
        <f t="shared" ca="1" si="86"/>
        <v>#VALUE!</v>
      </c>
      <c r="Q320" s="460" t="e">
        <f t="shared" ca="1" si="86"/>
        <v>#VALUE!</v>
      </c>
      <c r="R320" s="460" t="e">
        <f t="shared" ca="1" si="86"/>
        <v>#VALUE!</v>
      </c>
      <c r="S320" s="460" t="e">
        <f t="shared" ca="1" si="86"/>
        <v>#VALUE!</v>
      </c>
      <c r="T320" s="460" t="e">
        <f t="shared" ca="1" si="86"/>
        <v>#VALUE!</v>
      </c>
      <c r="U320" s="460" t="e">
        <f t="shared" ca="1" si="86"/>
        <v>#VALUE!</v>
      </c>
      <c r="V320" s="460" t="e">
        <f t="shared" ca="1" si="86"/>
        <v>#VALUE!</v>
      </c>
    </row>
    <row r="321" spans="5:22">
      <c r="E321" s="460" t="e">
        <f t="shared" ca="1" si="85"/>
        <v>#VALUE!</v>
      </c>
      <c r="F321" s="460" t="e">
        <f t="shared" ca="1" si="86"/>
        <v>#VALUE!</v>
      </c>
      <c r="G321" s="460" t="e">
        <f t="shared" ca="1" si="86"/>
        <v>#VALUE!</v>
      </c>
      <c r="H321" s="460" t="e">
        <f t="shared" ca="1" si="86"/>
        <v>#VALUE!</v>
      </c>
      <c r="I321" s="460" t="e">
        <f t="shared" ca="1" si="86"/>
        <v>#VALUE!</v>
      </c>
      <c r="J321" s="460" t="e">
        <f t="shared" ca="1" si="86"/>
        <v>#VALUE!</v>
      </c>
      <c r="K321" s="460" t="e">
        <f t="shared" ca="1" si="86"/>
        <v>#VALUE!</v>
      </c>
      <c r="L321" s="460" t="e">
        <f t="shared" ca="1" si="86"/>
        <v>#VALUE!</v>
      </c>
      <c r="M321" s="460" t="e">
        <f t="shared" ca="1" si="86"/>
        <v>#VALUE!</v>
      </c>
      <c r="N321" s="460" t="e">
        <f t="shared" ca="1" si="86"/>
        <v>#VALUE!</v>
      </c>
      <c r="O321" s="460" t="e">
        <f t="shared" ca="1" si="86"/>
        <v>#VALUE!</v>
      </c>
      <c r="P321" s="460" t="e">
        <f t="shared" ca="1" si="86"/>
        <v>#VALUE!</v>
      </c>
      <c r="Q321" s="460" t="e">
        <f t="shared" ca="1" si="86"/>
        <v>#VALUE!</v>
      </c>
      <c r="R321" s="460" t="e">
        <f t="shared" ca="1" si="86"/>
        <v>#VALUE!</v>
      </c>
      <c r="S321" s="460" t="e">
        <f t="shared" ca="1" si="86"/>
        <v>#VALUE!</v>
      </c>
      <c r="T321" s="460" t="e">
        <f t="shared" ca="1" si="86"/>
        <v>#VALUE!</v>
      </c>
      <c r="U321" s="460" t="e">
        <f t="shared" ca="1" si="86"/>
        <v>#VALUE!</v>
      </c>
      <c r="V321" s="460" t="e">
        <f t="shared" ca="1" si="86"/>
        <v>#VALUE!</v>
      </c>
    </row>
    <row r="322" spans="5:22">
      <c r="E322" s="460" t="e">
        <f t="shared" ca="1" si="85"/>
        <v>#VALUE!</v>
      </c>
      <c r="F322" s="460" t="e">
        <f t="shared" ca="1" si="86"/>
        <v>#VALUE!</v>
      </c>
      <c r="G322" s="460" t="e">
        <f t="shared" ca="1" si="86"/>
        <v>#VALUE!</v>
      </c>
      <c r="H322" s="460" t="e">
        <f t="shared" ca="1" si="86"/>
        <v>#VALUE!</v>
      </c>
      <c r="I322" s="460" t="e">
        <f t="shared" ca="1" si="86"/>
        <v>#VALUE!</v>
      </c>
      <c r="J322" s="460" t="e">
        <f t="shared" ca="1" si="86"/>
        <v>#VALUE!</v>
      </c>
      <c r="K322" s="460" t="e">
        <f t="shared" ca="1" si="86"/>
        <v>#VALUE!</v>
      </c>
      <c r="L322" s="460" t="e">
        <f t="shared" ca="1" si="86"/>
        <v>#VALUE!</v>
      </c>
      <c r="M322" s="460" t="e">
        <f t="shared" ca="1" si="86"/>
        <v>#VALUE!</v>
      </c>
      <c r="N322" s="460" t="e">
        <f t="shared" ca="1" si="86"/>
        <v>#VALUE!</v>
      </c>
      <c r="O322" s="460" t="e">
        <f t="shared" ca="1" si="86"/>
        <v>#VALUE!</v>
      </c>
      <c r="P322" s="460" t="e">
        <f t="shared" ca="1" si="86"/>
        <v>#VALUE!</v>
      </c>
      <c r="Q322" s="460" t="e">
        <f t="shared" ca="1" si="86"/>
        <v>#VALUE!</v>
      </c>
      <c r="R322" s="460" t="e">
        <f t="shared" ca="1" si="86"/>
        <v>#VALUE!</v>
      </c>
      <c r="S322" s="460" t="e">
        <f t="shared" ca="1" si="86"/>
        <v>#VALUE!</v>
      </c>
      <c r="T322" s="460" t="e">
        <f t="shared" ca="1" si="86"/>
        <v>#VALUE!</v>
      </c>
      <c r="U322" s="460" t="e">
        <f t="shared" ca="1" si="86"/>
        <v>#VALUE!</v>
      </c>
      <c r="V322" s="460" t="e">
        <f t="shared" ca="1" si="86"/>
        <v>#VALUE!</v>
      </c>
    </row>
    <row r="323" spans="5:22">
      <c r="E323" s="460" t="e">
        <f t="shared" ca="1" si="85"/>
        <v>#VALUE!</v>
      </c>
      <c r="F323" s="460" t="e">
        <f t="shared" ca="1" si="86"/>
        <v>#VALUE!</v>
      </c>
      <c r="G323" s="460" t="e">
        <f t="shared" ca="1" si="86"/>
        <v>#VALUE!</v>
      </c>
      <c r="H323" s="460" t="e">
        <f t="shared" ca="1" si="86"/>
        <v>#VALUE!</v>
      </c>
      <c r="I323" s="460" t="e">
        <f t="shared" ca="1" si="86"/>
        <v>#VALUE!</v>
      </c>
      <c r="J323" s="460" t="e">
        <f t="shared" ca="1" si="86"/>
        <v>#VALUE!</v>
      </c>
      <c r="K323" s="460" t="e">
        <f t="shared" ca="1" si="86"/>
        <v>#VALUE!</v>
      </c>
      <c r="L323" s="460" t="e">
        <f t="shared" ca="1" si="86"/>
        <v>#VALUE!</v>
      </c>
      <c r="M323" s="460" t="e">
        <f t="shared" ca="1" si="86"/>
        <v>#VALUE!</v>
      </c>
      <c r="N323" s="460" t="e">
        <f t="shared" ca="1" si="86"/>
        <v>#VALUE!</v>
      </c>
      <c r="O323" s="460" t="e">
        <f t="shared" ca="1" si="86"/>
        <v>#VALUE!</v>
      </c>
      <c r="P323" s="460" t="e">
        <f t="shared" ca="1" si="86"/>
        <v>#VALUE!</v>
      </c>
      <c r="Q323" s="460" t="e">
        <f t="shared" ca="1" si="86"/>
        <v>#VALUE!</v>
      </c>
      <c r="R323" s="460" t="e">
        <f t="shared" ca="1" si="86"/>
        <v>#VALUE!</v>
      </c>
      <c r="S323" s="460" t="e">
        <f t="shared" ca="1" si="86"/>
        <v>#VALUE!</v>
      </c>
      <c r="T323" s="460" t="e">
        <f t="shared" ca="1" si="86"/>
        <v>#VALUE!</v>
      </c>
      <c r="U323" s="460" t="e">
        <f t="shared" ca="1" si="86"/>
        <v>#VALUE!</v>
      </c>
      <c r="V323" s="460" t="e">
        <f t="shared" ca="1" si="86"/>
        <v>#VALUE!</v>
      </c>
    </row>
    <row r="324" spans="5:22">
      <c r="E324" s="460" t="e">
        <f t="shared" ca="1" si="85"/>
        <v>#VALUE!</v>
      </c>
      <c r="F324" s="460" t="e">
        <f t="shared" ca="1" si="86"/>
        <v>#VALUE!</v>
      </c>
      <c r="G324" s="460" t="e">
        <f t="shared" ca="1" si="86"/>
        <v>#VALUE!</v>
      </c>
      <c r="H324" s="460" t="e">
        <f t="shared" ca="1" si="86"/>
        <v>#VALUE!</v>
      </c>
      <c r="I324" s="460" t="e">
        <f t="shared" ca="1" si="86"/>
        <v>#VALUE!</v>
      </c>
      <c r="J324" s="460" t="e">
        <f t="shared" ca="1" si="86"/>
        <v>#VALUE!</v>
      </c>
      <c r="K324" s="460" t="e">
        <f t="shared" ca="1" si="86"/>
        <v>#VALUE!</v>
      </c>
      <c r="L324" s="460" t="e">
        <f t="shared" ca="1" si="86"/>
        <v>#VALUE!</v>
      </c>
      <c r="M324" s="460" t="e">
        <f t="shared" ca="1" si="86"/>
        <v>#VALUE!</v>
      </c>
      <c r="N324" s="460" t="e">
        <f t="shared" ca="1" si="86"/>
        <v>#VALUE!</v>
      </c>
      <c r="O324" s="460" t="e">
        <f t="shared" ca="1" si="86"/>
        <v>#VALUE!</v>
      </c>
      <c r="P324" s="460" t="e">
        <f t="shared" ca="1" si="86"/>
        <v>#VALUE!</v>
      </c>
      <c r="Q324" s="460" t="e">
        <f t="shared" ca="1" si="86"/>
        <v>#VALUE!</v>
      </c>
      <c r="R324" s="460" t="e">
        <f t="shared" ca="1" si="86"/>
        <v>#VALUE!</v>
      </c>
      <c r="S324" s="460" t="e">
        <f t="shared" ca="1" si="86"/>
        <v>#VALUE!</v>
      </c>
      <c r="T324" s="460" t="e">
        <f t="shared" ca="1" si="86"/>
        <v>#VALUE!</v>
      </c>
      <c r="U324" s="460" t="e">
        <f t="shared" ca="1" si="86"/>
        <v>#VALUE!</v>
      </c>
      <c r="V324" s="460" t="e">
        <f t="shared" ca="1" si="86"/>
        <v>#VALUE!</v>
      </c>
    </row>
    <row r="325" spans="5:22">
      <c r="E325" s="460" t="e">
        <f t="shared" ca="1" si="85"/>
        <v>#VALUE!</v>
      </c>
      <c r="F325" s="460" t="e">
        <f t="shared" ca="1" si="86"/>
        <v>#VALUE!</v>
      </c>
      <c r="G325" s="460" t="e">
        <f t="shared" ca="1" si="86"/>
        <v>#VALUE!</v>
      </c>
      <c r="H325" s="460" t="e">
        <f t="shared" ca="1" si="86"/>
        <v>#VALUE!</v>
      </c>
      <c r="I325" s="460" t="e">
        <f t="shared" ca="1" si="86"/>
        <v>#VALUE!</v>
      </c>
      <c r="J325" s="460" t="e">
        <f t="shared" ca="1" si="86"/>
        <v>#VALUE!</v>
      </c>
      <c r="K325" s="460" t="e">
        <f t="shared" ca="1" si="86"/>
        <v>#VALUE!</v>
      </c>
      <c r="L325" s="460" t="e">
        <f t="shared" ca="1" si="86"/>
        <v>#VALUE!</v>
      </c>
      <c r="M325" s="460" t="e">
        <f t="shared" ca="1" si="86"/>
        <v>#VALUE!</v>
      </c>
      <c r="N325" s="460" t="e">
        <f t="shared" ca="1" si="86"/>
        <v>#VALUE!</v>
      </c>
      <c r="O325" s="460" t="e">
        <f t="shared" ca="1" si="86"/>
        <v>#VALUE!</v>
      </c>
      <c r="P325" s="460" t="e">
        <f t="shared" ca="1" si="86"/>
        <v>#VALUE!</v>
      </c>
      <c r="Q325" s="460" t="e">
        <f t="shared" ca="1" si="86"/>
        <v>#VALUE!</v>
      </c>
      <c r="R325" s="460" t="e">
        <f t="shared" ca="1" si="86"/>
        <v>#VALUE!</v>
      </c>
      <c r="S325" s="460" t="e">
        <f t="shared" ca="1" si="86"/>
        <v>#VALUE!</v>
      </c>
      <c r="T325" s="460" t="e">
        <f t="shared" ca="1" si="86"/>
        <v>#VALUE!</v>
      </c>
      <c r="U325" s="460" t="e">
        <f t="shared" ca="1" si="86"/>
        <v>#VALUE!</v>
      </c>
      <c r="V325" s="460" t="e">
        <f t="shared" ca="1" si="86"/>
        <v>#VALUE!</v>
      </c>
    </row>
    <row r="326" spans="5:22">
      <c r="E326" s="460" t="e">
        <f t="shared" ca="1" si="85"/>
        <v>#VALUE!</v>
      </c>
      <c r="F326" s="460" t="e">
        <f t="shared" ref="F326:V326" ca="1" si="87">E326</f>
        <v>#VALUE!</v>
      </c>
      <c r="G326" s="460" t="e">
        <f t="shared" ca="1" si="87"/>
        <v>#VALUE!</v>
      </c>
      <c r="H326" s="460" t="e">
        <f t="shared" ca="1" si="87"/>
        <v>#VALUE!</v>
      </c>
      <c r="I326" s="460" t="e">
        <f t="shared" ca="1" si="87"/>
        <v>#VALUE!</v>
      </c>
      <c r="J326" s="460" t="e">
        <f t="shared" ca="1" si="87"/>
        <v>#VALUE!</v>
      </c>
      <c r="K326" s="460" t="e">
        <f t="shared" ca="1" si="87"/>
        <v>#VALUE!</v>
      </c>
      <c r="L326" s="460" t="e">
        <f t="shared" ca="1" si="87"/>
        <v>#VALUE!</v>
      </c>
      <c r="M326" s="460" t="e">
        <f t="shared" ca="1" si="87"/>
        <v>#VALUE!</v>
      </c>
      <c r="N326" s="460" t="e">
        <f t="shared" ca="1" si="87"/>
        <v>#VALUE!</v>
      </c>
      <c r="O326" s="460" t="e">
        <f t="shared" ca="1" si="87"/>
        <v>#VALUE!</v>
      </c>
      <c r="P326" s="460" t="e">
        <f t="shared" ca="1" si="87"/>
        <v>#VALUE!</v>
      </c>
      <c r="Q326" s="460" t="e">
        <f t="shared" ca="1" si="87"/>
        <v>#VALUE!</v>
      </c>
      <c r="R326" s="460" t="e">
        <f t="shared" ca="1" si="87"/>
        <v>#VALUE!</v>
      </c>
      <c r="S326" s="460" t="e">
        <f t="shared" ca="1" si="87"/>
        <v>#VALUE!</v>
      </c>
      <c r="T326" s="460" t="e">
        <f t="shared" ca="1" si="87"/>
        <v>#VALUE!</v>
      </c>
      <c r="U326" s="460" t="e">
        <f t="shared" ca="1" si="87"/>
        <v>#VALUE!</v>
      </c>
      <c r="V326" s="460" t="e">
        <f t="shared" ca="1" si="87"/>
        <v>#VALUE!</v>
      </c>
    </row>
    <row r="327" spans="5:22">
      <c r="E327" s="460" t="e">
        <f t="shared" ca="1" si="85"/>
        <v>#VALUE!</v>
      </c>
      <c r="F327" s="460" t="e">
        <f ca="1">IF(E$327=0,E328,E327)</f>
        <v>#VALUE!</v>
      </c>
      <c r="G327" s="460" t="e">
        <f t="shared" ref="G327:V328" ca="1" si="88">IF(F$327=0,F328,F327)</f>
        <v>#VALUE!</v>
      </c>
      <c r="H327" s="460" t="e">
        <f t="shared" ca="1" si="88"/>
        <v>#VALUE!</v>
      </c>
      <c r="I327" s="460" t="e">
        <f t="shared" ca="1" si="88"/>
        <v>#VALUE!</v>
      </c>
      <c r="J327" s="460" t="e">
        <f t="shared" ca="1" si="88"/>
        <v>#VALUE!</v>
      </c>
      <c r="K327" s="460" t="e">
        <f t="shared" ca="1" si="88"/>
        <v>#VALUE!</v>
      </c>
      <c r="L327" s="460" t="e">
        <f t="shared" ca="1" si="88"/>
        <v>#VALUE!</v>
      </c>
      <c r="M327" s="460" t="e">
        <f t="shared" ca="1" si="88"/>
        <v>#VALUE!</v>
      </c>
      <c r="N327" s="460" t="e">
        <f t="shared" ca="1" si="88"/>
        <v>#VALUE!</v>
      </c>
      <c r="O327" s="460" t="e">
        <f t="shared" ca="1" si="88"/>
        <v>#VALUE!</v>
      </c>
      <c r="P327" s="460" t="e">
        <f t="shared" ca="1" si="88"/>
        <v>#VALUE!</v>
      </c>
      <c r="Q327" s="460" t="e">
        <f t="shared" ca="1" si="88"/>
        <v>#VALUE!</v>
      </c>
      <c r="R327" s="460" t="e">
        <f t="shared" ca="1" si="88"/>
        <v>#VALUE!</v>
      </c>
      <c r="S327" s="460" t="e">
        <f t="shared" ca="1" si="88"/>
        <v>#VALUE!</v>
      </c>
      <c r="T327" s="460" t="e">
        <f t="shared" ca="1" si="88"/>
        <v>#VALUE!</v>
      </c>
      <c r="U327" s="460" t="e">
        <f t="shared" ca="1" si="88"/>
        <v>#VALUE!</v>
      </c>
      <c r="V327" s="460" t="e">
        <f t="shared" ca="1" si="88"/>
        <v>#VALUE!</v>
      </c>
    </row>
    <row r="328" spans="5:22">
      <c r="E328" s="460" t="e">
        <f t="shared" ca="1" si="85"/>
        <v>#VALUE!</v>
      </c>
      <c r="F328" s="460" t="e">
        <f ca="1">IF(E$327=0,E329,E328)</f>
        <v>#VALUE!</v>
      </c>
      <c r="G328" s="460" t="e">
        <f t="shared" ca="1" si="88"/>
        <v>#VALUE!</v>
      </c>
      <c r="H328" s="460" t="e">
        <f t="shared" ca="1" si="88"/>
        <v>#VALUE!</v>
      </c>
      <c r="I328" s="460" t="e">
        <f t="shared" ca="1" si="88"/>
        <v>#VALUE!</v>
      </c>
      <c r="J328" s="460" t="e">
        <f t="shared" ca="1" si="88"/>
        <v>#VALUE!</v>
      </c>
      <c r="K328" s="460" t="e">
        <f t="shared" ca="1" si="88"/>
        <v>#VALUE!</v>
      </c>
      <c r="L328" s="460" t="e">
        <f t="shared" ca="1" si="88"/>
        <v>#VALUE!</v>
      </c>
      <c r="M328" s="460" t="e">
        <f t="shared" ca="1" si="88"/>
        <v>#VALUE!</v>
      </c>
      <c r="N328" s="460" t="e">
        <f t="shared" ca="1" si="88"/>
        <v>#VALUE!</v>
      </c>
      <c r="O328" s="460" t="e">
        <f t="shared" ca="1" si="88"/>
        <v>#VALUE!</v>
      </c>
      <c r="P328" s="460" t="e">
        <f t="shared" ca="1" si="88"/>
        <v>#VALUE!</v>
      </c>
      <c r="Q328" s="460" t="e">
        <f t="shared" ca="1" si="88"/>
        <v>#VALUE!</v>
      </c>
      <c r="R328" s="460" t="e">
        <f t="shared" ca="1" si="88"/>
        <v>#VALUE!</v>
      </c>
      <c r="S328" s="460" t="e">
        <f t="shared" ca="1" si="88"/>
        <v>#VALUE!</v>
      </c>
      <c r="T328" s="460" t="e">
        <f t="shared" ca="1" si="88"/>
        <v>#VALUE!</v>
      </c>
      <c r="U328" s="460" t="e">
        <f t="shared" ca="1" si="88"/>
        <v>#VALUE!</v>
      </c>
      <c r="V328" s="460" t="e">
        <f t="shared" ca="1" si="88"/>
        <v>#VALUE!</v>
      </c>
    </row>
    <row r="329" spans="5:22">
      <c r="E329" s="463"/>
      <c r="F329" s="463"/>
      <c r="G329" s="463"/>
      <c r="H329" s="463"/>
      <c r="I329" s="463"/>
      <c r="J329" s="463"/>
      <c r="K329" s="461"/>
      <c r="L329" s="461"/>
      <c r="M329" s="461"/>
      <c r="N329" s="461"/>
      <c r="O329" s="461"/>
      <c r="P329" s="461"/>
      <c r="Q329" s="461"/>
      <c r="R329" s="461"/>
      <c r="S329" s="461"/>
      <c r="T329" s="461"/>
      <c r="U329" s="461"/>
      <c r="V329" s="461"/>
    </row>
    <row r="330" spans="5:22">
      <c r="E330" s="460" t="e">
        <f t="shared" ref="E330:E347" ca="1" si="89">V311</f>
        <v>#VALUE!</v>
      </c>
      <c r="F330" s="460" t="e">
        <f t="shared" ref="F330:V344" ca="1" si="90">E330</f>
        <v>#VALUE!</v>
      </c>
      <c r="G330" s="460" t="e">
        <f t="shared" ca="1" si="90"/>
        <v>#VALUE!</v>
      </c>
      <c r="H330" s="460" t="e">
        <f t="shared" ca="1" si="90"/>
        <v>#VALUE!</v>
      </c>
      <c r="I330" s="460" t="e">
        <f t="shared" ca="1" si="90"/>
        <v>#VALUE!</v>
      </c>
      <c r="J330" s="460" t="e">
        <f t="shared" ca="1" si="90"/>
        <v>#VALUE!</v>
      </c>
      <c r="K330" s="460" t="e">
        <f t="shared" ca="1" si="90"/>
        <v>#VALUE!</v>
      </c>
      <c r="L330" s="460" t="e">
        <f t="shared" ca="1" si="90"/>
        <v>#VALUE!</v>
      </c>
      <c r="M330" s="460" t="e">
        <f t="shared" ca="1" si="90"/>
        <v>#VALUE!</v>
      </c>
      <c r="N330" s="460" t="e">
        <f t="shared" ca="1" si="90"/>
        <v>#VALUE!</v>
      </c>
      <c r="O330" s="460" t="e">
        <f t="shared" ca="1" si="90"/>
        <v>#VALUE!</v>
      </c>
      <c r="P330" s="460" t="e">
        <f t="shared" ca="1" si="90"/>
        <v>#VALUE!</v>
      </c>
      <c r="Q330" s="460" t="e">
        <f t="shared" ca="1" si="90"/>
        <v>#VALUE!</v>
      </c>
      <c r="R330" s="460" t="e">
        <f t="shared" ca="1" si="90"/>
        <v>#VALUE!</v>
      </c>
      <c r="S330" s="460" t="e">
        <f t="shared" ca="1" si="90"/>
        <v>#VALUE!</v>
      </c>
      <c r="T330" s="460" t="e">
        <f t="shared" ca="1" si="90"/>
        <v>#VALUE!</v>
      </c>
      <c r="U330" s="460" t="e">
        <f t="shared" ca="1" si="90"/>
        <v>#VALUE!</v>
      </c>
      <c r="V330" s="460" t="e">
        <f t="shared" ca="1" si="90"/>
        <v>#VALUE!</v>
      </c>
    </row>
    <row r="331" spans="5:22">
      <c r="E331" s="460" t="e">
        <f t="shared" ca="1" si="89"/>
        <v>#VALUE!</v>
      </c>
      <c r="F331" s="460" t="e">
        <f t="shared" ca="1" si="90"/>
        <v>#VALUE!</v>
      </c>
      <c r="G331" s="460" t="e">
        <f t="shared" ca="1" si="90"/>
        <v>#VALUE!</v>
      </c>
      <c r="H331" s="460" t="e">
        <f t="shared" ca="1" si="90"/>
        <v>#VALUE!</v>
      </c>
      <c r="I331" s="460" t="e">
        <f t="shared" ca="1" si="90"/>
        <v>#VALUE!</v>
      </c>
      <c r="J331" s="460" t="e">
        <f t="shared" ca="1" si="90"/>
        <v>#VALUE!</v>
      </c>
      <c r="K331" s="460" t="e">
        <f t="shared" ca="1" si="90"/>
        <v>#VALUE!</v>
      </c>
      <c r="L331" s="460" t="e">
        <f t="shared" ca="1" si="90"/>
        <v>#VALUE!</v>
      </c>
      <c r="M331" s="460" t="e">
        <f t="shared" ca="1" si="90"/>
        <v>#VALUE!</v>
      </c>
      <c r="N331" s="460" t="e">
        <f t="shared" ca="1" si="90"/>
        <v>#VALUE!</v>
      </c>
      <c r="O331" s="460" t="e">
        <f t="shared" ca="1" si="90"/>
        <v>#VALUE!</v>
      </c>
      <c r="P331" s="460" t="e">
        <f t="shared" ca="1" si="90"/>
        <v>#VALUE!</v>
      </c>
      <c r="Q331" s="460" t="e">
        <f t="shared" ca="1" si="90"/>
        <v>#VALUE!</v>
      </c>
      <c r="R331" s="460" t="e">
        <f t="shared" ca="1" si="90"/>
        <v>#VALUE!</v>
      </c>
      <c r="S331" s="460" t="e">
        <f t="shared" ca="1" si="90"/>
        <v>#VALUE!</v>
      </c>
      <c r="T331" s="460" t="e">
        <f t="shared" ca="1" si="90"/>
        <v>#VALUE!</v>
      </c>
      <c r="U331" s="460" t="e">
        <f t="shared" ca="1" si="90"/>
        <v>#VALUE!</v>
      </c>
      <c r="V331" s="460" t="e">
        <f t="shared" ca="1" si="90"/>
        <v>#VALUE!</v>
      </c>
    </row>
    <row r="332" spans="5:22">
      <c r="E332" s="460" t="e">
        <f t="shared" ca="1" si="89"/>
        <v>#VALUE!</v>
      </c>
      <c r="F332" s="460" t="e">
        <f t="shared" ca="1" si="90"/>
        <v>#VALUE!</v>
      </c>
      <c r="G332" s="460" t="e">
        <f t="shared" ca="1" si="90"/>
        <v>#VALUE!</v>
      </c>
      <c r="H332" s="460" t="e">
        <f t="shared" ca="1" si="90"/>
        <v>#VALUE!</v>
      </c>
      <c r="I332" s="460" t="e">
        <f t="shared" ca="1" si="90"/>
        <v>#VALUE!</v>
      </c>
      <c r="J332" s="460" t="e">
        <f t="shared" ca="1" si="90"/>
        <v>#VALUE!</v>
      </c>
      <c r="K332" s="460" t="e">
        <f t="shared" ca="1" si="90"/>
        <v>#VALUE!</v>
      </c>
      <c r="L332" s="460" t="e">
        <f t="shared" ca="1" si="90"/>
        <v>#VALUE!</v>
      </c>
      <c r="M332" s="460" t="e">
        <f t="shared" ca="1" si="90"/>
        <v>#VALUE!</v>
      </c>
      <c r="N332" s="460" t="e">
        <f t="shared" ca="1" si="90"/>
        <v>#VALUE!</v>
      </c>
      <c r="O332" s="460" t="e">
        <f t="shared" ca="1" si="90"/>
        <v>#VALUE!</v>
      </c>
      <c r="P332" s="460" t="e">
        <f t="shared" ca="1" si="90"/>
        <v>#VALUE!</v>
      </c>
      <c r="Q332" s="460" t="e">
        <f t="shared" ca="1" si="90"/>
        <v>#VALUE!</v>
      </c>
      <c r="R332" s="460" t="e">
        <f t="shared" ca="1" si="90"/>
        <v>#VALUE!</v>
      </c>
      <c r="S332" s="460" t="e">
        <f t="shared" ca="1" si="90"/>
        <v>#VALUE!</v>
      </c>
      <c r="T332" s="460" t="e">
        <f t="shared" ca="1" si="90"/>
        <v>#VALUE!</v>
      </c>
      <c r="U332" s="460" t="e">
        <f t="shared" ca="1" si="90"/>
        <v>#VALUE!</v>
      </c>
      <c r="V332" s="460" t="e">
        <f t="shared" ca="1" si="90"/>
        <v>#VALUE!</v>
      </c>
    </row>
    <row r="333" spans="5:22">
      <c r="E333" s="460" t="e">
        <f t="shared" ca="1" si="89"/>
        <v>#VALUE!</v>
      </c>
      <c r="F333" s="460" t="e">
        <f t="shared" ca="1" si="90"/>
        <v>#VALUE!</v>
      </c>
      <c r="G333" s="460" t="e">
        <f t="shared" ca="1" si="90"/>
        <v>#VALUE!</v>
      </c>
      <c r="H333" s="460" t="e">
        <f t="shared" ca="1" si="90"/>
        <v>#VALUE!</v>
      </c>
      <c r="I333" s="460" t="e">
        <f t="shared" ca="1" si="90"/>
        <v>#VALUE!</v>
      </c>
      <c r="J333" s="460" t="e">
        <f t="shared" ca="1" si="90"/>
        <v>#VALUE!</v>
      </c>
      <c r="K333" s="460" t="e">
        <f t="shared" ca="1" si="90"/>
        <v>#VALUE!</v>
      </c>
      <c r="L333" s="460" t="e">
        <f t="shared" ca="1" si="90"/>
        <v>#VALUE!</v>
      </c>
      <c r="M333" s="460" t="e">
        <f t="shared" ca="1" si="90"/>
        <v>#VALUE!</v>
      </c>
      <c r="N333" s="460" t="e">
        <f t="shared" ca="1" si="90"/>
        <v>#VALUE!</v>
      </c>
      <c r="O333" s="460" t="e">
        <f t="shared" ca="1" si="90"/>
        <v>#VALUE!</v>
      </c>
      <c r="P333" s="460" t="e">
        <f t="shared" ca="1" si="90"/>
        <v>#VALUE!</v>
      </c>
      <c r="Q333" s="460" t="e">
        <f t="shared" ca="1" si="90"/>
        <v>#VALUE!</v>
      </c>
      <c r="R333" s="460" t="e">
        <f t="shared" ca="1" si="90"/>
        <v>#VALUE!</v>
      </c>
      <c r="S333" s="460" t="e">
        <f t="shared" ca="1" si="90"/>
        <v>#VALUE!</v>
      </c>
      <c r="T333" s="460" t="e">
        <f t="shared" ca="1" si="90"/>
        <v>#VALUE!</v>
      </c>
      <c r="U333" s="460" t="e">
        <f t="shared" ca="1" si="90"/>
        <v>#VALUE!</v>
      </c>
      <c r="V333" s="460" t="e">
        <f t="shared" ca="1" si="90"/>
        <v>#VALUE!</v>
      </c>
    </row>
    <row r="334" spans="5:22">
      <c r="E334" s="460" t="e">
        <f t="shared" ca="1" si="89"/>
        <v>#VALUE!</v>
      </c>
      <c r="F334" s="460" t="e">
        <f t="shared" ca="1" si="90"/>
        <v>#VALUE!</v>
      </c>
      <c r="G334" s="460" t="e">
        <f t="shared" ca="1" si="90"/>
        <v>#VALUE!</v>
      </c>
      <c r="H334" s="460" t="e">
        <f t="shared" ca="1" si="90"/>
        <v>#VALUE!</v>
      </c>
      <c r="I334" s="460" t="e">
        <f t="shared" ca="1" si="90"/>
        <v>#VALUE!</v>
      </c>
      <c r="J334" s="460" t="e">
        <f t="shared" ca="1" si="90"/>
        <v>#VALUE!</v>
      </c>
      <c r="K334" s="460" t="e">
        <f t="shared" ca="1" si="90"/>
        <v>#VALUE!</v>
      </c>
      <c r="L334" s="460" t="e">
        <f t="shared" ca="1" si="90"/>
        <v>#VALUE!</v>
      </c>
      <c r="M334" s="460" t="e">
        <f t="shared" ca="1" si="90"/>
        <v>#VALUE!</v>
      </c>
      <c r="N334" s="460" t="e">
        <f t="shared" ca="1" si="90"/>
        <v>#VALUE!</v>
      </c>
      <c r="O334" s="460" t="e">
        <f t="shared" ca="1" si="90"/>
        <v>#VALUE!</v>
      </c>
      <c r="P334" s="460" t="e">
        <f t="shared" ca="1" si="90"/>
        <v>#VALUE!</v>
      </c>
      <c r="Q334" s="460" t="e">
        <f t="shared" ca="1" si="90"/>
        <v>#VALUE!</v>
      </c>
      <c r="R334" s="460" t="e">
        <f t="shared" ca="1" si="90"/>
        <v>#VALUE!</v>
      </c>
      <c r="S334" s="460" t="e">
        <f t="shared" ca="1" si="90"/>
        <v>#VALUE!</v>
      </c>
      <c r="T334" s="460" t="e">
        <f t="shared" ca="1" si="90"/>
        <v>#VALUE!</v>
      </c>
      <c r="U334" s="460" t="e">
        <f t="shared" ca="1" si="90"/>
        <v>#VALUE!</v>
      </c>
      <c r="V334" s="460" t="e">
        <f t="shared" ca="1" si="90"/>
        <v>#VALUE!</v>
      </c>
    </row>
    <row r="335" spans="5:22">
      <c r="E335" s="460" t="e">
        <f t="shared" ca="1" si="89"/>
        <v>#VALUE!</v>
      </c>
      <c r="F335" s="460" t="e">
        <f t="shared" ca="1" si="90"/>
        <v>#VALUE!</v>
      </c>
      <c r="G335" s="460" t="e">
        <f t="shared" ca="1" si="90"/>
        <v>#VALUE!</v>
      </c>
      <c r="H335" s="460" t="e">
        <f t="shared" ca="1" si="90"/>
        <v>#VALUE!</v>
      </c>
      <c r="I335" s="460" t="e">
        <f t="shared" ca="1" si="90"/>
        <v>#VALUE!</v>
      </c>
      <c r="J335" s="460" t="e">
        <f t="shared" ca="1" si="90"/>
        <v>#VALUE!</v>
      </c>
      <c r="K335" s="460" t="e">
        <f t="shared" ca="1" si="90"/>
        <v>#VALUE!</v>
      </c>
      <c r="L335" s="460" t="e">
        <f t="shared" ca="1" si="90"/>
        <v>#VALUE!</v>
      </c>
      <c r="M335" s="460" t="e">
        <f t="shared" ca="1" si="90"/>
        <v>#VALUE!</v>
      </c>
      <c r="N335" s="460" t="e">
        <f t="shared" ca="1" si="90"/>
        <v>#VALUE!</v>
      </c>
      <c r="O335" s="460" t="e">
        <f t="shared" ca="1" si="90"/>
        <v>#VALUE!</v>
      </c>
      <c r="P335" s="460" t="e">
        <f t="shared" ca="1" si="90"/>
        <v>#VALUE!</v>
      </c>
      <c r="Q335" s="460" t="e">
        <f t="shared" ca="1" si="90"/>
        <v>#VALUE!</v>
      </c>
      <c r="R335" s="460" t="e">
        <f t="shared" ca="1" si="90"/>
        <v>#VALUE!</v>
      </c>
      <c r="S335" s="460" t="e">
        <f t="shared" ca="1" si="90"/>
        <v>#VALUE!</v>
      </c>
      <c r="T335" s="460" t="e">
        <f t="shared" ca="1" si="90"/>
        <v>#VALUE!</v>
      </c>
      <c r="U335" s="460" t="e">
        <f t="shared" ca="1" si="90"/>
        <v>#VALUE!</v>
      </c>
      <c r="V335" s="460" t="e">
        <f t="shared" ca="1" si="90"/>
        <v>#VALUE!</v>
      </c>
    </row>
    <row r="336" spans="5:22">
      <c r="E336" s="460" t="e">
        <f t="shared" ca="1" si="89"/>
        <v>#VALUE!</v>
      </c>
      <c r="F336" s="460" t="e">
        <f t="shared" ca="1" si="90"/>
        <v>#VALUE!</v>
      </c>
      <c r="G336" s="460" t="e">
        <f t="shared" ca="1" si="90"/>
        <v>#VALUE!</v>
      </c>
      <c r="H336" s="460" t="e">
        <f t="shared" ca="1" si="90"/>
        <v>#VALUE!</v>
      </c>
      <c r="I336" s="460" t="e">
        <f t="shared" ca="1" si="90"/>
        <v>#VALUE!</v>
      </c>
      <c r="J336" s="460" t="e">
        <f t="shared" ca="1" si="90"/>
        <v>#VALUE!</v>
      </c>
      <c r="K336" s="460" t="e">
        <f t="shared" ca="1" si="90"/>
        <v>#VALUE!</v>
      </c>
      <c r="L336" s="460" t="e">
        <f t="shared" ca="1" si="90"/>
        <v>#VALUE!</v>
      </c>
      <c r="M336" s="460" t="e">
        <f t="shared" ca="1" si="90"/>
        <v>#VALUE!</v>
      </c>
      <c r="N336" s="460" t="e">
        <f t="shared" ca="1" si="90"/>
        <v>#VALUE!</v>
      </c>
      <c r="O336" s="460" t="e">
        <f t="shared" ca="1" si="90"/>
        <v>#VALUE!</v>
      </c>
      <c r="P336" s="460" t="e">
        <f t="shared" ca="1" si="90"/>
        <v>#VALUE!</v>
      </c>
      <c r="Q336" s="460" t="e">
        <f t="shared" ca="1" si="90"/>
        <v>#VALUE!</v>
      </c>
      <c r="R336" s="460" t="e">
        <f t="shared" ca="1" si="90"/>
        <v>#VALUE!</v>
      </c>
      <c r="S336" s="460" t="e">
        <f t="shared" ca="1" si="90"/>
        <v>#VALUE!</v>
      </c>
      <c r="T336" s="460" t="e">
        <f t="shared" ca="1" si="90"/>
        <v>#VALUE!</v>
      </c>
      <c r="U336" s="460" t="e">
        <f t="shared" ca="1" si="90"/>
        <v>#VALUE!</v>
      </c>
      <c r="V336" s="460" t="e">
        <f t="shared" ca="1" si="90"/>
        <v>#VALUE!</v>
      </c>
    </row>
    <row r="337" spans="5:23">
      <c r="E337" s="460" t="e">
        <f t="shared" ca="1" si="89"/>
        <v>#VALUE!</v>
      </c>
      <c r="F337" s="460" t="e">
        <f t="shared" ca="1" si="90"/>
        <v>#VALUE!</v>
      </c>
      <c r="G337" s="460" t="e">
        <f t="shared" ca="1" si="90"/>
        <v>#VALUE!</v>
      </c>
      <c r="H337" s="460" t="e">
        <f t="shared" ca="1" si="90"/>
        <v>#VALUE!</v>
      </c>
      <c r="I337" s="460" t="e">
        <f t="shared" ca="1" si="90"/>
        <v>#VALUE!</v>
      </c>
      <c r="J337" s="460" t="e">
        <f t="shared" ca="1" si="90"/>
        <v>#VALUE!</v>
      </c>
      <c r="K337" s="460" t="e">
        <f t="shared" ca="1" si="90"/>
        <v>#VALUE!</v>
      </c>
      <c r="L337" s="460" t="e">
        <f t="shared" ca="1" si="90"/>
        <v>#VALUE!</v>
      </c>
      <c r="M337" s="460" t="e">
        <f t="shared" ca="1" si="90"/>
        <v>#VALUE!</v>
      </c>
      <c r="N337" s="460" t="e">
        <f t="shared" ca="1" si="90"/>
        <v>#VALUE!</v>
      </c>
      <c r="O337" s="460" t="e">
        <f t="shared" ca="1" si="90"/>
        <v>#VALUE!</v>
      </c>
      <c r="P337" s="460" t="e">
        <f t="shared" ca="1" si="90"/>
        <v>#VALUE!</v>
      </c>
      <c r="Q337" s="460" t="e">
        <f t="shared" ca="1" si="90"/>
        <v>#VALUE!</v>
      </c>
      <c r="R337" s="460" t="e">
        <f t="shared" ca="1" si="90"/>
        <v>#VALUE!</v>
      </c>
      <c r="S337" s="460" t="e">
        <f t="shared" ca="1" si="90"/>
        <v>#VALUE!</v>
      </c>
      <c r="T337" s="460" t="e">
        <f t="shared" ca="1" si="90"/>
        <v>#VALUE!</v>
      </c>
      <c r="U337" s="460" t="e">
        <f t="shared" ca="1" si="90"/>
        <v>#VALUE!</v>
      </c>
      <c r="V337" s="460" t="e">
        <f t="shared" ca="1" si="90"/>
        <v>#VALUE!</v>
      </c>
    </row>
    <row r="338" spans="5:23">
      <c r="E338" s="460" t="e">
        <f t="shared" ca="1" si="89"/>
        <v>#VALUE!</v>
      </c>
      <c r="F338" s="460" t="e">
        <f t="shared" ca="1" si="90"/>
        <v>#VALUE!</v>
      </c>
      <c r="G338" s="460" t="e">
        <f t="shared" ca="1" si="90"/>
        <v>#VALUE!</v>
      </c>
      <c r="H338" s="460" t="e">
        <f t="shared" ca="1" si="90"/>
        <v>#VALUE!</v>
      </c>
      <c r="I338" s="460" t="e">
        <f t="shared" ca="1" si="90"/>
        <v>#VALUE!</v>
      </c>
      <c r="J338" s="460" t="e">
        <f t="shared" ca="1" si="90"/>
        <v>#VALUE!</v>
      </c>
      <c r="K338" s="460" t="e">
        <f t="shared" ca="1" si="90"/>
        <v>#VALUE!</v>
      </c>
      <c r="L338" s="460" t="e">
        <f t="shared" ca="1" si="90"/>
        <v>#VALUE!</v>
      </c>
      <c r="M338" s="460" t="e">
        <f t="shared" ca="1" si="90"/>
        <v>#VALUE!</v>
      </c>
      <c r="N338" s="460" t="e">
        <f t="shared" ca="1" si="90"/>
        <v>#VALUE!</v>
      </c>
      <c r="O338" s="460" t="e">
        <f t="shared" ca="1" si="90"/>
        <v>#VALUE!</v>
      </c>
      <c r="P338" s="460" t="e">
        <f t="shared" ca="1" si="90"/>
        <v>#VALUE!</v>
      </c>
      <c r="Q338" s="460" t="e">
        <f t="shared" ca="1" si="90"/>
        <v>#VALUE!</v>
      </c>
      <c r="R338" s="460" t="e">
        <f t="shared" ca="1" si="90"/>
        <v>#VALUE!</v>
      </c>
      <c r="S338" s="460" t="e">
        <f t="shared" ca="1" si="90"/>
        <v>#VALUE!</v>
      </c>
      <c r="T338" s="460" t="e">
        <f t="shared" ca="1" si="90"/>
        <v>#VALUE!</v>
      </c>
      <c r="U338" s="460" t="e">
        <f t="shared" ca="1" si="90"/>
        <v>#VALUE!</v>
      </c>
      <c r="V338" s="460" t="e">
        <f t="shared" ca="1" si="90"/>
        <v>#VALUE!</v>
      </c>
    </row>
    <row r="339" spans="5:23">
      <c r="E339" s="460" t="e">
        <f t="shared" ca="1" si="89"/>
        <v>#VALUE!</v>
      </c>
      <c r="F339" s="460" t="e">
        <f t="shared" ca="1" si="90"/>
        <v>#VALUE!</v>
      </c>
      <c r="G339" s="460" t="e">
        <f t="shared" ca="1" si="90"/>
        <v>#VALUE!</v>
      </c>
      <c r="H339" s="460" t="e">
        <f t="shared" ca="1" si="90"/>
        <v>#VALUE!</v>
      </c>
      <c r="I339" s="460" t="e">
        <f t="shared" ca="1" si="90"/>
        <v>#VALUE!</v>
      </c>
      <c r="J339" s="460" t="e">
        <f t="shared" ca="1" si="90"/>
        <v>#VALUE!</v>
      </c>
      <c r="K339" s="460" t="e">
        <f t="shared" ca="1" si="90"/>
        <v>#VALUE!</v>
      </c>
      <c r="L339" s="460" t="e">
        <f t="shared" ca="1" si="90"/>
        <v>#VALUE!</v>
      </c>
      <c r="M339" s="460" t="e">
        <f t="shared" ca="1" si="90"/>
        <v>#VALUE!</v>
      </c>
      <c r="N339" s="460" t="e">
        <f t="shared" ca="1" si="90"/>
        <v>#VALUE!</v>
      </c>
      <c r="O339" s="460" t="e">
        <f t="shared" ca="1" si="90"/>
        <v>#VALUE!</v>
      </c>
      <c r="P339" s="460" t="e">
        <f t="shared" ca="1" si="90"/>
        <v>#VALUE!</v>
      </c>
      <c r="Q339" s="460" t="e">
        <f t="shared" ca="1" si="90"/>
        <v>#VALUE!</v>
      </c>
      <c r="R339" s="460" t="e">
        <f t="shared" ca="1" si="90"/>
        <v>#VALUE!</v>
      </c>
      <c r="S339" s="460" t="e">
        <f t="shared" ca="1" si="90"/>
        <v>#VALUE!</v>
      </c>
      <c r="T339" s="460" t="e">
        <f t="shared" ca="1" si="90"/>
        <v>#VALUE!</v>
      </c>
      <c r="U339" s="460" t="e">
        <f t="shared" ca="1" si="90"/>
        <v>#VALUE!</v>
      </c>
      <c r="V339" s="460" t="e">
        <f t="shared" ca="1" si="90"/>
        <v>#VALUE!</v>
      </c>
    </row>
    <row r="340" spans="5:23">
      <c r="E340" s="460" t="e">
        <f t="shared" ca="1" si="89"/>
        <v>#VALUE!</v>
      </c>
      <c r="F340" s="460" t="e">
        <f t="shared" ca="1" si="90"/>
        <v>#VALUE!</v>
      </c>
      <c r="G340" s="460" t="e">
        <f t="shared" ca="1" si="90"/>
        <v>#VALUE!</v>
      </c>
      <c r="H340" s="460" t="e">
        <f t="shared" ca="1" si="90"/>
        <v>#VALUE!</v>
      </c>
      <c r="I340" s="460" t="e">
        <f t="shared" ca="1" si="90"/>
        <v>#VALUE!</v>
      </c>
      <c r="J340" s="460" t="e">
        <f t="shared" ca="1" si="90"/>
        <v>#VALUE!</v>
      </c>
      <c r="K340" s="460" t="e">
        <f t="shared" ca="1" si="90"/>
        <v>#VALUE!</v>
      </c>
      <c r="L340" s="460" t="e">
        <f t="shared" ca="1" si="90"/>
        <v>#VALUE!</v>
      </c>
      <c r="M340" s="460" t="e">
        <f t="shared" ca="1" si="90"/>
        <v>#VALUE!</v>
      </c>
      <c r="N340" s="460" t="e">
        <f t="shared" ca="1" si="90"/>
        <v>#VALUE!</v>
      </c>
      <c r="O340" s="460" t="e">
        <f t="shared" ca="1" si="90"/>
        <v>#VALUE!</v>
      </c>
      <c r="P340" s="460" t="e">
        <f t="shared" ca="1" si="90"/>
        <v>#VALUE!</v>
      </c>
      <c r="Q340" s="460" t="e">
        <f t="shared" ca="1" si="90"/>
        <v>#VALUE!</v>
      </c>
      <c r="R340" s="460" t="e">
        <f t="shared" ca="1" si="90"/>
        <v>#VALUE!</v>
      </c>
      <c r="S340" s="460" t="e">
        <f t="shared" ca="1" si="90"/>
        <v>#VALUE!</v>
      </c>
      <c r="T340" s="460" t="e">
        <f t="shared" ca="1" si="90"/>
        <v>#VALUE!</v>
      </c>
      <c r="U340" s="460" t="e">
        <f t="shared" ca="1" si="90"/>
        <v>#VALUE!</v>
      </c>
      <c r="V340" s="460" t="e">
        <f t="shared" ca="1" si="90"/>
        <v>#VALUE!</v>
      </c>
    </row>
    <row r="341" spans="5:23">
      <c r="E341" s="460" t="e">
        <f t="shared" ca="1" si="89"/>
        <v>#VALUE!</v>
      </c>
      <c r="F341" s="460" t="e">
        <f t="shared" ca="1" si="90"/>
        <v>#VALUE!</v>
      </c>
      <c r="G341" s="460" t="e">
        <f t="shared" ca="1" si="90"/>
        <v>#VALUE!</v>
      </c>
      <c r="H341" s="460" t="e">
        <f t="shared" ca="1" si="90"/>
        <v>#VALUE!</v>
      </c>
      <c r="I341" s="460" t="e">
        <f t="shared" ca="1" si="90"/>
        <v>#VALUE!</v>
      </c>
      <c r="J341" s="460" t="e">
        <f t="shared" ca="1" si="90"/>
        <v>#VALUE!</v>
      </c>
      <c r="K341" s="460" t="e">
        <f t="shared" ca="1" si="90"/>
        <v>#VALUE!</v>
      </c>
      <c r="L341" s="460" t="e">
        <f t="shared" ca="1" si="90"/>
        <v>#VALUE!</v>
      </c>
      <c r="M341" s="460" t="e">
        <f t="shared" ca="1" si="90"/>
        <v>#VALUE!</v>
      </c>
      <c r="N341" s="460" t="e">
        <f t="shared" ca="1" si="90"/>
        <v>#VALUE!</v>
      </c>
      <c r="O341" s="460" t="e">
        <f t="shared" ca="1" si="90"/>
        <v>#VALUE!</v>
      </c>
      <c r="P341" s="460" t="e">
        <f t="shared" ca="1" si="90"/>
        <v>#VALUE!</v>
      </c>
      <c r="Q341" s="460" t="e">
        <f t="shared" ca="1" si="90"/>
        <v>#VALUE!</v>
      </c>
      <c r="R341" s="460" t="e">
        <f t="shared" ca="1" si="90"/>
        <v>#VALUE!</v>
      </c>
      <c r="S341" s="460" t="e">
        <f t="shared" ca="1" si="90"/>
        <v>#VALUE!</v>
      </c>
      <c r="T341" s="460" t="e">
        <f t="shared" ca="1" si="90"/>
        <v>#VALUE!</v>
      </c>
      <c r="U341" s="460" t="e">
        <f t="shared" ca="1" si="90"/>
        <v>#VALUE!</v>
      </c>
      <c r="V341" s="460" t="e">
        <f t="shared" ca="1" si="90"/>
        <v>#VALUE!</v>
      </c>
    </row>
    <row r="342" spans="5:23">
      <c r="E342" s="460" t="e">
        <f t="shared" ca="1" si="89"/>
        <v>#VALUE!</v>
      </c>
      <c r="F342" s="460" t="e">
        <f t="shared" ca="1" si="90"/>
        <v>#VALUE!</v>
      </c>
      <c r="G342" s="460" t="e">
        <f t="shared" ca="1" si="90"/>
        <v>#VALUE!</v>
      </c>
      <c r="H342" s="460" t="e">
        <f t="shared" ca="1" si="90"/>
        <v>#VALUE!</v>
      </c>
      <c r="I342" s="460" t="e">
        <f t="shared" ca="1" si="90"/>
        <v>#VALUE!</v>
      </c>
      <c r="J342" s="460" t="e">
        <f t="shared" ca="1" si="90"/>
        <v>#VALUE!</v>
      </c>
      <c r="K342" s="460" t="e">
        <f t="shared" ca="1" si="90"/>
        <v>#VALUE!</v>
      </c>
      <c r="L342" s="460" t="e">
        <f t="shared" ca="1" si="90"/>
        <v>#VALUE!</v>
      </c>
      <c r="M342" s="460" t="e">
        <f t="shared" ca="1" si="90"/>
        <v>#VALUE!</v>
      </c>
      <c r="N342" s="460" t="e">
        <f t="shared" ca="1" si="90"/>
        <v>#VALUE!</v>
      </c>
      <c r="O342" s="460" t="e">
        <f t="shared" ca="1" si="90"/>
        <v>#VALUE!</v>
      </c>
      <c r="P342" s="460" t="e">
        <f t="shared" ca="1" si="90"/>
        <v>#VALUE!</v>
      </c>
      <c r="Q342" s="460" t="e">
        <f t="shared" ca="1" si="90"/>
        <v>#VALUE!</v>
      </c>
      <c r="R342" s="460" t="e">
        <f t="shared" ca="1" si="90"/>
        <v>#VALUE!</v>
      </c>
      <c r="S342" s="460" t="e">
        <f t="shared" ca="1" si="90"/>
        <v>#VALUE!</v>
      </c>
      <c r="T342" s="460" t="e">
        <f t="shared" ca="1" si="90"/>
        <v>#VALUE!</v>
      </c>
      <c r="U342" s="460" t="e">
        <f t="shared" ca="1" si="90"/>
        <v>#VALUE!</v>
      </c>
      <c r="V342" s="460" t="e">
        <f t="shared" ca="1" si="90"/>
        <v>#VALUE!</v>
      </c>
    </row>
    <row r="343" spans="5:23">
      <c r="E343" s="460" t="e">
        <f t="shared" ca="1" si="89"/>
        <v>#VALUE!</v>
      </c>
      <c r="F343" s="460" t="e">
        <f t="shared" ca="1" si="90"/>
        <v>#VALUE!</v>
      </c>
      <c r="G343" s="460" t="e">
        <f t="shared" ca="1" si="90"/>
        <v>#VALUE!</v>
      </c>
      <c r="H343" s="460" t="e">
        <f t="shared" ca="1" si="90"/>
        <v>#VALUE!</v>
      </c>
      <c r="I343" s="460" t="e">
        <f t="shared" ca="1" si="90"/>
        <v>#VALUE!</v>
      </c>
      <c r="J343" s="460" t="e">
        <f t="shared" ca="1" si="90"/>
        <v>#VALUE!</v>
      </c>
      <c r="K343" s="460" t="e">
        <f t="shared" ca="1" si="90"/>
        <v>#VALUE!</v>
      </c>
      <c r="L343" s="460" t="e">
        <f t="shared" ca="1" si="90"/>
        <v>#VALUE!</v>
      </c>
      <c r="M343" s="460" t="e">
        <f t="shared" ca="1" si="90"/>
        <v>#VALUE!</v>
      </c>
      <c r="N343" s="460" t="e">
        <f t="shared" ca="1" si="90"/>
        <v>#VALUE!</v>
      </c>
      <c r="O343" s="460" t="e">
        <f t="shared" ca="1" si="90"/>
        <v>#VALUE!</v>
      </c>
      <c r="P343" s="460" t="e">
        <f t="shared" ca="1" si="90"/>
        <v>#VALUE!</v>
      </c>
      <c r="Q343" s="460" t="e">
        <f t="shared" ca="1" si="90"/>
        <v>#VALUE!</v>
      </c>
      <c r="R343" s="460" t="e">
        <f t="shared" ca="1" si="90"/>
        <v>#VALUE!</v>
      </c>
      <c r="S343" s="460" t="e">
        <f t="shared" ca="1" si="90"/>
        <v>#VALUE!</v>
      </c>
      <c r="T343" s="460" t="e">
        <f t="shared" ca="1" si="90"/>
        <v>#VALUE!</v>
      </c>
      <c r="U343" s="460" t="e">
        <f t="shared" ca="1" si="90"/>
        <v>#VALUE!</v>
      </c>
      <c r="V343" s="460" t="e">
        <f t="shared" ca="1" si="90"/>
        <v>#VALUE!</v>
      </c>
    </row>
    <row r="344" spans="5:23">
      <c r="E344" s="460" t="e">
        <f t="shared" ca="1" si="89"/>
        <v>#VALUE!</v>
      </c>
      <c r="F344" s="460" t="e">
        <f t="shared" ca="1" si="90"/>
        <v>#VALUE!</v>
      </c>
      <c r="G344" s="460" t="e">
        <f t="shared" ca="1" si="90"/>
        <v>#VALUE!</v>
      </c>
      <c r="H344" s="460" t="e">
        <f t="shared" ca="1" si="90"/>
        <v>#VALUE!</v>
      </c>
      <c r="I344" s="460" t="e">
        <f t="shared" ca="1" si="90"/>
        <v>#VALUE!</v>
      </c>
      <c r="J344" s="460" t="e">
        <f t="shared" ca="1" si="90"/>
        <v>#VALUE!</v>
      </c>
      <c r="K344" s="460" t="e">
        <f t="shared" ca="1" si="90"/>
        <v>#VALUE!</v>
      </c>
      <c r="L344" s="460" t="e">
        <f t="shared" ca="1" si="90"/>
        <v>#VALUE!</v>
      </c>
      <c r="M344" s="460" t="e">
        <f t="shared" ca="1" si="90"/>
        <v>#VALUE!</v>
      </c>
      <c r="N344" s="460" t="e">
        <f t="shared" ca="1" si="90"/>
        <v>#VALUE!</v>
      </c>
      <c r="O344" s="460" t="e">
        <f t="shared" ca="1" si="90"/>
        <v>#VALUE!</v>
      </c>
      <c r="P344" s="460" t="e">
        <f t="shared" ca="1" si="90"/>
        <v>#VALUE!</v>
      </c>
      <c r="Q344" s="460" t="e">
        <f t="shared" ca="1" si="90"/>
        <v>#VALUE!</v>
      </c>
      <c r="R344" s="460" t="e">
        <f t="shared" ca="1" si="90"/>
        <v>#VALUE!</v>
      </c>
      <c r="S344" s="460" t="e">
        <f t="shared" ca="1" si="90"/>
        <v>#VALUE!</v>
      </c>
      <c r="T344" s="460" t="e">
        <f t="shared" ca="1" si="90"/>
        <v>#VALUE!</v>
      </c>
      <c r="U344" s="460" t="e">
        <f t="shared" ca="1" si="90"/>
        <v>#VALUE!</v>
      </c>
      <c r="V344" s="460" t="e">
        <f t="shared" ca="1" si="90"/>
        <v>#VALUE!</v>
      </c>
    </row>
    <row r="345" spans="5:23">
      <c r="E345" s="460" t="e">
        <f t="shared" ca="1" si="89"/>
        <v>#VALUE!</v>
      </c>
      <c r="F345" s="460" t="e">
        <f t="shared" ref="F345:V346" ca="1" si="91">E345</f>
        <v>#VALUE!</v>
      </c>
      <c r="G345" s="460" t="e">
        <f t="shared" ca="1" si="91"/>
        <v>#VALUE!</v>
      </c>
      <c r="H345" s="460" t="e">
        <f t="shared" ca="1" si="91"/>
        <v>#VALUE!</v>
      </c>
      <c r="I345" s="460" t="e">
        <f t="shared" ca="1" si="91"/>
        <v>#VALUE!</v>
      </c>
      <c r="J345" s="460" t="e">
        <f t="shared" ca="1" si="91"/>
        <v>#VALUE!</v>
      </c>
      <c r="K345" s="460" t="e">
        <f t="shared" ca="1" si="91"/>
        <v>#VALUE!</v>
      </c>
      <c r="L345" s="460" t="e">
        <f t="shared" ca="1" si="91"/>
        <v>#VALUE!</v>
      </c>
      <c r="M345" s="460" t="e">
        <f t="shared" ca="1" si="91"/>
        <v>#VALUE!</v>
      </c>
      <c r="N345" s="460" t="e">
        <f t="shared" ca="1" si="91"/>
        <v>#VALUE!</v>
      </c>
      <c r="O345" s="460" t="e">
        <f t="shared" ca="1" si="91"/>
        <v>#VALUE!</v>
      </c>
      <c r="P345" s="460" t="e">
        <f t="shared" ca="1" si="91"/>
        <v>#VALUE!</v>
      </c>
      <c r="Q345" s="460" t="e">
        <f t="shared" ca="1" si="91"/>
        <v>#VALUE!</v>
      </c>
      <c r="R345" s="460" t="e">
        <f t="shared" ca="1" si="91"/>
        <v>#VALUE!</v>
      </c>
      <c r="S345" s="460" t="e">
        <f t="shared" ca="1" si="91"/>
        <v>#VALUE!</v>
      </c>
      <c r="T345" s="460" t="e">
        <f t="shared" ca="1" si="91"/>
        <v>#VALUE!</v>
      </c>
      <c r="U345" s="460" t="e">
        <f t="shared" ca="1" si="91"/>
        <v>#VALUE!</v>
      </c>
      <c r="V345" s="460" t="e">
        <f t="shared" ca="1" si="91"/>
        <v>#VALUE!</v>
      </c>
    </row>
    <row r="346" spans="5:23">
      <c r="E346" s="460" t="e">
        <f t="shared" ca="1" si="89"/>
        <v>#VALUE!</v>
      </c>
      <c r="F346" s="460" t="e">
        <f t="shared" ca="1" si="91"/>
        <v>#VALUE!</v>
      </c>
      <c r="G346" s="460" t="e">
        <f t="shared" ca="1" si="91"/>
        <v>#VALUE!</v>
      </c>
      <c r="H346" s="460" t="e">
        <f t="shared" ca="1" si="91"/>
        <v>#VALUE!</v>
      </c>
      <c r="I346" s="460" t="e">
        <f t="shared" ca="1" si="91"/>
        <v>#VALUE!</v>
      </c>
      <c r="J346" s="460" t="e">
        <f t="shared" ca="1" si="91"/>
        <v>#VALUE!</v>
      </c>
      <c r="K346" s="460" t="e">
        <f t="shared" ca="1" si="91"/>
        <v>#VALUE!</v>
      </c>
      <c r="L346" s="460" t="e">
        <f t="shared" ca="1" si="91"/>
        <v>#VALUE!</v>
      </c>
      <c r="M346" s="460" t="e">
        <f t="shared" ca="1" si="91"/>
        <v>#VALUE!</v>
      </c>
      <c r="N346" s="460" t="e">
        <f t="shared" ca="1" si="91"/>
        <v>#VALUE!</v>
      </c>
      <c r="O346" s="460" t="e">
        <f t="shared" ca="1" si="91"/>
        <v>#VALUE!</v>
      </c>
      <c r="P346" s="460" t="e">
        <f t="shared" ca="1" si="91"/>
        <v>#VALUE!</v>
      </c>
      <c r="Q346" s="460" t="e">
        <f t="shared" ca="1" si="91"/>
        <v>#VALUE!</v>
      </c>
      <c r="R346" s="460" t="e">
        <f t="shared" ca="1" si="91"/>
        <v>#VALUE!</v>
      </c>
      <c r="S346" s="460" t="e">
        <f t="shared" ca="1" si="91"/>
        <v>#VALUE!</v>
      </c>
      <c r="T346" s="460" t="e">
        <f t="shared" ca="1" si="91"/>
        <v>#VALUE!</v>
      </c>
      <c r="U346" s="460" t="e">
        <f t="shared" ca="1" si="91"/>
        <v>#VALUE!</v>
      </c>
      <c r="V346" s="460" t="e">
        <f t="shared" ca="1" si="91"/>
        <v>#VALUE!</v>
      </c>
    </row>
    <row r="347" spans="5:23">
      <c r="E347" s="460" t="e">
        <f t="shared" ca="1" si="89"/>
        <v>#VALUE!</v>
      </c>
      <c r="F347" s="460" t="e">
        <f ca="1">IF(E$47=0,E348,E347)</f>
        <v>#VALUE!</v>
      </c>
      <c r="G347" s="460" t="e">
        <f t="shared" ref="G347:V347" ca="1" si="92">IF(F$27=0,F348,F347)</f>
        <v>#VALUE!</v>
      </c>
      <c r="H347" s="460" t="e">
        <f t="shared" ca="1" si="92"/>
        <v>#VALUE!</v>
      </c>
      <c r="I347" s="460" t="e">
        <f t="shared" ca="1" si="92"/>
        <v>#VALUE!</v>
      </c>
      <c r="J347" s="460" t="e">
        <f t="shared" ca="1" si="92"/>
        <v>#VALUE!</v>
      </c>
      <c r="K347" s="460" t="e">
        <f t="shared" ca="1" si="92"/>
        <v>#VALUE!</v>
      </c>
      <c r="L347" s="460" t="e">
        <f t="shared" ca="1" si="92"/>
        <v>#VALUE!</v>
      </c>
      <c r="M347" s="460" t="e">
        <f t="shared" ca="1" si="92"/>
        <v>#VALUE!</v>
      </c>
      <c r="N347" s="460" t="e">
        <f t="shared" ca="1" si="92"/>
        <v>#VALUE!</v>
      </c>
      <c r="O347" s="460" t="e">
        <f t="shared" ca="1" si="92"/>
        <v>#VALUE!</v>
      </c>
      <c r="P347" s="460" t="e">
        <f t="shared" ca="1" si="92"/>
        <v>#VALUE!</v>
      </c>
      <c r="Q347" s="460" t="e">
        <f t="shared" ca="1" si="92"/>
        <v>#VALUE!</v>
      </c>
      <c r="R347" s="460" t="e">
        <f t="shared" ca="1" si="92"/>
        <v>#VALUE!</v>
      </c>
      <c r="S347" s="460" t="e">
        <f t="shared" ca="1" si="92"/>
        <v>#VALUE!</v>
      </c>
      <c r="T347" s="460" t="e">
        <f t="shared" ca="1" si="92"/>
        <v>#VALUE!</v>
      </c>
      <c r="U347" s="460" t="e">
        <f t="shared" ca="1" si="92"/>
        <v>#VALUE!</v>
      </c>
      <c r="V347" s="460" t="e">
        <f t="shared" ca="1" si="92"/>
        <v>#VALUE!</v>
      </c>
      <c r="W347" s="509"/>
    </row>
  </sheetData>
  <sheetProtection password="C09F" sheet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9" zoomScaleNormal="100" zoomScaleSheetLayoutView="100" workbookViewId="0">
      <selection activeCell="M37" sqref="M37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85"/>
      <c r="B1" s="185"/>
      <c r="C1" s="185"/>
      <c r="D1" s="185"/>
      <c r="E1" s="185"/>
      <c r="F1" s="185"/>
      <c r="G1" s="185"/>
      <c r="H1" s="185"/>
      <c r="I1" s="185"/>
      <c r="J1" s="185"/>
      <c r="K1" s="185"/>
    </row>
    <row r="2" spans="1:12" ht="15.75">
      <c r="A2" s="185"/>
      <c r="B2" s="185"/>
      <c r="C2" s="185"/>
      <c r="D2" s="185"/>
      <c r="E2" s="185"/>
      <c r="F2" s="185"/>
      <c r="G2" s="883" t="s">
        <v>509</v>
      </c>
      <c r="H2" s="883"/>
      <c r="I2" s="883"/>
      <c r="J2" s="883"/>
      <c r="K2" s="883"/>
    </row>
    <row r="3" spans="1:12" ht="15.75">
      <c r="A3" s="185"/>
      <c r="B3" s="185"/>
      <c r="C3" s="185"/>
      <c r="D3" s="185"/>
      <c r="E3" s="185"/>
      <c r="F3" s="185"/>
      <c r="G3" s="883" t="s">
        <v>510</v>
      </c>
      <c r="H3" s="883"/>
      <c r="I3" s="883"/>
      <c r="J3" s="883"/>
      <c r="K3" s="883"/>
    </row>
    <row r="4" spans="1:12" ht="37.5">
      <c r="A4" s="185"/>
      <c r="B4" s="185"/>
      <c r="C4" s="185"/>
      <c r="D4" s="185"/>
      <c r="E4" s="185"/>
      <c r="F4" s="185"/>
      <c r="G4" s="883" t="s">
        <v>511</v>
      </c>
      <c r="H4" s="883"/>
      <c r="I4" s="883"/>
      <c r="J4" s="883"/>
      <c r="K4" s="532" t="str">
        <f>'Настройки УИК'!J5</f>
        <v>${num_ik}</v>
      </c>
    </row>
    <row r="5" spans="1:12" ht="15.75">
      <c r="A5" s="185"/>
      <c r="B5" s="185"/>
      <c r="C5" s="185"/>
      <c r="D5" s="185"/>
      <c r="E5" s="185"/>
      <c r="F5" s="185"/>
      <c r="G5" s="749" t="s">
        <v>512</v>
      </c>
      <c r="H5" s="749"/>
      <c r="I5" s="749"/>
      <c r="J5" s="749"/>
      <c r="K5" s="531"/>
    </row>
    <row r="6" spans="1:12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</row>
    <row r="7" spans="1:12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</row>
    <row r="8" spans="1:12" ht="57" customHeight="1">
      <c r="A8" s="185"/>
      <c r="B8" s="884" t="s">
        <v>885</v>
      </c>
      <c r="C8" s="884"/>
      <c r="D8" s="884"/>
      <c r="E8" s="884"/>
      <c r="F8" s="884"/>
      <c r="G8" s="884"/>
      <c r="H8" s="884"/>
      <c r="I8" s="884"/>
      <c r="J8" s="884"/>
      <c r="K8" s="884"/>
    </row>
    <row r="9" spans="1:12" s="241" customFormat="1" ht="77.25" customHeight="1">
      <c r="A9" s="185"/>
      <c r="B9" s="888" t="str">
        <f>'Настройки ТИК'!B9:C9</f>
        <v>${name_choice}</v>
      </c>
      <c r="C9" s="888"/>
      <c r="D9" s="888"/>
      <c r="E9" s="888"/>
      <c r="F9" s="888"/>
      <c r="G9" s="888"/>
      <c r="H9" s="888"/>
      <c r="I9" s="888"/>
      <c r="J9" s="888"/>
      <c r="K9" s="888"/>
    </row>
    <row r="10" spans="1:12" s="241" customFormat="1" ht="13.5" customHeight="1">
      <c r="A10" s="185"/>
      <c r="B10" s="886" t="s">
        <v>250</v>
      </c>
      <c r="C10" s="886"/>
      <c r="D10" s="886"/>
      <c r="E10" s="886"/>
      <c r="F10" s="886"/>
      <c r="G10" s="886"/>
      <c r="H10" s="886"/>
      <c r="I10" s="886"/>
      <c r="J10" s="886"/>
      <c r="K10" s="886"/>
    </row>
    <row r="11" spans="1:12" s="241" customFormat="1" ht="15.75" customHeight="1">
      <c r="A11" s="185"/>
      <c r="B11" s="884" t="s">
        <v>884</v>
      </c>
      <c r="C11" s="884"/>
      <c r="D11" s="884"/>
      <c r="E11" s="884"/>
      <c r="F11" s="884"/>
      <c r="G11" s="884"/>
      <c r="H11" s="884"/>
      <c r="I11" s="884"/>
      <c r="J11" s="884"/>
      <c r="K11" s="884"/>
    </row>
    <row r="12" spans="1:12" ht="15.75" customHeight="1">
      <c r="A12" s="185"/>
      <c r="B12" s="885" t="str">
        <f>IF('Сведения ФОВ'!$E$14="","",('Сведения ФОВ'!$E$14))</f>
        <v/>
      </c>
      <c r="C12" s="885"/>
      <c r="D12" s="885"/>
      <c r="E12" s="885"/>
      <c r="F12" s="885"/>
      <c r="G12" s="885"/>
      <c r="H12" s="885"/>
      <c r="I12" s="885"/>
      <c r="J12" s="885"/>
      <c r="K12" s="885"/>
    </row>
    <row r="13" spans="1:12" ht="15" customHeight="1">
      <c r="A13" s="185"/>
      <c r="B13" s="886" t="s">
        <v>513</v>
      </c>
      <c r="C13" s="886"/>
      <c r="D13" s="886"/>
      <c r="E13" s="886"/>
      <c r="F13" s="886"/>
      <c r="G13" s="886"/>
      <c r="H13" s="886"/>
      <c r="I13" s="886"/>
      <c r="J13" s="886"/>
      <c r="K13" s="886"/>
    </row>
    <row r="14" spans="1:12" ht="18.75" customHeight="1">
      <c r="A14" s="186"/>
      <c r="B14" s="887" t="s">
        <v>514</v>
      </c>
      <c r="C14" s="887"/>
      <c r="D14" s="887"/>
      <c r="E14" s="887"/>
      <c r="F14" s="887"/>
      <c r="G14" s="887"/>
      <c r="H14" s="887"/>
      <c r="I14" s="887"/>
      <c r="J14" s="887"/>
      <c r="K14" s="887"/>
    </row>
    <row r="15" spans="1:12" ht="18.75" customHeight="1">
      <c r="A15" s="186"/>
      <c r="B15" s="186"/>
      <c r="C15" s="887" t="s">
        <v>515</v>
      </c>
      <c r="D15" s="887"/>
      <c r="E15" s="887"/>
      <c r="F15" s="887"/>
      <c r="G15" s="887"/>
      <c r="H15" s="887"/>
      <c r="I15" s="887"/>
      <c r="J15" s="887"/>
      <c r="K15" s="532" t="str">
        <f>'Настройки УИК'!J5</f>
        <v>${num_ik}</v>
      </c>
      <c r="L15" s="241"/>
    </row>
    <row r="16" spans="1:12" ht="18.75" customHeight="1">
      <c r="A16" s="185"/>
      <c r="B16" s="887" t="s">
        <v>516</v>
      </c>
      <c r="C16" s="887"/>
      <c r="D16" s="887"/>
      <c r="E16" s="887"/>
      <c r="F16" s="887"/>
      <c r="G16" s="887"/>
      <c r="H16" s="887"/>
      <c r="I16" s="887"/>
      <c r="J16" s="887"/>
      <c r="K16" s="887"/>
    </row>
    <row r="17" spans="1:11">
      <c r="A17" s="185"/>
      <c r="B17" s="185"/>
      <c r="C17" s="185"/>
      <c r="D17" s="185"/>
      <c r="E17" s="185"/>
      <c r="F17" s="185"/>
      <c r="G17" s="185"/>
      <c r="H17" s="185"/>
      <c r="I17" s="185"/>
      <c r="J17" s="185"/>
      <c r="K17" s="185"/>
    </row>
    <row r="18" spans="1:11" s="379" customFormat="1" ht="48" customHeight="1">
      <c r="A18" s="184"/>
      <c r="B18" s="880" t="s">
        <v>517</v>
      </c>
      <c r="C18" s="880"/>
      <c r="D18" s="880"/>
      <c r="E18" s="880"/>
      <c r="F18" s="880" t="s">
        <v>892</v>
      </c>
      <c r="G18" s="880"/>
      <c r="H18" s="880"/>
      <c r="I18" s="880"/>
      <c r="J18" s="880" t="s">
        <v>518</v>
      </c>
      <c r="K18" s="880"/>
    </row>
    <row r="19" spans="1:11" ht="18.75" customHeight="1">
      <c r="A19" s="185"/>
      <c r="B19" s="877" t="e">
        <f ca="1">'К решению'!B26</f>
        <v>#VALUE!</v>
      </c>
      <c r="C19" s="878"/>
      <c r="D19" s="878"/>
      <c r="E19" s="879"/>
      <c r="F19" s="877" t="e">
        <f ca="1">'К решению'!C26</f>
        <v>#VALUE!</v>
      </c>
      <c r="G19" s="878"/>
      <c r="H19" s="878"/>
      <c r="I19" s="879"/>
      <c r="J19" s="882" t="e">
        <f ca="1">'К решению'!D26</f>
        <v>#VALUE!</v>
      </c>
      <c r="K19" s="882"/>
    </row>
    <row r="20" spans="1:11" ht="18.75" customHeight="1">
      <c r="A20" s="185"/>
      <c r="B20" s="881" t="e">
        <f ca="1">'К решению'!B27</f>
        <v>#VALUE!</v>
      </c>
      <c r="C20" s="881"/>
      <c r="D20" s="881"/>
      <c r="E20" s="881"/>
      <c r="F20" s="877" t="e">
        <f ca="1">'К решению'!C27</f>
        <v>#VALUE!</v>
      </c>
      <c r="G20" s="878"/>
      <c r="H20" s="878"/>
      <c r="I20" s="879"/>
      <c r="J20" s="882" t="e">
        <f ca="1">'К решению'!D27</f>
        <v>#VALUE!</v>
      </c>
      <c r="K20" s="882"/>
    </row>
    <row r="21" spans="1:11" ht="18.75" customHeight="1">
      <c r="A21" s="185"/>
      <c r="B21" s="881" t="e">
        <f ca="1">'К решению'!B28</f>
        <v>#VALUE!</v>
      </c>
      <c r="C21" s="881"/>
      <c r="D21" s="881"/>
      <c r="E21" s="881"/>
      <c r="F21" s="877" t="e">
        <f ca="1">'К решению'!C28</f>
        <v>#VALUE!</v>
      </c>
      <c r="G21" s="878"/>
      <c r="H21" s="878"/>
      <c r="I21" s="879"/>
      <c r="J21" s="882" t="e">
        <f ca="1">'К решению'!D28</f>
        <v>#VALUE!</v>
      </c>
      <c r="K21" s="882"/>
    </row>
    <row r="22" spans="1:11" ht="18.75" customHeight="1">
      <c r="A22" s="185"/>
      <c r="B22" s="881" t="e">
        <f ca="1">'К решению'!B29</f>
        <v>#VALUE!</v>
      </c>
      <c r="C22" s="881"/>
      <c r="D22" s="881"/>
      <c r="E22" s="881"/>
      <c r="F22" s="877" t="e">
        <f ca="1">'К решению'!C29</f>
        <v>#VALUE!</v>
      </c>
      <c r="G22" s="878"/>
      <c r="H22" s="878"/>
      <c r="I22" s="879"/>
      <c r="J22" s="882" t="e">
        <f ca="1">'К решению'!D29</f>
        <v>#VALUE!</v>
      </c>
      <c r="K22" s="882"/>
    </row>
    <row r="23" spans="1:11" ht="18.75" customHeight="1">
      <c r="A23" s="185"/>
      <c r="B23" s="881" t="e">
        <f ca="1">'К решению'!B30</f>
        <v>#VALUE!</v>
      </c>
      <c r="C23" s="881"/>
      <c r="D23" s="881"/>
      <c r="E23" s="881"/>
      <c r="F23" s="877" t="e">
        <f ca="1">'К решению'!C30</f>
        <v>#VALUE!</v>
      </c>
      <c r="G23" s="878"/>
      <c r="H23" s="878"/>
      <c r="I23" s="879"/>
      <c r="J23" s="882" t="e">
        <f ca="1">'К решению'!D30</f>
        <v>#VALUE!</v>
      </c>
      <c r="K23" s="882"/>
    </row>
    <row r="24" spans="1:11" ht="18.75" customHeight="1">
      <c r="A24" s="185"/>
      <c r="B24" s="881" t="e">
        <f ca="1">'К решению'!B31</f>
        <v>#VALUE!</v>
      </c>
      <c r="C24" s="881"/>
      <c r="D24" s="881"/>
      <c r="E24" s="881"/>
      <c r="F24" s="877" t="e">
        <f ca="1">'К решению'!C31</f>
        <v>#VALUE!</v>
      </c>
      <c r="G24" s="878"/>
      <c r="H24" s="878"/>
      <c r="I24" s="879"/>
      <c r="J24" s="882" t="e">
        <f ca="1">'К решению'!D31</f>
        <v>#VALUE!</v>
      </c>
      <c r="K24" s="882"/>
    </row>
    <row r="25" spans="1:11" ht="18.75" customHeight="1">
      <c r="A25" s="185"/>
      <c r="B25" s="881" t="e">
        <f ca="1">'К решению'!B32</f>
        <v>#VALUE!</v>
      </c>
      <c r="C25" s="881"/>
      <c r="D25" s="881"/>
      <c r="E25" s="881"/>
      <c r="F25" s="877" t="e">
        <f ca="1">'К решению'!C32</f>
        <v>#VALUE!</v>
      </c>
      <c r="G25" s="878"/>
      <c r="H25" s="878"/>
      <c r="I25" s="879"/>
      <c r="J25" s="882" t="e">
        <f ca="1">'К решению'!D32</f>
        <v>#VALUE!</v>
      </c>
      <c r="K25" s="882"/>
    </row>
    <row r="26" spans="1:11" ht="18.75">
      <c r="A26" s="185"/>
      <c r="B26" s="881" t="e">
        <f ca="1">'К решению'!B33</f>
        <v>#VALUE!</v>
      </c>
      <c r="C26" s="881"/>
      <c r="D26" s="881"/>
      <c r="E26" s="881"/>
      <c r="F26" s="877" t="e">
        <f ca="1">'К решению'!C33</f>
        <v>#VALUE!</v>
      </c>
      <c r="G26" s="878"/>
      <c r="H26" s="878"/>
      <c r="I26" s="879"/>
      <c r="J26" s="882" t="e">
        <f ca="1">'К решению'!D33</f>
        <v>#VALUE!</v>
      </c>
      <c r="K26" s="882"/>
    </row>
    <row r="27" spans="1:11" ht="18.75">
      <c r="A27" s="185"/>
      <c r="B27" s="881" t="e">
        <f ca="1">'К решению'!B34</f>
        <v>#VALUE!</v>
      </c>
      <c r="C27" s="881"/>
      <c r="D27" s="881"/>
      <c r="E27" s="881"/>
      <c r="F27" s="877" t="e">
        <f ca="1">'К решению'!C34</f>
        <v>#VALUE!</v>
      </c>
      <c r="G27" s="878"/>
      <c r="H27" s="878"/>
      <c r="I27" s="879"/>
      <c r="J27" s="882" t="e">
        <f ca="1">'К решению'!D34</f>
        <v>#VALUE!</v>
      </c>
      <c r="K27" s="882"/>
    </row>
    <row r="28" spans="1:11" ht="18.75">
      <c r="A28" s="185"/>
      <c r="B28" s="881" t="e">
        <f ca="1">'К решению'!B35</f>
        <v>#VALUE!</v>
      </c>
      <c r="C28" s="881"/>
      <c r="D28" s="881"/>
      <c r="E28" s="881"/>
      <c r="F28" s="877" t="e">
        <f ca="1">'К решению'!C35</f>
        <v>#VALUE!</v>
      </c>
      <c r="G28" s="878"/>
      <c r="H28" s="878"/>
      <c r="I28" s="879"/>
      <c r="J28" s="882" t="e">
        <f ca="1">'К решению'!D35</f>
        <v>#VALUE!</v>
      </c>
      <c r="K28" s="882"/>
    </row>
    <row r="29" spans="1:11" ht="18.75">
      <c r="A29" s="185"/>
      <c r="B29" s="881" t="e">
        <f ca="1">'К решению'!B36</f>
        <v>#VALUE!</v>
      </c>
      <c r="C29" s="881"/>
      <c r="D29" s="881"/>
      <c r="E29" s="881"/>
      <c r="F29" s="877" t="e">
        <f ca="1">'К решению'!C36</f>
        <v>#VALUE!</v>
      </c>
      <c r="G29" s="878"/>
      <c r="H29" s="878"/>
      <c r="I29" s="879"/>
      <c r="J29" s="882" t="e">
        <f ca="1">'К решению'!D36</f>
        <v>#VALUE!</v>
      </c>
      <c r="K29" s="882"/>
    </row>
    <row r="30" spans="1:11" ht="18.75">
      <c r="A30" s="185"/>
      <c r="B30" s="881" t="e">
        <f ca="1">'К решению'!B37</f>
        <v>#VALUE!</v>
      </c>
      <c r="C30" s="881"/>
      <c r="D30" s="881"/>
      <c r="E30" s="881"/>
      <c r="F30" s="877" t="e">
        <f ca="1">'К решению'!C37</f>
        <v>#VALUE!</v>
      </c>
      <c r="G30" s="878"/>
      <c r="H30" s="878"/>
      <c r="I30" s="879"/>
      <c r="J30" s="882" t="e">
        <f ca="1">'К решению'!D37</f>
        <v>#VALUE!</v>
      </c>
      <c r="K30" s="882"/>
    </row>
    <row r="31" spans="1:11" ht="18.75">
      <c r="A31" s="185"/>
      <c r="B31" s="881" t="e">
        <f ca="1">'К решению'!B38</f>
        <v>#VALUE!</v>
      </c>
      <c r="C31" s="881"/>
      <c r="D31" s="881"/>
      <c r="E31" s="881"/>
      <c r="F31" s="877" t="e">
        <f ca="1">'К решению'!C38</f>
        <v>#VALUE!</v>
      </c>
      <c r="G31" s="878"/>
      <c r="H31" s="878"/>
      <c r="I31" s="879"/>
      <c r="J31" s="882" t="e">
        <f ca="1">'К решению'!D38</f>
        <v>#VALUE!</v>
      </c>
      <c r="K31" s="882"/>
    </row>
    <row r="32" spans="1:11" ht="18.75">
      <c r="A32" s="185"/>
      <c r="B32" s="881" t="e">
        <f ca="1">'К решению'!B39</f>
        <v>#VALUE!</v>
      </c>
      <c r="C32" s="881"/>
      <c r="D32" s="881"/>
      <c r="E32" s="881"/>
      <c r="F32" s="877" t="e">
        <f ca="1">'К решению'!C39</f>
        <v>#VALUE!</v>
      </c>
      <c r="G32" s="878"/>
      <c r="H32" s="878"/>
      <c r="I32" s="879"/>
      <c r="J32" s="882" t="e">
        <f ca="1">'К решению'!D39</f>
        <v>#VALUE!</v>
      </c>
      <c r="K32" s="882"/>
    </row>
    <row r="33" spans="1:13" ht="18.75">
      <c r="A33" s="185"/>
      <c r="B33" s="881" t="e">
        <f ca="1">'К решению'!B40</f>
        <v>#VALUE!</v>
      </c>
      <c r="C33" s="881"/>
      <c r="D33" s="881"/>
      <c r="E33" s="881"/>
      <c r="F33" s="877" t="e">
        <f ca="1">'К решению'!C40</f>
        <v>#VALUE!</v>
      </c>
      <c r="G33" s="878"/>
      <c r="H33" s="878"/>
      <c r="I33" s="879"/>
      <c r="J33" s="882" t="e">
        <f ca="1">'К решению'!D40</f>
        <v>#VALUE!</v>
      </c>
      <c r="K33" s="882"/>
    </row>
    <row r="34" spans="1:13" ht="18.75">
      <c r="A34" s="185"/>
      <c r="B34" s="881" t="e">
        <f ca="1">'К решению'!B41</f>
        <v>#VALUE!</v>
      </c>
      <c r="C34" s="881"/>
      <c r="D34" s="881"/>
      <c r="E34" s="881"/>
      <c r="F34" s="877" t="e">
        <f ca="1">'К решению'!C41</f>
        <v>#VALUE!</v>
      </c>
      <c r="G34" s="878"/>
      <c r="H34" s="878"/>
      <c r="I34" s="879"/>
      <c r="J34" s="882" t="e">
        <f ca="1">'К решению'!D41</f>
        <v>#VALUE!</v>
      </c>
      <c r="K34" s="882"/>
    </row>
    <row r="35" spans="1:13" ht="18.75">
      <c r="A35" s="185"/>
      <c r="B35" s="881" t="e">
        <f ca="1">'К решению'!B42</f>
        <v>#VALUE!</v>
      </c>
      <c r="C35" s="881"/>
      <c r="D35" s="881"/>
      <c r="E35" s="881"/>
      <c r="F35" s="877" t="e">
        <f ca="1">'К решению'!C42</f>
        <v>#VALUE!</v>
      </c>
      <c r="G35" s="878"/>
      <c r="H35" s="878"/>
      <c r="I35" s="879"/>
      <c r="J35" s="882" t="e">
        <f ca="1">'К решению'!D42</f>
        <v>#VALUE!</v>
      </c>
      <c r="K35" s="882"/>
    </row>
    <row r="37" spans="1:13">
      <c r="M37" s="509"/>
    </row>
  </sheetData>
  <sheetProtection password="C09F" sheet="1"/>
  <mergeCells count="67">
    <mergeCell ref="B10:K10"/>
    <mergeCell ref="J27:K27"/>
    <mergeCell ref="J19:K19"/>
    <mergeCell ref="J22:K22"/>
    <mergeCell ref="J23:K23"/>
    <mergeCell ref="J24:K24"/>
    <mergeCell ref="J25:K25"/>
    <mergeCell ref="G2:K2"/>
    <mergeCell ref="G3:K3"/>
    <mergeCell ref="G4:J4"/>
    <mergeCell ref="G5:J5"/>
    <mergeCell ref="B8:K8"/>
    <mergeCell ref="B12:K12"/>
    <mergeCell ref="B13:K13"/>
    <mergeCell ref="B16:K16"/>
    <mergeCell ref="B14:K14"/>
    <mergeCell ref="C15:J15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20:K20"/>
    <mergeCell ref="J21:K21"/>
    <mergeCell ref="B25:E25"/>
    <mergeCell ref="B26:E26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21:I21"/>
    <mergeCell ref="F22:I22"/>
    <mergeCell ref="F23:I23"/>
    <mergeCell ref="F24:I24"/>
    <mergeCell ref="F25:I25"/>
    <mergeCell ref="F33:I33"/>
    <mergeCell ref="F34:I34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topLeftCell="A552" zoomScaleNormal="100" zoomScaleSheetLayoutView="85" workbookViewId="0">
      <selection activeCell="M575" sqref="M575"/>
    </sheetView>
  </sheetViews>
  <sheetFormatPr defaultRowHeight="19.5" customHeight="1"/>
  <cols>
    <col min="1" max="1" width="3.28515625" style="547" customWidth="1"/>
    <col min="2" max="2" width="9.140625" style="547"/>
    <col min="3" max="3" width="9.85546875" style="547" customWidth="1"/>
    <col min="4" max="4" width="9.140625" style="547"/>
    <col min="5" max="6" width="12.7109375" style="547" customWidth="1"/>
    <col min="7" max="12" width="9.140625" style="547"/>
    <col min="13" max="16384" width="9.140625" style="146"/>
  </cols>
  <sheetData>
    <row r="1" spans="1:12" ht="19.5" customHeight="1">
      <c r="A1" s="546" t="e">
        <f>'Настройки ТИК'!$H$17</f>
        <v>#VALUE!</v>
      </c>
      <c r="B1" s="546"/>
    </row>
    <row r="2" spans="1:12" ht="19.5" customHeight="1">
      <c r="B2" s="903" t="s">
        <v>862</v>
      </c>
      <c r="C2" s="903"/>
      <c r="D2" s="903"/>
      <c r="E2" s="903"/>
      <c r="F2" s="903"/>
      <c r="G2" s="903"/>
      <c r="H2" s="903"/>
      <c r="I2" s="903"/>
      <c r="J2" s="903"/>
      <c r="K2" s="903"/>
      <c r="L2" s="903"/>
    </row>
    <row r="3" spans="1:12" ht="19.5" customHeight="1">
      <c r="B3" s="904" t="s">
        <v>886</v>
      </c>
      <c r="C3" s="904"/>
      <c r="D3" s="904"/>
      <c r="E3" s="904"/>
      <c r="F3" s="904"/>
      <c r="G3" s="904"/>
      <c r="H3" s="904"/>
      <c r="I3" s="904"/>
      <c r="J3" s="904"/>
      <c r="K3" s="904"/>
      <c r="L3" s="904"/>
    </row>
    <row r="4" spans="1:12" ht="19.5" customHeight="1">
      <c r="B4" s="905" t="s">
        <v>887</v>
      </c>
      <c r="C4" s="905"/>
      <c r="D4" s="905"/>
      <c r="E4" s="905"/>
      <c r="F4" s="905"/>
      <c r="G4" s="905"/>
      <c r="H4" s="905"/>
      <c r="I4" s="901" t="str">
        <f>'Настройки УИК'!J5</f>
        <v>${num_ik}</v>
      </c>
      <c r="J4" s="901"/>
      <c r="K4" s="548"/>
      <c r="L4" s="548"/>
    </row>
    <row r="5" spans="1:12" ht="19.5" customHeight="1">
      <c r="B5" s="904" t="s">
        <v>516</v>
      </c>
      <c r="C5" s="904"/>
      <c r="D5" s="904"/>
      <c r="E5" s="904"/>
      <c r="F5" s="904"/>
      <c r="G5" s="904"/>
      <c r="H5" s="904"/>
      <c r="I5" s="904"/>
      <c r="J5" s="904"/>
      <c r="K5" s="904"/>
      <c r="L5" s="904"/>
    </row>
    <row r="6" spans="1:12" ht="19.5" customHeight="1">
      <c r="B6" s="549"/>
      <c r="C6" s="549"/>
      <c r="D6" s="549"/>
      <c r="E6" s="549"/>
      <c r="F6" s="549"/>
      <c r="G6" s="549"/>
      <c r="H6" s="549"/>
      <c r="I6" s="549"/>
      <c r="J6" s="549"/>
      <c r="K6" s="549"/>
      <c r="L6" s="549"/>
    </row>
    <row r="7" spans="1:12" ht="19.5" customHeight="1">
      <c r="B7" s="889" t="s">
        <v>833</v>
      </c>
      <c r="C7" s="889"/>
      <c r="D7" s="890" t="str">
        <f>'Расчётная Ведомость'!B20</f>
        <v>${fio1}</v>
      </c>
      <c r="E7" s="890"/>
      <c r="F7" s="890"/>
      <c r="G7" s="890"/>
      <c r="H7" s="890"/>
      <c r="I7" s="890"/>
      <c r="J7" s="890"/>
      <c r="K7" s="890"/>
      <c r="L7" s="890"/>
    </row>
    <row r="8" spans="1:12" ht="19.5" customHeight="1">
      <c r="B8" s="549"/>
      <c r="C8" s="549"/>
      <c r="D8" s="549"/>
      <c r="E8" s="549"/>
      <c r="F8" s="549"/>
      <c r="G8" s="549"/>
      <c r="H8" s="549"/>
      <c r="I8" s="549"/>
      <c r="J8" s="549"/>
      <c r="K8" s="549"/>
      <c r="L8" s="549"/>
    </row>
    <row r="9" spans="1:12" ht="19.5" customHeight="1">
      <c r="B9" s="889" t="s">
        <v>45</v>
      </c>
      <c r="C9" s="889"/>
      <c r="D9" s="890" t="str">
        <f>'Расчётная Ведомость'!C20</f>
        <v/>
      </c>
      <c r="E9" s="890"/>
      <c r="F9" s="890"/>
      <c r="G9" s="890"/>
      <c r="H9" s="890"/>
      <c r="I9" s="890"/>
      <c r="J9" s="890"/>
      <c r="K9" s="890"/>
      <c r="L9" s="890"/>
    </row>
    <row r="10" spans="1:12" ht="19.5" customHeight="1">
      <c r="B10" s="549"/>
      <c r="C10" s="549"/>
      <c r="D10" s="549"/>
      <c r="E10" s="549"/>
      <c r="F10" s="549"/>
      <c r="G10" s="549"/>
      <c r="H10" s="549"/>
      <c r="I10" s="549"/>
      <c r="J10" s="549"/>
      <c r="K10" s="549"/>
      <c r="L10" s="549"/>
    </row>
    <row r="11" spans="1:12" s="147" customFormat="1" ht="19.5" customHeight="1">
      <c r="A11" s="547"/>
      <c r="B11" s="889" t="s">
        <v>863</v>
      </c>
      <c r="C11" s="889"/>
      <c r="D11" s="889"/>
      <c r="E11" s="889"/>
      <c r="F11" s="550"/>
      <c r="G11" s="551" t="s">
        <v>864</v>
      </c>
      <c r="H11" s="891" t="str">
        <f>'Настройки ТИК'!$C$17</f>
        <v>${bdate_ik}</v>
      </c>
      <c r="I11" s="890"/>
      <c r="J11" s="551" t="s">
        <v>790</v>
      </c>
      <c r="K11" s="891" t="str">
        <f>'Настройки ТИК'!$D$17</f>
        <v>${edate_ik}</v>
      </c>
      <c r="L11" s="890"/>
    </row>
    <row r="12" spans="1:12" ht="19.5" customHeight="1">
      <c r="B12" s="549"/>
      <c r="C12" s="549"/>
      <c r="D12" s="549"/>
      <c r="E12" s="549"/>
      <c r="F12" s="549"/>
      <c r="G12" s="549"/>
      <c r="H12" s="549"/>
      <c r="I12" s="549"/>
      <c r="J12" s="549"/>
      <c r="K12" s="549"/>
      <c r="L12" s="549"/>
    </row>
    <row r="13" spans="1:12" ht="19.5" customHeight="1">
      <c r="A13" s="552"/>
      <c r="B13" s="551"/>
      <c r="C13" s="551"/>
      <c r="D13" s="551"/>
      <c r="E13" s="551"/>
      <c r="F13" s="551"/>
      <c r="G13" s="551"/>
      <c r="H13" s="551"/>
      <c r="I13" s="551"/>
      <c r="J13" s="551"/>
      <c r="K13" s="551"/>
      <c r="L13" s="551"/>
    </row>
    <row r="14" spans="1:12" ht="132.75" customHeight="1">
      <c r="B14" s="892" t="s">
        <v>865</v>
      </c>
      <c r="C14" s="892"/>
      <c r="D14" s="892"/>
      <c r="E14" s="892"/>
      <c r="F14" s="553"/>
      <c r="G14" s="893" t="str">
        <f>'Настройки ТИК'!$B$9</f>
        <v>${name_choice}</v>
      </c>
      <c r="H14" s="893"/>
      <c r="I14" s="893"/>
      <c r="J14" s="893"/>
      <c r="K14" s="893"/>
      <c r="L14" s="893"/>
    </row>
    <row r="15" spans="1:12" ht="19.5" customHeight="1">
      <c r="B15" s="549"/>
      <c r="C15" s="549"/>
      <c r="D15" s="549"/>
      <c r="E15" s="549"/>
      <c r="F15" s="549"/>
      <c r="G15" s="549"/>
      <c r="H15" s="549"/>
      <c r="I15" s="549"/>
      <c r="J15" s="549"/>
      <c r="K15" s="549"/>
      <c r="L15" s="549"/>
    </row>
    <row r="16" spans="1:12" ht="39.75" customHeight="1">
      <c r="B16" s="894" t="s">
        <v>1092</v>
      </c>
      <c r="C16" s="894"/>
      <c r="D16" s="894"/>
      <c r="E16" s="894"/>
      <c r="F16" s="894"/>
      <c r="G16" s="894"/>
      <c r="H16" s="894"/>
      <c r="I16" s="894"/>
      <c r="J16" s="894"/>
      <c r="K16" s="895">
        <f>'Расчётная Ведомость'!M20</f>
        <v>0</v>
      </c>
      <c r="L16" s="890"/>
    </row>
    <row r="17" spans="2:12" ht="19.5" customHeight="1">
      <c r="B17" s="554"/>
      <c r="C17" s="554"/>
      <c r="D17" s="554"/>
      <c r="E17" s="554"/>
      <c r="F17" s="554"/>
      <c r="G17" s="554"/>
      <c r="H17" s="554"/>
      <c r="I17" s="554"/>
      <c r="J17" s="554"/>
      <c r="K17" s="554"/>
      <c r="L17" s="554"/>
    </row>
    <row r="18" spans="2:12" ht="19.5" customHeight="1">
      <c r="B18" s="896" t="s">
        <v>518</v>
      </c>
      <c r="C18" s="896"/>
      <c r="D18" s="896"/>
      <c r="E18" s="896"/>
      <c r="F18" s="896"/>
      <c r="G18" s="896"/>
      <c r="H18" s="896"/>
      <c r="I18" s="896"/>
      <c r="J18" s="896"/>
      <c r="K18" s="895">
        <f>'Расчётная Ведомость'!R20</f>
        <v>0</v>
      </c>
      <c r="L18" s="890"/>
    </row>
    <row r="19" spans="2:12" ht="19.5" customHeight="1">
      <c r="B19" s="549"/>
      <c r="C19" s="549"/>
      <c r="D19" s="549"/>
      <c r="E19" s="549"/>
      <c r="F19" s="549"/>
      <c r="G19" s="549"/>
      <c r="H19" s="549"/>
      <c r="I19" s="549"/>
      <c r="J19" s="549"/>
      <c r="K19" s="549"/>
      <c r="L19" s="549"/>
    </row>
    <row r="20" spans="2:12" ht="19.5" customHeight="1">
      <c r="B20" s="899" t="s">
        <v>889</v>
      </c>
      <c r="C20" s="899"/>
      <c r="D20" s="899"/>
      <c r="E20" s="899"/>
      <c r="F20" s="899"/>
      <c r="G20" s="900" t="e">
        <f ca="1">('Расчётная Ведомость'!H20+'Расчётная Ведомость'!I20)*8+('Расчётная Ведомость'!O20+'Расчётная Ведомость'!P20)</f>
        <v>#VALUE!</v>
      </c>
      <c r="H20" s="900"/>
      <c r="I20" s="549" t="s">
        <v>866</v>
      </c>
      <c r="K20" s="897" t="e">
        <f ca="1">'Расчётная Ведомость'!U20</f>
        <v>#VALUE!</v>
      </c>
      <c r="L20" s="898"/>
    </row>
    <row r="21" spans="2:12" ht="19.5" customHeight="1">
      <c r="B21" s="555" t="s">
        <v>888</v>
      </c>
      <c r="C21" s="555"/>
      <c r="D21" s="555"/>
      <c r="E21" s="555"/>
      <c r="F21" s="555"/>
      <c r="G21" s="549"/>
      <c r="H21" s="549"/>
      <c r="I21" s="549"/>
      <c r="J21" s="549"/>
      <c r="K21" s="549"/>
      <c r="L21" s="549"/>
    </row>
    <row r="22" spans="2:12" ht="19.5" customHeight="1">
      <c r="B22" s="899" t="s">
        <v>890</v>
      </c>
      <c r="C22" s="899"/>
      <c r="D22" s="899"/>
      <c r="E22" s="899"/>
      <c r="F22" s="899"/>
      <c r="G22" s="895" t="e">
        <f ca="1">INDIRECT("'Сведения ФОВ'!E"&amp;MROUND(N($A$1),1)+30)</f>
        <v>#VALUE!</v>
      </c>
      <c r="H22" s="890"/>
      <c r="I22" s="549"/>
      <c r="J22" s="549"/>
      <c r="K22" s="549"/>
      <c r="L22" s="549"/>
    </row>
    <row r="23" spans="2:12" ht="19.5" customHeight="1">
      <c r="B23" s="899" t="s">
        <v>13</v>
      </c>
      <c r="C23" s="899"/>
      <c r="D23" s="899"/>
      <c r="E23" s="899"/>
      <c r="F23" s="899"/>
      <c r="G23" s="895" t="e">
        <f ca="1">INDIRECT("'Сведения ФОВ'!E"&amp;MROUND(N($A$1),1)+31)</f>
        <v>#VALUE!</v>
      </c>
      <c r="H23" s="890"/>
      <c r="I23" s="549"/>
      <c r="J23" s="549"/>
      <c r="K23" s="549"/>
      <c r="L23" s="549"/>
    </row>
    <row r="24" spans="2:12" ht="19.5" customHeight="1">
      <c r="B24" s="899" t="s">
        <v>263</v>
      </c>
      <c r="C24" s="899"/>
      <c r="D24" s="899"/>
      <c r="E24" s="899"/>
      <c r="F24" s="899"/>
      <c r="I24" s="549"/>
      <c r="J24" s="549"/>
      <c r="K24" s="549"/>
      <c r="L24" s="549"/>
    </row>
    <row r="25" spans="2:12" ht="19.5" customHeight="1">
      <c r="B25" s="899" t="s">
        <v>891</v>
      </c>
      <c r="C25" s="899"/>
      <c r="D25" s="899"/>
      <c r="E25" s="899"/>
      <c r="F25" s="899"/>
      <c r="G25" s="895" t="e">
        <f ca="1">INDIRECT("'Сведения ФОВ'!E"&amp;MROUND(N($A$1),1)+32)</f>
        <v>#VALUE!</v>
      </c>
      <c r="H25" s="890"/>
      <c r="I25" s="549"/>
      <c r="J25" s="549"/>
      <c r="K25" s="549"/>
      <c r="L25" s="549"/>
    </row>
    <row r="26" spans="2:12" ht="19.5" customHeight="1">
      <c r="B26" s="899" t="s">
        <v>16</v>
      </c>
      <c r="C26" s="899"/>
      <c r="D26" s="899"/>
      <c r="E26" s="899"/>
      <c r="F26" s="899"/>
      <c r="G26" s="895" t="e">
        <f ca="1">INDIRECT("'Сведения ФОВ'!E"&amp;MROUND(N($A$1),1)+33)</f>
        <v>#VALUE!</v>
      </c>
      <c r="H26" s="890"/>
      <c r="I26" s="549"/>
      <c r="J26" s="549"/>
      <c r="K26" s="549"/>
      <c r="L26" s="549"/>
    </row>
    <row r="27" spans="2:12" ht="19.5" customHeight="1">
      <c r="B27" s="899" t="s">
        <v>420</v>
      </c>
      <c r="C27" s="899"/>
      <c r="D27" s="899"/>
      <c r="E27" s="899"/>
      <c r="F27" s="899"/>
      <c r="G27" s="895" t="e">
        <f ca="1">INDIRECT("'Сведения ФОВ'!E"&amp;MROUND(N($A$1),1)+34)</f>
        <v>#VALUE!</v>
      </c>
      <c r="H27" s="890"/>
      <c r="I27" s="549"/>
      <c r="J27" s="549"/>
      <c r="K27" s="549"/>
      <c r="L27" s="549"/>
    </row>
    <row r="28" spans="2:12" ht="19.5" customHeight="1">
      <c r="B28" s="549"/>
      <c r="C28" s="549"/>
      <c r="D28" s="549"/>
      <c r="E28" s="549"/>
      <c r="F28" s="549"/>
      <c r="G28" s="549"/>
      <c r="H28" s="549"/>
      <c r="I28" s="549"/>
      <c r="J28" s="549"/>
      <c r="K28" s="549"/>
      <c r="L28" s="549"/>
    </row>
    <row r="29" spans="2:12" ht="19.5" customHeight="1">
      <c r="B29" s="549" t="s">
        <v>140</v>
      </c>
      <c r="C29" s="549"/>
      <c r="D29" s="556"/>
      <c r="E29" s="556"/>
      <c r="F29" s="549"/>
      <c r="G29" s="901" t="e">
        <f>'Настройки УИК'!$I$43</f>
        <v>#N/A</v>
      </c>
      <c r="H29" s="901"/>
      <c r="I29" s="901"/>
      <c r="J29" s="901"/>
      <c r="K29" s="901"/>
      <c r="L29" s="901"/>
    </row>
    <row r="30" spans="2:12" ht="19.5" customHeight="1">
      <c r="B30" s="549"/>
      <c r="C30" s="549"/>
      <c r="D30" s="902" t="s">
        <v>5</v>
      </c>
      <c r="E30" s="902"/>
      <c r="F30" s="557"/>
      <c r="G30" s="549"/>
      <c r="H30" s="549"/>
      <c r="I30" s="549"/>
      <c r="J30" s="549"/>
      <c r="K30" s="549"/>
      <c r="L30" s="549"/>
    </row>
    <row r="31" spans="2:12" ht="19.5" customHeight="1">
      <c r="B31" s="549"/>
      <c r="C31" s="549"/>
      <c r="D31" s="549"/>
      <c r="E31" s="549"/>
      <c r="F31" s="549"/>
      <c r="G31" s="549"/>
      <c r="H31" s="549"/>
      <c r="I31" s="549"/>
      <c r="J31" s="549"/>
      <c r="K31" s="549"/>
      <c r="L31" s="549"/>
    </row>
    <row r="33" spans="2:12" ht="19.5" customHeight="1">
      <c r="B33" s="903" t="s">
        <v>862</v>
      </c>
      <c r="C33" s="903"/>
      <c r="D33" s="903"/>
      <c r="E33" s="903"/>
      <c r="F33" s="903"/>
      <c r="G33" s="903"/>
      <c r="H33" s="903"/>
      <c r="I33" s="903"/>
      <c r="J33" s="903"/>
      <c r="K33" s="903"/>
      <c r="L33" s="903"/>
    </row>
    <row r="34" spans="2:12" ht="19.5" customHeight="1">
      <c r="B34" s="904" t="s">
        <v>886</v>
      </c>
      <c r="C34" s="904"/>
      <c r="D34" s="904"/>
      <c r="E34" s="904"/>
      <c r="F34" s="904"/>
      <c r="G34" s="904"/>
      <c r="H34" s="904"/>
      <c r="I34" s="904"/>
      <c r="J34" s="904"/>
      <c r="K34" s="904"/>
      <c r="L34" s="904"/>
    </row>
    <row r="35" spans="2:12" ht="19.5" customHeight="1">
      <c r="B35" s="905" t="s">
        <v>887</v>
      </c>
      <c r="C35" s="905"/>
      <c r="D35" s="905"/>
      <c r="E35" s="905"/>
      <c r="F35" s="905"/>
      <c r="G35" s="905"/>
      <c r="H35" s="905"/>
      <c r="I35" s="901" t="str">
        <f>'Настройки УИК'!J5</f>
        <v>${num_ik}</v>
      </c>
      <c r="J35" s="901"/>
      <c r="K35" s="548"/>
      <c r="L35" s="548"/>
    </row>
    <row r="36" spans="2:12" ht="19.5" customHeight="1">
      <c r="B36" s="904" t="s">
        <v>516</v>
      </c>
      <c r="C36" s="904"/>
      <c r="D36" s="904"/>
      <c r="E36" s="904"/>
      <c r="F36" s="904"/>
      <c r="G36" s="904"/>
      <c r="H36" s="904"/>
      <c r="I36" s="904"/>
      <c r="J36" s="904"/>
      <c r="K36" s="904"/>
      <c r="L36" s="904"/>
    </row>
    <row r="37" spans="2:12" ht="19.5" customHeight="1">
      <c r="B37" s="549"/>
      <c r="C37" s="549"/>
      <c r="D37" s="549"/>
      <c r="E37" s="549"/>
      <c r="F37" s="549"/>
      <c r="G37" s="549"/>
      <c r="H37" s="549"/>
      <c r="I37" s="549"/>
      <c r="J37" s="549"/>
      <c r="K37" s="549"/>
      <c r="L37" s="549"/>
    </row>
    <row r="38" spans="2:12" ht="19.5" customHeight="1">
      <c r="B38" s="889" t="s">
        <v>833</v>
      </c>
      <c r="C38" s="889"/>
      <c r="D38" s="890" t="str">
        <f>'Расчётная Ведомость'!B21</f>
        <v>${fio2}</v>
      </c>
      <c r="E38" s="890"/>
      <c r="F38" s="890"/>
      <c r="G38" s="890"/>
      <c r="H38" s="890"/>
      <c r="I38" s="890"/>
      <c r="J38" s="890"/>
      <c r="K38" s="890"/>
      <c r="L38" s="890"/>
    </row>
    <row r="39" spans="2:12" ht="19.5" customHeight="1">
      <c r="B39" s="549"/>
      <c r="C39" s="549"/>
      <c r="D39" s="549"/>
      <c r="E39" s="549"/>
      <c r="F39" s="549"/>
      <c r="G39" s="549"/>
      <c r="H39" s="549"/>
      <c r="I39" s="549"/>
      <c r="J39" s="549"/>
      <c r="K39" s="549"/>
      <c r="L39" s="549"/>
    </row>
    <row r="40" spans="2:12" ht="19.5" customHeight="1">
      <c r="B40" s="889" t="s">
        <v>45</v>
      </c>
      <c r="C40" s="889"/>
      <c r="D40" s="890" t="str">
        <f>'Расчётная Ведомость'!C21</f>
        <v/>
      </c>
      <c r="E40" s="890"/>
      <c r="F40" s="890"/>
      <c r="G40" s="890"/>
      <c r="H40" s="890"/>
      <c r="I40" s="890"/>
      <c r="J40" s="890"/>
      <c r="K40" s="890"/>
      <c r="L40" s="890"/>
    </row>
    <row r="41" spans="2:12" ht="19.5" customHeight="1">
      <c r="B41" s="549"/>
      <c r="C41" s="549"/>
      <c r="D41" s="549"/>
      <c r="E41" s="549"/>
      <c r="F41" s="549"/>
      <c r="G41" s="549"/>
      <c r="H41" s="549"/>
      <c r="I41" s="549"/>
      <c r="J41" s="549"/>
      <c r="K41" s="549"/>
      <c r="L41" s="549"/>
    </row>
    <row r="42" spans="2:12" ht="19.5" customHeight="1">
      <c r="B42" s="889" t="s">
        <v>863</v>
      </c>
      <c r="C42" s="889"/>
      <c r="D42" s="889"/>
      <c r="E42" s="889"/>
      <c r="F42" s="550"/>
      <c r="G42" s="551" t="s">
        <v>864</v>
      </c>
      <c r="H42" s="891" t="str">
        <f>'Настройки ТИК'!$C$17</f>
        <v>${bdate_ik}</v>
      </c>
      <c r="I42" s="890"/>
      <c r="J42" s="551" t="s">
        <v>790</v>
      </c>
      <c r="K42" s="891" t="str">
        <f>'Настройки ТИК'!$D$17</f>
        <v>${edate_ik}</v>
      </c>
      <c r="L42" s="890"/>
    </row>
    <row r="43" spans="2:12" ht="19.5" customHeight="1">
      <c r="B43" s="549"/>
      <c r="C43" s="549"/>
      <c r="D43" s="549"/>
      <c r="E43" s="549"/>
      <c r="F43" s="549"/>
      <c r="G43" s="549"/>
      <c r="H43" s="549"/>
      <c r="I43" s="549"/>
      <c r="J43" s="549"/>
      <c r="K43" s="549"/>
      <c r="L43" s="549"/>
    </row>
    <row r="44" spans="2:12" ht="19.5" customHeight="1">
      <c r="B44" s="551"/>
      <c r="C44" s="551"/>
      <c r="D44" s="551"/>
      <c r="E44" s="551"/>
      <c r="F44" s="551"/>
      <c r="G44" s="551"/>
      <c r="H44" s="551"/>
      <c r="I44" s="551"/>
      <c r="J44" s="551"/>
      <c r="K44" s="551"/>
      <c r="L44" s="551"/>
    </row>
    <row r="45" spans="2:12" ht="132.75" customHeight="1">
      <c r="B45" s="892" t="s">
        <v>865</v>
      </c>
      <c r="C45" s="892"/>
      <c r="D45" s="892"/>
      <c r="E45" s="892"/>
      <c r="F45" s="553"/>
      <c r="G45" s="893" t="str">
        <f>'Настройки ТИК'!$B$9</f>
        <v>${name_choice}</v>
      </c>
      <c r="H45" s="893"/>
      <c r="I45" s="893"/>
      <c r="J45" s="893"/>
      <c r="K45" s="893"/>
      <c r="L45" s="893"/>
    </row>
    <row r="46" spans="2:12" ht="19.5" customHeight="1">
      <c r="B46" s="549"/>
      <c r="C46" s="549"/>
      <c r="D46" s="549"/>
      <c r="E46" s="549"/>
      <c r="F46" s="549"/>
      <c r="G46" s="549"/>
      <c r="H46" s="549"/>
      <c r="I46" s="549"/>
      <c r="J46" s="549"/>
      <c r="K46" s="549"/>
      <c r="L46" s="549"/>
    </row>
    <row r="47" spans="2:12" ht="39.75" customHeight="1">
      <c r="B47" s="894" t="s">
        <v>1092</v>
      </c>
      <c r="C47" s="894"/>
      <c r="D47" s="894"/>
      <c r="E47" s="894"/>
      <c r="F47" s="894"/>
      <c r="G47" s="894"/>
      <c r="H47" s="894"/>
      <c r="I47" s="894"/>
      <c r="J47" s="894"/>
      <c r="K47" s="895">
        <f>'Расчётная Ведомость'!$M$21</f>
        <v>0</v>
      </c>
      <c r="L47" s="890"/>
    </row>
    <row r="48" spans="2:12" ht="19.5" customHeight="1">
      <c r="B48" s="554"/>
      <c r="C48" s="554"/>
      <c r="D48" s="554"/>
      <c r="E48" s="554"/>
      <c r="F48" s="554"/>
      <c r="G48" s="554"/>
      <c r="H48" s="554"/>
      <c r="I48" s="554"/>
      <c r="J48" s="554"/>
      <c r="K48" s="554"/>
      <c r="L48" s="554"/>
    </row>
    <row r="49" spans="2:12" ht="19.5" customHeight="1">
      <c r="B49" s="896" t="s">
        <v>518</v>
      </c>
      <c r="C49" s="896"/>
      <c r="D49" s="896"/>
      <c r="E49" s="896"/>
      <c r="F49" s="896"/>
      <c r="G49" s="896"/>
      <c r="H49" s="896"/>
      <c r="I49" s="896"/>
      <c r="J49" s="896"/>
      <c r="K49" s="895">
        <f>'Расчётная Ведомость'!$R$21</f>
        <v>0</v>
      </c>
      <c r="L49" s="890"/>
    </row>
    <row r="50" spans="2:12" ht="19.5" customHeight="1">
      <c r="B50" s="549"/>
      <c r="C50" s="549"/>
      <c r="D50" s="549"/>
      <c r="E50" s="549"/>
      <c r="F50" s="549"/>
      <c r="G50" s="549"/>
      <c r="H50" s="549"/>
      <c r="I50" s="549"/>
      <c r="J50" s="549"/>
      <c r="K50" s="549"/>
      <c r="L50" s="549"/>
    </row>
    <row r="51" spans="2:12" ht="19.5" customHeight="1">
      <c r="B51" s="899" t="s">
        <v>889</v>
      </c>
      <c r="C51" s="899"/>
      <c r="D51" s="899"/>
      <c r="E51" s="899"/>
      <c r="F51" s="899"/>
      <c r="G51" s="900" t="e">
        <f ca="1">'Сведения ФОВ'!Q112</f>
        <v>#VALUE!</v>
      </c>
      <c r="H51" s="900"/>
      <c r="I51" s="549" t="s">
        <v>866</v>
      </c>
      <c r="K51" s="897" t="e">
        <f ca="1">'Расчётная Ведомость'!U21</f>
        <v>#VALUE!</v>
      </c>
      <c r="L51" s="898"/>
    </row>
    <row r="52" spans="2:12" ht="19.5" customHeight="1">
      <c r="B52" s="555" t="s">
        <v>888</v>
      </c>
      <c r="C52" s="555"/>
      <c r="D52" s="555"/>
      <c r="E52" s="555"/>
      <c r="F52" s="555"/>
      <c r="G52" s="906"/>
      <c r="H52" s="906"/>
      <c r="I52" s="549"/>
      <c r="J52" s="549"/>
      <c r="K52" s="549"/>
      <c r="L52" s="549"/>
    </row>
    <row r="53" spans="2:12" ht="19.5" customHeight="1">
      <c r="B53" s="899" t="s">
        <v>890</v>
      </c>
      <c r="C53" s="899"/>
      <c r="D53" s="899"/>
      <c r="E53" s="899"/>
      <c r="F53" s="899"/>
      <c r="G53" s="895" t="e">
        <f ca="1">INDIRECT("'Сведения ФОВ'!Q"&amp;MROUND(N($A$1),1)+30)</f>
        <v>#VALUE!</v>
      </c>
      <c r="H53" s="890"/>
      <c r="I53" s="549"/>
      <c r="J53" s="549"/>
      <c r="K53" s="549"/>
      <c r="L53" s="549"/>
    </row>
    <row r="54" spans="2:12" ht="19.5" customHeight="1">
      <c r="B54" s="899" t="s">
        <v>13</v>
      </c>
      <c r="C54" s="899"/>
      <c r="D54" s="899"/>
      <c r="E54" s="899"/>
      <c r="F54" s="899"/>
      <c r="G54" s="895" t="e">
        <f ca="1">INDIRECT("'Сведения ФОВ'!Q"&amp;MROUND(N($A$1),1)+31)</f>
        <v>#VALUE!</v>
      </c>
      <c r="H54" s="890"/>
      <c r="I54" s="549"/>
      <c r="J54" s="549"/>
      <c r="K54" s="549"/>
      <c r="L54" s="549"/>
    </row>
    <row r="55" spans="2:12" ht="19.5" customHeight="1">
      <c r="B55" s="899" t="s">
        <v>263</v>
      </c>
      <c r="C55" s="899"/>
      <c r="D55" s="899"/>
      <c r="E55" s="899"/>
      <c r="F55" s="899"/>
      <c r="I55" s="549"/>
      <c r="J55" s="549"/>
      <c r="K55" s="549"/>
      <c r="L55" s="549"/>
    </row>
    <row r="56" spans="2:12" ht="19.5" customHeight="1">
      <c r="B56" s="899" t="s">
        <v>891</v>
      </c>
      <c r="C56" s="899"/>
      <c r="D56" s="899"/>
      <c r="E56" s="899"/>
      <c r="F56" s="899"/>
      <c r="G56" s="895" t="e">
        <f ca="1">INDIRECT("'Сведения ФОВ'!Q"&amp;MROUND(N($A$1),1)+32)</f>
        <v>#VALUE!</v>
      </c>
      <c r="H56" s="890"/>
      <c r="I56" s="549"/>
      <c r="J56" s="549"/>
      <c r="K56" s="549"/>
      <c r="L56" s="549"/>
    </row>
    <row r="57" spans="2:12" ht="19.5" customHeight="1">
      <c r="B57" s="899" t="s">
        <v>16</v>
      </c>
      <c r="C57" s="899"/>
      <c r="D57" s="899"/>
      <c r="E57" s="899"/>
      <c r="F57" s="899"/>
      <c r="G57" s="895" t="e">
        <f ca="1">INDIRECT("'Сведения ФОВ'!Q"&amp;MROUND(N($A$1),1)+33)</f>
        <v>#VALUE!</v>
      </c>
      <c r="H57" s="890"/>
      <c r="I57" s="549"/>
      <c r="J57" s="549"/>
      <c r="K57" s="549"/>
      <c r="L57" s="549"/>
    </row>
    <row r="58" spans="2:12" ht="19.5" customHeight="1">
      <c r="B58" s="899" t="s">
        <v>420</v>
      </c>
      <c r="C58" s="899"/>
      <c r="D58" s="899"/>
      <c r="E58" s="899"/>
      <c r="F58" s="899"/>
      <c r="G58" s="895" t="e">
        <f ca="1">INDIRECT("'Сведения ФОВ'!Q"&amp;MROUND(N($A$1),1)+34)</f>
        <v>#VALUE!</v>
      </c>
      <c r="H58" s="890"/>
      <c r="I58" s="549"/>
      <c r="J58" s="549"/>
      <c r="K58" s="549"/>
      <c r="L58" s="549"/>
    </row>
    <row r="59" spans="2:12" ht="19.5" customHeight="1">
      <c r="B59" s="549"/>
      <c r="C59" s="549"/>
      <c r="D59" s="549"/>
      <c r="E59" s="549"/>
      <c r="F59" s="549"/>
      <c r="G59" s="549"/>
      <c r="H59" s="549"/>
      <c r="I59" s="549"/>
      <c r="J59" s="549"/>
      <c r="K59" s="549"/>
      <c r="L59" s="549"/>
    </row>
    <row r="60" spans="2:12" ht="19.5" customHeight="1">
      <c r="B60" s="549" t="s">
        <v>140</v>
      </c>
      <c r="C60" s="549"/>
      <c r="D60" s="556"/>
      <c r="E60" s="556"/>
      <c r="F60" s="549"/>
      <c r="G60" s="901" t="e">
        <f>'Настройки УИК'!$I$43</f>
        <v>#N/A</v>
      </c>
      <c r="H60" s="901"/>
      <c r="I60" s="901"/>
      <c r="J60" s="901"/>
      <c r="K60" s="901"/>
      <c r="L60" s="901"/>
    </row>
    <row r="61" spans="2:12" ht="19.5" customHeight="1">
      <c r="B61" s="549"/>
      <c r="C61" s="549"/>
      <c r="D61" s="902" t="s">
        <v>5</v>
      </c>
      <c r="E61" s="902"/>
      <c r="F61" s="557"/>
      <c r="G61" s="549"/>
      <c r="H61" s="549"/>
      <c r="I61" s="549"/>
      <c r="J61" s="549"/>
      <c r="K61" s="549"/>
      <c r="L61" s="549"/>
    </row>
    <row r="62" spans="2:12" ht="19.5" customHeight="1">
      <c r="B62" s="549"/>
      <c r="C62" s="549"/>
      <c r="D62" s="549"/>
      <c r="E62" s="549"/>
      <c r="F62" s="549"/>
      <c r="G62" s="549"/>
      <c r="H62" s="549"/>
      <c r="I62" s="549"/>
      <c r="J62" s="549"/>
      <c r="K62" s="549"/>
      <c r="L62" s="549"/>
    </row>
    <row r="64" spans="2:12" ht="19.5" customHeight="1">
      <c r="B64" s="903" t="s">
        <v>862</v>
      </c>
      <c r="C64" s="903"/>
      <c r="D64" s="903"/>
      <c r="E64" s="903"/>
      <c r="F64" s="903"/>
      <c r="G64" s="903"/>
      <c r="H64" s="903"/>
      <c r="I64" s="903"/>
      <c r="J64" s="903"/>
      <c r="K64" s="903"/>
      <c r="L64" s="903"/>
    </row>
    <row r="65" spans="2:12" ht="19.5" customHeight="1">
      <c r="B65" s="904" t="s">
        <v>886</v>
      </c>
      <c r="C65" s="904"/>
      <c r="D65" s="904"/>
      <c r="E65" s="904"/>
      <c r="F65" s="904"/>
      <c r="G65" s="904"/>
      <c r="H65" s="904"/>
      <c r="I65" s="904"/>
      <c r="J65" s="904"/>
      <c r="K65" s="904"/>
      <c r="L65" s="904"/>
    </row>
    <row r="66" spans="2:12" ht="19.5" customHeight="1">
      <c r="B66" s="905" t="s">
        <v>887</v>
      </c>
      <c r="C66" s="905"/>
      <c r="D66" s="905"/>
      <c r="E66" s="905"/>
      <c r="F66" s="905"/>
      <c r="G66" s="905"/>
      <c r="H66" s="905"/>
      <c r="I66" s="901" t="str">
        <f>'Настройки УИК'!J5</f>
        <v>${num_ik}</v>
      </c>
      <c r="J66" s="901"/>
      <c r="K66" s="548"/>
      <c r="L66" s="548"/>
    </row>
    <row r="67" spans="2:12" ht="19.5" customHeight="1">
      <c r="B67" s="904" t="s">
        <v>516</v>
      </c>
      <c r="C67" s="904"/>
      <c r="D67" s="904"/>
      <c r="E67" s="904"/>
      <c r="F67" s="904"/>
      <c r="G67" s="904"/>
      <c r="H67" s="904"/>
      <c r="I67" s="904"/>
      <c r="J67" s="904"/>
      <c r="K67" s="904"/>
      <c r="L67" s="904"/>
    </row>
    <row r="68" spans="2:12" ht="19.5" customHeight="1">
      <c r="B68" s="549"/>
      <c r="C68" s="549"/>
      <c r="D68" s="549"/>
      <c r="E68" s="549"/>
      <c r="F68" s="549"/>
      <c r="G68" s="549"/>
      <c r="H68" s="549"/>
      <c r="I68" s="549"/>
      <c r="J68" s="549"/>
      <c r="K68" s="549"/>
      <c r="L68" s="549"/>
    </row>
    <row r="69" spans="2:12" ht="19.5" customHeight="1">
      <c r="B69" s="889" t="s">
        <v>833</v>
      </c>
      <c r="C69" s="889"/>
      <c r="D69" s="890" t="str">
        <f>'Расчётная Ведомость'!B22</f>
        <v>${fio3}</v>
      </c>
      <c r="E69" s="890"/>
      <c r="F69" s="890"/>
      <c r="G69" s="890"/>
      <c r="H69" s="890"/>
      <c r="I69" s="890"/>
      <c r="J69" s="890"/>
      <c r="K69" s="890"/>
      <c r="L69" s="890"/>
    </row>
    <row r="70" spans="2:12" ht="19.5" customHeight="1">
      <c r="B70" s="549"/>
      <c r="C70" s="549"/>
      <c r="D70" s="549"/>
      <c r="E70" s="549"/>
      <c r="F70" s="549"/>
      <c r="G70" s="549"/>
      <c r="H70" s="549"/>
      <c r="I70" s="549"/>
      <c r="J70" s="549"/>
      <c r="K70" s="549"/>
      <c r="L70" s="549"/>
    </row>
    <row r="71" spans="2:12" ht="19.5" customHeight="1">
      <c r="B71" s="889" t="s">
        <v>45</v>
      </c>
      <c r="C71" s="889"/>
      <c r="D71" s="890" t="str">
        <f>'Расчётная Ведомость'!C22</f>
        <v/>
      </c>
      <c r="E71" s="890"/>
      <c r="F71" s="890"/>
      <c r="G71" s="890"/>
      <c r="H71" s="890"/>
      <c r="I71" s="890"/>
      <c r="J71" s="890"/>
      <c r="K71" s="890"/>
      <c r="L71" s="890"/>
    </row>
    <row r="72" spans="2:12" ht="19.5" customHeight="1">
      <c r="B72" s="549"/>
      <c r="C72" s="549"/>
      <c r="D72" s="549"/>
      <c r="E72" s="549"/>
      <c r="F72" s="549"/>
      <c r="G72" s="549"/>
      <c r="H72" s="549"/>
      <c r="I72" s="549"/>
      <c r="J72" s="549"/>
      <c r="K72" s="549"/>
      <c r="L72" s="549"/>
    </row>
    <row r="73" spans="2:12" ht="19.5" customHeight="1">
      <c r="B73" s="889" t="s">
        <v>863</v>
      </c>
      <c r="C73" s="889"/>
      <c r="D73" s="889"/>
      <c r="E73" s="889"/>
      <c r="F73" s="550"/>
      <c r="G73" s="551" t="s">
        <v>864</v>
      </c>
      <c r="H73" s="891" t="str">
        <f>'Настройки ТИК'!$C$17</f>
        <v>${bdate_ik}</v>
      </c>
      <c r="I73" s="890"/>
      <c r="J73" s="551" t="s">
        <v>790</v>
      </c>
      <c r="K73" s="891" t="str">
        <f>'Настройки ТИК'!$D$17</f>
        <v>${edate_ik}</v>
      </c>
      <c r="L73" s="890"/>
    </row>
    <row r="74" spans="2:12" ht="19.5" customHeight="1">
      <c r="B74" s="549"/>
      <c r="C74" s="549"/>
      <c r="D74" s="549"/>
      <c r="E74" s="549"/>
      <c r="F74" s="549"/>
      <c r="G74" s="549"/>
      <c r="H74" s="549"/>
      <c r="I74" s="549"/>
      <c r="J74" s="549"/>
      <c r="K74" s="549"/>
      <c r="L74" s="549"/>
    </row>
    <row r="75" spans="2:12" ht="19.5" customHeight="1">
      <c r="B75" s="551"/>
      <c r="C75" s="551"/>
      <c r="D75" s="551"/>
      <c r="E75" s="551"/>
      <c r="F75" s="551"/>
      <c r="G75" s="551"/>
      <c r="H75" s="551"/>
      <c r="I75" s="551"/>
      <c r="J75" s="551"/>
      <c r="K75" s="551"/>
      <c r="L75" s="551"/>
    </row>
    <row r="76" spans="2:12" ht="132.75" customHeight="1">
      <c r="B76" s="892" t="s">
        <v>865</v>
      </c>
      <c r="C76" s="892"/>
      <c r="D76" s="892"/>
      <c r="E76" s="892"/>
      <c r="F76" s="553"/>
      <c r="G76" s="893" t="str">
        <f>'Настройки ТИК'!$B$9</f>
        <v>${name_choice}</v>
      </c>
      <c r="H76" s="893"/>
      <c r="I76" s="893"/>
      <c r="J76" s="893"/>
      <c r="K76" s="893"/>
      <c r="L76" s="893"/>
    </row>
    <row r="77" spans="2:12" ht="19.5" customHeight="1">
      <c r="B77" s="549"/>
      <c r="C77" s="549"/>
      <c r="D77" s="549"/>
      <c r="E77" s="549"/>
      <c r="F77" s="549"/>
      <c r="G77" s="549"/>
      <c r="H77" s="549"/>
      <c r="I77" s="549"/>
      <c r="J77" s="549"/>
      <c r="K77" s="549"/>
      <c r="L77" s="549"/>
    </row>
    <row r="78" spans="2:12" ht="39.75" customHeight="1">
      <c r="B78" s="894" t="s">
        <v>1092</v>
      </c>
      <c r="C78" s="894"/>
      <c r="D78" s="894"/>
      <c r="E78" s="894"/>
      <c r="F78" s="894"/>
      <c r="G78" s="894"/>
      <c r="H78" s="894"/>
      <c r="I78" s="894"/>
      <c r="J78" s="894"/>
      <c r="K78" s="895">
        <f>'Расчётная Ведомость'!$M$21</f>
        <v>0</v>
      </c>
      <c r="L78" s="890"/>
    </row>
    <row r="79" spans="2:12" ht="19.5" customHeight="1">
      <c r="B79" s="554"/>
      <c r="C79" s="554"/>
      <c r="D79" s="554"/>
      <c r="E79" s="554"/>
      <c r="F79" s="554"/>
      <c r="G79" s="554"/>
      <c r="H79" s="554"/>
      <c r="I79" s="554"/>
      <c r="J79" s="554"/>
      <c r="K79" s="554"/>
      <c r="L79" s="554"/>
    </row>
    <row r="80" spans="2:12" ht="19.5" customHeight="1">
      <c r="B80" s="896" t="s">
        <v>518</v>
      </c>
      <c r="C80" s="896"/>
      <c r="D80" s="896"/>
      <c r="E80" s="896"/>
      <c r="F80" s="896"/>
      <c r="G80" s="896"/>
      <c r="H80" s="896"/>
      <c r="I80" s="896"/>
      <c r="J80" s="896"/>
      <c r="K80" s="895">
        <f>'Расчётная Ведомость'!$R$21</f>
        <v>0</v>
      </c>
      <c r="L80" s="890"/>
    </row>
    <row r="81" spans="2:12" ht="19.5" customHeight="1">
      <c r="B81" s="549"/>
      <c r="C81" s="549"/>
      <c r="D81" s="549"/>
      <c r="E81" s="549"/>
      <c r="F81" s="549"/>
      <c r="G81" s="549"/>
      <c r="H81" s="549"/>
      <c r="I81" s="549"/>
      <c r="J81" s="549"/>
      <c r="K81" s="549"/>
      <c r="L81" s="549"/>
    </row>
    <row r="82" spans="2:12" ht="19.5" customHeight="1">
      <c r="B82" s="899" t="s">
        <v>889</v>
      </c>
      <c r="C82" s="899"/>
      <c r="D82" s="899"/>
      <c r="E82" s="899"/>
      <c r="F82" s="899"/>
      <c r="G82" s="900" t="e">
        <f ca="1">'Сведения ФОВ'!AC112</f>
        <v>#VALUE!</v>
      </c>
      <c r="H82" s="900"/>
      <c r="I82" s="549" t="s">
        <v>866</v>
      </c>
      <c r="K82" s="897" t="e">
        <f ca="1">'Расчётная Ведомость'!U22</f>
        <v>#VALUE!</v>
      </c>
      <c r="L82" s="898"/>
    </row>
    <row r="83" spans="2:12" ht="19.5" customHeight="1">
      <c r="B83" s="555" t="s">
        <v>888</v>
      </c>
      <c r="C83" s="555"/>
      <c r="D83" s="555"/>
      <c r="E83" s="555"/>
      <c r="F83" s="555"/>
      <c r="I83" s="549"/>
      <c r="J83" s="549"/>
      <c r="K83" s="549"/>
      <c r="L83" s="549"/>
    </row>
    <row r="84" spans="2:12" ht="19.5" customHeight="1">
      <c r="B84" s="899" t="s">
        <v>890</v>
      </c>
      <c r="C84" s="899"/>
      <c r="D84" s="899"/>
      <c r="E84" s="899"/>
      <c r="F84" s="899"/>
      <c r="G84" s="895" t="e">
        <f ca="1">INDIRECT("'Сведения ФОВ'!AC"&amp;MROUND(N($A$1),1)+30)</f>
        <v>#VALUE!</v>
      </c>
      <c r="H84" s="890"/>
      <c r="I84" s="549"/>
      <c r="J84" s="549"/>
      <c r="K84" s="549"/>
      <c r="L84" s="549"/>
    </row>
    <row r="85" spans="2:12" ht="19.5" customHeight="1">
      <c r="B85" s="899" t="s">
        <v>13</v>
      </c>
      <c r="C85" s="899"/>
      <c r="D85" s="899"/>
      <c r="E85" s="899"/>
      <c r="F85" s="899"/>
      <c r="G85" s="895" t="e">
        <f ca="1">INDIRECT("'Сведения ФОВ'!AC"&amp;MROUND(N($A$1),1)+31)</f>
        <v>#VALUE!</v>
      </c>
      <c r="H85" s="890"/>
      <c r="I85" s="549"/>
      <c r="J85" s="549"/>
      <c r="K85" s="549"/>
      <c r="L85" s="549"/>
    </row>
    <row r="86" spans="2:12" ht="19.5" customHeight="1">
      <c r="B86" s="899" t="s">
        <v>263</v>
      </c>
      <c r="C86" s="899"/>
      <c r="D86" s="899"/>
      <c r="E86" s="899"/>
      <c r="F86" s="899"/>
      <c r="I86" s="549"/>
      <c r="J86" s="549"/>
      <c r="K86" s="549"/>
      <c r="L86" s="549"/>
    </row>
    <row r="87" spans="2:12" ht="19.5" customHeight="1">
      <c r="B87" s="899" t="s">
        <v>891</v>
      </c>
      <c r="C87" s="899"/>
      <c r="D87" s="899"/>
      <c r="E87" s="899"/>
      <c r="F87" s="899"/>
      <c r="G87" s="895" t="e">
        <f ca="1">INDIRECT("'Сведения ФОВ'!AC"&amp;MROUND(N($A$1),1)+32)</f>
        <v>#VALUE!</v>
      </c>
      <c r="H87" s="890"/>
      <c r="I87" s="549"/>
      <c r="J87" s="549"/>
      <c r="K87" s="549"/>
      <c r="L87" s="549"/>
    </row>
    <row r="88" spans="2:12" ht="19.5" customHeight="1">
      <c r="B88" s="899" t="s">
        <v>16</v>
      </c>
      <c r="C88" s="899"/>
      <c r="D88" s="899"/>
      <c r="E88" s="899"/>
      <c r="F88" s="899"/>
      <c r="G88" s="895" t="e">
        <f ca="1">INDIRECT("'Сведения ФОВ'!AC"&amp;MROUND(N($A$1),1)+33)</f>
        <v>#VALUE!</v>
      </c>
      <c r="H88" s="890"/>
      <c r="I88" s="549"/>
      <c r="J88" s="549"/>
      <c r="K88" s="549"/>
      <c r="L88" s="549"/>
    </row>
    <row r="89" spans="2:12" ht="19.5" customHeight="1">
      <c r="B89" s="899" t="s">
        <v>420</v>
      </c>
      <c r="C89" s="899"/>
      <c r="D89" s="899"/>
      <c r="E89" s="899"/>
      <c r="F89" s="899"/>
      <c r="G89" s="895" t="e">
        <f ca="1">INDIRECT("'Сведения ФОВ'!AC"&amp;MROUND(N($A$1),1)+34)</f>
        <v>#VALUE!</v>
      </c>
      <c r="H89" s="890"/>
      <c r="I89" s="549"/>
      <c r="J89" s="549"/>
      <c r="K89" s="549"/>
      <c r="L89" s="549"/>
    </row>
    <row r="90" spans="2:12" ht="19.5" customHeight="1">
      <c r="B90" s="558"/>
      <c r="C90" s="558"/>
      <c r="D90" s="558"/>
      <c r="E90" s="558"/>
      <c r="F90" s="558"/>
      <c r="I90" s="549"/>
      <c r="J90" s="549"/>
      <c r="K90" s="549"/>
      <c r="L90" s="549"/>
    </row>
    <row r="91" spans="2:12" ht="19.5" customHeight="1">
      <c r="B91" s="549" t="s">
        <v>140</v>
      </c>
      <c r="C91" s="549"/>
      <c r="D91" s="556"/>
      <c r="E91" s="556"/>
      <c r="F91" s="549"/>
      <c r="G91" s="901" t="e">
        <f>'Настройки УИК'!$I$43</f>
        <v>#N/A</v>
      </c>
      <c r="H91" s="901"/>
      <c r="I91" s="901"/>
      <c r="J91" s="901"/>
      <c r="K91" s="901"/>
      <c r="L91" s="901"/>
    </row>
    <row r="92" spans="2:12" ht="19.5" customHeight="1">
      <c r="B92" s="549"/>
      <c r="C92" s="549"/>
      <c r="D92" s="902" t="s">
        <v>5</v>
      </c>
      <c r="E92" s="902"/>
      <c r="F92" s="557"/>
      <c r="G92" s="549"/>
      <c r="H92" s="549"/>
      <c r="I92" s="549"/>
      <c r="J92" s="549"/>
      <c r="K92" s="549"/>
      <c r="L92" s="549"/>
    </row>
    <row r="93" spans="2:12" ht="19.5" customHeight="1">
      <c r="B93" s="549"/>
      <c r="C93" s="549"/>
      <c r="D93" s="549"/>
      <c r="E93" s="549"/>
      <c r="F93" s="549"/>
      <c r="G93" s="549"/>
      <c r="H93" s="549"/>
      <c r="I93" s="549"/>
      <c r="J93" s="549"/>
      <c r="K93" s="549"/>
      <c r="L93" s="549"/>
    </row>
    <row r="95" spans="2:12" ht="19.5" customHeight="1">
      <c r="B95" s="903" t="s">
        <v>862</v>
      </c>
      <c r="C95" s="903"/>
      <c r="D95" s="903"/>
      <c r="E95" s="903"/>
      <c r="F95" s="903"/>
      <c r="G95" s="903"/>
      <c r="H95" s="903"/>
      <c r="I95" s="903"/>
      <c r="J95" s="903"/>
      <c r="K95" s="903"/>
      <c r="L95" s="903"/>
    </row>
    <row r="96" spans="2:12" ht="19.5" customHeight="1">
      <c r="B96" s="904" t="s">
        <v>886</v>
      </c>
      <c r="C96" s="904"/>
      <c r="D96" s="904"/>
      <c r="E96" s="904"/>
      <c r="F96" s="904"/>
      <c r="G96" s="904"/>
      <c r="H96" s="904"/>
      <c r="I96" s="904"/>
      <c r="J96" s="904"/>
      <c r="K96" s="904"/>
      <c r="L96" s="904"/>
    </row>
    <row r="97" spans="2:12" ht="19.5" customHeight="1">
      <c r="B97" s="905" t="s">
        <v>887</v>
      </c>
      <c r="C97" s="905"/>
      <c r="D97" s="905"/>
      <c r="E97" s="905"/>
      <c r="F97" s="905"/>
      <c r="G97" s="905"/>
      <c r="H97" s="905"/>
      <c r="I97" s="901" t="str">
        <f>'Настройки УИК'!J5</f>
        <v>${num_ik}</v>
      </c>
      <c r="J97" s="901"/>
      <c r="K97" s="548"/>
      <c r="L97" s="548"/>
    </row>
    <row r="98" spans="2:12" ht="19.5" customHeight="1">
      <c r="B98" s="904" t="s">
        <v>516</v>
      </c>
      <c r="C98" s="904"/>
      <c r="D98" s="904"/>
      <c r="E98" s="904"/>
      <c r="F98" s="904"/>
      <c r="G98" s="904"/>
      <c r="H98" s="904"/>
      <c r="I98" s="904"/>
      <c r="J98" s="904"/>
      <c r="K98" s="904"/>
      <c r="L98" s="904"/>
    </row>
    <row r="99" spans="2:12" ht="19.5" customHeight="1">
      <c r="B99" s="549"/>
      <c r="C99" s="549"/>
      <c r="D99" s="549"/>
      <c r="E99" s="549"/>
      <c r="F99" s="549"/>
      <c r="G99" s="549"/>
      <c r="H99" s="549"/>
      <c r="I99" s="549"/>
      <c r="J99" s="549"/>
      <c r="K99" s="549"/>
      <c r="L99" s="549"/>
    </row>
    <row r="100" spans="2:12" ht="19.5" customHeight="1">
      <c r="B100" s="889" t="s">
        <v>833</v>
      </c>
      <c r="C100" s="889"/>
      <c r="D100" s="890" t="str">
        <f>'Расчётная Ведомость'!B23</f>
        <v>${fio4}</v>
      </c>
      <c r="E100" s="890"/>
      <c r="F100" s="890"/>
      <c r="G100" s="890"/>
      <c r="H100" s="890"/>
      <c r="I100" s="890"/>
      <c r="J100" s="890"/>
      <c r="K100" s="890"/>
      <c r="L100" s="890"/>
    </row>
    <row r="101" spans="2:12" ht="19.5" customHeight="1">
      <c r="B101" s="549"/>
      <c r="C101" s="549"/>
      <c r="D101" s="549"/>
      <c r="E101" s="549"/>
      <c r="F101" s="549"/>
      <c r="G101" s="549"/>
      <c r="H101" s="549"/>
      <c r="I101" s="549"/>
      <c r="J101" s="549"/>
      <c r="K101" s="549"/>
      <c r="L101" s="549"/>
    </row>
    <row r="102" spans="2:12" ht="19.5" customHeight="1">
      <c r="B102" s="889" t="s">
        <v>45</v>
      </c>
      <c r="C102" s="889"/>
      <c r="D102" s="890" t="str">
        <f>'Расчётная Ведомость'!C23</f>
        <v/>
      </c>
      <c r="E102" s="890"/>
      <c r="F102" s="890"/>
      <c r="G102" s="890"/>
      <c r="H102" s="890"/>
      <c r="I102" s="890"/>
      <c r="J102" s="890"/>
      <c r="K102" s="890"/>
      <c r="L102" s="890"/>
    </row>
    <row r="103" spans="2:12" ht="19.5" customHeight="1">
      <c r="B103" s="549"/>
      <c r="C103" s="549"/>
      <c r="D103" s="549"/>
      <c r="E103" s="549"/>
      <c r="F103" s="549"/>
      <c r="G103" s="549"/>
      <c r="H103" s="549"/>
      <c r="I103" s="549"/>
      <c r="J103" s="549"/>
      <c r="K103" s="549"/>
      <c r="L103" s="549"/>
    </row>
    <row r="104" spans="2:12" ht="19.5" customHeight="1">
      <c r="B104" s="889" t="s">
        <v>863</v>
      </c>
      <c r="C104" s="889"/>
      <c r="D104" s="889"/>
      <c r="E104" s="889"/>
      <c r="F104" s="550"/>
      <c r="G104" s="551" t="s">
        <v>864</v>
      </c>
      <c r="H104" s="891" t="str">
        <f>'Настройки ТИК'!$C$17</f>
        <v>${bdate_ik}</v>
      </c>
      <c r="I104" s="890"/>
      <c r="J104" s="551" t="s">
        <v>790</v>
      </c>
      <c r="K104" s="891" t="str">
        <f>'Настройки ТИК'!$D$17</f>
        <v>${edate_ik}</v>
      </c>
      <c r="L104" s="890"/>
    </row>
    <row r="105" spans="2:12" ht="19.5" customHeight="1">
      <c r="B105" s="549"/>
      <c r="C105" s="549"/>
      <c r="D105" s="549"/>
      <c r="E105" s="549"/>
      <c r="F105" s="549"/>
      <c r="G105" s="549"/>
      <c r="H105" s="549"/>
      <c r="I105" s="549"/>
      <c r="J105" s="549"/>
      <c r="K105" s="549"/>
      <c r="L105" s="549"/>
    </row>
    <row r="106" spans="2:12" ht="19.5" customHeight="1">
      <c r="B106" s="551"/>
      <c r="C106" s="551"/>
      <c r="D106" s="551"/>
      <c r="E106" s="551"/>
      <c r="F106" s="551"/>
      <c r="G106" s="551"/>
      <c r="H106" s="551"/>
      <c r="I106" s="551"/>
      <c r="J106" s="551"/>
      <c r="K106" s="551"/>
      <c r="L106" s="551"/>
    </row>
    <row r="107" spans="2:12" ht="132.75" customHeight="1">
      <c r="B107" s="892" t="s">
        <v>865</v>
      </c>
      <c r="C107" s="892"/>
      <c r="D107" s="892"/>
      <c r="E107" s="892"/>
      <c r="F107" s="553"/>
      <c r="G107" s="893" t="str">
        <f>'Настройки ТИК'!$B$9</f>
        <v>${name_choice}</v>
      </c>
      <c r="H107" s="893"/>
      <c r="I107" s="893"/>
      <c r="J107" s="893"/>
      <c r="K107" s="893"/>
      <c r="L107" s="893"/>
    </row>
    <row r="108" spans="2:12" ht="19.5" customHeight="1">
      <c r="B108" s="549"/>
      <c r="C108" s="549"/>
      <c r="D108" s="549"/>
      <c r="E108" s="549"/>
      <c r="F108" s="549"/>
      <c r="G108" s="549"/>
      <c r="H108" s="549"/>
      <c r="I108" s="549"/>
      <c r="J108" s="549"/>
      <c r="K108" s="549"/>
      <c r="L108" s="549"/>
    </row>
    <row r="109" spans="2:12" ht="39.75" customHeight="1">
      <c r="B109" s="894" t="s">
        <v>1092</v>
      </c>
      <c r="C109" s="894"/>
      <c r="D109" s="894"/>
      <c r="E109" s="894"/>
      <c r="F109" s="894"/>
      <c r="G109" s="894"/>
      <c r="H109" s="894"/>
      <c r="I109" s="894"/>
      <c r="J109" s="894"/>
      <c r="K109" s="895">
        <f>'Расчётная Ведомость'!$M$23</f>
        <v>0</v>
      </c>
      <c r="L109" s="890"/>
    </row>
    <row r="110" spans="2:12" ht="19.5" customHeight="1">
      <c r="B110" s="554"/>
      <c r="C110" s="554"/>
      <c r="D110" s="554"/>
      <c r="E110" s="554"/>
      <c r="F110" s="554"/>
      <c r="G110" s="554"/>
      <c r="H110" s="554"/>
      <c r="I110" s="554"/>
      <c r="J110" s="554"/>
      <c r="K110" s="554"/>
      <c r="L110" s="554"/>
    </row>
    <row r="111" spans="2:12" ht="19.5" customHeight="1">
      <c r="B111" s="896" t="s">
        <v>518</v>
      </c>
      <c r="C111" s="896"/>
      <c r="D111" s="896"/>
      <c r="E111" s="896"/>
      <c r="F111" s="896"/>
      <c r="G111" s="896"/>
      <c r="H111" s="896"/>
      <c r="I111" s="896"/>
      <c r="J111" s="896"/>
      <c r="K111" s="895">
        <f>'Расчётная Ведомость'!$R$23</f>
        <v>0</v>
      </c>
      <c r="L111" s="890"/>
    </row>
    <row r="112" spans="2:12" ht="19.5" customHeight="1">
      <c r="B112" s="549"/>
      <c r="C112" s="549"/>
      <c r="D112" s="549"/>
      <c r="E112" s="549"/>
      <c r="F112" s="549"/>
      <c r="G112" s="549"/>
      <c r="H112" s="549"/>
      <c r="I112" s="549"/>
      <c r="J112" s="549"/>
      <c r="K112" s="549"/>
      <c r="L112" s="549"/>
    </row>
    <row r="113" spans="2:12" ht="19.5" customHeight="1">
      <c r="B113" s="899" t="s">
        <v>889</v>
      </c>
      <c r="C113" s="899"/>
      <c r="D113" s="899"/>
      <c r="E113" s="899"/>
      <c r="F113" s="899"/>
      <c r="G113" s="900" t="e">
        <f ca="1">'Сведения ФОВ'!BA112</f>
        <v>#VALUE!</v>
      </c>
      <c r="H113" s="900"/>
      <c r="I113" s="549" t="s">
        <v>866</v>
      </c>
      <c r="K113" s="895" t="e">
        <f ca="1">'Расчётная Ведомость'!U23</f>
        <v>#VALUE!</v>
      </c>
      <c r="L113" s="890"/>
    </row>
    <row r="114" spans="2:12" ht="19.5" customHeight="1">
      <c r="B114" s="555" t="s">
        <v>888</v>
      </c>
      <c r="C114" s="555"/>
      <c r="D114" s="555"/>
      <c r="E114" s="555"/>
      <c r="F114" s="555"/>
      <c r="I114" s="549"/>
      <c r="K114" s="559"/>
      <c r="L114" s="560"/>
    </row>
    <row r="115" spans="2:12" ht="19.5" customHeight="1">
      <c r="B115" s="899" t="s">
        <v>890</v>
      </c>
      <c r="C115" s="899"/>
      <c r="D115" s="899"/>
      <c r="E115" s="899"/>
      <c r="F115" s="899"/>
      <c r="G115" s="895" t="e">
        <f ca="1">INDIRECT("'Сведения ФОВ'!AO"&amp;MROUND(N($A$1),1)+30)</f>
        <v>#VALUE!</v>
      </c>
      <c r="H115" s="890"/>
      <c r="I115" s="549"/>
      <c r="K115" s="559"/>
      <c r="L115" s="560"/>
    </row>
    <row r="116" spans="2:12" ht="19.5" customHeight="1">
      <c r="B116" s="899" t="s">
        <v>13</v>
      </c>
      <c r="C116" s="899"/>
      <c r="D116" s="899"/>
      <c r="E116" s="899"/>
      <c r="F116" s="899"/>
      <c r="G116" s="895" t="e">
        <f ca="1">INDIRECT("'Сведения ФОВ'!AO"&amp;MROUND(N($A$1),1)+31)</f>
        <v>#VALUE!</v>
      </c>
      <c r="H116" s="890"/>
      <c r="I116" s="549"/>
      <c r="K116" s="559"/>
      <c r="L116" s="560"/>
    </row>
    <row r="117" spans="2:12" ht="19.5" customHeight="1">
      <c r="B117" s="899" t="s">
        <v>263</v>
      </c>
      <c r="C117" s="899"/>
      <c r="D117" s="899"/>
      <c r="E117" s="899"/>
      <c r="F117" s="899"/>
      <c r="I117" s="549"/>
      <c r="J117" s="549"/>
      <c r="K117" s="549"/>
      <c r="L117" s="549"/>
    </row>
    <row r="118" spans="2:12" ht="19.5" customHeight="1">
      <c r="B118" s="899" t="s">
        <v>891</v>
      </c>
      <c r="C118" s="899"/>
      <c r="D118" s="899"/>
      <c r="E118" s="899"/>
      <c r="F118" s="899"/>
      <c r="G118" s="895" t="e">
        <f ca="1">INDIRECT("'Сведения ФОВ'!AO"&amp;MROUND(N($A$1),1)+32)</f>
        <v>#VALUE!</v>
      </c>
      <c r="H118" s="890"/>
      <c r="I118" s="549"/>
      <c r="J118" s="549"/>
      <c r="K118" s="549"/>
      <c r="L118" s="549"/>
    </row>
    <row r="119" spans="2:12" ht="19.5" customHeight="1">
      <c r="B119" s="899" t="s">
        <v>16</v>
      </c>
      <c r="C119" s="899"/>
      <c r="D119" s="899"/>
      <c r="E119" s="899"/>
      <c r="F119" s="899"/>
      <c r="G119" s="895" t="e">
        <f ca="1">INDIRECT("'Сведения ФОВ'!AO"&amp;MROUND(N($A$1),1)+33)</f>
        <v>#VALUE!</v>
      </c>
      <c r="H119" s="890"/>
      <c r="I119" s="549"/>
      <c r="J119" s="549"/>
      <c r="K119" s="549"/>
      <c r="L119" s="549"/>
    </row>
    <row r="120" spans="2:12" ht="19.5" customHeight="1">
      <c r="B120" s="899" t="s">
        <v>420</v>
      </c>
      <c r="C120" s="899"/>
      <c r="D120" s="899"/>
      <c r="E120" s="899"/>
      <c r="F120" s="899"/>
      <c r="G120" s="895" t="e">
        <f ca="1">INDIRECT("'Сведения ФОВ'!AO"&amp;MROUND(N($A$1),1)+34)</f>
        <v>#VALUE!</v>
      </c>
      <c r="H120" s="890"/>
      <c r="I120" s="549"/>
      <c r="J120" s="549"/>
      <c r="K120" s="549"/>
      <c r="L120" s="549"/>
    </row>
    <row r="121" spans="2:12" ht="19.5" customHeight="1">
      <c r="B121" s="558"/>
      <c r="C121" s="558"/>
      <c r="D121" s="558"/>
      <c r="E121" s="558"/>
      <c r="F121" s="558"/>
      <c r="I121" s="549"/>
      <c r="J121" s="549"/>
      <c r="K121" s="549"/>
      <c r="L121" s="549"/>
    </row>
    <row r="122" spans="2:12" ht="19.5" customHeight="1">
      <c r="B122" s="549" t="s">
        <v>140</v>
      </c>
      <c r="C122" s="549"/>
      <c r="D122" s="556"/>
      <c r="E122" s="556"/>
      <c r="F122" s="549"/>
      <c r="G122" s="901" t="e">
        <f>'Настройки УИК'!$I$43</f>
        <v>#N/A</v>
      </c>
      <c r="H122" s="901"/>
      <c r="I122" s="901"/>
      <c r="J122" s="901"/>
      <c r="K122" s="901"/>
      <c r="L122" s="901"/>
    </row>
    <row r="123" spans="2:12" ht="19.5" customHeight="1">
      <c r="B123" s="549"/>
      <c r="C123" s="549"/>
      <c r="D123" s="902" t="s">
        <v>5</v>
      </c>
      <c r="E123" s="902"/>
      <c r="F123" s="557"/>
      <c r="G123" s="549"/>
      <c r="H123" s="549"/>
      <c r="I123" s="549"/>
      <c r="J123" s="549"/>
      <c r="K123" s="549"/>
      <c r="L123" s="549"/>
    </row>
    <row r="124" spans="2:12" ht="19.5" customHeight="1">
      <c r="B124" s="549"/>
      <c r="C124" s="549"/>
      <c r="D124" s="549"/>
      <c r="E124" s="549"/>
      <c r="F124" s="549"/>
      <c r="G124" s="549"/>
      <c r="H124" s="549"/>
      <c r="I124" s="549"/>
      <c r="J124" s="549"/>
      <c r="K124" s="549"/>
      <c r="L124" s="549"/>
    </row>
    <row r="126" spans="2:12" ht="19.5" customHeight="1">
      <c r="B126" s="903" t="s">
        <v>862</v>
      </c>
      <c r="C126" s="903"/>
      <c r="D126" s="903"/>
      <c r="E126" s="903"/>
      <c r="F126" s="903"/>
      <c r="G126" s="903"/>
      <c r="H126" s="903"/>
      <c r="I126" s="903"/>
      <c r="J126" s="903"/>
      <c r="K126" s="903"/>
      <c r="L126" s="903"/>
    </row>
    <row r="127" spans="2:12" ht="19.5" customHeight="1">
      <c r="B127" s="904" t="s">
        <v>886</v>
      </c>
      <c r="C127" s="904"/>
      <c r="D127" s="904"/>
      <c r="E127" s="904"/>
      <c r="F127" s="904"/>
      <c r="G127" s="904"/>
      <c r="H127" s="904"/>
      <c r="I127" s="904"/>
      <c r="J127" s="904"/>
      <c r="K127" s="904"/>
      <c r="L127" s="904"/>
    </row>
    <row r="128" spans="2:12" ht="19.5" customHeight="1">
      <c r="B128" s="905" t="s">
        <v>887</v>
      </c>
      <c r="C128" s="905"/>
      <c r="D128" s="905"/>
      <c r="E128" s="905"/>
      <c r="F128" s="905"/>
      <c r="G128" s="905"/>
      <c r="H128" s="905"/>
      <c r="I128" s="901" t="str">
        <f>'Настройки УИК'!J5</f>
        <v>${num_ik}</v>
      </c>
      <c r="J128" s="901"/>
      <c r="K128" s="548"/>
      <c r="L128" s="548"/>
    </row>
    <row r="129" spans="2:12" ht="19.5" customHeight="1">
      <c r="B129" s="904" t="s">
        <v>516</v>
      </c>
      <c r="C129" s="904"/>
      <c r="D129" s="904"/>
      <c r="E129" s="904"/>
      <c r="F129" s="904"/>
      <c r="G129" s="904"/>
      <c r="H129" s="904"/>
      <c r="I129" s="904"/>
      <c r="J129" s="904"/>
      <c r="K129" s="904"/>
      <c r="L129" s="904"/>
    </row>
    <row r="130" spans="2:12" ht="19.5" customHeight="1">
      <c r="B130" s="889" t="s">
        <v>833</v>
      </c>
      <c r="C130" s="889"/>
      <c r="D130" s="890" t="str">
        <f>'Сведения ФОВ'!BA20</f>
        <v>${fio5}</v>
      </c>
      <c r="E130" s="890"/>
      <c r="F130" s="890"/>
      <c r="G130" s="890"/>
      <c r="H130" s="890"/>
      <c r="I130" s="890"/>
      <c r="J130" s="890"/>
      <c r="K130" s="890"/>
      <c r="L130" s="890"/>
    </row>
    <row r="131" spans="2:12" ht="19.5" customHeight="1">
      <c r="B131" s="549"/>
      <c r="C131" s="549"/>
      <c r="D131" s="549"/>
      <c r="E131" s="549"/>
      <c r="F131" s="549"/>
      <c r="G131" s="549"/>
      <c r="H131" s="549"/>
      <c r="I131" s="549"/>
      <c r="J131" s="549"/>
      <c r="K131" s="549"/>
      <c r="L131" s="549"/>
    </row>
    <row r="132" spans="2:12" ht="19.5" customHeight="1">
      <c r="B132" s="889" t="s">
        <v>45</v>
      </c>
      <c r="C132" s="889"/>
      <c r="D132" s="890" t="str">
        <f>'Расчётная Ведомость'!C24</f>
        <v/>
      </c>
      <c r="E132" s="890"/>
      <c r="F132" s="890"/>
      <c r="G132" s="890"/>
      <c r="H132" s="890"/>
      <c r="I132" s="890"/>
      <c r="J132" s="890"/>
      <c r="K132" s="890"/>
      <c r="L132" s="890"/>
    </row>
    <row r="133" spans="2:12" ht="19.5" customHeight="1">
      <c r="B133" s="549"/>
      <c r="C133" s="549"/>
      <c r="D133" s="549"/>
      <c r="E133" s="549"/>
      <c r="F133" s="549"/>
      <c r="G133" s="549"/>
      <c r="H133" s="549"/>
      <c r="I133" s="549"/>
      <c r="J133" s="549"/>
      <c r="K133" s="549"/>
      <c r="L133" s="549"/>
    </row>
    <row r="134" spans="2:12" ht="19.5" customHeight="1">
      <c r="B134" s="549"/>
      <c r="C134" s="549"/>
      <c r="D134" s="549"/>
      <c r="E134" s="549"/>
      <c r="F134" s="549"/>
      <c r="G134" s="549"/>
      <c r="H134" s="549"/>
      <c r="I134" s="549"/>
      <c r="J134" s="549"/>
      <c r="K134" s="549"/>
      <c r="L134" s="549"/>
    </row>
    <row r="135" spans="2:12" ht="19.5" customHeight="1">
      <c r="B135" s="889" t="s">
        <v>863</v>
      </c>
      <c r="C135" s="889"/>
      <c r="D135" s="889"/>
      <c r="E135" s="889"/>
      <c r="F135" s="550"/>
      <c r="G135" s="551" t="s">
        <v>864</v>
      </c>
      <c r="H135" s="891" t="str">
        <f>'Настройки ТИК'!$C$17</f>
        <v>${bdate_ik}</v>
      </c>
      <c r="I135" s="890"/>
      <c r="J135" s="551" t="s">
        <v>790</v>
      </c>
      <c r="K135" s="891" t="str">
        <f>'Настройки ТИК'!$D$17</f>
        <v>${edate_ik}</v>
      </c>
      <c r="L135" s="890"/>
    </row>
    <row r="136" spans="2:12" ht="19.5" customHeight="1">
      <c r="B136" s="549"/>
      <c r="C136" s="549"/>
      <c r="D136" s="549"/>
      <c r="E136" s="549"/>
      <c r="F136" s="549"/>
      <c r="G136" s="549"/>
      <c r="H136" s="549"/>
      <c r="I136" s="549"/>
      <c r="J136" s="549"/>
      <c r="K136" s="549"/>
      <c r="L136" s="549"/>
    </row>
    <row r="137" spans="2:12" ht="19.5" customHeight="1">
      <c r="B137" s="551"/>
      <c r="C137" s="551"/>
      <c r="D137" s="551"/>
      <c r="E137" s="551"/>
      <c r="F137" s="551"/>
      <c r="G137" s="551"/>
      <c r="H137" s="551"/>
      <c r="I137" s="551"/>
      <c r="J137" s="551"/>
      <c r="K137" s="551"/>
      <c r="L137" s="551"/>
    </row>
    <row r="138" spans="2:12" ht="132.75" customHeight="1">
      <c r="B138" s="892" t="s">
        <v>865</v>
      </c>
      <c r="C138" s="892"/>
      <c r="D138" s="892"/>
      <c r="E138" s="892"/>
      <c r="F138" s="553"/>
      <c r="G138" s="893" t="str">
        <f>'Настройки ТИК'!$B$9</f>
        <v>${name_choice}</v>
      </c>
      <c r="H138" s="893"/>
      <c r="I138" s="893"/>
      <c r="J138" s="893"/>
      <c r="K138" s="893"/>
      <c r="L138" s="893"/>
    </row>
    <row r="139" spans="2:12" ht="19.5" customHeight="1">
      <c r="B139" s="549"/>
      <c r="C139" s="549"/>
      <c r="D139" s="549"/>
      <c r="E139" s="549"/>
      <c r="F139" s="549"/>
      <c r="G139" s="549"/>
      <c r="H139" s="549"/>
      <c r="I139" s="549"/>
      <c r="J139" s="549"/>
      <c r="K139" s="549"/>
      <c r="L139" s="549"/>
    </row>
    <row r="140" spans="2:12" ht="39.75" customHeight="1">
      <c r="B140" s="894" t="s">
        <v>1092</v>
      </c>
      <c r="C140" s="894"/>
      <c r="D140" s="894"/>
      <c r="E140" s="894"/>
      <c r="F140" s="894"/>
      <c r="G140" s="894"/>
      <c r="H140" s="894"/>
      <c r="I140" s="894"/>
      <c r="J140" s="894"/>
      <c r="K140" s="895">
        <f>'Расчётная Ведомость'!$M$24</f>
        <v>0</v>
      </c>
      <c r="L140" s="890"/>
    </row>
    <row r="141" spans="2:12" ht="19.5" customHeight="1">
      <c r="B141" s="554"/>
      <c r="C141" s="554"/>
      <c r="D141" s="554"/>
      <c r="E141" s="554"/>
      <c r="F141" s="554"/>
      <c r="G141" s="554"/>
      <c r="H141" s="554"/>
      <c r="I141" s="554"/>
      <c r="J141" s="554"/>
      <c r="K141" s="554"/>
      <c r="L141" s="554"/>
    </row>
    <row r="142" spans="2:12" ht="19.5" customHeight="1">
      <c r="B142" s="896" t="s">
        <v>518</v>
      </c>
      <c r="C142" s="896"/>
      <c r="D142" s="896"/>
      <c r="E142" s="896"/>
      <c r="F142" s="896"/>
      <c r="G142" s="896"/>
      <c r="H142" s="896"/>
      <c r="I142" s="896"/>
      <c r="J142" s="896"/>
      <c r="K142" s="895">
        <f>'Расчётная Ведомость'!$R$24</f>
        <v>0</v>
      </c>
      <c r="L142" s="890"/>
    </row>
    <row r="143" spans="2:12" ht="19.5" customHeight="1">
      <c r="B143" s="549"/>
      <c r="C143" s="549"/>
      <c r="D143" s="549"/>
      <c r="E143" s="549"/>
      <c r="F143" s="549"/>
      <c r="G143" s="549"/>
      <c r="H143" s="549"/>
      <c r="I143" s="549"/>
      <c r="J143" s="549"/>
      <c r="K143" s="549"/>
      <c r="L143" s="549"/>
    </row>
    <row r="144" spans="2:12" ht="19.5" customHeight="1">
      <c r="B144" s="899" t="s">
        <v>889</v>
      </c>
      <c r="C144" s="899"/>
      <c r="D144" s="899"/>
      <c r="E144" s="899"/>
      <c r="F144" s="899"/>
      <c r="G144" s="900" t="e">
        <f ca="1">'Сведения ФОВ'!BA112</f>
        <v>#VALUE!</v>
      </c>
      <c r="H144" s="900"/>
      <c r="I144" s="549" t="s">
        <v>866</v>
      </c>
      <c r="K144" s="895">
        <f>'Расчётная Ведомость'!U105</f>
        <v>0</v>
      </c>
      <c r="L144" s="890"/>
    </row>
    <row r="145" spans="2:12" ht="19.5" customHeight="1">
      <c r="B145" s="555" t="s">
        <v>888</v>
      </c>
      <c r="C145" s="555"/>
      <c r="D145" s="555"/>
      <c r="E145" s="555"/>
      <c r="F145" s="555"/>
      <c r="I145" s="549"/>
      <c r="K145" s="561"/>
      <c r="L145" s="562"/>
    </row>
    <row r="146" spans="2:12" ht="19.5" customHeight="1">
      <c r="B146" s="899" t="s">
        <v>890</v>
      </c>
      <c r="C146" s="899"/>
      <c r="D146" s="899"/>
      <c r="E146" s="899"/>
      <c r="F146" s="899"/>
      <c r="G146" s="895" t="e">
        <f ca="1">INDIRECT("'Сведения ФОВ'!BA"&amp;MROUND(N($A$1),1)+30)</f>
        <v>#VALUE!</v>
      </c>
      <c r="H146" s="890"/>
      <c r="I146" s="549"/>
      <c r="K146" s="561"/>
      <c r="L146" s="562"/>
    </row>
    <row r="147" spans="2:12" ht="19.5" customHeight="1">
      <c r="B147" s="899" t="s">
        <v>13</v>
      </c>
      <c r="C147" s="899"/>
      <c r="D147" s="899"/>
      <c r="E147" s="899"/>
      <c r="F147" s="899"/>
      <c r="G147" s="895" t="e">
        <f ca="1">INDIRECT("'Сведения ФОВ'!BA"&amp;MROUND(N($A$1),1)+31)</f>
        <v>#VALUE!</v>
      </c>
      <c r="H147" s="890"/>
      <c r="I147" s="549"/>
      <c r="K147" s="561"/>
      <c r="L147" s="562"/>
    </row>
    <row r="148" spans="2:12" ht="19.5" customHeight="1">
      <c r="B148" s="899" t="s">
        <v>263</v>
      </c>
      <c r="C148" s="899"/>
      <c r="D148" s="899"/>
      <c r="E148" s="899"/>
      <c r="F148" s="899"/>
      <c r="I148" s="549"/>
      <c r="K148" s="561"/>
      <c r="L148" s="562"/>
    </row>
    <row r="149" spans="2:12" ht="19.5" customHeight="1">
      <c r="B149" s="899" t="s">
        <v>891</v>
      </c>
      <c r="C149" s="899"/>
      <c r="D149" s="899"/>
      <c r="E149" s="899"/>
      <c r="F149" s="899"/>
      <c r="G149" s="895" t="e">
        <f ca="1">INDIRECT("'Сведения ФОВ'!BA"&amp;MROUND(N($A$1),1)+32)</f>
        <v>#VALUE!</v>
      </c>
      <c r="H149" s="890"/>
      <c r="I149" s="549"/>
      <c r="J149" s="549"/>
      <c r="K149" s="549"/>
      <c r="L149" s="549"/>
    </row>
    <row r="150" spans="2:12" ht="19.5" customHeight="1">
      <c r="B150" s="899" t="s">
        <v>16</v>
      </c>
      <c r="C150" s="899"/>
      <c r="D150" s="899"/>
      <c r="E150" s="899"/>
      <c r="F150" s="899"/>
      <c r="G150" s="895" t="e">
        <f ca="1">INDIRECT("'Сведения ФОВ'!BA"&amp;MROUND(N($A$1),1)+33)</f>
        <v>#VALUE!</v>
      </c>
      <c r="H150" s="890"/>
      <c r="I150" s="549"/>
      <c r="J150" s="549"/>
      <c r="K150" s="549"/>
      <c r="L150" s="549"/>
    </row>
    <row r="151" spans="2:12" ht="19.5" customHeight="1">
      <c r="B151" s="899" t="s">
        <v>420</v>
      </c>
      <c r="C151" s="899"/>
      <c r="D151" s="899"/>
      <c r="E151" s="899"/>
      <c r="F151" s="899"/>
      <c r="G151" s="895" t="e">
        <f ca="1">INDIRECT("'Сведения ФОВ'!BA"&amp;MROUND(N($A$1),1)+34)</f>
        <v>#VALUE!</v>
      </c>
      <c r="H151" s="890"/>
      <c r="I151" s="549"/>
      <c r="J151" s="549"/>
      <c r="K151" s="549"/>
      <c r="L151" s="549"/>
    </row>
    <row r="152" spans="2:12" ht="19.5" customHeight="1">
      <c r="B152" s="549"/>
      <c r="C152" s="549"/>
      <c r="D152" s="549"/>
      <c r="E152" s="549"/>
      <c r="F152" s="549"/>
      <c r="G152" s="549"/>
      <c r="H152" s="549"/>
      <c r="I152" s="549"/>
      <c r="J152" s="549"/>
      <c r="K152" s="549"/>
      <c r="L152" s="549"/>
    </row>
    <row r="153" spans="2:12" ht="19.5" customHeight="1">
      <c r="B153" s="549" t="s">
        <v>140</v>
      </c>
      <c r="C153" s="549"/>
      <c r="D153" s="556"/>
      <c r="E153" s="556"/>
      <c r="F153" s="549"/>
      <c r="G153" s="901" t="e">
        <f>'Настройки УИК'!$I$43</f>
        <v>#N/A</v>
      </c>
      <c r="H153" s="901"/>
      <c r="I153" s="901"/>
      <c r="J153" s="901"/>
      <c r="K153" s="901"/>
      <c r="L153" s="901"/>
    </row>
    <row r="154" spans="2:12" ht="19.5" customHeight="1">
      <c r="B154" s="549"/>
      <c r="C154" s="549"/>
      <c r="D154" s="902" t="s">
        <v>5</v>
      </c>
      <c r="E154" s="902"/>
      <c r="F154" s="557"/>
      <c r="G154" s="549"/>
      <c r="H154" s="549"/>
      <c r="I154" s="549"/>
      <c r="J154" s="549"/>
      <c r="K154" s="549"/>
      <c r="L154" s="549"/>
    </row>
    <row r="155" spans="2:12" ht="19.5" customHeight="1">
      <c r="B155" s="549"/>
      <c r="C155" s="549"/>
      <c r="D155" s="549"/>
      <c r="E155" s="549"/>
      <c r="F155" s="549"/>
      <c r="G155" s="549"/>
      <c r="H155" s="549"/>
      <c r="I155" s="549"/>
      <c r="J155" s="549"/>
      <c r="K155" s="549"/>
      <c r="L155" s="549"/>
    </row>
    <row r="158" spans="2:12" ht="19.5" customHeight="1">
      <c r="B158" s="903" t="s">
        <v>862</v>
      </c>
      <c r="C158" s="903"/>
      <c r="D158" s="903"/>
      <c r="E158" s="903"/>
      <c r="F158" s="903"/>
      <c r="G158" s="903"/>
      <c r="H158" s="903"/>
      <c r="I158" s="903"/>
      <c r="J158" s="903"/>
      <c r="K158" s="903"/>
      <c r="L158" s="903"/>
    </row>
    <row r="159" spans="2:12" ht="19.5" customHeight="1">
      <c r="B159" s="904" t="s">
        <v>886</v>
      </c>
      <c r="C159" s="904"/>
      <c r="D159" s="904"/>
      <c r="E159" s="904"/>
      <c r="F159" s="904"/>
      <c r="G159" s="904"/>
      <c r="H159" s="904"/>
      <c r="I159" s="904"/>
      <c r="J159" s="904"/>
      <c r="K159" s="904"/>
      <c r="L159" s="904"/>
    </row>
    <row r="160" spans="2:12" ht="19.5" customHeight="1">
      <c r="B160" s="905" t="s">
        <v>887</v>
      </c>
      <c r="C160" s="905"/>
      <c r="D160" s="905"/>
      <c r="E160" s="905"/>
      <c r="F160" s="905"/>
      <c r="G160" s="905"/>
      <c r="H160" s="905"/>
      <c r="I160" s="901" t="str">
        <f>'Настройки УИК'!J5</f>
        <v>${num_ik}</v>
      </c>
      <c r="J160" s="901"/>
      <c r="K160" s="548"/>
      <c r="L160" s="548"/>
    </row>
    <row r="161" spans="2:12" ht="19.5" customHeight="1">
      <c r="B161" s="904" t="s">
        <v>516</v>
      </c>
      <c r="C161" s="904"/>
      <c r="D161" s="904"/>
      <c r="E161" s="904"/>
      <c r="F161" s="904"/>
      <c r="G161" s="904"/>
      <c r="H161" s="904"/>
      <c r="I161" s="904"/>
      <c r="J161" s="904"/>
      <c r="K161" s="904"/>
      <c r="L161" s="904"/>
    </row>
    <row r="162" spans="2:12" ht="19.5" customHeight="1">
      <c r="B162" s="904"/>
      <c r="C162" s="904"/>
      <c r="D162" s="904"/>
      <c r="E162" s="904"/>
      <c r="F162" s="904"/>
      <c r="G162" s="904"/>
      <c r="H162" s="904"/>
      <c r="I162" s="904"/>
      <c r="J162" s="904"/>
      <c r="K162" s="904"/>
      <c r="L162" s="904"/>
    </row>
    <row r="163" spans="2:12" ht="19.5" customHeight="1">
      <c r="B163" s="549"/>
      <c r="C163" s="549"/>
      <c r="D163" s="549"/>
      <c r="E163" s="549"/>
      <c r="F163" s="549"/>
      <c r="G163" s="549"/>
      <c r="H163" s="549"/>
      <c r="I163" s="549"/>
      <c r="J163" s="549"/>
      <c r="K163" s="549"/>
      <c r="L163" s="549"/>
    </row>
    <row r="164" spans="2:12" ht="19.5" customHeight="1">
      <c r="B164" s="889" t="s">
        <v>833</v>
      </c>
      <c r="C164" s="889"/>
      <c r="D164" s="890" t="str">
        <f>'Расчётная Ведомость'!B25</f>
        <v>${fio6}</v>
      </c>
      <c r="E164" s="890"/>
      <c r="F164" s="890"/>
      <c r="G164" s="890"/>
      <c r="H164" s="890"/>
      <c r="I164" s="890"/>
      <c r="J164" s="890"/>
      <c r="K164" s="890"/>
      <c r="L164" s="890"/>
    </row>
    <row r="165" spans="2:12" ht="19.5" customHeight="1">
      <c r="B165" s="549"/>
      <c r="C165" s="549"/>
      <c r="D165" s="549"/>
      <c r="E165" s="549"/>
      <c r="F165" s="549"/>
      <c r="G165" s="549"/>
      <c r="H165" s="549"/>
      <c r="I165" s="549"/>
      <c r="J165" s="549"/>
      <c r="K165" s="549"/>
      <c r="L165" s="549"/>
    </row>
    <row r="166" spans="2:12" ht="19.5" customHeight="1">
      <c r="B166" s="889" t="s">
        <v>45</v>
      </c>
      <c r="C166" s="889"/>
      <c r="D166" s="890" t="str">
        <f>'Расчётная Ведомость'!C25</f>
        <v/>
      </c>
      <c r="E166" s="890"/>
      <c r="F166" s="890"/>
      <c r="G166" s="890"/>
      <c r="H166" s="890"/>
      <c r="I166" s="890"/>
      <c r="J166" s="890"/>
      <c r="K166" s="890"/>
      <c r="L166" s="890"/>
    </row>
    <row r="167" spans="2:12" ht="19.5" customHeight="1">
      <c r="B167" s="549"/>
      <c r="C167" s="549"/>
      <c r="D167" s="549"/>
      <c r="E167" s="549"/>
      <c r="F167" s="549"/>
      <c r="G167" s="549"/>
      <c r="H167" s="549"/>
      <c r="I167" s="549"/>
      <c r="J167" s="549"/>
      <c r="K167" s="549"/>
      <c r="L167" s="549"/>
    </row>
    <row r="168" spans="2:12" ht="19.5" customHeight="1">
      <c r="B168" s="889" t="s">
        <v>863</v>
      </c>
      <c r="C168" s="889"/>
      <c r="D168" s="889"/>
      <c r="E168" s="889"/>
      <c r="F168" s="550"/>
      <c r="G168" s="551" t="s">
        <v>864</v>
      </c>
      <c r="H168" s="891" t="str">
        <f>'Настройки ТИК'!$C$17</f>
        <v>${bdate_ik}</v>
      </c>
      <c r="I168" s="890"/>
      <c r="J168" s="551" t="s">
        <v>790</v>
      </c>
      <c r="K168" s="891" t="str">
        <f>'Настройки ТИК'!$D$17</f>
        <v>${edate_ik}</v>
      </c>
      <c r="L168" s="890"/>
    </row>
    <row r="169" spans="2:12" ht="19.5" customHeight="1">
      <c r="B169" s="549"/>
      <c r="C169" s="549"/>
      <c r="D169" s="549"/>
      <c r="E169" s="549"/>
      <c r="F169" s="549"/>
      <c r="G169" s="549"/>
      <c r="H169" s="549"/>
      <c r="I169" s="549"/>
      <c r="J169" s="549"/>
      <c r="K169" s="549"/>
      <c r="L169" s="549"/>
    </row>
    <row r="170" spans="2:12" ht="19.5" customHeight="1">
      <c r="B170" s="551"/>
      <c r="C170" s="551"/>
      <c r="D170" s="551"/>
      <c r="E170" s="551"/>
      <c r="F170" s="551"/>
      <c r="G170" s="551"/>
      <c r="H170" s="551"/>
      <c r="I170" s="551"/>
      <c r="J170" s="551"/>
      <c r="K170" s="551"/>
      <c r="L170" s="551"/>
    </row>
    <row r="171" spans="2:12" ht="132.75" customHeight="1">
      <c r="B171" s="892" t="s">
        <v>865</v>
      </c>
      <c r="C171" s="892"/>
      <c r="D171" s="892"/>
      <c r="E171" s="892"/>
      <c r="F171" s="553"/>
      <c r="G171" s="893" t="str">
        <f>'Настройки ТИК'!$B$9</f>
        <v>${name_choice}</v>
      </c>
      <c r="H171" s="893"/>
      <c r="I171" s="893"/>
      <c r="J171" s="893"/>
      <c r="K171" s="893"/>
      <c r="L171" s="893"/>
    </row>
    <row r="172" spans="2:12" ht="19.5" customHeight="1">
      <c r="B172" s="549"/>
      <c r="C172" s="549"/>
      <c r="D172" s="549"/>
      <c r="E172" s="549"/>
      <c r="F172" s="549"/>
      <c r="G172" s="549"/>
      <c r="H172" s="549"/>
      <c r="I172" s="549"/>
      <c r="J172" s="549"/>
      <c r="K172" s="549"/>
      <c r="L172" s="549"/>
    </row>
    <row r="173" spans="2:12" ht="39.75" customHeight="1">
      <c r="B173" s="894" t="s">
        <v>1092</v>
      </c>
      <c r="C173" s="894"/>
      <c r="D173" s="894"/>
      <c r="E173" s="894"/>
      <c r="F173" s="894"/>
      <c r="G173" s="894"/>
      <c r="H173" s="894"/>
      <c r="I173" s="894"/>
      <c r="J173" s="894"/>
      <c r="K173" s="895">
        <f>'Расчётная Ведомость'!$M$25</f>
        <v>0</v>
      </c>
      <c r="L173" s="890"/>
    </row>
    <row r="174" spans="2:12" ht="19.5" customHeight="1">
      <c r="B174" s="554"/>
      <c r="C174" s="554"/>
      <c r="D174" s="554"/>
      <c r="E174" s="554"/>
      <c r="F174" s="554"/>
      <c r="G174" s="554"/>
      <c r="H174" s="554"/>
      <c r="I174" s="554"/>
      <c r="J174" s="554"/>
      <c r="K174" s="554"/>
      <c r="L174" s="554"/>
    </row>
    <row r="175" spans="2:12" ht="19.5" customHeight="1">
      <c r="B175" s="896" t="s">
        <v>518</v>
      </c>
      <c r="C175" s="896"/>
      <c r="D175" s="896"/>
      <c r="E175" s="896"/>
      <c r="F175" s="896"/>
      <c r="G175" s="896"/>
      <c r="H175" s="896"/>
      <c r="I175" s="896"/>
      <c r="J175" s="896"/>
      <c r="K175" s="895">
        <f>'Расчётная Ведомость'!$R$25</f>
        <v>0</v>
      </c>
      <c r="L175" s="890"/>
    </row>
    <row r="176" spans="2:12" ht="19.5" customHeight="1">
      <c r="B176" s="549"/>
      <c r="C176" s="549"/>
      <c r="D176" s="549"/>
      <c r="E176" s="549"/>
      <c r="F176" s="549"/>
      <c r="G176" s="549"/>
      <c r="H176" s="549"/>
      <c r="I176" s="549"/>
      <c r="J176" s="549"/>
      <c r="K176" s="549"/>
      <c r="L176" s="549"/>
    </row>
    <row r="177" spans="2:12" ht="19.5" customHeight="1">
      <c r="B177" s="899" t="s">
        <v>889</v>
      </c>
      <c r="C177" s="899"/>
      <c r="D177" s="899"/>
      <c r="E177" s="899"/>
      <c r="F177" s="899"/>
      <c r="G177" s="900" t="e">
        <f ca="1">'Сведения ФОВ'!BM112</f>
        <v>#VALUE!</v>
      </c>
      <c r="H177" s="900"/>
      <c r="I177" s="549" t="s">
        <v>866</v>
      </c>
      <c r="K177" s="895" t="e">
        <f ca="1">'Расчётная Ведомость'!U25</f>
        <v>#VALUE!</v>
      </c>
      <c r="L177" s="890"/>
    </row>
    <row r="178" spans="2:12" ht="19.5" customHeight="1">
      <c r="B178" s="555" t="s">
        <v>888</v>
      </c>
      <c r="C178" s="555"/>
      <c r="D178" s="555"/>
      <c r="E178" s="555"/>
      <c r="F178" s="555"/>
      <c r="I178" s="549"/>
      <c r="K178" s="561"/>
      <c r="L178" s="562"/>
    </row>
    <row r="179" spans="2:12" ht="19.5" customHeight="1">
      <c r="B179" s="899" t="s">
        <v>890</v>
      </c>
      <c r="C179" s="899"/>
      <c r="D179" s="899"/>
      <c r="E179" s="899"/>
      <c r="F179" s="899"/>
      <c r="G179" s="895" t="e">
        <f ca="1">INDIRECT("'Сведения ФОВ'!BM"&amp;MROUND(N($A$1),1)+30)</f>
        <v>#VALUE!</v>
      </c>
      <c r="H179" s="890"/>
      <c r="I179" s="549"/>
      <c r="K179" s="561"/>
      <c r="L179" s="562"/>
    </row>
    <row r="180" spans="2:12" ht="19.5" customHeight="1">
      <c r="B180" s="899" t="s">
        <v>13</v>
      </c>
      <c r="C180" s="899"/>
      <c r="D180" s="899"/>
      <c r="E180" s="899"/>
      <c r="F180" s="899"/>
      <c r="G180" s="895" t="e">
        <f ca="1">INDIRECT("'Сведения ФОВ'!BM"&amp;MROUND(N($A$1),1)+31)</f>
        <v>#VALUE!</v>
      </c>
      <c r="H180" s="890"/>
      <c r="I180" s="549"/>
      <c r="K180" s="561"/>
      <c r="L180" s="562"/>
    </row>
    <row r="181" spans="2:12" ht="19.5" customHeight="1">
      <c r="B181" s="899" t="s">
        <v>263</v>
      </c>
      <c r="C181" s="899"/>
      <c r="D181" s="899"/>
      <c r="E181" s="899"/>
      <c r="F181" s="899"/>
      <c r="I181" s="549"/>
      <c r="K181" s="561"/>
      <c r="L181" s="562"/>
    </row>
    <row r="182" spans="2:12" ht="19.5" customHeight="1">
      <c r="B182" s="899" t="s">
        <v>891</v>
      </c>
      <c r="C182" s="899"/>
      <c r="D182" s="899"/>
      <c r="E182" s="899"/>
      <c r="F182" s="899"/>
      <c r="G182" s="895" t="e">
        <f ca="1">INDIRECT("'Сведения ФОВ'!BM"&amp;MROUND(N($A$1),1)+32)</f>
        <v>#VALUE!</v>
      </c>
      <c r="H182" s="890"/>
      <c r="I182" s="549"/>
      <c r="J182" s="549"/>
      <c r="K182" s="549"/>
      <c r="L182" s="549"/>
    </row>
    <row r="183" spans="2:12" ht="19.5" customHeight="1">
      <c r="B183" s="899" t="s">
        <v>16</v>
      </c>
      <c r="C183" s="899"/>
      <c r="D183" s="899"/>
      <c r="E183" s="899"/>
      <c r="F183" s="899"/>
      <c r="G183" s="895" t="e">
        <f ca="1">INDIRECT("'Сведения ФОВ'!BM"&amp;MROUND(N($A$1),1)+33)</f>
        <v>#VALUE!</v>
      </c>
      <c r="H183" s="890"/>
      <c r="I183" s="549"/>
      <c r="J183" s="549"/>
      <c r="K183" s="549"/>
      <c r="L183" s="549"/>
    </row>
    <row r="184" spans="2:12" ht="19.5" customHeight="1">
      <c r="B184" s="899" t="s">
        <v>420</v>
      </c>
      <c r="C184" s="899"/>
      <c r="D184" s="899"/>
      <c r="E184" s="899"/>
      <c r="F184" s="899"/>
      <c r="G184" s="895" t="e">
        <f ca="1">INDIRECT("'Сведения ФОВ'!BM"&amp;MROUND(N($A$1),1)+34)</f>
        <v>#VALUE!</v>
      </c>
      <c r="H184" s="890"/>
      <c r="I184" s="549"/>
      <c r="J184" s="549"/>
      <c r="K184" s="549"/>
      <c r="L184" s="549"/>
    </row>
    <row r="185" spans="2:12" ht="19.5" customHeight="1">
      <c r="B185" s="549"/>
      <c r="C185" s="549"/>
      <c r="D185" s="549"/>
      <c r="E185" s="549"/>
      <c r="F185" s="549"/>
      <c r="G185" s="549"/>
      <c r="H185" s="549"/>
      <c r="I185" s="549"/>
      <c r="J185" s="549"/>
      <c r="K185" s="549"/>
      <c r="L185" s="549"/>
    </row>
    <row r="186" spans="2:12" ht="19.5" customHeight="1">
      <c r="B186" s="549" t="s">
        <v>140</v>
      </c>
      <c r="C186" s="549"/>
      <c r="D186" s="556"/>
      <c r="E186" s="556"/>
      <c r="F186" s="549"/>
      <c r="G186" s="901" t="e">
        <f>'Настройки УИК'!$I$43</f>
        <v>#N/A</v>
      </c>
      <c r="H186" s="901"/>
      <c r="I186" s="901"/>
      <c r="J186" s="901"/>
      <c r="K186" s="901"/>
      <c r="L186" s="901"/>
    </row>
    <row r="187" spans="2:12" ht="19.5" customHeight="1">
      <c r="B187" s="549"/>
      <c r="C187" s="549"/>
      <c r="D187" s="902" t="s">
        <v>5</v>
      </c>
      <c r="E187" s="902"/>
      <c r="F187" s="557"/>
      <c r="G187" s="549"/>
      <c r="H187" s="549"/>
      <c r="I187" s="549"/>
      <c r="J187" s="549"/>
      <c r="K187" s="549"/>
      <c r="L187" s="549"/>
    </row>
    <row r="188" spans="2:12" ht="19.5" customHeight="1">
      <c r="B188" s="549"/>
      <c r="C188" s="549"/>
      <c r="D188" s="549"/>
      <c r="E188" s="549"/>
      <c r="F188" s="549"/>
      <c r="G188" s="549"/>
      <c r="H188" s="549"/>
      <c r="I188" s="549"/>
      <c r="J188" s="549"/>
      <c r="K188" s="549"/>
      <c r="L188" s="549"/>
    </row>
    <row r="191" spans="2:12" ht="19.5" customHeight="1">
      <c r="B191" s="903" t="s">
        <v>862</v>
      </c>
      <c r="C191" s="903"/>
      <c r="D191" s="903"/>
      <c r="E191" s="903"/>
      <c r="F191" s="903"/>
      <c r="G191" s="903"/>
      <c r="H191" s="903"/>
      <c r="I191" s="903"/>
      <c r="J191" s="903"/>
      <c r="K191" s="903"/>
      <c r="L191" s="903"/>
    </row>
    <row r="192" spans="2:12" ht="19.5" customHeight="1">
      <c r="B192" s="904" t="s">
        <v>886</v>
      </c>
      <c r="C192" s="904"/>
      <c r="D192" s="904"/>
      <c r="E192" s="904"/>
      <c r="F192" s="904"/>
      <c r="G192" s="904"/>
      <c r="H192" s="904"/>
      <c r="I192" s="904"/>
      <c r="J192" s="904"/>
      <c r="K192" s="904"/>
      <c r="L192" s="904"/>
    </row>
    <row r="193" spans="2:12" ht="19.5" customHeight="1">
      <c r="B193" s="905" t="s">
        <v>887</v>
      </c>
      <c r="C193" s="905"/>
      <c r="D193" s="905"/>
      <c r="E193" s="905"/>
      <c r="F193" s="905"/>
      <c r="G193" s="905"/>
      <c r="H193" s="905"/>
      <c r="I193" s="901" t="str">
        <f>'Настройки УИК'!J5</f>
        <v>${num_ik}</v>
      </c>
      <c r="J193" s="901"/>
      <c r="K193" s="548"/>
      <c r="L193" s="548"/>
    </row>
    <row r="194" spans="2:12" ht="19.5" customHeight="1">
      <c r="B194" s="904" t="s">
        <v>516</v>
      </c>
      <c r="C194" s="904"/>
      <c r="D194" s="904"/>
      <c r="E194" s="904"/>
      <c r="F194" s="904"/>
      <c r="G194" s="904"/>
      <c r="H194" s="904"/>
      <c r="I194" s="904"/>
      <c r="J194" s="904"/>
      <c r="K194" s="904"/>
      <c r="L194" s="904"/>
    </row>
    <row r="195" spans="2:12" ht="19.5" customHeight="1">
      <c r="B195" s="904"/>
      <c r="C195" s="904"/>
      <c r="D195" s="904"/>
      <c r="E195" s="904"/>
      <c r="F195" s="904"/>
      <c r="G195" s="904"/>
      <c r="H195" s="904"/>
      <c r="I195" s="904"/>
      <c r="J195" s="904"/>
      <c r="K195" s="904"/>
      <c r="L195" s="904"/>
    </row>
    <row r="196" spans="2:12" ht="19.5" customHeight="1">
      <c r="B196" s="549"/>
      <c r="C196" s="549"/>
      <c r="D196" s="549"/>
      <c r="E196" s="549"/>
      <c r="F196" s="549"/>
      <c r="G196" s="549"/>
      <c r="H196" s="549"/>
      <c r="I196" s="549"/>
      <c r="J196" s="549"/>
      <c r="K196" s="549"/>
      <c r="L196" s="549"/>
    </row>
    <row r="197" spans="2:12" ht="19.5" customHeight="1">
      <c r="B197" s="889" t="s">
        <v>833</v>
      </c>
      <c r="C197" s="889"/>
      <c r="D197" s="890" t="str">
        <f>'Расчётная Ведомость'!B26</f>
        <v>${fio7}</v>
      </c>
      <c r="E197" s="890"/>
      <c r="F197" s="890"/>
      <c r="G197" s="890"/>
      <c r="H197" s="890"/>
      <c r="I197" s="890"/>
      <c r="J197" s="890"/>
      <c r="K197" s="890"/>
      <c r="L197" s="890"/>
    </row>
    <row r="198" spans="2:12" ht="19.5" customHeight="1">
      <c r="B198" s="549"/>
      <c r="C198" s="549"/>
      <c r="D198" s="549"/>
      <c r="E198" s="549"/>
      <c r="F198" s="549"/>
      <c r="G198" s="549"/>
      <c r="H198" s="549"/>
      <c r="I198" s="549"/>
      <c r="J198" s="549"/>
      <c r="K198" s="549"/>
      <c r="L198" s="549"/>
    </row>
    <row r="199" spans="2:12" ht="19.5" customHeight="1">
      <c r="B199" s="889" t="s">
        <v>45</v>
      </c>
      <c r="C199" s="889"/>
      <c r="D199" s="890" t="str">
        <f>'Расчётная Ведомость'!C26</f>
        <v/>
      </c>
      <c r="E199" s="890"/>
      <c r="F199" s="890"/>
      <c r="G199" s="890"/>
      <c r="H199" s="890"/>
      <c r="I199" s="890"/>
      <c r="J199" s="890"/>
      <c r="K199" s="890"/>
      <c r="L199" s="890"/>
    </row>
    <row r="200" spans="2:12" ht="19.5" customHeight="1">
      <c r="B200" s="549"/>
      <c r="C200" s="549"/>
      <c r="D200" s="549"/>
      <c r="E200" s="549"/>
      <c r="F200" s="549"/>
      <c r="G200" s="549"/>
      <c r="H200" s="549"/>
      <c r="I200" s="549"/>
      <c r="J200" s="549"/>
      <c r="K200" s="549"/>
      <c r="L200" s="549"/>
    </row>
    <row r="201" spans="2:12" ht="19.5" customHeight="1">
      <c r="B201" s="889" t="s">
        <v>863</v>
      </c>
      <c r="C201" s="889"/>
      <c r="D201" s="889"/>
      <c r="E201" s="889"/>
      <c r="F201" s="550"/>
      <c r="G201" s="551" t="s">
        <v>864</v>
      </c>
      <c r="H201" s="891" t="str">
        <f>'Настройки ТИК'!$C$17</f>
        <v>${bdate_ik}</v>
      </c>
      <c r="I201" s="890"/>
      <c r="J201" s="551" t="s">
        <v>790</v>
      </c>
      <c r="K201" s="891" t="str">
        <f>'Настройки ТИК'!$D$17</f>
        <v>${edate_ik}</v>
      </c>
      <c r="L201" s="890"/>
    </row>
    <row r="202" spans="2:12" ht="19.5" customHeight="1">
      <c r="B202" s="549"/>
      <c r="C202" s="549"/>
      <c r="D202" s="549"/>
      <c r="E202" s="549"/>
      <c r="F202" s="549"/>
      <c r="G202" s="549"/>
      <c r="H202" s="549"/>
      <c r="I202" s="549"/>
      <c r="J202" s="549"/>
      <c r="K202" s="549"/>
      <c r="L202" s="549"/>
    </row>
    <row r="203" spans="2:12" ht="19.5" customHeight="1">
      <c r="B203" s="551"/>
      <c r="C203" s="551"/>
      <c r="D203" s="551"/>
      <c r="E203" s="551"/>
      <c r="F203" s="551"/>
      <c r="G203" s="551"/>
      <c r="H203" s="551"/>
      <c r="I203" s="551"/>
      <c r="J203" s="551"/>
      <c r="K203" s="551"/>
      <c r="L203" s="551"/>
    </row>
    <row r="204" spans="2:12" ht="132.75" customHeight="1">
      <c r="B204" s="892" t="s">
        <v>865</v>
      </c>
      <c r="C204" s="892"/>
      <c r="D204" s="892"/>
      <c r="E204" s="892"/>
      <c r="F204" s="553"/>
      <c r="G204" s="893" t="str">
        <f>'Настройки ТИК'!$B$9</f>
        <v>${name_choice}</v>
      </c>
      <c r="H204" s="893"/>
      <c r="I204" s="893"/>
      <c r="J204" s="893"/>
      <c r="K204" s="893"/>
      <c r="L204" s="893"/>
    </row>
    <row r="205" spans="2:12" ht="19.5" customHeight="1">
      <c r="B205" s="549"/>
      <c r="C205" s="549"/>
      <c r="D205" s="549"/>
      <c r="E205" s="549"/>
      <c r="F205" s="549"/>
      <c r="G205" s="549"/>
      <c r="H205" s="549"/>
      <c r="I205" s="549"/>
      <c r="J205" s="549"/>
      <c r="K205" s="549"/>
      <c r="L205" s="549"/>
    </row>
    <row r="206" spans="2:12" ht="39.75" customHeight="1">
      <c r="B206" s="894" t="s">
        <v>1092</v>
      </c>
      <c r="C206" s="894"/>
      <c r="D206" s="894"/>
      <c r="E206" s="894"/>
      <c r="F206" s="894"/>
      <c r="G206" s="894"/>
      <c r="H206" s="894"/>
      <c r="I206" s="894"/>
      <c r="J206" s="894"/>
      <c r="K206" s="895">
        <f>'Расчётная Ведомость'!$M$26</f>
        <v>0</v>
      </c>
      <c r="L206" s="890"/>
    </row>
    <row r="207" spans="2:12" ht="19.5" customHeight="1">
      <c r="B207" s="554"/>
      <c r="C207" s="554"/>
      <c r="D207" s="554"/>
      <c r="E207" s="554"/>
      <c r="F207" s="554"/>
      <c r="G207" s="554"/>
      <c r="H207" s="554"/>
      <c r="I207" s="554"/>
      <c r="J207" s="554"/>
      <c r="K207" s="554"/>
      <c r="L207" s="554"/>
    </row>
    <row r="208" spans="2:12" ht="19.5" customHeight="1">
      <c r="B208" s="896" t="s">
        <v>518</v>
      </c>
      <c r="C208" s="896"/>
      <c r="D208" s="896"/>
      <c r="E208" s="896"/>
      <c r="F208" s="896"/>
      <c r="G208" s="896"/>
      <c r="H208" s="896"/>
      <c r="I208" s="896"/>
      <c r="J208" s="896"/>
      <c r="K208" s="895">
        <f>'Расчётная Ведомость'!$R$26</f>
        <v>0</v>
      </c>
      <c r="L208" s="890"/>
    </row>
    <row r="209" spans="2:12" ht="19.5" customHeight="1">
      <c r="B209" s="549"/>
      <c r="C209" s="549"/>
      <c r="D209" s="549"/>
      <c r="E209" s="549"/>
      <c r="F209" s="549"/>
      <c r="G209" s="549"/>
      <c r="H209" s="549"/>
      <c r="I209" s="549"/>
      <c r="J209" s="549"/>
      <c r="K209" s="549"/>
      <c r="L209" s="549"/>
    </row>
    <row r="210" spans="2:12" ht="19.5" customHeight="1">
      <c r="B210" s="899" t="s">
        <v>889</v>
      </c>
      <c r="C210" s="899"/>
      <c r="D210" s="899"/>
      <c r="E210" s="899"/>
      <c r="F210" s="899"/>
      <c r="G210" s="900" t="e">
        <f ca="1">'Сведения ФОВ'!BY112</f>
        <v>#VALUE!</v>
      </c>
      <c r="H210" s="900"/>
      <c r="I210" s="549" t="s">
        <v>866</v>
      </c>
      <c r="K210" s="895" t="e">
        <f ca="1">'Расчётная Ведомость'!U26</f>
        <v>#VALUE!</v>
      </c>
      <c r="L210" s="890"/>
    </row>
    <row r="211" spans="2:12" ht="19.5" customHeight="1">
      <c r="B211" s="555" t="s">
        <v>888</v>
      </c>
      <c r="C211" s="555"/>
      <c r="D211" s="555"/>
      <c r="E211" s="555"/>
      <c r="F211" s="555"/>
      <c r="I211" s="549"/>
      <c r="J211" s="549"/>
      <c r="K211" s="549"/>
      <c r="L211" s="549"/>
    </row>
    <row r="212" spans="2:12" ht="19.5" customHeight="1">
      <c r="B212" s="899" t="s">
        <v>890</v>
      </c>
      <c r="C212" s="899"/>
      <c r="D212" s="899"/>
      <c r="E212" s="899"/>
      <c r="F212" s="899"/>
      <c r="G212" s="895" t="e">
        <f ca="1">INDIRECT("'Сведения ФОВ'!BY"&amp;MROUND(N($A$1),1)+30)</f>
        <v>#VALUE!</v>
      </c>
      <c r="H212" s="890"/>
      <c r="I212" s="549"/>
      <c r="J212" s="549"/>
      <c r="K212" s="549"/>
      <c r="L212" s="549"/>
    </row>
    <row r="213" spans="2:12" ht="19.5" customHeight="1">
      <c r="B213" s="899" t="s">
        <v>13</v>
      </c>
      <c r="C213" s="899"/>
      <c r="D213" s="899"/>
      <c r="E213" s="899"/>
      <c r="F213" s="899"/>
      <c r="G213" s="895" t="e">
        <f ca="1">INDIRECT("'Сведения ФОВ'!BY"&amp;MROUND(N($A$1),1)+31)</f>
        <v>#VALUE!</v>
      </c>
      <c r="H213" s="890"/>
      <c r="I213" s="549"/>
      <c r="J213" s="549"/>
      <c r="K213" s="549"/>
      <c r="L213" s="549"/>
    </row>
    <row r="214" spans="2:12" ht="19.5" customHeight="1">
      <c r="B214" s="899" t="s">
        <v>263</v>
      </c>
      <c r="C214" s="899"/>
      <c r="D214" s="899"/>
      <c r="E214" s="899"/>
      <c r="F214" s="899"/>
      <c r="I214" s="549"/>
      <c r="J214" s="549"/>
      <c r="K214" s="549"/>
      <c r="L214" s="549"/>
    </row>
    <row r="215" spans="2:12" ht="19.5" customHeight="1">
      <c r="B215" s="899" t="s">
        <v>891</v>
      </c>
      <c r="C215" s="899"/>
      <c r="D215" s="899"/>
      <c r="E215" s="899"/>
      <c r="F215" s="899"/>
      <c r="G215" s="895" t="e">
        <f ca="1">INDIRECT("'Сведения ФОВ'!BY"&amp;MROUND(N($A$1),1)+32)</f>
        <v>#VALUE!</v>
      </c>
      <c r="H215" s="890"/>
      <c r="I215" s="549"/>
      <c r="J215" s="549"/>
      <c r="K215" s="549"/>
      <c r="L215" s="549"/>
    </row>
    <row r="216" spans="2:12" ht="19.5" customHeight="1">
      <c r="B216" s="899" t="s">
        <v>16</v>
      </c>
      <c r="C216" s="899"/>
      <c r="D216" s="899"/>
      <c r="E216" s="899"/>
      <c r="F216" s="899"/>
      <c r="G216" s="895" t="e">
        <f ca="1">INDIRECT("'Сведения ФОВ'!BY"&amp;MROUND(N($A$1),1)+33)</f>
        <v>#VALUE!</v>
      </c>
      <c r="H216" s="890"/>
      <c r="I216" s="549"/>
      <c r="J216" s="549"/>
      <c r="K216" s="549"/>
      <c r="L216" s="549"/>
    </row>
    <row r="217" spans="2:12" ht="19.5" customHeight="1">
      <c r="B217" s="899" t="s">
        <v>420</v>
      </c>
      <c r="C217" s="899"/>
      <c r="D217" s="899"/>
      <c r="E217" s="899"/>
      <c r="F217" s="899"/>
      <c r="G217" s="895" t="e">
        <f ca="1">INDIRECT("'Сведения ФОВ'!BY"&amp;MROUND(N($A$1),1)+34)</f>
        <v>#VALUE!</v>
      </c>
      <c r="H217" s="890"/>
      <c r="I217" s="549"/>
      <c r="J217" s="549"/>
      <c r="K217" s="549"/>
      <c r="L217" s="549"/>
    </row>
    <row r="218" spans="2:12" ht="19.5" customHeight="1">
      <c r="B218" s="549"/>
      <c r="C218" s="549"/>
      <c r="D218" s="549"/>
      <c r="E218" s="549"/>
      <c r="F218" s="549"/>
      <c r="G218" s="549"/>
      <c r="H218" s="549"/>
      <c r="I218" s="549"/>
      <c r="J218" s="549"/>
      <c r="K218" s="549"/>
      <c r="L218" s="549"/>
    </row>
    <row r="219" spans="2:12" ht="19.5" customHeight="1">
      <c r="B219" s="549" t="s">
        <v>140</v>
      </c>
      <c r="C219" s="549"/>
      <c r="D219" s="556"/>
      <c r="E219" s="556"/>
      <c r="F219" s="549"/>
      <c r="G219" s="901" t="e">
        <f>'Настройки УИК'!$I$43</f>
        <v>#N/A</v>
      </c>
      <c r="H219" s="901"/>
      <c r="I219" s="901"/>
      <c r="J219" s="901"/>
      <c r="K219" s="901"/>
      <c r="L219" s="901"/>
    </row>
    <row r="220" spans="2:12" ht="19.5" customHeight="1">
      <c r="B220" s="549"/>
      <c r="C220" s="549"/>
      <c r="D220" s="902" t="s">
        <v>5</v>
      </c>
      <c r="E220" s="902"/>
      <c r="F220" s="557"/>
      <c r="G220" s="549"/>
      <c r="H220" s="549"/>
      <c r="I220" s="549"/>
      <c r="J220" s="549"/>
      <c r="K220" s="549"/>
      <c r="L220" s="549"/>
    </row>
    <row r="221" spans="2:12" ht="19.5" customHeight="1">
      <c r="B221" s="549"/>
      <c r="C221" s="549"/>
      <c r="D221" s="549"/>
      <c r="E221" s="549"/>
      <c r="F221" s="549"/>
      <c r="G221" s="549"/>
      <c r="H221" s="549"/>
      <c r="I221" s="549"/>
      <c r="J221" s="549"/>
      <c r="K221" s="549"/>
      <c r="L221" s="549"/>
    </row>
    <row r="224" spans="2:12" ht="19.5" customHeight="1">
      <c r="B224" s="903" t="s">
        <v>862</v>
      </c>
      <c r="C224" s="903"/>
      <c r="D224" s="903"/>
      <c r="E224" s="903"/>
      <c r="F224" s="903"/>
      <c r="G224" s="903"/>
      <c r="H224" s="903"/>
      <c r="I224" s="903"/>
      <c r="J224" s="903"/>
      <c r="K224" s="903"/>
      <c r="L224" s="903"/>
    </row>
    <row r="225" spans="2:12" ht="19.5" customHeight="1">
      <c r="B225" s="904" t="s">
        <v>886</v>
      </c>
      <c r="C225" s="904"/>
      <c r="D225" s="904"/>
      <c r="E225" s="904"/>
      <c r="F225" s="904"/>
      <c r="G225" s="904"/>
      <c r="H225" s="904"/>
      <c r="I225" s="904"/>
      <c r="J225" s="904"/>
      <c r="K225" s="904"/>
      <c r="L225" s="904"/>
    </row>
    <row r="226" spans="2:12" ht="19.5" customHeight="1">
      <c r="B226" s="905" t="s">
        <v>887</v>
      </c>
      <c r="C226" s="905"/>
      <c r="D226" s="905"/>
      <c r="E226" s="905"/>
      <c r="F226" s="905"/>
      <c r="G226" s="905"/>
      <c r="H226" s="905"/>
      <c r="I226" s="901" t="str">
        <f>'Настройки УИК'!J5</f>
        <v>${num_ik}</v>
      </c>
      <c r="J226" s="901"/>
      <c r="K226" s="548"/>
      <c r="L226" s="548"/>
    </row>
    <row r="227" spans="2:12" ht="19.5" customHeight="1">
      <c r="B227" s="904" t="s">
        <v>516</v>
      </c>
      <c r="C227" s="904"/>
      <c r="D227" s="904"/>
      <c r="E227" s="904"/>
      <c r="F227" s="904"/>
      <c r="G227" s="904"/>
      <c r="H227" s="904"/>
      <c r="I227" s="904"/>
      <c r="J227" s="904"/>
      <c r="K227" s="904"/>
      <c r="L227" s="904"/>
    </row>
    <row r="228" spans="2:12" ht="19.5" customHeight="1">
      <c r="B228" s="904"/>
      <c r="C228" s="904"/>
      <c r="D228" s="904"/>
      <c r="E228" s="904"/>
      <c r="F228" s="904"/>
      <c r="G228" s="904"/>
      <c r="H228" s="904"/>
      <c r="I228" s="904"/>
      <c r="J228" s="904"/>
      <c r="K228" s="904"/>
      <c r="L228" s="904"/>
    </row>
    <row r="229" spans="2:12" ht="19.5" customHeight="1">
      <c r="B229" s="549"/>
      <c r="C229" s="549"/>
      <c r="D229" s="549"/>
      <c r="E229" s="549"/>
      <c r="F229" s="549"/>
      <c r="G229" s="549"/>
      <c r="H229" s="549"/>
      <c r="I229" s="549"/>
      <c r="J229" s="549"/>
      <c r="K229" s="549"/>
      <c r="L229" s="549"/>
    </row>
    <row r="230" spans="2:12" ht="19.5" customHeight="1">
      <c r="B230" s="889" t="s">
        <v>833</v>
      </c>
      <c r="C230" s="889"/>
      <c r="D230" s="890" t="str">
        <f>'Расчётная Ведомость'!B27</f>
        <v>${fio8}</v>
      </c>
      <c r="E230" s="890"/>
      <c r="F230" s="890"/>
      <c r="G230" s="890"/>
      <c r="H230" s="890"/>
      <c r="I230" s="890"/>
      <c r="J230" s="890"/>
      <c r="K230" s="890"/>
      <c r="L230" s="890"/>
    </row>
    <row r="231" spans="2:12" ht="19.5" customHeight="1">
      <c r="B231" s="549"/>
      <c r="C231" s="549"/>
      <c r="D231" s="549"/>
      <c r="E231" s="549"/>
      <c r="F231" s="549"/>
      <c r="G231" s="549"/>
      <c r="H231" s="549"/>
      <c r="I231" s="549"/>
      <c r="J231" s="549"/>
      <c r="K231" s="549"/>
      <c r="L231" s="549"/>
    </row>
    <row r="232" spans="2:12" ht="19.5" customHeight="1">
      <c r="B232" s="889" t="s">
        <v>45</v>
      </c>
      <c r="C232" s="889"/>
      <c r="D232" s="890" t="str">
        <f>'Расчётная Ведомость'!C27</f>
        <v/>
      </c>
      <c r="E232" s="890"/>
      <c r="F232" s="890"/>
      <c r="G232" s="890"/>
      <c r="H232" s="890"/>
      <c r="I232" s="890"/>
      <c r="J232" s="890"/>
      <c r="K232" s="890"/>
      <c r="L232" s="890"/>
    </row>
    <row r="233" spans="2:12" ht="19.5" customHeight="1">
      <c r="B233" s="549"/>
      <c r="C233" s="549"/>
      <c r="D233" s="549"/>
      <c r="E233" s="549"/>
      <c r="F233" s="549"/>
      <c r="G233" s="549"/>
      <c r="H233" s="549"/>
      <c r="I233" s="549"/>
      <c r="J233" s="549"/>
      <c r="K233" s="549"/>
      <c r="L233" s="549"/>
    </row>
    <row r="234" spans="2:12" ht="19.5" customHeight="1">
      <c r="B234" s="889" t="s">
        <v>863</v>
      </c>
      <c r="C234" s="889"/>
      <c r="D234" s="889"/>
      <c r="E234" s="889"/>
      <c r="F234" s="550"/>
      <c r="G234" s="551" t="s">
        <v>864</v>
      </c>
      <c r="H234" s="891" t="str">
        <f>'Настройки ТИК'!$C$17</f>
        <v>${bdate_ik}</v>
      </c>
      <c r="I234" s="890"/>
      <c r="J234" s="551" t="s">
        <v>790</v>
      </c>
      <c r="K234" s="891" t="str">
        <f>'Настройки ТИК'!$D$17</f>
        <v>${edate_ik}</v>
      </c>
      <c r="L234" s="890"/>
    </row>
    <row r="235" spans="2:12" ht="19.5" customHeight="1">
      <c r="B235" s="549"/>
      <c r="C235" s="549"/>
      <c r="D235" s="549"/>
      <c r="E235" s="549"/>
      <c r="F235" s="549"/>
      <c r="G235" s="549"/>
      <c r="H235" s="549"/>
      <c r="I235" s="549"/>
      <c r="J235" s="549"/>
      <c r="K235" s="549"/>
      <c r="L235" s="549"/>
    </row>
    <row r="236" spans="2:12" ht="19.5" customHeight="1">
      <c r="B236" s="551"/>
      <c r="C236" s="551"/>
      <c r="D236" s="551"/>
      <c r="E236" s="551"/>
      <c r="F236" s="551"/>
      <c r="G236" s="551"/>
      <c r="H236" s="551"/>
      <c r="I236" s="551"/>
      <c r="J236" s="551"/>
      <c r="K236" s="551"/>
      <c r="L236" s="551"/>
    </row>
    <row r="237" spans="2:12" ht="132.75" customHeight="1">
      <c r="B237" s="892" t="s">
        <v>865</v>
      </c>
      <c r="C237" s="892"/>
      <c r="D237" s="892"/>
      <c r="E237" s="892"/>
      <c r="F237" s="553"/>
      <c r="G237" s="893" t="str">
        <f>'Настройки ТИК'!$B$9</f>
        <v>${name_choice}</v>
      </c>
      <c r="H237" s="893"/>
      <c r="I237" s="893"/>
      <c r="J237" s="893"/>
      <c r="K237" s="893"/>
      <c r="L237" s="893"/>
    </row>
    <row r="238" spans="2:12" ht="19.5" customHeight="1">
      <c r="B238" s="549"/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</row>
    <row r="239" spans="2:12" ht="39.75" customHeight="1">
      <c r="B239" s="894" t="s">
        <v>1092</v>
      </c>
      <c r="C239" s="894"/>
      <c r="D239" s="894"/>
      <c r="E239" s="894"/>
      <c r="F239" s="894"/>
      <c r="G239" s="894"/>
      <c r="H239" s="894"/>
      <c r="I239" s="894"/>
      <c r="J239" s="894"/>
      <c r="K239" s="895">
        <f>'Расчётная Ведомость'!$M$27</f>
        <v>0</v>
      </c>
      <c r="L239" s="890"/>
    </row>
    <row r="240" spans="2:12" ht="19.5" customHeight="1">
      <c r="B240" s="554"/>
      <c r="C240" s="554"/>
      <c r="D240" s="554"/>
      <c r="E240" s="554"/>
      <c r="F240" s="554"/>
      <c r="G240" s="554"/>
      <c r="H240" s="554"/>
      <c r="I240" s="554"/>
      <c r="J240" s="554"/>
      <c r="K240" s="554"/>
      <c r="L240" s="554"/>
    </row>
    <row r="241" spans="2:12" ht="19.5" customHeight="1">
      <c r="B241" s="896" t="s">
        <v>518</v>
      </c>
      <c r="C241" s="896"/>
      <c r="D241" s="896"/>
      <c r="E241" s="896"/>
      <c r="F241" s="896"/>
      <c r="G241" s="896"/>
      <c r="H241" s="896"/>
      <c r="I241" s="896"/>
      <c r="J241" s="896"/>
      <c r="K241" s="895">
        <f>'Расчётная Ведомость'!$R$27</f>
        <v>0</v>
      </c>
      <c r="L241" s="890"/>
    </row>
    <row r="242" spans="2:12" ht="19.5" customHeight="1">
      <c r="B242" s="549"/>
      <c r="C242" s="549"/>
      <c r="D242" s="549"/>
      <c r="E242" s="549"/>
      <c r="F242" s="549"/>
      <c r="G242" s="549"/>
      <c r="H242" s="549"/>
      <c r="I242" s="549"/>
      <c r="J242" s="549"/>
      <c r="K242" s="549"/>
      <c r="L242" s="549"/>
    </row>
    <row r="243" spans="2:12" ht="19.5" customHeight="1">
      <c r="B243" s="899" t="s">
        <v>889</v>
      </c>
      <c r="C243" s="899"/>
      <c r="D243" s="899"/>
      <c r="E243" s="899"/>
      <c r="F243" s="899"/>
      <c r="G243" s="900" t="e">
        <f ca="1">'Сведения ФОВ'!CK112</f>
        <v>#VALUE!</v>
      </c>
      <c r="H243" s="900"/>
      <c r="I243" s="549" t="s">
        <v>866</v>
      </c>
      <c r="K243" s="895" t="e">
        <f ca="1">'Расчётная Ведомость'!U27</f>
        <v>#VALUE!</v>
      </c>
      <c r="L243" s="890"/>
    </row>
    <row r="244" spans="2:12" ht="19.5" customHeight="1">
      <c r="B244" s="555" t="s">
        <v>888</v>
      </c>
      <c r="C244" s="555"/>
      <c r="D244" s="555"/>
      <c r="E244" s="555"/>
      <c r="F244" s="555"/>
      <c r="I244" s="549"/>
      <c r="J244" s="549"/>
      <c r="K244" s="549"/>
      <c r="L244" s="549"/>
    </row>
    <row r="245" spans="2:12" ht="19.5" customHeight="1">
      <c r="B245" s="899" t="s">
        <v>890</v>
      </c>
      <c r="C245" s="899"/>
      <c r="D245" s="899"/>
      <c r="E245" s="899"/>
      <c r="F245" s="899"/>
      <c r="G245" s="895" t="e">
        <f ca="1">INDIRECT("'Сведения ФОВ'!CK"&amp;MROUND(N($A$1),1)+30)</f>
        <v>#VALUE!</v>
      </c>
      <c r="H245" s="890"/>
      <c r="I245" s="549"/>
      <c r="J245" s="549"/>
      <c r="K245" s="549"/>
      <c r="L245" s="549"/>
    </row>
    <row r="246" spans="2:12" ht="19.5" customHeight="1">
      <c r="B246" s="899" t="s">
        <v>13</v>
      </c>
      <c r="C246" s="899"/>
      <c r="D246" s="899"/>
      <c r="E246" s="899"/>
      <c r="F246" s="899"/>
      <c r="G246" s="895" t="e">
        <f ca="1">INDIRECT("'Сведения ФОВ'!CK"&amp;MROUND(N($A$1),1)+31)</f>
        <v>#VALUE!</v>
      </c>
      <c r="H246" s="890"/>
      <c r="I246" s="549"/>
      <c r="J246" s="549"/>
      <c r="K246" s="549"/>
      <c r="L246" s="549"/>
    </row>
    <row r="247" spans="2:12" ht="19.5" customHeight="1">
      <c r="B247" s="899" t="s">
        <v>263</v>
      </c>
      <c r="C247" s="899"/>
      <c r="D247" s="899"/>
      <c r="E247" s="899"/>
      <c r="F247" s="899"/>
      <c r="I247" s="549"/>
      <c r="J247" s="549"/>
      <c r="K247" s="549"/>
      <c r="L247" s="549"/>
    </row>
    <row r="248" spans="2:12" ht="19.5" customHeight="1">
      <c r="B248" s="899" t="s">
        <v>891</v>
      </c>
      <c r="C248" s="899"/>
      <c r="D248" s="899"/>
      <c r="E248" s="899"/>
      <c r="F248" s="899"/>
      <c r="G248" s="895" t="e">
        <f ca="1">INDIRECT("'Сведения ФОВ'!CK"&amp;MROUND(N($A$1),1)+32)</f>
        <v>#VALUE!</v>
      </c>
      <c r="H248" s="890"/>
      <c r="I248" s="549"/>
      <c r="J248" s="549"/>
      <c r="K248" s="549"/>
      <c r="L248" s="549"/>
    </row>
    <row r="249" spans="2:12" ht="19.5" customHeight="1">
      <c r="B249" s="899" t="s">
        <v>16</v>
      </c>
      <c r="C249" s="899"/>
      <c r="D249" s="899"/>
      <c r="E249" s="899"/>
      <c r="F249" s="899"/>
      <c r="G249" s="895" t="e">
        <f ca="1">INDIRECT("'Сведения ФОВ'!CK"&amp;MROUND(N($A$1),1)+33)</f>
        <v>#VALUE!</v>
      </c>
      <c r="H249" s="890"/>
      <c r="I249" s="549"/>
      <c r="J249" s="549"/>
      <c r="K249" s="549"/>
      <c r="L249" s="549"/>
    </row>
    <row r="250" spans="2:12" ht="19.5" customHeight="1">
      <c r="B250" s="899" t="s">
        <v>420</v>
      </c>
      <c r="C250" s="899"/>
      <c r="D250" s="899"/>
      <c r="E250" s="899"/>
      <c r="F250" s="899"/>
      <c r="G250" s="895" t="e">
        <f ca="1">INDIRECT("'Сведения ФОВ'!CK"&amp;MROUND(N($A$1),1)+34)</f>
        <v>#VALUE!</v>
      </c>
      <c r="H250" s="890"/>
      <c r="I250" s="549"/>
      <c r="J250" s="549"/>
      <c r="K250" s="549"/>
      <c r="L250" s="549"/>
    </row>
    <row r="251" spans="2:12" ht="19.5" customHeight="1">
      <c r="B251" s="549"/>
      <c r="C251" s="549"/>
      <c r="D251" s="549"/>
      <c r="E251" s="549"/>
      <c r="F251" s="549"/>
      <c r="G251" s="549"/>
      <c r="H251" s="549"/>
      <c r="I251" s="549"/>
      <c r="J251" s="549"/>
      <c r="K251" s="549"/>
      <c r="L251" s="549"/>
    </row>
    <row r="252" spans="2:12" ht="19.5" customHeight="1">
      <c r="B252" s="549" t="s">
        <v>140</v>
      </c>
      <c r="C252" s="549"/>
      <c r="D252" s="556"/>
      <c r="E252" s="556"/>
      <c r="F252" s="549"/>
      <c r="G252" s="901" t="e">
        <f>'Настройки УИК'!$I$43</f>
        <v>#N/A</v>
      </c>
      <c r="H252" s="901"/>
      <c r="I252" s="901"/>
      <c r="J252" s="901"/>
      <c r="K252" s="901"/>
      <c r="L252" s="901"/>
    </row>
    <row r="253" spans="2:12" ht="19.5" customHeight="1">
      <c r="B253" s="549"/>
      <c r="C253" s="549"/>
      <c r="D253" s="902" t="s">
        <v>5</v>
      </c>
      <c r="E253" s="902"/>
      <c r="F253" s="557"/>
      <c r="G253" s="549"/>
      <c r="H253" s="549"/>
      <c r="I253" s="549"/>
      <c r="J253" s="549"/>
      <c r="K253" s="549"/>
      <c r="L253" s="549"/>
    </row>
    <row r="254" spans="2:12" ht="19.5" customHeight="1">
      <c r="B254" s="549"/>
      <c r="C254" s="549"/>
      <c r="D254" s="549"/>
      <c r="E254" s="549"/>
      <c r="F254" s="549"/>
      <c r="G254" s="549"/>
      <c r="H254" s="549"/>
      <c r="I254" s="549"/>
      <c r="J254" s="549"/>
      <c r="K254" s="549"/>
      <c r="L254" s="549"/>
    </row>
    <row r="257" spans="2:12" ht="19.5" customHeight="1">
      <c r="B257" s="903" t="s">
        <v>862</v>
      </c>
      <c r="C257" s="903"/>
      <c r="D257" s="903"/>
      <c r="E257" s="903"/>
      <c r="F257" s="903"/>
      <c r="G257" s="903"/>
      <c r="H257" s="903"/>
      <c r="I257" s="903"/>
      <c r="J257" s="903"/>
      <c r="K257" s="903"/>
      <c r="L257" s="903"/>
    </row>
    <row r="258" spans="2:12" ht="19.5" customHeight="1">
      <c r="B258" s="904" t="s">
        <v>886</v>
      </c>
      <c r="C258" s="904"/>
      <c r="D258" s="904"/>
      <c r="E258" s="904"/>
      <c r="F258" s="904"/>
      <c r="G258" s="904"/>
      <c r="H258" s="904"/>
      <c r="I258" s="904"/>
      <c r="J258" s="904"/>
      <c r="K258" s="904"/>
      <c r="L258" s="904"/>
    </row>
    <row r="259" spans="2:12" ht="19.5" customHeight="1">
      <c r="B259" s="905" t="s">
        <v>887</v>
      </c>
      <c r="C259" s="905"/>
      <c r="D259" s="905"/>
      <c r="E259" s="905"/>
      <c r="F259" s="905"/>
      <c r="G259" s="905"/>
      <c r="H259" s="905"/>
      <c r="I259" s="901" t="str">
        <f>'Настройки УИК'!J5</f>
        <v>${num_ik}</v>
      </c>
      <c r="J259" s="901"/>
      <c r="K259" s="548"/>
      <c r="L259" s="548"/>
    </row>
    <row r="260" spans="2:12" ht="19.5" customHeight="1">
      <c r="B260" s="904" t="s">
        <v>516</v>
      </c>
      <c r="C260" s="904"/>
      <c r="D260" s="904"/>
      <c r="E260" s="904"/>
      <c r="F260" s="904"/>
      <c r="G260" s="904"/>
      <c r="H260" s="904"/>
      <c r="I260" s="904"/>
      <c r="J260" s="904"/>
      <c r="K260" s="904"/>
      <c r="L260" s="904"/>
    </row>
    <row r="261" spans="2:12" ht="19.5" customHeight="1">
      <c r="B261" s="549"/>
      <c r="C261" s="549"/>
      <c r="D261" s="549"/>
      <c r="E261" s="549"/>
      <c r="F261" s="549"/>
      <c r="G261" s="549"/>
      <c r="H261" s="549"/>
      <c r="I261" s="549"/>
      <c r="J261" s="549"/>
      <c r="K261" s="549"/>
      <c r="L261" s="549"/>
    </row>
    <row r="262" spans="2:12" ht="19.5" customHeight="1">
      <c r="B262" s="889" t="s">
        <v>833</v>
      </c>
      <c r="C262" s="889"/>
      <c r="D262" s="890" t="str">
        <f>'Расчётная Ведомость'!B28</f>
        <v>${fio9}</v>
      </c>
      <c r="E262" s="890"/>
      <c r="F262" s="890"/>
      <c r="G262" s="890"/>
      <c r="H262" s="890"/>
      <c r="I262" s="890"/>
      <c r="J262" s="890"/>
      <c r="K262" s="890"/>
      <c r="L262" s="890"/>
    </row>
    <row r="263" spans="2:12" ht="19.5" customHeight="1">
      <c r="B263" s="549"/>
      <c r="C263" s="549"/>
      <c r="D263" s="549"/>
      <c r="E263" s="549"/>
      <c r="F263" s="549"/>
      <c r="G263" s="549"/>
      <c r="H263" s="549"/>
      <c r="I263" s="549"/>
      <c r="J263" s="549"/>
      <c r="K263" s="549"/>
      <c r="L263" s="549"/>
    </row>
    <row r="264" spans="2:12" ht="19.5" customHeight="1">
      <c r="B264" s="889" t="s">
        <v>45</v>
      </c>
      <c r="C264" s="889"/>
      <c r="D264" s="890" t="str">
        <f>'Расчётная Ведомость'!C28</f>
        <v/>
      </c>
      <c r="E264" s="890"/>
      <c r="F264" s="890"/>
      <c r="G264" s="890"/>
      <c r="H264" s="890"/>
      <c r="I264" s="890"/>
      <c r="J264" s="890"/>
      <c r="K264" s="890"/>
      <c r="L264" s="890"/>
    </row>
    <row r="265" spans="2:12" ht="19.5" customHeight="1">
      <c r="B265" s="549"/>
      <c r="C265" s="549"/>
      <c r="D265" s="549"/>
      <c r="E265" s="549"/>
      <c r="F265" s="549"/>
      <c r="G265" s="549"/>
      <c r="H265" s="549"/>
      <c r="I265" s="549"/>
      <c r="J265" s="549"/>
      <c r="K265" s="549"/>
      <c r="L265" s="549"/>
    </row>
    <row r="266" spans="2:12" ht="19.5" customHeight="1">
      <c r="B266" s="889" t="s">
        <v>863</v>
      </c>
      <c r="C266" s="889"/>
      <c r="D266" s="889"/>
      <c r="E266" s="889"/>
      <c r="F266" s="550"/>
      <c r="G266" s="551" t="s">
        <v>864</v>
      </c>
      <c r="H266" s="891" t="str">
        <f>'Настройки ТИК'!$C$17</f>
        <v>${bdate_ik}</v>
      </c>
      <c r="I266" s="890"/>
      <c r="J266" s="551" t="s">
        <v>790</v>
      </c>
      <c r="K266" s="891" t="str">
        <f>'Настройки ТИК'!$D$17</f>
        <v>${edate_ik}</v>
      </c>
      <c r="L266" s="890"/>
    </row>
    <row r="267" spans="2:12" ht="19.5" customHeight="1">
      <c r="B267" s="549"/>
      <c r="C267" s="549"/>
      <c r="D267" s="549"/>
      <c r="E267" s="549"/>
      <c r="F267" s="549"/>
      <c r="G267" s="549"/>
      <c r="H267" s="549"/>
      <c r="I267" s="549"/>
      <c r="J267" s="549"/>
      <c r="K267" s="549"/>
      <c r="L267" s="549"/>
    </row>
    <row r="268" spans="2:12" ht="19.5" customHeight="1">
      <c r="B268" s="551"/>
      <c r="C268" s="551"/>
      <c r="D268" s="551"/>
      <c r="E268" s="551"/>
      <c r="F268" s="551"/>
      <c r="G268" s="551"/>
      <c r="H268" s="551"/>
      <c r="I268" s="551"/>
      <c r="J268" s="551"/>
      <c r="K268" s="551"/>
      <c r="L268" s="551"/>
    </row>
    <row r="269" spans="2:12" ht="132.75" customHeight="1">
      <c r="B269" s="892" t="s">
        <v>865</v>
      </c>
      <c r="C269" s="892"/>
      <c r="D269" s="892"/>
      <c r="E269" s="892"/>
      <c r="F269" s="553"/>
      <c r="G269" s="893" t="str">
        <f>'Настройки ТИК'!$B$9</f>
        <v>${name_choice}</v>
      </c>
      <c r="H269" s="893"/>
      <c r="I269" s="893"/>
      <c r="J269" s="893"/>
      <c r="K269" s="893"/>
      <c r="L269" s="893"/>
    </row>
    <row r="270" spans="2:12" ht="19.5" customHeight="1">
      <c r="B270" s="549"/>
      <c r="C270" s="549"/>
      <c r="D270" s="549"/>
      <c r="E270" s="549"/>
      <c r="F270" s="549"/>
      <c r="G270" s="549"/>
      <c r="H270" s="549"/>
      <c r="I270" s="549"/>
      <c r="J270" s="549"/>
      <c r="K270" s="549"/>
      <c r="L270" s="549"/>
    </row>
    <row r="271" spans="2:12" ht="39.75" customHeight="1">
      <c r="B271" s="894" t="s">
        <v>1092</v>
      </c>
      <c r="C271" s="894"/>
      <c r="D271" s="894"/>
      <c r="E271" s="894"/>
      <c r="F271" s="894"/>
      <c r="G271" s="894"/>
      <c r="H271" s="894"/>
      <c r="I271" s="894"/>
      <c r="J271" s="894"/>
      <c r="K271" s="895">
        <f>'Расчётная Ведомость'!$M$28</f>
        <v>0</v>
      </c>
      <c r="L271" s="890"/>
    </row>
    <row r="272" spans="2:12" ht="19.5" customHeight="1">
      <c r="B272" s="554"/>
      <c r="C272" s="554"/>
      <c r="D272" s="554"/>
      <c r="E272" s="554"/>
      <c r="F272" s="554"/>
      <c r="G272" s="554"/>
      <c r="H272" s="554"/>
      <c r="I272" s="554"/>
      <c r="J272" s="554"/>
      <c r="K272" s="554"/>
      <c r="L272" s="554"/>
    </row>
    <row r="273" spans="2:12" ht="19.5" customHeight="1">
      <c r="B273" s="896" t="s">
        <v>518</v>
      </c>
      <c r="C273" s="896"/>
      <c r="D273" s="896"/>
      <c r="E273" s="896"/>
      <c r="F273" s="896"/>
      <c r="G273" s="896"/>
      <c r="H273" s="896"/>
      <c r="I273" s="896"/>
      <c r="J273" s="896"/>
      <c r="K273" s="895">
        <f>'Расчётная Ведомость'!$R$28</f>
        <v>0</v>
      </c>
      <c r="L273" s="890"/>
    </row>
    <row r="274" spans="2:12" ht="19.5" customHeight="1">
      <c r="B274" s="549"/>
      <c r="C274" s="549"/>
      <c r="D274" s="549"/>
      <c r="E274" s="549"/>
      <c r="F274" s="549"/>
      <c r="G274" s="549"/>
      <c r="H274" s="549"/>
      <c r="I274" s="549"/>
      <c r="J274" s="549"/>
      <c r="K274" s="549"/>
      <c r="L274" s="549"/>
    </row>
    <row r="275" spans="2:12" ht="19.5" customHeight="1">
      <c r="B275" s="899" t="s">
        <v>889</v>
      </c>
      <c r="C275" s="899"/>
      <c r="D275" s="899"/>
      <c r="E275" s="899"/>
      <c r="F275" s="899"/>
      <c r="G275" s="900" t="e">
        <f ca="1">'Сведения ФОВ'!CW112</f>
        <v>#VALUE!</v>
      </c>
      <c r="H275" s="900"/>
      <c r="I275" s="549" t="s">
        <v>866</v>
      </c>
      <c r="K275" s="895" t="e">
        <f ca="1">'Расчётная Ведомость'!U28</f>
        <v>#VALUE!</v>
      </c>
      <c r="L275" s="890"/>
    </row>
    <row r="276" spans="2:12" ht="19.5" customHeight="1">
      <c r="B276" s="555" t="s">
        <v>888</v>
      </c>
      <c r="C276" s="555"/>
      <c r="D276" s="555"/>
      <c r="E276" s="555"/>
      <c r="F276" s="555"/>
      <c r="I276" s="549"/>
      <c r="J276" s="549"/>
      <c r="K276" s="549"/>
      <c r="L276" s="549"/>
    </row>
    <row r="277" spans="2:12" ht="19.5" customHeight="1">
      <c r="B277" s="899" t="s">
        <v>890</v>
      </c>
      <c r="C277" s="899"/>
      <c r="D277" s="899"/>
      <c r="E277" s="899"/>
      <c r="F277" s="899"/>
      <c r="G277" s="895" t="e">
        <f ca="1">INDIRECT("'Сведения ФОВ'!CW"&amp;MROUND(N($A$1),1)+30)</f>
        <v>#VALUE!</v>
      </c>
      <c r="H277" s="890"/>
      <c r="I277" s="549"/>
      <c r="J277" s="549"/>
      <c r="K277" s="549"/>
      <c r="L277" s="549"/>
    </row>
    <row r="278" spans="2:12" ht="19.5" customHeight="1">
      <c r="B278" s="899" t="s">
        <v>13</v>
      </c>
      <c r="C278" s="899"/>
      <c r="D278" s="899"/>
      <c r="E278" s="899"/>
      <c r="F278" s="899"/>
      <c r="G278" s="895" t="e">
        <f ca="1">INDIRECT("'Сведения ФОВ'!CW"&amp;MROUND(N($A$1),1)+31)</f>
        <v>#VALUE!</v>
      </c>
      <c r="H278" s="890"/>
      <c r="I278" s="549"/>
      <c r="J278" s="549"/>
      <c r="K278" s="549"/>
      <c r="L278" s="549"/>
    </row>
    <row r="279" spans="2:12" ht="19.5" customHeight="1">
      <c r="B279" s="899" t="s">
        <v>263</v>
      </c>
      <c r="C279" s="899"/>
      <c r="D279" s="899"/>
      <c r="E279" s="899"/>
      <c r="F279" s="899"/>
      <c r="I279" s="549"/>
      <c r="J279" s="549"/>
      <c r="K279" s="549"/>
      <c r="L279" s="549"/>
    </row>
    <row r="280" spans="2:12" ht="19.5" customHeight="1">
      <c r="B280" s="899" t="s">
        <v>891</v>
      </c>
      <c r="C280" s="899"/>
      <c r="D280" s="899"/>
      <c r="E280" s="899"/>
      <c r="F280" s="899"/>
      <c r="G280" s="895" t="e">
        <f ca="1">INDIRECT("'Сведения ФОВ'!CW"&amp;MROUND(N($A$1),1)+32)</f>
        <v>#VALUE!</v>
      </c>
      <c r="H280" s="890"/>
      <c r="I280" s="549"/>
      <c r="J280" s="549"/>
      <c r="K280" s="549"/>
      <c r="L280" s="549"/>
    </row>
    <row r="281" spans="2:12" ht="19.5" customHeight="1">
      <c r="B281" s="899" t="s">
        <v>16</v>
      </c>
      <c r="C281" s="899"/>
      <c r="D281" s="899"/>
      <c r="E281" s="899"/>
      <c r="F281" s="899"/>
      <c r="G281" s="895" t="e">
        <f ca="1">INDIRECT("'Сведения ФОВ'!CW"&amp;MROUND(N($A$1),1)+33)</f>
        <v>#VALUE!</v>
      </c>
      <c r="H281" s="890"/>
      <c r="I281" s="549"/>
      <c r="J281" s="549"/>
      <c r="K281" s="549"/>
      <c r="L281" s="549"/>
    </row>
    <row r="282" spans="2:12" ht="19.5" customHeight="1">
      <c r="B282" s="899" t="s">
        <v>420</v>
      </c>
      <c r="C282" s="899"/>
      <c r="D282" s="899"/>
      <c r="E282" s="899"/>
      <c r="F282" s="899"/>
      <c r="G282" s="895" t="e">
        <f ca="1">INDIRECT("'Сведения ФОВ'!CW"&amp;MROUND(N($A$1),1)+34)</f>
        <v>#VALUE!</v>
      </c>
      <c r="H282" s="890"/>
      <c r="I282" s="549"/>
      <c r="J282" s="549"/>
      <c r="K282" s="549"/>
      <c r="L282" s="549"/>
    </row>
    <row r="283" spans="2:12" ht="19.5" customHeight="1">
      <c r="B283" s="549"/>
      <c r="C283" s="549"/>
      <c r="D283" s="549"/>
      <c r="E283" s="549"/>
      <c r="F283" s="549"/>
      <c r="G283" s="549"/>
      <c r="H283" s="549"/>
      <c r="I283" s="549"/>
      <c r="J283" s="549"/>
      <c r="K283" s="549"/>
      <c r="L283" s="549"/>
    </row>
    <row r="284" spans="2:12" ht="19.5" customHeight="1">
      <c r="B284" s="549" t="s">
        <v>140</v>
      </c>
      <c r="C284" s="549"/>
      <c r="D284" s="556"/>
      <c r="E284" s="556"/>
      <c r="F284" s="549"/>
      <c r="G284" s="901" t="e">
        <f>'Настройки УИК'!$I$43</f>
        <v>#N/A</v>
      </c>
      <c r="H284" s="901"/>
      <c r="I284" s="901"/>
      <c r="J284" s="901"/>
      <c r="K284" s="901"/>
      <c r="L284" s="901"/>
    </row>
    <row r="285" spans="2:12" ht="19.5" customHeight="1">
      <c r="B285" s="549"/>
      <c r="C285" s="549"/>
      <c r="D285" s="902" t="s">
        <v>5</v>
      </c>
      <c r="E285" s="902"/>
      <c r="F285" s="557"/>
      <c r="G285" s="549"/>
      <c r="H285" s="549"/>
      <c r="I285" s="549"/>
      <c r="J285" s="549"/>
      <c r="K285" s="549"/>
      <c r="L285" s="549"/>
    </row>
    <row r="286" spans="2:12" ht="19.5" customHeight="1">
      <c r="B286" s="549"/>
      <c r="C286" s="549"/>
      <c r="D286" s="549"/>
      <c r="E286" s="549"/>
      <c r="F286" s="549"/>
      <c r="G286" s="549"/>
      <c r="H286" s="549"/>
      <c r="I286" s="549"/>
      <c r="J286" s="549"/>
      <c r="K286" s="549"/>
      <c r="L286" s="549"/>
    </row>
    <row r="289" spans="2:12" ht="19.5" customHeight="1">
      <c r="B289" s="903" t="s">
        <v>862</v>
      </c>
      <c r="C289" s="903"/>
      <c r="D289" s="903"/>
      <c r="E289" s="903"/>
      <c r="F289" s="903"/>
      <c r="G289" s="903"/>
      <c r="H289" s="903"/>
      <c r="I289" s="903"/>
      <c r="J289" s="903"/>
      <c r="K289" s="903"/>
      <c r="L289" s="903"/>
    </row>
    <row r="290" spans="2:12" ht="19.5" customHeight="1">
      <c r="B290" s="904" t="s">
        <v>886</v>
      </c>
      <c r="C290" s="904"/>
      <c r="D290" s="904"/>
      <c r="E290" s="904"/>
      <c r="F290" s="904"/>
      <c r="G290" s="904"/>
      <c r="H290" s="904"/>
      <c r="I290" s="904"/>
      <c r="J290" s="904"/>
      <c r="K290" s="904"/>
      <c r="L290" s="904"/>
    </row>
    <row r="291" spans="2:12" ht="19.5" customHeight="1">
      <c r="B291" s="905" t="s">
        <v>887</v>
      </c>
      <c r="C291" s="905"/>
      <c r="D291" s="905"/>
      <c r="E291" s="905"/>
      <c r="F291" s="905"/>
      <c r="G291" s="905"/>
      <c r="H291" s="905"/>
      <c r="I291" s="901" t="str">
        <f>'Настройки УИК'!J5</f>
        <v>${num_ik}</v>
      </c>
      <c r="J291" s="901"/>
      <c r="K291" s="548"/>
      <c r="L291" s="548"/>
    </row>
    <row r="292" spans="2:12" ht="19.5" customHeight="1">
      <c r="B292" s="904" t="s">
        <v>516</v>
      </c>
      <c r="C292" s="904"/>
      <c r="D292" s="904"/>
      <c r="E292" s="904"/>
      <c r="F292" s="904"/>
      <c r="G292" s="904"/>
      <c r="H292" s="904"/>
      <c r="I292" s="904"/>
      <c r="J292" s="904"/>
      <c r="K292" s="904"/>
      <c r="L292" s="904"/>
    </row>
    <row r="293" spans="2:12" ht="19.5" customHeight="1">
      <c r="B293" s="549"/>
      <c r="C293" s="549"/>
      <c r="D293" s="549"/>
      <c r="E293" s="549"/>
      <c r="F293" s="549"/>
      <c r="G293" s="549"/>
      <c r="H293" s="549"/>
      <c r="I293" s="549"/>
      <c r="J293" s="549"/>
      <c r="K293" s="549"/>
      <c r="L293" s="549"/>
    </row>
    <row r="294" spans="2:12" ht="19.5" customHeight="1">
      <c r="B294" s="889" t="s">
        <v>833</v>
      </c>
      <c r="C294" s="889"/>
      <c r="D294" s="890" t="str">
        <f>'Расчётная Ведомость'!B29</f>
        <v>${fio10}</v>
      </c>
      <c r="E294" s="890"/>
      <c r="F294" s="890"/>
      <c r="G294" s="890"/>
      <c r="H294" s="890"/>
      <c r="I294" s="890"/>
      <c r="J294" s="890"/>
      <c r="K294" s="890"/>
      <c r="L294" s="890"/>
    </row>
    <row r="295" spans="2:12" ht="19.5" customHeight="1">
      <c r="B295" s="549"/>
      <c r="C295" s="549"/>
      <c r="D295" s="549"/>
      <c r="E295" s="549"/>
      <c r="F295" s="549"/>
      <c r="G295" s="549"/>
      <c r="H295" s="549"/>
      <c r="I295" s="549"/>
      <c r="J295" s="549"/>
      <c r="K295" s="549"/>
      <c r="L295" s="549"/>
    </row>
    <row r="296" spans="2:12" ht="19.5" customHeight="1">
      <c r="B296" s="889" t="s">
        <v>45</v>
      </c>
      <c r="C296" s="889"/>
      <c r="D296" s="890" t="str">
        <f>'Расчётная Ведомость'!C29</f>
        <v/>
      </c>
      <c r="E296" s="890"/>
      <c r="F296" s="890"/>
      <c r="G296" s="890"/>
      <c r="H296" s="890"/>
      <c r="I296" s="890"/>
      <c r="J296" s="890"/>
      <c r="K296" s="890"/>
      <c r="L296" s="890"/>
    </row>
    <row r="297" spans="2:12" ht="19.5" customHeight="1">
      <c r="B297" s="549"/>
      <c r="C297" s="549"/>
      <c r="D297" s="549"/>
      <c r="E297" s="549"/>
      <c r="F297" s="549"/>
      <c r="G297" s="549"/>
      <c r="H297" s="549"/>
      <c r="I297" s="549"/>
      <c r="J297" s="549"/>
      <c r="K297" s="549"/>
      <c r="L297" s="549"/>
    </row>
    <row r="298" spans="2:12" ht="19.5" customHeight="1">
      <c r="B298" s="889" t="s">
        <v>863</v>
      </c>
      <c r="C298" s="889"/>
      <c r="D298" s="889"/>
      <c r="E298" s="889"/>
      <c r="F298" s="550"/>
      <c r="G298" s="551" t="s">
        <v>864</v>
      </c>
      <c r="H298" s="891" t="str">
        <f>'Настройки ТИК'!$C$17</f>
        <v>${bdate_ik}</v>
      </c>
      <c r="I298" s="890"/>
      <c r="J298" s="551" t="s">
        <v>790</v>
      </c>
      <c r="K298" s="891" t="str">
        <f>'Настройки ТИК'!$D$17</f>
        <v>${edate_ik}</v>
      </c>
      <c r="L298" s="890"/>
    </row>
    <row r="299" spans="2:12" ht="19.5" customHeight="1">
      <c r="B299" s="549"/>
      <c r="C299" s="549"/>
      <c r="D299" s="549"/>
      <c r="E299" s="549"/>
      <c r="F299" s="549"/>
      <c r="G299" s="549"/>
      <c r="H299" s="549"/>
      <c r="I299" s="549"/>
      <c r="J299" s="549"/>
      <c r="K299" s="549"/>
      <c r="L299" s="549"/>
    </row>
    <row r="300" spans="2:12" ht="19.5" customHeight="1">
      <c r="B300" s="551"/>
      <c r="C300" s="551"/>
      <c r="D300" s="551"/>
      <c r="E300" s="551"/>
      <c r="F300" s="551"/>
      <c r="G300" s="551"/>
      <c r="H300" s="551"/>
      <c r="I300" s="551"/>
      <c r="J300" s="551"/>
      <c r="K300" s="551"/>
      <c r="L300" s="551"/>
    </row>
    <row r="301" spans="2:12" ht="132.75" customHeight="1">
      <c r="B301" s="892" t="s">
        <v>865</v>
      </c>
      <c r="C301" s="892"/>
      <c r="D301" s="892"/>
      <c r="E301" s="892"/>
      <c r="F301" s="553"/>
      <c r="G301" s="893" t="str">
        <f>'Настройки ТИК'!$B$9</f>
        <v>${name_choice}</v>
      </c>
      <c r="H301" s="893"/>
      <c r="I301" s="893"/>
      <c r="J301" s="893"/>
      <c r="K301" s="893"/>
      <c r="L301" s="893"/>
    </row>
    <row r="302" spans="2:12" ht="19.5" customHeight="1">
      <c r="B302" s="549"/>
      <c r="C302" s="549"/>
      <c r="D302" s="549"/>
      <c r="E302" s="549"/>
      <c r="F302" s="549"/>
      <c r="G302" s="549"/>
      <c r="H302" s="549"/>
      <c r="I302" s="549"/>
      <c r="J302" s="549"/>
      <c r="K302" s="549"/>
      <c r="L302" s="549"/>
    </row>
    <row r="303" spans="2:12" ht="39.75" customHeight="1">
      <c r="B303" s="894" t="s">
        <v>1092</v>
      </c>
      <c r="C303" s="894"/>
      <c r="D303" s="894"/>
      <c r="E303" s="894"/>
      <c r="F303" s="894"/>
      <c r="G303" s="894"/>
      <c r="H303" s="894"/>
      <c r="I303" s="894"/>
      <c r="J303" s="894"/>
      <c r="K303" s="895">
        <f>'Расчётная Ведомость'!$M$29</f>
        <v>0</v>
      </c>
      <c r="L303" s="890"/>
    </row>
    <row r="304" spans="2:12" ht="19.5" customHeight="1">
      <c r="B304" s="554"/>
      <c r="C304" s="554"/>
      <c r="D304" s="554"/>
      <c r="E304" s="554"/>
      <c r="F304" s="554"/>
      <c r="G304" s="554"/>
      <c r="H304" s="554"/>
      <c r="I304" s="554"/>
      <c r="J304" s="554"/>
      <c r="K304" s="554"/>
      <c r="L304" s="554"/>
    </row>
    <row r="305" spans="2:12" ht="19.5" customHeight="1">
      <c r="B305" s="896" t="s">
        <v>518</v>
      </c>
      <c r="C305" s="896"/>
      <c r="D305" s="896"/>
      <c r="E305" s="896"/>
      <c r="F305" s="896"/>
      <c r="G305" s="896"/>
      <c r="H305" s="896"/>
      <c r="I305" s="896"/>
      <c r="J305" s="896"/>
      <c r="K305" s="895">
        <f>'Расчётная Ведомость'!$R$29</f>
        <v>0</v>
      </c>
      <c r="L305" s="890"/>
    </row>
    <row r="306" spans="2:12" ht="19.5" customHeight="1">
      <c r="B306" s="549"/>
      <c r="C306" s="549"/>
      <c r="D306" s="549"/>
      <c r="E306" s="549"/>
      <c r="F306" s="549"/>
      <c r="G306" s="549"/>
      <c r="H306" s="549"/>
      <c r="I306" s="549"/>
      <c r="J306" s="549"/>
      <c r="K306" s="549"/>
      <c r="L306" s="549"/>
    </row>
    <row r="307" spans="2:12" ht="19.5" customHeight="1">
      <c r="B307" s="899" t="s">
        <v>889</v>
      </c>
      <c r="C307" s="899"/>
      <c r="D307" s="899"/>
      <c r="E307" s="899"/>
      <c r="F307" s="899"/>
      <c r="G307" s="900" t="e">
        <f ca="1">'Сведения ФОВ'!DI112</f>
        <v>#VALUE!</v>
      </c>
      <c r="H307" s="900"/>
      <c r="I307" s="549" t="s">
        <v>866</v>
      </c>
      <c r="K307" s="895" t="e">
        <f ca="1">'Расчётная Ведомость'!U29</f>
        <v>#VALUE!</v>
      </c>
      <c r="L307" s="890"/>
    </row>
    <row r="308" spans="2:12" ht="19.5" customHeight="1">
      <c r="B308" s="555" t="s">
        <v>888</v>
      </c>
      <c r="C308" s="555"/>
      <c r="D308" s="555"/>
      <c r="E308" s="555"/>
      <c r="F308" s="555"/>
      <c r="I308" s="549"/>
      <c r="J308" s="549"/>
      <c r="K308" s="549"/>
      <c r="L308" s="549"/>
    </row>
    <row r="309" spans="2:12" ht="19.5" customHeight="1">
      <c r="B309" s="899" t="s">
        <v>890</v>
      </c>
      <c r="C309" s="899"/>
      <c r="D309" s="899"/>
      <c r="E309" s="899"/>
      <c r="F309" s="899"/>
      <c r="G309" s="895" t="e">
        <f ca="1">INDIRECT("'Сведения ФОВ'!DI"&amp;MROUND(N($A$1),1)+30)</f>
        <v>#VALUE!</v>
      </c>
      <c r="H309" s="890"/>
      <c r="I309" s="549"/>
      <c r="J309" s="549"/>
      <c r="K309" s="549"/>
      <c r="L309" s="549"/>
    </row>
    <row r="310" spans="2:12" ht="19.5" customHeight="1">
      <c r="B310" s="899" t="s">
        <v>13</v>
      </c>
      <c r="C310" s="899"/>
      <c r="D310" s="899"/>
      <c r="E310" s="899"/>
      <c r="F310" s="899"/>
      <c r="G310" s="895" t="e">
        <f ca="1">INDIRECT("'Сведения ФОВ'!DI"&amp;MROUND(N($A$1),1)+31)</f>
        <v>#VALUE!</v>
      </c>
      <c r="H310" s="890"/>
      <c r="I310" s="549"/>
      <c r="J310" s="549"/>
      <c r="K310" s="549"/>
      <c r="L310" s="549"/>
    </row>
    <row r="311" spans="2:12" ht="19.5" customHeight="1">
      <c r="B311" s="899" t="s">
        <v>263</v>
      </c>
      <c r="C311" s="899"/>
      <c r="D311" s="899"/>
      <c r="E311" s="899"/>
      <c r="F311" s="899"/>
      <c r="I311" s="549"/>
      <c r="J311" s="549"/>
      <c r="K311" s="549"/>
      <c r="L311" s="549"/>
    </row>
    <row r="312" spans="2:12" ht="19.5" customHeight="1">
      <c r="B312" s="899" t="s">
        <v>891</v>
      </c>
      <c r="C312" s="899"/>
      <c r="D312" s="899"/>
      <c r="E312" s="899"/>
      <c r="F312" s="899"/>
      <c r="G312" s="895" t="e">
        <f ca="1">INDIRECT("'Сведения ФОВ'!DI"&amp;MROUND(N($A$1),1)+32)</f>
        <v>#VALUE!</v>
      </c>
      <c r="H312" s="890"/>
      <c r="I312" s="549"/>
      <c r="J312" s="549"/>
      <c r="K312" s="549"/>
      <c r="L312" s="549"/>
    </row>
    <row r="313" spans="2:12" ht="19.5" customHeight="1">
      <c r="B313" s="899" t="s">
        <v>16</v>
      </c>
      <c r="C313" s="899"/>
      <c r="D313" s="899"/>
      <c r="E313" s="899"/>
      <c r="F313" s="899"/>
      <c r="G313" s="895" t="e">
        <f ca="1">INDIRECT("'Сведения ФОВ'!DI"&amp;MROUND(N($A$1),1)+33)</f>
        <v>#VALUE!</v>
      </c>
      <c r="H313" s="890"/>
      <c r="I313" s="549"/>
      <c r="J313" s="549"/>
      <c r="K313" s="549"/>
      <c r="L313" s="549"/>
    </row>
    <row r="314" spans="2:12" ht="19.5" customHeight="1">
      <c r="B314" s="899" t="s">
        <v>420</v>
      </c>
      <c r="C314" s="899"/>
      <c r="D314" s="899"/>
      <c r="E314" s="899"/>
      <c r="F314" s="899"/>
      <c r="G314" s="895" t="e">
        <f ca="1">INDIRECT("'Сведения ФОВ'!DI"&amp;MROUND(N($A$1),1)+34)</f>
        <v>#VALUE!</v>
      </c>
      <c r="H314" s="890"/>
      <c r="I314" s="549"/>
      <c r="J314" s="549"/>
      <c r="K314" s="549"/>
      <c r="L314" s="549"/>
    </row>
    <row r="315" spans="2:12" ht="19.5" customHeight="1">
      <c r="B315" s="549"/>
      <c r="C315" s="549"/>
      <c r="D315" s="549"/>
      <c r="E315" s="549"/>
      <c r="F315" s="549"/>
      <c r="G315" s="549"/>
      <c r="H315" s="549"/>
      <c r="I315" s="549"/>
      <c r="J315" s="549"/>
      <c r="K315" s="549"/>
      <c r="L315" s="549"/>
    </row>
    <row r="316" spans="2:12" ht="19.5" customHeight="1">
      <c r="B316" s="549" t="s">
        <v>140</v>
      </c>
      <c r="C316" s="549"/>
      <c r="D316" s="556"/>
      <c r="E316" s="556"/>
      <c r="F316" s="549"/>
      <c r="G316" s="901" t="e">
        <f>'Настройки УИК'!$I$43</f>
        <v>#N/A</v>
      </c>
      <c r="H316" s="901"/>
      <c r="I316" s="901"/>
      <c r="J316" s="901"/>
      <c r="K316" s="901"/>
      <c r="L316" s="901"/>
    </row>
    <row r="317" spans="2:12" ht="19.5" customHeight="1">
      <c r="B317" s="549"/>
      <c r="C317" s="549"/>
      <c r="D317" s="902" t="s">
        <v>5</v>
      </c>
      <c r="E317" s="902"/>
      <c r="F317" s="557"/>
      <c r="G317" s="549"/>
      <c r="H317" s="549"/>
      <c r="I317" s="549"/>
      <c r="J317" s="549"/>
      <c r="K317" s="549"/>
      <c r="L317" s="549"/>
    </row>
    <row r="318" spans="2:12" ht="19.5" customHeight="1">
      <c r="B318" s="549"/>
      <c r="C318" s="549"/>
      <c r="D318" s="549"/>
      <c r="E318" s="549"/>
      <c r="F318" s="549"/>
      <c r="G318" s="549"/>
      <c r="H318" s="549"/>
      <c r="I318" s="549"/>
      <c r="J318" s="549"/>
      <c r="K318" s="549"/>
      <c r="L318" s="549"/>
    </row>
    <row r="321" spans="2:12" ht="19.5" customHeight="1">
      <c r="B321" s="903" t="s">
        <v>862</v>
      </c>
      <c r="C321" s="903"/>
      <c r="D321" s="903"/>
      <c r="E321" s="903"/>
      <c r="F321" s="903"/>
      <c r="G321" s="903"/>
      <c r="H321" s="903"/>
      <c r="I321" s="903"/>
      <c r="J321" s="903"/>
      <c r="K321" s="903"/>
      <c r="L321" s="903"/>
    </row>
    <row r="322" spans="2:12" ht="19.5" customHeight="1">
      <c r="B322" s="904" t="s">
        <v>886</v>
      </c>
      <c r="C322" s="904"/>
      <c r="D322" s="904"/>
      <c r="E322" s="904"/>
      <c r="F322" s="904"/>
      <c r="G322" s="904"/>
      <c r="H322" s="904"/>
      <c r="I322" s="904"/>
      <c r="J322" s="904"/>
      <c r="K322" s="904"/>
      <c r="L322" s="904"/>
    </row>
    <row r="323" spans="2:12" ht="19.5" customHeight="1">
      <c r="B323" s="905" t="s">
        <v>887</v>
      </c>
      <c r="C323" s="905"/>
      <c r="D323" s="905"/>
      <c r="E323" s="905"/>
      <c r="F323" s="905"/>
      <c r="G323" s="905"/>
      <c r="H323" s="905"/>
      <c r="I323" s="901" t="str">
        <f>'Настройки УИК'!J5</f>
        <v>${num_ik}</v>
      </c>
      <c r="J323" s="901"/>
      <c r="K323" s="548"/>
      <c r="L323" s="548"/>
    </row>
    <row r="324" spans="2:12" ht="19.5" customHeight="1">
      <c r="B324" s="904" t="s">
        <v>516</v>
      </c>
      <c r="C324" s="904"/>
      <c r="D324" s="904"/>
      <c r="E324" s="904"/>
      <c r="F324" s="904"/>
      <c r="G324" s="904"/>
      <c r="H324" s="904"/>
      <c r="I324" s="904"/>
      <c r="J324" s="904"/>
      <c r="K324" s="904"/>
      <c r="L324" s="904"/>
    </row>
    <row r="325" spans="2:12" ht="19.5" customHeight="1">
      <c r="B325" s="549"/>
      <c r="C325" s="549"/>
      <c r="D325" s="549"/>
      <c r="E325" s="549"/>
      <c r="F325" s="549"/>
      <c r="G325" s="549"/>
      <c r="H325" s="549"/>
      <c r="I325" s="549"/>
      <c r="J325" s="549"/>
      <c r="K325" s="549"/>
      <c r="L325" s="549"/>
    </row>
    <row r="326" spans="2:12" ht="19.5" customHeight="1">
      <c r="B326" s="889" t="s">
        <v>833</v>
      </c>
      <c r="C326" s="889"/>
      <c r="D326" s="890" t="str">
        <f>'Расчётная Ведомость'!B30</f>
        <v>${fio11}</v>
      </c>
      <c r="E326" s="890"/>
      <c r="F326" s="890"/>
      <c r="G326" s="890"/>
      <c r="H326" s="890"/>
      <c r="I326" s="890"/>
      <c r="J326" s="890"/>
      <c r="K326" s="890"/>
      <c r="L326" s="890"/>
    </row>
    <row r="327" spans="2:12" ht="19.5" customHeight="1">
      <c r="B327" s="549"/>
      <c r="C327" s="549"/>
      <c r="D327" s="549"/>
      <c r="E327" s="549"/>
      <c r="F327" s="549"/>
      <c r="G327" s="549"/>
      <c r="H327" s="549"/>
      <c r="I327" s="549"/>
      <c r="J327" s="549"/>
      <c r="K327" s="549"/>
      <c r="L327" s="549"/>
    </row>
    <row r="328" spans="2:12" ht="19.5" customHeight="1">
      <c r="B328" s="889" t="s">
        <v>45</v>
      </c>
      <c r="C328" s="889"/>
      <c r="D328" s="890" t="str">
        <f>'Расчётная Ведомость'!C30</f>
        <v/>
      </c>
      <c r="E328" s="890"/>
      <c r="F328" s="890"/>
      <c r="G328" s="890"/>
      <c r="H328" s="890"/>
      <c r="I328" s="890"/>
      <c r="J328" s="890"/>
      <c r="K328" s="890"/>
      <c r="L328" s="890"/>
    </row>
    <row r="329" spans="2:12" ht="19.5" customHeight="1">
      <c r="B329" s="549"/>
      <c r="C329" s="549"/>
      <c r="D329" s="549"/>
      <c r="E329" s="549"/>
      <c r="F329" s="549"/>
      <c r="G329" s="549"/>
      <c r="H329" s="549"/>
      <c r="I329" s="549"/>
      <c r="J329" s="549"/>
      <c r="K329" s="549"/>
      <c r="L329" s="549"/>
    </row>
    <row r="330" spans="2:12" ht="19.5" customHeight="1">
      <c r="B330" s="889" t="s">
        <v>863</v>
      </c>
      <c r="C330" s="889"/>
      <c r="D330" s="889"/>
      <c r="E330" s="889"/>
      <c r="F330" s="550"/>
      <c r="G330" s="551" t="s">
        <v>864</v>
      </c>
      <c r="H330" s="891" t="str">
        <f>'Настройки ТИК'!$C$17</f>
        <v>${bdate_ik}</v>
      </c>
      <c r="I330" s="890"/>
      <c r="J330" s="551" t="s">
        <v>790</v>
      </c>
      <c r="K330" s="891" t="str">
        <f>'Настройки ТИК'!$D$17</f>
        <v>${edate_ik}</v>
      </c>
      <c r="L330" s="890"/>
    </row>
    <row r="331" spans="2:12" ht="19.5" customHeight="1">
      <c r="B331" s="549"/>
      <c r="C331" s="549"/>
      <c r="D331" s="549"/>
      <c r="E331" s="549"/>
      <c r="F331" s="549"/>
      <c r="G331" s="549"/>
      <c r="H331" s="549"/>
      <c r="I331" s="549"/>
      <c r="J331" s="549"/>
      <c r="K331" s="549"/>
      <c r="L331" s="549"/>
    </row>
    <row r="332" spans="2:12" ht="19.5" customHeight="1">
      <c r="B332" s="551"/>
      <c r="C332" s="551"/>
      <c r="D332" s="551"/>
      <c r="E332" s="551"/>
      <c r="F332" s="551"/>
      <c r="G332" s="551"/>
      <c r="H332" s="551"/>
      <c r="I332" s="551"/>
      <c r="J332" s="551"/>
      <c r="K332" s="551"/>
      <c r="L332" s="551"/>
    </row>
    <row r="333" spans="2:12" ht="132.75" customHeight="1">
      <c r="B333" s="892" t="s">
        <v>865</v>
      </c>
      <c r="C333" s="892"/>
      <c r="D333" s="892"/>
      <c r="E333" s="892"/>
      <c r="F333" s="553"/>
      <c r="G333" s="893" t="str">
        <f>'Настройки ТИК'!$B$9</f>
        <v>${name_choice}</v>
      </c>
      <c r="H333" s="893"/>
      <c r="I333" s="893"/>
      <c r="J333" s="893"/>
      <c r="K333" s="893"/>
      <c r="L333" s="893"/>
    </row>
    <row r="334" spans="2:12" ht="19.5" customHeight="1">
      <c r="B334" s="549"/>
      <c r="C334" s="549"/>
      <c r="D334" s="549"/>
      <c r="E334" s="549"/>
      <c r="F334" s="549"/>
      <c r="G334" s="549"/>
      <c r="H334" s="549"/>
      <c r="I334" s="549"/>
      <c r="J334" s="549"/>
      <c r="K334" s="549"/>
      <c r="L334" s="549"/>
    </row>
    <row r="335" spans="2:12" ht="39.75" customHeight="1">
      <c r="B335" s="894" t="s">
        <v>1092</v>
      </c>
      <c r="C335" s="894"/>
      <c r="D335" s="894"/>
      <c r="E335" s="894"/>
      <c r="F335" s="894"/>
      <c r="G335" s="894"/>
      <c r="H335" s="894"/>
      <c r="I335" s="894"/>
      <c r="J335" s="894"/>
      <c r="K335" s="895">
        <f>'Расчётная Ведомость'!$M$30</f>
        <v>0</v>
      </c>
      <c r="L335" s="890"/>
    </row>
    <row r="336" spans="2:12" ht="19.5" customHeight="1">
      <c r="B336" s="554"/>
      <c r="C336" s="554"/>
      <c r="D336" s="554"/>
      <c r="E336" s="554"/>
      <c r="F336" s="554"/>
      <c r="G336" s="554"/>
      <c r="H336" s="554"/>
      <c r="I336" s="554"/>
      <c r="J336" s="554"/>
      <c r="K336" s="554"/>
      <c r="L336" s="554"/>
    </row>
    <row r="337" spans="2:12" ht="19.5" customHeight="1">
      <c r="B337" s="896" t="s">
        <v>518</v>
      </c>
      <c r="C337" s="896"/>
      <c r="D337" s="896"/>
      <c r="E337" s="896"/>
      <c r="F337" s="896"/>
      <c r="G337" s="896"/>
      <c r="H337" s="896"/>
      <c r="I337" s="896"/>
      <c r="J337" s="896"/>
      <c r="K337" s="895">
        <f>'Расчётная Ведомость'!$R$30</f>
        <v>0</v>
      </c>
      <c r="L337" s="890"/>
    </row>
    <row r="338" spans="2:12" ht="19.5" customHeight="1">
      <c r="B338" s="549"/>
      <c r="C338" s="549"/>
      <c r="D338" s="549"/>
      <c r="E338" s="549"/>
      <c r="F338" s="549"/>
      <c r="G338" s="549"/>
      <c r="H338" s="549"/>
      <c r="I338" s="549"/>
      <c r="J338" s="549"/>
      <c r="K338" s="549"/>
      <c r="L338" s="549"/>
    </row>
    <row r="339" spans="2:12" ht="19.5" customHeight="1">
      <c r="B339" s="899" t="s">
        <v>889</v>
      </c>
      <c r="C339" s="899"/>
      <c r="D339" s="899"/>
      <c r="E339" s="899"/>
      <c r="F339" s="899"/>
      <c r="G339" s="900" t="e">
        <f ca="1">'Сведения ФОВ'!DU112</f>
        <v>#VALUE!</v>
      </c>
      <c r="H339" s="900"/>
      <c r="I339" s="549" t="s">
        <v>866</v>
      </c>
      <c r="K339" s="895" t="e">
        <f ca="1">'Расчётная Ведомость'!U30</f>
        <v>#VALUE!</v>
      </c>
      <c r="L339" s="890"/>
    </row>
    <row r="340" spans="2:12" ht="19.5" customHeight="1">
      <c r="B340" s="555" t="s">
        <v>888</v>
      </c>
      <c r="C340" s="555"/>
      <c r="D340" s="555"/>
      <c r="E340" s="555"/>
      <c r="F340" s="555"/>
      <c r="I340" s="549"/>
      <c r="J340" s="549"/>
      <c r="K340" s="549"/>
      <c r="L340" s="549"/>
    </row>
    <row r="341" spans="2:12" ht="19.5" customHeight="1">
      <c r="B341" s="899" t="s">
        <v>890</v>
      </c>
      <c r="C341" s="899"/>
      <c r="D341" s="899"/>
      <c r="E341" s="899"/>
      <c r="F341" s="899"/>
      <c r="G341" s="895" t="e">
        <f ca="1">INDIRECT("'Сведения ФОВ'!DU"&amp;MROUND(N($A$1),1)+30)</f>
        <v>#VALUE!</v>
      </c>
      <c r="H341" s="890"/>
      <c r="I341" s="549"/>
      <c r="J341" s="549"/>
      <c r="K341" s="549"/>
      <c r="L341" s="549"/>
    </row>
    <row r="342" spans="2:12" ht="19.5" customHeight="1">
      <c r="B342" s="899" t="s">
        <v>13</v>
      </c>
      <c r="C342" s="899"/>
      <c r="D342" s="899"/>
      <c r="E342" s="899"/>
      <c r="F342" s="899"/>
      <c r="G342" s="895" t="e">
        <f ca="1">INDIRECT("'Сведения ФОВ'!DU"&amp;MROUND(N($A$1),1)+31)</f>
        <v>#VALUE!</v>
      </c>
      <c r="H342" s="890"/>
      <c r="I342" s="549"/>
      <c r="J342" s="549"/>
      <c r="K342" s="549"/>
      <c r="L342" s="549"/>
    </row>
    <row r="343" spans="2:12" ht="19.5" customHeight="1">
      <c r="B343" s="899" t="s">
        <v>263</v>
      </c>
      <c r="C343" s="899"/>
      <c r="D343" s="899"/>
      <c r="E343" s="899"/>
      <c r="F343" s="899"/>
      <c r="I343" s="549"/>
      <c r="J343" s="549"/>
      <c r="K343" s="549"/>
      <c r="L343" s="549"/>
    </row>
    <row r="344" spans="2:12" ht="19.5" customHeight="1">
      <c r="B344" s="899" t="s">
        <v>891</v>
      </c>
      <c r="C344" s="899"/>
      <c r="D344" s="899"/>
      <c r="E344" s="899"/>
      <c r="F344" s="899"/>
      <c r="G344" s="895" t="e">
        <f ca="1">INDIRECT("'Сведения ФОВ'!DU"&amp;MROUND(N($A$1),1)+32)</f>
        <v>#VALUE!</v>
      </c>
      <c r="H344" s="890"/>
      <c r="I344" s="549"/>
      <c r="J344" s="549"/>
      <c r="K344" s="549"/>
      <c r="L344" s="549"/>
    </row>
    <row r="345" spans="2:12" ht="19.5" customHeight="1">
      <c r="B345" s="899" t="s">
        <v>16</v>
      </c>
      <c r="C345" s="899"/>
      <c r="D345" s="899"/>
      <c r="E345" s="899"/>
      <c r="F345" s="899"/>
      <c r="G345" s="895" t="e">
        <f ca="1">INDIRECT("'Сведения ФОВ'!DU"&amp;MROUND(N($A$1),1)+33)</f>
        <v>#VALUE!</v>
      </c>
      <c r="H345" s="890"/>
      <c r="I345" s="549"/>
      <c r="J345" s="549"/>
      <c r="K345" s="549"/>
      <c r="L345" s="549"/>
    </row>
    <row r="346" spans="2:12" ht="19.5" customHeight="1">
      <c r="B346" s="899" t="s">
        <v>420</v>
      </c>
      <c r="C346" s="899"/>
      <c r="D346" s="899"/>
      <c r="E346" s="899"/>
      <c r="F346" s="899"/>
      <c r="G346" s="895" t="e">
        <f ca="1">INDIRECT("'Сведения ФОВ'!DU"&amp;MROUND(N($A$1),1)+34)</f>
        <v>#VALUE!</v>
      </c>
      <c r="H346" s="890"/>
      <c r="I346" s="549"/>
      <c r="J346" s="549"/>
      <c r="K346" s="549"/>
      <c r="L346" s="549"/>
    </row>
    <row r="347" spans="2:12" ht="19.5" customHeight="1">
      <c r="B347" s="549"/>
      <c r="C347" s="549"/>
      <c r="D347" s="549"/>
      <c r="E347" s="549"/>
      <c r="F347" s="549"/>
      <c r="G347" s="549"/>
      <c r="H347" s="549"/>
      <c r="I347" s="549"/>
      <c r="J347" s="549"/>
      <c r="K347" s="549"/>
      <c r="L347" s="549"/>
    </row>
    <row r="348" spans="2:12" ht="19.5" customHeight="1">
      <c r="B348" s="549" t="s">
        <v>140</v>
      </c>
      <c r="C348" s="549"/>
      <c r="D348" s="556"/>
      <c r="E348" s="556"/>
      <c r="F348" s="549"/>
      <c r="G348" s="901" t="e">
        <f>'Настройки УИК'!$I$43</f>
        <v>#N/A</v>
      </c>
      <c r="H348" s="901"/>
      <c r="I348" s="901"/>
      <c r="J348" s="901"/>
      <c r="K348" s="901"/>
      <c r="L348" s="901"/>
    </row>
    <row r="349" spans="2:12" ht="19.5" customHeight="1">
      <c r="B349" s="549"/>
      <c r="C349" s="549"/>
      <c r="D349" s="902" t="s">
        <v>5</v>
      </c>
      <c r="E349" s="902"/>
      <c r="F349" s="557"/>
      <c r="G349" s="549"/>
      <c r="H349" s="549"/>
      <c r="I349" s="549"/>
      <c r="J349" s="549"/>
      <c r="K349" s="549"/>
      <c r="L349" s="549"/>
    </row>
    <row r="350" spans="2:12" ht="19.5" customHeight="1">
      <c r="B350" s="549"/>
      <c r="C350" s="549"/>
      <c r="D350" s="549"/>
      <c r="E350" s="549"/>
      <c r="F350" s="549"/>
      <c r="G350" s="549"/>
      <c r="H350" s="549"/>
      <c r="I350" s="549"/>
      <c r="J350" s="549"/>
      <c r="K350" s="549"/>
      <c r="L350" s="549"/>
    </row>
    <row r="353" spans="2:12" ht="19.5" customHeight="1">
      <c r="B353" s="903" t="s">
        <v>862</v>
      </c>
      <c r="C353" s="903"/>
      <c r="D353" s="903"/>
      <c r="E353" s="903"/>
      <c r="F353" s="903"/>
      <c r="G353" s="903"/>
      <c r="H353" s="903"/>
      <c r="I353" s="903"/>
      <c r="J353" s="903"/>
      <c r="K353" s="903"/>
      <c r="L353" s="903"/>
    </row>
    <row r="354" spans="2:12" ht="19.5" customHeight="1">
      <c r="B354" s="904" t="s">
        <v>886</v>
      </c>
      <c r="C354" s="904"/>
      <c r="D354" s="904"/>
      <c r="E354" s="904"/>
      <c r="F354" s="904"/>
      <c r="G354" s="904"/>
      <c r="H354" s="904"/>
      <c r="I354" s="904"/>
      <c r="J354" s="904"/>
      <c r="K354" s="904"/>
      <c r="L354" s="904"/>
    </row>
    <row r="355" spans="2:12" ht="19.5" customHeight="1">
      <c r="B355" s="905" t="s">
        <v>887</v>
      </c>
      <c r="C355" s="905"/>
      <c r="D355" s="905"/>
      <c r="E355" s="905"/>
      <c r="F355" s="905"/>
      <c r="G355" s="905"/>
      <c r="H355" s="905"/>
      <c r="I355" s="901" t="str">
        <f>'Настройки УИК'!J5</f>
        <v>${num_ik}</v>
      </c>
      <c r="J355" s="901"/>
      <c r="K355" s="548"/>
      <c r="L355" s="548"/>
    </row>
    <row r="356" spans="2:12" ht="19.5" customHeight="1">
      <c r="B356" s="904" t="s">
        <v>516</v>
      </c>
      <c r="C356" s="904"/>
      <c r="D356" s="904"/>
      <c r="E356" s="904"/>
      <c r="F356" s="904"/>
      <c r="G356" s="904"/>
      <c r="H356" s="904"/>
      <c r="I356" s="904"/>
      <c r="J356" s="904"/>
      <c r="K356" s="904"/>
      <c r="L356" s="904"/>
    </row>
    <row r="357" spans="2:12" ht="19.5" customHeight="1">
      <c r="B357" s="549"/>
      <c r="C357" s="549"/>
      <c r="D357" s="549"/>
      <c r="E357" s="549"/>
      <c r="F357" s="549"/>
      <c r="G357" s="549"/>
      <c r="H357" s="549"/>
      <c r="I357" s="549"/>
      <c r="J357" s="549"/>
      <c r="K357" s="549"/>
      <c r="L357" s="549"/>
    </row>
    <row r="358" spans="2:12" ht="19.5" customHeight="1">
      <c r="B358" s="889" t="s">
        <v>833</v>
      </c>
      <c r="C358" s="889"/>
      <c r="D358" s="890" t="str">
        <f>'Расчётная Ведомость'!B31</f>
        <v>${fio12}</v>
      </c>
      <c r="E358" s="890"/>
      <c r="F358" s="890"/>
      <c r="G358" s="890"/>
      <c r="H358" s="890"/>
      <c r="I358" s="890"/>
      <c r="J358" s="890"/>
      <c r="K358" s="890"/>
      <c r="L358" s="890"/>
    </row>
    <row r="359" spans="2:12" ht="19.5" customHeight="1">
      <c r="B359" s="549"/>
      <c r="C359" s="549"/>
      <c r="D359" s="549"/>
      <c r="E359" s="549"/>
      <c r="F359" s="549"/>
      <c r="G359" s="549"/>
      <c r="H359" s="549"/>
      <c r="I359" s="549"/>
      <c r="J359" s="549"/>
      <c r="K359" s="549"/>
      <c r="L359" s="549"/>
    </row>
    <row r="360" spans="2:12" ht="19.5" customHeight="1">
      <c r="B360" s="889" t="s">
        <v>45</v>
      </c>
      <c r="C360" s="889"/>
      <c r="D360" s="890" t="str">
        <f>'Расчётная Ведомость'!C31</f>
        <v/>
      </c>
      <c r="E360" s="890"/>
      <c r="F360" s="890"/>
      <c r="G360" s="890"/>
      <c r="H360" s="890"/>
      <c r="I360" s="890"/>
      <c r="J360" s="890"/>
      <c r="K360" s="890"/>
      <c r="L360" s="890"/>
    </row>
    <row r="361" spans="2:12" ht="19.5" customHeight="1">
      <c r="B361" s="549"/>
      <c r="C361" s="549"/>
      <c r="D361" s="549"/>
      <c r="E361" s="549"/>
      <c r="F361" s="549"/>
      <c r="G361" s="549"/>
      <c r="H361" s="549"/>
      <c r="I361" s="549"/>
      <c r="J361" s="549"/>
      <c r="K361" s="549"/>
      <c r="L361" s="549"/>
    </row>
    <row r="362" spans="2:12" ht="19.5" customHeight="1">
      <c r="B362" s="889" t="s">
        <v>863</v>
      </c>
      <c r="C362" s="889"/>
      <c r="D362" s="889"/>
      <c r="E362" s="889"/>
      <c r="F362" s="550"/>
      <c r="G362" s="551" t="s">
        <v>864</v>
      </c>
      <c r="H362" s="891" t="str">
        <f>'Настройки ТИК'!$C$17</f>
        <v>${bdate_ik}</v>
      </c>
      <c r="I362" s="890"/>
      <c r="J362" s="551" t="s">
        <v>790</v>
      </c>
      <c r="K362" s="891" t="str">
        <f>'Настройки ТИК'!$D$17</f>
        <v>${edate_ik}</v>
      </c>
      <c r="L362" s="890"/>
    </row>
    <row r="363" spans="2:12" ht="19.5" customHeight="1">
      <c r="B363" s="549"/>
      <c r="C363" s="549"/>
      <c r="D363" s="549"/>
      <c r="E363" s="549"/>
      <c r="F363" s="549"/>
      <c r="G363" s="549"/>
      <c r="H363" s="549"/>
      <c r="I363" s="549"/>
      <c r="J363" s="549"/>
      <c r="K363" s="549"/>
      <c r="L363" s="549"/>
    </row>
    <row r="364" spans="2:12" ht="19.5" customHeight="1">
      <c r="B364" s="551"/>
      <c r="C364" s="551"/>
      <c r="D364" s="551"/>
      <c r="E364" s="551"/>
      <c r="F364" s="551"/>
      <c r="G364" s="551"/>
      <c r="H364" s="551"/>
      <c r="I364" s="551"/>
      <c r="J364" s="551"/>
      <c r="K364" s="551"/>
      <c r="L364" s="551"/>
    </row>
    <row r="365" spans="2:12" ht="132.75" customHeight="1">
      <c r="B365" s="892" t="s">
        <v>865</v>
      </c>
      <c r="C365" s="892"/>
      <c r="D365" s="892"/>
      <c r="E365" s="892"/>
      <c r="F365" s="553"/>
      <c r="G365" s="893" t="str">
        <f>'Настройки ТИК'!$B$9</f>
        <v>${name_choice}</v>
      </c>
      <c r="H365" s="893"/>
      <c r="I365" s="893"/>
      <c r="J365" s="893"/>
      <c r="K365" s="893"/>
      <c r="L365" s="893"/>
    </row>
    <row r="366" spans="2:12" ht="19.5" customHeight="1">
      <c r="B366" s="549"/>
      <c r="C366" s="549"/>
      <c r="D366" s="549"/>
      <c r="E366" s="549"/>
      <c r="F366" s="549"/>
      <c r="G366" s="549"/>
      <c r="H366" s="549"/>
      <c r="I366" s="549"/>
      <c r="J366" s="549"/>
      <c r="K366" s="549"/>
      <c r="L366" s="549"/>
    </row>
    <row r="367" spans="2:12" ht="39.75" customHeight="1">
      <c r="B367" s="894" t="s">
        <v>1092</v>
      </c>
      <c r="C367" s="894"/>
      <c r="D367" s="894"/>
      <c r="E367" s="894"/>
      <c r="F367" s="894"/>
      <c r="G367" s="894"/>
      <c r="H367" s="894"/>
      <c r="I367" s="894"/>
      <c r="J367" s="894"/>
      <c r="K367" s="895">
        <f>'Расчётная Ведомость'!$M$31</f>
        <v>0</v>
      </c>
      <c r="L367" s="890"/>
    </row>
    <row r="368" spans="2:12" ht="19.5" customHeight="1">
      <c r="B368" s="554"/>
      <c r="C368" s="554"/>
      <c r="D368" s="554"/>
      <c r="E368" s="554"/>
      <c r="F368" s="554"/>
      <c r="G368" s="554"/>
      <c r="H368" s="554"/>
      <c r="I368" s="554"/>
      <c r="J368" s="554"/>
      <c r="K368" s="554"/>
      <c r="L368" s="554"/>
    </row>
    <row r="369" spans="2:12" ht="19.5" customHeight="1">
      <c r="B369" s="896" t="s">
        <v>518</v>
      </c>
      <c r="C369" s="896"/>
      <c r="D369" s="896"/>
      <c r="E369" s="896"/>
      <c r="F369" s="896"/>
      <c r="G369" s="896"/>
      <c r="H369" s="896"/>
      <c r="I369" s="896"/>
      <c r="J369" s="896"/>
      <c r="K369" s="895">
        <f>'Расчётная Ведомость'!$R$31</f>
        <v>0</v>
      </c>
      <c r="L369" s="890"/>
    </row>
    <row r="370" spans="2:12" ht="19.5" customHeight="1">
      <c r="B370" s="549"/>
      <c r="C370" s="549"/>
      <c r="D370" s="549"/>
      <c r="E370" s="549"/>
      <c r="F370" s="549"/>
      <c r="G370" s="549"/>
      <c r="H370" s="549"/>
      <c r="I370" s="549"/>
      <c r="J370" s="549"/>
      <c r="K370" s="549"/>
      <c r="L370" s="549"/>
    </row>
    <row r="371" spans="2:12" ht="19.5" customHeight="1">
      <c r="B371" s="899" t="s">
        <v>889</v>
      </c>
      <c r="C371" s="899"/>
      <c r="D371" s="899"/>
      <c r="E371" s="899"/>
      <c r="F371" s="899"/>
      <c r="G371" s="900" t="e">
        <f ca="1">'Сведения ФОВ'!EG112</f>
        <v>#VALUE!</v>
      </c>
      <c r="H371" s="900"/>
      <c r="I371" s="549" t="s">
        <v>866</v>
      </c>
      <c r="K371" s="895" t="e">
        <f ca="1">'Расчётная Ведомость'!U31</f>
        <v>#VALUE!</v>
      </c>
      <c r="L371" s="890"/>
    </row>
    <row r="372" spans="2:12" ht="19.5" customHeight="1">
      <c r="B372" s="555" t="s">
        <v>888</v>
      </c>
      <c r="C372" s="555"/>
      <c r="D372" s="555"/>
      <c r="E372" s="555"/>
      <c r="F372" s="555"/>
      <c r="I372" s="549"/>
      <c r="J372" s="549"/>
      <c r="K372" s="549"/>
      <c r="L372" s="549"/>
    </row>
    <row r="373" spans="2:12" ht="19.5" customHeight="1">
      <c r="B373" s="899" t="s">
        <v>890</v>
      </c>
      <c r="C373" s="899"/>
      <c r="D373" s="899"/>
      <c r="E373" s="899"/>
      <c r="F373" s="899"/>
      <c r="G373" s="895" t="e">
        <f ca="1">INDIRECT("'Сведения ФОВ'!EG"&amp;MROUND(N($A$1),1)+30)</f>
        <v>#VALUE!</v>
      </c>
      <c r="H373" s="890"/>
      <c r="I373" s="549"/>
      <c r="J373" s="549"/>
      <c r="K373" s="549"/>
      <c r="L373" s="549"/>
    </row>
    <row r="374" spans="2:12" ht="19.5" customHeight="1">
      <c r="B374" s="899" t="s">
        <v>13</v>
      </c>
      <c r="C374" s="899"/>
      <c r="D374" s="899"/>
      <c r="E374" s="899"/>
      <c r="F374" s="899"/>
      <c r="G374" s="895" t="e">
        <f ca="1">INDIRECT("'Сведения ФОВ'!EG"&amp;MROUND(N($A$1),1)+31)</f>
        <v>#VALUE!</v>
      </c>
      <c r="H374" s="890"/>
      <c r="I374" s="549"/>
      <c r="J374" s="549"/>
      <c r="K374" s="549"/>
      <c r="L374" s="549"/>
    </row>
    <row r="375" spans="2:12" ht="19.5" customHeight="1">
      <c r="B375" s="899" t="s">
        <v>263</v>
      </c>
      <c r="C375" s="899"/>
      <c r="D375" s="899"/>
      <c r="E375" s="899"/>
      <c r="F375" s="899"/>
      <c r="I375" s="549"/>
      <c r="J375" s="549"/>
      <c r="K375" s="549"/>
      <c r="L375" s="549"/>
    </row>
    <row r="376" spans="2:12" ht="19.5" customHeight="1">
      <c r="B376" s="899" t="s">
        <v>891</v>
      </c>
      <c r="C376" s="899"/>
      <c r="D376" s="899"/>
      <c r="E376" s="899"/>
      <c r="F376" s="899"/>
      <c r="G376" s="895" t="e">
        <f ca="1">INDIRECT("'Сведения ФОВ'!EG"&amp;MROUND(N($A$1),1)+32)</f>
        <v>#VALUE!</v>
      </c>
      <c r="H376" s="890"/>
      <c r="I376" s="549"/>
      <c r="J376" s="549"/>
      <c r="K376" s="549"/>
      <c r="L376" s="549"/>
    </row>
    <row r="377" spans="2:12" ht="19.5" customHeight="1">
      <c r="B377" s="899" t="s">
        <v>16</v>
      </c>
      <c r="C377" s="899"/>
      <c r="D377" s="899"/>
      <c r="E377" s="899"/>
      <c r="F377" s="899"/>
      <c r="G377" s="895" t="e">
        <f ca="1">INDIRECT("'Сведения ФОВ'!EG"&amp;MROUND(N($A$1),1)+33)</f>
        <v>#VALUE!</v>
      </c>
      <c r="H377" s="890"/>
      <c r="I377" s="549"/>
      <c r="J377" s="549"/>
      <c r="K377" s="549"/>
      <c r="L377" s="549"/>
    </row>
    <row r="378" spans="2:12" ht="19.5" customHeight="1">
      <c r="B378" s="899" t="s">
        <v>420</v>
      </c>
      <c r="C378" s="899"/>
      <c r="D378" s="899"/>
      <c r="E378" s="899"/>
      <c r="F378" s="899"/>
      <c r="G378" s="895" t="e">
        <f ca="1">INDIRECT("'Сведения ФОВ'!EG"&amp;MROUND(N($A$1),1)+34)</f>
        <v>#VALUE!</v>
      </c>
      <c r="H378" s="890"/>
      <c r="I378" s="549"/>
      <c r="J378" s="549"/>
      <c r="K378" s="549"/>
      <c r="L378" s="549"/>
    </row>
    <row r="379" spans="2:12" ht="19.5" customHeight="1">
      <c r="B379" s="549"/>
      <c r="C379" s="549"/>
      <c r="D379" s="549"/>
      <c r="E379" s="549"/>
      <c r="F379" s="549"/>
      <c r="G379" s="549"/>
      <c r="H379" s="549"/>
      <c r="I379" s="549"/>
      <c r="J379" s="549"/>
      <c r="K379" s="549"/>
      <c r="L379" s="549"/>
    </row>
    <row r="380" spans="2:12" ht="19.5" customHeight="1">
      <c r="B380" s="549" t="s">
        <v>140</v>
      </c>
      <c r="C380" s="549"/>
      <c r="D380" s="556"/>
      <c r="E380" s="556"/>
      <c r="F380" s="549"/>
      <c r="G380" s="901" t="e">
        <f>'Настройки УИК'!$I$43</f>
        <v>#N/A</v>
      </c>
      <c r="H380" s="901"/>
      <c r="I380" s="901"/>
      <c r="J380" s="901"/>
      <c r="K380" s="901"/>
      <c r="L380" s="901"/>
    </row>
    <row r="381" spans="2:12" ht="19.5" customHeight="1">
      <c r="B381" s="549"/>
      <c r="C381" s="549"/>
      <c r="D381" s="902" t="s">
        <v>5</v>
      </c>
      <c r="E381" s="902"/>
      <c r="F381" s="557"/>
      <c r="G381" s="549"/>
      <c r="H381" s="549"/>
      <c r="I381" s="549"/>
      <c r="J381" s="549"/>
      <c r="K381" s="549"/>
      <c r="L381" s="549"/>
    </row>
    <row r="382" spans="2:12" ht="19.5" customHeight="1">
      <c r="B382" s="549"/>
      <c r="C382" s="549"/>
      <c r="D382" s="549"/>
      <c r="E382" s="549"/>
      <c r="F382" s="549"/>
      <c r="G382" s="549"/>
      <c r="H382" s="549"/>
      <c r="I382" s="549"/>
      <c r="J382" s="549"/>
      <c r="K382" s="549"/>
      <c r="L382" s="549"/>
    </row>
    <row r="385" spans="2:12" ht="19.5" customHeight="1">
      <c r="B385" s="903" t="s">
        <v>862</v>
      </c>
      <c r="C385" s="903"/>
      <c r="D385" s="903"/>
      <c r="E385" s="903"/>
      <c r="F385" s="903"/>
      <c r="G385" s="903"/>
      <c r="H385" s="903"/>
      <c r="I385" s="903"/>
      <c r="J385" s="903"/>
      <c r="K385" s="903"/>
      <c r="L385" s="903"/>
    </row>
    <row r="386" spans="2:12" ht="19.5" customHeight="1">
      <c r="B386" s="904" t="s">
        <v>886</v>
      </c>
      <c r="C386" s="904"/>
      <c r="D386" s="904"/>
      <c r="E386" s="904"/>
      <c r="F386" s="904"/>
      <c r="G386" s="904"/>
      <c r="H386" s="904"/>
      <c r="I386" s="904"/>
      <c r="J386" s="904"/>
      <c r="K386" s="904"/>
      <c r="L386" s="904"/>
    </row>
    <row r="387" spans="2:12" ht="19.5" customHeight="1">
      <c r="B387" s="905" t="s">
        <v>887</v>
      </c>
      <c r="C387" s="905"/>
      <c r="D387" s="905"/>
      <c r="E387" s="905"/>
      <c r="F387" s="905"/>
      <c r="G387" s="905"/>
      <c r="H387" s="905"/>
      <c r="I387" s="901" t="str">
        <f>'Настройки УИК'!J5</f>
        <v>${num_ik}</v>
      </c>
      <c r="J387" s="901"/>
      <c r="K387" s="548"/>
      <c r="L387" s="548"/>
    </row>
    <row r="388" spans="2:12" ht="19.5" customHeight="1">
      <c r="B388" s="904" t="s">
        <v>516</v>
      </c>
      <c r="C388" s="904"/>
      <c r="D388" s="904"/>
      <c r="E388" s="904"/>
      <c r="F388" s="904"/>
      <c r="G388" s="904"/>
      <c r="H388" s="904"/>
      <c r="I388" s="904"/>
      <c r="J388" s="904"/>
      <c r="K388" s="904"/>
      <c r="L388" s="904"/>
    </row>
    <row r="389" spans="2:12" ht="19.5" customHeight="1">
      <c r="B389" s="549"/>
      <c r="C389" s="549"/>
      <c r="D389" s="549"/>
      <c r="E389" s="549"/>
      <c r="F389" s="549"/>
      <c r="G389" s="549"/>
      <c r="H389" s="549"/>
      <c r="I389" s="549"/>
      <c r="J389" s="549"/>
      <c r="K389" s="549"/>
      <c r="L389" s="549"/>
    </row>
    <row r="390" spans="2:12" ht="19.5" customHeight="1">
      <c r="B390" s="889" t="s">
        <v>833</v>
      </c>
      <c r="C390" s="889"/>
      <c r="D390" s="890" t="str">
        <f>'Расчётная Ведомость'!B32</f>
        <v>${fio13}</v>
      </c>
      <c r="E390" s="890"/>
      <c r="F390" s="890"/>
      <c r="G390" s="890"/>
      <c r="H390" s="890"/>
      <c r="I390" s="890"/>
      <c r="J390" s="890"/>
      <c r="K390" s="890"/>
      <c r="L390" s="890"/>
    </row>
    <row r="391" spans="2:12" ht="19.5" customHeight="1">
      <c r="B391" s="549"/>
      <c r="C391" s="549"/>
      <c r="D391" s="549"/>
      <c r="E391" s="549"/>
      <c r="F391" s="549"/>
      <c r="G391" s="549"/>
      <c r="H391" s="549"/>
      <c r="I391" s="549"/>
      <c r="J391" s="549"/>
      <c r="K391" s="549"/>
      <c r="L391" s="549"/>
    </row>
    <row r="392" spans="2:12" ht="19.5" customHeight="1">
      <c r="B392" s="889" t="s">
        <v>45</v>
      </c>
      <c r="C392" s="889"/>
      <c r="D392" s="890" t="str">
        <f>'Расчётная Ведомость'!C32</f>
        <v/>
      </c>
      <c r="E392" s="890"/>
      <c r="F392" s="890"/>
      <c r="G392" s="890"/>
      <c r="H392" s="890"/>
      <c r="I392" s="890"/>
      <c r="J392" s="890"/>
      <c r="K392" s="890"/>
      <c r="L392" s="890"/>
    </row>
    <row r="393" spans="2:12" ht="19.5" customHeight="1">
      <c r="B393" s="549"/>
      <c r="C393" s="549"/>
      <c r="D393" s="549"/>
      <c r="E393" s="549"/>
      <c r="F393" s="549"/>
      <c r="G393" s="549"/>
      <c r="H393" s="549"/>
      <c r="I393" s="549"/>
      <c r="J393" s="549"/>
      <c r="K393" s="549"/>
      <c r="L393" s="549"/>
    </row>
    <row r="394" spans="2:12" ht="19.5" customHeight="1">
      <c r="B394" s="889" t="s">
        <v>863</v>
      </c>
      <c r="C394" s="889"/>
      <c r="D394" s="889"/>
      <c r="E394" s="889"/>
      <c r="F394" s="550"/>
      <c r="G394" s="551" t="s">
        <v>864</v>
      </c>
      <c r="H394" s="891" t="str">
        <f>'Настройки ТИК'!$C$17</f>
        <v>${bdate_ik}</v>
      </c>
      <c r="I394" s="890"/>
      <c r="J394" s="551" t="s">
        <v>790</v>
      </c>
      <c r="K394" s="891" t="str">
        <f>'Настройки ТИК'!$D$17</f>
        <v>${edate_ik}</v>
      </c>
      <c r="L394" s="890"/>
    </row>
    <row r="395" spans="2:12" ht="19.5" customHeight="1">
      <c r="B395" s="549"/>
      <c r="C395" s="549"/>
      <c r="D395" s="549"/>
      <c r="E395" s="549"/>
      <c r="F395" s="549"/>
      <c r="G395" s="549"/>
      <c r="H395" s="549"/>
      <c r="I395" s="549"/>
      <c r="J395" s="549"/>
      <c r="K395" s="549"/>
      <c r="L395" s="549"/>
    </row>
    <row r="396" spans="2:12" ht="19.5" customHeight="1">
      <c r="B396" s="551"/>
      <c r="C396" s="551"/>
      <c r="D396" s="551"/>
      <c r="E396" s="551"/>
      <c r="F396" s="551"/>
      <c r="G396" s="551"/>
      <c r="H396" s="551"/>
      <c r="I396" s="551"/>
      <c r="J396" s="551"/>
      <c r="K396" s="551"/>
      <c r="L396" s="551"/>
    </row>
    <row r="397" spans="2:12" ht="132.75" customHeight="1">
      <c r="B397" s="892" t="s">
        <v>865</v>
      </c>
      <c r="C397" s="892"/>
      <c r="D397" s="892"/>
      <c r="E397" s="892"/>
      <c r="F397" s="553"/>
      <c r="G397" s="893" t="str">
        <f>'Настройки ТИК'!$B$9</f>
        <v>${name_choice}</v>
      </c>
      <c r="H397" s="893"/>
      <c r="I397" s="893"/>
      <c r="J397" s="893"/>
      <c r="K397" s="893"/>
      <c r="L397" s="893"/>
    </row>
    <row r="398" spans="2:12" ht="19.5" customHeight="1">
      <c r="B398" s="549"/>
      <c r="C398" s="549"/>
      <c r="D398" s="549"/>
      <c r="E398" s="549"/>
      <c r="F398" s="549"/>
      <c r="G398" s="549"/>
      <c r="H398" s="549"/>
      <c r="I398" s="549"/>
      <c r="J398" s="549"/>
      <c r="K398" s="549"/>
      <c r="L398" s="549"/>
    </row>
    <row r="399" spans="2:12" ht="39.75" customHeight="1">
      <c r="B399" s="894" t="s">
        <v>1092</v>
      </c>
      <c r="C399" s="894"/>
      <c r="D399" s="894"/>
      <c r="E399" s="894"/>
      <c r="F399" s="894"/>
      <c r="G399" s="894"/>
      <c r="H399" s="894"/>
      <c r="I399" s="894"/>
      <c r="J399" s="894"/>
      <c r="K399" s="895">
        <f>'Расчётная Ведомость'!$M$32</f>
        <v>0</v>
      </c>
      <c r="L399" s="890"/>
    </row>
    <row r="400" spans="2:12" ht="19.5" customHeight="1">
      <c r="B400" s="554"/>
      <c r="C400" s="554"/>
      <c r="D400" s="554"/>
      <c r="E400" s="554"/>
      <c r="F400" s="554"/>
      <c r="G400" s="554"/>
      <c r="H400" s="554"/>
      <c r="I400" s="554"/>
      <c r="J400" s="554"/>
      <c r="K400" s="554"/>
      <c r="L400" s="554"/>
    </row>
    <row r="401" spans="2:12" ht="19.5" customHeight="1">
      <c r="B401" s="896" t="s">
        <v>518</v>
      </c>
      <c r="C401" s="896"/>
      <c r="D401" s="896"/>
      <c r="E401" s="896"/>
      <c r="F401" s="896"/>
      <c r="G401" s="896"/>
      <c r="H401" s="896"/>
      <c r="I401" s="896"/>
      <c r="J401" s="896"/>
      <c r="K401" s="895">
        <f>'Расчётная Ведомость'!$R$32</f>
        <v>0</v>
      </c>
      <c r="L401" s="890"/>
    </row>
    <row r="402" spans="2:12" ht="19.5" customHeight="1">
      <c r="B402" s="549"/>
      <c r="C402" s="549"/>
      <c r="D402" s="549"/>
      <c r="E402" s="549"/>
      <c r="F402" s="549"/>
      <c r="G402" s="549"/>
      <c r="H402" s="549"/>
      <c r="I402" s="549"/>
      <c r="J402" s="549"/>
      <c r="K402" s="549"/>
      <c r="L402" s="549"/>
    </row>
    <row r="403" spans="2:12" ht="19.5" customHeight="1">
      <c r="B403" s="899" t="s">
        <v>889</v>
      </c>
      <c r="C403" s="899"/>
      <c r="D403" s="899"/>
      <c r="E403" s="899"/>
      <c r="F403" s="899"/>
      <c r="G403" s="900" t="e">
        <f ca="1">'Сведения ФОВ'!ES112</f>
        <v>#VALUE!</v>
      </c>
      <c r="H403" s="900"/>
      <c r="I403" s="549" t="s">
        <v>866</v>
      </c>
      <c r="K403" s="895" t="e">
        <f ca="1">'Расчётная Ведомость'!U32</f>
        <v>#VALUE!</v>
      </c>
      <c r="L403" s="890"/>
    </row>
    <row r="404" spans="2:12" ht="19.5" customHeight="1">
      <c r="B404" s="555" t="s">
        <v>888</v>
      </c>
      <c r="C404" s="555"/>
      <c r="D404" s="555"/>
      <c r="E404" s="555"/>
      <c r="F404" s="555"/>
      <c r="I404" s="549"/>
      <c r="J404" s="549"/>
      <c r="K404" s="549"/>
      <c r="L404" s="549"/>
    </row>
    <row r="405" spans="2:12" ht="19.5" customHeight="1">
      <c r="B405" s="899" t="s">
        <v>890</v>
      </c>
      <c r="C405" s="899"/>
      <c r="D405" s="899"/>
      <c r="E405" s="899"/>
      <c r="F405" s="899"/>
      <c r="G405" s="895" t="e">
        <f ca="1">INDIRECT("'Сведения ФОВ'!ES"&amp;MROUND(N($A$1),1)+30)</f>
        <v>#VALUE!</v>
      </c>
      <c r="H405" s="890"/>
      <c r="I405" s="549"/>
      <c r="J405" s="549"/>
      <c r="K405" s="549"/>
      <c r="L405" s="549"/>
    </row>
    <row r="406" spans="2:12" ht="19.5" customHeight="1">
      <c r="B406" s="899" t="s">
        <v>13</v>
      </c>
      <c r="C406" s="899"/>
      <c r="D406" s="899"/>
      <c r="E406" s="899"/>
      <c r="F406" s="899"/>
      <c r="G406" s="895" t="e">
        <f ca="1">INDIRECT("'Сведения ФОВ'!ES"&amp;MROUND(N($A$1),1)+31)</f>
        <v>#VALUE!</v>
      </c>
      <c r="H406" s="890"/>
      <c r="I406" s="549"/>
      <c r="J406" s="549"/>
      <c r="K406" s="549"/>
      <c r="L406" s="549"/>
    </row>
    <row r="407" spans="2:12" ht="19.5" customHeight="1">
      <c r="B407" s="899" t="s">
        <v>263</v>
      </c>
      <c r="C407" s="899"/>
      <c r="D407" s="899"/>
      <c r="E407" s="899"/>
      <c r="F407" s="899"/>
      <c r="I407" s="549"/>
      <c r="J407" s="549"/>
      <c r="K407" s="549"/>
      <c r="L407" s="549"/>
    </row>
    <row r="408" spans="2:12" ht="19.5" customHeight="1">
      <c r="B408" s="899" t="s">
        <v>891</v>
      </c>
      <c r="C408" s="899"/>
      <c r="D408" s="899"/>
      <c r="E408" s="899"/>
      <c r="F408" s="899"/>
      <c r="G408" s="895" t="e">
        <f ca="1">INDIRECT("'Сведения ФОВ'!ES"&amp;MROUND(N($A$1),1)+32)</f>
        <v>#VALUE!</v>
      </c>
      <c r="H408" s="890"/>
      <c r="I408" s="549"/>
      <c r="J408" s="549"/>
      <c r="K408" s="549"/>
      <c r="L408" s="549"/>
    </row>
    <row r="409" spans="2:12" ht="19.5" customHeight="1">
      <c r="B409" s="899" t="s">
        <v>16</v>
      </c>
      <c r="C409" s="899"/>
      <c r="D409" s="899"/>
      <c r="E409" s="899"/>
      <c r="F409" s="899"/>
      <c r="G409" s="895" t="e">
        <f ca="1">INDIRECT("'Сведения ФОВ'!ES"&amp;MROUND(N($A$1),1)+33)</f>
        <v>#VALUE!</v>
      </c>
      <c r="H409" s="890"/>
      <c r="I409" s="549"/>
      <c r="J409" s="549"/>
      <c r="K409" s="549"/>
      <c r="L409" s="549"/>
    </row>
    <row r="410" spans="2:12" ht="19.5" customHeight="1">
      <c r="B410" s="899" t="s">
        <v>420</v>
      </c>
      <c r="C410" s="899"/>
      <c r="D410" s="899"/>
      <c r="E410" s="899"/>
      <c r="F410" s="899"/>
      <c r="G410" s="895" t="e">
        <f ca="1">INDIRECT("'Сведения ФОВ'!ES"&amp;MROUND(N($A$1),1)+34)</f>
        <v>#VALUE!</v>
      </c>
      <c r="H410" s="890"/>
      <c r="I410" s="549"/>
      <c r="J410" s="549"/>
      <c r="K410" s="549"/>
      <c r="L410" s="549"/>
    </row>
    <row r="411" spans="2:12" ht="19.5" customHeight="1">
      <c r="B411" s="549"/>
      <c r="C411" s="549"/>
      <c r="D411" s="549"/>
      <c r="E411" s="549"/>
      <c r="F411" s="549"/>
      <c r="G411" s="549"/>
      <c r="H411" s="549"/>
      <c r="I411" s="549"/>
      <c r="J411" s="549"/>
      <c r="K411" s="549"/>
      <c r="L411" s="549"/>
    </row>
    <row r="412" spans="2:12" ht="19.5" customHeight="1">
      <c r="B412" s="549" t="s">
        <v>140</v>
      </c>
      <c r="C412" s="549"/>
      <c r="D412" s="556"/>
      <c r="E412" s="556"/>
      <c r="F412" s="549"/>
      <c r="G412" s="901" t="e">
        <f>'Настройки УИК'!$I$43</f>
        <v>#N/A</v>
      </c>
      <c r="H412" s="901"/>
      <c r="I412" s="901"/>
      <c r="J412" s="901"/>
      <c r="K412" s="901"/>
      <c r="L412" s="901"/>
    </row>
    <row r="413" spans="2:12" ht="19.5" customHeight="1">
      <c r="B413" s="549"/>
      <c r="C413" s="549"/>
      <c r="D413" s="902" t="s">
        <v>5</v>
      </c>
      <c r="E413" s="902"/>
      <c r="F413" s="557"/>
      <c r="G413" s="549"/>
      <c r="H413" s="549"/>
      <c r="I413" s="549"/>
      <c r="J413" s="549"/>
      <c r="K413" s="549"/>
      <c r="L413" s="549"/>
    </row>
    <row r="414" spans="2:12" ht="19.5" customHeight="1">
      <c r="B414" s="549"/>
      <c r="C414" s="549"/>
      <c r="D414" s="549"/>
      <c r="E414" s="549"/>
      <c r="F414" s="549"/>
      <c r="G414" s="549"/>
      <c r="H414" s="549"/>
      <c r="I414" s="549"/>
      <c r="J414" s="549"/>
      <c r="K414" s="549"/>
      <c r="L414" s="549"/>
    </row>
    <row r="417" spans="2:12" ht="19.5" customHeight="1">
      <c r="B417" s="903" t="s">
        <v>862</v>
      </c>
      <c r="C417" s="903"/>
      <c r="D417" s="903"/>
      <c r="E417" s="903"/>
      <c r="F417" s="903"/>
      <c r="G417" s="903"/>
      <c r="H417" s="903"/>
      <c r="I417" s="903"/>
      <c r="J417" s="903"/>
      <c r="K417" s="903"/>
      <c r="L417" s="903"/>
    </row>
    <row r="418" spans="2:12" ht="19.5" customHeight="1">
      <c r="B418" s="904" t="s">
        <v>886</v>
      </c>
      <c r="C418" s="904"/>
      <c r="D418" s="904"/>
      <c r="E418" s="904"/>
      <c r="F418" s="904"/>
      <c r="G418" s="904"/>
      <c r="H418" s="904"/>
      <c r="I418" s="904"/>
      <c r="J418" s="904"/>
      <c r="K418" s="904"/>
      <c r="L418" s="904"/>
    </row>
    <row r="419" spans="2:12" ht="19.5" customHeight="1">
      <c r="B419" s="905" t="s">
        <v>887</v>
      </c>
      <c r="C419" s="905"/>
      <c r="D419" s="905"/>
      <c r="E419" s="905"/>
      <c r="F419" s="905"/>
      <c r="G419" s="905"/>
      <c r="H419" s="905"/>
      <c r="I419" s="901" t="str">
        <f>'Настройки УИК'!J5</f>
        <v>${num_ik}</v>
      </c>
      <c r="J419" s="901"/>
      <c r="K419" s="548"/>
      <c r="L419" s="548"/>
    </row>
    <row r="420" spans="2:12" ht="19.5" customHeight="1">
      <c r="B420" s="904" t="s">
        <v>516</v>
      </c>
      <c r="C420" s="904"/>
      <c r="D420" s="904"/>
      <c r="E420" s="904"/>
      <c r="F420" s="904"/>
      <c r="G420" s="904"/>
      <c r="H420" s="904"/>
      <c r="I420" s="904"/>
      <c r="J420" s="904"/>
      <c r="K420" s="904"/>
      <c r="L420" s="904"/>
    </row>
    <row r="421" spans="2:12" ht="19.5" customHeight="1">
      <c r="B421" s="549"/>
      <c r="C421" s="549"/>
      <c r="D421" s="549"/>
      <c r="E421" s="549"/>
      <c r="F421" s="549"/>
      <c r="G421" s="549"/>
      <c r="H421" s="549"/>
      <c r="I421" s="549"/>
      <c r="J421" s="549"/>
      <c r="K421" s="549"/>
      <c r="L421" s="549"/>
    </row>
    <row r="422" spans="2:12" ht="19.5" customHeight="1">
      <c r="B422" s="889" t="s">
        <v>833</v>
      </c>
      <c r="C422" s="889"/>
      <c r="D422" s="890" t="str">
        <f>'Расчётная Ведомость'!B33</f>
        <v>${fio14}</v>
      </c>
      <c r="E422" s="890"/>
      <c r="F422" s="890"/>
      <c r="G422" s="890"/>
      <c r="H422" s="890"/>
      <c r="I422" s="890"/>
      <c r="J422" s="890"/>
      <c r="K422" s="890"/>
      <c r="L422" s="890"/>
    </row>
    <row r="423" spans="2:12" ht="19.5" customHeight="1">
      <c r="B423" s="549"/>
      <c r="C423" s="549"/>
      <c r="D423" s="549"/>
      <c r="E423" s="549"/>
      <c r="F423" s="549"/>
      <c r="G423" s="549"/>
      <c r="H423" s="549"/>
      <c r="I423" s="549"/>
      <c r="J423" s="549"/>
      <c r="K423" s="549"/>
      <c r="L423" s="549"/>
    </row>
    <row r="424" spans="2:12" ht="19.5" customHeight="1">
      <c r="B424" s="889" t="s">
        <v>45</v>
      </c>
      <c r="C424" s="889"/>
      <c r="D424" s="890" t="str">
        <f>'Расчётная Ведомость'!C33</f>
        <v/>
      </c>
      <c r="E424" s="890"/>
      <c r="F424" s="890"/>
      <c r="G424" s="890"/>
      <c r="H424" s="890"/>
      <c r="I424" s="890"/>
      <c r="J424" s="890"/>
      <c r="K424" s="890"/>
      <c r="L424" s="890"/>
    </row>
    <row r="425" spans="2:12" ht="19.5" customHeight="1">
      <c r="B425" s="549"/>
      <c r="C425" s="549"/>
      <c r="D425" s="549"/>
      <c r="E425" s="549"/>
      <c r="F425" s="549"/>
      <c r="G425" s="549"/>
      <c r="H425" s="549"/>
      <c r="I425" s="549"/>
      <c r="J425" s="549"/>
      <c r="K425" s="549"/>
      <c r="L425" s="549"/>
    </row>
    <row r="426" spans="2:12" ht="19.5" customHeight="1">
      <c r="B426" s="889" t="s">
        <v>863</v>
      </c>
      <c r="C426" s="889"/>
      <c r="D426" s="889"/>
      <c r="E426" s="889"/>
      <c r="F426" s="550"/>
      <c r="G426" s="551" t="s">
        <v>864</v>
      </c>
      <c r="H426" s="891" t="str">
        <f>'Настройки ТИК'!$C$17</f>
        <v>${bdate_ik}</v>
      </c>
      <c r="I426" s="890"/>
      <c r="J426" s="551" t="s">
        <v>790</v>
      </c>
      <c r="K426" s="891" t="str">
        <f>'Настройки ТИК'!$D$17</f>
        <v>${edate_ik}</v>
      </c>
      <c r="L426" s="890"/>
    </row>
    <row r="427" spans="2:12" ht="19.5" customHeight="1">
      <c r="B427" s="549"/>
      <c r="C427" s="549"/>
      <c r="D427" s="549"/>
      <c r="E427" s="549"/>
      <c r="F427" s="549"/>
      <c r="G427" s="549"/>
      <c r="H427" s="549"/>
      <c r="I427" s="549"/>
      <c r="J427" s="549"/>
      <c r="K427" s="549"/>
      <c r="L427" s="549"/>
    </row>
    <row r="428" spans="2:12" ht="19.5" customHeight="1">
      <c r="B428" s="551"/>
      <c r="C428" s="551"/>
      <c r="D428" s="551"/>
      <c r="E428" s="551"/>
      <c r="F428" s="551"/>
      <c r="G428" s="551"/>
      <c r="H428" s="551"/>
      <c r="I428" s="551"/>
      <c r="J428" s="551"/>
      <c r="K428" s="551"/>
      <c r="L428" s="551"/>
    </row>
    <row r="429" spans="2:12" ht="132.75" customHeight="1">
      <c r="B429" s="892" t="s">
        <v>865</v>
      </c>
      <c r="C429" s="892"/>
      <c r="D429" s="892"/>
      <c r="E429" s="892"/>
      <c r="F429" s="553"/>
      <c r="G429" s="893" t="str">
        <f>'Настройки ТИК'!$B$9</f>
        <v>${name_choice}</v>
      </c>
      <c r="H429" s="893"/>
      <c r="I429" s="893"/>
      <c r="J429" s="893"/>
      <c r="K429" s="893"/>
      <c r="L429" s="893"/>
    </row>
    <row r="430" spans="2:12" ht="19.5" customHeight="1">
      <c r="B430" s="549"/>
      <c r="C430" s="549"/>
      <c r="D430" s="549"/>
      <c r="E430" s="549"/>
      <c r="F430" s="549"/>
      <c r="G430" s="549"/>
      <c r="H430" s="549"/>
      <c r="I430" s="549"/>
      <c r="J430" s="549"/>
      <c r="K430" s="549"/>
      <c r="L430" s="549"/>
    </row>
    <row r="431" spans="2:12" ht="39.75" customHeight="1">
      <c r="B431" s="894" t="s">
        <v>1092</v>
      </c>
      <c r="C431" s="894"/>
      <c r="D431" s="894"/>
      <c r="E431" s="894"/>
      <c r="F431" s="894"/>
      <c r="G431" s="894"/>
      <c r="H431" s="894"/>
      <c r="I431" s="894"/>
      <c r="J431" s="894"/>
      <c r="K431" s="895">
        <f>'Расчётная Ведомость'!$M$33</f>
        <v>0</v>
      </c>
      <c r="L431" s="890"/>
    </row>
    <row r="432" spans="2:12" ht="19.5" customHeight="1">
      <c r="B432" s="554"/>
      <c r="C432" s="554"/>
      <c r="D432" s="554"/>
      <c r="E432" s="554"/>
      <c r="F432" s="554"/>
      <c r="G432" s="554"/>
      <c r="H432" s="554"/>
      <c r="I432" s="554"/>
      <c r="J432" s="554"/>
      <c r="K432" s="554"/>
      <c r="L432" s="554"/>
    </row>
    <row r="433" spans="2:12" ht="19.5" customHeight="1">
      <c r="B433" s="896" t="s">
        <v>518</v>
      </c>
      <c r="C433" s="896"/>
      <c r="D433" s="896"/>
      <c r="E433" s="896"/>
      <c r="F433" s="896"/>
      <c r="G433" s="896"/>
      <c r="H433" s="896"/>
      <c r="I433" s="896"/>
      <c r="J433" s="896"/>
      <c r="K433" s="895">
        <f>'Расчётная Ведомость'!$R$33</f>
        <v>0</v>
      </c>
      <c r="L433" s="890"/>
    </row>
    <row r="434" spans="2:12" ht="19.5" customHeight="1">
      <c r="B434" s="549"/>
      <c r="C434" s="549"/>
      <c r="D434" s="549"/>
      <c r="E434" s="549"/>
      <c r="F434" s="549"/>
      <c r="G434" s="549"/>
      <c r="H434" s="549"/>
      <c r="I434" s="549"/>
      <c r="J434" s="549"/>
      <c r="K434" s="549"/>
      <c r="L434" s="549"/>
    </row>
    <row r="435" spans="2:12" ht="19.5" customHeight="1">
      <c r="B435" s="899" t="s">
        <v>889</v>
      </c>
      <c r="C435" s="899"/>
      <c r="D435" s="899"/>
      <c r="E435" s="899"/>
      <c r="F435" s="899"/>
      <c r="G435" s="900" t="e">
        <f ca="1">'Сведения ФОВ'!FE112</f>
        <v>#VALUE!</v>
      </c>
      <c r="H435" s="900"/>
      <c r="I435" s="549" t="s">
        <v>866</v>
      </c>
      <c r="K435" s="895" t="e">
        <f ca="1">'Расчётная Ведомость'!U33</f>
        <v>#VALUE!</v>
      </c>
      <c r="L435" s="890"/>
    </row>
    <row r="436" spans="2:12" ht="19.5" customHeight="1">
      <c r="B436" s="555" t="s">
        <v>888</v>
      </c>
      <c r="C436" s="555"/>
      <c r="D436" s="555"/>
      <c r="E436" s="555"/>
      <c r="F436" s="555"/>
      <c r="I436" s="549"/>
      <c r="J436" s="549"/>
      <c r="K436" s="549"/>
      <c r="L436" s="549"/>
    </row>
    <row r="437" spans="2:12" ht="19.5" customHeight="1">
      <c r="B437" s="899" t="s">
        <v>890</v>
      </c>
      <c r="C437" s="899"/>
      <c r="D437" s="899"/>
      <c r="E437" s="899"/>
      <c r="F437" s="899"/>
      <c r="G437" s="895" t="e">
        <f ca="1">INDIRECT("'Сведения ФОВ'!FE"&amp;MROUND(N($A$1),1)+30)</f>
        <v>#VALUE!</v>
      </c>
      <c r="H437" s="890"/>
      <c r="I437" s="549"/>
      <c r="J437" s="549"/>
      <c r="K437" s="549"/>
      <c r="L437" s="549"/>
    </row>
    <row r="438" spans="2:12" ht="19.5" customHeight="1">
      <c r="B438" s="899" t="s">
        <v>13</v>
      </c>
      <c r="C438" s="899"/>
      <c r="D438" s="899"/>
      <c r="E438" s="899"/>
      <c r="F438" s="899"/>
      <c r="G438" s="895" t="e">
        <f ca="1">INDIRECT("'Сведения ФОВ'!FE"&amp;MROUND(N($A$1),1)+31)</f>
        <v>#VALUE!</v>
      </c>
      <c r="H438" s="890"/>
      <c r="I438" s="549"/>
      <c r="J438" s="549"/>
      <c r="K438" s="549"/>
      <c r="L438" s="549"/>
    </row>
    <row r="439" spans="2:12" ht="19.5" customHeight="1">
      <c r="B439" s="899" t="s">
        <v>263</v>
      </c>
      <c r="C439" s="899"/>
      <c r="D439" s="899"/>
      <c r="E439" s="899"/>
      <c r="F439" s="899"/>
      <c r="I439" s="549"/>
      <c r="J439" s="549"/>
      <c r="K439" s="549"/>
      <c r="L439" s="549"/>
    </row>
    <row r="440" spans="2:12" ht="19.5" customHeight="1">
      <c r="B440" s="899" t="s">
        <v>891</v>
      </c>
      <c r="C440" s="899"/>
      <c r="D440" s="899"/>
      <c r="E440" s="899"/>
      <c r="F440" s="899"/>
      <c r="G440" s="895" t="e">
        <f ca="1">INDIRECT("'Сведения ФОВ'!FE"&amp;MROUND(N($A$1),1)+32)</f>
        <v>#VALUE!</v>
      </c>
      <c r="H440" s="890"/>
      <c r="I440" s="549"/>
      <c r="J440" s="549"/>
      <c r="K440" s="549"/>
      <c r="L440" s="549"/>
    </row>
    <row r="441" spans="2:12" ht="19.5" customHeight="1">
      <c r="B441" s="899" t="s">
        <v>16</v>
      </c>
      <c r="C441" s="899"/>
      <c r="D441" s="899"/>
      <c r="E441" s="899"/>
      <c r="F441" s="899"/>
      <c r="G441" s="895" t="e">
        <f ca="1">INDIRECT("'Сведения ФОВ'!FE"&amp;MROUND(N($A$1),1)+33)</f>
        <v>#VALUE!</v>
      </c>
      <c r="H441" s="890"/>
      <c r="I441" s="549"/>
      <c r="J441" s="549"/>
      <c r="K441" s="549"/>
      <c r="L441" s="549"/>
    </row>
    <row r="442" spans="2:12" ht="19.5" customHeight="1">
      <c r="B442" s="899" t="s">
        <v>420</v>
      </c>
      <c r="C442" s="899"/>
      <c r="D442" s="899"/>
      <c r="E442" s="899"/>
      <c r="F442" s="899"/>
      <c r="G442" s="895" t="e">
        <f ca="1">INDIRECT("'Сведения ФОВ'!FE"&amp;MROUND(N($A$1),1)+34)</f>
        <v>#VALUE!</v>
      </c>
      <c r="H442" s="890"/>
      <c r="I442" s="549"/>
      <c r="J442" s="549"/>
      <c r="K442" s="549"/>
      <c r="L442" s="549"/>
    </row>
    <row r="443" spans="2:12" ht="19.5" customHeight="1">
      <c r="B443" s="549"/>
      <c r="C443" s="549"/>
      <c r="D443" s="549"/>
      <c r="E443" s="549"/>
      <c r="F443" s="549"/>
      <c r="G443" s="549"/>
      <c r="H443" s="549"/>
      <c r="I443" s="549"/>
      <c r="J443" s="549"/>
      <c r="K443" s="549"/>
      <c r="L443" s="549"/>
    </row>
    <row r="444" spans="2:12" ht="19.5" customHeight="1">
      <c r="B444" s="549" t="s">
        <v>140</v>
      </c>
      <c r="C444" s="549"/>
      <c r="D444" s="556"/>
      <c r="E444" s="556"/>
      <c r="F444" s="549"/>
      <c r="G444" s="901" t="e">
        <f>'Настройки УИК'!$I$43</f>
        <v>#N/A</v>
      </c>
      <c r="H444" s="901"/>
      <c r="I444" s="901"/>
      <c r="J444" s="901"/>
      <c r="K444" s="901"/>
      <c r="L444" s="901"/>
    </row>
    <row r="445" spans="2:12" ht="19.5" customHeight="1">
      <c r="B445" s="549"/>
      <c r="C445" s="549"/>
      <c r="D445" s="902" t="s">
        <v>5</v>
      </c>
      <c r="E445" s="902"/>
      <c r="F445" s="557"/>
      <c r="G445" s="549"/>
      <c r="H445" s="549"/>
      <c r="I445" s="549"/>
      <c r="J445" s="549"/>
      <c r="K445" s="549"/>
      <c r="L445" s="549"/>
    </row>
    <row r="446" spans="2:12" ht="19.5" customHeight="1">
      <c r="B446" s="549"/>
      <c r="C446" s="549"/>
      <c r="D446" s="549"/>
      <c r="E446" s="549"/>
      <c r="F446" s="549"/>
      <c r="G446" s="549"/>
      <c r="H446" s="549"/>
      <c r="I446" s="549"/>
      <c r="J446" s="549"/>
      <c r="K446" s="549"/>
      <c r="L446" s="549"/>
    </row>
    <row r="449" spans="2:12" ht="19.5" customHeight="1">
      <c r="B449" s="903" t="s">
        <v>862</v>
      </c>
      <c r="C449" s="903"/>
      <c r="D449" s="903"/>
      <c r="E449" s="903"/>
      <c r="F449" s="903"/>
      <c r="G449" s="903"/>
      <c r="H449" s="903"/>
      <c r="I449" s="903"/>
      <c r="J449" s="903"/>
      <c r="K449" s="903"/>
      <c r="L449" s="903"/>
    </row>
    <row r="450" spans="2:12" ht="19.5" customHeight="1">
      <c r="B450" s="904" t="s">
        <v>886</v>
      </c>
      <c r="C450" s="904"/>
      <c r="D450" s="904"/>
      <c r="E450" s="904"/>
      <c r="F450" s="904"/>
      <c r="G450" s="904"/>
      <c r="H450" s="904"/>
      <c r="I450" s="904"/>
      <c r="J450" s="904"/>
      <c r="K450" s="904"/>
      <c r="L450" s="904"/>
    </row>
    <row r="451" spans="2:12" ht="19.5" customHeight="1">
      <c r="B451" s="905" t="s">
        <v>887</v>
      </c>
      <c r="C451" s="905"/>
      <c r="D451" s="905"/>
      <c r="E451" s="905"/>
      <c r="F451" s="905"/>
      <c r="G451" s="905"/>
      <c r="H451" s="905"/>
      <c r="I451" s="901" t="str">
        <f>'Настройки УИК'!J5</f>
        <v>${num_ik}</v>
      </c>
      <c r="J451" s="901"/>
      <c r="K451" s="548"/>
      <c r="L451" s="548"/>
    </row>
    <row r="452" spans="2:12" ht="19.5" customHeight="1">
      <c r="B452" s="904" t="s">
        <v>516</v>
      </c>
      <c r="C452" s="904"/>
      <c r="D452" s="904"/>
      <c r="E452" s="904"/>
      <c r="F452" s="904"/>
      <c r="G452" s="904"/>
      <c r="H452" s="904"/>
      <c r="I452" s="904"/>
      <c r="J452" s="904"/>
      <c r="K452" s="904"/>
      <c r="L452" s="904"/>
    </row>
    <row r="453" spans="2:12" ht="19.5" customHeight="1">
      <c r="B453" s="549"/>
      <c r="C453" s="549"/>
      <c r="D453" s="549"/>
      <c r="E453" s="549"/>
      <c r="F453" s="549"/>
      <c r="G453" s="549"/>
      <c r="H453" s="549"/>
      <c r="I453" s="549"/>
      <c r="J453" s="549"/>
      <c r="K453" s="549"/>
      <c r="L453" s="549"/>
    </row>
    <row r="454" spans="2:12" ht="19.5" customHeight="1">
      <c r="B454" s="889" t="s">
        <v>833</v>
      </c>
      <c r="C454" s="889"/>
      <c r="D454" s="890" t="str">
        <f>'Расчётная Ведомость'!B34</f>
        <v>${fio15}</v>
      </c>
      <c r="E454" s="890"/>
      <c r="F454" s="890"/>
      <c r="G454" s="890"/>
      <c r="H454" s="890"/>
      <c r="I454" s="890"/>
      <c r="J454" s="890"/>
      <c r="K454" s="890"/>
      <c r="L454" s="890"/>
    </row>
    <row r="455" spans="2:12" ht="19.5" customHeight="1">
      <c r="B455" s="549"/>
      <c r="C455" s="549"/>
      <c r="D455" s="549"/>
      <c r="E455" s="549"/>
      <c r="F455" s="549"/>
      <c r="G455" s="549"/>
      <c r="H455" s="549"/>
      <c r="I455" s="549"/>
      <c r="J455" s="549"/>
      <c r="K455" s="549"/>
      <c r="L455" s="549"/>
    </row>
    <row r="456" spans="2:12" ht="19.5" customHeight="1">
      <c r="B456" s="889" t="s">
        <v>45</v>
      </c>
      <c r="C456" s="889"/>
      <c r="D456" s="890" t="str">
        <f>'Расчётная Ведомость'!C34</f>
        <v/>
      </c>
      <c r="E456" s="890"/>
      <c r="F456" s="890"/>
      <c r="G456" s="890"/>
      <c r="H456" s="890"/>
      <c r="I456" s="890"/>
      <c r="J456" s="890"/>
      <c r="K456" s="890"/>
      <c r="L456" s="890"/>
    </row>
    <row r="457" spans="2:12" ht="19.5" customHeight="1">
      <c r="B457" s="549"/>
      <c r="C457" s="549"/>
      <c r="D457" s="549"/>
      <c r="E457" s="549"/>
      <c r="F457" s="549"/>
      <c r="G457" s="549"/>
      <c r="H457" s="549"/>
      <c r="I457" s="549"/>
      <c r="J457" s="549"/>
      <c r="K457" s="549"/>
      <c r="L457" s="549"/>
    </row>
    <row r="458" spans="2:12" ht="19.5" customHeight="1">
      <c r="B458" s="889" t="s">
        <v>863</v>
      </c>
      <c r="C458" s="889"/>
      <c r="D458" s="889"/>
      <c r="E458" s="889"/>
      <c r="F458" s="550"/>
      <c r="G458" s="551" t="s">
        <v>864</v>
      </c>
      <c r="H458" s="891" t="str">
        <f>'Настройки ТИК'!$C$17</f>
        <v>${bdate_ik}</v>
      </c>
      <c r="I458" s="890"/>
      <c r="J458" s="551" t="s">
        <v>790</v>
      </c>
      <c r="K458" s="891" t="str">
        <f>'Настройки ТИК'!$D$17</f>
        <v>${edate_ik}</v>
      </c>
      <c r="L458" s="890"/>
    </row>
    <row r="459" spans="2:12" ht="19.5" customHeight="1">
      <c r="B459" s="549"/>
      <c r="C459" s="549"/>
      <c r="D459" s="549"/>
      <c r="E459" s="549"/>
      <c r="F459" s="549"/>
      <c r="G459" s="549"/>
      <c r="H459" s="549"/>
      <c r="I459" s="549"/>
      <c r="J459" s="549"/>
      <c r="K459" s="549"/>
      <c r="L459" s="549"/>
    </row>
    <row r="460" spans="2:12" ht="19.5" customHeight="1">
      <c r="B460" s="551"/>
      <c r="C460" s="551"/>
      <c r="D460" s="551"/>
      <c r="E460" s="551"/>
      <c r="F460" s="551"/>
      <c r="G460" s="551"/>
      <c r="H460" s="551"/>
      <c r="I460" s="551"/>
      <c r="J460" s="551"/>
      <c r="K460" s="551"/>
      <c r="L460" s="551"/>
    </row>
    <row r="461" spans="2:12" ht="132.75" customHeight="1">
      <c r="B461" s="892" t="s">
        <v>865</v>
      </c>
      <c r="C461" s="892"/>
      <c r="D461" s="892"/>
      <c r="E461" s="892"/>
      <c r="F461" s="553"/>
      <c r="G461" s="893" t="str">
        <f>'Настройки ТИК'!$B$9</f>
        <v>${name_choice}</v>
      </c>
      <c r="H461" s="893"/>
      <c r="I461" s="893"/>
      <c r="J461" s="893"/>
      <c r="K461" s="893"/>
      <c r="L461" s="893"/>
    </row>
    <row r="462" spans="2:12" ht="19.5" customHeight="1">
      <c r="B462" s="549"/>
      <c r="C462" s="549"/>
      <c r="D462" s="549"/>
      <c r="E462" s="549"/>
      <c r="F462" s="549"/>
      <c r="G462" s="549"/>
      <c r="H462" s="549"/>
      <c r="I462" s="549"/>
      <c r="J462" s="549"/>
      <c r="K462" s="549"/>
      <c r="L462" s="549"/>
    </row>
    <row r="463" spans="2:12" ht="39.75" customHeight="1">
      <c r="B463" s="894" t="s">
        <v>1092</v>
      </c>
      <c r="C463" s="894"/>
      <c r="D463" s="894"/>
      <c r="E463" s="894"/>
      <c r="F463" s="894"/>
      <c r="G463" s="894"/>
      <c r="H463" s="894"/>
      <c r="I463" s="894"/>
      <c r="J463" s="894"/>
      <c r="K463" s="895">
        <f>'Расчётная Ведомость'!$M$34</f>
        <v>0</v>
      </c>
      <c r="L463" s="890"/>
    </row>
    <row r="464" spans="2:12" ht="19.5" customHeight="1">
      <c r="B464" s="554"/>
      <c r="C464" s="554"/>
      <c r="D464" s="554"/>
      <c r="E464" s="554"/>
      <c r="F464" s="554"/>
      <c r="G464" s="554"/>
      <c r="H464" s="554"/>
      <c r="I464" s="554"/>
      <c r="J464" s="554"/>
      <c r="K464" s="554"/>
      <c r="L464" s="554"/>
    </row>
    <row r="465" spans="2:12" ht="19.5" customHeight="1">
      <c r="B465" s="896" t="s">
        <v>518</v>
      </c>
      <c r="C465" s="896"/>
      <c r="D465" s="896"/>
      <c r="E465" s="896"/>
      <c r="F465" s="896"/>
      <c r="G465" s="896"/>
      <c r="H465" s="896"/>
      <c r="I465" s="896"/>
      <c r="J465" s="896"/>
      <c r="K465" s="895">
        <f>'Расчётная Ведомость'!$R$34</f>
        <v>0</v>
      </c>
      <c r="L465" s="890"/>
    </row>
    <row r="466" spans="2:12" ht="19.5" customHeight="1">
      <c r="B466" s="549"/>
      <c r="C466" s="549"/>
      <c r="D466" s="549"/>
      <c r="E466" s="549"/>
      <c r="F466" s="549"/>
      <c r="G466" s="549"/>
      <c r="H466" s="549"/>
      <c r="I466" s="549"/>
      <c r="J466" s="549"/>
      <c r="K466" s="549"/>
      <c r="L466" s="549"/>
    </row>
    <row r="467" spans="2:12" ht="19.5" customHeight="1">
      <c r="B467" s="899" t="s">
        <v>889</v>
      </c>
      <c r="C467" s="899"/>
      <c r="D467" s="899"/>
      <c r="E467" s="899"/>
      <c r="F467" s="899"/>
      <c r="G467" s="900" t="e">
        <f ca="1">'Сведения ФОВ'!FQ112</f>
        <v>#VALUE!</v>
      </c>
      <c r="H467" s="900"/>
      <c r="I467" s="549" t="s">
        <v>866</v>
      </c>
      <c r="K467" s="895" t="e">
        <f ca="1">'Расчётная Ведомость'!U34</f>
        <v>#VALUE!</v>
      </c>
      <c r="L467" s="890"/>
    </row>
    <row r="468" spans="2:12" ht="19.5" customHeight="1">
      <c r="B468" s="555" t="s">
        <v>888</v>
      </c>
      <c r="C468" s="555"/>
      <c r="D468" s="555"/>
      <c r="E468" s="555"/>
      <c r="F468" s="555"/>
      <c r="I468" s="549"/>
      <c r="K468" s="549"/>
      <c r="L468" s="549"/>
    </row>
    <row r="469" spans="2:12" ht="19.5" customHeight="1">
      <c r="B469" s="899" t="s">
        <v>890</v>
      </c>
      <c r="C469" s="899"/>
      <c r="D469" s="899"/>
      <c r="E469" s="899"/>
      <c r="F469" s="899"/>
      <c r="G469" s="895" t="e">
        <f ca="1">INDIRECT("'Сведения ФОВ'!FQ"&amp;MROUND(N($A$1),1)+30)</f>
        <v>#VALUE!</v>
      </c>
      <c r="H469" s="890"/>
      <c r="I469" s="549"/>
      <c r="K469" s="549"/>
      <c r="L469" s="549"/>
    </row>
    <row r="470" spans="2:12" ht="19.5" customHeight="1">
      <c r="B470" s="899" t="s">
        <v>13</v>
      </c>
      <c r="C470" s="899"/>
      <c r="D470" s="899"/>
      <c r="E470" s="899"/>
      <c r="F470" s="899"/>
      <c r="G470" s="895" t="e">
        <f ca="1">INDIRECT("'Сведения ФОВ'!FQ"&amp;MROUND(N($A$1),1)+31)</f>
        <v>#VALUE!</v>
      </c>
      <c r="H470" s="890"/>
      <c r="I470" s="549"/>
      <c r="K470" s="549"/>
      <c r="L470" s="549"/>
    </row>
    <row r="471" spans="2:12" ht="19.5" customHeight="1">
      <c r="B471" s="899" t="s">
        <v>263</v>
      </c>
      <c r="C471" s="899"/>
      <c r="D471" s="899"/>
      <c r="E471" s="899"/>
      <c r="F471" s="899"/>
      <c r="I471" s="549"/>
      <c r="K471" s="549"/>
      <c r="L471" s="549"/>
    </row>
    <row r="472" spans="2:12" ht="19.5" customHeight="1">
      <c r="B472" s="899" t="s">
        <v>891</v>
      </c>
      <c r="C472" s="899"/>
      <c r="D472" s="899"/>
      <c r="E472" s="899"/>
      <c r="F472" s="899"/>
      <c r="G472" s="895" t="e">
        <f ca="1">INDIRECT("'Сведения ФОВ'!FQ"&amp;MROUND(N($A$1),1)+32)</f>
        <v>#VALUE!</v>
      </c>
      <c r="H472" s="890"/>
      <c r="I472" s="549"/>
      <c r="J472" s="549"/>
      <c r="K472" s="549"/>
      <c r="L472" s="549"/>
    </row>
    <row r="473" spans="2:12" ht="19.5" customHeight="1">
      <c r="B473" s="899" t="s">
        <v>16</v>
      </c>
      <c r="C473" s="899"/>
      <c r="D473" s="899"/>
      <c r="E473" s="899"/>
      <c r="F473" s="899"/>
      <c r="G473" s="895" t="e">
        <f ca="1">INDIRECT("'Сведения ФОВ'!FQ"&amp;MROUND(N($A$1),1)+33)</f>
        <v>#VALUE!</v>
      </c>
      <c r="H473" s="890"/>
      <c r="I473" s="549"/>
      <c r="J473" s="549"/>
      <c r="K473" s="549"/>
      <c r="L473" s="549"/>
    </row>
    <row r="474" spans="2:12" ht="19.5" customHeight="1">
      <c r="B474" s="899" t="s">
        <v>420</v>
      </c>
      <c r="C474" s="899"/>
      <c r="D474" s="899"/>
      <c r="E474" s="899"/>
      <c r="F474" s="899"/>
      <c r="G474" s="895" t="e">
        <f ca="1">INDIRECT("'Сведения ФОВ'!FQ"&amp;MROUND(N($A$1),1)+34)</f>
        <v>#VALUE!</v>
      </c>
      <c r="H474" s="890"/>
      <c r="I474" s="549"/>
      <c r="J474" s="549"/>
      <c r="K474" s="549"/>
      <c r="L474" s="549"/>
    </row>
    <row r="475" spans="2:12" ht="19.5" customHeight="1">
      <c r="B475" s="549"/>
      <c r="C475" s="549"/>
      <c r="D475" s="549"/>
      <c r="E475" s="549"/>
      <c r="F475" s="549"/>
      <c r="G475" s="549"/>
      <c r="H475" s="549"/>
      <c r="I475" s="549"/>
      <c r="J475" s="549"/>
      <c r="K475" s="549"/>
      <c r="L475" s="549"/>
    </row>
    <row r="476" spans="2:12" ht="19.5" customHeight="1">
      <c r="B476" s="549" t="s">
        <v>140</v>
      </c>
      <c r="C476" s="549"/>
      <c r="D476" s="556"/>
      <c r="E476" s="556"/>
      <c r="F476" s="549"/>
      <c r="G476" s="901" t="e">
        <f>'Настройки УИК'!$I$43</f>
        <v>#N/A</v>
      </c>
      <c r="H476" s="901"/>
      <c r="I476" s="901"/>
      <c r="J476" s="901"/>
      <c r="K476" s="901"/>
      <c r="L476" s="901"/>
    </row>
    <row r="477" spans="2:12" ht="19.5" customHeight="1">
      <c r="B477" s="549"/>
      <c r="C477" s="549"/>
      <c r="D477" s="902" t="s">
        <v>5</v>
      </c>
      <c r="E477" s="902"/>
      <c r="F477" s="557"/>
      <c r="G477" s="549"/>
      <c r="H477" s="549"/>
      <c r="I477" s="549"/>
      <c r="J477" s="549"/>
      <c r="K477" s="549"/>
      <c r="L477" s="549"/>
    </row>
    <row r="478" spans="2:12" ht="19.5" customHeight="1">
      <c r="B478" s="549"/>
      <c r="C478" s="549"/>
      <c r="D478" s="549"/>
      <c r="E478" s="549"/>
      <c r="F478" s="549"/>
      <c r="G478" s="549"/>
      <c r="H478" s="549"/>
      <c r="I478" s="549"/>
      <c r="J478" s="549"/>
      <c r="K478" s="549"/>
      <c r="L478" s="549"/>
    </row>
    <row r="481" spans="2:12" ht="19.5" customHeight="1">
      <c r="B481" s="903" t="s">
        <v>862</v>
      </c>
      <c r="C481" s="903"/>
      <c r="D481" s="903"/>
      <c r="E481" s="903"/>
      <c r="F481" s="903"/>
      <c r="G481" s="903"/>
      <c r="H481" s="903"/>
      <c r="I481" s="903"/>
      <c r="J481" s="903"/>
      <c r="K481" s="903"/>
      <c r="L481" s="903"/>
    </row>
    <row r="482" spans="2:12" ht="19.5" customHeight="1">
      <c r="B482" s="904" t="s">
        <v>886</v>
      </c>
      <c r="C482" s="904"/>
      <c r="D482" s="904"/>
      <c r="E482" s="904"/>
      <c r="F482" s="904"/>
      <c r="G482" s="904"/>
      <c r="H482" s="904"/>
      <c r="I482" s="904"/>
      <c r="J482" s="904"/>
      <c r="K482" s="904"/>
      <c r="L482" s="904"/>
    </row>
    <row r="483" spans="2:12" ht="19.5" customHeight="1">
      <c r="B483" s="905" t="s">
        <v>887</v>
      </c>
      <c r="C483" s="905"/>
      <c r="D483" s="905"/>
      <c r="E483" s="905"/>
      <c r="F483" s="905"/>
      <c r="G483" s="905"/>
      <c r="H483" s="905"/>
      <c r="I483" s="901" t="str">
        <f>'Настройки УИК'!J5</f>
        <v>${num_ik}</v>
      </c>
      <c r="J483" s="901"/>
      <c r="K483" s="548"/>
      <c r="L483" s="548"/>
    </row>
    <row r="484" spans="2:12" ht="19.5" customHeight="1">
      <c r="B484" s="904" t="s">
        <v>516</v>
      </c>
      <c r="C484" s="904"/>
      <c r="D484" s="904"/>
      <c r="E484" s="904"/>
      <c r="F484" s="904"/>
      <c r="G484" s="904"/>
      <c r="H484" s="904"/>
      <c r="I484" s="904"/>
      <c r="J484" s="904"/>
      <c r="K484" s="904"/>
      <c r="L484" s="904"/>
    </row>
    <row r="485" spans="2:12" ht="19.5" customHeight="1">
      <c r="B485" s="549"/>
      <c r="C485" s="549"/>
      <c r="D485" s="549"/>
      <c r="E485" s="549"/>
      <c r="F485" s="549"/>
      <c r="G485" s="549"/>
      <c r="H485" s="549"/>
      <c r="I485" s="549"/>
      <c r="J485" s="549"/>
      <c r="K485" s="549"/>
      <c r="L485" s="549"/>
    </row>
    <row r="486" spans="2:12" ht="19.5" customHeight="1">
      <c r="B486" s="889" t="s">
        <v>833</v>
      </c>
      <c r="C486" s="889"/>
      <c r="D486" s="890" t="str">
        <f>'Расчётная Ведомость'!B35</f>
        <v>${fio16}</v>
      </c>
      <c r="E486" s="890"/>
      <c r="F486" s="890"/>
      <c r="G486" s="890"/>
      <c r="H486" s="890"/>
      <c r="I486" s="890"/>
      <c r="J486" s="890"/>
      <c r="K486" s="890"/>
      <c r="L486" s="890"/>
    </row>
    <row r="487" spans="2:12" ht="19.5" customHeight="1">
      <c r="B487" s="549"/>
      <c r="C487" s="549"/>
      <c r="D487" s="549"/>
      <c r="E487" s="549"/>
      <c r="F487" s="549"/>
      <c r="G487" s="549"/>
      <c r="H487" s="549"/>
      <c r="I487" s="549"/>
      <c r="J487" s="549"/>
      <c r="K487" s="549"/>
      <c r="L487" s="549"/>
    </row>
    <row r="488" spans="2:12" ht="19.5" customHeight="1">
      <c r="B488" s="889" t="s">
        <v>45</v>
      </c>
      <c r="C488" s="889"/>
      <c r="D488" s="890" t="str">
        <f>'Расчётная Ведомость'!C35</f>
        <v/>
      </c>
      <c r="E488" s="890"/>
      <c r="F488" s="890"/>
      <c r="G488" s="890"/>
      <c r="H488" s="890"/>
      <c r="I488" s="890"/>
      <c r="J488" s="890"/>
      <c r="K488" s="890"/>
      <c r="L488" s="890"/>
    </row>
    <row r="489" spans="2:12" ht="19.5" customHeight="1">
      <c r="B489" s="549"/>
      <c r="C489" s="549"/>
      <c r="D489" s="549"/>
      <c r="E489" s="549"/>
      <c r="F489" s="549"/>
      <c r="G489" s="549"/>
      <c r="H489" s="549"/>
      <c r="I489" s="549"/>
      <c r="J489" s="549"/>
      <c r="K489" s="549"/>
      <c r="L489" s="549"/>
    </row>
    <row r="490" spans="2:12" ht="19.5" customHeight="1">
      <c r="B490" s="889" t="s">
        <v>863</v>
      </c>
      <c r="C490" s="889"/>
      <c r="D490" s="889"/>
      <c r="E490" s="889"/>
      <c r="F490" s="550"/>
      <c r="G490" s="551" t="s">
        <v>864</v>
      </c>
      <c r="H490" s="891" t="str">
        <f>'Настройки ТИК'!$C$17</f>
        <v>${bdate_ik}</v>
      </c>
      <c r="I490" s="890"/>
      <c r="J490" s="551" t="s">
        <v>790</v>
      </c>
      <c r="K490" s="891" t="str">
        <f>'Настройки ТИК'!$D$17</f>
        <v>${edate_ik}</v>
      </c>
      <c r="L490" s="890"/>
    </row>
    <row r="491" spans="2:12" ht="19.5" customHeight="1">
      <c r="B491" s="549"/>
      <c r="C491" s="549"/>
      <c r="D491" s="549"/>
      <c r="E491" s="549"/>
      <c r="F491" s="549"/>
      <c r="G491" s="549"/>
      <c r="H491" s="549"/>
      <c r="I491" s="549"/>
      <c r="J491" s="549"/>
      <c r="K491" s="549"/>
      <c r="L491" s="549"/>
    </row>
    <row r="492" spans="2:12" ht="19.5" customHeight="1">
      <c r="B492" s="551"/>
      <c r="C492" s="551"/>
      <c r="D492" s="551"/>
      <c r="E492" s="551"/>
      <c r="F492" s="551"/>
      <c r="G492" s="551"/>
      <c r="H492" s="551"/>
      <c r="I492" s="551"/>
      <c r="J492" s="551"/>
      <c r="K492" s="551"/>
      <c r="L492" s="551"/>
    </row>
    <row r="493" spans="2:12" ht="132.75" customHeight="1">
      <c r="B493" s="892" t="s">
        <v>865</v>
      </c>
      <c r="C493" s="892"/>
      <c r="D493" s="892"/>
      <c r="E493" s="892"/>
      <c r="F493" s="553"/>
      <c r="G493" s="893" t="str">
        <f>'Настройки ТИК'!$B$9</f>
        <v>${name_choice}</v>
      </c>
      <c r="H493" s="893"/>
      <c r="I493" s="893"/>
      <c r="J493" s="893"/>
      <c r="K493" s="893"/>
      <c r="L493" s="893"/>
    </row>
    <row r="494" spans="2:12" ht="19.5" customHeight="1">
      <c r="B494" s="549"/>
      <c r="C494" s="549"/>
      <c r="D494" s="549"/>
      <c r="E494" s="549"/>
      <c r="F494" s="549"/>
      <c r="G494" s="549"/>
      <c r="H494" s="549"/>
      <c r="I494" s="549"/>
      <c r="J494" s="549"/>
      <c r="K494" s="549"/>
      <c r="L494" s="549"/>
    </row>
    <row r="495" spans="2:12" ht="39.75" customHeight="1">
      <c r="B495" s="894" t="s">
        <v>1092</v>
      </c>
      <c r="C495" s="894"/>
      <c r="D495" s="894"/>
      <c r="E495" s="894"/>
      <c r="F495" s="894"/>
      <c r="G495" s="894"/>
      <c r="H495" s="894"/>
      <c r="I495" s="894"/>
      <c r="J495" s="894"/>
      <c r="K495" s="895">
        <f>'Расчётная Ведомость'!$M$35</f>
        <v>0</v>
      </c>
      <c r="L495" s="890"/>
    </row>
    <row r="496" spans="2:12" ht="19.5" customHeight="1">
      <c r="B496" s="554"/>
      <c r="C496" s="554"/>
      <c r="D496" s="554"/>
      <c r="E496" s="554"/>
      <c r="F496" s="554"/>
      <c r="G496" s="554"/>
      <c r="H496" s="554"/>
      <c r="I496" s="554"/>
      <c r="J496" s="554"/>
      <c r="K496" s="554"/>
      <c r="L496" s="554"/>
    </row>
    <row r="497" spans="2:12" ht="19.5" customHeight="1">
      <c r="B497" s="896" t="s">
        <v>518</v>
      </c>
      <c r="C497" s="896"/>
      <c r="D497" s="896"/>
      <c r="E497" s="896"/>
      <c r="F497" s="896"/>
      <c r="G497" s="896"/>
      <c r="H497" s="896"/>
      <c r="I497" s="896"/>
      <c r="J497" s="896"/>
      <c r="K497" s="895">
        <f>'Расчётная Ведомость'!$R$35</f>
        <v>0</v>
      </c>
      <c r="L497" s="890"/>
    </row>
    <row r="498" spans="2:12" ht="19.5" customHeight="1">
      <c r="B498" s="549"/>
      <c r="C498" s="549"/>
      <c r="D498" s="549"/>
      <c r="E498" s="549"/>
      <c r="F498" s="549"/>
      <c r="G498" s="549"/>
      <c r="H498" s="549"/>
      <c r="I498" s="549"/>
      <c r="J498" s="549"/>
      <c r="K498" s="549"/>
      <c r="L498" s="549"/>
    </row>
    <row r="499" spans="2:12" ht="19.5" customHeight="1">
      <c r="B499" s="899" t="s">
        <v>889</v>
      </c>
      <c r="C499" s="899"/>
      <c r="D499" s="899"/>
      <c r="E499" s="899"/>
      <c r="F499" s="899"/>
      <c r="G499" s="900" t="e">
        <f ca="1">'Сведения ФОВ'!GC112</f>
        <v>#VALUE!</v>
      </c>
      <c r="H499" s="900"/>
      <c r="I499" s="549" t="s">
        <v>866</v>
      </c>
      <c r="K499" s="895" t="e">
        <f ca="1">'Расчётная Ведомость'!U35</f>
        <v>#VALUE!</v>
      </c>
      <c r="L499" s="890"/>
    </row>
    <row r="500" spans="2:12" ht="19.5" customHeight="1">
      <c r="B500" s="555" t="s">
        <v>888</v>
      </c>
      <c r="C500" s="555"/>
      <c r="D500" s="555"/>
      <c r="E500" s="555"/>
      <c r="F500" s="555"/>
      <c r="I500" s="549"/>
      <c r="J500" s="549"/>
      <c r="K500" s="549"/>
      <c r="L500" s="549"/>
    </row>
    <row r="501" spans="2:12" ht="19.5" customHeight="1">
      <c r="B501" s="899" t="s">
        <v>890</v>
      </c>
      <c r="C501" s="899"/>
      <c r="D501" s="899"/>
      <c r="E501" s="899"/>
      <c r="F501" s="899"/>
      <c r="G501" s="895" t="e">
        <f ca="1">INDIRECT("'Сведения ФОВ'!GC"&amp;MROUND(N($A$1),1)+30)</f>
        <v>#VALUE!</v>
      </c>
      <c r="H501" s="890"/>
      <c r="I501" s="549"/>
      <c r="J501" s="549"/>
      <c r="K501" s="549"/>
      <c r="L501" s="549"/>
    </row>
    <row r="502" spans="2:12" ht="19.5" customHeight="1">
      <c r="B502" s="899" t="s">
        <v>13</v>
      </c>
      <c r="C502" s="899"/>
      <c r="D502" s="899"/>
      <c r="E502" s="899"/>
      <c r="F502" s="899"/>
      <c r="G502" s="895" t="e">
        <f ca="1">INDIRECT("'Сведения ФОВ'!GC"&amp;MROUND(N($A$1),1)+31)</f>
        <v>#VALUE!</v>
      </c>
      <c r="H502" s="890"/>
      <c r="I502" s="549"/>
      <c r="J502" s="549"/>
      <c r="K502" s="549"/>
      <c r="L502" s="549"/>
    </row>
    <row r="503" spans="2:12" ht="19.5" customHeight="1">
      <c r="B503" s="899" t="s">
        <v>263</v>
      </c>
      <c r="C503" s="899"/>
      <c r="D503" s="899"/>
      <c r="E503" s="899"/>
      <c r="F503" s="899"/>
      <c r="I503" s="549"/>
      <c r="J503" s="549"/>
      <c r="K503" s="549"/>
      <c r="L503" s="549"/>
    </row>
    <row r="504" spans="2:12" ht="19.5" customHeight="1">
      <c r="B504" s="899" t="s">
        <v>891</v>
      </c>
      <c r="C504" s="899"/>
      <c r="D504" s="899"/>
      <c r="E504" s="899"/>
      <c r="F504" s="899"/>
      <c r="G504" s="895" t="e">
        <f ca="1">INDIRECT("'Сведения ФОВ'!GC"&amp;MROUND(N($A$1),1)+32)</f>
        <v>#VALUE!</v>
      </c>
      <c r="H504" s="890"/>
      <c r="I504" s="549"/>
      <c r="J504" s="549"/>
      <c r="K504" s="549"/>
      <c r="L504" s="549"/>
    </row>
    <row r="505" spans="2:12" ht="19.5" customHeight="1">
      <c r="B505" s="899" t="s">
        <v>16</v>
      </c>
      <c r="C505" s="899"/>
      <c r="D505" s="899"/>
      <c r="E505" s="899"/>
      <c r="F505" s="899"/>
      <c r="G505" s="895" t="e">
        <f ca="1">INDIRECT("'Сведения ФОВ'!GC"&amp;MROUND(N($A$1),1)+33)</f>
        <v>#VALUE!</v>
      </c>
      <c r="H505" s="890"/>
      <c r="I505" s="549"/>
      <c r="J505" s="549"/>
      <c r="K505" s="549"/>
      <c r="L505" s="549"/>
    </row>
    <row r="506" spans="2:12" ht="19.5" customHeight="1">
      <c r="B506" s="899" t="s">
        <v>420</v>
      </c>
      <c r="C506" s="899"/>
      <c r="D506" s="899"/>
      <c r="E506" s="899"/>
      <c r="F506" s="899"/>
      <c r="G506" s="895" t="e">
        <f ca="1">INDIRECT("'Сведения ФОВ'!GC"&amp;MROUND(N($A$1),1)+34)</f>
        <v>#VALUE!</v>
      </c>
      <c r="H506" s="890"/>
      <c r="I506" s="549"/>
      <c r="J506" s="549"/>
      <c r="K506" s="549"/>
      <c r="L506" s="549"/>
    </row>
    <row r="507" spans="2:12" ht="19.5" customHeight="1">
      <c r="B507" s="549"/>
      <c r="C507" s="549"/>
      <c r="D507" s="549"/>
      <c r="E507" s="549"/>
      <c r="F507" s="549"/>
      <c r="G507" s="549"/>
      <c r="H507" s="549"/>
      <c r="I507" s="549"/>
      <c r="J507" s="549"/>
      <c r="K507" s="549"/>
      <c r="L507" s="549"/>
    </row>
    <row r="508" spans="2:12" ht="19.5" customHeight="1">
      <c r="B508" s="549" t="s">
        <v>140</v>
      </c>
      <c r="C508" s="549"/>
      <c r="D508" s="556"/>
      <c r="E508" s="556"/>
      <c r="F508" s="549"/>
      <c r="G508" s="901" t="e">
        <f>'Настройки УИК'!$I$43</f>
        <v>#N/A</v>
      </c>
      <c r="H508" s="901"/>
      <c r="I508" s="901"/>
      <c r="J508" s="901"/>
      <c r="K508" s="901"/>
      <c r="L508" s="901"/>
    </row>
    <row r="509" spans="2:12" ht="19.5" customHeight="1">
      <c r="B509" s="549"/>
      <c r="C509" s="549"/>
      <c r="D509" s="902" t="s">
        <v>5</v>
      </c>
      <c r="E509" s="902"/>
      <c r="F509" s="557"/>
      <c r="G509" s="549"/>
      <c r="H509" s="549"/>
      <c r="I509" s="549"/>
      <c r="J509" s="549"/>
      <c r="K509" s="549"/>
      <c r="L509" s="549"/>
    </row>
    <row r="510" spans="2:12" ht="19.5" customHeight="1">
      <c r="B510" s="549"/>
      <c r="C510" s="549"/>
      <c r="D510" s="549"/>
      <c r="E510" s="549"/>
      <c r="F510" s="549"/>
      <c r="G510" s="549"/>
      <c r="H510" s="549"/>
      <c r="I510" s="549"/>
      <c r="J510" s="549"/>
      <c r="K510" s="549"/>
      <c r="L510" s="549"/>
    </row>
    <row r="513" spans="2:12" ht="19.5" customHeight="1">
      <c r="B513" s="903" t="s">
        <v>862</v>
      </c>
      <c r="C513" s="903"/>
      <c r="D513" s="903"/>
      <c r="E513" s="903"/>
      <c r="F513" s="903"/>
      <c r="G513" s="903"/>
      <c r="H513" s="903"/>
      <c r="I513" s="903"/>
      <c r="J513" s="903"/>
      <c r="K513" s="903"/>
      <c r="L513" s="903"/>
    </row>
    <row r="514" spans="2:12" ht="19.5" customHeight="1">
      <c r="B514" s="904" t="s">
        <v>886</v>
      </c>
      <c r="C514" s="904"/>
      <c r="D514" s="904"/>
      <c r="E514" s="904"/>
      <c r="F514" s="904"/>
      <c r="G514" s="904"/>
      <c r="H514" s="904"/>
      <c r="I514" s="904"/>
      <c r="J514" s="904"/>
      <c r="K514" s="904"/>
      <c r="L514" s="904"/>
    </row>
    <row r="515" spans="2:12" ht="19.5" customHeight="1">
      <c r="B515" s="905" t="s">
        <v>887</v>
      </c>
      <c r="C515" s="905"/>
      <c r="D515" s="905"/>
      <c r="E515" s="905"/>
      <c r="F515" s="905"/>
      <c r="G515" s="905"/>
      <c r="H515" s="905"/>
      <c r="I515" s="901" t="str">
        <f>'Настройки УИК'!J5</f>
        <v>${num_ik}</v>
      </c>
      <c r="J515" s="901"/>
      <c r="K515" s="548"/>
      <c r="L515" s="548"/>
    </row>
    <row r="516" spans="2:12" ht="19.5" customHeight="1">
      <c r="B516" s="904" t="s">
        <v>516</v>
      </c>
      <c r="C516" s="904"/>
      <c r="D516" s="904"/>
      <c r="E516" s="904"/>
      <c r="F516" s="904"/>
      <c r="G516" s="904"/>
      <c r="H516" s="904"/>
      <c r="I516" s="904"/>
      <c r="J516" s="904"/>
      <c r="K516" s="904"/>
      <c r="L516" s="904"/>
    </row>
    <row r="517" spans="2:12" ht="19.5" customHeight="1">
      <c r="B517" s="549"/>
      <c r="C517" s="549"/>
      <c r="D517" s="549"/>
      <c r="E517" s="549"/>
      <c r="F517" s="549"/>
      <c r="G517" s="549"/>
      <c r="H517" s="549"/>
      <c r="I517" s="549"/>
      <c r="J517" s="549"/>
      <c r="K517" s="549"/>
      <c r="L517" s="549"/>
    </row>
    <row r="518" spans="2:12" ht="19.5" customHeight="1">
      <c r="B518" s="889" t="s">
        <v>833</v>
      </c>
      <c r="C518" s="889"/>
      <c r="D518" s="890" t="str">
        <f>'Расчётная Ведомость'!B36</f>
        <v>${fio17}</v>
      </c>
      <c r="E518" s="890"/>
      <c r="F518" s="890"/>
      <c r="G518" s="890"/>
      <c r="H518" s="890"/>
      <c r="I518" s="890"/>
      <c r="J518" s="890"/>
      <c r="K518" s="890"/>
      <c r="L518" s="890"/>
    </row>
    <row r="519" spans="2:12" ht="19.5" customHeight="1">
      <c r="B519" s="549"/>
      <c r="C519" s="549"/>
      <c r="D519" s="549"/>
      <c r="E519" s="549"/>
      <c r="F519" s="549"/>
      <c r="G519" s="549"/>
      <c r="H519" s="549"/>
      <c r="I519" s="549"/>
      <c r="J519" s="549"/>
      <c r="K519" s="549"/>
      <c r="L519" s="549"/>
    </row>
    <row r="520" spans="2:12" ht="19.5" customHeight="1">
      <c r="B520" s="889" t="s">
        <v>45</v>
      </c>
      <c r="C520" s="889"/>
      <c r="D520" s="890" t="str">
        <f>'Расчётная Ведомость'!C36</f>
        <v/>
      </c>
      <c r="E520" s="890"/>
      <c r="F520" s="890"/>
      <c r="G520" s="890"/>
      <c r="H520" s="890"/>
      <c r="I520" s="890"/>
      <c r="J520" s="890"/>
      <c r="K520" s="890"/>
      <c r="L520" s="890"/>
    </row>
    <row r="521" spans="2:12" ht="19.5" customHeight="1">
      <c r="B521" s="549"/>
      <c r="C521" s="549"/>
      <c r="D521" s="549"/>
      <c r="E521" s="549"/>
      <c r="F521" s="549"/>
      <c r="G521" s="549"/>
      <c r="H521" s="549"/>
      <c r="I521" s="549"/>
      <c r="J521" s="549"/>
      <c r="K521" s="549"/>
      <c r="L521" s="549"/>
    </row>
    <row r="522" spans="2:12" ht="19.5" customHeight="1">
      <c r="B522" s="889" t="s">
        <v>863</v>
      </c>
      <c r="C522" s="889"/>
      <c r="D522" s="889"/>
      <c r="E522" s="889"/>
      <c r="F522" s="550"/>
      <c r="G522" s="551" t="s">
        <v>864</v>
      </c>
      <c r="H522" s="891" t="str">
        <f>'Настройки ТИК'!$C$17</f>
        <v>${bdate_ik}</v>
      </c>
      <c r="I522" s="890"/>
      <c r="J522" s="551" t="s">
        <v>790</v>
      </c>
      <c r="K522" s="891" t="str">
        <f>'Настройки ТИК'!$D$17</f>
        <v>${edate_ik}</v>
      </c>
      <c r="L522" s="890"/>
    </row>
    <row r="523" spans="2:12" ht="19.5" customHeight="1">
      <c r="B523" s="549"/>
      <c r="C523" s="549"/>
      <c r="D523" s="549"/>
      <c r="E523" s="549"/>
      <c r="F523" s="549"/>
      <c r="G523" s="549"/>
      <c r="H523" s="549"/>
      <c r="I523" s="549"/>
      <c r="J523" s="549"/>
      <c r="K523" s="549"/>
      <c r="L523" s="549"/>
    </row>
    <row r="524" spans="2:12" ht="19.5" customHeight="1">
      <c r="B524" s="551"/>
      <c r="C524" s="551"/>
      <c r="D524" s="551"/>
      <c r="E524" s="551"/>
      <c r="F524" s="551"/>
      <c r="G524" s="551"/>
      <c r="H524" s="551"/>
      <c r="I524" s="551"/>
      <c r="J524" s="551"/>
      <c r="K524" s="551"/>
      <c r="L524" s="551"/>
    </row>
    <row r="525" spans="2:12" ht="132.75" customHeight="1">
      <c r="B525" s="892" t="s">
        <v>865</v>
      </c>
      <c r="C525" s="892"/>
      <c r="D525" s="892"/>
      <c r="E525" s="892"/>
      <c r="F525" s="553"/>
      <c r="G525" s="893" t="str">
        <f>'Настройки ТИК'!$B$9</f>
        <v>${name_choice}</v>
      </c>
      <c r="H525" s="893"/>
      <c r="I525" s="893"/>
      <c r="J525" s="893"/>
      <c r="K525" s="893"/>
      <c r="L525" s="893"/>
    </row>
    <row r="526" spans="2:12" ht="19.5" customHeight="1">
      <c r="B526" s="549"/>
      <c r="C526" s="549"/>
      <c r="D526" s="549"/>
      <c r="E526" s="549"/>
      <c r="F526" s="549"/>
      <c r="G526" s="549"/>
      <c r="H526" s="549"/>
      <c r="I526" s="549"/>
      <c r="J526" s="549"/>
      <c r="K526" s="549"/>
      <c r="L526" s="549"/>
    </row>
    <row r="527" spans="2:12" ht="39.75" customHeight="1">
      <c r="B527" s="894" t="s">
        <v>1092</v>
      </c>
      <c r="C527" s="894"/>
      <c r="D527" s="894"/>
      <c r="E527" s="894"/>
      <c r="F527" s="894"/>
      <c r="G527" s="894"/>
      <c r="H527" s="894"/>
      <c r="I527" s="894"/>
      <c r="J527" s="894"/>
      <c r="K527" s="895">
        <f>'Расчётная Ведомость'!M36</f>
        <v>0</v>
      </c>
      <c r="L527" s="890"/>
    </row>
    <row r="528" spans="2:12" ht="19.5" customHeight="1">
      <c r="B528" s="554"/>
      <c r="C528" s="554"/>
      <c r="D528" s="554"/>
      <c r="E528" s="554"/>
      <c r="F528" s="554"/>
      <c r="G528" s="554"/>
      <c r="H528" s="554"/>
      <c r="I528" s="554"/>
      <c r="J528" s="554"/>
      <c r="K528" s="554"/>
      <c r="L528" s="554"/>
    </row>
    <row r="529" spans="2:12" ht="19.5" customHeight="1">
      <c r="B529" s="896" t="s">
        <v>518</v>
      </c>
      <c r="C529" s="896"/>
      <c r="D529" s="896"/>
      <c r="E529" s="896"/>
      <c r="F529" s="896"/>
      <c r="G529" s="896"/>
      <c r="H529" s="896"/>
      <c r="I529" s="896"/>
      <c r="J529" s="896"/>
      <c r="K529" s="895">
        <f>'Расчётная Ведомость'!R36</f>
        <v>0</v>
      </c>
      <c r="L529" s="890"/>
    </row>
    <row r="530" spans="2:12" ht="19.5" customHeight="1">
      <c r="B530" s="549"/>
      <c r="C530" s="549"/>
      <c r="D530" s="549"/>
      <c r="E530" s="549"/>
      <c r="F530" s="549"/>
      <c r="G530" s="549"/>
      <c r="H530" s="549"/>
      <c r="I530" s="549"/>
      <c r="J530" s="549"/>
      <c r="K530" s="549"/>
      <c r="L530" s="549"/>
    </row>
    <row r="531" spans="2:12" ht="19.5" customHeight="1">
      <c r="B531" s="899" t="s">
        <v>889</v>
      </c>
      <c r="C531" s="899"/>
      <c r="D531" s="899"/>
      <c r="E531" s="899"/>
      <c r="F531" s="899"/>
      <c r="G531" s="900" t="e">
        <f ca="1">'Сведения ФОВ'!GO112</f>
        <v>#VALUE!</v>
      </c>
      <c r="H531" s="900"/>
      <c r="I531" s="549" t="s">
        <v>866</v>
      </c>
      <c r="K531" s="895" t="e">
        <f ca="1">'Расчётная Ведомость'!U36</f>
        <v>#VALUE!</v>
      </c>
      <c r="L531" s="890"/>
    </row>
    <row r="532" spans="2:12" ht="19.5" customHeight="1">
      <c r="B532" s="555" t="s">
        <v>888</v>
      </c>
      <c r="C532" s="555"/>
      <c r="D532" s="555"/>
      <c r="E532" s="555"/>
      <c r="F532" s="555"/>
      <c r="I532" s="549"/>
      <c r="J532" s="549"/>
      <c r="K532" s="549"/>
      <c r="L532" s="549"/>
    </row>
    <row r="533" spans="2:12" ht="19.5" customHeight="1">
      <c r="B533" s="899" t="s">
        <v>890</v>
      </c>
      <c r="C533" s="899"/>
      <c r="D533" s="899"/>
      <c r="E533" s="899"/>
      <c r="F533" s="899"/>
      <c r="G533" s="895" t="e">
        <f ca="1">INDIRECT("'Сведения ФОВ'!GO"&amp;MROUND(N($A$1),1)+30)</f>
        <v>#VALUE!</v>
      </c>
      <c r="H533" s="890"/>
      <c r="I533" s="549"/>
      <c r="J533" s="549"/>
      <c r="K533" s="549"/>
      <c r="L533" s="549"/>
    </row>
    <row r="534" spans="2:12" ht="19.5" customHeight="1">
      <c r="B534" s="899" t="s">
        <v>13</v>
      </c>
      <c r="C534" s="899"/>
      <c r="D534" s="899"/>
      <c r="E534" s="899"/>
      <c r="F534" s="899"/>
      <c r="G534" s="895" t="e">
        <f ca="1">INDIRECT("'Сведения ФОВ'!GO"&amp;MROUND(N($A$1),1)+31)</f>
        <v>#VALUE!</v>
      </c>
      <c r="H534" s="890"/>
      <c r="I534" s="549"/>
      <c r="J534" s="549"/>
      <c r="K534" s="549"/>
      <c r="L534" s="549"/>
    </row>
    <row r="535" spans="2:12" ht="19.5" customHeight="1">
      <c r="B535" s="899" t="s">
        <v>263</v>
      </c>
      <c r="C535" s="899"/>
      <c r="D535" s="899"/>
      <c r="E535" s="899"/>
      <c r="F535" s="899"/>
      <c r="I535" s="549"/>
      <c r="J535" s="549"/>
      <c r="K535" s="549"/>
      <c r="L535" s="549"/>
    </row>
    <row r="536" spans="2:12" ht="19.5" customHeight="1">
      <c r="B536" s="899" t="s">
        <v>891</v>
      </c>
      <c r="C536" s="899"/>
      <c r="D536" s="899"/>
      <c r="E536" s="899"/>
      <c r="F536" s="899"/>
      <c r="G536" s="895" t="e">
        <f ca="1">INDIRECT("'Сведения ФОВ'!GO"&amp;MROUND(N($A$1),1)+32)</f>
        <v>#VALUE!</v>
      </c>
      <c r="H536" s="890"/>
      <c r="I536" s="549"/>
      <c r="J536" s="549"/>
      <c r="K536" s="549"/>
      <c r="L536" s="549"/>
    </row>
    <row r="537" spans="2:12" ht="19.5" customHeight="1">
      <c r="B537" s="899" t="s">
        <v>16</v>
      </c>
      <c r="C537" s="899"/>
      <c r="D537" s="899"/>
      <c r="E537" s="899"/>
      <c r="F537" s="899"/>
      <c r="G537" s="895" t="e">
        <f ca="1">INDIRECT("'Сведения ФОВ'!GO"&amp;MROUND(N($A$1),1)+33)</f>
        <v>#VALUE!</v>
      </c>
      <c r="H537" s="890"/>
      <c r="I537" s="549"/>
      <c r="J537" s="549"/>
      <c r="K537" s="549"/>
      <c r="L537" s="549"/>
    </row>
    <row r="538" spans="2:12" ht="19.5" customHeight="1">
      <c r="B538" s="899" t="s">
        <v>420</v>
      </c>
      <c r="C538" s="899"/>
      <c r="D538" s="899"/>
      <c r="E538" s="899"/>
      <c r="F538" s="899"/>
      <c r="G538" s="895" t="e">
        <f ca="1">INDIRECT("'Сведения ФОВ'!GO"&amp;MROUND(N($A$1),1)+34)</f>
        <v>#VALUE!</v>
      </c>
      <c r="H538" s="890"/>
      <c r="I538" s="549"/>
      <c r="J538" s="549"/>
      <c r="K538" s="549"/>
      <c r="L538" s="549"/>
    </row>
    <row r="539" spans="2:12" ht="19.5" customHeight="1">
      <c r="B539" s="549"/>
      <c r="C539" s="549"/>
      <c r="D539" s="549"/>
      <c r="E539" s="549"/>
      <c r="F539" s="549"/>
      <c r="G539" s="549"/>
      <c r="H539" s="549"/>
      <c r="I539" s="549"/>
      <c r="J539" s="549"/>
      <c r="K539" s="549"/>
      <c r="L539" s="549"/>
    </row>
    <row r="540" spans="2:12" ht="19.5" customHeight="1">
      <c r="B540" s="549" t="s">
        <v>140</v>
      </c>
      <c r="C540" s="549"/>
      <c r="D540" s="556"/>
      <c r="E540" s="556"/>
      <c r="F540" s="549"/>
      <c r="G540" s="901" t="e">
        <f>'Настройки УИК'!$I$43</f>
        <v>#N/A</v>
      </c>
      <c r="H540" s="901"/>
      <c r="I540" s="901"/>
      <c r="J540" s="901"/>
      <c r="K540" s="901"/>
      <c r="L540" s="901"/>
    </row>
    <row r="541" spans="2:12" ht="19.5" customHeight="1">
      <c r="B541" s="549"/>
      <c r="C541" s="549"/>
      <c r="D541" s="902" t="s">
        <v>5</v>
      </c>
      <c r="E541" s="902"/>
      <c r="F541" s="557"/>
      <c r="G541" s="549"/>
      <c r="H541" s="549"/>
      <c r="I541" s="549"/>
      <c r="J541" s="549"/>
      <c r="K541" s="549"/>
      <c r="L541" s="549"/>
    </row>
    <row r="542" spans="2:12" ht="19.5" customHeight="1">
      <c r="B542" s="549"/>
      <c r="C542" s="549"/>
      <c r="D542" s="549"/>
      <c r="E542" s="549"/>
      <c r="F542" s="549"/>
      <c r="G542" s="549"/>
      <c r="H542" s="549"/>
      <c r="I542" s="549"/>
      <c r="J542" s="549"/>
      <c r="K542" s="549"/>
      <c r="L542" s="549"/>
    </row>
    <row r="545" spans="2:12" ht="19.5" customHeight="1">
      <c r="B545" s="903" t="s">
        <v>862</v>
      </c>
      <c r="C545" s="903"/>
      <c r="D545" s="903"/>
      <c r="E545" s="903"/>
      <c r="F545" s="903"/>
      <c r="G545" s="903"/>
      <c r="H545" s="903"/>
      <c r="I545" s="903"/>
      <c r="J545" s="903"/>
      <c r="K545" s="903"/>
      <c r="L545" s="903"/>
    </row>
    <row r="546" spans="2:12" ht="19.5" customHeight="1">
      <c r="B546" s="904" t="s">
        <v>886</v>
      </c>
      <c r="C546" s="904"/>
      <c r="D546" s="904"/>
      <c r="E546" s="904"/>
      <c r="F546" s="904"/>
      <c r="G546" s="904"/>
      <c r="H546" s="904"/>
      <c r="I546" s="904"/>
      <c r="J546" s="904"/>
      <c r="K546" s="904"/>
      <c r="L546" s="904"/>
    </row>
    <row r="547" spans="2:12" ht="19.5" customHeight="1">
      <c r="B547" s="905" t="s">
        <v>887</v>
      </c>
      <c r="C547" s="905"/>
      <c r="D547" s="905"/>
      <c r="E547" s="905"/>
      <c r="F547" s="905"/>
      <c r="G547" s="905"/>
      <c r="H547" s="905"/>
      <c r="I547" s="901" t="str">
        <f>'Настройки УИК'!J5</f>
        <v>${num_ik}</v>
      </c>
      <c r="J547" s="901"/>
      <c r="K547" s="548"/>
      <c r="L547" s="548"/>
    </row>
    <row r="548" spans="2:12" ht="19.5" customHeight="1">
      <c r="B548" s="904" t="s">
        <v>516</v>
      </c>
      <c r="C548" s="904"/>
      <c r="D548" s="904"/>
      <c r="E548" s="904"/>
      <c r="F548" s="904"/>
      <c r="G548" s="904"/>
      <c r="H548" s="904"/>
      <c r="I548" s="904"/>
      <c r="J548" s="904"/>
      <c r="K548" s="904"/>
      <c r="L548" s="904"/>
    </row>
    <row r="549" spans="2:12" ht="19.5" customHeight="1">
      <c r="B549" s="549"/>
      <c r="C549" s="549"/>
      <c r="D549" s="549"/>
      <c r="E549" s="549"/>
      <c r="F549" s="549"/>
      <c r="G549" s="549"/>
      <c r="H549" s="549"/>
      <c r="I549" s="549"/>
      <c r="J549" s="549"/>
      <c r="K549" s="549"/>
      <c r="L549" s="549"/>
    </row>
    <row r="550" spans="2:12" ht="19.5" customHeight="1">
      <c r="B550" s="889" t="s">
        <v>833</v>
      </c>
      <c r="C550" s="889"/>
      <c r="D550" s="890" t="str">
        <f>'Расчётная Ведомость'!B37</f>
        <v>${fio18}</v>
      </c>
      <c r="E550" s="890"/>
      <c r="F550" s="890"/>
      <c r="G550" s="890"/>
      <c r="H550" s="890"/>
      <c r="I550" s="890"/>
      <c r="J550" s="890"/>
      <c r="K550" s="890"/>
      <c r="L550" s="890"/>
    </row>
    <row r="551" spans="2:12" ht="19.5" customHeight="1">
      <c r="B551" s="549"/>
      <c r="C551" s="549"/>
      <c r="D551" s="549"/>
      <c r="E551" s="549"/>
      <c r="F551" s="549"/>
      <c r="G551" s="549"/>
      <c r="H551" s="549"/>
      <c r="I551" s="549"/>
      <c r="J551" s="549"/>
      <c r="K551" s="549"/>
      <c r="L551" s="549"/>
    </row>
    <row r="552" spans="2:12" ht="19.5" customHeight="1">
      <c r="B552" s="889" t="s">
        <v>45</v>
      </c>
      <c r="C552" s="889"/>
      <c r="D552" s="890" t="str">
        <f>'Расчётная Ведомость'!C37</f>
        <v/>
      </c>
      <c r="E552" s="890"/>
      <c r="F552" s="890"/>
      <c r="G552" s="890"/>
      <c r="H552" s="890"/>
      <c r="I552" s="890"/>
      <c r="J552" s="890"/>
      <c r="K552" s="890"/>
      <c r="L552" s="890"/>
    </row>
    <row r="553" spans="2:12" ht="19.5" customHeight="1">
      <c r="B553" s="549"/>
      <c r="C553" s="549"/>
      <c r="D553" s="549"/>
      <c r="E553" s="549"/>
      <c r="F553" s="549"/>
      <c r="G553" s="549"/>
      <c r="H553" s="549"/>
      <c r="I553" s="549"/>
      <c r="J553" s="549"/>
      <c r="K553" s="549"/>
      <c r="L553" s="549"/>
    </row>
    <row r="554" spans="2:12" ht="19.5" customHeight="1">
      <c r="B554" s="889" t="s">
        <v>863</v>
      </c>
      <c r="C554" s="889"/>
      <c r="D554" s="889"/>
      <c r="E554" s="889"/>
      <c r="F554" s="550"/>
      <c r="G554" s="551" t="s">
        <v>864</v>
      </c>
      <c r="H554" s="891" t="str">
        <f>'Настройки ТИК'!$C$17</f>
        <v>${bdate_ik}</v>
      </c>
      <c r="I554" s="890"/>
      <c r="J554" s="551" t="s">
        <v>790</v>
      </c>
      <c r="K554" s="891" t="str">
        <f>'Настройки ТИК'!$D$17</f>
        <v>${edate_ik}</v>
      </c>
      <c r="L554" s="890"/>
    </row>
    <row r="555" spans="2:12" ht="19.5" customHeight="1">
      <c r="B555" s="549"/>
      <c r="C555" s="549"/>
      <c r="D555" s="549"/>
      <c r="E555" s="549"/>
      <c r="F555" s="549"/>
      <c r="G555" s="549"/>
      <c r="H555" s="549"/>
      <c r="I555" s="549"/>
      <c r="J555" s="549"/>
      <c r="K555" s="549"/>
      <c r="L555" s="549"/>
    </row>
    <row r="556" spans="2:12" ht="19.5" customHeight="1">
      <c r="B556" s="551"/>
      <c r="C556" s="551"/>
      <c r="D556" s="551"/>
      <c r="E556" s="551"/>
      <c r="F556" s="551"/>
      <c r="G556" s="551"/>
      <c r="H556" s="551"/>
      <c r="I556" s="551"/>
      <c r="J556" s="551"/>
      <c r="K556" s="551"/>
      <c r="L556" s="551"/>
    </row>
    <row r="557" spans="2:12" ht="132.75" customHeight="1">
      <c r="B557" s="892" t="s">
        <v>865</v>
      </c>
      <c r="C557" s="892"/>
      <c r="D557" s="892"/>
      <c r="E557" s="892"/>
      <c r="F557" s="553"/>
      <c r="G557" s="893" t="str">
        <f>'Настройки ТИК'!$B$9</f>
        <v>${name_choice}</v>
      </c>
      <c r="H557" s="893"/>
      <c r="I557" s="893"/>
      <c r="J557" s="893"/>
      <c r="K557" s="893"/>
      <c r="L557" s="893"/>
    </row>
    <row r="558" spans="2:12" ht="19.5" customHeight="1">
      <c r="B558" s="549"/>
      <c r="C558" s="549"/>
      <c r="D558" s="549"/>
      <c r="E558" s="549"/>
      <c r="F558" s="549"/>
      <c r="G558" s="549"/>
      <c r="H558" s="549"/>
      <c r="I558" s="549"/>
      <c r="J558" s="549"/>
      <c r="K558" s="549"/>
      <c r="L558" s="549"/>
    </row>
    <row r="559" spans="2:12" ht="39.75" customHeight="1">
      <c r="B559" s="894" t="s">
        <v>1092</v>
      </c>
      <c r="C559" s="894"/>
      <c r="D559" s="894"/>
      <c r="E559" s="894"/>
      <c r="F559" s="894"/>
      <c r="G559" s="894"/>
      <c r="H559" s="894"/>
      <c r="I559" s="894"/>
      <c r="J559" s="894"/>
      <c r="K559" s="895">
        <f>'Расчётная Ведомость'!$M$37</f>
        <v>0</v>
      </c>
      <c r="L559" s="890"/>
    </row>
    <row r="560" spans="2:12" ht="19.5" customHeight="1">
      <c r="B560" s="554"/>
      <c r="C560" s="554"/>
      <c r="D560" s="554"/>
      <c r="E560" s="554"/>
      <c r="F560" s="554"/>
      <c r="G560" s="554"/>
      <c r="H560" s="554"/>
      <c r="I560" s="554"/>
      <c r="J560" s="554"/>
      <c r="K560" s="554"/>
      <c r="L560" s="554"/>
    </row>
    <row r="561" spans="2:13" ht="19.5" customHeight="1">
      <c r="B561" s="896" t="s">
        <v>518</v>
      </c>
      <c r="C561" s="896"/>
      <c r="D561" s="896"/>
      <c r="E561" s="896"/>
      <c r="F561" s="896"/>
      <c r="G561" s="896"/>
      <c r="H561" s="896"/>
      <c r="I561" s="896"/>
      <c r="J561" s="896"/>
      <c r="K561" s="895">
        <f>'Расчётная Ведомость'!$R$37</f>
        <v>0</v>
      </c>
      <c r="L561" s="890"/>
    </row>
    <row r="562" spans="2:13" ht="19.5" customHeight="1">
      <c r="B562" s="549"/>
      <c r="C562" s="549"/>
      <c r="D562" s="549"/>
      <c r="E562" s="549"/>
      <c r="F562" s="549"/>
      <c r="G562" s="549"/>
      <c r="H562" s="549"/>
      <c r="I562" s="549"/>
      <c r="J562" s="549"/>
      <c r="K562" s="549"/>
      <c r="L562" s="549"/>
    </row>
    <row r="563" spans="2:13" ht="19.5" customHeight="1">
      <c r="B563" s="899" t="s">
        <v>889</v>
      </c>
      <c r="C563" s="899"/>
      <c r="D563" s="899"/>
      <c r="E563" s="899"/>
      <c r="F563" s="899"/>
      <c r="G563" s="900" t="e">
        <f ca="1">'Сведения ФОВ'!HA112</f>
        <v>#VALUE!</v>
      </c>
      <c r="H563" s="900"/>
      <c r="I563" s="549" t="s">
        <v>866</v>
      </c>
      <c r="K563" s="895" t="e">
        <f ca="1">'Расчётная Ведомость'!U37</f>
        <v>#VALUE!</v>
      </c>
      <c r="L563" s="890"/>
    </row>
    <row r="564" spans="2:13" ht="19.5" customHeight="1">
      <c r="B564" s="555" t="s">
        <v>888</v>
      </c>
      <c r="C564" s="555"/>
      <c r="D564" s="555"/>
      <c r="E564" s="555"/>
      <c r="F564" s="555"/>
      <c r="I564" s="549"/>
      <c r="K564" s="549"/>
      <c r="L564" s="549"/>
    </row>
    <row r="565" spans="2:13" ht="19.5" customHeight="1">
      <c r="B565" s="899" t="s">
        <v>890</v>
      </c>
      <c r="C565" s="899"/>
      <c r="D565" s="899"/>
      <c r="E565" s="899"/>
      <c r="F565" s="899"/>
      <c r="G565" s="895" t="e">
        <f ca="1">INDIRECT("'Сведения ФОВ'!HA"&amp;MROUND(N($A$1),1)+30)</f>
        <v>#VALUE!</v>
      </c>
      <c r="H565" s="890"/>
      <c r="I565" s="549"/>
      <c r="K565" s="549"/>
      <c r="L565" s="549"/>
    </row>
    <row r="566" spans="2:13" ht="19.5" customHeight="1">
      <c r="B566" s="899" t="s">
        <v>13</v>
      </c>
      <c r="C566" s="899"/>
      <c r="D566" s="899"/>
      <c r="E566" s="899"/>
      <c r="F566" s="899"/>
      <c r="G566" s="895" t="e">
        <f ca="1">INDIRECT("'Сведения ФОВ'!HA"&amp;MROUND(N($A$1),1)+31)</f>
        <v>#VALUE!</v>
      </c>
      <c r="H566" s="890"/>
      <c r="I566" s="549"/>
      <c r="K566" s="549"/>
      <c r="L566" s="549"/>
    </row>
    <row r="567" spans="2:13" ht="19.5" customHeight="1">
      <c r="B567" s="899" t="s">
        <v>263</v>
      </c>
      <c r="C567" s="899"/>
      <c r="D567" s="899"/>
      <c r="E567" s="899"/>
      <c r="F567" s="899"/>
      <c r="I567" s="549"/>
      <c r="K567" s="549"/>
      <c r="L567" s="549"/>
    </row>
    <row r="568" spans="2:13" ht="19.5" customHeight="1">
      <c r="B568" s="899" t="s">
        <v>891</v>
      </c>
      <c r="C568" s="899"/>
      <c r="D568" s="899"/>
      <c r="E568" s="899"/>
      <c r="F568" s="899"/>
      <c r="G568" s="895" t="e">
        <f ca="1">INDIRECT("'Сведения ФОВ'!HA"&amp;MROUND(N($A$1),1)+32)</f>
        <v>#VALUE!</v>
      </c>
      <c r="H568" s="890"/>
      <c r="I568" s="549"/>
      <c r="J568" s="549"/>
      <c r="K568" s="549"/>
      <c r="L568" s="549"/>
    </row>
    <row r="569" spans="2:13" ht="19.5" customHeight="1">
      <c r="B569" s="899" t="s">
        <v>16</v>
      </c>
      <c r="C569" s="899"/>
      <c r="D569" s="899"/>
      <c r="E569" s="899"/>
      <c r="F569" s="899"/>
      <c r="G569" s="895" t="e">
        <f ca="1">INDIRECT("'Сведения ФОВ'!HA"&amp;MROUND(N($A$1),1)+33)</f>
        <v>#VALUE!</v>
      </c>
      <c r="H569" s="890"/>
      <c r="I569" s="549"/>
      <c r="J569" s="549"/>
      <c r="K569" s="549"/>
      <c r="L569" s="549"/>
    </row>
    <row r="570" spans="2:13" ht="19.5" customHeight="1">
      <c r="B570" s="899" t="s">
        <v>420</v>
      </c>
      <c r="C570" s="899"/>
      <c r="D570" s="899"/>
      <c r="E570" s="899"/>
      <c r="F570" s="899"/>
      <c r="G570" s="895" t="e">
        <f ca="1">INDIRECT("'Сведения ФОВ'!HA"&amp;MROUND(N($A$1),1)+34)</f>
        <v>#VALUE!</v>
      </c>
      <c r="H570" s="890"/>
      <c r="I570" s="549"/>
      <c r="J570" s="549"/>
      <c r="K570" s="549"/>
      <c r="L570" s="549"/>
    </row>
    <row r="571" spans="2:13" ht="19.5" customHeight="1">
      <c r="B571" s="549"/>
      <c r="C571" s="549"/>
      <c r="D571" s="549"/>
      <c r="E571" s="549"/>
      <c r="F571" s="549"/>
      <c r="G571" s="549"/>
      <c r="H571" s="549"/>
      <c r="I571" s="549"/>
      <c r="J571" s="549"/>
      <c r="K571" s="549"/>
      <c r="L571" s="549"/>
    </row>
    <row r="572" spans="2:13" ht="19.5" customHeight="1">
      <c r="B572" s="549" t="s">
        <v>140</v>
      </c>
      <c r="C572" s="549"/>
      <c r="D572" s="556"/>
      <c r="E572" s="556"/>
      <c r="F572" s="549"/>
      <c r="G572" s="901" t="e">
        <f>'Настройки УИК'!$I$43</f>
        <v>#N/A</v>
      </c>
      <c r="H572" s="901"/>
      <c r="I572" s="901"/>
      <c r="J572" s="901"/>
      <c r="K572" s="901"/>
      <c r="L572" s="901"/>
    </row>
    <row r="573" spans="2:13" ht="19.5" customHeight="1">
      <c r="B573" s="549"/>
      <c r="C573" s="549"/>
      <c r="D573" s="902" t="s">
        <v>5</v>
      </c>
      <c r="E573" s="902"/>
      <c r="F573" s="557"/>
      <c r="G573" s="549"/>
      <c r="H573" s="549"/>
      <c r="I573" s="549"/>
      <c r="J573" s="549"/>
      <c r="K573" s="549"/>
      <c r="L573" s="549"/>
    </row>
    <row r="574" spans="2:13" ht="19.5" customHeight="1">
      <c r="B574" s="549"/>
      <c r="C574" s="549"/>
      <c r="D574" s="549"/>
      <c r="E574" s="549"/>
      <c r="F574" s="549"/>
      <c r="G574" s="549"/>
      <c r="H574" s="549"/>
      <c r="I574" s="549"/>
      <c r="J574" s="549"/>
      <c r="K574" s="549"/>
      <c r="L574" s="549"/>
    </row>
    <row r="575" spans="2:13" ht="19.5" customHeight="1">
      <c r="M575" s="649"/>
    </row>
  </sheetData>
  <sheetProtection password="C09F" sheet="1"/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B371:F371"/>
    <mergeCell ref="G371:H371"/>
    <mergeCell ref="K371:L371"/>
    <mergeCell ref="B365:E365"/>
    <mergeCell ref="G365:L365"/>
    <mergeCell ref="B367:J367"/>
    <mergeCell ref="K367:L367"/>
    <mergeCell ref="B377:F377"/>
    <mergeCell ref="G377:H377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H426:I426"/>
    <mergeCell ref="K426:L426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373:F373"/>
    <mergeCell ref="G373:H373"/>
    <mergeCell ref="B374:F374"/>
    <mergeCell ref="G374:H374"/>
    <mergeCell ref="B375:F375"/>
    <mergeCell ref="B376:F376"/>
    <mergeCell ref="G376:H37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K234:L234"/>
    <mergeCell ref="B224:L224"/>
    <mergeCell ref="B225:L225"/>
    <mergeCell ref="B226:H226"/>
    <mergeCell ref="I226:J226"/>
    <mergeCell ref="B227:L227"/>
    <mergeCell ref="B228:L228"/>
    <mergeCell ref="B195:L195"/>
    <mergeCell ref="B197:C197"/>
    <mergeCell ref="D197:L197"/>
    <mergeCell ref="K210:L210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B130:C130"/>
    <mergeCell ref="D130:L130"/>
    <mergeCell ref="B132:C132"/>
    <mergeCell ref="D132:L132"/>
    <mergeCell ref="B135:E135"/>
    <mergeCell ref="H135:I135"/>
    <mergeCell ref="K135:L135"/>
    <mergeCell ref="G146:H146"/>
    <mergeCell ref="B128:H128"/>
    <mergeCell ref="I128:J128"/>
    <mergeCell ref="B107:E107"/>
    <mergeCell ref="G107:L107"/>
    <mergeCell ref="B109:J109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27:L127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EW16" sqref="EW16:EW17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07" t="s">
        <v>373</v>
      </c>
      <c r="AI2" s="907"/>
      <c r="AJ2" s="907"/>
      <c r="AK2" s="908"/>
      <c r="AL2" s="908"/>
      <c r="AM2" s="908"/>
      <c r="AN2" s="908"/>
      <c r="AO2" s="908"/>
      <c r="AP2" s="909" t="s">
        <v>179</v>
      </c>
      <c r="AQ2" s="909"/>
      <c r="AR2" s="910"/>
      <c r="AS2" s="910"/>
      <c r="AT2" s="910"/>
      <c r="AU2" s="910"/>
      <c r="AV2" s="910"/>
      <c r="AW2" s="910"/>
      <c r="AX2" s="910"/>
      <c r="AY2" s="910"/>
      <c r="AZ2" s="910"/>
      <c r="BA2" s="910"/>
      <c r="BB2" s="910"/>
      <c r="BC2" s="910"/>
      <c r="BD2" s="910"/>
      <c r="BE2" s="907">
        <v>20</v>
      </c>
      <c r="BF2" s="907"/>
      <c r="BG2" s="907"/>
      <c r="BH2" s="907"/>
      <c r="BI2" s="912"/>
      <c r="BJ2" s="912"/>
      <c r="BK2" s="912"/>
      <c r="BL2" s="907" t="s">
        <v>374</v>
      </c>
      <c r="BM2" s="907"/>
      <c r="BN2" s="907"/>
      <c r="BO2" s="907"/>
      <c r="BP2" s="907"/>
      <c r="BQ2" s="907"/>
      <c r="BR2" s="907"/>
      <c r="BS2" s="908"/>
      <c r="BT2" s="908"/>
      <c r="BU2" s="908"/>
      <c r="BV2" s="908"/>
      <c r="BW2" s="908"/>
      <c r="BX2" s="909" t="s">
        <v>179</v>
      </c>
      <c r="BY2" s="909"/>
      <c r="BZ2" s="910"/>
      <c r="CA2" s="910"/>
      <c r="CB2" s="910"/>
      <c r="CC2" s="910"/>
      <c r="CD2" s="910"/>
      <c r="CE2" s="910"/>
      <c r="CF2" s="910"/>
      <c r="CG2" s="910"/>
      <c r="CH2" s="910"/>
      <c r="CI2" s="910"/>
      <c r="CJ2" s="910"/>
      <c r="CK2" s="910"/>
      <c r="CL2" s="910"/>
      <c r="CM2" s="907">
        <v>20</v>
      </c>
      <c r="CN2" s="907"/>
      <c r="CO2" s="907"/>
      <c r="CP2" s="907"/>
      <c r="CQ2" s="912"/>
      <c r="CR2" s="912"/>
      <c r="CS2" s="912"/>
      <c r="CU2" s="909" t="s">
        <v>375</v>
      </c>
      <c r="CV2" s="909"/>
    </row>
    <row r="3" spans="1:109" s="80" customFormat="1" ht="15" customHeight="1">
      <c r="AH3" s="80" t="s">
        <v>376</v>
      </c>
      <c r="AP3" s="921"/>
      <c r="AQ3" s="921"/>
      <c r="AR3" s="921"/>
      <c r="AS3" s="921"/>
      <c r="AT3" s="921"/>
      <c r="AU3" s="921"/>
      <c r="AV3" s="921"/>
      <c r="AW3" s="921"/>
      <c r="AX3" s="921"/>
      <c r="AY3" s="921"/>
      <c r="AZ3" s="921"/>
      <c r="BA3" s="921"/>
      <c r="BB3" s="921"/>
      <c r="BC3" s="921"/>
      <c r="BD3" s="921"/>
      <c r="BE3" s="921"/>
      <c r="BF3" s="921"/>
      <c r="BG3" s="921"/>
      <c r="BH3" s="921"/>
      <c r="BI3" s="921"/>
      <c r="BJ3" s="921"/>
      <c r="BK3" s="921"/>
      <c r="BL3" s="921"/>
      <c r="BM3" s="921"/>
      <c r="BN3" s="921"/>
      <c r="BO3" s="921"/>
      <c r="BP3" s="921"/>
      <c r="BQ3" s="921"/>
      <c r="BR3" s="921"/>
      <c r="BS3" s="921"/>
      <c r="BT3" s="921"/>
      <c r="BU3" s="921"/>
      <c r="BV3" s="921"/>
      <c r="BW3" s="921"/>
      <c r="BX3" s="921"/>
      <c r="BY3" s="921"/>
      <c r="BZ3" s="921"/>
      <c r="CA3" s="921"/>
      <c r="CB3" s="921"/>
      <c r="CC3" s="921"/>
      <c r="CD3" s="921"/>
      <c r="CE3" s="921"/>
      <c r="CF3" s="921"/>
      <c r="CG3" s="921"/>
      <c r="CH3" s="921"/>
      <c r="CI3" s="921"/>
      <c r="CJ3" s="921"/>
      <c r="CK3" s="921"/>
      <c r="CL3" s="921"/>
      <c r="CM3" s="921"/>
      <c r="CN3" s="921"/>
      <c r="CO3" s="921"/>
      <c r="CP3" s="921"/>
      <c r="CQ3" s="921"/>
      <c r="CR3" s="907" t="s">
        <v>377</v>
      </c>
      <c r="CS3" s="907"/>
      <c r="CT3" s="907"/>
      <c r="CU3" s="907"/>
      <c r="CV3" s="907"/>
    </row>
    <row r="4" spans="1:109" s="80" customFormat="1" ht="14.25" customHeight="1">
      <c r="AH4" s="80" t="s">
        <v>378</v>
      </c>
      <c r="AU4" s="911"/>
      <c r="AV4" s="911"/>
      <c r="AW4" s="911"/>
      <c r="AX4" s="911"/>
      <c r="AY4" s="911"/>
      <c r="AZ4" s="911"/>
      <c r="BA4" s="911"/>
      <c r="BB4" s="911"/>
      <c r="BC4" s="911"/>
      <c r="BD4" s="911"/>
      <c r="BE4" s="911"/>
      <c r="BF4" s="911"/>
      <c r="BG4" s="911"/>
      <c r="BH4" s="911"/>
      <c r="BI4" s="911"/>
      <c r="BJ4" s="911"/>
      <c r="BK4" s="911"/>
      <c r="BL4" s="911"/>
      <c r="BM4" s="911"/>
      <c r="BN4" s="911"/>
      <c r="BQ4" s="914" t="e">
        <f>INDEX('Настройки УИК'!B22:B39,19-MATCH('Настройки ТИК'!B39,'Настройки УИК'!M22:M39,0),1)</f>
        <v>#N/A</v>
      </c>
      <c r="BR4" s="914"/>
      <c r="BS4" s="914"/>
      <c r="BT4" s="914"/>
      <c r="BU4" s="914"/>
      <c r="BV4" s="914"/>
      <c r="BW4" s="914"/>
      <c r="BX4" s="914"/>
      <c r="BY4" s="914"/>
      <c r="BZ4" s="914"/>
      <c r="CA4" s="914"/>
      <c r="CB4" s="914"/>
      <c r="CC4" s="914"/>
      <c r="CD4" s="914"/>
      <c r="CE4" s="914"/>
      <c r="CF4" s="914"/>
      <c r="CG4" s="914"/>
      <c r="CH4" s="914"/>
      <c r="CI4" s="914"/>
      <c r="CJ4" s="914"/>
      <c r="CK4" s="914"/>
      <c r="CL4" s="914"/>
      <c r="CM4" s="914"/>
      <c r="CN4" s="914"/>
      <c r="CO4" s="914"/>
      <c r="CP4" s="914"/>
      <c r="CQ4" s="914"/>
      <c r="CR4" s="914"/>
      <c r="CS4" s="914"/>
      <c r="CT4" s="914"/>
      <c r="CU4" s="914"/>
      <c r="CV4" s="914"/>
    </row>
    <row r="5" spans="1:109" s="80" customFormat="1" ht="12.75" customHeight="1">
      <c r="AU5" s="913" t="s">
        <v>5</v>
      </c>
      <c r="AV5" s="913"/>
      <c r="AW5" s="913"/>
      <c r="AX5" s="913"/>
      <c r="AY5" s="913"/>
      <c r="AZ5" s="913"/>
      <c r="BA5" s="913"/>
      <c r="BB5" s="913"/>
      <c r="BC5" s="913"/>
      <c r="BD5" s="913"/>
      <c r="BE5" s="913"/>
      <c r="BF5" s="913"/>
      <c r="BG5" s="913"/>
      <c r="BH5" s="913"/>
      <c r="BI5" s="913"/>
      <c r="BJ5" s="913"/>
      <c r="BK5" s="913"/>
      <c r="BL5" s="913"/>
      <c r="BM5" s="913"/>
      <c r="BN5" s="913"/>
      <c r="BQ5" s="915" t="s">
        <v>6</v>
      </c>
      <c r="BR5" s="915"/>
      <c r="BS5" s="915"/>
      <c r="BT5" s="915"/>
      <c r="BU5" s="915"/>
      <c r="BV5" s="915"/>
      <c r="BW5" s="915"/>
      <c r="BX5" s="915"/>
      <c r="BY5" s="915"/>
      <c r="BZ5" s="915"/>
      <c r="CA5" s="915"/>
      <c r="CB5" s="915"/>
      <c r="CC5" s="915"/>
      <c r="CD5" s="915"/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15"/>
      <c r="CU5" s="915"/>
      <c r="CV5" s="915"/>
    </row>
    <row r="6" spans="1:109" s="80" customFormat="1" ht="13.5" customHeight="1">
      <c r="AH6" s="81" t="s">
        <v>220</v>
      </c>
      <c r="AR6" s="81"/>
      <c r="AS6" s="81"/>
      <c r="AU6" s="916"/>
      <c r="AV6" s="916"/>
      <c r="AW6" s="916"/>
      <c r="AX6" s="916"/>
      <c r="AY6" s="916"/>
      <c r="AZ6" s="916"/>
      <c r="BA6" s="916"/>
      <c r="BB6" s="916"/>
      <c r="BC6" s="916"/>
      <c r="BD6" s="916"/>
      <c r="BE6" s="916"/>
      <c r="BF6" s="916"/>
      <c r="BG6" s="916"/>
      <c r="BH6" s="916"/>
      <c r="BI6" s="916"/>
      <c r="BJ6" s="916"/>
      <c r="BK6" s="916"/>
      <c r="BL6" s="916"/>
      <c r="BM6" s="916"/>
      <c r="BN6" s="916"/>
      <c r="BO6" s="82"/>
      <c r="BP6" s="82"/>
      <c r="BQ6" s="916"/>
      <c r="BR6" s="916"/>
      <c r="BS6" s="916"/>
      <c r="BT6" s="916"/>
      <c r="BU6" s="916"/>
      <c r="BV6" s="916"/>
      <c r="BW6" s="916"/>
      <c r="BX6" s="916"/>
      <c r="BY6" s="916"/>
      <c r="BZ6" s="916"/>
      <c r="CA6" s="916"/>
      <c r="CB6" s="916"/>
      <c r="CC6" s="916"/>
      <c r="CD6" s="916"/>
      <c r="CE6" s="916"/>
      <c r="CF6" s="916"/>
      <c r="CG6" s="916"/>
      <c r="CH6" s="916"/>
      <c r="CI6" s="916"/>
      <c r="CJ6" s="916"/>
      <c r="CK6" s="916"/>
      <c r="CL6" s="916"/>
      <c r="CM6" s="916"/>
      <c r="CN6" s="916"/>
      <c r="CO6" s="916"/>
      <c r="CP6" s="916"/>
      <c r="CQ6" s="916"/>
      <c r="CR6" s="916"/>
      <c r="CS6" s="916"/>
      <c r="CT6" s="916"/>
      <c r="CU6" s="916"/>
      <c r="CV6" s="916"/>
    </row>
    <row r="7" spans="1:109" s="80" customFormat="1" ht="11.25">
      <c r="AH7" s="83" t="s">
        <v>222</v>
      </c>
      <c r="AU7" s="913" t="s">
        <v>5</v>
      </c>
      <c r="AV7" s="913"/>
      <c r="AW7" s="913"/>
      <c r="AX7" s="913"/>
      <c r="AY7" s="913"/>
      <c r="AZ7" s="913"/>
      <c r="BA7" s="913"/>
      <c r="BB7" s="913"/>
      <c r="BC7" s="913"/>
      <c r="BD7" s="913"/>
      <c r="BE7" s="913"/>
      <c r="BF7" s="913"/>
      <c r="BG7" s="913"/>
      <c r="BH7" s="913"/>
      <c r="BI7" s="913"/>
      <c r="BJ7" s="913"/>
      <c r="BK7" s="913"/>
      <c r="BL7" s="913"/>
      <c r="BM7" s="913"/>
      <c r="BN7" s="913"/>
      <c r="BQ7" s="913" t="s">
        <v>6</v>
      </c>
      <c r="BR7" s="913"/>
      <c r="BS7" s="913"/>
      <c r="BT7" s="913"/>
      <c r="BU7" s="913"/>
      <c r="BV7" s="913"/>
      <c r="BW7" s="913"/>
      <c r="BX7" s="913"/>
      <c r="BY7" s="913"/>
      <c r="BZ7" s="913"/>
      <c r="CA7" s="913"/>
      <c r="CB7" s="913"/>
      <c r="CC7" s="913"/>
      <c r="CD7" s="913"/>
      <c r="CE7" s="913"/>
      <c r="CF7" s="913"/>
      <c r="CG7" s="913"/>
      <c r="CH7" s="913"/>
      <c r="CI7" s="913"/>
      <c r="CJ7" s="913"/>
      <c r="CK7" s="913"/>
      <c r="CL7" s="913"/>
      <c r="CM7" s="913"/>
      <c r="CN7" s="913"/>
      <c r="CO7" s="913"/>
      <c r="CP7" s="913"/>
      <c r="CQ7" s="913"/>
      <c r="CR7" s="913"/>
      <c r="CS7" s="913"/>
      <c r="CT7" s="913"/>
      <c r="CU7" s="913"/>
      <c r="CV7" s="913"/>
    </row>
    <row r="8" spans="1:109" ht="4.5" customHeight="1"/>
    <row r="9" spans="1:109" s="85" customFormat="1" ht="16.5" thickBot="1">
      <c r="AZ9" s="86" t="s">
        <v>379</v>
      </c>
      <c r="BB9" s="928"/>
      <c r="BC9" s="928"/>
      <c r="BD9" s="928"/>
      <c r="BE9" s="928"/>
      <c r="BF9" s="928"/>
      <c r="BG9" s="928"/>
      <c r="BH9" s="928"/>
      <c r="CQ9" s="925" t="s">
        <v>182</v>
      </c>
      <c r="CR9" s="926"/>
      <c r="CS9" s="926"/>
      <c r="CT9" s="926"/>
      <c r="CU9" s="926"/>
      <c r="CV9" s="926"/>
      <c r="CW9" s="926"/>
      <c r="CX9" s="926"/>
      <c r="CY9" s="926"/>
      <c r="CZ9" s="926"/>
      <c r="DA9" s="926"/>
      <c r="DB9" s="926"/>
      <c r="DC9" s="926"/>
      <c r="DD9" s="927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11" t="s">
        <v>425</v>
      </c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11"/>
      <c r="BK10" s="911"/>
      <c r="BL10" s="911"/>
      <c r="BM10" s="911"/>
      <c r="BN10" s="911"/>
      <c r="BO10" s="911"/>
      <c r="BP10" s="911"/>
      <c r="BQ10" s="91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32" t="s">
        <v>380</v>
      </c>
      <c r="CR10" s="933"/>
      <c r="CS10" s="933"/>
      <c r="CT10" s="933"/>
      <c r="CU10" s="933"/>
      <c r="CV10" s="933"/>
      <c r="CW10" s="933"/>
      <c r="CX10" s="933"/>
      <c r="CY10" s="933"/>
      <c r="CZ10" s="933"/>
      <c r="DA10" s="933"/>
      <c r="DB10" s="933"/>
      <c r="DC10" s="933"/>
      <c r="DD10" s="934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6" t="s">
        <v>1042</v>
      </c>
      <c r="AV11" s="937"/>
      <c r="AW11" s="937"/>
      <c r="AX11" s="937"/>
      <c r="AY11" s="938"/>
      <c r="AZ11" s="938"/>
      <c r="BA11" s="938"/>
      <c r="BB11" s="938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17"/>
      <c r="CR11" s="918"/>
      <c r="CS11" s="918"/>
      <c r="CT11" s="918"/>
      <c r="CU11" s="918"/>
      <c r="CV11" s="918"/>
      <c r="CW11" s="918"/>
      <c r="CX11" s="918"/>
      <c r="CY11" s="918"/>
      <c r="CZ11" s="918"/>
      <c r="DA11" s="918"/>
      <c r="DB11" s="918"/>
      <c r="DC11" s="918"/>
      <c r="DD11" s="919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20"/>
      <c r="M12" s="920"/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0"/>
      <c r="AG12" s="920"/>
      <c r="AH12" s="920"/>
      <c r="AI12" s="920"/>
      <c r="AJ12" s="920"/>
      <c r="AK12" s="920"/>
      <c r="AL12" s="920"/>
      <c r="AM12" s="920"/>
      <c r="AN12" s="920"/>
      <c r="AO12" s="920"/>
      <c r="AP12" s="920"/>
      <c r="AQ12" s="920"/>
      <c r="AR12" s="920"/>
      <c r="AS12" s="920"/>
      <c r="AT12" s="920"/>
      <c r="AU12" s="920"/>
      <c r="AV12" s="920"/>
      <c r="AW12" s="920"/>
      <c r="AX12" s="920"/>
      <c r="AY12" s="920"/>
      <c r="AZ12" s="920"/>
      <c r="BA12" s="920"/>
      <c r="BB12" s="920"/>
      <c r="BC12" s="920"/>
      <c r="BD12" s="920"/>
      <c r="BE12" s="920"/>
      <c r="BF12" s="920"/>
      <c r="BG12" s="920"/>
      <c r="BH12" s="920"/>
      <c r="BI12" s="920"/>
      <c r="BJ12" s="920"/>
      <c r="BK12" s="920"/>
      <c r="BL12" s="920"/>
      <c r="BM12" s="920"/>
      <c r="BN12" s="920"/>
      <c r="BO12" s="920"/>
      <c r="BP12" s="920"/>
      <c r="BQ12" s="920"/>
      <c r="BR12" s="920"/>
      <c r="BS12" s="920"/>
      <c r="BT12" s="920"/>
      <c r="BU12" s="920"/>
      <c r="BV12" s="920"/>
      <c r="BW12" s="920"/>
      <c r="BX12" s="920"/>
      <c r="BY12" s="920"/>
      <c r="BZ12" s="920"/>
      <c r="CA12" s="920"/>
      <c r="CB12" s="920"/>
      <c r="CC12" s="920"/>
      <c r="CD12" s="920"/>
      <c r="CE12" s="920"/>
      <c r="CF12" s="920"/>
      <c r="CG12" s="920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56"/>
      <c r="CR12" s="957"/>
      <c r="CS12" s="957"/>
      <c r="CT12" s="957"/>
      <c r="CU12" s="957"/>
      <c r="CV12" s="957"/>
      <c r="CW12" s="957"/>
      <c r="CX12" s="957"/>
      <c r="CY12" s="957"/>
      <c r="CZ12" s="957"/>
      <c r="DA12" s="957"/>
      <c r="DB12" s="957"/>
      <c r="DC12" s="957"/>
      <c r="DD12" s="958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56"/>
      <c r="CR13" s="957"/>
      <c r="CS13" s="957"/>
      <c r="CT13" s="957"/>
      <c r="CU13" s="957"/>
      <c r="CV13" s="957"/>
      <c r="CW13" s="957"/>
      <c r="CX13" s="957"/>
      <c r="CY13" s="957"/>
      <c r="CZ13" s="957"/>
      <c r="DA13" s="957"/>
      <c r="DB13" s="957"/>
      <c r="DC13" s="957"/>
      <c r="DD13" s="958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29"/>
      <c r="BI14" s="930"/>
      <c r="BJ14" s="930"/>
      <c r="BK14" s="930"/>
      <c r="BL14" s="930"/>
      <c r="BM14" s="930"/>
      <c r="BN14" s="930"/>
      <c r="BO14" s="930"/>
      <c r="BP14" s="930"/>
      <c r="BQ14" s="930"/>
      <c r="BR14" s="930"/>
      <c r="BS14" s="930"/>
      <c r="BT14" s="930"/>
      <c r="BU14" s="930"/>
      <c r="BV14" s="930"/>
      <c r="BW14" s="930"/>
      <c r="BX14" s="930"/>
      <c r="BY14" s="930"/>
      <c r="BZ14" s="930"/>
      <c r="CA14" s="930"/>
      <c r="CB14" s="930"/>
      <c r="CC14" s="930"/>
      <c r="CD14" s="930"/>
      <c r="CE14" s="930"/>
      <c r="CF14" s="930"/>
      <c r="CG14" s="931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56"/>
      <c r="CR14" s="957"/>
      <c r="CS14" s="957"/>
      <c r="CT14" s="957"/>
      <c r="CU14" s="957"/>
      <c r="CV14" s="957"/>
      <c r="CW14" s="957"/>
      <c r="CX14" s="957"/>
      <c r="CY14" s="957"/>
      <c r="CZ14" s="957"/>
      <c r="DA14" s="957"/>
      <c r="DB14" s="957"/>
      <c r="DC14" s="957"/>
      <c r="DD14" s="958"/>
      <c r="DE14" s="388" t="str">
        <f>'Настройки ТИК'!$C$14</f>
        <v>${mfin}</v>
      </c>
    </row>
    <row r="15" spans="1:109" s="80" customFormat="1" ht="12.75" customHeight="1">
      <c r="A15" s="80" t="s">
        <v>190</v>
      </c>
      <c r="Y15" s="959"/>
      <c r="Z15" s="959"/>
      <c r="AA15" s="959"/>
      <c r="AB15" s="959"/>
      <c r="AC15" s="959"/>
      <c r="AD15" s="959"/>
      <c r="AE15" s="959"/>
      <c r="AF15" s="959"/>
      <c r="AG15" s="959"/>
      <c r="AH15" s="959"/>
      <c r="AI15" s="959"/>
      <c r="AJ15" s="959"/>
      <c r="AK15" s="959"/>
      <c r="AL15" s="959"/>
      <c r="AM15" s="959"/>
      <c r="AN15" s="959"/>
      <c r="AO15" s="959"/>
      <c r="AP15" s="959"/>
      <c r="AQ15" s="959"/>
      <c r="AR15" s="959"/>
      <c r="AS15" s="959"/>
      <c r="AT15" s="959"/>
      <c r="AU15" s="959"/>
      <c r="AV15" s="959"/>
      <c r="AW15" s="959"/>
      <c r="AX15" s="959"/>
      <c r="AY15" s="959"/>
      <c r="AZ15" s="959"/>
      <c r="BA15" s="959"/>
      <c r="BB15" s="959"/>
      <c r="BC15" s="959"/>
      <c r="BD15" s="959"/>
      <c r="BE15" s="959"/>
      <c r="BF15" s="959"/>
      <c r="BG15" s="959"/>
      <c r="BH15" s="959"/>
      <c r="BI15" s="959"/>
      <c r="BJ15" s="959"/>
      <c r="BK15" s="959"/>
      <c r="BL15" s="959"/>
      <c r="BM15" s="959"/>
      <c r="BN15" s="959"/>
      <c r="BO15" s="959"/>
      <c r="BP15" s="959"/>
      <c r="BQ15" s="959"/>
      <c r="BR15" s="959"/>
      <c r="BS15" s="959"/>
      <c r="BT15" s="959"/>
      <c r="BU15" s="959"/>
      <c r="BV15" s="959"/>
      <c r="BW15" s="959"/>
      <c r="BX15" s="959"/>
      <c r="BY15" s="959"/>
      <c r="BZ15" s="959"/>
      <c r="CA15" s="959"/>
      <c r="CB15" s="90"/>
      <c r="CC15" s="90"/>
      <c r="CD15" s="90"/>
      <c r="CE15" s="90"/>
      <c r="CF15" s="90"/>
      <c r="CG15" s="90"/>
      <c r="CQ15" s="963"/>
      <c r="CR15" s="964"/>
      <c r="CS15" s="964"/>
      <c r="CT15" s="964"/>
      <c r="CU15" s="964"/>
      <c r="CV15" s="964"/>
      <c r="CW15" s="964"/>
      <c r="CX15" s="964"/>
      <c r="CY15" s="964"/>
      <c r="CZ15" s="964"/>
      <c r="DA15" s="964"/>
      <c r="DB15" s="964"/>
      <c r="DC15" s="964"/>
      <c r="DD15" s="965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39" t="s">
        <v>285</v>
      </c>
      <c r="CR16" s="940"/>
      <c r="CS16" s="940"/>
      <c r="CT16" s="940"/>
      <c r="CU16" s="940"/>
      <c r="CV16" s="940"/>
      <c r="CW16" s="940"/>
      <c r="CX16" s="940"/>
      <c r="CY16" s="940"/>
      <c r="CZ16" s="940"/>
      <c r="DA16" s="940"/>
      <c r="DB16" s="940"/>
      <c r="DC16" s="940"/>
      <c r="DD16" s="941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42" t="s">
        <v>384</v>
      </c>
      <c r="B18" s="943"/>
      <c r="C18" s="943"/>
      <c r="D18" s="943"/>
      <c r="E18" s="943"/>
      <c r="F18" s="943"/>
      <c r="G18" s="943"/>
      <c r="H18" s="943"/>
      <c r="I18" s="943"/>
      <c r="J18" s="943"/>
      <c r="K18" s="943"/>
      <c r="L18" s="943"/>
      <c r="M18" s="943"/>
      <c r="N18" s="943"/>
      <c r="O18" s="943"/>
      <c r="P18" s="943"/>
      <c r="Q18" s="943"/>
      <c r="R18" s="943"/>
      <c r="S18" s="943"/>
      <c r="T18" s="943"/>
      <c r="U18" s="943"/>
      <c r="V18" s="943"/>
      <c r="W18" s="943"/>
      <c r="X18" s="943"/>
      <c r="Y18" s="943"/>
      <c r="Z18" s="943"/>
      <c r="AA18" s="943"/>
      <c r="AB18" s="943"/>
      <c r="AC18" s="943"/>
      <c r="AD18" s="943"/>
      <c r="AE18" s="943"/>
      <c r="AF18" s="943"/>
      <c r="AG18" s="943"/>
      <c r="AH18" s="944"/>
      <c r="AL18" s="942" t="s">
        <v>385</v>
      </c>
      <c r="AM18" s="943"/>
      <c r="AN18" s="943"/>
      <c r="AO18" s="943"/>
      <c r="AP18" s="943"/>
      <c r="AQ18" s="943"/>
      <c r="AR18" s="943"/>
      <c r="AS18" s="943"/>
      <c r="AT18" s="943"/>
      <c r="AU18" s="943"/>
      <c r="AV18" s="943"/>
      <c r="AW18" s="943"/>
      <c r="AX18" s="943"/>
      <c r="AY18" s="943"/>
      <c r="AZ18" s="943"/>
      <c r="BA18" s="943"/>
      <c r="BB18" s="943"/>
      <c r="BC18" s="943"/>
      <c r="BD18" s="943"/>
      <c r="BE18" s="943"/>
      <c r="BF18" s="943"/>
      <c r="BG18" s="943"/>
      <c r="BH18" s="943"/>
      <c r="BI18" s="943"/>
      <c r="BJ18" s="943"/>
      <c r="BK18" s="943"/>
      <c r="BL18" s="943"/>
      <c r="BM18" s="943"/>
      <c r="BN18" s="943"/>
      <c r="BO18" s="943"/>
      <c r="BP18" s="943"/>
      <c r="BQ18" s="943"/>
      <c r="BR18" s="943"/>
      <c r="BS18" s="943"/>
      <c r="BT18" s="943"/>
      <c r="BU18" s="943"/>
      <c r="BV18" s="943"/>
      <c r="BW18" s="943"/>
      <c r="BX18" s="943"/>
      <c r="BY18" s="943"/>
      <c r="BZ18" s="943"/>
      <c r="CA18" s="943"/>
      <c r="CB18" s="943"/>
      <c r="CC18" s="943"/>
      <c r="CD18" s="943"/>
      <c r="CE18" s="943"/>
      <c r="CF18" s="943"/>
      <c r="CG18" s="943"/>
      <c r="CH18" s="943"/>
      <c r="CI18" s="943"/>
      <c r="CJ18" s="943"/>
      <c r="CK18" s="943"/>
      <c r="CL18" s="943"/>
      <c r="CM18" s="943"/>
      <c r="CN18" s="943"/>
      <c r="CO18" s="943"/>
      <c r="CP18" s="943"/>
      <c r="CQ18" s="943"/>
      <c r="CR18" s="943"/>
      <c r="CS18" s="943"/>
      <c r="CT18" s="943"/>
      <c r="CU18" s="943"/>
      <c r="CV18" s="943"/>
      <c r="CW18" s="943"/>
      <c r="CX18" s="943"/>
      <c r="CY18" s="943"/>
      <c r="CZ18" s="943"/>
      <c r="DA18" s="943"/>
      <c r="DB18" s="943"/>
      <c r="DC18" s="943"/>
      <c r="DD18" s="944"/>
    </row>
    <row r="19" spans="1:110" s="80" customFormat="1" ht="12.75" customHeight="1">
      <c r="A19" s="942" t="s">
        <v>230</v>
      </c>
      <c r="B19" s="943"/>
      <c r="C19" s="943"/>
      <c r="D19" s="943"/>
      <c r="E19" s="943"/>
      <c r="F19" s="943"/>
      <c r="G19" s="943"/>
      <c r="H19" s="943"/>
      <c r="I19" s="943"/>
      <c r="J19" s="943"/>
      <c r="K19" s="943"/>
      <c r="L19" s="943"/>
      <c r="M19" s="943"/>
      <c r="N19" s="943"/>
      <c r="O19" s="943"/>
      <c r="P19" s="943"/>
      <c r="Q19" s="944"/>
      <c r="R19" s="942" t="s">
        <v>231</v>
      </c>
      <c r="S19" s="943"/>
      <c r="T19" s="943"/>
      <c r="U19" s="943"/>
      <c r="V19" s="943"/>
      <c r="W19" s="943"/>
      <c r="X19" s="943"/>
      <c r="Y19" s="943"/>
      <c r="Z19" s="943"/>
      <c r="AA19" s="943"/>
      <c r="AB19" s="943"/>
      <c r="AC19" s="943"/>
      <c r="AD19" s="943"/>
      <c r="AE19" s="943"/>
      <c r="AF19" s="943"/>
      <c r="AG19" s="943"/>
      <c r="AH19" s="944"/>
      <c r="AJ19" s="94"/>
      <c r="AK19" s="95"/>
      <c r="AL19" s="942" t="s">
        <v>386</v>
      </c>
      <c r="AM19" s="943"/>
      <c r="AN19" s="943"/>
      <c r="AO19" s="943"/>
      <c r="AP19" s="943"/>
      <c r="AQ19" s="943"/>
      <c r="AR19" s="943"/>
      <c r="AS19" s="943"/>
      <c r="AT19" s="943"/>
      <c r="AU19" s="943"/>
      <c r="AV19" s="943"/>
      <c r="AW19" s="943"/>
      <c r="AX19" s="943"/>
      <c r="AY19" s="943"/>
      <c r="AZ19" s="943"/>
      <c r="BA19" s="943"/>
      <c r="BB19" s="943"/>
      <c r="BC19" s="943"/>
      <c r="BD19" s="943"/>
      <c r="BE19" s="943"/>
      <c r="BF19" s="943"/>
      <c r="BG19" s="943"/>
      <c r="BH19" s="943"/>
      <c r="BI19" s="943"/>
      <c r="BJ19" s="943"/>
      <c r="BK19" s="943"/>
      <c r="BL19" s="943"/>
      <c r="BM19" s="943"/>
      <c r="BN19" s="943"/>
      <c r="BO19" s="943"/>
      <c r="BP19" s="943"/>
      <c r="BQ19" s="943"/>
      <c r="BR19" s="943"/>
      <c r="BS19" s="944"/>
      <c r="BT19" s="942" t="s">
        <v>387</v>
      </c>
      <c r="BU19" s="943"/>
      <c r="BV19" s="943"/>
      <c r="BW19" s="943"/>
      <c r="BX19" s="943"/>
      <c r="BY19" s="943"/>
      <c r="BZ19" s="943"/>
      <c r="CA19" s="943"/>
      <c r="CB19" s="943"/>
      <c r="CC19" s="943"/>
      <c r="CD19" s="943"/>
      <c r="CE19" s="943"/>
      <c r="CF19" s="943"/>
      <c r="CG19" s="943"/>
      <c r="CH19" s="943"/>
      <c r="CI19" s="943"/>
      <c r="CJ19" s="943"/>
      <c r="CK19" s="943"/>
      <c r="CL19" s="943"/>
      <c r="CM19" s="943"/>
      <c r="CN19" s="943"/>
      <c r="CO19" s="943"/>
      <c r="CP19" s="943"/>
      <c r="CQ19" s="943"/>
      <c r="CR19" s="943"/>
      <c r="CS19" s="943"/>
      <c r="CT19" s="943"/>
      <c r="CU19" s="943"/>
      <c r="CV19" s="943"/>
      <c r="CW19" s="943"/>
      <c r="CX19" s="943"/>
      <c r="CY19" s="943"/>
      <c r="CZ19" s="943"/>
      <c r="DA19" s="943"/>
      <c r="DB19" s="943"/>
      <c r="DC19" s="943"/>
      <c r="DD19" s="944"/>
    </row>
    <row r="20" spans="1:110" s="80" customFormat="1" ht="12.75" customHeight="1">
      <c r="A20" s="960"/>
      <c r="B20" s="961"/>
      <c r="C20" s="961"/>
      <c r="D20" s="961"/>
      <c r="E20" s="961"/>
      <c r="F20" s="961"/>
      <c r="G20" s="961"/>
      <c r="H20" s="961"/>
      <c r="I20" s="961"/>
      <c r="J20" s="961"/>
      <c r="K20" s="961"/>
      <c r="L20" s="961"/>
      <c r="M20" s="961"/>
      <c r="N20" s="961"/>
      <c r="O20" s="961"/>
      <c r="P20" s="961"/>
      <c r="Q20" s="962"/>
      <c r="R20" s="960"/>
      <c r="S20" s="961"/>
      <c r="T20" s="961"/>
      <c r="U20" s="961"/>
      <c r="V20" s="961"/>
      <c r="W20" s="961"/>
      <c r="X20" s="961"/>
      <c r="Y20" s="961"/>
      <c r="Z20" s="961"/>
      <c r="AA20" s="961"/>
      <c r="AB20" s="961"/>
      <c r="AC20" s="961"/>
      <c r="AD20" s="961"/>
      <c r="AE20" s="961"/>
      <c r="AF20" s="961"/>
      <c r="AG20" s="961"/>
      <c r="AH20" s="962"/>
      <c r="AL20" s="951"/>
      <c r="AM20" s="952"/>
      <c r="AN20" s="952"/>
      <c r="AO20" s="952"/>
      <c r="AP20" s="952"/>
      <c r="AQ20" s="952"/>
      <c r="AR20" s="952"/>
      <c r="AS20" s="952"/>
      <c r="AT20" s="952"/>
      <c r="AU20" s="952"/>
      <c r="AV20" s="952"/>
      <c r="AW20" s="952"/>
      <c r="AX20" s="952"/>
      <c r="AY20" s="952"/>
      <c r="AZ20" s="952"/>
      <c r="BA20" s="952"/>
      <c r="BB20" s="952"/>
      <c r="BC20" s="952"/>
      <c r="BD20" s="952"/>
      <c r="BE20" s="952"/>
      <c r="BF20" s="952"/>
      <c r="BG20" s="952"/>
      <c r="BH20" s="952"/>
      <c r="BI20" s="952"/>
      <c r="BJ20" s="952"/>
      <c r="BK20" s="952"/>
      <c r="BL20" s="952"/>
      <c r="BM20" s="952"/>
      <c r="BN20" s="952"/>
      <c r="BO20" s="952"/>
      <c r="BP20" s="952"/>
      <c r="BQ20" s="952"/>
      <c r="BR20" s="952"/>
      <c r="BS20" s="953"/>
      <c r="BT20" s="951"/>
      <c r="BU20" s="952"/>
      <c r="BV20" s="952"/>
      <c r="BW20" s="952"/>
      <c r="BX20" s="952"/>
      <c r="BY20" s="952"/>
      <c r="BZ20" s="952"/>
      <c r="CA20" s="952"/>
      <c r="CB20" s="952"/>
      <c r="CC20" s="952"/>
      <c r="CD20" s="952"/>
      <c r="CE20" s="952"/>
      <c r="CF20" s="952"/>
      <c r="CG20" s="952"/>
      <c r="CH20" s="952"/>
      <c r="CI20" s="952"/>
      <c r="CJ20" s="952"/>
      <c r="CK20" s="952"/>
      <c r="CL20" s="952"/>
      <c r="CM20" s="952"/>
      <c r="CN20" s="952"/>
      <c r="CO20" s="952"/>
      <c r="CP20" s="952"/>
      <c r="CQ20" s="952"/>
      <c r="CR20" s="952"/>
      <c r="CS20" s="952"/>
      <c r="CT20" s="952"/>
      <c r="CU20" s="952"/>
      <c r="CV20" s="952"/>
      <c r="CW20" s="952"/>
      <c r="CX20" s="952"/>
      <c r="CY20" s="952"/>
      <c r="CZ20" s="952"/>
      <c r="DA20" s="952"/>
      <c r="DB20" s="952"/>
      <c r="DC20" s="952"/>
      <c r="DD20" s="953"/>
    </row>
    <row r="21" spans="1:110" s="80" customFormat="1" ht="12.75" customHeight="1">
      <c r="AL21" s="951"/>
      <c r="AM21" s="952"/>
      <c r="AN21" s="952"/>
      <c r="AO21" s="952"/>
      <c r="AP21" s="952"/>
      <c r="AQ21" s="952"/>
      <c r="AR21" s="952"/>
      <c r="AS21" s="952"/>
      <c r="AT21" s="952"/>
      <c r="AU21" s="952"/>
      <c r="AV21" s="952"/>
      <c r="AW21" s="952"/>
      <c r="AX21" s="952"/>
      <c r="AY21" s="952"/>
      <c r="AZ21" s="952"/>
      <c r="BA21" s="952"/>
      <c r="BB21" s="952"/>
      <c r="BC21" s="952"/>
      <c r="BD21" s="952"/>
      <c r="BE21" s="952"/>
      <c r="BF21" s="952"/>
      <c r="BG21" s="952"/>
      <c r="BH21" s="952"/>
      <c r="BI21" s="952"/>
      <c r="BJ21" s="952"/>
      <c r="BK21" s="952"/>
      <c r="BL21" s="952"/>
      <c r="BM21" s="952"/>
      <c r="BN21" s="952"/>
      <c r="BO21" s="952"/>
      <c r="BP21" s="952"/>
      <c r="BQ21" s="952"/>
      <c r="BR21" s="952"/>
      <c r="BS21" s="953"/>
      <c r="BT21" s="951"/>
      <c r="BU21" s="952"/>
      <c r="BV21" s="952"/>
      <c r="BW21" s="952"/>
      <c r="BX21" s="952"/>
      <c r="BY21" s="952"/>
      <c r="BZ21" s="952"/>
      <c r="CA21" s="952"/>
      <c r="CB21" s="952"/>
      <c r="CC21" s="952"/>
      <c r="CD21" s="952"/>
      <c r="CE21" s="952"/>
      <c r="CF21" s="952"/>
      <c r="CG21" s="952"/>
      <c r="CH21" s="952"/>
      <c r="CI21" s="952"/>
      <c r="CJ21" s="952"/>
      <c r="CK21" s="952"/>
      <c r="CL21" s="952"/>
      <c r="CM21" s="952"/>
      <c r="CN21" s="952"/>
      <c r="CO21" s="952"/>
      <c r="CP21" s="952"/>
      <c r="CQ21" s="952"/>
      <c r="CR21" s="952"/>
      <c r="CS21" s="952"/>
      <c r="CT21" s="952"/>
      <c r="CU21" s="952"/>
      <c r="CV21" s="952"/>
      <c r="CW21" s="952"/>
      <c r="CX21" s="952"/>
      <c r="CY21" s="952"/>
      <c r="CZ21" s="952"/>
      <c r="DA21" s="952"/>
      <c r="DB21" s="952"/>
      <c r="DC21" s="952"/>
      <c r="DD21" s="953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45" t="s">
        <v>43</v>
      </c>
      <c r="B23" s="945"/>
      <c r="C23" s="945"/>
      <c r="D23" s="945"/>
      <c r="E23" s="945"/>
      <c r="F23" s="945"/>
      <c r="G23" s="945"/>
      <c r="H23" s="946"/>
      <c r="I23" s="949" t="s">
        <v>141</v>
      </c>
      <c r="J23" s="945"/>
      <c r="K23" s="945"/>
      <c r="L23" s="945"/>
      <c r="M23" s="945"/>
      <c r="N23" s="945"/>
      <c r="O23" s="945"/>
      <c r="P23" s="945"/>
      <c r="Q23" s="945"/>
      <c r="R23" s="945"/>
      <c r="S23" s="945"/>
      <c r="T23" s="945"/>
      <c r="U23" s="945"/>
      <c r="V23" s="945"/>
      <c r="W23" s="945"/>
      <c r="X23" s="945"/>
      <c r="Y23" s="945"/>
      <c r="Z23" s="945"/>
      <c r="AA23" s="945"/>
      <c r="AB23" s="945"/>
      <c r="AC23" s="945"/>
      <c r="AD23" s="945"/>
      <c r="AE23" s="945"/>
      <c r="AF23" s="945"/>
      <c r="AG23" s="945"/>
      <c r="AH23" s="945"/>
      <c r="AI23" s="945"/>
      <c r="AJ23" s="945"/>
      <c r="AK23" s="945"/>
      <c r="AL23" s="945"/>
      <c r="AM23" s="945"/>
      <c r="AN23" s="945"/>
      <c r="AO23" s="945"/>
      <c r="AP23" s="945"/>
      <c r="AQ23" s="946"/>
      <c r="AR23" s="942" t="s">
        <v>388</v>
      </c>
      <c r="AS23" s="943"/>
      <c r="AT23" s="943"/>
      <c r="AU23" s="943"/>
      <c r="AV23" s="943"/>
      <c r="AW23" s="943"/>
      <c r="AX23" s="943"/>
      <c r="AY23" s="943"/>
      <c r="AZ23" s="943"/>
      <c r="BA23" s="943"/>
      <c r="BB23" s="943"/>
      <c r="BC23" s="943"/>
      <c r="BD23" s="943"/>
      <c r="BE23" s="943"/>
      <c r="BF23" s="943"/>
      <c r="BG23" s="943"/>
      <c r="BH23" s="943"/>
      <c r="BI23" s="943"/>
      <c r="BJ23" s="943"/>
      <c r="BK23" s="943"/>
      <c r="BL23" s="943"/>
      <c r="BM23" s="943"/>
      <c r="BN23" s="943"/>
      <c r="BO23" s="943"/>
      <c r="BP23" s="943"/>
      <c r="BQ23" s="943"/>
      <c r="BR23" s="943"/>
      <c r="BS23" s="944"/>
      <c r="BT23" s="949" t="s">
        <v>198</v>
      </c>
      <c r="BU23" s="945"/>
      <c r="BV23" s="945"/>
      <c r="BW23" s="945"/>
      <c r="BX23" s="945"/>
      <c r="BY23" s="945"/>
      <c r="BZ23" s="945"/>
      <c r="CA23" s="945"/>
      <c r="CB23" s="945"/>
      <c r="CC23" s="945"/>
      <c r="CD23" s="945"/>
      <c r="CE23" s="945"/>
      <c r="CF23" s="945"/>
      <c r="CG23" s="946"/>
      <c r="CH23" s="949" t="s">
        <v>389</v>
      </c>
      <c r="CI23" s="945"/>
      <c r="CJ23" s="945"/>
      <c r="CK23" s="945"/>
      <c r="CL23" s="945"/>
      <c r="CM23" s="945"/>
      <c r="CN23" s="945"/>
      <c r="CO23" s="945"/>
      <c r="CP23" s="945"/>
      <c r="CQ23" s="945"/>
      <c r="CR23" s="945"/>
      <c r="CS23" s="945"/>
      <c r="CT23" s="945"/>
      <c r="CU23" s="945"/>
      <c r="CV23" s="945"/>
      <c r="CW23" s="945"/>
      <c r="CX23" s="945"/>
      <c r="CY23" s="945"/>
      <c r="CZ23" s="945"/>
      <c r="DA23" s="945"/>
      <c r="DB23" s="945"/>
      <c r="DC23" s="945"/>
      <c r="DD23" s="946"/>
    </row>
    <row r="24" spans="1:110" s="92" customFormat="1" ht="15" customHeight="1">
      <c r="A24" s="947"/>
      <c r="B24" s="947"/>
      <c r="C24" s="947"/>
      <c r="D24" s="947"/>
      <c r="E24" s="947"/>
      <c r="F24" s="947"/>
      <c r="G24" s="947"/>
      <c r="H24" s="948"/>
      <c r="I24" s="950"/>
      <c r="J24" s="947"/>
      <c r="K24" s="947"/>
      <c r="L24" s="947"/>
      <c r="M24" s="947"/>
      <c r="N24" s="947"/>
      <c r="O24" s="947"/>
      <c r="P24" s="947"/>
      <c r="Q24" s="947"/>
      <c r="R24" s="947"/>
      <c r="S24" s="947"/>
      <c r="T24" s="947"/>
      <c r="U24" s="947"/>
      <c r="V24" s="947"/>
      <c r="W24" s="947"/>
      <c r="X24" s="947"/>
      <c r="Y24" s="947"/>
      <c r="Z24" s="947"/>
      <c r="AA24" s="947"/>
      <c r="AB24" s="947"/>
      <c r="AC24" s="947"/>
      <c r="AD24" s="947"/>
      <c r="AE24" s="947"/>
      <c r="AF24" s="947"/>
      <c r="AG24" s="947"/>
      <c r="AH24" s="947"/>
      <c r="AI24" s="947"/>
      <c r="AJ24" s="947"/>
      <c r="AK24" s="947"/>
      <c r="AL24" s="947"/>
      <c r="AM24" s="947"/>
      <c r="AN24" s="947"/>
      <c r="AO24" s="947"/>
      <c r="AP24" s="947"/>
      <c r="AQ24" s="948"/>
      <c r="AR24" s="922"/>
      <c r="AS24" s="923"/>
      <c r="AT24" s="923"/>
      <c r="AU24" s="923"/>
      <c r="AV24" s="923"/>
      <c r="AW24" s="923"/>
      <c r="AX24" s="923"/>
      <c r="AY24" s="923"/>
      <c r="AZ24" s="923"/>
      <c r="BA24" s="923"/>
      <c r="BB24" s="923"/>
      <c r="BC24" s="923"/>
      <c r="BD24" s="923"/>
      <c r="BE24" s="924"/>
      <c r="BF24" s="922"/>
      <c r="BG24" s="923"/>
      <c r="BH24" s="923"/>
      <c r="BI24" s="923"/>
      <c r="BJ24" s="923"/>
      <c r="BK24" s="923"/>
      <c r="BL24" s="923"/>
      <c r="BM24" s="923"/>
      <c r="BN24" s="923"/>
      <c r="BO24" s="923"/>
      <c r="BP24" s="923"/>
      <c r="BQ24" s="923"/>
      <c r="BR24" s="923"/>
      <c r="BS24" s="924"/>
      <c r="BT24" s="950"/>
      <c r="BU24" s="947"/>
      <c r="BV24" s="947"/>
      <c r="BW24" s="947"/>
      <c r="BX24" s="947"/>
      <c r="BY24" s="947"/>
      <c r="BZ24" s="947"/>
      <c r="CA24" s="947"/>
      <c r="CB24" s="947"/>
      <c r="CC24" s="947"/>
      <c r="CD24" s="947"/>
      <c r="CE24" s="947"/>
      <c r="CF24" s="947"/>
      <c r="CG24" s="948"/>
      <c r="CH24" s="950"/>
      <c r="CI24" s="947"/>
      <c r="CJ24" s="947"/>
      <c r="CK24" s="947"/>
      <c r="CL24" s="947"/>
      <c r="CM24" s="947"/>
      <c r="CN24" s="947"/>
      <c r="CO24" s="947"/>
      <c r="CP24" s="947"/>
      <c r="CQ24" s="947"/>
      <c r="CR24" s="947"/>
      <c r="CS24" s="947"/>
      <c r="CT24" s="947"/>
      <c r="CU24" s="947"/>
      <c r="CV24" s="947"/>
      <c r="CW24" s="947"/>
      <c r="CX24" s="947"/>
      <c r="CY24" s="947"/>
      <c r="CZ24" s="947"/>
      <c r="DA24" s="947"/>
      <c r="DB24" s="947"/>
      <c r="DC24" s="947"/>
      <c r="DD24" s="948"/>
    </row>
    <row r="25" spans="1:110" s="83" customFormat="1" ht="12" customHeight="1">
      <c r="A25" s="971" t="s">
        <v>399</v>
      </c>
      <c r="B25" s="955"/>
      <c r="C25" s="955"/>
      <c r="D25" s="955"/>
      <c r="E25" s="955"/>
      <c r="F25" s="955"/>
      <c r="G25" s="955"/>
      <c r="H25" s="955"/>
      <c r="I25" s="972" t="s">
        <v>400</v>
      </c>
      <c r="J25" s="973"/>
      <c r="K25" s="973"/>
      <c r="L25" s="973"/>
      <c r="M25" s="973"/>
      <c r="N25" s="973"/>
      <c r="O25" s="973"/>
      <c r="P25" s="973"/>
      <c r="Q25" s="973"/>
      <c r="R25" s="973"/>
      <c r="S25" s="973"/>
      <c r="T25" s="973"/>
      <c r="U25" s="973"/>
      <c r="V25" s="973"/>
      <c r="W25" s="973"/>
      <c r="X25" s="973"/>
      <c r="Y25" s="973"/>
      <c r="Z25" s="973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4"/>
      <c r="AR25" s="954" t="s">
        <v>401</v>
      </c>
      <c r="AS25" s="955"/>
      <c r="AT25" s="955"/>
      <c r="AU25" s="955"/>
      <c r="AV25" s="955"/>
      <c r="AW25" s="955"/>
      <c r="AX25" s="955"/>
      <c r="AY25" s="955"/>
      <c r="AZ25" s="955"/>
      <c r="BA25" s="955"/>
      <c r="BB25" s="955"/>
      <c r="BC25" s="955"/>
      <c r="BD25" s="955"/>
      <c r="BE25" s="955"/>
      <c r="BF25" s="954" t="s">
        <v>402</v>
      </c>
      <c r="BG25" s="955"/>
      <c r="BH25" s="955"/>
      <c r="BI25" s="955"/>
      <c r="BJ25" s="955"/>
      <c r="BK25" s="955"/>
      <c r="BL25" s="955"/>
      <c r="BM25" s="955"/>
      <c r="BN25" s="955"/>
      <c r="BO25" s="955"/>
      <c r="BP25" s="955"/>
      <c r="BQ25" s="955"/>
      <c r="BR25" s="955"/>
      <c r="BS25" s="955"/>
      <c r="BT25" s="954" t="s">
        <v>403</v>
      </c>
      <c r="BU25" s="955"/>
      <c r="BV25" s="955"/>
      <c r="BW25" s="955"/>
      <c r="BX25" s="955"/>
      <c r="BY25" s="955"/>
      <c r="BZ25" s="955"/>
      <c r="CA25" s="955"/>
      <c r="CB25" s="955"/>
      <c r="CC25" s="955"/>
      <c r="CD25" s="955"/>
      <c r="CE25" s="955"/>
      <c r="CF25" s="955"/>
      <c r="CG25" s="955"/>
      <c r="CH25" s="954" t="s">
        <v>404</v>
      </c>
      <c r="CI25" s="955"/>
      <c r="CJ25" s="955"/>
      <c r="CK25" s="955"/>
      <c r="CL25" s="955"/>
      <c r="CM25" s="955"/>
      <c r="CN25" s="955"/>
      <c r="CO25" s="955"/>
      <c r="CP25" s="955"/>
      <c r="CQ25" s="955"/>
      <c r="CR25" s="955"/>
      <c r="CS25" s="955"/>
      <c r="CT25" s="955"/>
      <c r="CU25" s="955"/>
      <c r="CV25" s="955"/>
      <c r="CW25" s="955"/>
      <c r="CX25" s="955"/>
      <c r="CY25" s="955"/>
      <c r="CZ25" s="955"/>
      <c r="DA25" s="955"/>
      <c r="DB25" s="955"/>
      <c r="DC25" s="955"/>
      <c r="DD25" s="955"/>
    </row>
    <row r="26" spans="1:110" s="96" customFormat="1" ht="15">
      <c r="A26" s="966" t="s">
        <v>399</v>
      </c>
      <c r="B26" s="967"/>
      <c r="C26" s="967"/>
      <c r="D26" s="967"/>
      <c r="E26" s="967"/>
      <c r="F26" s="967"/>
      <c r="G26" s="967"/>
      <c r="H26" s="967"/>
      <c r="I26" s="968" t="str">
        <f>IF('Настройки УИК'!$B22=0," ",'Настройки УИК'!B22)</f>
        <v>${fio1}</v>
      </c>
      <c r="J26" s="969"/>
      <c r="K26" s="969"/>
      <c r="L26" s="969"/>
      <c r="M26" s="969"/>
      <c r="N26" s="969"/>
      <c r="O26" s="969"/>
      <c r="P26" s="969"/>
      <c r="Q26" s="969"/>
      <c r="R26" s="969"/>
      <c r="S26" s="969"/>
      <c r="T26" s="969"/>
      <c r="U26" s="969"/>
      <c r="V26" s="969"/>
      <c r="W26" s="969"/>
      <c r="X26" s="969"/>
      <c r="Y26" s="969"/>
      <c r="Z26" s="969"/>
      <c r="AA26" s="969"/>
      <c r="AB26" s="969"/>
      <c r="AC26" s="969"/>
      <c r="AD26" s="969"/>
      <c r="AE26" s="969"/>
      <c r="AF26" s="969"/>
      <c r="AG26" s="969"/>
      <c r="AH26" s="969"/>
      <c r="AI26" s="969"/>
      <c r="AJ26" s="969"/>
      <c r="AK26" s="969"/>
      <c r="AL26" s="969"/>
      <c r="AM26" s="969"/>
      <c r="AN26" s="969"/>
      <c r="AO26" s="969"/>
      <c r="AP26" s="969"/>
      <c r="AQ26" s="970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  <c r="BC26" s="979"/>
      <c r="BD26" s="979"/>
      <c r="BE26" s="979"/>
      <c r="BF26" s="979"/>
      <c r="BG26" s="979"/>
      <c r="BH26" s="979"/>
      <c r="BI26" s="979"/>
      <c r="BJ26" s="979"/>
      <c r="BK26" s="979"/>
      <c r="BL26" s="979"/>
      <c r="BM26" s="979"/>
      <c r="BN26" s="979"/>
      <c r="BO26" s="979"/>
      <c r="BP26" s="979"/>
      <c r="BQ26" s="979"/>
      <c r="BR26" s="979"/>
      <c r="BS26" s="979"/>
      <c r="BT26" s="975" t="e">
        <f ca="1">IF('Расчётная Ведомость'!$U20=0," ",'Расчётная Ведомость'!$U20)</f>
        <v>#VALUE!</v>
      </c>
      <c r="BU26" s="976"/>
      <c r="BV26" s="976"/>
      <c r="BW26" s="976"/>
      <c r="BX26" s="976"/>
      <c r="BY26" s="976"/>
      <c r="BZ26" s="976"/>
      <c r="CA26" s="976"/>
      <c r="CB26" s="976"/>
      <c r="CC26" s="976"/>
      <c r="CD26" s="976"/>
      <c r="CE26" s="976"/>
      <c r="CF26" s="976"/>
      <c r="CG26" s="977"/>
      <c r="CH26" s="978"/>
      <c r="CI26" s="978"/>
      <c r="CJ26" s="978"/>
      <c r="CK26" s="978"/>
      <c r="CL26" s="978"/>
      <c r="CM26" s="978"/>
      <c r="CN26" s="978"/>
      <c r="CO26" s="978"/>
      <c r="CP26" s="978"/>
      <c r="CQ26" s="978"/>
      <c r="CR26" s="978"/>
      <c r="CS26" s="978"/>
      <c r="CT26" s="978"/>
      <c r="CU26" s="978"/>
      <c r="CV26" s="978"/>
      <c r="CW26" s="978"/>
      <c r="CX26" s="978"/>
      <c r="CY26" s="978"/>
      <c r="CZ26" s="978"/>
      <c r="DA26" s="978"/>
      <c r="DB26" s="978"/>
      <c r="DC26" s="978"/>
      <c r="DD26" s="978"/>
      <c r="DF26" s="389" t="e">
        <f ca="1">'Расчётная Ведомость'!$U20</f>
        <v>#VALUE!</v>
      </c>
    </row>
    <row r="27" spans="1:110" s="96" customFormat="1" ht="15">
      <c r="A27" s="966" t="s">
        <v>400</v>
      </c>
      <c r="B27" s="967"/>
      <c r="C27" s="967"/>
      <c r="D27" s="967"/>
      <c r="E27" s="967"/>
      <c r="F27" s="967"/>
      <c r="G27" s="967"/>
      <c r="H27" s="967"/>
      <c r="I27" s="968" t="str">
        <f>IF('Настройки УИК'!$B23=0," ",'Настройки УИК'!B23)</f>
        <v>${fio2}</v>
      </c>
      <c r="J27" s="969"/>
      <c r="K27" s="969"/>
      <c r="L27" s="969"/>
      <c r="M27" s="969"/>
      <c r="N27" s="969"/>
      <c r="O27" s="969"/>
      <c r="P27" s="969"/>
      <c r="Q27" s="969"/>
      <c r="R27" s="969"/>
      <c r="S27" s="969"/>
      <c r="T27" s="969"/>
      <c r="U27" s="969"/>
      <c r="V27" s="969"/>
      <c r="W27" s="969"/>
      <c r="X27" s="969"/>
      <c r="Y27" s="969"/>
      <c r="Z27" s="969"/>
      <c r="AA27" s="969"/>
      <c r="AB27" s="969"/>
      <c r="AC27" s="969"/>
      <c r="AD27" s="969"/>
      <c r="AE27" s="969"/>
      <c r="AF27" s="969"/>
      <c r="AG27" s="969"/>
      <c r="AH27" s="969"/>
      <c r="AI27" s="969"/>
      <c r="AJ27" s="969"/>
      <c r="AK27" s="969"/>
      <c r="AL27" s="969"/>
      <c r="AM27" s="969"/>
      <c r="AN27" s="969"/>
      <c r="AO27" s="969"/>
      <c r="AP27" s="969"/>
      <c r="AQ27" s="970"/>
      <c r="AR27" s="979"/>
      <c r="AS27" s="979"/>
      <c r="AT27" s="979"/>
      <c r="AU27" s="979"/>
      <c r="AV27" s="979"/>
      <c r="AW27" s="979"/>
      <c r="AX27" s="979"/>
      <c r="AY27" s="979"/>
      <c r="AZ27" s="979"/>
      <c r="BA27" s="979"/>
      <c r="BB27" s="979"/>
      <c r="BC27" s="979"/>
      <c r="BD27" s="979"/>
      <c r="BE27" s="979"/>
      <c r="BF27" s="979"/>
      <c r="BG27" s="979"/>
      <c r="BH27" s="979"/>
      <c r="BI27" s="979"/>
      <c r="BJ27" s="979"/>
      <c r="BK27" s="979"/>
      <c r="BL27" s="979"/>
      <c r="BM27" s="979"/>
      <c r="BN27" s="979"/>
      <c r="BO27" s="979"/>
      <c r="BP27" s="979"/>
      <c r="BQ27" s="979"/>
      <c r="BR27" s="979"/>
      <c r="BS27" s="979"/>
      <c r="BT27" s="975" t="e">
        <f ca="1">IF('Расчётная Ведомость'!$U21=0," ",'Расчётная Ведомость'!$U21)</f>
        <v>#VALUE!</v>
      </c>
      <c r="BU27" s="976"/>
      <c r="BV27" s="976"/>
      <c r="BW27" s="976"/>
      <c r="BX27" s="976"/>
      <c r="BY27" s="976"/>
      <c r="BZ27" s="976"/>
      <c r="CA27" s="976"/>
      <c r="CB27" s="976"/>
      <c r="CC27" s="976"/>
      <c r="CD27" s="976"/>
      <c r="CE27" s="976"/>
      <c r="CF27" s="976"/>
      <c r="CG27" s="977"/>
      <c r="CH27" s="978"/>
      <c r="CI27" s="978"/>
      <c r="CJ27" s="978"/>
      <c r="CK27" s="978"/>
      <c r="CL27" s="978"/>
      <c r="CM27" s="978"/>
      <c r="CN27" s="978"/>
      <c r="CO27" s="978"/>
      <c r="CP27" s="978"/>
      <c r="CQ27" s="978"/>
      <c r="CR27" s="978"/>
      <c r="CS27" s="978"/>
      <c r="CT27" s="978"/>
      <c r="CU27" s="978"/>
      <c r="CV27" s="978"/>
      <c r="CW27" s="978"/>
      <c r="CX27" s="978"/>
      <c r="CY27" s="978"/>
      <c r="CZ27" s="978"/>
      <c r="DA27" s="978"/>
      <c r="DB27" s="978"/>
      <c r="DC27" s="978"/>
      <c r="DD27" s="978"/>
      <c r="DF27" s="389" t="e">
        <f ca="1">'Расчётная Ведомость'!$U21</f>
        <v>#VALUE!</v>
      </c>
    </row>
    <row r="28" spans="1:110" s="96" customFormat="1" ht="15">
      <c r="A28" s="966" t="s">
        <v>401</v>
      </c>
      <c r="B28" s="967"/>
      <c r="C28" s="967"/>
      <c r="D28" s="967"/>
      <c r="E28" s="967"/>
      <c r="F28" s="967"/>
      <c r="G28" s="967"/>
      <c r="H28" s="967"/>
      <c r="I28" s="968" t="str">
        <f>IF('Настройки УИК'!$B24=0," ",'Настройки УИК'!B24)</f>
        <v>${fio3}</v>
      </c>
      <c r="J28" s="969"/>
      <c r="K28" s="969"/>
      <c r="L28" s="969"/>
      <c r="M28" s="969"/>
      <c r="N28" s="969"/>
      <c r="O28" s="969"/>
      <c r="P28" s="969"/>
      <c r="Q28" s="969"/>
      <c r="R28" s="969"/>
      <c r="S28" s="969"/>
      <c r="T28" s="969"/>
      <c r="U28" s="969"/>
      <c r="V28" s="969"/>
      <c r="W28" s="969"/>
      <c r="X28" s="969"/>
      <c r="Y28" s="969"/>
      <c r="Z28" s="969"/>
      <c r="AA28" s="969"/>
      <c r="AB28" s="969"/>
      <c r="AC28" s="969"/>
      <c r="AD28" s="969"/>
      <c r="AE28" s="969"/>
      <c r="AF28" s="969"/>
      <c r="AG28" s="969"/>
      <c r="AH28" s="969"/>
      <c r="AI28" s="969"/>
      <c r="AJ28" s="969"/>
      <c r="AK28" s="969"/>
      <c r="AL28" s="969"/>
      <c r="AM28" s="969"/>
      <c r="AN28" s="969"/>
      <c r="AO28" s="969"/>
      <c r="AP28" s="969"/>
      <c r="AQ28" s="970"/>
      <c r="AR28" s="979"/>
      <c r="AS28" s="979"/>
      <c r="AT28" s="979"/>
      <c r="AU28" s="979"/>
      <c r="AV28" s="979"/>
      <c r="AW28" s="979"/>
      <c r="AX28" s="979"/>
      <c r="AY28" s="979"/>
      <c r="AZ28" s="979"/>
      <c r="BA28" s="979"/>
      <c r="BB28" s="979"/>
      <c r="BC28" s="979"/>
      <c r="BD28" s="979"/>
      <c r="BE28" s="979"/>
      <c r="BF28" s="979"/>
      <c r="BG28" s="979"/>
      <c r="BH28" s="979"/>
      <c r="BI28" s="979"/>
      <c r="BJ28" s="979"/>
      <c r="BK28" s="979"/>
      <c r="BL28" s="979"/>
      <c r="BM28" s="979"/>
      <c r="BN28" s="979"/>
      <c r="BO28" s="979"/>
      <c r="BP28" s="979"/>
      <c r="BQ28" s="979"/>
      <c r="BR28" s="979"/>
      <c r="BS28" s="979"/>
      <c r="BT28" s="975" t="e">
        <f ca="1">IF('Расчётная Ведомость'!$U22=0," ",'Расчётная Ведомость'!$U22)</f>
        <v>#VALUE!</v>
      </c>
      <c r="BU28" s="976"/>
      <c r="BV28" s="976"/>
      <c r="BW28" s="976"/>
      <c r="BX28" s="976"/>
      <c r="BY28" s="976"/>
      <c r="BZ28" s="976"/>
      <c r="CA28" s="976"/>
      <c r="CB28" s="976"/>
      <c r="CC28" s="976"/>
      <c r="CD28" s="976"/>
      <c r="CE28" s="976"/>
      <c r="CF28" s="976"/>
      <c r="CG28" s="977"/>
      <c r="CH28" s="978"/>
      <c r="CI28" s="978"/>
      <c r="CJ28" s="978"/>
      <c r="CK28" s="978"/>
      <c r="CL28" s="978"/>
      <c r="CM28" s="978"/>
      <c r="CN28" s="978"/>
      <c r="CO28" s="978"/>
      <c r="CP28" s="978"/>
      <c r="CQ28" s="978"/>
      <c r="CR28" s="978"/>
      <c r="CS28" s="978"/>
      <c r="CT28" s="978"/>
      <c r="CU28" s="978"/>
      <c r="CV28" s="978"/>
      <c r="CW28" s="978"/>
      <c r="CX28" s="978"/>
      <c r="CY28" s="978"/>
      <c r="CZ28" s="978"/>
      <c r="DA28" s="978"/>
      <c r="DB28" s="978"/>
      <c r="DC28" s="978"/>
      <c r="DD28" s="978"/>
      <c r="DF28" s="389" t="e">
        <f ca="1">'Расчётная Ведомость'!$U22</f>
        <v>#VALUE!</v>
      </c>
    </row>
    <row r="29" spans="1:110" s="96" customFormat="1" ht="15">
      <c r="A29" s="966" t="s">
        <v>402</v>
      </c>
      <c r="B29" s="967"/>
      <c r="C29" s="967"/>
      <c r="D29" s="967"/>
      <c r="E29" s="967"/>
      <c r="F29" s="967"/>
      <c r="G29" s="967"/>
      <c r="H29" s="967"/>
      <c r="I29" s="968" t="str">
        <f>IF('Настройки УИК'!$B25=0," ",'Настройки УИК'!B25)</f>
        <v>${fio4}</v>
      </c>
      <c r="J29" s="969"/>
      <c r="K29" s="969"/>
      <c r="L29" s="969"/>
      <c r="M29" s="969"/>
      <c r="N29" s="969"/>
      <c r="O29" s="969"/>
      <c r="P29" s="969"/>
      <c r="Q29" s="969"/>
      <c r="R29" s="969"/>
      <c r="S29" s="969"/>
      <c r="T29" s="969"/>
      <c r="U29" s="969"/>
      <c r="V29" s="969"/>
      <c r="W29" s="969"/>
      <c r="X29" s="969"/>
      <c r="Y29" s="969"/>
      <c r="Z29" s="969"/>
      <c r="AA29" s="969"/>
      <c r="AB29" s="969"/>
      <c r="AC29" s="969"/>
      <c r="AD29" s="969"/>
      <c r="AE29" s="969"/>
      <c r="AF29" s="969"/>
      <c r="AG29" s="969"/>
      <c r="AH29" s="969"/>
      <c r="AI29" s="969"/>
      <c r="AJ29" s="969"/>
      <c r="AK29" s="969"/>
      <c r="AL29" s="969"/>
      <c r="AM29" s="969"/>
      <c r="AN29" s="969"/>
      <c r="AO29" s="969"/>
      <c r="AP29" s="969"/>
      <c r="AQ29" s="970"/>
      <c r="AR29" s="979"/>
      <c r="AS29" s="979"/>
      <c r="AT29" s="979"/>
      <c r="AU29" s="979"/>
      <c r="AV29" s="979"/>
      <c r="AW29" s="979"/>
      <c r="AX29" s="979"/>
      <c r="AY29" s="979"/>
      <c r="AZ29" s="979"/>
      <c r="BA29" s="979"/>
      <c r="BB29" s="979"/>
      <c r="BC29" s="979"/>
      <c r="BD29" s="979"/>
      <c r="BE29" s="979"/>
      <c r="BF29" s="979"/>
      <c r="BG29" s="979"/>
      <c r="BH29" s="979"/>
      <c r="BI29" s="979"/>
      <c r="BJ29" s="979"/>
      <c r="BK29" s="979"/>
      <c r="BL29" s="979"/>
      <c r="BM29" s="979"/>
      <c r="BN29" s="979"/>
      <c r="BO29" s="979"/>
      <c r="BP29" s="979"/>
      <c r="BQ29" s="979"/>
      <c r="BR29" s="979"/>
      <c r="BS29" s="979"/>
      <c r="BT29" s="975" t="e">
        <f ca="1">IF('Расчётная Ведомость'!$U23=0," ",'Расчётная Ведомость'!$U23)</f>
        <v>#VALUE!</v>
      </c>
      <c r="BU29" s="976"/>
      <c r="BV29" s="976"/>
      <c r="BW29" s="976"/>
      <c r="BX29" s="976"/>
      <c r="BY29" s="976"/>
      <c r="BZ29" s="976"/>
      <c r="CA29" s="976"/>
      <c r="CB29" s="976"/>
      <c r="CC29" s="976"/>
      <c r="CD29" s="976"/>
      <c r="CE29" s="976"/>
      <c r="CF29" s="976"/>
      <c r="CG29" s="977"/>
      <c r="CH29" s="978"/>
      <c r="CI29" s="978"/>
      <c r="CJ29" s="978"/>
      <c r="CK29" s="978"/>
      <c r="CL29" s="978"/>
      <c r="CM29" s="978"/>
      <c r="CN29" s="978"/>
      <c r="CO29" s="978"/>
      <c r="CP29" s="978"/>
      <c r="CQ29" s="978"/>
      <c r="CR29" s="978"/>
      <c r="CS29" s="978"/>
      <c r="CT29" s="978"/>
      <c r="CU29" s="978"/>
      <c r="CV29" s="978"/>
      <c r="CW29" s="978"/>
      <c r="CX29" s="978"/>
      <c r="CY29" s="978"/>
      <c r="CZ29" s="978"/>
      <c r="DA29" s="978"/>
      <c r="DB29" s="978"/>
      <c r="DC29" s="978"/>
      <c r="DD29" s="978"/>
      <c r="DF29" s="389" t="e">
        <f ca="1">'Расчётная Ведомость'!$U23</f>
        <v>#VALUE!</v>
      </c>
    </row>
    <row r="30" spans="1:110" s="96" customFormat="1" ht="15">
      <c r="A30" s="966" t="s">
        <v>403</v>
      </c>
      <c r="B30" s="967"/>
      <c r="C30" s="967"/>
      <c r="D30" s="967"/>
      <c r="E30" s="967"/>
      <c r="F30" s="967"/>
      <c r="G30" s="967"/>
      <c r="H30" s="967"/>
      <c r="I30" s="968" t="str">
        <f>IF('Настройки УИК'!$B26=0," ",'Настройки УИК'!B26)</f>
        <v>${fio5}</v>
      </c>
      <c r="J30" s="969"/>
      <c r="K30" s="969"/>
      <c r="L30" s="969"/>
      <c r="M30" s="969"/>
      <c r="N30" s="969"/>
      <c r="O30" s="969"/>
      <c r="P30" s="969"/>
      <c r="Q30" s="969"/>
      <c r="R30" s="969"/>
      <c r="S30" s="969"/>
      <c r="T30" s="969"/>
      <c r="U30" s="969"/>
      <c r="V30" s="969"/>
      <c r="W30" s="969"/>
      <c r="X30" s="969"/>
      <c r="Y30" s="969"/>
      <c r="Z30" s="969"/>
      <c r="AA30" s="969"/>
      <c r="AB30" s="969"/>
      <c r="AC30" s="969"/>
      <c r="AD30" s="969"/>
      <c r="AE30" s="969"/>
      <c r="AF30" s="969"/>
      <c r="AG30" s="969"/>
      <c r="AH30" s="969"/>
      <c r="AI30" s="969"/>
      <c r="AJ30" s="969"/>
      <c r="AK30" s="969"/>
      <c r="AL30" s="969"/>
      <c r="AM30" s="969"/>
      <c r="AN30" s="969"/>
      <c r="AO30" s="969"/>
      <c r="AP30" s="969"/>
      <c r="AQ30" s="970"/>
      <c r="AR30" s="979"/>
      <c r="AS30" s="979"/>
      <c r="AT30" s="979"/>
      <c r="AU30" s="979"/>
      <c r="AV30" s="979"/>
      <c r="AW30" s="979"/>
      <c r="AX30" s="979"/>
      <c r="AY30" s="979"/>
      <c r="AZ30" s="979"/>
      <c r="BA30" s="979"/>
      <c r="BB30" s="979"/>
      <c r="BC30" s="979"/>
      <c r="BD30" s="979"/>
      <c r="BE30" s="979"/>
      <c r="BF30" s="979"/>
      <c r="BG30" s="979"/>
      <c r="BH30" s="979"/>
      <c r="BI30" s="979"/>
      <c r="BJ30" s="979"/>
      <c r="BK30" s="979"/>
      <c r="BL30" s="979"/>
      <c r="BM30" s="979"/>
      <c r="BN30" s="979"/>
      <c r="BO30" s="979"/>
      <c r="BP30" s="979"/>
      <c r="BQ30" s="979"/>
      <c r="BR30" s="979"/>
      <c r="BS30" s="979"/>
      <c r="BT30" s="975" t="e">
        <f ca="1">IF('Расчётная Ведомость'!$U24=0," ",'Расчётная Ведомость'!$U24)</f>
        <v>#VALUE!</v>
      </c>
      <c r="BU30" s="976"/>
      <c r="BV30" s="976"/>
      <c r="BW30" s="976"/>
      <c r="BX30" s="976"/>
      <c r="BY30" s="976"/>
      <c r="BZ30" s="976"/>
      <c r="CA30" s="976"/>
      <c r="CB30" s="976"/>
      <c r="CC30" s="976"/>
      <c r="CD30" s="976"/>
      <c r="CE30" s="976"/>
      <c r="CF30" s="976"/>
      <c r="CG30" s="977"/>
      <c r="CH30" s="978"/>
      <c r="CI30" s="978"/>
      <c r="CJ30" s="978"/>
      <c r="CK30" s="978"/>
      <c r="CL30" s="978"/>
      <c r="CM30" s="978"/>
      <c r="CN30" s="978"/>
      <c r="CO30" s="978"/>
      <c r="CP30" s="978"/>
      <c r="CQ30" s="978"/>
      <c r="CR30" s="978"/>
      <c r="CS30" s="978"/>
      <c r="CT30" s="978"/>
      <c r="CU30" s="978"/>
      <c r="CV30" s="978"/>
      <c r="CW30" s="978"/>
      <c r="CX30" s="978"/>
      <c r="CY30" s="978"/>
      <c r="CZ30" s="978"/>
      <c r="DA30" s="978"/>
      <c r="DB30" s="978"/>
      <c r="DC30" s="978"/>
      <c r="DD30" s="978"/>
      <c r="DF30" s="389" t="e">
        <f ca="1">'Расчётная Ведомость'!$U24</f>
        <v>#VALUE!</v>
      </c>
    </row>
    <row r="31" spans="1:110" s="96" customFormat="1" ht="15">
      <c r="A31" s="966" t="s">
        <v>404</v>
      </c>
      <c r="B31" s="967"/>
      <c r="C31" s="967"/>
      <c r="D31" s="967"/>
      <c r="E31" s="967"/>
      <c r="F31" s="967"/>
      <c r="G31" s="967"/>
      <c r="H31" s="967"/>
      <c r="I31" s="968" t="str">
        <f>IF('Настройки УИК'!$B27=0," ",'Настройки УИК'!B27)</f>
        <v>${fio6}</v>
      </c>
      <c r="J31" s="969"/>
      <c r="K31" s="969"/>
      <c r="L31" s="969"/>
      <c r="M31" s="969"/>
      <c r="N31" s="969"/>
      <c r="O31" s="969"/>
      <c r="P31" s="969"/>
      <c r="Q31" s="969"/>
      <c r="R31" s="969"/>
      <c r="S31" s="969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69"/>
      <c r="AL31" s="969"/>
      <c r="AM31" s="969"/>
      <c r="AN31" s="969"/>
      <c r="AO31" s="969"/>
      <c r="AP31" s="969"/>
      <c r="AQ31" s="970"/>
      <c r="AR31" s="979"/>
      <c r="AS31" s="979"/>
      <c r="AT31" s="979"/>
      <c r="AU31" s="979"/>
      <c r="AV31" s="979"/>
      <c r="AW31" s="979"/>
      <c r="AX31" s="979"/>
      <c r="AY31" s="979"/>
      <c r="AZ31" s="979"/>
      <c r="BA31" s="979"/>
      <c r="BB31" s="979"/>
      <c r="BC31" s="979"/>
      <c r="BD31" s="979"/>
      <c r="BE31" s="979"/>
      <c r="BF31" s="979"/>
      <c r="BG31" s="979"/>
      <c r="BH31" s="979"/>
      <c r="BI31" s="979"/>
      <c r="BJ31" s="979"/>
      <c r="BK31" s="979"/>
      <c r="BL31" s="979"/>
      <c r="BM31" s="979"/>
      <c r="BN31" s="979"/>
      <c r="BO31" s="979"/>
      <c r="BP31" s="979"/>
      <c r="BQ31" s="979"/>
      <c r="BR31" s="979"/>
      <c r="BS31" s="979"/>
      <c r="BT31" s="975" t="e">
        <f ca="1">IF('Расчётная Ведомость'!$U25=0," ",'Расчётная Ведомость'!$U25)</f>
        <v>#VALUE!</v>
      </c>
      <c r="BU31" s="976"/>
      <c r="BV31" s="976"/>
      <c r="BW31" s="976"/>
      <c r="BX31" s="976"/>
      <c r="BY31" s="976"/>
      <c r="BZ31" s="976"/>
      <c r="CA31" s="976"/>
      <c r="CB31" s="976"/>
      <c r="CC31" s="976"/>
      <c r="CD31" s="976"/>
      <c r="CE31" s="976"/>
      <c r="CF31" s="976"/>
      <c r="CG31" s="977"/>
      <c r="CH31" s="978"/>
      <c r="CI31" s="978"/>
      <c r="CJ31" s="978"/>
      <c r="CK31" s="978"/>
      <c r="CL31" s="978"/>
      <c r="CM31" s="978"/>
      <c r="CN31" s="978"/>
      <c r="CO31" s="978"/>
      <c r="CP31" s="978"/>
      <c r="CQ31" s="978"/>
      <c r="CR31" s="978"/>
      <c r="CS31" s="978"/>
      <c r="CT31" s="978"/>
      <c r="CU31" s="978"/>
      <c r="CV31" s="978"/>
      <c r="CW31" s="978"/>
      <c r="CX31" s="978"/>
      <c r="CY31" s="978"/>
      <c r="CZ31" s="978"/>
      <c r="DA31" s="978"/>
      <c r="DB31" s="978"/>
      <c r="DC31" s="978"/>
      <c r="DD31" s="978"/>
      <c r="DF31" s="389" t="e">
        <f ca="1">'Расчётная Ведомость'!$U25</f>
        <v>#VALUE!</v>
      </c>
    </row>
    <row r="32" spans="1:110" s="96" customFormat="1" ht="15">
      <c r="A32" s="966" t="s">
        <v>405</v>
      </c>
      <c r="B32" s="967"/>
      <c r="C32" s="967"/>
      <c r="D32" s="967"/>
      <c r="E32" s="967"/>
      <c r="F32" s="967"/>
      <c r="G32" s="967"/>
      <c r="H32" s="967"/>
      <c r="I32" s="968" t="str">
        <f>IF('Настройки УИК'!$B28=0," ",'Настройки УИК'!B28)</f>
        <v>${fio7}</v>
      </c>
      <c r="J32" s="969"/>
      <c r="K32" s="969"/>
      <c r="L32" s="969"/>
      <c r="M32" s="969"/>
      <c r="N32" s="969"/>
      <c r="O32" s="969"/>
      <c r="P32" s="969"/>
      <c r="Q32" s="969"/>
      <c r="R32" s="969"/>
      <c r="S32" s="969"/>
      <c r="T32" s="969"/>
      <c r="U32" s="969"/>
      <c r="V32" s="969"/>
      <c r="W32" s="969"/>
      <c r="X32" s="969"/>
      <c r="Y32" s="969"/>
      <c r="Z32" s="969"/>
      <c r="AA32" s="969"/>
      <c r="AB32" s="969"/>
      <c r="AC32" s="969"/>
      <c r="AD32" s="969"/>
      <c r="AE32" s="969"/>
      <c r="AF32" s="969"/>
      <c r="AG32" s="969"/>
      <c r="AH32" s="969"/>
      <c r="AI32" s="969"/>
      <c r="AJ32" s="969"/>
      <c r="AK32" s="969"/>
      <c r="AL32" s="969"/>
      <c r="AM32" s="969"/>
      <c r="AN32" s="969"/>
      <c r="AO32" s="969"/>
      <c r="AP32" s="969"/>
      <c r="AQ32" s="970"/>
      <c r="AR32" s="979"/>
      <c r="AS32" s="979"/>
      <c r="AT32" s="979"/>
      <c r="AU32" s="979"/>
      <c r="AV32" s="979"/>
      <c r="AW32" s="979"/>
      <c r="AX32" s="979"/>
      <c r="AY32" s="979"/>
      <c r="AZ32" s="979"/>
      <c r="BA32" s="979"/>
      <c r="BB32" s="979"/>
      <c r="BC32" s="979"/>
      <c r="BD32" s="979"/>
      <c r="BE32" s="979"/>
      <c r="BF32" s="979"/>
      <c r="BG32" s="979"/>
      <c r="BH32" s="979"/>
      <c r="BI32" s="979"/>
      <c r="BJ32" s="979"/>
      <c r="BK32" s="979"/>
      <c r="BL32" s="979"/>
      <c r="BM32" s="979"/>
      <c r="BN32" s="979"/>
      <c r="BO32" s="979"/>
      <c r="BP32" s="979"/>
      <c r="BQ32" s="979"/>
      <c r="BR32" s="979"/>
      <c r="BS32" s="979"/>
      <c r="BT32" s="975" t="e">
        <f ca="1">IF('Расчётная Ведомость'!$U26=0," ",'Расчётная Ведомость'!$U26)</f>
        <v>#VALUE!</v>
      </c>
      <c r="BU32" s="976"/>
      <c r="BV32" s="976"/>
      <c r="BW32" s="976"/>
      <c r="BX32" s="976"/>
      <c r="BY32" s="976"/>
      <c r="BZ32" s="976"/>
      <c r="CA32" s="976"/>
      <c r="CB32" s="976"/>
      <c r="CC32" s="976"/>
      <c r="CD32" s="976"/>
      <c r="CE32" s="976"/>
      <c r="CF32" s="976"/>
      <c r="CG32" s="977"/>
      <c r="CH32" s="978"/>
      <c r="CI32" s="978"/>
      <c r="CJ32" s="978"/>
      <c r="CK32" s="978"/>
      <c r="CL32" s="978"/>
      <c r="CM32" s="978"/>
      <c r="CN32" s="978"/>
      <c r="CO32" s="978"/>
      <c r="CP32" s="978"/>
      <c r="CQ32" s="978"/>
      <c r="CR32" s="978"/>
      <c r="CS32" s="978"/>
      <c r="CT32" s="978"/>
      <c r="CU32" s="978"/>
      <c r="CV32" s="978"/>
      <c r="CW32" s="978"/>
      <c r="CX32" s="978"/>
      <c r="CY32" s="978"/>
      <c r="CZ32" s="978"/>
      <c r="DA32" s="978"/>
      <c r="DB32" s="978"/>
      <c r="DC32" s="978"/>
      <c r="DD32" s="978"/>
      <c r="DF32" s="389" t="e">
        <f ca="1">'Расчётная Ведомость'!$U26</f>
        <v>#VALUE!</v>
      </c>
    </row>
    <row r="33" spans="1:110" s="96" customFormat="1" ht="11.25">
      <c r="A33" s="966" t="s">
        <v>406</v>
      </c>
      <c r="B33" s="967"/>
      <c r="C33" s="967"/>
      <c r="D33" s="967"/>
      <c r="E33" s="967"/>
      <c r="F33" s="967"/>
      <c r="G33" s="967"/>
      <c r="H33" s="967"/>
      <c r="I33" s="968" t="str">
        <f>IF('Настройки УИК'!$B29=0," ",'Настройки УИК'!B29)</f>
        <v>${fio8}</v>
      </c>
      <c r="J33" s="969"/>
      <c r="K33" s="969"/>
      <c r="L33" s="969"/>
      <c r="M33" s="969"/>
      <c r="N33" s="969"/>
      <c r="O33" s="969"/>
      <c r="P33" s="969"/>
      <c r="Q33" s="969"/>
      <c r="R33" s="969"/>
      <c r="S33" s="969"/>
      <c r="T33" s="969"/>
      <c r="U33" s="969"/>
      <c r="V33" s="969"/>
      <c r="W33" s="969"/>
      <c r="X33" s="969"/>
      <c r="Y33" s="969"/>
      <c r="Z33" s="969"/>
      <c r="AA33" s="969"/>
      <c r="AB33" s="969"/>
      <c r="AC33" s="969"/>
      <c r="AD33" s="969"/>
      <c r="AE33" s="969"/>
      <c r="AF33" s="969"/>
      <c r="AG33" s="969"/>
      <c r="AH33" s="969"/>
      <c r="AI33" s="969"/>
      <c r="AJ33" s="969"/>
      <c r="AK33" s="969"/>
      <c r="AL33" s="969"/>
      <c r="AM33" s="969"/>
      <c r="AN33" s="969"/>
      <c r="AO33" s="969"/>
      <c r="AP33" s="969"/>
      <c r="AQ33" s="97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  <c r="BC33" s="980"/>
      <c r="BD33" s="980"/>
      <c r="BE33" s="980"/>
      <c r="BF33" s="980"/>
      <c r="BG33" s="980"/>
      <c r="BH33" s="980"/>
      <c r="BI33" s="980"/>
      <c r="BJ33" s="980"/>
      <c r="BK33" s="980"/>
      <c r="BL33" s="980"/>
      <c r="BM33" s="980"/>
      <c r="BN33" s="980"/>
      <c r="BO33" s="980"/>
      <c r="BP33" s="980"/>
      <c r="BQ33" s="980"/>
      <c r="BR33" s="980"/>
      <c r="BS33" s="980"/>
      <c r="BT33" s="975" t="e">
        <f ca="1">IF('Расчётная Ведомость'!$U27=0," ",'Расчётная Ведомость'!$U27)</f>
        <v>#VALUE!</v>
      </c>
      <c r="BU33" s="976"/>
      <c r="BV33" s="976"/>
      <c r="BW33" s="976"/>
      <c r="BX33" s="976"/>
      <c r="BY33" s="976"/>
      <c r="BZ33" s="976"/>
      <c r="CA33" s="976"/>
      <c r="CB33" s="976"/>
      <c r="CC33" s="976"/>
      <c r="CD33" s="976"/>
      <c r="CE33" s="976"/>
      <c r="CF33" s="976"/>
      <c r="CG33" s="977"/>
      <c r="CH33" s="978"/>
      <c r="CI33" s="978"/>
      <c r="CJ33" s="978"/>
      <c r="CK33" s="978"/>
      <c r="CL33" s="978"/>
      <c r="CM33" s="978"/>
      <c r="CN33" s="978"/>
      <c r="CO33" s="978"/>
      <c r="CP33" s="978"/>
      <c r="CQ33" s="978"/>
      <c r="CR33" s="978"/>
      <c r="CS33" s="978"/>
      <c r="CT33" s="978"/>
      <c r="CU33" s="978"/>
      <c r="CV33" s="978"/>
      <c r="CW33" s="978"/>
      <c r="CX33" s="978"/>
      <c r="CY33" s="978"/>
      <c r="CZ33" s="978"/>
      <c r="DA33" s="978"/>
      <c r="DB33" s="978"/>
      <c r="DC33" s="978"/>
      <c r="DD33" s="978"/>
      <c r="DF33" s="389" t="e">
        <f ca="1">'Расчётная Ведомость'!$U27</f>
        <v>#VALUE!</v>
      </c>
    </row>
    <row r="34" spans="1:110" s="96" customFormat="1" ht="11.25">
      <c r="A34" s="966" t="s">
        <v>407</v>
      </c>
      <c r="B34" s="967"/>
      <c r="C34" s="967"/>
      <c r="D34" s="967"/>
      <c r="E34" s="967"/>
      <c r="F34" s="967"/>
      <c r="G34" s="967"/>
      <c r="H34" s="967"/>
      <c r="I34" s="968" t="str">
        <f>IF('Настройки УИК'!$B30=0," ",'Настройки УИК'!B30)</f>
        <v>${fio9}</v>
      </c>
      <c r="J34" s="969"/>
      <c r="K34" s="969"/>
      <c r="L34" s="969"/>
      <c r="M34" s="969"/>
      <c r="N34" s="969"/>
      <c r="O34" s="969"/>
      <c r="P34" s="969"/>
      <c r="Q34" s="969"/>
      <c r="R34" s="969"/>
      <c r="S34" s="969"/>
      <c r="T34" s="969"/>
      <c r="U34" s="969"/>
      <c r="V34" s="969"/>
      <c r="W34" s="969"/>
      <c r="X34" s="969"/>
      <c r="Y34" s="969"/>
      <c r="Z34" s="969"/>
      <c r="AA34" s="969"/>
      <c r="AB34" s="969"/>
      <c r="AC34" s="969"/>
      <c r="AD34" s="969"/>
      <c r="AE34" s="969"/>
      <c r="AF34" s="969"/>
      <c r="AG34" s="969"/>
      <c r="AH34" s="969"/>
      <c r="AI34" s="969"/>
      <c r="AJ34" s="969"/>
      <c r="AK34" s="969"/>
      <c r="AL34" s="969"/>
      <c r="AM34" s="969"/>
      <c r="AN34" s="969"/>
      <c r="AO34" s="969"/>
      <c r="AP34" s="969"/>
      <c r="AQ34" s="970"/>
      <c r="AR34" s="980"/>
      <c r="AS34" s="980"/>
      <c r="AT34" s="980"/>
      <c r="AU34" s="980"/>
      <c r="AV34" s="980"/>
      <c r="AW34" s="980"/>
      <c r="AX34" s="980"/>
      <c r="AY34" s="980"/>
      <c r="AZ34" s="980"/>
      <c r="BA34" s="980"/>
      <c r="BB34" s="980"/>
      <c r="BC34" s="980"/>
      <c r="BD34" s="980"/>
      <c r="BE34" s="980"/>
      <c r="BF34" s="980"/>
      <c r="BG34" s="980"/>
      <c r="BH34" s="980"/>
      <c r="BI34" s="980"/>
      <c r="BJ34" s="980"/>
      <c r="BK34" s="980"/>
      <c r="BL34" s="980"/>
      <c r="BM34" s="980"/>
      <c r="BN34" s="980"/>
      <c r="BO34" s="980"/>
      <c r="BP34" s="980"/>
      <c r="BQ34" s="980"/>
      <c r="BR34" s="980"/>
      <c r="BS34" s="980"/>
      <c r="BT34" s="975" t="e">
        <f ca="1">IF('Расчётная Ведомость'!$U28=0," ",'Расчётная Ведомость'!$U28)</f>
        <v>#VALUE!</v>
      </c>
      <c r="BU34" s="976"/>
      <c r="BV34" s="976"/>
      <c r="BW34" s="976"/>
      <c r="BX34" s="976"/>
      <c r="BY34" s="976"/>
      <c r="BZ34" s="976"/>
      <c r="CA34" s="976"/>
      <c r="CB34" s="976"/>
      <c r="CC34" s="976"/>
      <c r="CD34" s="976"/>
      <c r="CE34" s="976"/>
      <c r="CF34" s="976"/>
      <c r="CG34" s="977"/>
      <c r="CH34" s="978"/>
      <c r="CI34" s="978"/>
      <c r="CJ34" s="978"/>
      <c r="CK34" s="978"/>
      <c r="CL34" s="978"/>
      <c r="CM34" s="978"/>
      <c r="CN34" s="978"/>
      <c r="CO34" s="978"/>
      <c r="CP34" s="978"/>
      <c r="CQ34" s="978"/>
      <c r="CR34" s="978"/>
      <c r="CS34" s="978"/>
      <c r="CT34" s="978"/>
      <c r="CU34" s="978"/>
      <c r="CV34" s="978"/>
      <c r="CW34" s="978"/>
      <c r="CX34" s="978"/>
      <c r="CY34" s="978"/>
      <c r="CZ34" s="978"/>
      <c r="DA34" s="978"/>
      <c r="DB34" s="978"/>
      <c r="DC34" s="978"/>
      <c r="DD34" s="978"/>
      <c r="DF34" s="389" t="e">
        <f ca="1">'Расчётная Ведомость'!$U28</f>
        <v>#VALUE!</v>
      </c>
    </row>
    <row r="35" spans="1:110" s="96" customFormat="1" ht="11.25">
      <c r="A35" s="966" t="s">
        <v>408</v>
      </c>
      <c r="B35" s="967"/>
      <c r="C35" s="967"/>
      <c r="D35" s="967"/>
      <c r="E35" s="967"/>
      <c r="F35" s="967"/>
      <c r="G35" s="967"/>
      <c r="H35" s="967"/>
      <c r="I35" s="968" t="str">
        <f>IF('Настройки УИК'!$B31=0," ",'Настройки УИК'!B31)</f>
        <v>${fio10}</v>
      </c>
      <c r="J35" s="969"/>
      <c r="K35" s="969"/>
      <c r="L35" s="969"/>
      <c r="M35" s="969"/>
      <c r="N35" s="969"/>
      <c r="O35" s="969"/>
      <c r="P35" s="969"/>
      <c r="Q35" s="969"/>
      <c r="R35" s="969"/>
      <c r="S35" s="969"/>
      <c r="T35" s="969"/>
      <c r="U35" s="969"/>
      <c r="V35" s="969"/>
      <c r="W35" s="969"/>
      <c r="X35" s="969"/>
      <c r="Y35" s="969"/>
      <c r="Z35" s="969"/>
      <c r="AA35" s="969"/>
      <c r="AB35" s="969"/>
      <c r="AC35" s="969"/>
      <c r="AD35" s="969"/>
      <c r="AE35" s="969"/>
      <c r="AF35" s="969"/>
      <c r="AG35" s="969"/>
      <c r="AH35" s="969"/>
      <c r="AI35" s="969"/>
      <c r="AJ35" s="969"/>
      <c r="AK35" s="969"/>
      <c r="AL35" s="969"/>
      <c r="AM35" s="969"/>
      <c r="AN35" s="969"/>
      <c r="AO35" s="969"/>
      <c r="AP35" s="969"/>
      <c r="AQ35" s="970"/>
      <c r="AR35" s="980"/>
      <c r="AS35" s="980"/>
      <c r="AT35" s="980"/>
      <c r="AU35" s="980"/>
      <c r="AV35" s="980"/>
      <c r="AW35" s="980"/>
      <c r="AX35" s="980"/>
      <c r="AY35" s="980"/>
      <c r="AZ35" s="980"/>
      <c r="BA35" s="980"/>
      <c r="BB35" s="980"/>
      <c r="BC35" s="980"/>
      <c r="BD35" s="980"/>
      <c r="BE35" s="980"/>
      <c r="BF35" s="980"/>
      <c r="BG35" s="980"/>
      <c r="BH35" s="980"/>
      <c r="BI35" s="980"/>
      <c r="BJ35" s="980"/>
      <c r="BK35" s="980"/>
      <c r="BL35" s="980"/>
      <c r="BM35" s="980"/>
      <c r="BN35" s="980"/>
      <c r="BO35" s="980"/>
      <c r="BP35" s="980"/>
      <c r="BQ35" s="980"/>
      <c r="BR35" s="980"/>
      <c r="BS35" s="980"/>
      <c r="BT35" s="975" t="e">
        <f ca="1">IF('Расчётная Ведомость'!$U29=0," ",'Расчётная Ведомость'!$U29)</f>
        <v>#VALUE!</v>
      </c>
      <c r="BU35" s="976"/>
      <c r="BV35" s="976"/>
      <c r="BW35" s="976"/>
      <c r="BX35" s="976"/>
      <c r="BY35" s="976"/>
      <c r="BZ35" s="976"/>
      <c r="CA35" s="976"/>
      <c r="CB35" s="976"/>
      <c r="CC35" s="976"/>
      <c r="CD35" s="976"/>
      <c r="CE35" s="976"/>
      <c r="CF35" s="976"/>
      <c r="CG35" s="977"/>
      <c r="CH35" s="978"/>
      <c r="CI35" s="978"/>
      <c r="CJ35" s="978"/>
      <c r="CK35" s="978"/>
      <c r="CL35" s="978"/>
      <c r="CM35" s="978"/>
      <c r="CN35" s="978"/>
      <c r="CO35" s="978"/>
      <c r="CP35" s="978"/>
      <c r="CQ35" s="978"/>
      <c r="CR35" s="978"/>
      <c r="CS35" s="978"/>
      <c r="CT35" s="978"/>
      <c r="CU35" s="978"/>
      <c r="CV35" s="978"/>
      <c r="CW35" s="978"/>
      <c r="CX35" s="978"/>
      <c r="CY35" s="978"/>
      <c r="CZ35" s="978"/>
      <c r="DA35" s="978"/>
      <c r="DB35" s="978"/>
      <c r="DC35" s="978"/>
      <c r="DD35" s="978"/>
      <c r="DF35" s="389" t="e">
        <f ca="1">'Расчётная Ведомость'!$U29</f>
        <v>#VALUE!</v>
      </c>
    </row>
    <row r="36" spans="1:110" s="96" customFormat="1" ht="11.25">
      <c r="A36" s="966" t="s">
        <v>409</v>
      </c>
      <c r="B36" s="967"/>
      <c r="C36" s="967"/>
      <c r="D36" s="967"/>
      <c r="E36" s="967"/>
      <c r="F36" s="967"/>
      <c r="G36" s="967"/>
      <c r="H36" s="967"/>
      <c r="I36" s="968" t="str">
        <f>IF('Настройки УИК'!$B32=0," ",'Настройки УИК'!B32)</f>
        <v>${fio11}</v>
      </c>
      <c r="J36" s="969"/>
      <c r="K36" s="969"/>
      <c r="L36" s="969"/>
      <c r="M36" s="969"/>
      <c r="N36" s="969"/>
      <c r="O36" s="969"/>
      <c r="P36" s="969"/>
      <c r="Q36" s="969"/>
      <c r="R36" s="969"/>
      <c r="S36" s="969"/>
      <c r="T36" s="969"/>
      <c r="U36" s="969"/>
      <c r="V36" s="969"/>
      <c r="W36" s="969"/>
      <c r="X36" s="969"/>
      <c r="Y36" s="969"/>
      <c r="Z36" s="969"/>
      <c r="AA36" s="969"/>
      <c r="AB36" s="969"/>
      <c r="AC36" s="969"/>
      <c r="AD36" s="969"/>
      <c r="AE36" s="969"/>
      <c r="AF36" s="969"/>
      <c r="AG36" s="969"/>
      <c r="AH36" s="969"/>
      <c r="AI36" s="969"/>
      <c r="AJ36" s="969"/>
      <c r="AK36" s="969"/>
      <c r="AL36" s="969"/>
      <c r="AM36" s="969"/>
      <c r="AN36" s="969"/>
      <c r="AO36" s="969"/>
      <c r="AP36" s="969"/>
      <c r="AQ36" s="97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  <c r="BC36" s="980"/>
      <c r="BD36" s="980"/>
      <c r="BE36" s="980"/>
      <c r="BF36" s="980"/>
      <c r="BG36" s="980"/>
      <c r="BH36" s="980"/>
      <c r="BI36" s="980"/>
      <c r="BJ36" s="980"/>
      <c r="BK36" s="980"/>
      <c r="BL36" s="980"/>
      <c r="BM36" s="980"/>
      <c r="BN36" s="980"/>
      <c r="BO36" s="980"/>
      <c r="BP36" s="980"/>
      <c r="BQ36" s="980"/>
      <c r="BR36" s="980"/>
      <c r="BS36" s="980"/>
      <c r="BT36" s="975" t="e">
        <f ca="1">IF('Расчётная Ведомость'!$U30=0," ",'Расчётная Ведомость'!$U30)</f>
        <v>#VALUE!</v>
      </c>
      <c r="BU36" s="976"/>
      <c r="BV36" s="976"/>
      <c r="BW36" s="976"/>
      <c r="BX36" s="976"/>
      <c r="BY36" s="976"/>
      <c r="BZ36" s="976"/>
      <c r="CA36" s="976"/>
      <c r="CB36" s="976"/>
      <c r="CC36" s="976"/>
      <c r="CD36" s="976"/>
      <c r="CE36" s="976"/>
      <c r="CF36" s="976"/>
      <c r="CG36" s="977"/>
      <c r="CH36" s="978"/>
      <c r="CI36" s="978"/>
      <c r="CJ36" s="978"/>
      <c r="CK36" s="978"/>
      <c r="CL36" s="978"/>
      <c r="CM36" s="978"/>
      <c r="CN36" s="978"/>
      <c r="CO36" s="978"/>
      <c r="CP36" s="978"/>
      <c r="CQ36" s="978"/>
      <c r="CR36" s="978"/>
      <c r="CS36" s="978"/>
      <c r="CT36" s="978"/>
      <c r="CU36" s="978"/>
      <c r="CV36" s="978"/>
      <c r="CW36" s="978"/>
      <c r="CX36" s="978"/>
      <c r="CY36" s="978"/>
      <c r="CZ36" s="978"/>
      <c r="DA36" s="978"/>
      <c r="DB36" s="978"/>
      <c r="DC36" s="978"/>
      <c r="DD36" s="978"/>
      <c r="DF36" s="389" t="e">
        <f ca="1">'Расчётная Ведомость'!$U30</f>
        <v>#VALUE!</v>
      </c>
    </row>
    <row r="37" spans="1:110" s="96" customFormat="1" ht="11.25">
      <c r="A37" s="966" t="s">
        <v>410</v>
      </c>
      <c r="B37" s="967"/>
      <c r="C37" s="967"/>
      <c r="D37" s="967"/>
      <c r="E37" s="967"/>
      <c r="F37" s="967"/>
      <c r="G37" s="967"/>
      <c r="H37" s="967"/>
      <c r="I37" s="968" t="str">
        <f>IF('Настройки УИК'!$B33=0," ",'Настройки УИК'!B33)</f>
        <v>${fio12}</v>
      </c>
      <c r="J37" s="969"/>
      <c r="K37" s="969"/>
      <c r="L37" s="969"/>
      <c r="M37" s="969"/>
      <c r="N37" s="969"/>
      <c r="O37" s="969"/>
      <c r="P37" s="969"/>
      <c r="Q37" s="969"/>
      <c r="R37" s="969"/>
      <c r="S37" s="969"/>
      <c r="T37" s="969"/>
      <c r="U37" s="969"/>
      <c r="V37" s="969"/>
      <c r="W37" s="969"/>
      <c r="X37" s="969"/>
      <c r="Y37" s="969"/>
      <c r="Z37" s="969"/>
      <c r="AA37" s="969"/>
      <c r="AB37" s="969"/>
      <c r="AC37" s="969"/>
      <c r="AD37" s="969"/>
      <c r="AE37" s="969"/>
      <c r="AF37" s="969"/>
      <c r="AG37" s="969"/>
      <c r="AH37" s="969"/>
      <c r="AI37" s="969"/>
      <c r="AJ37" s="969"/>
      <c r="AK37" s="969"/>
      <c r="AL37" s="969"/>
      <c r="AM37" s="969"/>
      <c r="AN37" s="969"/>
      <c r="AO37" s="969"/>
      <c r="AP37" s="969"/>
      <c r="AQ37" s="97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  <c r="BC37" s="980"/>
      <c r="BD37" s="980"/>
      <c r="BE37" s="980"/>
      <c r="BF37" s="980"/>
      <c r="BG37" s="980"/>
      <c r="BH37" s="980"/>
      <c r="BI37" s="980"/>
      <c r="BJ37" s="980"/>
      <c r="BK37" s="980"/>
      <c r="BL37" s="980"/>
      <c r="BM37" s="980"/>
      <c r="BN37" s="980"/>
      <c r="BO37" s="980"/>
      <c r="BP37" s="980"/>
      <c r="BQ37" s="980"/>
      <c r="BR37" s="980"/>
      <c r="BS37" s="980"/>
      <c r="BT37" s="975" t="e">
        <f ca="1">IF('Расчётная Ведомость'!$U31=0," ",'Расчётная Ведомость'!$U31)</f>
        <v>#VALUE!</v>
      </c>
      <c r="BU37" s="976"/>
      <c r="BV37" s="976"/>
      <c r="BW37" s="976"/>
      <c r="BX37" s="976"/>
      <c r="BY37" s="976"/>
      <c r="BZ37" s="976"/>
      <c r="CA37" s="976"/>
      <c r="CB37" s="976"/>
      <c r="CC37" s="976"/>
      <c r="CD37" s="976"/>
      <c r="CE37" s="976"/>
      <c r="CF37" s="976"/>
      <c r="CG37" s="977"/>
      <c r="CH37" s="978"/>
      <c r="CI37" s="978"/>
      <c r="CJ37" s="978"/>
      <c r="CK37" s="978"/>
      <c r="CL37" s="978"/>
      <c r="CM37" s="978"/>
      <c r="CN37" s="978"/>
      <c r="CO37" s="978"/>
      <c r="CP37" s="978"/>
      <c r="CQ37" s="978"/>
      <c r="CR37" s="978"/>
      <c r="CS37" s="978"/>
      <c r="CT37" s="978"/>
      <c r="CU37" s="978"/>
      <c r="CV37" s="978"/>
      <c r="CW37" s="978"/>
      <c r="CX37" s="978"/>
      <c r="CY37" s="978"/>
      <c r="CZ37" s="978"/>
      <c r="DA37" s="978"/>
      <c r="DB37" s="978"/>
      <c r="DC37" s="978"/>
      <c r="DD37" s="978"/>
      <c r="DF37" s="389" t="e">
        <f ca="1">'Расчётная Ведомость'!$U31</f>
        <v>#VALUE!</v>
      </c>
    </row>
    <row r="38" spans="1:110" s="96" customFormat="1" ht="11.25">
      <c r="A38" s="966" t="s">
        <v>411</v>
      </c>
      <c r="B38" s="967"/>
      <c r="C38" s="967"/>
      <c r="D38" s="967"/>
      <c r="E38" s="967"/>
      <c r="F38" s="967"/>
      <c r="G38" s="967"/>
      <c r="H38" s="967"/>
      <c r="I38" s="968" t="str">
        <f>IF('Настройки УИК'!$B34=0," ",'Настройки УИК'!B34)</f>
        <v>${fio13}</v>
      </c>
      <c r="J38" s="969"/>
      <c r="K38" s="969"/>
      <c r="L38" s="969"/>
      <c r="M38" s="969"/>
      <c r="N38" s="969"/>
      <c r="O38" s="969"/>
      <c r="P38" s="969"/>
      <c r="Q38" s="969"/>
      <c r="R38" s="969"/>
      <c r="S38" s="969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69"/>
      <c r="AL38" s="969"/>
      <c r="AM38" s="969"/>
      <c r="AN38" s="969"/>
      <c r="AO38" s="969"/>
      <c r="AP38" s="969"/>
      <c r="AQ38" s="970"/>
      <c r="AR38" s="980"/>
      <c r="AS38" s="980"/>
      <c r="AT38" s="980"/>
      <c r="AU38" s="980"/>
      <c r="AV38" s="980"/>
      <c r="AW38" s="980"/>
      <c r="AX38" s="980"/>
      <c r="AY38" s="980"/>
      <c r="AZ38" s="980"/>
      <c r="BA38" s="980"/>
      <c r="BB38" s="980"/>
      <c r="BC38" s="980"/>
      <c r="BD38" s="980"/>
      <c r="BE38" s="980"/>
      <c r="BF38" s="980"/>
      <c r="BG38" s="980"/>
      <c r="BH38" s="980"/>
      <c r="BI38" s="980"/>
      <c r="BJ38" s="980"/>
      <c r="BK38" s="980"/>
      <c r="BL38" s="980"/>
      <c r="BM38" s="980"/>
      <c r="BN38" s="980"/>
      <c r="BO38" s="980"/>
      <c r="BP38" s="980"/>
      <c r="BQ38" s="980"/>
      <c r="BR38" s="980"/>
      <c r="BS38" s="980"/>
      <c r="BT38" s="975" t="e">
        <f ca="1">IF('Расчётная Ведомость'!$U32=0," ",'Расчётная Ведомость'!$U32)</f>
        <v>#VALUE!</v>
      </c>
      <c r="BU38" s="976"/>
      <c r="BV38" s="976"/>
      <c r="BW38" s="976"/>
      <c r="BX38" s="976"/>
      <c r="BY38" s="976"/>
      <c r="BZ38" s="976"/>
      <c r="CA38" s="976"/>
      <c r="CB38" s="976"/>
      <c r="CC38" s="976"/>
      <c r="CD38" s="976"/>
      <c r="CE38" s="976"/>
      <c r="CF38" s="976"/>
      <c r="CG38" s="977"/>
      <c r="CH38" s="978"/>
      <c r="CI38" s="978"/>
      <c r="CJ38" s="978"/>
      <c r="CK38" s="978"/>
      <c r="CL38" s="978"/>
      <c r="CM38" s="978"/>
      <c r="CN38" s="978"/>
      <c r="CO38" s="978"/>
      <c r="CP38" s="978"/>
      <c r="CQ38" s="978"/>
      <c r="CR38" s="978"/>
      <c r="CS38" s="978"/>
      <c r="CT38" s="978"/>
      <c r="CU38" s="978"/>
      <c r="CV38" s="978"/>
      <c r="CW38" s="978"/>
      <c r="CX38" s="978"/>
      <c r="CY38" s="978"/>
      <c r="CZ38" s="978"/>
      <c r="DA38" s="978"/>
      <c r="DB38" s="978"/>
      <c r="DC38" s="978"/>
      <c r="DD38" s="978"/>
      <c r="DF38" s="389" t="e">
        <f ca="1">'Расчётная Ведомость'!$U32</f>
        <v>#VALUE!</v>
      </c>
    </row>
    <row r="39" spans="1:110" s="96" customFormat="1" ht="11.25">
      <c r="A39" s="966" t="s">
        <v>412</v>
      </c>
      <c r="B39" s="967"/>
      <c r="C39" s="967"/>
      <c r="D39" s="967"/>
      <c r="E39" s="967"/>
      <c r="F39" s="967"/>
      <c r="G39" s="967"/>
      <c r="H39" s="967"/>
      <c r="I39" s="968" t="str">
        <f>IF('Настройки УИК'!$B35=0," ",'Настройки УИК'!B35)</f>
        <v>${fio14}</v>
      </c>
      <c r="J39" s="969"/>
      <c r="K39" s="969"/>
      <c r="L39" s="969"/>
      <c r="M39" s="969"/>
      <c r="N39" s="969"/>
      <c r="O39" s="969"/>
      <c r="P39" s="969"/>
      <c r="Q39" s="969"/>
      <c r="R39" s="969"/>
      <c r="S39" s="969"/>
      <c r="T39" s="969"/>
      <c r="U39" s="969"/>
      <c r="V39" s="969"/>
      <c r="W39" s="969"/>
      <c r="X39" s="969"/>
      <c r="Y39" s="969"/>
      <c r="Z39" s="969"/>
      <c r="AA39" s="969"/>
      <c r="AB39" s="969"/>
      <c r="AC39" s="969"/>
      <c r="AD39" s="969"/>
      <c r="AE39" s="969"/>
      <c r="AF39" s="969"/>
      <c r="AG39" s="969"/>
      <c r="AH39" s="969"/>
      <c r="AI39" s="969"/>
      <c r="AJ39" s="969"/>
      <c r="AK39" s="969"/>
      <c r="AL39" s="969"/>
      <c r="AM39" s="969"/>
      <c r="AN39" s="969"/>
      <c r="AO39" s="969"/>
      <c r="AP39" s="969"/>
      <c r="AQ39" s="970"/>
      <c r="AR39" s="980"/>
      <c r="AS39" s="980"/>
      <c r="AT39" s="980"/>
      <c r="AU39" s="980"/>
      <c r="AV39" s="980"/>
      <c r="AW39" s="980"/>
      <c r="AX39" s="980"/>
      <c r="AY39" s="980"/>
      <c r="AZ39" s="980"/>
      <c r="BA39" s="980"/>
      <c r="BB39" s="980"/>
      <c r="BC39" s="980"/>
      <c r="BD39" s="980"/>
      <c r="BE39" s="980"/>
      <c r="BF39" s="980"/>
      <c r="BG39" s="980"/>
      <c r="BH39" s="980"/>
      <c r="BI39" s="980"/>
      <c r="BJ39" s="980"/>
      <c r="BK39" s="980"/>
      <c r="BL39" s="980"/>
      <c r="BM39" s="980"/>
      <c r="BN39" s="980"/>
      <c r="BO39" s="980"/>
      <c r="BP39" s="980"/>
      <c r="BQ39" s="980"/>
      <c r="BR39" s="980"/>
      <c r="BS39" s="980"/>
      <c r="BT39" s="975" t="e">
        <f ca="1">IF('Расчётная Ведомость'!$U33=0," ",'Расчётная Ведомость'!$U33)</f>
        <v>#VALUE!</v>
      </c>
      <c r="BU39" s="976"/>
      <c r="BV39" s="976"/>
      <c r="BW39" s="976"/>
      <c r="BX39" s="976"/>
      <c r="BY39" s="976"/>
      <c r="BZ39" s="976"/>
      <c r="CA39" s="976"/>
      <c r="CB39" s="976"/>
      <c r="CC39" s="976"/>
      <c r="CD39" s="976"/>
      <c r="CE39" s="976"/>
      <c r="CF39" s="976"/>
      <c r="CG39" s="977"/>
      <c r="CH39" s="978"/>
      <c r="CI39" s="978"/>
      <c r="CJ39" s="978"/>
      <c r="CK39" s="978"/>
      <c r="CL39" s="978"/>
      <c r="CM39" s="978"/>
      <c r="CN39" s="978"/>
      <c r="CO39" s="978"/>
      <c r="CP39" s="978"/>
      <c r="CQ39" s="978"/>
      <c r="CR39" s="978"/>
      <c r="CS39" s="978"/>
      <c r="CT39" s="978"/>
      <c r="CU39" s="978"/>
      <c r="CV39" s="978"/>
      <c r="CW39" s="978"/>
      <c r="CX39" s="978"/>
      <c r="CY39" s="978"/>
      <c r="CZ39" s="978"/>
      <c r="DA39" s="978"/>
      <c r="DB39" s="978"/>
      <c r="DC39" s="978"/>
      <c r="DD39" s="978"/>
      <c r="DF39" s="389" t="e">
        <f ca="1">'Расчётная Ведомость'!$U33</f>
        <v>#VALUE!</v>
      </c>
    </row>
    <row r="40" spans="1:110" s="96" customFormat="1" ht="11.25">
      <c r="A40" s="966" t="s">
        <v>413</v>
      </c>
      <c r="B40" s="967"/>
      <c r="C40" s="967"/>
      <c r="D40" s="967"/>
      <c r="E40" s="967"/>
      <c r="F40" s="967"/>
      <c r="G40" s="967"/>
      <c r="H40" s="967"/>
      <c r="I40" s="968" t="str">
        <f>IF('Настройки УИК'!$B36=0," ",'Настройки УИК'!B36)</f>
        <v>${fio15}</v>
      </c>
      <c r="J40" s="969"/>
      <c r="K40" s="969"/>
      <c r="L40" s="969"/>
      <c r="M40" s="969"/>
      <c r="N40" s="969"/>
      <c r="O40" s="969"/>
      <c r="P40" s="969"/>
      <c r="Q40" s="969"/>
      <c r="R40" s="969"/>
      <c r="S40" s="969"/>
      <c r="T40" s="969"/>
      <c r="U40" s="969"/>
      <c r="V40" s="969"/>
      <c r="W40" s="969"/>
      <c r="X40" s="969"/>
      <c r="Y40" s="969"/>
      <c r="Z40" s="969"/>
      <c r="AA40" s="969"/>
      <c r="AB40" s="969"/>
      <c r="AC40" s="969"/>
      <c r="AD40" s="969"/>
      <c r="AE40" s="969"/>
      <c r="AF40" s="969"/>
      <c r="AG40" s="969"/>
      <c r="AH40" s="969"/>
      <c r="AI40" s="969"/>
      <c r="AJ40" s="969"/>
      <c r="AK40" s="969"/>
      <c r="AL40" s="969"/>
      <c r="AM40" s="969"/>
      <c r="AN40" s="969"/>
      <c r="AO40" s="969"/>
      <c r="AP40" s="969"/>
      <c r="AQ40" s="97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  <c r="BC40" s="980"/>
      <c r="BD40" s="980"/>
      <c r="BE40" s="980"/>
      <c r="BF40" s="980"/>
      <c r="BG40" s="980"/>
      <c r="BH40" s="980"/>
      <c r="BI40" s="980"/>
      <c r="BJ40" s="980"/>
      <c r="BK40" s="980"/>
      <c r="BL40" s="980"/>
      <c r="BM40" s="980"/>
      <c r="BN40" s="980"/>
      <c r="BO40" s="980"/>
      <c r="BP40" s="980"/>
      <c r="BQ40" s="980"/>
      <c r="BR40" s="980"/>
      <c r="BS40" s="980"/>
      <c r="BT40" s="975" t="e">
        <f ca="1">IF('Расчётная Ведомость'!$U34=0," ",'Расчётная Ведомость'!$U34)</f>
        <v>#VALUE!</v>
      </c>
      <c r="BU40" s="976"/>
      <c r="BV40" s="976"/>
      <c r="BW40" s="976"/>
      <c r="BX40" s="976"/>
      <c r="BY40" s="976"/>
      <c r="BZ40" s="976"/>
      <c r="CA40" s="976"/>
      <c r="CB40" s="976"/>
      <c r="CC40" s="976"/>
      <c r="CD40" s="976"/>
      <c r="CE40" s="976"/>
      <c r="CF40" s="976"/>
      <c r="CG40" s="977"/>
      <c r="CH40" s="978"/>
      <c r="CI40" s="978"/>
      <c r="CJ40" s="978"/>
      <c r="CK40" s="978"/>
      <c r="CL40" s="978"/>
      <c r="CM40" s="978"/>
      <c r="CN40" s="978"/>
      <c r="CO40" s="978"/>
      <c r="CP40" s="978"/>
      <c r="CQ40" s="978"/>
      <c r="CR40" s="978"/>
      <c r="CS40" s="978"/>
      <c r="CT40" s="978"/>
      <c r="CU40" s="978"/>
      <c r="CV40" s="978"/>
      <c r="CW40" s="978"/>
      <c r="CX40" s="978"/>
      <c r="CY40" s="978"/>
      <c r="CZ40" s="978"/>
      <c r="DA40" s="978"/>
      <c r="DB40" s="978"/>
      <c r="DC40" s="978"/>
      <c r="DD40" s="978"/>
      <c r="DF40" s="389" t="e">
        <f ca="1">'Расчётная Ведомость'!$U34</f>
        <v>#VALUE!</v>
      </c>
    </row>
    <row r="41" spans="1:110" s="96" customFormat="1" ht="11.25">
      <c r="A41" s="966" t="s">
        <v>414</v>
      </c>
      <c r="B41" s="967"/>
      <c r="C41" s="967"/>
      <c r="D41" s="967"/>
      <c r="E41" s="967"/>
      <c r="F41" s="967"/>
      <c r="G41" s="967"/>
      <c r="H41" s="967"/>
      <c r="I41" s="968" t="str">
        <f>IF('Настройки УИК'!$B37=0," ",'Настройки УИК'!B37)</f>
        <v>${fio16}</v>
      </c>
      <c r="J41" s="969"/>
      <c r="K41" s="969"/>
      <c r="L41" s="969"/>
      <c r="M41" s="969"/>
      <c r="N41" s="969"/>
      <c r="O41" s="969"/>
      <c r="P41" s="969"/>
      <c r="Q41" s="969"/>
      <c r="R41" s="969"/>
      <c r="S41" s="969"/>
      <c r="T41" s="969"/>
      <c r="U41" s="969"/>
      <c r="V41" s="969"/>
      <c r="W41" s="969"/>
      <c r="X41" s="969"/>
      <c r="Y41" s="969"/>
      <c r="Z41" s="969"/>
      <c r="AA41" s="969"/>
      <c r="AB41" s="969"/>
      <c r="AC41" s="969"/>
      <c r="AD41" s="969"/>
      <c r="AE41" s="969"/>
      <c r="AF41" s="969"/>
      <c r="AG41" s="969"/>
      <c r="AH41" s="969"/>
      <c r="AI41" s="969"/>
      <c r="AJ41" s="969"/>
      <c r="AK41" s="969"/>
      <c r="AL41" s="969"/>
      <c r="AM41" s="969"/>
      <c r="AN41" s="969"/>
      <c r="AO41" s="969"/>
      <c r="AP41" s="969"/>
      <c r="AQ41" s="97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  <c r="BC41" s="980"/>
      <c r="BD41" s="980"/>
      <c r="BE41" s="980"/>
      <c r="BF41" s="980"/>
      <c r="BG41" s="980"/>
      <c r="BH41" s="980"/>
      <c r="BI41" s="980"/>
      <c r="BJ41" s="980"/>
      <c r="BK41" s="980"/>
      <c r="BL41" s="980"/>
      <c r="BM41" s="980"/>
      <c r="BN41" s="980"/>
      <c r="BO41" s="980"/>
      <c r="BP41" s="980"/>
      <c r="BQ41" s="980"/>
      <c r="BR41" s="980"/>
      <c r="BS41" s="980"/>
      <c r="BT41" s="975" t="e">
        <f ca="1">IF('Расчётная Ведомость'!$U35=0," ",'Расчётная Ведомость'!$U35)</f>
        <v>#VALUE!</v>
      </c>
      <c r="BU41" s="976"/>
      <c r="BV41" s="976"/>
      <c r="BW41" s="976"/>
      <c r="BX41" s="976"/>
      <c r="BY41" s="976"/>
      <c r="BZ41" s="976"/>
      <c r="CA41" s="976"/>
      <c r="CB41" s="976"/>
      <c r="CC41" s="976"/>
      <c r="CD41" s="976"/>
      <c r="CE41" s="976"/>
      <c r="CF41" s="976"/>
      <c r="CG41" s="977"/>
      <c r="CH41" s="978"/>
      <c r="CI41" s="978"/>
      <c r="CJ41" s="978"/>
      <c r="CK41" s="978"/>
      <c r="CL41" s="978"/>
      <c r="CM41" s="978"/>
      <c r="CN41" s="978"/>
      <c r="CO41" s="978"/>
      <c r="CP41" s="978"/>
      <c r="CQ41" s="978"/>
      <c r="CR41" s="978"/>
      <c r="CS41" s="978"/>
      <c r="CT41" s="978"/>
      <c r="CU41" s="978"/>
      <c r="CV41" s="978"/>
      <c r="CW41" s="978"/>
      <c r="CX41" s="978"/>
      <c r="CY41" s="978"/>
      <c r="CZ41" s="978"/>
      <c r="DA41" s="978"/>
      <c r="DB41" s="978"/>
      <c r="DC41" s="978"/>
      <c r="DD41" s="978"/>
      <c r="DF41" s="389" t="e">
        <f ca="1">'Расчётная Ведомость'!$U35</f>
        <v>#VALUE!</v>
      </c>
    </row>
    <row r="42" spans="1:110" s="96" customFormat="1" ht="11.25">
      <c r="A42" s="966" t="s">
        <v>415</v>
      </c>
      <c r="B42" s="967"/>
      <c r="C42" s="967"/>
      <c r="D42" s="967"/>
      <c r="E42" s="967"/>
      <c r="F42" s="967"/>
      <c r="G42" s="967"/>
      <c r="H42" s="967"/>
      <c r="I42" s="968" t="str">
        <f>IF('Настройки УИК'!$B38=0," ",'Настройки УИК'!B38)</f>
        <v>${fio17}</v>
      </c>
      <c r="J42" s="969"/>
      <c r="K42" s="969"/>
      <c r="L42" s="969"/>
      <c r="M42" s="969"/>
      <c r="N42" s="969"/>
      <c r="O42" s="969"/>
      <c r="P42" s="969"/>
      <c r="Q42" s="969"/>
      <c r="R42" s="969"/>
      <c r="S42" s="969"/>
      <c r="T42" s="969"/>
      <c r="U42" s="969"/>
      <c r="V42" s="969"/>
      <c r="W42" s="969"/>
      <c r="X42" s="969"/>
      <c r="Y42" s="969"/>
      <c r="Z42" s="969"/>
      <c r="AA42" s="969"/>
      <c r="AB42" s="969"/>
      <c r="AC42" s="969"/>
      <c r="AD42" s="969"/>
      <c r="AE42" s="969"/>
      <c r="AF42" s="969"/>
      <c r="AG42" s="969"/>
      <c r="AH42" s="969"/>
      <c r="AI42" s="969"/>
      <c r="AJ42" s="969"/>
      <c r="AK42" s="969"/>
      <c r="AL42" s="969"/>
      <c r="AM42" s="969"/>
      <c r="AN42" s="969"/>
      <c r="AO42" s="969"/>
      <c r="AP42" s="969"/>
      <c r="AQ42" s="970"/>
      <c r="AR42" s="980"/>
      <c r="AS42" s="980"/>
      <c r="AT42" s="980"/>
      <c r="AU42" s="980"/>
      <c r="AV42" s="980"/>
      <c r="AW42" s="980"/>
      <c r="AX42" s="980"/>
      <c r="AY42" s="980"/>
      <c r="AZ42" s="980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80"/>
      <c r="BL42" s="980"/>
      <c r="BM42" s="980"/>
      <c r="BN42" s="980"/>
      <c r="BO42" s="980"/>
      <c r="BP42" s="980"/>
      <c r="BQ42" s="980"/>
      <c r="BR42" s="980"/>
      <c r="BS42" s="980"/>
      <c r="BT42" s="975" t="e">
        <f ca="1">IF('Расчётная Ведомость'!$U36=0," ",'Расчётная Ведомость'!$U36)</f>
        <v>#VALUE!</v>
      </c>
      <c r="BU42" s="976"/>
      <c r="BV42" s="976"/>
      <c r="BW42" s="976"/>
      <c r="BX42" s="976"/>
      <c r="BY42" s="976"/>
      <c r="BZ42" s="976"/>
      <c r="CA42" s="976"/>
      <c r="CB42" s="976"/>
      <c r="CC42" s="976"/>
      <c r="CD42" s="976"/>
      <c r="CE42" s="976"/>
      <c r="CF42" s="976"/>
      <c r="CG42" s="977"/>
      <c r="CH42" s="978"/>
      <c r="CI42" s="978"/>
      <c r="CJ42" s="978"/>
      <c r="CK42" s="978"/>
      <c r="CL42" s="978"/>
      <c r="CM42" s="978"/>
      <c r="CN42" s="978"/>
      <c r="CO42" s="978"/>
      <c r="CP42" s="978"/>
      <c r="CQ42" s="978"/>
      <c r="CR42" s="978"/>
      <c r="CS42" s="978"/>
      <c r="CT42" s="978"/>
      <c r="CU42" s="978"/>
      <c r="CV42" s="978"/>
      <c r="CW42" s="978"/>
      <c r="CX42" s="978"/>
      <c r="CY42" s="978"/>
      <c r="CZ42" s="978"/>
      <c r="DA42" s="978"/>
      <c r="DB42" s="978"/>
      <c r="DC42" s="978"/>
      <c r="DD42" s="978"/>
      <c r="DF42" s="389" t="e">
        <f ca="1">'Расчётная Ведомость'!$U36</f>
        <v>#VALUE!</v>
      </c>
    </row>
    <row r="43" spans="1:110" s="96" customFormat="1" ht="11.25">
      <c r="A43" s="966" t="s">
        <v>416</v>
      </c>
      <c r="B43" s="967"/>
      <c r="C43" s="967"/>
      <c r="D43" s="967"/>
      <c r="E43" s="967"/>
      <c r="F43" s="967"/>
      <c r="G43" s="967"/>
      <c r="H43" s="967"/>
      <c r="I43" s="968" t="str">
        <f>IF('Настройки УИК'!$B39=0," ",'Настройки УИК'!B39)</f>
        <v>${fio18}</v>
      </c>
      <c r="J43" s="969"/>
      <c r="K43" s="969"/>
      <c r="L43" s="969"/>
      <c r="M43" s="969"/>
      <c r="N43" s="969"/>
      <c r="O43" s="969"/>
      <c r="P43" s="969"/>
      <c r="Q43" s="969"/>
      <c r="R43" s="969"/>
      <c r="S43" s="969"/>
      <c r="T43" s="969"/>
      <c r="U43" s="969"/>
      <c r="V43" s="969"/>
      <c r="W43" s="969"/>
      <c r="X43" s="969"/>
      <c r="Y43" s="969"/>
      <c r="Z43" s="969"/>
      <c r="AA43" s="969"/>
      <c r="AB43" s="969"/>
      <c r="AC43" s="969"/>
      <c r="AD43" s="969"/>
      <c r="AE43" s="969"/>
      <c r="AF43" s="969"/>
      <c r="AG43" s="969"/>
      <c r="AH43" s="969"/>
      <c r="AI43" s="969"/>
      <c r="AJ43" s="969"/>
      <c r="AK43" s="969"/>
      <c r="AL43" s="969"/>
      <c r="AM43" s="969"/>
      <c r="AN43" s="969"/>
      <c r="AO43" s="969"/>
      <c r="AP43" s="969"/>
      <c r="AQ43" s="970"/>
      <c r="AR43" s="980"/>
      <c r="AS43" s="980"/>
      <c r="AT43" s="980"/>
      <c r="AU43" s="980"/>
      <c r="AV43" s="980"/>
      <c r="AW43" s="980"/>
      <c r="AX43" s="980"/>
      <c r="AY43" s="980"/>
      <c r="AZ43" s="980"/>
      <c r="BA43" s="980"/>
      <c r="BB43" s="980"/>
      <c r="BC43" s="980"/>
      <c r="BD43" s="980"/>
      <c r="BE43" s="980"/>
      <c r="BF43" s="980"/>
      <c r="BG43" s="980"/>
      <c r="BH43" s="980"/>
      <c r="BI43" s="980"/>
      <c r="BJ43" s="980"/>
      <c r="BK43" s="980"/>
      <c r="BL43" s="980"/>
      <c r="BM43" s="980"/>
      <c r="BN43" s="980"/>
      <c r="BO43" s="980"/>
      <c r="BP43" s="980"/>
      <c r="BQ43" s="980"/>
      <c r="BR43" s="980"/>
      <c r="BS43" s="980"/>
      <c r="BT43" s="975" t="e">
        <f ca="1">IF('Расчётная Ведомость'!$U37=0," ",'Расчётная Ведомость'!$U37)</f>
        <v>#VALUE!</v>
      </c>
      <c r="BU43" s="976"/>
      <c r="BV43" s="976"/>
      <c r="BW43" s="976"/>
      <c r="BX43" s="976"/>
      <c r="BY43" s="976"/>
      <c r="BZ43" s="976"/>
      <c r="CA43" s="976"/>
      <c r="CB43" s="976"/>
      <c r="CC43" s="976"/>
      <c r="CD43" s="976"/>
      <c r="CE43" s="976"/>
      <c r="CF43" s="976"/>
      <c r="CG43" s="977"/>
      <c r="CH43" s="978"/>
      <c r="CI43" s="978"/>
      <c r="CJ43" s="978"/>
      <c r="CK43" s="978"/>
      <c r="CL43" s="978"/>
      <c r="CM43" s="978"/>
      <c r="CN43" s="978"/>
      <c r="CO43" s="978"/>
      <c r="CP43" s="978"/>
      <c r="CQ43" s="978"/>
      <c r="CR43" s="978"/>
      <c r="CS43" s="978"/>
      <c r="CT43" s="978"/>
      <c r="CU43" s="978"/>
      <c r="CV43" s="978"/>
      <c r="CW43" s="978"/>
      <c r="CX43" s="978"/>
      <c r="CY43" s="978"/>
      <c r="CZ43" s="978"/>
      <c r="DA43" s="978"/>
      <c r="DB43" s="978"/>
      <c r="DC43" s="978"/>
      <c r="DD43" s="978"/>
      <c r="DF43" s="389" t="e">
        <f ca="1">'Расчётная Ведомость'!$U37</f>
        <v>#VALUE!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75" t="e">
        <f ca="1">SUM(BT26:CG43)</f>
        <v>#VALUE!</v>
      </c>
      <c r="BU44" s="976"/>
      <c r="BV44" s="976"/>
      <c r="BW44" s="976"/>
      <c r="BX44" s="976"/>
      <c r="BY44" s="976"/>
      <c r="BZ44" s="976"/>
      <c r="CA44" s="976"/>
      <c r="CB44" s="976"/>
      <c r="CC44" s="976"/>
      <c r="CD44" s="976"/>
      <c r="CE44" s="976"/>
      <c r="CF44" s="976"/>
      <c r="CG44" s="977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81"/>
      <c r="AO46" s="982"/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82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82"/>
      <c r="BL46" s="982"/>
      <c r="BM46" s="982"/>
      <c r="BN46" s="982"/>
      <c r="BO46" s="982"/>
      <c r="BP46" s="982"/>
      <c r="BQ46" s="982"/>
      <c r="BR46" s="982"/>
      <c r="BS46" s="982"/>
      <c r="BT46" s="982"/>
      <c r="BU46" s="982"/>
      <c r="BV46" s="982"/>
      <c r="BW46" s="982"/>
      <c r="BX46" s="982"/>
      <c r="BY46" s="982"/>
      <c r="BZ46" s="982"/>
      <c r="CA46" s="982"/>
      <c r="CB46" s="982"/>
      <c r="CC46" s="982"/>
      <c r="CD46" s="982"/>
      <c r="CE46" s="982"/>
      <c r="CF46" s="982"/>
      <c r="CG46" s="983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81"/>
      <c r="AO48" s="982"/>
      <c r="AP48" s="982"/>
      <c r="AQ48" s="982"/>
      <c r="AR48" s="982"/>
      <c r="AS48" s="982"/>
      <c r="AT48" s="982"/>
      <c r="AU48" s="982"/>
      <c r="AV48" s="982"/>
      <c r="AW48" s="982"/>
      <c r="AX48" s="982"/>
      <c r="AY48" s="982"/>
      <c r="AZ48" s="982"/>
      <c r="BA48" s="982"/>
      <c r="BB48" s="982"/>
      <c r="BC48" s="982"/>
      <c r="BD48" s="982"/>
      <c r="BE48" s="982"/>
      <c r="BF48" s="982"/>
      <c r="BG48" s="982"/>
      <c r="BH48" s="982"/>
      <c r="BI48" s="982"/>
      <c r="BJ48" s="982"/>
      <c r="BK48" s="982"/>
      <c r="BL48" s="982"/>
      <c r="BM48" s="982"/>
      <c r="BN48" s="982"/>
      <c r="BO48" s="982"/>
      <c r="BP48" s="982"/>
      <c r="BQ48" s="982"/>
      <c r="BR48" s="982"/>
      <c r="BS48" s="982"/>
      <c r="BT48" s="982"/>
      <c r="BU48" s="982"/>
      <c r="BV48" s="982"/>
      <c r="BW48" s="982"/>
      <c r="BX48" s="982"/>
      <c r="BY48" s="982"/>
      <c r="BZ48" s="982"/>
      <c r="CA48" s="982"/>
      <c r="CB48" s="982"/>
      <c r="CC48" s="982"/>
      <c r="CD48" s="982"/>
      <c r="CE48" s="982"/>
      <c r="CF48" s="982"/>
      <c r="CG48" s="983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81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82"/>
      <c r="BL50" s="982"/>
      <c r="BM50" s="982"/>
      <c r="BN50" s="982"/>
      <c r="BO50" s="982"/>
      <c r="BP50" s="982"/>
      <c r="BQ50" s="982"/>
      <c r="BR50" s="982"/>
      <c r="BS50" s="982"/>
      <c r="BT50" s="982"/>
      <c r="BU50" s="982"/>
      <c r="BV50" s="982"/>
      <c r="BW50" s="982"/>
      <c r="BX50" s="982"/>
      <c r="BY50" s="982"/>
      <c r="BZ50" s="982"/>
      <c r="CA50" s="982"/>
      <c r="CB50" s="982"/>
      <c r="CC50" s="982"/>
      <c r="CD50" s="982"/>
      <c r="CE50" s="982"/>
      <c r="CF50" s="982"/>
      <c r="CG50" s="983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16"/>
      <c r="I52" s="916"/>
      <c r="J52" s="916"/>
      <c r="K52" s="916"/>
      <c r="L52" s="916"/>
      <c r="M52" s="916"/>
      <c r="N52" s="916"/>
      <c r="O52" s="916"/>
      <c r="P52" s="916"/>
      <c r="Q52" s="916"/>
      <c r="R52" s="916"/>
      <c r="S52" s="916"/>
      <c r="T52" s="916"/>
      <c r="U52" s="916"/>
      <c r="V52" s="916"/>
      <c r="W52" s="99"/>
      <c r="X52" s="99"/>
      <c r="Y52" s="916"/>
      <c r="Z52" s="916"/>
      <c r="AA52" s="916"/>
      <c r="AB52" s="916"/>
      <c r="AC52" s="916"/>
      <c r="AD52" s="916"/>
      <c r="AE52" s="916"/>
      <c r="AF52" s="916"/>
      <c r="AG52" s="916"/>
      <c r="AH52" s="916"/>
      <c r="AI52" s="916"/>
      <c r="AJ52" s="916"/>
      <c r="AK52" s="916"/>
      <c r="AL52" s="916"/>
      <c r="AM52" s="916"/>
      <c r="AN52" s="916"/>
      <c r="AO52" s="916"/>
      <c r="AP52" s="916"/>
      <c r="AQ52" s="916"/>
      <c r="AR52" s="916"/>
      <c r="AS52" s="916"/>
      <c r="AT52" s="916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88" t="s">
        <v>5</v>
      </c>
      <c r="I53" s="988"/>
      <c r="J53" s="988"/>
      <c r="K53" s="988"/>
      <c r="L53" s="988"/>
      <c r="M53" s="988"/>
      <c r="N53" s="988"/>
      <c r="O53" s="988"/>
      <c r="P53" s="988"/>
      <c r="Q53" s="988"/>
      <c r="R53" s="988"/>
      <c r="S53" s="988"/>
      <c r="T53" s="988"/>
      <c r="U53" s="988"/>
      <c r="V53" s="988"/>
      <c r="W53" s="100"/>
      <c r="X53" s="101"/>
      <c r="Y53" s="988" t="s">
        <v>6</v>
      </c>
      <c r="Z53" s="988"/>
      <c r="AA53" s="988"/>
      <c r="AB53" s="988"/>
      <c r="AC53" s="988"/>
      <c r="AD53" s="988"/>
      <c r="AE53" s="988"/>
      <c r="AF53" s="988"/>
      <c r="AG53" s="988"/>
      <c r="AH53" s="988"/>
      <c r="AI53" s="988"/>
      <c r="AJ53" s="988"/>
      <c r="AK53" s="988"/>
      <c r="AL53" s="988"/>
      <c r="AM53" s="988"/>
      <c r="AN53" s="988"/>
      <c r="AO53" s="988"/>
      <c r="AP53" s="988"/>
      <c r="AQ53" s="988"/>
      <c r="AR53" s="988"/>
      <c r="AS53" s="988"/>
      <c r="AT53" s="988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86" t="s">
        <v>179</v>
      </c>
      <c r="B54" s="986"/>
      <c r="C54" s="908"/>
      <c r="D54" s="908"/>
      <c r="E54" s="908"/>
      <c r="F54" s="908"/>
      <c r="G54" s="908"/>
      <c r="H54" s="987" t="s">
        <v>179</v>
      </c>
      <c r="I54" s="987"/>
      <c r="J54" s="987"/>
      <c r="K54" s="908"/>
      <c r="L54" s="908"/>
      <c r="M54" s="908"/>
      <c r="N54" s="908"/>
      <c r="O54" s="908"/>
      <c r="P54" s="908"/>
      <c r="Q54" s="908"/>
      <c r="R54" s="908"/>
      <c r="S54" s="908"/>
      <c r="T54" s="908"/>
      <c r="U54" s="908"/>
      <c r="V54" s="908"/>
      <c r="W54" s="908"/>
      <c r="X54" s="908"/>
      <c r="Y54" s="908"/>
      <c r="Z54" s="908"/>
      <c r="AA54" s="908"/>
      <c r="AB54" s="908"/>
      <c r="AC54" s="908"/>
      <c r="AD54" s="908"/>
      <c r="AE54" s="985" t="s">
        <v>1042</v>
      </c>
      <c r="AF54" s="986"/>
      <c r="AG54" s="986"/>
      <c r="AH54" s="986"/>
      <c r="AI54" s="912"/>
      <c r="AJ54" s="912"/>
      <c r="AK54" s="912"/>
      <c r="AL54" s="984" t="s">
        <v>180</v>
      </c>
      <c r="AM54" s="984"/>
      <c r="AN54" s="98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14" t="s">
        <v>140</v>
      </c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K56" s="911"/>
      <c r="AL56" s="911"/>
      <c r="AM56" s="911"/>
      <c r="AN56" s="911"/>
      <c r="AO56" s="911"/>
      <c r="AP56" s="911"/>
      <c r="AQ56" s="911"/>
      <c r="AR56" s="911"/>
      <c r="AS56" s="911"/>
      <c r="AT56" s="911"/>
      <c r="AU56" s="911"/>
      <c r="AV56" s="911"/>
      <c r="AW56" s="911"/>
      <c r="AX56" s="911"/>
      <c r="AY56" s="911"/>
      <c r="AZ56" s="80"/>
      <c r="BA56" s="94"/>
      <c r="BB56" s="914" t="e">
        <f>INDEX('Настройки УИК'!B22:B39,19-MATCH('Настройки ТИК'!B39,'Настройки УИК'!M22:M39,0),1)</f>
        <v>#N/A</v>
      </c>
      <c r="BC56" s="914"/>
      <c r="BD56" s="914"/>
      <c r="BE56" s="914"/>
      <c r="BF56" s="914"/>
      <c r="BG56" s="914"/>
      <c r="BH56" s="914"/>
      <c r="BI56" s="914"/>
      <c r="BJ56" s="914"/>
      <c r="BK56" s="914"/>
      <c r="BL56" s="914"/>
      <c r="BM56" s="914"/>
      <c r="BN56" s="914"/>
      <c r="BO56" s="914"/>
      <c r="BP56" s="914"/>
      <c r="BQ56" s="914"/>
      <c r="BR56" s="914"/>
      <c r="BS56" s="914"/>
      <c r="BT56" s="914"/>
      <c r="BU56" s="914"/>
      <c r="BV56" s="914"/>
      <c r="BW56" s="914"/>
      <c r="BX56" s="914"/>
      <c r="BY56" s="914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88" t="s">
        <v>142</v>
      </c>
      <c r="L57" s="988"/>
      <c r="M57" s="988"/>
      <c r="N57" s="988"/>
      <c r="O57" s="988"/>
      <c r="P57" s="988"/>
      <c r="Q57" s="988"/>
      <c r="R57" s="988"/>
      <c r="S57" s="988"/>
      <c r="T57" s="988"/>
      <c r="U57" s="988"/>
      <c r="V57" s="988"/>
      <c r="W57" s="988"/>
      <c r="X57" s="988"/>
      <c r="Y57" s="988"/>
      <c r="Z57" s="988"/>
      <c r="AA57" s="988"/>
      <c r="AB57" s="988"/>
      <c r="AC57" s="988"/>
      <c r="AD57" s="988"/>
      <c r="AE57" s="988"/>
      <c r="AF57" s="988"/>
      <c r="AG57" s="988"/>
      <c r="AH57" s="988"/>
      <c r="AK57" s="988" t="s">
        <v>5</v>
      </c>
      <c r="AL57" s="988"/>
      <c r="AM57" s="988"/>
      <c r="AN57" s="988"/>
      <c r="AO57" s="988"/>
      <c r="AP57" s="988"/>
      <c r="AQ57" s="988"/>
      <c r="AR57" s="988"/>
      <c r="AS57" s="988"/>
      <c r="AT57" s="988"/>
      <c r="AU57" s="988"/>
      <c r="AV57" s="988"/>
      <c r="AW57" s="988"/>
      <c r="AX57" s="988"/>
      <c r="AY57" s="988"/>
      <c r="AZ57" s="100"/>
      <c r="BA57" s="101"/>
      <c r="BB57" s="989" t="s">
        <v>6</v>
      </c>
      <c r="BC57" s="989"/>
      <c r="BD57" s="989"/>
      <c r="BE57" s="989"/>
      <c r="BF57" s="989"/>
      <c r="BG57" s="989"/>
      <c r="BH57" s="989"/>
      <c r="BI57" s="989"/>
      <c r="BJ57" s="989"/>
      <c r="BK57" s="989"/>
      <c r="BL57" s="989"/>
      <c r="BM57" s="989"/>
      <c r="BN57" s="989"/>
      <c r="BO57" s="989"/>
      <c r="BP57" s="989"/>
      <c r="BQ57" s="989"/>
      <c r="BR57" s="989"/>
      <c r="BS57" s="989"/>
      <c r="BT57" s="989"/>
      <c r="BU57" s="989"/>
      <c r="BV57" s="989"/>
      <c r="BW57" s="989"/>
      <c r="BX57" s="989"/>
      <c r="BY57" s="989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07" t="s">
        <v>179</v>
      </c>
      <c r="B58" s="907"/>
      <c r="C58" s="908"/>
      <c r="D58" s="908"/>
      <c r="E58" s="908"/>
      <c r="F58" s="908"/>
      <c r="G58" s="908"/>
      <c r="H58" s="987" t="s">
        <v>179</v>
      </c>
      <c r="I58" s="987"/>
      <c r="J58" s="987"/>
      <c r="K58" s="908"/>
      <c r="L58" s="908"/>
      <c r="M58" s="908"/>
      <c r="N58" s="908"/>
      <c r="O58" s="908"/>
      <c r="P58" s="908"/>
      <c r="Q58" s="908"/>
      <c r="R58" s="908"/>
      <c r="S58" s="908"/>
      <c r="T58" s="908"/>
      <c r="U58" s="908"/>
      <c r="V58" s="908"/>
      <c r="W58" s="908"/>
      <c r="X58" s="908"/>
      <c r="Y58" s="908"/>
      <c r="Z58" s="908"/>
      <c r="AA58" s="908"/>
      <c r="AB58" s="908"/>
      <c r="AC58" s="908"/>
      <c r="AD58" s="908"/>
      <c r="AE58" s="985" t="s">
        <v>1042</v>
      </c>
      <c r="AF58" s="986"/>
      <c r="AG58" s="986"/>
      <c r="AH58" s="986"/>
      <c r="AI58" s="912"/>
      <c r="AJ58" s="912"/>
      <c r="AK58" s="912"/>
      <c r="AL58" s="984" t="s">
        <v>180</v>
      </c>
      <c r="AM58" s="984"/>
      <c r="AN58" s="98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16"/>
      <c r="K60" s="916"/>
      <c r="L60" s="916"/>
      <c r="M60" s="916"/>
      <c r="N60" s="916"/>
      <c r="O60" s="916"/>
      <c r="P60" s="916"/>
      <c r="Q60" s="916"/>
      <c r="R60" s="916"/>
      <c r="S60" s="916"/>
      <c r="T60" s="916"/>
      <c r="U60" s="916"/>
      <c r="V60" s="916"/>
      <c r="W60" s="916"/>
      <c r="X60" s="916"/>
      <c r="Y60" s="916"/>
      <c r="Z60" s="916"/>
      <c r="AA60" s="916"/>
      <c r="AB60" s="916"/>
      <c r="AC60" s="916"/>
      <c r="AD60" s="916"/>
      <c r="AE60" s="916"/>
      <c r="AF60" s="916"/>
      <c r="AG60" s="916"/>
      <c r="AJ60" s="916"/>
      <c r="AK60" s="916"/>
      <c r="AL60" s="916"/>
      <c r="AM60" s="916"/>
      <c r="AN60" s="916"/>
      <c r="AO60" s="916"/>
      <c r="AP60" s="916"/>
      <c r="AQ60" s="916"/>
      <c r="AR60" s="916"/>
      <c r="AS60" s="916"/>
      <c r="AT60" s="916"/>
      <c r="AU60" s="916"/>
      <c r="AV60" s="916"/>
      <c r="AW60" s="916"/>
      <c r="AX60" s="916"/>
      <c r="AY60" s="80"/>
      <c r="AZ60" s="94"/>
      <c r="BA60" s="916"/>
      <c r="BB60" s="916"/>
      <c r="BC60" s="916"/>
      <c r="BD60" s="916"/>
      <c r="BE60" s="916"/>
      <c r="BF60" s="916"/>
      <c r="BG60" s="916"/>
      <c r="BH60" s="916"/>
      <c r="BI60" s="916"/>
      <c r="BJ60" s="916"/>
      <c r="BK60" s="916"/>
      <c r="BL60" s="916"/>
      <c r="BM60" s="916"/>
      <c r="BN60" s="916"/>
      <c r="BO60" s="916"/>
      <c r="BP60" s="916"/>
      <c r="BQ60" s="916"/>
      <c r="BR60" s="916"/>
      <c r="BS60" s="916"/>
      <c r="BT60" s="916"/>
      <c r="BU60" s="916"/>
      <c r="BV60" s="916"/>
      <c r="BW60" s="916"/>
      <c r="BX60" s="916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88" t="s">
        <v>142</v>
      </c>
      <c r="K61" s="988"/>
      <c r="L61" s="988"/>
      <c r="M61" s="988"/>
      <c r="N61" s="988"/>
      <c r="O61" s="988"/>
      <c r="P61" s="988"/>
      <c r="Q61" s="988"/>
      <c r="R61" s="988"/>
      <c r="S61" s="988"/>
      <c r="T61" s="988"/>
      <c r="U61" s="988"/>
      <c r="V61" s="988"/>
      <c r="W61" s="988"/>
      <c r="X61" s="988"/>
      <c r="Y61" s="988"/>
      <c r="Z61" s="988"/>
      <c r="AA61" s="988"/>
      <c r="AB61" s="988"/>
      <c r="AC61" s="988"/>
      <c r="AD61" s="988"/>
      <c r="AE61" s="988"/>
      <c r="AF61" s="988"/>
      <c r="AG61" s="988"/>
      <c r="AJ61" s="988" t="s">
        <v>5</v>
      </c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100"/>
      <c r="AZ61" s="101"/>
      <c r="BA61" s="988" t="s">
        <v>6</v>
      </c>
      <c r="BB61" s="988"/>
      <c r="BC61" s="988"/>
      <c r="BD61" s="988"/>
      <c r="BE61" s="988"/>
      <c r="BF61" s="988"/>
      <c r="BG61" s="988"/>
      <c r="BH61" s="988"/>
      <c r="BI61" s="988"/>
      <c r="BJ61" s="988"/>
      <c r="BK61" s="988"/>
      <c r="BL61" s="988"/>
      <c r="BM61" s="988"/>
      <c r="BN61" s="988"/>
      <c r="BO61" s="988"/>
      <c r="BP61" s="988"/>
      <c r="BQ61" s="988"/>
      <c r="BR61" s="988"/>
      <c r="BS61" s="988"/>
      <c r="BT61" s="988"/>
      <c r="BU61" s="988"/>
      <c r="BV61" s="988"/>
      <c r="BW61" s="988"/>
      <c r="BX61" s="988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16"/>
      <c r="K62" s="916"/>
      <c r="L62" s="916"/>
      <c r="M62" s="916"/>
      <c r="N62" s="916"/>
      <c r="O62" s="916"/>
      <c r="P62" s="916"/>
      <c r="Q62" s="916"/>
      <c r="R62" s="916"/>
      <c r="S62" s="916"/>
      <c r="T62" s="916"/>
      <c r="U62" s="916"/>
      <c r="V62" s="916"/>
      <c r="W62" s="916"/>
      <c r="X62" s="916"/>
      <c r="Y62" s="916"/>
      <c r="Z62" s="916"/>
      <c r="AA62" s="916"/>
      <c r="AB62" s="916"/>
      <c r="AC62" s="916"/>
      <c r="AD62" s="916"/>
      <c r="AE62" s="916"/>
      <c r="AF62" s="916"/>
      <c r="AG62" s="916"/>
      <c r="AH62" s="106"/>
      <c r="AI62" s="106"/>
      <c r="AJ62" s="916"/>
      <c r="AK62" s="916"/>
      <c r="AL62" s="916"/>
      <c r="AM62" s="916"/>
      <c r="AN62" s="916"/>
      <c r="AO62" s="916"/>
      <c r="AP62" s="916"/>
      <c r="AQ62" s="916"/>
      <c r="AR62" s="916"/>
      <c r="AS62" s="916"/>
      <c r="AT62" s="916"/>
      <c r="AU62" s="916"/>
      <c r="AV62" s="916"/>
      <c r="AW62" s="916"/>
      <c r="AX62" s="916"/>
      <c r="AY62" s="82"/>
      <c r="AZ62" s="107"/>
      <c r="BA62" s="916"/>
      <c r="BB62" s="916"/>
      <c r="BC62" s="916"/>
      <c r="BD62" s="916"/>
      <c r="BE62" s="916"/>
      <c r="BF62" s="916"/>
      <c r="BG62" s="916"/>
      <c r="BH62" s="916"/>
      <c r="BI62" s="916"/>
      <c r="BJ62" s="916"/>
      <c r="BK62" s="916"/>
      <c r="BL62" s="916"/>
      <c r="BM62" s="916"/>
      <c r="BN62" s="916"/>
      <c r="BO62" s="916"/>
      <c r="BP62" s="916"/>
      <c r="BQ62" s="916"/>
      <c r="BR62" s="916"/>
      <c r="BS62" s="916"/>
      <c r="BT62" s="916"/>
      <c r="BU62" s="916"/>
      <c r="BV62" s="916"/>
      <c r="BW62" s="916"/>
      <c r="BX62" s="916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88" t="s">
        <v>142</v>
      </c>
      <c r="K63" s="988"/>
      <c r="L63" s="988"/>
      <c r="M63" s="988"/>
      <c r="N63" s="988"/>
      <c r="O63" s="988"/>
      <c r="P63" s="988"/>
      <c r="Q63" s="988"/>
      <c r="R63" s="988"/>
      <c r="S63" s="988"/>
      <c r="T63" s="988"/>
      <c r="U63" s="988"/>
      <c r="V63" s="988"/>
      <c r="W63" s="988"/>
      <c r="X63" s="988"/>
      <c r="Y63" s="988"/>
      <c r="Z63" s="988"/>
      <c r="AA63" s="988"/>
      <c r="AB63" s="988"/>
      <c r="AC63" s="988"/>
      <c r="AD63" s="988"/>
      <c r="AE63" s="988"/>
      <c r="AF63" s="988"/>
      <c r="AG63" s="988"/>
      <c r="AJ63" s="988" t="s">
        <v>5</v>
      </c>
      <c r="AK63" s="988"/>
      <c r="AL63" s="988"/>
      <c r="AM63" s="988"/>
      <c r="AN63" s="988"/>
      <c r="AO63" s="988"/>
      <c r="AP63" s="988"/>
      <c r="AQ63" s="988"/>
      <c r="AR63" s="988"/>
      <c r="AS63" s="988"/>
      <c r="AT63" s="988"/>
      <c r="AU63" s="988"/>
      <c r="AV63" s="988"/>
      <c r="AW63" s="988"/>
      <c r="AX63" s="988"/>
      <c r="AY63" s="100"/>
      <c r="AZ63" s="101"/>
      <c r="BA63" s="988" t="s">
        <v>6</v>
      </c>
      <c r="BB63" s="988"/>
      <c r="BC63" s="988"/>
      <c r="BD63" s="988"/>
      <c r="BE63" s="988"/>
      <c r="BF63" s="988"/>
      <c r="BG63" s="988"/>
      <c r="BH63" s="988"/>
      <c r="BI63" s="988"/>
      <c r="BJ63" s="988"/>
      <c r="BK63" s="988"/>
      <c r="BL63" s="988"/>
      <c r="BM63" s="988"/>
      <c r="BN63" s="988"/>
      <c r="BO63" s="988"/>
      <c r="BP63" s="988"/>
      <c r="BQ63" s="988"/>
      <c r="BR63" s="988"/>
      <c r="BS63" s="988"/>
      <c r="BT63" s="988"/>
      <c r="BU63" s="988"/>
      <c r="BV63" s="988"/>
      <c r="BW63" s="988"/>
      <c r="BX63" s="988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86" t="s">
        <v>179</v>
      </c>
      <c r="B64" s="986"/>
      <c r="C64" s="908"/>
      <c r="D64" s="908"/>
      <c r="E64" s="908"/>
      <c r="F64" s="908"/>
      <c r="G64" s="908"/>
      <c r="H64" s="987" t="s">
        <v>179</v>
      </c>
      <c r="I64" s="987"/>
      <c r="J64" s="987"/>
      <c r="K64" s="908"/>
      <c r="L64" s="908"/>
      <c r="M64" s="908"/>
      <c r="N64" s="908"/>
      <c r="O64" s="908"/>
      <c r="P64" s="908"/>
      <c r="Q64" s="908"/>
      <c r="R64" s="908"/>
      <c r="S64" s="908"/>
      <c r="T64" s="908"/>
      <c r="U64" s="908"/>
      <c r="V64" s="908"/>
      <c r="W64" s="908"/>
      <c r="X64" s="908"/>
      <c r="Y64" s="908"/>
      <c r="Z64" s="908"/>
      <c r="AA64" s="908"/>
      <c r="AB64" s="908"/>
      <c r="AC64" s="908"/>
      <c r="AD64" s="908"/>
      <c r="AE64" s="985" t="s">
        <v>1042</v>
      </c>
      <c r="AF64" s="986"/>
      <c r="AG64" s="986"/>
      <c r="AH64" s="986"/>
      <c r="AI64" s="912"/>
      <c r="AJ64" s="912"/>
      <c r="AK64" s="912"/>
      <c r="AL64" s="984" t="s">
        <v>180</v>
      </c>
      <c r="AM64" s="984"/>
      <c r="AN64" s="98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48"/>
    </row>
  </sheetData>
  <sheetProtection password="C09F" sheet="1"/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R32:BE32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R29:BE29"/>
    <mergeCell ref="BF29:BS29"/>
    <mergeCell ref="A29:H29"/>
    <mergeCell ref="I29:AQ29"/>
    <mergeCell ref="A34:H34"/>
    <mergeCell ref="I34:AQ34"/>
    <mergeCell ref="BT29:CG29"/>
    <mergeCell ref="CH29:DD29"/>
    <mergeCell ref="BT28:CG28"/>
    <mergeCell ref="CH28:DD28"/>
    <mergeCell ref="A26:H26"/>
    <mergeCell ref="I26:AQ26"/>
    <mergeCell ref="AR26:BE26"/>
    <mergeCell ref="BF26:BS26"/>
    <mergeCell ref="A28:H28"/>
    <mergeCell ref="I28:AQ28"/>
    <mergeCell ref="AR28:BE28"/>
    <mergeCell ref="BF28:BS28"/>
    <mergeCell ref="AR27:BE27"/>
    <mergeCell ref="BF27:BS27"/>
    <mergeCell ref="BT26:CG26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CQ12:DD12"/>
    <mergeCell ref="CQ13:DD14"/>
    <mergeCell ref="Y15:CA15"/>
    <mergeCell ref="A20:Q20"/>
    <mergeCell ref="R20:AH20"/>
    <mergeCell ref="AL20:BS20"/>
    <mergeCell ref="BT20:DD20"/>
    <mergeCell ref="CQ15:DD15"/>
    <mergeCell ref="AR24:BE24"/>
    <mergeCell ref="BF24:BS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11:DD11"/>
    <mergeCell ref="L12:CG12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topLeftCell="O260" zoomScaleNormal="100" zoomScaleSheetLayoutView="70" workbookViewId="0">
      <selection activeCell="EO295" sqref="EO295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41" customWidth="1"/>
    <col min="50" max="51" width="2.28515625" style="241" customWidth="1"/>
    <col min="52" max="52" width="2.85546875" style="241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076" t="s">
        <v>519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76"/>
      <c r="AB1" s="1076"/>
      <c r="AC1" s="1076"/>
      <c r="AD1" s="1076"/>
      <c r="AE1" s="1076"/>
      <c r="AF1" s="1076"/>
      <c r="AG1" s="1076"/>
      <c r="AH1" s="1076"/>
      <c r="AI1" s="1076"/>
      <c r="AJ1" s="1076"/>
      <c r="AK1" s="1076"/>
      <c r="AL1" s="1076"/>
      <c r="AM1" s="1076"/>
      <c r="AN1" s="1076"/>
      <c r="AO1" s="1076"/>
      <c r="AP1" s="1076"/>
      <c r="AQ1" s="1076"/>
      <c r="AR1" s="1076"/>
      <c r="AS1" s="1076"/>
      <c r="AT1" s="1076"/>
      <c r="AU1" s="1076"/>
      <c r="AV1" s="360"/>
      <c r="AW1" s="1076" t="s">
        <v>519</v>
      </c>
      <c r="AX1" s="1076"/>
      <c r="AY1" s="1076"/>
      <c r="AZ1" s="1076"/>
      <c r="BA1" s="1076"/>
      <c r="BB1" s="1076"/>
      <c r="BC1" s="1076"/>
      <c r="BD1" s="1076"/>
      <c r="BE1" s="1076"/>
      <c r="BF1" s="1076"/>
      <c r="BG1" s="1076"/>
      <c r="BH1" s="1076"/>
      <c r="BI1" s="1076"/>
      <c r="BJ1" s="1076"/>
      <c r="BK1" s="1076"/>
      <c r="BL1" s="1076"/>
      <c r="BM1" s="1076"/>
      <c r="BN1" s="1076"/>
      <c r="BO1" s="1076"/>
      <c r="BP1" s="1076"/>
      <c r="BQ1" s="1076"/>
      <c r="BR1" s="1076"/>
      <c r="BS1" s="1076"/>
      <c r="BT1" s="1076"/>
      <c r="BU1" s="1076"/>
      <c r="BV1" s="1076"/>
      <c r="BW1" s="1076"/>
      <c r="BX1" s="1076"/>
      <c r="BY1" s="1076"/>
      <c r="BZ1" s="1076"/>
      <c r="CA1" s="1076"/>
      <c r="CB1" s="1076"/>
      <c r="CC1" s="1076"/>
      <c r="CD1" s="1076"/>
      <c r="CE1" s="1076"/>
      <c r="CF1" s="1076"/>
      <c r="CG1" s="1076"/>
      <c r="CH1" s="1076"/>
      <c r="CI1" s="1076"/>
      <c r="CJ1" s="1076"/>
      <c r="CK1" s="1076"/>
      <c r="CL1" s="1076"/>
      <c r="CM1" s="1076"/>
      <c r="CN1" s="1076"/>
      <c r="CO1" s="1076"/>
      <c r="CP1" s="1076"/>
      <c r="CQ1" s="1076"/>
      <c r="CR1" s="361"/>
      <c r="CS1" s="1076" t="s">
        <v>519</v>
      </c>
      <c r="CT1" s="1076"/>
      <c r="CU1" s="1076"/>
      <c r="CV1" s="1076"/>
      <c r="CW1" s="1076"/>
      <c r="CX1" s="1076"/>
      <c r="CY1" s="1076"/>
      <c r="CZ1" s="1076"/>
      <c r="DA1" s="1076"/>
      <c r="DB1" s="1076"/>
      <c r="DC1" s="1076"/>
      <c r="DD1" s="1076"/>
      <c r="DE1" s="1076"/>
      <c r="DF1" s="1076"/>
      <c r="DG1" s="1076"/>
      <c r="DH1" s="1076"/>
      <c r="DI1" s="1076"/>
      <c r="DJ1" s="1076"/>
      <c r="DK1" s="1076"/>
      <c r="DL1" s="1076"/>
      <c r="DM1" s="1076"/>
      <c r="DN1" s="1076"/>
      <c r="DO1" s="1076"/>
      <c r="DP1" s="1076"/>
      <c r="DQ1" s="1076"/>
      <c r="DR1" s="1076"/>
      <c r="DS1" s="1076"/>
      <c r="DT1" s="1076"/>
      <c r="DU1" s="1076"/>
      <c r="DV1" s="1076"/>
      <c r="DW1" s="1076"/>
      <c r="DX1" s="1076"/>
      <c r="DY1" s="1076"/>
      <c r="DZ1" s="1076"/>
      <c r="EA1" s="1076"/>
      <c r="EB1" s="1076"/>
      <c r="EC1" s="1076"/>
      <c r="ED1" s="1076"/>
      <c r="EE1" s="1076"/>
      <c r="EF1" s="1076"/>
      <c r="EG1" s="1076"/>
      <c r="EH1" s="1076"/>
      <c r="EI1" s="1076"/>
      <c r="EJ1" s="1076"/>
      <c r="EK1" s="1076"/>
      <c r="EL1" s="1076"/>
      <c r="EM1" s="1076"/>
    </row>
    <row r="2" spans="1:143" s="241" customFormat="1" ht="49.5" customHeight="1">
      <c r="A2" s="1066" t="s">
        <v>1088</v>
      </c>
      <c r="B2" s="1066"/>
      <c r="C2" s="1066"/>
      <c r="D2" s="1066"/>
      <c r="E2" s="1066"/>
      <c r="F2" s="1066"/>
      <c r="G2" s="1066"/>
      <c r="H2" s="1066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65"/>
      <c r="V2" s="1065"/>
      <c r="W2" s="1065"/>
      <c r="X2" s="1065"/>
      <c r="Y2" s="1065"/>
      <c r="Z2" s="1065"/>
      <c r="AA2" s="1065"/>
      <c r="AB2" s="1065"/>
      <c r="AC2" s="1065"/>
      <c r="AD2" s="1065"/>
      <c r="AE2" s="1065"/>
      <c r="AF2" s="1065"/>
      <c r="AG2" s="1065"/>
      <c r="AH2" s="1065"/>
      <c r="AI2" s="1065"/>
      <c r="AJ2" s="1065"/>
      <c r="AK2" s="1065"/>
      <c r="AL2" s="1065"/>
      <c r="AM2" s="1065"/>
      <c r="AN2" s="1065"/>
      <c r="AO2" s="1065"/>
      <c r="AP2" s="1065"/>
      <c r="AQ2" s="1065"/>
      <c r="AR2" s="1065"/>
      <c r="AS2" s="1065"/>
      <c r="AT2" s="1065"/>
      <c r="AU2" s="1065"/>
      <c r="AV2" s="360"/>
      <c r="AW2" s="1066" t="s">
        <v>1088</v>
      </c>
      <c r="AX2" s="1066"/>
      <c r="AY2" s="1066"/>
      <c r="AZ2" s="1066"/>
      <c r="BA2" s="1066"/>
      <c r="BB2" s="1066"/>
      <c r="BC2" s="1066"/>
      <c r="BD2" s="1066"/>
      <c r="BE2" s="1065"/>
      <c r="BF2" s="1065"/>
      <c r="BG2" s="1065"/>
      <c r="BH2" s="1065"/>
      <c r="BI2" s="1065"/>
      <c r="BJ2" s="1065"/>
      <c r="BK2" s="1065"/>
      <c r="BL2" s="1065"/>
      <c r="BM2" s="1065"/>
      <c r="BN2" s="1065"/>
      <c r="BO2" s="1065"/>
      <c r="BP2" s="1065"/>
      <c r="BQ2" s="1065"/>
      <c r="BR2" s="1065"/>
      <c r="BS2" s="1065"/>
      <c r="BT2" s="1065"/>
      <c r="BU2" s="1065"/>
      <c r="BV2" s="1065"/>
      <c r="BW2" s="1065"/>
      <c r="BX2" s="1065"/>
      <c r="BY2" s="1065"/>
      <c r="BZ2" s="1065"/>
      <c r="CA2" s="1065"/>
      <c r="CB2" s="1065"/>
      <c r="CC2" s="1065"/>
      <c r="CD2" s="1065"/>
      <c r="CE2" s="1065"/>
      <c r="CF2" s="1065"/>
      <c r="CG2" s="1065"/>
      <c r="CH2" s="1065"/>
      <c r="CI2" s="1065"/>
      <c r="CJ2" s="1065"/>
      <c r="CK2" s="1065"/>
      <c r="CL2" s="1065"/>
      <c r="CM2" s="1065"/>
      <c r="CN2" s="1065"/>
      <c r="CO2" s="1065"/>
      <c r="CP2" s="1065"/>
      <c r="CQ2" s="1065"/>
      <c r="CR2" s="361"/>
      <c r="CS2" s="1066" t="s">
        <v>1088</v>
      </c>
      <c r="CT2" s="1066"/>
      <c r="CU2" s="1066"/>
      <c r="CV2" s="1066"/>
      <c r="CW2" s="1066"/>
      <c r="CX2" s="1066"/>
      <c r="CY2" s="1066"/>
      <c r="CZ2" s="1066"/>
      <c r="DA2" s="1065"/>
      <c r="DB2" s="1065"/>
      <c r="DC2" s="1065"/>
      <c r="DD2" s="1065"/>
      <c r="DE2" s="1065"/>
      <c r="DF2" s="1065"/>
      <c r="DG2" s="1065"/>
      <c r="DH2" s="1065"/>
      <c r="DI2" s="1065"/>
      <c r="DJ2" s="1065"/>
      <c r="DK2" s="1065"/>
      <c r="DL2" s="1065"/>
      <c r="DM2" s="1065"/>
      <c r="DN2" s="1065"/>
      <c r="DO2" s="1065"/>
      <c r="DP2" s="1065"/>
      <c r="DQ2" s="1065"/>
      <c r="DR2" s="1065"/>
      <c r="DS2" s="1065"/>
      <c r="DT2" s="1065"/>
      <c r="DU2" s="1065"/>
      <c r="DV2" s="1065"/>
      <c r="DW2" s="1065"/>
      <c r="DX2" s="1065"/>
      <c r="DY2" s="1065"/>
      <c r="DZ2" s="1065"/>
      <c r="EA2" s="1065"/>
      <c r="EB2" s="1065"/>
      <c r="EC2" s="1065"/>
      <c r="ED2" s="1065"/>
      <c r="EE2" s="1065"/>
      <c r="EF2" s="1065"/>
      <c r="EG2" s="1065"/>
      <c r="EH2" s="1065"/>
      <c r="EI2" s="1065"/>
      <c r="EJ2" s="1065"/>
      <c r="EK2" s="1065"/>
      <c r="EL2" s="1065"/>
      <c r="EM2" s="1065"/>
    </row>
    <row r="3" spans="1:143" ht="36" customHeight="1">
      <c r="A3" s="1066" t="s">
        <v>520</v>
      </c>
      <c r="B3" s="1066"/>
      <c r="C3" s="1066"/>
      <c r="D3" s="1066"/>
      <c r="E3" s="1066"/>
      <c r="F3" s="1066"/>
      <c r="G3" s="1066"/>
      <c r="H3" s="1066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65"/>
      <c r="W3" s="1065"/>
      <c r="X3" s="1065"/>
      <c r="Y3" s="1065"/>
      <c r="Z3" s="1065"/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065"/>
      <c r="AO3" s="1065"/>
      <c r="AP3" s="1065"/>
      <c r="AQ3" s="1065"/>
      <c r="AR3" s="1065"/>
      <c r="AS3" s="1065"/>
      <c r="AT3" s="1065"/>
      <c r="AU3" s="1065"/>
      <c r="AV3" s="360"/>
      <c r="AW3" s="1066" t="s">
        <v>520</v>
      </c>
      <c r="AX3" s="1066"/>
      <c r="AY3" s="1066"/>
      <c r="AZ3" s="1066"/>
      <c r="BA3" s="1066"/>
      <c r="BB3" s="1066"/>
      <c r="BC3" s="1066"/>
      <c r="BD3" s="1066"/>
      <c r="BE3" s="1065"/>
      <c r="BF3" s="1065"/>
      <c r="BG3" s="1065"/>
      <c r="BH3" s="1065"/>
      <c r="BI3" s="1065"/>
      <c r="BJ3" s="1065"/>
      <c r="BK3" s="1065"/>
      <c r="BL3" s="1065"/>
      <c r="BM3" s="1065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  <c r="BX3" s="1065"/>
      <c r="BY3" s="1065"/>
      <c r="BZ3" s="1065"/>
      <c r="CA3" s="1065"/>
      <c r="CB3" s="1065"/>
      <c r="CC3" s="1065"/>
      <c r="CD3" s="1065"/>
      <c r="CE3" s="1065"/>
      <c r="CF3" s="1065"/>
      <c r="CG3" s="1065"/>
      <c r="CH3" s="1065"/>
      <c r="CI3" s="1065"/>
      <c r="CJ3" s="1065"/>
      <c r="CK3" s="1065"/>
      <c r="CL3" s="1065"/>
      <c r="CM3" s="1065"/>
      <c r="CN3" s="1065"/>
      <c r="CO3" s="1065"/>
      <c r="CP3" s="1065"/>
      <c r="CQ3" s="1065"/>
      <c r="CR3" s="361"/>
      <c r="CS3" s="1066" t="s">
        <v>520</v>
      </c>
      <c r="CT3" s="1066"/>
      <c r="CU3" s="1066"/>
      <c r="CV3" s="1066"/>
      <c r="CW3" s="1066"/>
      <c r="CX3" s="1066"/>
      <c r="CY3" s="1066"/>
      <c r="CZ3" s="1066"/>
      <c r="DA3" s="1065"/>
      <c r="DB3" s="1065"/>
      <c r="DC3" s="1065"/>
      <c r="DD3" s="1065"/>
      <c r="DE3" s="1065"/>
      <c r="DF3" s="1065"/>
      <c r="DG3" s="1065"/>
      <c r="DH3" s="1065"/>
      <c r="DI3" s="1065"/>
      <c r="DJ3" s="1065"/>
      <c r="DK3" s="1065"/>
      <c r="DL3" s="1065"/>
      <c r="DM3" s="1065"/>
      <c r="DN3" s="1065"/>
      <c r="DO3" s="1065"/>
      <c r="DP3" s="1065"/>
      <c r="DQ3" s="1065"/>
      <c r="DR3" s="1065"/>
      <c r="DS3" s="1065"/>
      <c r="DT3" s="1065"/>
      <c r="DU3" s="1065"/>
      <c r="DV3" s="1065"/>
      <c r="DW3" s="1065"/>
      <c r="DX3" s="1065"/>
      <c r="DY3" s="1065"/>
      <c r="DZ3" s="1065"/>
      <c r="EA3" s="1065"/>
      <c r="EB3" s="1065"/>
      <c r="EC3" s="1065"/>
      <c r="ED3" s="1065"/>
      <c r="EE3" s="1065"/>
      <c r="EF3" s="1065"/>
      <c r="EG3" s="1065"/>
      <c r="EH3" s="1065"/>
      <c r="EI3" s="1065"/>
      <c r="EJ3" s="1065"/>
      <c r="EK3" s="1065"/>
      <c r="EL3" s="1065"/>
      <c r="EM3" s="1065"/>
    </row>
    <row r="4" spans="1:143" ht="22.5" customHeight="1">
      <c r="A4" s="1066" t="s">
        <v>521</v>
      </c>
      <c r="B4" s="1066"/>
      <c r="C4" s="1066"/>
      <c r="D4" s="1066"/>
      <c r="E4" s="1066"/>
      <c r="F4" s="1066"/>
      <c r="G4" s="1066"/>
      <c r="H4" s="1066"/>
      <c r="I4" s="1065"/>
      <c r="J4" s="1065"/>
      <c r="K4" s="1065"/>
      <c r="L4" s="1065"/>
      <c r="M4" s="1065"/>
      <c r="N4" s="1065"/>
      <c r="O4" s="1065"/>
      <c r="P4" s="1065"/>
      <c r="Q4" s="1065"/>
      <c r="R4" s="1065"/>
      <c r="S4" s="1065"/>
      <c r="T4" s="1065"/>
      <c r="U4" s="1065"/>
      <c r="V4" s="1065"/>
      <c r="W4" s="1065"/>
      <c r="X4" s="1065"/>
      <c r="Y4" s="1065"/>
      <c r="Z4" s="1065"/>
      <c r="AA4" s="1065"/>
      <c r="AB4" s="1065"/>
      <c r="AC4" s="1065"/>
      <c r="AD4" s="1065"/>
      <c r="AE4" s="1065"/>
      <c r="AF4" s="1065"/>
      <c r="AG4" s="1065"/>
      <c r="AH4" s="1065"/>
      <c r="AI4" s="1065"/>
      <c r="AJ4" s="1065"/>
      <c r="AK4" s="1065"/>
      <c r="AL4" s="1065"/>
      <c r="AM4" s="1065"/>
      <c r="AN4" s="1065"/>
      <c r="AO4" s="1065"/>
      <c r="AP4" s="1065"/>
      <c r="AQ4" s="1065"/>
      <c r="AR4" s="1065"/>
      <c r="AS4" s="1065"/>
      <c r="AT4" s="1065"/>
      <c r="AU4" s="1065"/>
      <c r="AV4" s="360"/>
      <c r="AW4" s="1066" t="s">
        <v>521</v>
      </c>
      <c r="AX4" s="1066"/>
      <c r="AY4" s="1066"/>
      <c r="AZ4" s="1066"/>
      <c r="BA4" s="1066"/>
      <c r="BB4" s="1066"/>
      <c r="BC4" s="1066"/>
      <c r="BD4" s="1066"/>
      <c r="BE4" s="1065"/>
      <c r="BF4" s="1065"/>
      <c r="BG4" s="1065"/>
      <c r="BH4" s="1065"/>
      <c r="BI4" s="1065"/>
      <c r="BJ4" s="1065"/>
      <c r="BK4" s="1065"/>
      <c r="BL4" s="1065"/>
      <c r="BM4" s="1065"/>
      <c r="BN4" s="1065"/>
      <c r="BO4" s="1065"/>
      <c r="BP4" s="1065"/>
      <c r="BQ4" s="1065"/>
      <c r="BR4" s="1065"/>
      <c r="BS4" s="1065"/>
      <c r="BT4" s="1065"/>
      <c r="BU4" s="1065"/>
      <c r="BV4" s="1065"/>
      <c r="BW4" s="1065"/>
      <c r="BX4" s="1065"/>
      <c r="BY4" s="1065"/>
      <c r="BZ4" s="1065"/>
      <c r="CA4" s="1065"/>
      <c r="CB4" s="1065"/>
      <c r="CC4" s="1065"/>
      <c r="CD4" s="1065"/>
      <c r="CE4" s="1065"/>
      <c r="CF4" s="1065"/>
      <c r="CG4" s="1065"/>
      <c r="CH4" s="1065"/>
      <c r="CI4" s="1065"/>
      <c r="CJ4" s="1065"/>
      <c r="CK4" s="1065"/>
      <c r="CL4" s="1065"/>
      <c r="CM4" s="1065"/>
      <c r="CN4" s="1065"/>
      <c r="CO4" s="1065"/>
      <c r="CP4" s="1065"/>
      <c r="CQ4" s="1065"/>
      <c r="CR4" s="361"/>
      <c r="CS4" s="1066" t="s">
        <v>521</v>
      </c>
      <c r="CT4" s="1066"/>
      <c r="CU4" s="1066"/>
      <c r="CV4" s="1066"/>
      <c r="CW4" s="1066"/>
      <c r="CX4" s="1066"/>
      <c r="CY4" s="1066"/>
      <c r="CZ4" s="1066"/>
      <c r="DA4" s="1065"/>
      <c r="DB4" s="1065"/>
      <c r="DC4" s="1065"/>
      <c r="DD4" s="1065"/>
      <c r="DE4" s="1065"/>
      <c r="DF4" s="1065"/>
      <c r="DG4" s="1065"/>
      <c r="DH4" s="1065"/>
      <c r="DI4" s="1065"/>
      <c r="DJ4" s="1065"/>
      <c r="DK4" s="1065"/>
      <c r="DL4" s="1065"/>
      <c r="DM4" s="1065"/>
      <c r="DN4" s="1065"/>
      <c r="DO4" s="1065"/>
      <c r="DP4" s="1065"/>
      <c r="DQ4" s="1065"/>
      <c r="DR4" s="1065"/>
      <c r="DS4" s="1065"/>
      <c r="DT4" s="1065"/>
      <c r="DU4" s="1065"/>
      <c r="DV4" s="1065"/>
      <c r="DW4" s="1065"/>
      <c r="DX4" s="1065"/>
      <c r="DY4" s="1065"/>
      <c r="DZ4" s="1065"/>
      <c r="EA4" s="1065"/>
      <c r="EB4" s="1065"/>
      <c r="EC4" s="1065"/>
      <c r="ED4" s="1065"/>
      <c r="EE4" s="1065"/>
      <c r="EF4" s="1065"/>
      <c r="EG4" s="1065"/>
      <c r="EH4" s="1065"/>
      <c r="EI4" s="1065"/>
      <c r="EJ4" s="1065"/>
      <c r="EK4" s="1065"/>
      <c r="EL4" s="1065"/>
      <c r="EM4" s="1065"/>
    </row>
    <row r="5" spans="1:143" s="509" customFormat="1" ht="47.25" customHeight="1">
      <c r="A5" s="1077" t="s">
        <v>522</v>
      </c>
      <c r="B5" s="1077"/>
      <c r="C5" s="1077"/>
      <c r="D5" s="1077"/>
      <c r="E5" s="1077"/>
      <c r="F5" s="1077"/>
      <c r="G5" s="1077"/>
      <c r="H5" s="1077"/>
      <c r="I5" s="501" t="s">
        <v>523</v>
      </c>
      <c r="J5" s="1070"/>
      <c r="K5" s="1070"/>
      <c r="L5" s="1070"/>
      <c r="M5" s="502" t="s">
        <v>524</v>
      </c>
      <c r="N5" s="503"/>
      <c r="O5" s="1070"/>
      <c r="P5" s="1070"/>
      <c r="Q5" s="1070"/>
      <c r="R5" s="1070"/>
      <c r="S5" s="1070"/>
      <c r="T5" s="1070"/>
      <c r="U5" s="1070"/>
      <c r="V5" s="1070"/>
      <c r="W5" s="1070"/>
      <c r="X5" s="1070"/>
      <c r="Y5" s="1070"/>
      <c r="Z5" s="1070"/>
      <c r="AA5" s="1070"/>
      <c r="AB5" s="1070"/>
      <c r="AC5" s="1070"/>
      <c r="AD5" s="1070"/>
      <c r="AE5" s="1070"/>
      <c r="AF5" s="1070"/>
      <c r="AG5" s="1070"/>
      <c r="AH5" s="1070"/>
      <c r="AI5" s="1070"/>
      <c r="AJ5" s="503"/>
      <c r="AK5" s="1070"/>
      <c r="AL5" s="1070"/>
      <c r="AM5" s="1070"/>
      <c r="AN5" s="1070"/>
      <c r="AO5" s="1070"/>
      <c r="AP5" s="1070"/>
      <c r="AQ5" s="1070"/>
      <c r="AR5" s="1070"/>
      <c r="AS5" s="1070"/>
      <c r="AT5" s="503"/>
      <c r="AU5" s="504" t="s">
        <v>375</v>
      </c>
      <c r="AV5" s="508"/>
      <c r="AW5" s="1077" t="s">
        <v>522</v>
      </c>
      <c r="AX5" s="1077"/>
      <c r="AY5" s="1077"/>
      <c r="AZ5" s="1077"/>
      <c r="BA5" s="1077"/>
      <c r="BB5" s="1077"/>
      <c r="BC5" s="1077"/>
      <c r="BD5" s="1077"/>
      <c r="BE5" s="501" t="s">
        <v>523</v>
      </c>
      <c r="BF5" s="1070"/>
      <c r="BG5" s="1070"/>
      <c r="BH5" s="1070"/>
      <c r="BI5" s="502" t="s">
        <v>524</v>
      </c>
      <c r="BJ5" s="503"/>
      <c r="BK5" s="1070"/>
      <c r="BL5" s="1070"/>
      <c r="BM5" s="1070"/>
      <c r="BN5" s="1070"/>
      <c r="BO5" s="1070"/>
      <c r="BP5" s="1070"/>
      <c r="BQ5" s="1070"/>
      <c r="BR5" s="1070"/>
      <c r="BS5" s="1070"/>
      <c r="BT5" s="1070"/>
      <c r="BU5" s="1070"/>
      <c r="BV5" s="1070"/>
      <c r="BW5" s="1070"/>
      <c r="BX5" s="1070"/>
      <c r="BY5" s="1070"/>
      <c r="BZ5" s="1070"/>
      <c r="CA5" s="1070"/>
      <c r="CB5" s="1070"/>
      <c r="CC5" s="1070"/>
      <c r="CD5" s="1070"/>
      <c r="CE5" s="1070"/>
      <c r="CF5" s="503"/>
      <c r="CG5" s="1070"/>
      <c r="CH5" s="1070"/>
      <c r="CI5" s="1070"/>
      <c r="CJ5" s="1070"/>
      <c r="CK5" s="1070"/>
      <c r="CL5" s="1070"/>
      <c r="CM5" s="1070"/>
      <c r="CN5" s="1070"/>
      <c r="CO5" s="1070"/>
      <c r="CP5" s="503"/>
      <c r="CQ5" s="504" t="s">
        <v>375</v>
      </c>
      <c r="CR5" s="507"/>
      <c r="CS5" s="1077" t="s">
        <v>522</v>
      </c>
      <c r="CT5" s="1077"/>
      <c r="CU5" s="1077"/>
      <c r="CV5" s="1077"/>
      <c r="CW5" s="1077"/>
      <c r="CX5" s="1077"/>
      <c r="CY5" s="1077"/>
      <c r="CZ5" s="1077"/>
      <c r="DA5" s="501" t="s">
        <v>523</v>
      </c>
      <c r="DB5" s="1070"/>
      <c r="DC5" s="1070"/>
      <c r="DD5" s="1070"/>
      <c r="DE5" s="502" t="s">
        <v>524</v>
      </c>
      <c r="DF5" s="503"/>
      <c r="DG5" s="1070"/>
      <c r="DH5" s="1070"/>
      <c r="DI5" s="1070"/>
      <c r="DJ5" s="1070"/>
      <c r="DK5" s="1070"/>
      <c r="DL5" s="1070"/>
      <c r="DM5" s="1070"/>
      <c r="DN5" s="1070"/>
      <c r="DO5" s="1070"/>
      <c r="DP5" s="1070"/>
      <c r="DQ5" s="1070"/>
      <c r="DR5" s="1070"/>
      <c r="DS5" s="1070"/>
      <c r="DT5" s="1070"/>
      <c r="DU5" s="1070"/>
      <c r="DV5" s="1070"/>
      <c r="DW5" s="1070"/>
      <c r="DX5" s="1070"/>
      <c r="DY5" s="1070"/>
      <c r="DZ5" s="1070"/>
      <c r="EA5" s="1070"/>
      <c r="EB5" s="503"/>
      <c r="EC5" s="1070"/>
      <c r="ED5" s="1070"/>
      <c r="EE5" s="1070"/>
      <c r="EF5" s="1070"/>
      <c r="EG5" s="1070"/>
      <c r="EH5" s="1070"/>
      <c r="EI5" s="1070"/>
      <c r="EJ5" s="1070"/>
      <c r="EK5" s="1070"/>
      <c r="EL5" s="503"/>
      <c r="EM5" s="504" t="s">
        <v>375</v>
      </c>
    </row>
    <row r="6" spans="1:143" ht="33.75" customHeight="1">
      <c r="A6" s="1066" t="s">
        <v>525</v>
      </c>
      <c r="B6" s="1066"/>
      <c r="C6" s="1066"/>
      <c r="D6" s="1066"/>
      <c r="E6" s="1066"/>
      <c r="F6" s="1066"/>
      <c r="G6" s="1066"/>
      <c r="H6" s="1066"/>
      <c r="I6" s="1075" t="str">
        <f>'Настройки УИК'!$B$2</f>
        <v>${name_ik}</v>
      </c>
      <c r="J6" s="1075"/>
      <c r="K6" s="1075"/>
      <c r="L6" s="1075"/>
      <c r="M6" s="1075"/>
      <c r="N6" s="1075"/>
      <c r="O6" s="1075"/>
      <c r="P6" s="1075"/>
      <c r="Q6" s="1075"/>
      <c r="R6" s="1075"/>
      <c r="S6" s="1075"/>
      <c r="T6" s="1075"/>
      <c r="U6" s="1075"/>
      <c r="V6" s="1075"/>
      <c r="W6" s="1075"/>
      <c r="X6" s="1075"/>
      <c r="Y6" s="1075"/>
      <c r="Z6" s="1075"/>
      <c r="AA6" s="1075"/>
      <c r="AB6" s="1075"/>
      <c r="AC6" s="1075"/>
      <c r="AD6" s="1075"/>
      <c r="AE6" s="1075"/>
      <c r="AF6" s="1075"/>
      <c r="AG6" s="1075"/>
      <c r="AH6" s="1075"/>
      <c r="AI6" s="1075"/>
      <c r="AJ6" s="1075"/>
      <c r="AK6" s="1075"/>
      <c r="AL6" s="1075"/>
      <c r="AM6" s="1075"/>
      <c r="AN6" s="1075"/>
      <c r="AO6" s="1075"/>
      <c r="AP6" s="1075"/>
      <c r="AQ6" s="1075"/>
      <c r="AR6" s="1075"/>
      <c r="AS6" s="1075"/>
      <c r="AT6" s="1075"/>
      <c r="AU6" s="1075"/>
      <c r="AV6" s="360"/>
      <c r="AW6" s="1066" t="s">
        <v>525</v>
      </c>
      <c r="AX6" s="1066"/>
      <c r="AY6" s="1066"/>
      <c r="AZ6" s="1066"/>
      <c r="BA6" s="1066"/>
      <c r="BB6" s="1066"/>
      <c r="BC6" s="1066"/>
      <c r="BD6" s="1066"/>
      <c r="BE6" s="1075" t="str">
        <f>'Настройки УИК'!$B$2</f>
        <v>${name_ik}</v>
      </c>
      <c r="BF6" s="1075"/>
      <c r="BG6" s="1075"/>
      <c r="BH6" s="1075"/>
      <c r="BI6" s="1075"/>
      <c r="BJ6" s="1075"/>
      <c r="BK6" s="1075"/>
      <c r="BL6" s="1075"/>
      <c r="BM6" s="1075"/>
      <c r="BN6" s="1075"/>
      <c r="BO6" s="1075"/>
      <c r="BP6" s="1075"/>
      <c r="BQ6" s="1075"/>
      <c r="BR6" s="1075"/>
      <c r="BS6" s="1075"/>
      <c r="BT6" s="1075"/>
      <c r="BU6" s="1075"/>
      <c r="BV6" s="1075"/>
      <c r="BW6" s="1075"/>
      <c r="BX6" s="1075"/>
      <c r="BY6" s="1075"/>
      <c r="BZ6" s="1075"/>
      <c r="CA6" s="1075"/>
      <c r="CB6" s="1075"/>
      <c r="CC6" s="1075"/>
      <c r="CD6" s="1075"/>
      <c r="CE6" s="1075"/>
      <c r="CF6" s="1075"/>
      <c r="CG6" s="1075"/>
      <c r="CH6" s="1075"/>
      <c r="CI6" s="1075"/>
      <c r="CJ6" s="1075"/>
      <c r="CK6" s="1075"/>
      <c r="CL6" s="1075"/>
      <c r="CM6" s="1075"/>
      <c r="CN6" s="1075"/>
      <c r="CO6" s="1075"/>
      <c r="CP6" s="1075"/>
      <c r="CQ6" s="1075"/>
      <c r="CR6" s="361"/>
      <c r="CS6" s="1066" t="s">
        <v>525</v>
      </c>
      <c r="CT6" s="1066"/>
      <c r="CU6" s="1066"/>
      <c r="CV6" s="1066"/>
      <c r="CW6" s="1066"/>
      <c r="CX6" s="1066"/>
      <c r="CY6" s="1066"/>
      <c r="CZ6" s="1066"/>
      <c r="DA6" s="1075" t="str">
        <f>'Настройки УИК'!$B$2</f>
        <v>${name_ik}</v>
      </c>
      <c r="DB6" s="1075"/>
      <c r="DC6" s="1075"/>
      <c r="DD6" s="1075"/>
      <c r="DE6" s="1075"/>
      <c r="DF6" s="1075"/>
      <c r="DG6" s="1075"/>
      <c r="DH6" s="1075"/>
      <c r="DI6" s="1075"/>
      <c r="DJ6" s="1075"/>
      <c r="DK6" s="1075"/>
      <c r="DL6" s="1075"/>
      <c r="DM6" s="1075"/>
      <c r="DN6" s="1075"/>
      <c r="DO6" s="1075"/>
      <c r="DP6" s="1075"/>
      <c r="DQ6" s="1075"/>
      <c r="DR6" s="1075"/>
      <c r="DS6" s="1075"/>
      <c r="DT6" s="1075"/>
      <c r="DU6" s="1075"/>
      <c r="DV6" s="1075"/>
      <c r="DW6" s="1075"/>
      <c r="DX6" s="1075"/>
      <c r="DY6" s="1075"/>
      <c r="DZ6" s="1075"/>
      <c r="EA6" s="1075"/>
      <c r="EB6" s="1075"/>
      <c r="EC6" s="1075"/>
      <c r="ED6" s="1075"/>
      <c r="EE6" s="1075"/>
      <c r="EF6" s="1075"/>
      <c r="EG6" s="1075"/>
      <c r="EH6" s="1075"/>
      <c r="EI6" s="1075"/>
      <c r="EJ6" s="1075"/>
      <c r="EK6" s="1075"/>
      <c r="EL6" s="1075"/>
      <c r="EM6" s="1075"/>
    </row>
    <row r="7" spans="1:143" ht="18.75" customHeight="1">
      <c r="A7" s="1066" t="s">
        <v>526</v>
      </c>
      <c r="B7" s="1066"/>
      <c r="C7" s="1066"/>
      <c r="D7" s="1066"/>
      <c r="E7" s="1066"/>
      <c r="F7" s="1066"/>
      <c r="G7" s="1066"/>
      <c r="H7" s="1066"/>
      <c r="I7" s="1065"/>
      <c r="J7" s="1065"/>
      <c r="K7" s="1065"/>
      <c r="L7" s="1065"/>
      <c r="M7" s="1065"/>
      <c r="N7" s="1065"/>
      <c r="O7" s="1065"/>
      <c r="P7" s="1065"/>
      <c r="Q7" s="1065"/>
      <c r="R7" s="1065"/>
      <c r="S7" s="1065"/>
      <c r="T7" s="1065"/>
      <c r="U7" s="1065"/>
      <c r="V7" s="1065"/>
      <c r="W7" s="1065"/>
      <c r="X7" s="1065"/>
      <c r="Y7" s="1065"/>
      <c r="Z7" s="1065"/>
      <c r="AA7" s="1065"/>
      <c r="AB7" s="1065"/>
      <c r="AC7" s="1065"/>
      <c r="AD7" s="1065"/>
      <c r="AE7" s="1065"/>
      <c r="AF7" s="1065"/>
      <c r="AG7" s="1065"/>
      <c r="AH7" s="1065"/>
      <c r="AI7" s="1065"/>
      <c r="AJ7" s="1065"/>
      <c r="AK7" s="1065"/>
      <c r="AL7" s="1065"/>
      <c r="AM7" s="1065"/>
      <c r="AN7" s="1065"/>
      <c r="AO7" s="1065"/>
      <c r="AP7" s="1065"/>
      <c r="AQ7" s="1065"/>
      <c r="AR7" s="1065"/>
      <c r="AS7" s="1065"/>
      <c r="AT7" s="1065"/>
      <c r="AU7" s="1065"/>
      <c r="AV7" s="360"/>
      <c r="AW7" s="1066" t="s">
        <v>526</v>
      </c>
      <c r="AX7" s="1066"/>
      <c r="AY7" s="1066"/>
      <c r="AZ7" s="1066"/>
      <c r="BA7" s="1066"/>
      <c r="BB7" s="1066"/>
      <c r="BC7" s="1066"/>
      <c r="BD7" s="1066"/>
      <c r="BE7" s="1065"/>
      <c r="BF7" s="1065"/>
      <c r="BG7" s="1065"/>
      <c r="BH7" s="1065"/>
      <c r="BI7" s="1065"/>
      <c r="BJ7" s="1065"/>
      <c r="BK7" s="1065"/>
      <c r="BL7" s="1065"/>
      <c r="BM7" s="1065"/>
      <c r="BN7" s="1065"/>
      <c r="BO7" s="1065"/>
      <c r="BP7" s="1065"/>
      <c r="BQ7" s="1065"/>
      <c r="BR7" s="1065"/>
      <c r="BS7" s="1065"/>
      <c r="BT7" s="1065"/>
      <c r="BU7" s="1065"/>
      <c r="BV7" s="1065"/>
      <c r="BW7" s="1065"/>
      <c r="BX7" s="1065"/>
      <c r="BY7" s="1065"/>
      <c r="BZ7" s="1065"/>
      <c r="CA7" s="1065"/>
      <c r="CB7" s="1065"/>
      <c r="CC7" s="1065"/>
      <c r="CD7" s="1065"/>
      <c r="CE7" s="1065"/>
      <c r="CF7" s="1065"/>
      <c r="CG7" s="1065"/>
      <c r="CH7" s="1065"/>
      <c r="CI7" s="1065"/>
      <c r="CJ7" s="1065"/>
      <c r="CK7" s="1065"/>
      <c r="CL7" s="1065"/>
      <c r="CM7" s="1065"/>
      <c r="CN7" s="1065"/>
      <c r="CO7" s="1065"/>
      <c r="CP7" s="1065"/>
      <c r="CQ7" s="1065"/>
      <c r="CR7" s="361"/>
      <c r="CS7" s="1066" t="s">
        <v>526</v>
      </c>
      <c r="CT7" s="1066"/>
      <c r="CU7" s="1066"/>
      <c r="CV7" s="1066"/>
      <c r="CW7" s="1066"/>
      <c r="CX7" s="1066"/>
      <c r="CY7" s="1066"/>
      <c r="CZ7" s="1066"/>
      <c r="DA7" s="1065"/>
      <c r="DB7" s="1065"/>
      <c r="DC7" s="1065"/>
      <c r="DD7" s="1065"/>
      <c r="DE7" s="1065"/>
      <c r="DF7" s="1065"/>
      <c r="DG7" s="1065"/>
      <c r="DH7" s="1065"/>
      <c r="DI7" s="1065"/>
      <c r="DJ7" s="1065"/>
      <c r="DK7" s="1065"/>
      <c r="DL7" s="1065"/>
      <c r="DM7" s="1065"/>
      <c r="DN7" s="1065"/>
      <c r="DO7" s="1065"/>
      <c r="DP7" s="1065"/>
      <c r="DQ7" s="1065"/>
      <c r="DR7" s="1065"/>
      <c r="DS7" s="1065"/>
      <c r="DT7" s="1065"/>
      <c r="DU7" s="1065"/>
      <c r="DV7" s="1065"/>
      <c r="DW7" s="1065"/>
      <c r="DX7" s="1065"/>
      <c r="DY7" s="1065"/>
      <c r="DZ7" s="1065"/>
      <c r="EA7" s="1065"/>
      <c r="EB7" s="1065"/>
      <c r="EC7" s="1065"/>
      <c r="ED7" s="1065"/>
      <c r="EE7" s="1065"/>
      <c r="EF7" s="1065"/>
      <c r="EG7" s="1065"/>
      <c r="EH7" s="1065"/>
      <c r="EI7" s="1065"/>
      <c r="EJ7" s="1065"/>
      <c r="EK7" s="1065"/>
      <c r="EL7" s="1065"/>
      <c r="EM7" s="1065"/>
    </row>
    <row r="8" spans="1:143" ht="18.75" customHeight="1">
      <c r="A8" s="1066" t="s">
        <v>527</v>
      </c>
      <c r="B8" s="1066"/>
      <c r="C8" s="1066"/>
      <c r="D8" s="1066"/>
      <c r="E8" s="1066"/>
      <c r="F8" s="1066"/>
      <c r="G8" s="1066"/>
      <c r="H8" s="1066"/>
      <c r="I8" s="1065"/>
      <c r="J8" s="1065"/>
      <c r="K8" s="1065"/>
      <c r="L8" s="1065"/>
      <c r="M8" s="1065"/>
      <c r="N8" s="1065"/>
      <c r="O8" s="1065"/>
      <c r="P8" s="1065"/>
      <c r="Q8" s="1065"/>
      <c r="R8" s="1065"/>
      <c r="S8" s="1065"/>
      <c r="T8" s="1065"/>
      <c r="U8" s="1065"/>
      <c r="V8" s="1065"/>
      <c r="W8" s="1065"/>
      <c r="X8" s="1065"/>
      <c r="Y8" s="1065"/>
      <c r="Z8" s="1065"/>
      <c r="AA8" s="1065"/>
      <c r="AB8" s="1065"/>
      <c r="AC8" s="1065"/>
      <c r="AD8" s="1065"/>
      <c r="AE8" s="1065"/>
      <c r="AF8" s="1065"/>
      <c r="AG8" s="1065"/>
      <c r="AH8" s="1065"/>
      <c r="AI8" s="1065"/>
      <c r="AJ8" s="1065"/>
      <c r="AK8" s="1065"/>
      <c r="AL8" s="1065"/>
      <c r="AM8" s="1065"/>
      <c r="AN8" s="1065"/>
      <c r="AO8" s="1065"/>
      <c r="AP8" s="1065"/>
      <c r="AQ8" s="1065"/>
      <c r="AR8" s="1065"/>
      <c r="AS8" s="1065"/>
      <c r="AT8" s="1065"/>
      <c r="AU8" s="1065"/>
      <c r="AV8" s="360"/>
      <c r="AW8" s="1066" t="s">
        <v>527</v>
      </c>
      <c r="AX8" s="1066"/>
      <c r="AY8" s="1066"/>
      <c r="AZ8" s="1066"/>
      <c r="BA8" s="1066"/>
      <c r="BB8" s="1066"/>
      <c r="BC8" s="1066"/>
      <c r="BD8" s="1066"/>
      <c r="BE8" s="1065"/>
      <c r="BF8" s="1065"/>
      <c r="BG8" s="1065"/>
      <c r="BH8" s="1065"/>
      <c r="BI8" s="1065"/>
      <c r="BJ8" s="1065"/>
      <c r="BK8" s="1065"/>
      <c r="BL8" s="1065"/>
      <c r="BM8" s="1065"/>
      <c r="BN8" s="1065"/>
      <c r="BO8" s="1065"/>
      <c r="BP8" s="1065"/>
      <c r="BQ8" s="1065"/>
      <c r="BR8" s="1065"/>
      <c r="BS8" s="1065"/>
      <c r="BT8" s="1065"/>
      <c r="BU8" s="1065"/>
      <c r="BV8" s="1065"/>
      <c r="BW8" s="1065"/>
      <c r="BX8" s="1065"/>
      <c r="BY8" s="1065"/>
      <c r="BZ8" s="1065"/>
      <c r="CA8" s="1065"/>
      <c r="CB8" s="1065"/>
      <c r="CC8" s="1065"/>
      <c r="CD8" s="1065"/>
      <c r="CE8" s="1065"/>
      <c r="CF8" s="1065"/>
      <c r="CG8" s="1065"/>
      <c r="CH8" s="1065"/>
      <c r="CI8" s="1065"/>
      <c r="CJ8" s="1065"/>
      <c r="CK8" s="1065"/>
      <c r="CL8" s="1065"/>
      <c r="CM8" s="1065"/>
      <c r="CN8" s="1065"/>
      <c r="CO8" s="1065"/>
      <c r="CP8" s="1065"/>
      <c r="CQ8" s="1065"/>
      <c r="CR8" s="361"/>
      <c r="CS8" s="1066" t="s">
        <v>527</v>
      </c>
      <c r="CT8" s="1066"/>
      <c r="CU8" s="1066"/>
      <c r="CV8" s="1066"/>
      <c r="CW8" s="1066"/>
      <c r="CX8" s="1066"/>
      <c r="CY8" s="1066"/>
      <c r="CZ8" s="1066"/>
      <c r="DA8" s="1065"/>
      <c r="DB8" s="1065"/>
      <c r="DC8" s="1065"/>
      <c r="DD8" s="1065"/>
      <c r="DE8" s="1065"/>
      <c r="DF8" s="1065"/>
      <c r="DG8" s="1065"/>
      <c r="DH8" s="1065"/>
      <c r="DI8" s="1065"/>
      <c r="DJ8" s="1065"/>
      <c r="DK8" s="1065"/>
      <c r="DL8" s="1065"/>
      <c r="DM8" s="1065"/>
      <c r="DN8" s="1065"/>
      <c r="DO8" s="1065"/>
      <c r="DP8" s="1065"/>
      <c r="DQ8" s="1065"/>
      <c r="DR8" s="1065"/>
      <c r="DS8" s="1065"/>
      <c r="DT8" s="1065"/>
      <c r="DU8" s="1065"/>
      <c r="DV8" s="1065"/>
      <c r="DW8" s="1065"/>
      <c r="DX8" s="1065"/>
      <c r="DY8" s="1065"/>
      <c r="DZ8" s="1065"/>
      <c r="EA8" s="1065"/>
      <c r="EB8" s="1065"/>
      <c r="EC8" s="1065"/>
      <c r="ED8" s="1065"/>
      <c r="EE8" s="1065"/>
      <c r="EF8" s="1065"/>
      <c r="EG8" s="1065"/>
      <c r="EH8" s="1065"/>
      <c r="EI8" s="1065"/>
      <c r="EJ8" s="1065"/>
      <c r="EK8" s="1065"/>
      <c r="EL8" s="1065"/>
      <c r="EM8" s="1065"/>
    </row>
    <row r="9" spans="1:143" ht="36" customHeight="1">
      <c r="A9" s="1066" t="s">
        <v>528</v>
      </c>
      <c r="B9" s="1066"/>
      <c r="C9" s="1066"/>
      <c r="D9" s="1066"/>
      <c r="E9" s="1066"/>
      <c r="F9" s="1066"/>
      <c r="G9" s="1066"/>
      <c r="H9" s="1066"/>
      <c r="I9" s="1074" t="e">
        <f>'Настройки УИК'!$I$43</f>
        <v>#N/A</v>
      </c>
      <c r="J9" s="1075"/>
      <c r="K9" s="1075"/>
      <c r="L9" s="1075"/>
      <c r="M9" s="1075"/>
      <c r="N9" s="1075"/>
      <c r="O9" s="1075"/>
      <c r="P9" s="1075"/>
      <c r="Q9" s="1075"/>
      <c r="R9" s="1075"/>
      <c r="S9" s="1075"/>
      <c r="T9" s="1075"/>
      <c r="U9" s="1075"/>
      <c r="V9" s="1075"/>
      <c r="W9" s="1075"/>
      <c r="X9" s="1075"/>
      <c r="Y9" s="1075"/>
      <c r="Z9" s="1075"/>
      <c r="AA9" s="1075"/>
      <c r="AB9" s="1075"/>
      <c r="AC9" s="1075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075"/>
      <c r="AO9" s="1075"/>
      <c r="AP9" s="1075"/>
      <c r="AQ9" s="1075"/>
      <c r="AR9" s="1075"/>
      <c r="AS9" s="1075"/>
      <c r="AT9" s="1075"/>
      <c r="AU9" s="1075"/>
      <c r="AV9" s="360"/>
      <c r="AW9" s="1066" t="s">
        <v>528</v>
      </c>
      <c r="AX9" s="1066"/>
      <c r="AY9" s="1066"/>
      <c r="AZ9" s="1066"/>
      <c r="BA9" s="1066"/>
      <c r="BB9" s="1066"/>
      <c r="BC9" s="1066"/>
      <c r="BD9" s="1066"/>
      <c r="BE9" s="1074" t="e">
        <f>'Настройки УИК'!$I$43</f>
        <v>#N/A</v>
      </c>
      <c r="BF9" s="1075"/>
      <c r="BG9" s="1075"/>
      <c r="BH9" s="1075"/>
      <c r="BI9" s="1075"/>
      <c r="BJ9" s="1075"/>
      <c r="BK9" s="1075"/>
      <c r="BL9" s="1075"/>
      <c r="BM9" s="1075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  <c r="BX9" s="1075"/>
      <c r="BY9" s="1075"/>
      <c r="BZ9" s="1075"/>
      <c r="CA9" s="1075"/>
      <c r="CB9" s="1075"/>
      <c r="CC9" s="1075"/>
      <c r="CD9" s="1075"/>
      <c r="CE9" s="1075"/>
      <c r="CF9" s="1075"/>
      <c r="CG9" s="1075"/>
      <c r="CH9" s="1075"/>
      <c r="CI9" s="1075"/>
      <c r="CJ9" s="1075"/>
      <c r="CK9" s="1075"/>
      <c r="CL9" s="1075"/>
      <c r="CM9" s="1075"/>
      <c r="CN9" s="1075"/>
      <c r="CO9" s="1075"/>
      <c r="CP9" s="1075"/>
      <c r="CQ9" s="1075"/>
      <c r="CR9" s="361"/>
      <c r="CS9" s="1066" t="s">
        <v>528</v>
      </c>
      <c r="CT9" s="1066"/>
      <c r="CU9" s="1066"/>
      <c r="CV9" s="1066"/>
      <c r="CW9" s="1066"/>
      <c r="CX9" s="1066"/>
      <c r="CY9" s="1066"/>
      <c r="CZ9" s="1066"/>
      <c r="DA9" s="1074" t="e">
        <f>'Настройки УИК'!$I$43</f>
        <v>#N/A</v>
      </c>
      <c r="DB9" s="1075"/>
      <c r="DC9" s="1075"/>
      <c r="DD9" s="1075"/>
      <c r="DE9" s="1075"/>
      <c r="DF9" s="1075"/>
      <c r="DG9" s="1075"/>
      <c r="DH9" s="1075"/>
      <c r="DI9" s="1075"/>
      <c r="DJ9" s="1075"/>
      <c r="DK9" s="1075"/>
      <c r="DL9" s="1075"/>
      <c r="DM9" s="1075"/>
      <c r="DN9" s="1075"/>
      <c r="DO9" s="1075"/>
      <c r="DP9" s="1075"/>
      <c r="DQ9" s="1075"/>
      <c r="DR9" s="1075"/>
      <c r="DS9" s="1075"/>
      <c r="DT9" s="1075"/>
      <c r="DU9" s="1075"/>
      <c r="DV9" s="1075"/>
      <c r="DW9" s="1075"/>
      <c r="DX9" s="1075"/>
      <c r="DY9" s="1075"/>
      <c r="DZ9" s="1075"/>
      <c r="EA9" s="1075"/>
      <c r="EB9" s="1075"/>
      <c r="EC9" s="1075"/>
      <c r="ED9" s="1075"/>
      <c r="EE9" s="1075"/>
      <c r="EF9" s="1075"/>
      <c r="EG9" s="1075"/>
      <c r="EH9" s="1075"/>
      <c r="EI9" s="1075"/>
      <c r="EJ9" s="1075"/>
      <c r="EK9" s="1075"/>
      <c r="EL9" s="1075"/>
      <c r="EM9" s="1075"/>
    </row>
    <row r="10" spans="1:143" ht="67.5" customHeight="1">
      <c r="A10" s="1066" t="s">
        <v>529</v>
      </c>
      <c r="B10" s="1066"/>
      <c r="C10" s="1066"/>
      <c r="D10" s="1066"/>
      <c r="E10" s="1066"/>
      <c r="F10" s="1066"/>
      <c r="G10" s="1066"/>
      <c r="H10" s="1066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361"/>
      <c r="AW10" s="1066" t="s">
        <v>529</v>
      </c>
      <c r="AX10" s="1066"/>
      <c r="AY10" s="1066"/>
      <c r="AZ10" s="1066"/>
      <c r="BA10" s="1066"/>
      <c r="BB10" s="1066"/>
      <c r="BC10" s="1066"/>
      <c r="BD10" s="1066"/>
      <c r="BE10" s="1065"/>
      <c r="BF10" s="1065"/>
      <c r="BG10" s="1065"/>
      <c r="BH10" s="1065"/>
      <c r="BI10" s="1065"/>
      <c r="BJ10" s="1065"/>
      <c r="BK10" s="1065"/>
      <c r="BL10" s="1065"/>
      <c r="BM10" s="1065"/>
      <c r="BN10" s="1065"/>
      <c r="BO10" s="1065"/>
      <c r="BP10" s="1065"/>
      <c r="BQ10" s="1065"/>
      <c r="BR10" s="1065"/>
      <c r="BS10" s="1065"/>
      <c r="BT10" s="1065"/>
      <c r="BU10" s="1065"/>
      <c r="BV10" s="1065"/>
      <c r="BW10" s="1065"/>
      <c r="BX10" s="1065"/>
      <c r="BY10" s="1065"/>
      <c r="BZ10" s="1065"/>
      <c r="CA10" s="1065"/>
      <c r="CB10" s="1065"/>
      <c r="CC10" s="1065"/>
      <c r="CD10" s="1065"/>
      <c r="CE10" s="1065"/>
      <c r="CF10" s="1065"/>
      <c r="CG10" s="1065"/>
      <c r="CH10" s="1065"/>
      <c r="CI10" s="1065"/>
      <c r="CJ10" s="1065"/>
      <c r="CK10" s="1065"/>
      <c r="CL10" s="1065"/>
      <c r="CM10" s="1065"/>
      <c r="CN10" s="1065"/>
      <c r="CO10" s="1065"/>
      <c r="CP10" s="1065"/>
      <c r="CQ10" s="1065"/>
      <c r="CR10" s="361"/>
      <c r="CS10" s="1066" t="s">
        <v>529</v>
      </c>
      <c r="CT10" s="1066"/>
      <c r="CU10" s="1066"/>
      <c r="CV10" s="1066"/>
      <c r="CW10" s="1066"/>
      <c r="CX10" s="1066"/>
      <c r="CY10" s="1066"/>
      <c r="CZ10" s="1066"/>
      <c r="DA10" s="1065"/>
      <c r="DB10" s="1065"/>
      <c r="DC10" s="1065"/>
      <c r="DD10" s="1065"/>
      <c r="DE10" s="1065"/>
      <c r="DF10" s="1065"/>
      <c r="DG10" s="1065"/>
      <c r="DH10" s="1065"/>
      <c r="DI10" s="1065"/>
      <c r="DJ10" s="1065"/>
      <c r="DK10" s="1065"/>
      <c r="DL10" s="1065"/>
      <c r="DM10" s="1065"/>
      <c r="DN10" s="1065"/>
      <c r="DO10" s="1065"/>
      <c r="DP10" s="1065"/>
      <c r="DQ10" s="1065"/>
      <c r="DR10" s="1065"/>
      <c r="DS10" s="1065"/>
      <c r="DT10" s="1065"/>
      <c r="DU10" s="1065"/>
      <c r="DV10" s="1065"/>
      <c r="DW10" s="1065"/>
      <c r="DX10" s="1065"/>
      <c r="DY10" s="1065"/>
      <c r="DZ10" s="1065"/>
      <c r="EA10" s="1065"/>
      <c r="EB10" s="1065"/>
      <c r="EC10" s="1065"/>
      <c r="ED10" s="1065"/>
      <c r="EE10" s="1065"/>
      <c r="EF10" s="1065"/>
      <c r="EG10" s="1065"/>
      <c r="EH10" s="1065"/>
      <c r="EI10" s="1065"/>
      <c r="EJ10" s="1065"/>
      <c r="EK10" s="1065"/>
      <c r="EL10" s="1065"/>
      <c r="EM10" s="1065"/>
    </row>
    <row r="11" spans="1:143" ht="33.75" customHeight="1">
      <c r="A11" s="1066" t="s">
        <v>1085</v>
      </c>
      <c r="B11" s="1066"/>
      <c r="C11" s="1066"/>
      <c r="D11" s="1066"/>
      <c r="E11" s="1066"/>
      <c r="F11" s="1066"/>
      <c r="G11" s="1066"/>
      <c r="H11" s="1066"/>
      <c r="I11" s="536" t="s">
        <v>523</v>
      </c>
      <c r="J11" s="1070"/>
      <c r="K11" s="1070"/>
      <c r="L11" s="1070"/>
      <c r="M11" s="537" t="s">
        <v>524</v>
      </c>
      <c r="N11" s="538"/>
      <c r="O11" s="1070"/>
      <c r="P11" s="1070"/>
      <c r="Q11" s="1070"/>
      <c r="R11" s="1070"/>
      <c r="S11" s="1070"/>
      <c r="T11" s="1070"/>
      <c r="U11" s="1070"/>
      <c r="V11" s="1070"/>
      <c r="W11" s="1070"/>
      <c r="X11" s="1070"/>
      <c r="Y11" s="1070"/>
      <c r="Z11" s="1070"/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538"/>
      <c r="AK11" s="1070"/>
      <c r="AL11" s="1070"/>
      <c r="AM11" s="1070"/>
      <c r="AN11" s="1070"/>
      <c r="AO11" s="1070"/>
      <c r="AP11" s="1070"/>
      <c r="AQ11" s="1070"/>
      <c r="AR11" s="1070"/>
      <c r="AS11" s="1070"/>
      <c r="AT11" s="538"/>
      <c r="AU11" s="539" t="s">
        <v>375</v>
      </c>
      <c r="AV11" s="360"/>
      <c r="AW11" s="1066" t="s">
        <v>1085</v>
      </c>
      <c r="AX11" s="1066"/>
      <c r="AY11" s="1066"/>
      <c r="AZ11" s="1066"/>
      <c r="BA11" s="1066"/>
      <c r="BB11" s="1066"/>
      <c r="BC11" s="1066"/>
      <c r="BD11" s="1066"/>
      <c r="BE11" s="536" t="s">
        <v>523</v>
      </c>
      <c r="BF11" s="1070"/>
      <c r="BG11" s="1070"/>
      <c r="BH11" s="1070"/>
      <c r="BI11" s="537" t="s">
        <v>524</v>
      </c>
      <c r="BJ11" s="538"/>
      <c r="BK11" s="1070"/>
      <c r="BL11" s="1070"/>
      <c r="BM11" s="1070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  <c r="BX11" s="1070"/>
      <c r="BY11" s="1070"/>
      <c r="BZ11" s="1070"/>
      <c r="CA11" s="1070"/>
      <c r="CB11" s="1070"/>
      <c r="CC11" s="1070"/>
      <c r="CD11" s="1070"/>
      <c r="CE11" s="1070"/>
      <c r="CF11" s="538"/>
      <c r="CG11" s="1070"/>
      <c r="CH11" s="1070"/>
      <c r="CI11" s="1070"/>
      <c r="CJ11" s="1070"/>
      <c r="CK11" s="1070"/>
      <c r="CL11" s="1070"/>
      <c r="CM11" s="1070"/>
      <c r="CN11" s="1070"/>
      <c r="CO11" s="1070"/>
      <c r="CP11" s="538"/>
      <c r="CQ11" s="539" t="s">
        <v>375</v>
      </c>
      <c r="CR11" s="361"/>
      <c r="CS11" s="1066" t="s">
        <v>1085</v>
      </c>
      <c r="CT11" s="1066"/>
      <c r="CU11" s="1066"/>
      <c r="CV11" s="1066"/>
      <c r="CW11" s="1066"/>
      <c r="CX11" s="1066"/>
      <c r="CY11" s="1066"/>
      <c r="CZ11" s="1066"/>
      <c r="DA11" s="536" t="s">
        <v>523</v>
      </c>
      <c r="DB11" s="1070"/>
      <c r="DC11" s="1070"/>
      <c r="DD11" s="1070"/>
      <c r="DE11" s="537" t="s">
        <v>524</v>
      </c>
      <c r="DF11" s="538"/>
      <c r="DG11" s="1070"/>
      <c r="DH11" s="1070"/>
      <c r="DI11" s="1070"/>
      <c r="DJ11" s="1070"/>
      <c r="DK11" s="1070"/>
      <c r="DL11" s="1070"/>
      <c r="DM11" s="1070"/>
      <c r="DN11" s="1070"/>
      <c r="DO11" s="1070"/>
      <c r="DP11" s="1070"/>
      <c r="DQ11" s="1070"/>
      <c r="DR11" s="1070"/>
      <c r="DS11" s="1070"/>
      <c r="DT11" s="1070"/>
      <c r="DU11" s="1070"/>
      <c r="DV11" s="1070"/>
      <c r="DW11" s="1070"/>
      <c r="DX11" s="1070"/>
      <c r="DY11" s="1070"/>
      <c r="DZ11" s="1070"/>
      <c r="EA11" s="1070"/>
      <c r="EB11" s="538"/>
      <c r="EC11" s="1070"/>
      <c r="ED11" s="1070"/>
      <c r="EE11" s="1070"/>
      <c r="EF11" s="1070"/>
      <c r="EG11" s="1070"/>
      <c r="EH11" s="1070"/>
      <c r="EI11" s="1070"/>
      <c r="EJ11" s="1070"/>
      <c r="EK11" s="1070"/>
      <c r="EL11" s="538"/>
      <c r="EM11" s="539" t="s">
        <v>375</v>
      </c>
    </row>
    <row r="12" spans="1:143" ht="33.75" customHeight="1">
      <c r="A12" s="1066" t="s">
        <v>1086</v>
      </c>
      <c r="B12" s="1066"/>
      <c r="C12" s="1066"/>
      <c r="D12" s="1066"/>
      <c r="E12" s="1066"/>
      <c r="F12" s="1066"/>
      <c r="G12" s="1066"/>
      <c r="H12" s="1066"/>
      <c r="I12" s="536" t="s">
        <v>523</v>
      </c>
      <c r="J12" s="1072"/>
      <c r="K12" s="1072"/>
      <c r="L12" s="1072"/>
      <c r="M12" s="540" t="s">
        <v>524</v>
      </c>
      <c r="N12" s="538"/>
      <c r="O12" s="1070"/>
      <c r="P12" s="1070"/>
      <c r="Q12" s="1070"/>
      <c r="R12" s="1070"/>
      <c r="S12" s="1070"/>
      <c r="T12" s="1070"/>
      <c r="U12" s="1070"/>
      <c r="V12" s="1070"/>
      <c r="W12" s="1070"/>
      <c r="X12" s="1070"/>
      <c r="Y12" s="1070"/>
      <c r="Z12" s="1070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538"/>
      <c r="AK12" s="1070"/>
      <c r="AL12" s="1070"/>
      <c r="AM12" s="1070"/>
      <c r="AN12" s="1070"/>
      <c r="AO12" s="1070"/>
      <c r="AP12" s="1070"/>
      <c r="AQ12" s="1070"/>
      <c r="AR12" s="1070"/>
      <c r="AS12" s="1070"/>
      <c r="AT12" s="538"/>
      <c r="AU12" s="539" t="s">
        <v>375</v>
      </c>
      <c r="AV12" s="360"/>
      <c r="AW12" s="1066" t="s">
        <v>1086</v>
      </c>
      <c r="AX12" s="1066"/>
      <c r="AY12" s="1066"/>
      <c r="AZ12" s="1066"/>
      <c r="BA12" s="1066"/>
      <c r="BB12" s="1066"/>
      <c r="BC12" s="1066"/>
      <c r="BD12" s="1066"/>
      <c r="BE12" s="536" t="s">
        <v>523</v>
      </c>
      <c r="BF12" s="1072"/>
      <c r="BG12" s="1072"/>
      <c r="BH12" s="1072"/>
      <c r="BI12" s="540" t="s">
        <v>524</v>
      </c>
      <c r="BJ12" s="538"/>
      <c r="BK12" s="1070"/>
      <c r="BL12" s="1070"/>
      <c r="BM12" s="1070"/>
      <c r="BN12" s="1070"/>
      <c r="BO12" s="1070"/>
      <c r="BP12" s="1070"/>
      <c r="BQ12" s="1070"/>
      <c r="BR12" s="1070"/>
      <c r="BS12" s="1070"/>
      <c r="BT12" s="1070"/>
      <c r="BU12" s="1070"/>
      <c r="BV12" s="1070"/>
      <c r="BW12" s="1070"/>
      <c r="BX12" s="1070"/>
      <c r="BY12" s="1070"/>
      <c r="BZ12" s="1070"/>
      <c r="CA12" s="1070"/>
      <c r="CB12" s="1070"/>
      <c r="CC12" s="1070"/>
      <c r="CD12" s="1070"/>
      <c r="CE12" s="1070"/>
      <c r="CF12" s="538"/>
      <c r="CG12" s="1070"/>
      <c r="CH12" s="1070"/>
      <c r="CI12" s="1070"/>
      <c r="CJ12" s="1070"/>
      <c r="CK12" s="1070"/>
      <c r="CL12" s="1070"/>
      <c r="CM12" s="1070"/>
      <c r="CN12" s="1070"/>
      <c r="CO12" s="1070"/>
      <c r="CP12" s="538"/>
      <c r="CQ12" s="539" t="s">
        <v>375</v>
      </c>
      <c r="CR12" s="361"/>
      <c r="CS12" s="1066" t="s">
        <v>1086</v>
      </c>
      <c r="CT12" s="1066"/>
      <c r="CU12" s="1066"/>
      <c r="CV12" s="1066"/>
      <c r="CW12" s="1066"/>
      <c r="CX12" s="1066"/>
      <c r="CY12" s="1066"/>
      <c r="CZ12" s="1066"/>
      <c r="DA12" s="536" t="s">
        <v>523</v>
      </c>
      <c r="DB12" s="1072"/>
      <c r="DC12" s="1072"/>
      <c r="DD12" s="1072"/>
      <c r="DE12" s="540" t="s">
        <v>524</v>
      </c>
      <c r="DF12" s="538"/>
      <c r="DG12" s="1070"/>
      <c r="DH12" s="1070"/>
      <c r="DI12" s="1070"/>
      <c r="DJ12" s="1070"/>
      <c r="DK12" s="1070"/>
      <c r="DL12" s="1070"/>
      <c r="DM12" s="1070"/>
      <c r="DN12" s="1070"/>
      <c r="DO12" s="1070"/>
      <c r="DP12" s="1070"/>
      <c r="DQ12" s="1070"/>
      <c r="DR12" s="1070"/>
      <c r="DS12" s="1070"/>
      <c r="DT12" s="1070"/>
      <c r="DU12" s="1070"/>
      <c r="DV12" s="1070"/>
      <c r="DW12" s="1070"/>
      <c r="DX12" s="1070"/>
      <c r="DY12" s="1070"/>
      <c r="DZ12" s="1070"/>
      <c r="EA12" s="1070"/>
      <c r="EB12" s="538"/>
      <c r="EC12" s="1070"/>
      <c r="ED12" s="1070"/>
      <c r="EE12" s="1070"/>
      <c r="EF12" s="1070"/>
      <c r="EG12" s="1070"/>
      <c r="EH12" s="1070"/>
      <c r="EI12" s="1070"/>
      <c r="EJ12" s="1070"/>
      <c r="EK12" s="1070"/>
      <c r="EL12" s="538"/>
      <c r="EM12" s="539" t="s">
        <v>375</v>
      </c>
    </row>
    <row r="13" spans="1:143" ht="33.75" customHeight="1">
      <c r="A13" s="1066" t="s">
        <v>530</v>
      </c>
      <c r="B13" s="1066"/>
      <c r="C13" s="1066"/>
      <c r="D13" s="1066"/>
      <c r="E13" s="1066"/>
      <c r="F13" s="1066"/>
      <c r="G13" s="1066"/>
      <c r="H13" s="1066"/>
      <c r="I13" s="1073"/>
      <c r="J13" s="1073"/>
      <c r="K13" s="1073"/>
      <c r="L13" s="1073"/>
      <c r="M13" s="1073"/>
      <c r="N13" s="1073"/>
      <c r="O13" s="1073"/>
      <c r="P13" s="1073"/>
      <c r="Q13" s="1073"/>
      <c r="R13" s="1073"/>
      <c r="S13" s="1073"/>
      <c r="T13" s="1073"/>
      <c r="U13" s="1073"/>
      <c r="V13" s="1073"/>
      <c r="W13" s="1073"/>
      <c r="X13" s="1073"/>
      <c r="Y13" s="1073"/>
      <c r="Z13" s="1073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073"/>
      <c r="AO13" s="1073"/>
      <c r="AP13" s="1073"/>
      <c r="AQ13" s="1073"/>
      <c r="AR13" s="1073"/>
      <c r="AS13" s="1073"/>
      <c r="AT13" s="1073"/>
      <c r="AU13" s="1073"/>
      <c r="AV13" s="360"/>
      <c r="AW13" s="1066" t="s">
        <v>530</v>
      </c>
      <c r="AX13" s="1066"/>
      <c r="AY13" s="1066"/>
      <c r="AZ13" s="1066"/>
      <c r="BA13" s="1066"/>
      <c r="BB13" s="1066"/>
      <c r="BC13" s="1066"/>
      <c r="BD13" s="1066"/>
      <c r="BE13" s="1073"/>
      <c r="BF13" s="1073"/>
      <c r="BG13" s="1073"/>
      <c r="BH13" s="1073"/>
      <c r="BI13" s="1073"/>
      <c r="BJ13" s="1073"/>
      <c r="BK13" s="1073"/>
      <c r="BL13" s="1073"/>
      <c r="BM13" s="1073"/>
      <c r="BN13" s="1073"/>
      <c r="BO13" s="1073"/>
      <c r="BP13" s="1073"/>
      <c r="BQ13" s="1073"/>
      <c r="BR13" s="1073"/>
      <c r="BS13" s="1073"/>
      <c r="BT13" s="1073"/>
      <c r="BU13" s="1073"/>
      <c r="BV13" s="1073"/>
      <c r="BW13" s="1073"/>
      <c r="BX13" s="1073"/>
      <c r="BY13" s="1073"/>
      <c r="BZ13" s="1073"/>
      <c r="CA13" s="1073"/>
      <c r="CB13" s="1073"/>
      <c r="CC13" s="1073"/>
      <c r="CD13" s="1073"/>
      <c r="CE13" s="1073"/>
      <c r="CF13" s="1073"/>
      <c r="CG13" s="1073"/>
      <c r="CH13" s="1073"/>
      <c r="CI13" s="1073"/>
      <c r="CJ13" s="1073"/>
      <c r="CK13" s="1073"/>
      <c r="CL13" s="1073"/>
      <c r="CM13" s="1073"/>
      <c r="CN13" s="1073"/>
      <c r="CO13" s="1073"/>
      <c r="CP13" s="1073"/>
      <c r="CQ13" s="1073"/>
      <c r="CR13" s="361"/>
      <c r="CS13" s="1066" t="s">
        <v>530</v>
      </c>
      <c r="CT13" s="1066"/>
      <c r="CU13" s="1066"/>
      <c r="CV13" s="1066"/>
      <c r="CW13" s="1066"/>
      <c r="CX13" s="1066"/>
      <c r="CY13" s="1066"/>
      <c r="CZ13" s="1066"/>
      <c r="DA13" s="1073"/>
      <c r="DB13" s="1073"/>
      <c r="DC13" s="1073"/>
      <c r="DD13" s="1073"/>
      <c r="DE13" s="1073"/>
      <c r="DF13" s="1073"/>
      <c r="DG13" s="1073"/>
      <c r="DH13" s="1073"/>
      <c r="DI13" s="1073"/>
      <c r="DJ13" s="1073"/>
      <c r="DK13" s="1073"/>
      <c r="DL13" s="1073"/>
      <c r="DM13" s="1073"/>
      <c r="DN13" s="1073"/>
      <c r="DO13" s="1073"/>
      <c r="DP13" s="1073"/>
      <c r="DQ13" s="1073"/>
      <c r="DR13" s="1073"/>
      <c r="DS13" s="1073"/>
      <c r="DT13" s="1073"/>
      <c r="DU13" s="1073"/>
      <c r="DV13" s="1073"/>
      <c r="DW13" s="1073"/>
      <c r="DX13" s="1073"/>
      <c r="DY13" s="1073"/>
      <c r="DZ13" s="1073"/>
      <c r="EA13" s="1073"/>
      <c r="EB13" s="1073"/>
      <c r="EC13" s="1073"/>
      <c r="ED13" s="1073"/>
      <c r="EE13" s="1073"/>
      <c r="EF13" s="1073"/>
      <c r="EG13" s="1073"/>
      <c r="EH13" s="1073"/>
      <c r="EI13" s="1073"/>
      <c r="EJ13" s="1073"/>
      <c r="EK13" s="1073"/>
      <c r="EL13" s="1073"/>
      <c r="EM13" s="1073"/>
    </row>
    <row r="14" spans="1:143" ht="33.75" customHeight="1">
      <c r="A14" s="1066" t="s">
        <v>531</v>
      </c>
      <c r="B14" s="1066"/>
      <c r="C14" s="1066"/>
      <c r="D14" s="1066"/>
      <c r="E14" s="1066"/>
      <c r="F14" s="1066"/>
      <c r="G14" s="1066"/>
      <c r="H14" s="1066"/>
      <c r="I14" s="1065"/>
      <c r="J14" s="1065"/>
      <c r="K14" s="1065"/>
      <c r="L14" s="1065"/>
      <c r="M14" s="1065"/>
      <c r="N14" s="1065"/>
      <c r="O14" s="1065"/>
      <c r="P14" s="1065"/>
      <c r="Q14" s="1065"/>
      <c r="R14" s="1065"/>
      <c r="S14" s="1065"/>
      <c r="T14" s="1065"/>
      <c r="U14" s="1065"/>
      <c r="V14" s="1065"/>
      <c r="W14" s="1065"/>
      <c r="X14" s="1065"/>
      <c r="Y14" s="1065"/>
      <c r="Z14" s="1065"/>
      <c r="AA14" s="1065"/>
      <c r="AB14" s="1065"/>
      <c r="AC14" s="1065"/>
      <c r="AD14" s="1065"/>
      <c r="AE14" s="1065"/>
      <c r="AF14" s="1065"/>
      <c r="AG14" s="1065"/>
      <c r="AH14" s="1065"/>
      <c r="AI14" s="1065"/>
      <c r="AJ14" s="1065"/>
      <c r="AK14" s="1065"/>
      <c r="AL14" s="1065"/>
      <c r="AM14" s="1065"/>
      <c r="AN14" s="1065"/>
      <c r="AO14" s="1065"/>
      <c r="AP14" s="1065"/>
      <c r="AQ14" s="1065"/>
      <c r="AR14" s="1065"/>
      <c r="AS14" s="1065"/>
      <c r="AT14" s="1065"/>
      <c r="AU14" s="1065"/>
      <c r="AV14" s="360"/>
      <c r="AW14" s="1066" t="s">
        <v>531</v>
      </c>
      <c r="AX14" s="1066"/>
      <c r="AY14" s="1066"/>
      <c r="AZ14" s="1066"/>
      <c r="BA14" s="1066"/>
      <c r="BB14" s="1066"/>
      <c r="BC14" s="1066"/>
      <c r="BD14" s="1066"/>
      <c r="BE14" s="1065"/>
      <c r="BF14" s="1065"/>
      <c r="BG14" s="1065"/>
      <c r="BH14" s="1065"/>
      <c r="BI14" s="1065"/>
      <c r="BJ14" s="1065"/>
      <c r="BK14" s="1065"/>
      <c r="BL14" s="1065"/>
      <c r="BM14" s="1065"/>
      <c r="BN14" s="1065"/>
      <c r="BO14" s="1065"/>
      <c r="BP14" s="1065"/>
      <c r="BQ14" s="1065"/>
      <c r="BR14" s="1065"/>
      <c r="BS14" s="1065"/>
      <c r="BT14" s="1065"/>
      <c r="BU14" s="1065"/>
      <c r="BV14" s="1065"/>
      <c r="BW14" s="1065"/>
      <c r="BX14" s="1065"/>
      <c r="BY14" s="1065"/>
      <c r="BZ14" s="1065"/>
      <c r="CA14" s="1065"/>
      <c r="CB14" s="1065"/>
      <c r="CC14" s="1065"/>
      <c r="CD14" s="1065"/>
      <c r="CE14" s="1065"/>
      <c r="CF14" s="1065"/>
      <c r="CG14" s="1065"/>
      <c r="CH14" s="1065"/>
      <c r="CI14" s="1065"/>
      <c r="CJ14" s="1065"/>
      <c r="CK14" s="1065"/>
      <c r="CL14" s="1065"/>
      <c r="CM14" s="1065"/>
      <c r="CN14" s="1065"/>
      <c r="CO14" s="1065"/>
      <c r="CP14" s="1065"/>
      <c r="CQ14" s="1065"/>
      <c r="CR14" s="361"/>
      <c r="CS14" s="1066" t="s">
        <v>531</v>
      </c>
      <c r="CT14" s="1066"/>
      <c r="CU14" s="1066"/>
      <c r="CV14" s="1066"/>
      <c r="CW14" s="1066"/>
      <c r="CX14" s="1066"/>
      <c r="CY14" s="1066"/>
      <c r="CZ14" s="1066"/>
      <c r="DA14" s="1065"/>
      <c r="DB14" s="1065"/>
      <c r="DC14" s="1065"/>
      <c r="DD14" s="1065"/>
      <c r="DE14" s="1065"/>
      <c r="DF14" s="1065"/>
      <c r="DG14" s="1065"/>
      <c r="DH14" s="1065"/>
      <c r="DI14" s="1065"/>
      <c r="DJ14" s="1065"/>
      <c r="DK14" s="1065"/>
      <c r="DL14" s="1065"/>
      <c r="DM14" s="1065"/>
      <c r="DN14" s="1065"/>
      <c r="DO14" s="1065"/>
      <c r="DP14" s="1065"/>
      <c r="DQ14" s="1065"/>
      <c r="DR14" s="1065"/>
      <c r="DS14" s="1065"/>
      <c r="DT14" s="1065"/>
      <c r="DU14" s="1065"/>
      <c r="DV14" s="1065"/>
      <c r="DW14" s="1065"/>
      <c r="DX14" s="1065"/>
      <c r="DY14" s="1065"/>
      <c r="DZ14" s="1065"/>
      <c r="EA14" s="1065"/>
      <c r="EB14" s="1065"/>
      <c r="EC14" s="1065"/>
      <c r="ED14" s="1065"/>
      <c r="EE14" s="1065"/>
      <c r="EF14" s="1065"/>
      <c r="EG14" s="1065"/>
      <c r="EH14" s="1065"/>
      <c r="EI14" s="1065"/>
      <c r="EJ14" s="1065"/>
      <c r="EK14" s="1065"/>
      <c r="EL14" s="1065"/>
      <c r="EM14" s="1065"/>
    </row>
    <row r="15" spans="1:143" ht="33.75" customHeight="1">
      <c r="A15" s="1066" t="s">
        <v>532</v>
      </c>
      <c r="B15" s="1066"/>
      <c r="C15" s="1066"/>
      <c r="D15" s="1066"/>
      <c r="E15" s="1066"/>
      <c r="F15" s="1066"/>
      <c r="G15" s="1066"/>
      <c r="H15" s="1066"/>
      <c r="I15" s="536" t="s">
        <v>523</v>
      </c>
      <c r="J15" s="1072"/>
      <c r="K15" s="1072"/>
      <c r="L15" s="1072"/>
      <c r="M15" s="540" t="s">
        <v>524</v>
      </c>
      <c r="N15" s="538"/>
      <c r="O15" s="1070"/>
      <c r="P15" s="1070"/>
      <c r="Q15" s="1070"/>
      <c r="R15" s="1070"/>
      <c r="S15" s="1070"/>
      <c r="T15" s="1070"/>
      <c r="U15" s="1070"/>
      <c r="V15" s="1070"/>
      <c r="W15" s="1070"/>
      <c r="X15" s="1070"/>
      <c r="Y15" s="1070"/>
      <c r="Z15" s="1070"/>
      <c r="AA15" s="1070"/>
      <c r="AB15" s="1070"/>
      <c r="AC15" s="1070"/>
      <c r="AD15" s="1070"/>
      <c r="AE15" s="1070"/>
      <c r="AF15" s="1070"/>
      <c r="AG15" s="1070"/>
      <c r="AH15" s="1070"/>
      <c r="AI15" s="1070"/>
      <c r="AJ15" s="538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538"/>
      <c r="AU15" s="539" t="s">
        <v>375</v>
      </c>
      <c r="AV15" s="360"/>
      <c r="AW15" s="1066" t="s">
        <v>532</v>
      </c>
      <c r="AX15" s="1066"/>
      <c r="AY15" s="1066"/>
      <c r="AZ15" s="1066"/>
      <c r="BA15" s="1066"/>
      <c r="BB15" s="1066"/>
      <c r="BC15" s="1066"/>
      <c r="BD15" s="1066"/>
      <c r="BE15" s="536" t="s">
        <v>523</v>
      </c>
      <c r="BF15" s="1072"/>
      <c r="BG15" s="1072"/>
      <c r="BH15" s="1072"/>
      <c r="BI15" s="540" t="s">
        <v>524</v>
      </c>
      <c r="BJ15" s="538"/>
      <c r="BK15" s="1070"/>
      <c r="BL15" s="1070"/>
      <c r="BM15" s="1070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  <c r="BX15" s="1070"/>
      <c r="BY15" s="1070"/>
      <c r="BZ15" s="1070"/>
      <c r="CA15" s="1070"/>
      <c r="CB15" s="1070"/>
      <c r="CC15" s="1070"/>
      <c r="CD15" s="1070"/>
      <c r="CE15" s="1070"/>
      <c r="CF15" s="538"/>
      <c r="CG15" s="1070"/>
      <c r="CH15" s="1070"/>
      <c r="CI15" s="1070"/>
      <c r="CJ15" s="1070"/>
      <c r="CK15" s="1070"/>
      <c r="CL15" s="1070"/>
      <c r="CM15" s="1070"/>
      <c r="CN15" s="1070"/>
      <c r="CO15" s="1070"/>
      <c r="CP15" s="538"/>
      <c r="CQ15" s="539" t="s">
        <v>375</v>
      </c>
      <c r="CR15" s="361"/>
      <c r="CS15" s="1066" t="s">
        <v>532</v>
      </c>
      <c r="CT15" s="1066"/>
      <c r="CU15" s="1066"/>
      <c r="CV15" s="1066"/>
      <c r="CW15" s="1066"/>
      <c r="CX15" s="1066"/>
      <c r="CY15" s="1066"/>
      <c r="CZ15" s="1066"/>
      <c r="DA15" s="536" t="s">
        <v>523</v>
      </c>
      <c r="DB15" s="1072"/>
      <c r="DC15" s="1072"/>
      <c r="DD15" s="1072"/>
      <c r="DE15" s="540" t="s">
        <v>524</v>
      </c>
      <c r="DF15" s="538"/>
      <c r="DG15" s="1070"/>
      <c r="DH15" s="1070"/>
      <c r="DI15" s="1070"/>
      <c r="DJ15" s="1070"/>
      <c r="DK15" s="1070"/>
      <c r="DL15" s="1070"/>
      <c r="DM15" s="1070"/>
      <c r="DN15" s="1070"/>
      <c r="DO15" s="1070"/>
      <c r="DP15" s="1070"/>
      <c r="DQ15" s="1070"/>
      <c r="DR15" s="1070"/>
      <c r="DS15" s="1070"/>
      <c r="DT15" s="1070"/>
      <c r="DU15" s="1070"/>
      <c r="DV15" s="1070"/>
      <c r="DW15" s="1070"/>
      <c r="DX15" s="1070"/>
      <c r="DY15" s="1070"/>
      <c r="DZ15" s="1070"/>
      <c r="EA15" s="1070"/>
      <c r="EB15" s="538"/>
      <c r="EC15" s="1070"/>
      <c r="ED15" s="1070"/>
      <c r="EE15" s="1070"/>
      <c r="EF15" s="1070"/>
      <c r="EG15" s="1070"/>
      <c r="EH15" s="1070"/>
      <c r="EI15" s="1070"/>
      <c r="EJ15" s="1070"/>
      <c r="EK15" s="1070"/>
      <c r="EL15" s="538"/>
      <c r="EM15" s="539" t="s">
        <v>375</v>
      </c>
    </row>
    <row r="16" spans="1:143" ht="34.5" customHeight="1">
      <c r="A16" s="1066" t="s">
        <v>533</v>
      </c>
      <c r="B16" s="1066"/>
      <c r="C16" s="1066"/>
      <c r="D16" s="1066"/>
      <c r="E16" s="1066"/>
      <c r="F16" s="1066"/>
      <c r="G16" s="1066"/>
      <c r="H16" s="1066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360"/>
      <c r="AW16" s="1066" t="s">
        <v>533</v>
      </c>
      <c r="AX16" s="1066"/>
      <c r="AY16" s="1066"/>
      <c r="AZ16" s="1066"/>
      <c r="BA16" s="1066"/>
      <c r="BB16" s="1066"/>
      <c r="BC16" s="1066"/>
      <c r="BD16" s="1066"/>
      <c r="BE16" s="1065"/>
      <c r="BF16" s="1065"/>
      <c r="BG16" s="1065"/>
      <c r="BH16" s="1065"/>
      <c r="BI16" s="1065"/>
      <c r="BJ16" s="1065"/>
      <c r="BK16" s="1065"/>
      <c r="BL16" s="1065"/>
      <c r="BM16" s="1065"/>
      <c r="BN16" s="1065"/>
      <c r="BO16" s="1065"/>
      <c r="BP16" s="1065"/>
      <c r="BQ16" s="1065"/>
      <c r="BR16" s="1065"/>
      <c r="BS16" s="1065"/>
      <c r="BT16" s="1065"/>
      <c r="BU16" s="1065"/>
      <c r="BV16" s="1065"/>
      <c r="BW16" s="1065"/>
      <c r="BX16" s="1065"/>
      <c r="BY16" s="1065"/>
      <c r="BZ16" s="1065"/>
      <c r="CA16" s="1065"/>
      <c r="CB16" s="1065"/>
      <c r="CC16" s="1065"/>
      <c r="CD16" s="1065"/>
      <c r="CE16" s="1065"/>
      <c r="CF16" s="1065"/>
      <c r="CG16" s="1065"/>
      <c r="CH16" s="1065"/>
      <c r="CI16" s="1065"/>
      <c r="CJ16" s="1065"/>
      <c r="CK16" s="1065"/>
      <c r="CL16" s="1065"/>
      <c r="CM16" s="1065"/>
      <c r="CN16" s="1065"/>
      <c r="CO16" s="1065"/>
      <c r="CP16" s="1065"/>
      <c r="CQ16" s="1065"/>
      <c r="CR16" s="361"/>
      <c r="CS16" s="1066" t="s">
        <v>533</v>
      </c>
      <c r="CT16" s="1066"/>
      <c r="CU16" s="1066"/>
      <c r="CV16" s="1066"/>
      <c r="CW16" s="1066"/>
      <c r="CX16" s="1066"/>
      <c r="CY16" s="1066"/>
      <c r="CZ16" s="1066"/>
      <c r="DA16" s="1065"/>
      <c r="DB16" s="1065"/>
      <c r="DC16" s="1065"/>
      <c r="DD16" s="1065"/>
      <c r="DE16" s="1065"/>
      <c r="DF16" s="1065"/>
      <c r="DG16" s="1065"/>
      <c r="DH16" s="1065"/>
      <c r="DI16" s="1065"/>
      <c r="DJ16" s="1065"/>
      <c r="DK16" s="1065"/>
      <c r="DL16" s="1065"/>
      <c r="DM16" s="1065"/>
      <c r="DN16" s="1065"/>
      <c r="DO16" s="1065"/>
      <c r="DP16" s="1065"/>
      <c r="DQ16" s="1065"/>
      <c r="DR16" s="1065"/>
      <c r="DS16" s="1065"/>
      <c r="DT16" s="1065"/>
      <c r="DU16" s="1065"/>
      <c r="DV16" s="1065"/>
      <c r="DW16" s="1065"/>
      <c r="DX16" s="1065"/>
      <c r="DY16" s="1065"/>
      <c r="DZ16" s="1065"/>
      <c r="EA16" s="1065"/>
      <c r="EB16" s="1065"/>
      <c r="EC16" s="1065"/>
      <c r="ED16" s="1065"/>
      <c r="EE16" s="1065"/>
      <c r="EF16" s="1065"/>
      <c r="EG16" s="1065"/>
      <c r="EH16" s="1065"/>
      <c r="EI16" s="1065"/>
      <c r="EJ16" s="1065"/>
      <c r="EK16" s="1065"/>
      <c r="EL16" s="1065"/>
      <c r="EM16" s="1065"/>
    </row>
    <row r="17" spans="1:143" ht="18.75" customHeight="1">
      <c r="A17" s="1066" t="s">
        <v>534</v>
      </c>
      <c r="B17" s="1066"/>
      <c r="C17" s="1066"/>
      <c r="D17" s="1066"/>
      <c r="E17" s="1066"/>
      <c r="F17" s="1066"/>
      <c r="G17" s="1066"/>
      <c r="H17" s="1066"/>
      <c r="I17" s="1069"/>
      <c r="J17" s="1070"/>
      <c r="K17" s="1070"/>
      <c r="L17" s="1070"/>
      <c r="M17" s="1070"/>
      <c r="N17" s="1070"/>
      <c r="O17" s="1070"/>
      <c r="P17" s="1070"/>
      <c r="Q17" s="1070"/>
      <c r="R17" s="1070"/>
      <c r="S17" s="1070"/>
      <c r="T17" s="1070"/>
      <c r="U17" s="1070"/>
      <c r="V17" s="1070"/>
      <c r="W17" s="1070"/>
      <c r="X17" s="1070"/>
      <c r="Y17" s="1070"/>
      <c r="Z17" s="1070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070"/>
      <c r="AN17" s="1070"/>
      <c r="AO17" s="1070"/>
      <c r="AP17" s="1070"/>
      <c r="AQ17" s="1070"/>
      <c r="AR17" s="1070"/>
      <c r="AS17" s="1070"/>
      <c r="AT17" s="1070"/>
      <c r="AU17" s="1071"/>
      <c r="AV17" s="360"/>
      <c r="AW17" s="1066" t="s">
        <v>534</v>
      </c>
      <c r="AX17" s="1066"/>
      <c r="AY17" s="1066"/>
      <c r="AZ17" s="1066"/>
      <c r="BA17" s="1066"/>
      <c r="BB17" s="1066"/>
      <c r="BC17" s="1066"/>
      <c r="BD17" s="1066"/>
      <c r="BE17" s="1069"/>
      <c r="BF17" s="1070"/>
      <c r="BG17" s="1070"/>
      <c r="BH17" s="1070"/>
      <c r="BI17" s="1070"/>
      <c r="BJ17" s="1070"/>
      <c r="BK17" s="1070"/>
      <c r="BL17" s="1070"/>
      <c r="BM17" s="1070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  <c r="BX17" s="1070"/>
      <c r="BY17" s="1070"/>
      <c r="BZ17" s="1070"/>
      <c r="CA17" s="1070"/>
      <c r="CB17" s="1070"/>
      <c r="CC17" s="1070"/>
      <c r="CD17" s="1070"/>
      <c r="CE17" s="1070"/>
      <c r="CF17" s="1070"/>
      <c r="CG17" s="1070"/>
      <c r="CH17" s="1070"/>
      <c r="CI17" s="1070"/>
      <c r="CJ17" s="1070"/>
      <c r="CK17" s="1070"/>
      <c r="CL17" s="1070"/>
      <c r="CM17" s="1070"/>
      <c r="CN17" s="1070"/>
      <c r="CO17" s="1070"/>
      <c r="CP17" s="1070"/>
      <c r="CQ17" s="1071"/>
      <c r="CR17" s="361"/>
      <c r="CS17" s="1066" t="s">
        <v>534</v>
      </c>
      <c r="CT17" s="1066"/>
      <c r="CU17" s="1066"/>
      <c r="CV17" s="1066"/>
      <c r="CW17" s="1066"/>
      <c r="CX17" s="1066"/>
      <c r="CY17" s="1066"/>
      <c r="CZ17" s="1066"/>
      <c r="DA17" s="1069"/>
      <c r="DB17" s="1070"/>
      <c r="DC17" s="1070"/>
      <c r="DD17" s="1070"/>
      <c r="DE17" s="1070"/>
      <c r="DF17" s="1070"/>
      <c r="DG17" s="1070"/>
      <c r="DH17" s="1070"/>
      <c r="DI17" s="1070"/>
      <c r="DJ17" s="1070"/>
      <c r="DK17" s="1070"/>
      <c r="DL17" s="1070"/>
      <c r="DM17" s="1070"/>
      <c r="DN17" s="1070"/>
      <c r="DO17" s="1070"/>
      <c r="DP17" s="1070"/>
      <c r="DQ17" s="1070"/>
      <c r="DR17" s="1070"/>
      <c r="DS17" s="1070"/>
      <c r="DT17" s="1070"/>
      <c r="DU17" s="1070"/>
      <c r="DV17" s="1070"/>
      <c r="DW17" s="1070"/>
      <c r="DX17" s="1070"/>
      <c r="DY17" s="1070"/>
      <c r="DZ17" s="1070"/>
      <c r="EA17" s="1070"/>
      <c r="EB17" s="1070"/>
      <c r="EC17" s="1070"/>
      <c r="ED17" s="1070"/>
      <c r="EE17" s="1070"/>
      <c r="EF17" s="1070"/>
      <c r="EG17" s="1070"/>
      <c r="EH17" s="1070"/>
      <c r="EI17" s="1070"/>
      <c r="EJ17" s="1070"/>
      <c r="EK17" s="1070"/>
      <c r="EL17" s="1070"/>
      <c r="EM17" s="1071"/>
    </row>
    <row r="18" spans="1:143" ht="18.75" customHeight="1">
      <c r="A18" s="1066" t="s">
        <v>535</v>
      </c>
      <c r="B18" s="1066"/>
      <c r="C18" s="1066"/>
      <c r="D18" s="1066"/>
      <c r="E18" s="1066"/>
      <c r="F18" s="1066"/>
      <c r="G18" s="1066"/>
      <c r="H18" s="1066"/>
      <c r="I18" s="1069"/>
      <c r="J18" s="1070"/>
      <c r="K18" s="1070"/>
      <c r="L18" s="1070"/>
      <c r="M18" s="1070"/>
      <c r="N18" s="1070"/>
      <c r="O18" s="1070"/>
      <c r="P18" s="1070"/>
      <c r="Q18" s="1070"/>
      <c r="R18" s="1070"/>
      <c r="S18" s="1070"/>
      <c r="T18" s="1070"/>
      <c r="U18" s="1070"/>
      <c r="V18" s="1070"/>
      <c r="W18" s="1070"/>
      <c r="X18" s="1070"/>
      <c r="Y18" s="1070"/>
      <c r="Z18" s="1070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1"/>
      <c r="AV18" s="360"/>
      <c r="AW18" s="1066" t="s">
        <v>535</v>
      </c>
      <c r="AX18" s="1066"/>
      <c r="AY18" s="1066"/>
      <c r="AZ18" s="1066"/>
      <c r="BA18" s="1066"/>
      <c r="BB18" s="1066"/>
      <c r="BC18" s="1066"/>
      <c r="BD18" s="1066"/>
      <c r="BE18" s="1069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  <c r="BX18" s="1070"/>
      <c r="BY18" s="1070"/>
      <c r="BZ18" s="1070"/>
      <c r="CA18" s="1070"/>
      <c r="CB18" s="1070"/>
      <c r="CC18" s="1070"/>
      <c r="CD18" s="1070"/>
      <c r="CE18" s="1070"/>
      <c r="CF18" s="1070"/>
      <c r="CG18" s="1070"/>
      <c r="CH18" s="1070"/>
      <c r="CI18" s="1070"/>
      <c r="CJ18" s="1070"/>
      <c r="CK18" s="1070"/>
      <c r="CL18" s="1070"/>
      <c r="CM18" s="1070"/>
      <c r="CN18" s="1070"/>
      <c r="CO18" s="1070"/>
      <c r="CP18" s="1070"/>
      <c r="CQ18" s="1071"/>
      <c r="CR18" s="361"/>
      <c r="CS18" s="1066" t="s">
        <v>535</v>
      </c>
      <c r="CT18" s="1066"/>
      <c r="CU18" s="1066"/>
      <c r="CV18" s="1066"/>
      <c r="CW18" s="1066"/>
      <c r="CX18" s="1066"/>
      <c r="CY18" s="1066"/>
      <c r="CZ18" s="1066"/>
      <c r="DA18" s="1069"/>
      <c r="DB18" s="1070"/>
      <c r="DC18" s="1070"/>
      <c r="DD18" s="1070"/>
      <c r="DE18" s="1070"/>
      <c r="DF18" s="1070"/>
      <c r="DG18" s="1070"/>
      <c r="DH18" s="1070"/>
      <c r="DI18" s="1070"/>
      <c r="DJ18" s="1070"/>
      <c r="DK18" s="1070"/>
      <c r="DL18" s="1070"/>
      <c r="DM18" s="1070"/>
      <c r="DN18" s="1070"/>
      <c r="DO18" s="1070"/>
      <c r="DP18" s="1070"/>
      <c r="DQ18" s="1070"/>
      <c r="DR18" s="1070"/>
      <c r="DS18" s="1070"/>
      <c r="DT18" s="1070"/>
      <c r="DU18" s="1070"/>
      <c r="DV18" s="1070"/>
      <c r="DW18" s="1070"/>
      <c r="DX18" s="1070"/>
      <c r="DY18" s="1070"/>
      <c r="DZ18" s="1070"/>
      <c r="EA18" s="1070"/>
      <c r="EB18" s="1070"/>
      <c r="EC18" s="1070"/>
      <c r="ED18" s="1070"/>
      <c r="EE18" s="1070"/>
      <c r="EF18" s="1070"/>
      <c r="EG18" s="1070"/>
      <c r="EH18" s="1070"/>
      <c r="EI18" s="1070"/>
      <c r="EJ18" s="1070"/>
      <c r="EK18" s="1070"/>
      <c r="EL18" s="1070"/>
      <c r="EM18" s="1071"/>
    </row>
    <row r="19" spans="1:143" ht="18.75" customHeight="1">
      <c r="A19" s="1066" t="s">
        <v>536</v>
      </c>
      <c r="B19" s="1066"/>
      <c r="C19" s="1066"/>
      <c r="D19" s="1066"/>
      <c r="E19" s="1066"/>
      <c r="F19" s="1066"/>
      <c r="G19" s="1066"/>
      <c r="H19" s="1066"/>
      <c r="I19" s="1065"/>
      <c r="J19" s="1065"/>
      <c r="K19" s="1065"/>
      <c r="L19" s="1065"/>
      <c r="M19" s="1065"/>
      <c r="N19" s="1065"/>
      <c r="O19" s="1065"/>
      <c r="P19" s="1065"/>
      <c r="Q19" s="1065"/>
      <c r="R19" s="1065"/>
      <c r="S19" s="1065"/>
      <c r="T19" s="1065"/>
      <c r="U19" s="1065"/>
      <c r="V19" s="1065"/>
      <c r="W19" s="1065"/>
      <c r="X19" s="1065"/>
      <c r="Y19" s="1065"/>
      <c r="Z19" s="1065"/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065"/>
      <c r="AO19" s="1065"/>
      <c r="AP19" s="1065"/>
      <c r="AQ19" s="1065"/>
      <c r="AR19" s="1065"/>
      <c r="AS19" s="1065"/>
      <c r="AT19" s="1065"/>
      <c r="AU19" s="1065"/>
      <c r="AV19" s="360"/>
      <c r="AW19" s="1066" t="s">
        <v>536</v>
      </c>
      <c r="AX19" s="1066"/>
      <c r="AY19" s="1066"/>
      <c r="AZ19" s="1066"/>
      <c r="BA19" s="1066"/>
      <c r="BB19" s="1066"/>
      <c r="BC19" s="1066"/>
      <c r="BD19" s="1066"/>
      <c r="BE19" s="1065"/>
      <c r="BF19" s="1065"/>
      <c r="BG19" s="1065"/>
      <c r="BH19" s="1065"/>
      <c r="BI19" s="1065"/>
      <c r="BJ19" s="1065"/>
      <c r="BK19" s="1065"/>
      <c r="BL19" s="1065"/>
      <c r="BM19" s="1065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  <c r="BX19" s="1065"/>
      <c r="BY19" s="1065"/>
      <c r="BZ19" s="1065"/>
      <c r="CA19" s="1065"/>
      <c r="CB19" s="1065"/>
      <c r="CC19" s="1065"/>
      <c r="CD19" s="1065"/>
      <c r="CE19" s="1065"/>
      <c r="CF19" s="1065"/>
      <c r="CG19" s="1065"/>
      <c r="CH19" s="1065"/>
      <c r="CI19" s="1065"/>
      <c r="CJ19" s="1065"/>
      <c r="CK19" s="1065"/>
      <c r="CL19" s="1065"/>
      <c r="CM19" s="1065"/>
      <c r="CN19" s="1065"/>
      <c r="CO19" s="1065"/>
      <c r="CP19" s="1065"/>
      <c r="CQ19" s="1065"/>
      <c r="CR19" s="361"/>
      <c r="CS19" s="1066" t="s">
        <v>536</v>
      </c>
      <c r="CT19" s="1066"/>
      <c r="CU19" s="1066"/>
      <c r="CV19" s="1066"/>
      <c r="CW19" s="1066"/>
      <c r="CX19" s="1066"/>
      <c r="CY19" s="1066"/>
      <c r="CZ19" s="1066"/>
      <c r="DA19" s="1065"/>
      <c r="DB19" s="1065"/>
      <c r="DC19" s="1065"/>
      <c r="DD19" s="1065"/>
      <c r="DE19" s="1065"/>
      <c r="DF19" s="1065"/>
      <c r="DG19" s="1065"/>
      <c r="DH19" s="1065"/>
      <c r="DI19" s="1065"/>
      <c r="DJ19" s="1065"/>
      <c r="DK19" s="1065"/>
      <c r="DL19" s="1065"/>
      <c r="DM19" s="1065"/>
      <c r="DN19" s="1065"/>
      <c r="DO19" s="1065"/>
      <c r="DP19" s="1065"/>
      <c r="DQ19" s="1065"/>
      <c r="DR19" s="1065"/>
      <c r="DS19" s="1065"/>
      <c r="DT19" s="1065"/>
      <c r="DU19" s="1065"/>
      <c r="DV19" s="1065"/>
      <c r="DW19" s="1065"/>
      <c r="DX19" s="1065"/>
      <c r="DY19" s="1065"/>
      <c r="DZ19" s="1065"/>
      <c r="EA19" s="1065"/>
      <c r="EB19" s="1065"/>
      <c r="EC19" s="1065"/>
      <c r="ED19" s="1065"/>
      <c r="EE19" s="1065"/>
      <c r="EF19" s="1065"/>
      <c r="EG19" s="1065"/>
      <c r="EH19" s="1065"/>
      <c r="EI19" s="1065"/>
      <c r="EJ19" s="1065"/>
      <c r="EK19" s="1065"/>
      <c r="EL19" s="1065"/>
      <c r="EM19" s="1065"/>
    </row>
    <row r="20" spans="1:143" ht="32.25" customHeight="1">
      <c r="A20" s="1066" t="s">
        <v>537</v>
      </c>
      <c r="B20" s="1066"/>
      <c r="C20" s="1066"/>
      <c r="D20" s="1066"/>
      <c r="E20" s="1066"/>
      <c r="F20" s="1066"/>
      <c r="G20" s="1066"/>
      <c r="H20" s="1066"/>
      <c r="I20" s="1065"/>
      <c r="J20" s="1065"/>
      <c r="K20" s="1065"/>
      <c r="L20" s="1065"/>
      <c r="M20" s="1065"/>
      <c r="N20" s="1065"/>
      <c r="O20" s="1065"/>
      <c r="P20" s="1065"/>
      <c r="Q20" s="1065"/>
      <c r="R20" s="1065"/>
      <c r="S20" s="1065"/>
      <c r="T20" s="1065"/>
      <c r="U20" s="1065"/>
      <c r="V20" s="1065"/>
      <c r="W20" s="1065"/>
      <c r="X20" s="1065"/>
      <c r="Y20" s="1065"/>
      <c r="Z20" s="1065"/>
      <c r="AA20" s="1065"/>
      <c r="AB20" s="1065"/>
      <c r="AC20" s="1065"/>
      <c r="AD20" s="1065"/>
      <c r="AE20" s="1065"/>
      <c r="AF20" s="1065"/>
      <c r="AG20" s="1065"/>
      <c r="AH20" s="1065"/>
      <c r="AI20" s="1065"/>
      <c r="AJ20" s="1065"/>
      <c r="AK20" s="1065"/>
      <c r="AL20" s="1065"/>
      <c r="AM20" s="1065"/>
      <c r="AN20" s="1065"/>
      <c r="AO20" s="1065"/>
      <c r="AP20" s="1065"/>
      <c r="AQ20" s="1065"/>
      <c r="AR20" s="1065"/>
      <c r="AS20" s="1065"/>
      <c r="AT20" s="1065"/>
      <c r="AU20" s="1065"/>
      <c r="AV20" s="360"/>
      <c r="AW20" s="1066" t="s">
        <v>537</v>
      </c>
      <c r="AX20" s="1066"/>
      <c r="AY20" s="1066"/>
      <c r="AZ20" s="1066"/>
      <c r="BA20" s="1066"/>
      <c r="BB20" s="1066"/>
      <c r="BC20" s="1066"/>
      <c r="BD20" s="1066"/>
      <c r="BE20" s="1065"/>
      <c r="BF20" s="1065"/>
      <c r="BG20" s="1065"/>
      <c r="BH20" s="1065"/>
      <c r="BI20" s="1065"/>
      <c r="BJ20" s="1065"/>
      <c r="BK20" s="1065"/>
      <c r="BL20" s="1065"/>
      <c r="BM20" s="1065"/>
      <c r="BN20" s="1065"/>
      <c r="BO20" s="1065"/>
      <c r="BP20" s="1065"/>
      <c r="BQ20" s="1065"/>
      <c r="BR20" s="1065"/>
      <c r="BS20" s="1065"/>
      <c r="BT20" s="1065"/>
      <c r="BU20" s="1065"/>
      <c r="BV20" s="1065"/>
      <c r="BW20" s="1065"/>
      <c r="BX20" s="1065"/>
      <c r="BY20" s="1065"/>
      <c r="BZ20" s="1065"/>
      <c r="CA20" s="1065"/>
      <c r="CB20" s="1065"/>
      <c r="CC20" s="1065"/>
      <c r="CD20" s="1065"/>
      <c r="CE20" s="1065"/>
      <c r="CF20" s="1065"/>
      <c r="CG20" s="1065"/>
      <c r="CH20" s="1065"/>
      <c r="CI20" s="1065"/>
      <c r="CJ20" s="1065"/>
      <c r="CK20" s="1065"/>
      <c r="CL20" s="1065"/>
      <c r="CM20" s="1065"/>
      <c r="CN20" s="1065"/>
      <c r="CO20" s="1065"/>
      <c r="CP20" s="1065"/>
      <c r="CQ20" s="1065"/>
      <c r="CR20" s="361"/>
      <c r="CS20" s="1066" t="s">
        <v>537</v>
      </c>
      <c r="CT20" s="1066"/>
      <c r="CU20" s="1066"/>
      <c r="CV20" s="1066"/>
      <c r="CW20" s="1066"/>
      <c r="CX20" s="1066"/>
      <c r="CY20" s="1066"/>
      <c r="CZ20" s="1066"/>
      <c r="DA20" s="1065"/>
      <c r="DB20" s="1065"/>
      <c r="DC20" s="1065"/>
      <c r="DD20" s="1065"/>
      <c r="DE20" s="1065"/>
      <c r="DF20" s="1065"/>
      <c r="DG20" s="1065"/>
      <c r="DH20" s="1065"/>
      <c r="DI20" s="1065"/>
      <c r="DJ20" s="1065"/>
      <c r="DK20" s="1065"/>
      <c r="DL20" s="1065"/>
      <c r="DM20" s="1065"/>
      <c r="DN20" s="1065"/>
      <c r="DO20" s="1065"/>
      <c r="DP20" s="1065"/>
      <c r="DQ20" s="1065"/>
      <c r="DR20" s="1065"/>
      <c r="DS20" s="1065"/>
      <c r="DT20" s="1065"/>
      <c r="DU20" s="1065"/>
      <c r="DV20" s="1065"/>
      <c r="DW20" s="1065"/>
      <c r="DX20" s="1065"/>
      <c r="DY20" s="1065"/>
      <c r="DZ20" s="1065"/>
      <c r="EA20" s="1065"/>
      <c r="EB20" s="1065"/>
      <c r="EC20" s="1065"/>
      <c r="ED20" s="1065"/>
      <c r="EE20" s="1065"/>
      <c r="EF20" s="1065"/>
      <c r="EG20" s="1065"/>
      <c r="EH20" s="1065"/>
      <c r="EI20" s="1065"/>
      <c r="EJ20" s="1065"/>
      <c r="EK20" s="1065"/>
      <c r="EL20" s="1065"/>
      <c r="EM20" s="1065"/>
    </row>
    <row r="21" spans="1:143" ht="18.75" customHeight="1">
      <c r="A21" s="1066" t="s">
        <v>538</v>
      </c>
      <c r="B21" s="1066"/>
      <c r="C21" s="1066"/>
      <c r="D21" s="1066"/>
      <c r="E21" s="1066"/>
      <c r="F21" s="1066"/>
      <c r="G21" s="1066"/>
      <c r="H21" s="1066"/>
      <c r="I21" s="1065"/>
      <c r="J21" s="1065"/>
      <c r="K21" s="1065"/>
      <c r="L21" s="1065"/>
      <c r="M21" s="1065"/>
      <c r="N21" s="1065"/>
      <c r="O21" s="1065"/>
      <c r="P21" s="1065"/>
      <c r="Q21" s="1065"/>
      <c r="R21" s="1065"/>
      <c r="S21" s="1065"/>
      <c r="T21" s="1065"/>
      <c r="U21" s="1065"/>
      <c r="V21" s="1065"/>
      <c r="W21" s="1065"/>
      <c r="X21" s="1065"/>
      <c r="Y21" s="1065"/>
      <c r="Z21" s="1065"/>
      <c r="AA21" s="1065"/>
      <c r="AB21" s="1065"/>
      <c r="AC21" s="1065"/>
      <c r="AD21" s="1065"/>
      <c r="AE21" s="1065"/>
      <c r="AF21" s="1065"/>
      <c r="AG21" s="1065"/>
      <c r="AH21" s="1065"/>
      <c r="AI21" s="1065"/>
      <c r="AJ21" s="1065"/>
      <c r="AK21" s="1065"/>
      <c r="AL21" s="1065"/>
      <c r="AM21" s="1065"/>
      <c r="AN21" s="1065"/>
      <c r="AO21" s="1065"/>
      <c r="AP21" s="1065"/>
      <c r="AQ21" s="1065"/>
      <c r="AR21" s="1065"/>
      <c r="AS21" s="1065"/>
      <c r="AT21" s="1065"/>
      <c r="AU21" s="1065"/>
      <c r="AV21" s="360"/>
      <c r="AW21" s="1066" t="s">
        <v>538</v>
      </c>
      <c r="AX21" s="1066"/>
      <c r="AY21" s="1066"/>
      <c r="AZ21" s="1066"/>
      <c r="BA21" s="1066"/>
      <c r="BB21" s="1066"/>
      <c r="BC21" s="1066"/>
      <c r="BD21" s="1066"/>
      <c r="BE21" s="1065"/>
      <c r="BF21" s="1065"/>
      <c r="BG21" s="1065"/>
      <c r="BH21" s="1065"/>
      <c r="BI21" s="1065"/>
      <c r="BJ21" s="1065"/>
      <c r="BK21" s="1065"/>
      <c r="BL21" s="1065"/>
      <c r="BM21" s="1065"/>
      <c r="BN21" s="1065"/>
      <c r="BO21" s="1065"/>
      <c r="BP21" s="1065"/>
      <c r="BQ21" s="1065"/>
      <c r="BR21" s="1065"/>
      <c r="BS21" s="1065"/>
      <c r="BT21" s="1065"/>
      <c r="BU21" s="1065"/>
      <c r="BV21" s="1065"/>
      <c r="BW21" s="1065"/>
      <c r="BX21" s="1065"/>
      <c r="BY21" s="1065"/>
      <c r="BZ21" s="1065"/>
      <c r="CA21" s="1065"/>
      <c r="CB21" s="1065"/>
      <c r="CC21" s="1065"/>
      <c r="CD21" s="1065"/>
      <c r="CE21" s="1065"/>
      <c r="CF21" s="1065"/>
      <c r="CG21" s="1065"/>
      <c r="CH21" s="1065"/>
      <c r="CI21" s="1065"/>
      <c r="CJ21" s="1065"/>
      <c r="CK21" s="1065"/>
      <c r="CL21" s="1065"/>
      <c r="CM21" s="1065"/>
      <c r="CN21" s="1065"/>
      <c r="CO21" s="1065"/>
      <c r="CP21" s="1065"/>
      <c r="CQ21" s="1065"/>
      <c r="CR21" s="361"/>
      <c r="CS21" s="1066" t="s">
        <v>538</v>
      </c>
      <c r="CT21" s="1066"/>
      <c r="CU21" s="1066"/>
      <c r="CV21" s="1066"/>
      <c r="CW21" s="1066"/>
      <c r="CX21" s="1066"/>
      <c r="CY21" s="1066"/>
      <c r="CZ21" s="1066"/>
      <c r="DA21" s="1065"/>
      <c r="DB21" s="1065"/>
      <c r="DC21" s="1065"/>
      <c r="DD21" s="1065"/>
      <c r="DE21" s="1065"/>
      <c r="DF21" s="1065"/>
      <c r="DG21" s="1065"/>
      <c r="DH21" s="1065"/>
      <c r="DI21" s="1065"/>
      <c r="DJ21" s="1065"/>
      <c r="DK21" s="1065"/>
      <c r="DL21" s="1065"/>
      <c r="DM21" s="1065"/>
      <c r="DN21" s="1065"/>
      <c r="DO21" s="1065"/>
      <c r="DP21" s="1065"/>
      <c r="DQ21" s="1065"/>
      <c r="DR21" s="1065"/>
      <c r="DS21" s="1065"/>
      <c r="DT21" s="1065"/>
      <c r="DU21" s="1065"/>
      <c r="DV21" s="1065"/>
      <c r="DW21" s="1065"/>
      <c r="DX21" s="1065"/>
      <c r="DY21" s="1065"/>
      <c r="DZ21" s="1065"/>
      <c r="EA21" s="1065"/>
      <c r="EB21" s="1065"/>
      <c r="EC21" s="1065"/>
      <c r="ED21" s="1065"/>
      <c r="EE21" s="1065"/>
      <c r="EF21" s="1065"/>
      <c r="EG21" s="1065"/>
      <c r="EH21" s="1065"/>
      <c r="EI21" s="1065"/>
      <c r="EJ21" s="1065"/>
      <c r="EK21" s="1065"/>
      <c r="EL21" s="1065"/>
      <c r="EM21" s="1065"/>
    </row>
    <row r="22" spans="1:143" ht="18.75" customHeight="1">
      <c r="A22" s="1066" t="s">
        <v>539</v>
      </c>
      <c r="B22" s="1066"/>
      <c r="C22" s="1066"/>
      <c r="D22" s="1066"/>
      <c r="E22" s="1066"/>
      <c r="F22" s="1066"/>
      <c r="G22" s="1066"/>
      <c r="H22" s="1066"/>
      <c r="I22" s="1065"/>
      <c r="J22" s="1065"/>
      <c r="K22" s="1065"/>
      <c r="L22" s="1065"/>
      <c r="M22" s="1065"/>
      <c r="N22" s="1065"/>
      <c r="O22" s="1065"/>
      <c r="P22" s="1065"/>
      <c r="Q22" s="1065"/>
      <c r="R22" s="1065"/>
      <c r="S22" s="1065"/>
      <c r="T22" s="1065"/>
      <c r="U22" s="1065"/>
      <c r="V22" s="1065"/>
      <c r="W22" s="1065"/>
      <c r="X22" s="1065"/>
      <c r="Y22" s="1065"/>
      <c r="Z22" s="1065"/>
      <c r="AA22" s="1065"/>
      <c r="AB22" s="1065"/>
      <c r="AC22" s="1065"/>
      <c r="AD22" s="1065"/>
      <c r="AE22" s="1065"/>
      <c r="AF22" s="1065"/>
      <c r="AG22" s="1065"/>
      <c r="AH22" s="1065"/>
      <c r="AI22" s="1065"/>
      <c r="AJ22" s="1065"/>
      <c r="AK22" s="1065"/>
      <c r="AL22" s="1065"/>
      <c r="AM22" s="1065"/>
      <c r="AN22" s="1065"/>
      <c r="AO22" s="1065"/>
      <c r="AP22" s="1065"/>
      <c r="AQ22" s="1065"/>
      <c r="AR22" s="1065"/>
      <c r="AS22" s="1065"/>
      <c r="AT22" s="1065"/>
      <c r="AU22" s="1065"/>
      <c r="AV22" s="360"/>
      <c r="AW22" s="1066" t="s">
        <v>539</v>
      </c>
      <c r="AX22" s="1066"/>
      <c r="AY22" s="1066"/>
      <c r="AZ22" s="1066"/>
      <c r="BA22" s="1066"/>
      <c r="BB22" s="1066"/>
      <c r="BC22" s="1066"/>
      <c r="BD22" s="1066"/>
      <c r="BE22" s="1065"/>
      <c r="BF22" s="1065"/>
      <c r="BG22" s="1065"/>
      <c r="BH22" s="1065"/>
      <c r="BI22" s="1065"/>
      <c r="BJ22" s="1065"/>
      <c r="BK22" s="1065"/>
      <c r="BL22" s="1065"/>
      <c r="BM22" s="1065"/>
      <c r="BN22" s="1065"/>
      <c r="BO22" s="1065"/>
      <c r="BP22" s="1065"/>
      <c r="BQ22" s="1065"/>
      <c r="BR22" s="1065"/>
      <c r="BS22" s="1065"/>
      <c r="BT22" s="1065"/>
      <c r="BU22" s="1065"/>
      <c r="BV22" s="1065"/>
      <c r="BW22" s="1065"/>
      <c r="BX22" s="1065"/>
      <c r="BY22" s="1065"/>
      <c r="BZ22" s="1065"/>
      <c r="CA22" s="1065"/>
      <c r="CB22" s="1065"/>
      <c r="CC22" s="1065"/>
      <c r="CD22" s="1065"/>
      <c r="CE22" s="1065"/>
      <c r="CF22" s="1065"/>
      <c r="CG22" s="1065"/>
      <c r="CH22" s="1065"/>
      <c r="CI22" s="1065"/>
      <c r="CJ22" s="1065"/>
      <c r="CK22" s="1065"/>
      <c r="CL22" s="1065"/>
      <c r="CM22" s="1065"/>
      <c r="CN22" s="1065"/>
      <c r="CO22" s="1065"/>
      <c r="CP22" s="1065"/>
      <c r="CQ22" s="1065"/>
      <c r="CR22" s="361"/>
      <c r="CS22" s="1066" t="s">
        <v>539</v>
      </c>
      <c r="CT22" s="1066"/>
      <c r="CU22" s="1066"/>
      <c r="CV22" s="1066"/>
      <c r="CW22" s="1066"/>
      <c r="CX22" s="1066"/>
      <c r="CY22" s="1066"/>
      <c r="CZ22" s="1066"/>
      <c r="DA22" s="1065"/>
      <c r="DB22" s="1065"/>
      <c r="DC22" s="1065"/>
      <c r="DD22" s="1065"/>
      <c r="DE22" s="1065"/>
      <c r="DF22" s="1065"/>
      <c r="DG22" s="1065"/>
      <c r="DH22" s="1065"/>
      <c r="DI22" s="1065"/>
      <c r="DJ22" s="1065"/>
      <c r="DK22" s="1065"/>
      <c r="DL22" s="1065"/>
      <c r="DM22" s="1065"/>
      <c r="DN22" s="1065"/>
      <c r="DO22" s="1065"/>
      <c r="DP22" s="1065"/>
      <c r="DQ22" s="1065"/>
      <c r="DR22" s="1065"/>
      <c r="DS22" s="1065"/>
      <c r="DT22" s="1065"/>
      <c r="DU22" s="1065"/>
      <c r="DV22" s="1065"/>
      <c r="DW22" s="1065"/>
      <c r="DX22" s="1065"/>
      <c r="DY22" s="1065"/>
      <c r="DZ22" s="1065"/>
      <c r="EA22" s="1065"/>
      <c r="EB22" s="1065"/>
      <c r="EC22" s="1065"/>
      <c r="ED22" s="1065"/>
      <c r="EE22" s="1065"/>
      <c r="EF22" s="1065"/>
      <c r="EG22" s="1065"/>
      <c r="EH22" s="1065"/>
      <c r="EI22" s="1065"/>
      <c r="EJ22" s="1065"/>
      <c r="EK22" s="1065"/>
      <c r="EL22" s="1065"/>
      <c r="EM22" s="1065"/>
    </row>
    <row r="23" spans="1:143" ht="18.75" customHeight="1">
      <c r="A23" s="1066" t="s">
        <v>382</v>
      </c>
      <c r="B23" s="1066"/>
      <c r="C23" s="1066"/>
      <c r="D23" s="1066"/>
      <c r="E23" s="1066"/>
      <c r="F23" s="1066"/>
      <c r="G23" s="1066"/>
      <c r="H23" s="1066"/>
      <c r="I23" s="1069"/>
      <c r="J23" s="1070"/>
      <c r="K23" s="1070"/>
      <c r="L23" s="1070"/>
      <c r="M23" s="1070"/>
      <c r="N23" s="1070"/>
      <c r="O23" s="1070"/>
      <c r="P23" s="1070"/>
      <c r="Q23" s="1070"/>
      <c r="R23" s="1070"/>
      <c r="S23" s="1070"/>
      <c r="T23" s="1070"/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1"/>
      <c r="AV23" s="360"/>
      <c r="AW23" s="1066" t="s">
        <v>382</v>
      </c>
      <c r="AX23" s="1066"/>
      <c r="AY23" s="1066"/>
      <c r="AZ23" s="1066"/>
      <c r="BA23" s="1066"/>
      <c r="BB23" s="1066"/>
      <c r="BC23" s="1066"/>
      <c r="BD23" s="1066"/>
      <c r="BE23" s="1069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  <c r="BX23" s="1070"/>
      <c r="BY23" s="1070"/>
      <c r="BZ23" s="1070"/>
      <c r="CA23" s="1070"/>
      <c r="CB23" s="1070"/>
      <c r="CC23" s="1070"/>
      <c r="CD23" s="1070"/>
      <c r="CE23" s="1070"/>
      <c r="CF23" s="1070"/>
      <c r="CG23" s="1070"/>
      <c r="CH23" s="1070"/>
      <c r="CI23" s="1070"/>
      <c r="CJ23" s="1070"/>
      <c r="CK23" s="1070"/>
      <c r="CL23" s="1070"/>
      <c r="CM23" s="1070"/>
      <c r="CN23" s="1070"/>
      <c r="CO23" s="1070"/>
      <c r="CP23" s="1070"/>
      <c r="CQ23" s="1071"/>
      <c r="CR23" s="361"/>
      <c r="CS23" s="1066" t="s">
        <v>382</v>
      </c>
      <c r="CT23" s="1066"/>
      <c r="CU23" s="1066"/>
      <c r="CV23" s="1066"/>
      <c r="CW23" s="1066"/>
      <c r="CX23" s="1066"/>
      <c r="CY23" s="1066"/>
      <c r="CZ23" s="1066"/>
      <c r="DA23" s="1069"/>
      <c r="DB23" s="1070"/>
      <c r="DC23" s="1070"/>
      <c r="DD23" s="1070"/>
      <c r="DE23" s="1070"/>
      <c r="DF23" s="1070"/>
      <c r="DG23" s="1070"/>
      <c r="DH23" s="1070"/>
      <c r="DI23" s="1070"/>
      <c r="DJ23" s="1070"/>
      <c r="DK23" s="1070"/>
      <c r="DL23" s="1070"/>
      <c r="DM23" s="1070"/>
      <c r="DN23" s="1070"/>
      <c r="DO23" s="1070"/>
      <c r="DP23" s="1070"/>
      <c r="DQ23" s="1070"/>
      <c r="DR23" s="1070"/>
      <c r="DS23" s="1070"/>
      <c r="DT23" s="1070"/>
      <c r="DU23" s="1070"/>
      <c r="DV23" s="1070"/>
      <c r="DW23" s="1070"/>
      <c r="DX23" s="1070"/>
      <c r="DY23" s="1070"/>
      <c r="DZ23" s="1070"/>
      <c r="EA23" s="1070"/>
      <c r="EB23" s="1070"/>
      <c r="EC23" s="1070"/>
      <c r="ED23" s="1070"/>
      <c r="EE23" s="1070"/>
      <c r="EF23" s="1070"/>
      <c r="EG23" s="1070"/>
      <c r="EH23" s="1070"/>
      <c r="EI23" s="1070"/>
      <c r="EJ23" s="1070"/>
      <c r="EK23" s="1070"/>
      <c r="EL23" s="1070"/>
      <c r="EM23" s="1071"/>
    </row>
    <row r="24" spans="1:143" ht="18.75" customHeight="1">
      <c r="A24" s="1066" t="s">
        <v>540</v>
      </c>
      <c r="B24" s="1066"/>
      <c r="C24" s="1066"/>
      <c r="D24" s="1066"/>
      <c r="E24" s="1066"/>
      <c r="F24" s="1066"/>
      <c r="G24" s="1066"/>
      <c r="H24" s="1066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360"/>
      <c r="AW24" s="1066" t="s">
        <v>540</v>
      </c>
      <c r="AX24" s="1066"/>
      <c r="AY24" s="1066"/>
      <c r="AZ24" s="1066"/>
      <c r="BA24" s="1066"/>
      <c r="BB24" s="1066"/>
      <c r="BC24" s="1066"/>
      <c r="BD24" s="1066"/>
      <c r="BE24" s="1065"/>
      <c r="BF24" s="1065"/>
      <c r="BG24" s="1065"/>
      <c r="BH24" s="1065"/>
      <c r="BI24" s="1065"/>
      <c r="BJ24" s="1065"/>
      <c r="BK24" s="1065"/>
      <c r="BL24" s="1065"/>
      <c r="BM24" s="1065"/>
      <c r="BN24" s="1065"/>
      <c r="BO24" s="1065"/>
      <c r="BP24" s="1065"/>
      <c r="BQ24" s="1065"/>
      <c r="BR24" s="1065"/>
      <c r="BS24" s="1065"/>
      <c r="BT24" s="1065"/>
      <c r="BU24" s="1065"/>
      <c r="BV24" s="1065"/>
      <c r="BW24" s="1065"/>
      <c r="BX24" s="1065"/>
      <c r="BY24" s="1065"/>
      <c r="BZ24" s="1065"/>
      <c r="CA24" s="1065"/>
      <c r="CB24" s="1065"/>
      <c r="CC24" s="1065"/>
      <c r="CD24" s="1065"/>
      <c r="CE24" s="1065"/>
      <c r="CF24" s="1065"/>
      <c r="CG24" s="1065"/>
      <c r="CH24" s="1065"/>
      <c r="CI24" s="1065"/>
      <c r="CJ24" s="1065"/>
      <c r="CK24" s="1065"/>
      <c r="CL24" s="1065"/>
      <c r="CM24" s="1065"/>
      <c r="CN24" s="1065"/>
      <c r="CO24" s="1065"/>
      <c r="CP24" s="1065"/>
      <c r="CQ24" s="1065"/>
      <c r="CR24" s="361"/>
      <c r="CS24" s="1066" t="s">
        <v>540</v>
      </c>
      <c r="CT24" s="1066"/>
      <c r="CU24" s="1066"/>
      <c r="CV24" s="1066"/>
      <c r="CW24" s="1066"/>
      <c r="CX24" s="1066"/>
      <c r="CY24" s="1066"/>
      <c r="CZ24" s="1066"/>
      <c r="DA24" s="1065"/>
      <c r="DB24" s="1065"/>
      <c r="DC24" s="1065"/>
      <c r="DD24" s="1065"/>
      <c r="DE24" s="1065"/>
      <c r="DF24" s="1065"/>
      <c r="DG24" s="1065"/>
      <c r="DH24" s="1065"/>
      <c r="DI24" s="1065"/>
      <c r="DJ24" s="1065"/>
      <c r="DK24" s="1065"/>
      <c r="DL24" s="1065"/>
      <c r="DM24" s="1065"/>
      <c r="DN24" s="1065"/>
      <c r="DO24" s="1065"/>
      <c r="DP24" s="1065"/>
      <c r="DQ24" s="1065"/>
      <c r="DR24" s="1065"/>
      <c r="DS24" s="1065"/>
      <c r="DT24" s="1065"/>
      <c r="DU24" s="1065"/>
      <c r="DV24" s="1065"/>
      <c r="DW24" s="1065"/>
      <c r="DX24" s="1065"/>
      <c r="DY24" s="1065"/>
      <c r="DZ24" s="1065"/>
      <c r="EA24" s="1065"/>
      <c r="EB24" s="1065"/>
      <c r="EC24" s="1065"/>
      <c r="ED24" s="1065"/>
      <c r="EE24" s="1065"/>
      <c r="EF24" s="1065"/>
      <c r="EG24" s="1065"/>
      <c r="EH24" s="1065"/>
      <c r="EI24" s="1065"/>
      <c r="EJ24" s="1065"/>
      <c r="EK24" s="1065"/>
      <c r="EL24" s="1065"/>
      <c r="EM24" s="1065"/>
    </row>
    <row r="25" spans="1:143" ht="53.25" customHeight="1">
      <c r="A25" s="1066" t="s">
        <v>541</v>
      </c>
      <c r="B25" s="1066"/>
      <c r="C25" s="1066"/>
      <c r="D25" s="1066"/>
      <c r="E25" s="1066"/>
      <c r="F25" s="1066"/>
      <c r="G25" s="1066"/>
      <c r="H25" s="1066"/>
      <c r="I25" s="1069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1"/>
      <c r="AV25" s="360"/>
      <c r="AW25" s="1066" t="s">
        <v>541</v>
      </c>
      <c r="AX25" s="1066"/>
      <c r="AY25" s="1066"/>
      <c r="AZ25" s="1066"/>
      <c r="BA25" s="1066"/>
      <c r="BB25" s="1066"/>
      <c r="BC25" s="1066"/>
      <c r="BD25" s="1066"/>
      <c r="BE25" s="1069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1"/>
      <c r="CR25" s="361"/>
      <c r="CS25" s="1066" t="s">
        <v>541</v>
      </c>
      <c r="CT25" s="1066"/>
      <c r="CU25" s="1066"/>
      <c r="CV25" s="1066"/>
      <c r="CW25" s="1066"/>
      <c r="CX25" s="1066"/>
      <c r="CY25" s="1066"/>
      <c r="CZ25" s="1066"/>
      <c r="DA25" s="1069"/>
      <c r="DB25" s="1070"/>
      <c r="DC25" s="1070"/>
      <c r="DD25" s="1070"/>
      <c r="DE25" s="1070"/>
      <c r="DF25" s="1070"/>
      <c r="DG25" s="1070"/>
      <c r="DH25" s="1070"/>
      <c r="DI25" s="1070"/>
      <c r="DJ25" s="1070"/>
      <c r="DK25" s="1070"/>
      <c r="DL25" s="1070"/>
      <c r="DM25" s="1070"/>
      <c r="DN25" s="1070"/>
      <c r="DO25" s="1070"/>
      <c r="DP25" s="1070"/>
      <c r="DQ25" s="1070"/>
      <c r="DR25" s="1070"/>
      <c r="DS25" s="1070"/>
      <c r="DT25" s="1070"/>
      <c r="DU25" s="1070"/>
      <c r="DV25" s="1070"/>
      <c r="DW25" s="1070"/>
      <c r="DX25" s="1070"/>
      <c r="DY25" s="1070"/>
      <c r="DZ25" s="1070"/>
      <c r="EA25" s="1070"/>
      <c r="EB25" s="1070"/>
      <c r="EC25" s="1070"/>
      <c r="ED25" s="1070"/>
      <c r="EE25" s="1070"/>
      <c r="EF25" s="1070"/>
      <c r="EG25" s="1070"/>
      <c r="EH25" s="1070"/>
      <c r="EI25" s="1070"/>
      <c r="EJ25" s="1070"/>
      <c r="EK25" s="1070"/>
      <c r="EL25" s="1070"/>
      <c r="EM25" s="1071"/>
    </row>
    <row r="26" spans="1:143" ht="53.25" customHeight="1">
      <c r="A26" s="1066" t="s">
        <v>542</v>
      </c>
      <c r="B26" s="1066"/>
      <c r="C26" s="1066"/>
      <c r="D26" s="1066"/>
      <c r="E26" s="1066"/>
      <c r="F26" s="1066"/>
      <c r="G26" s="1066"/>
      <c r="H26" s="1066"/>
      <c r="I26" s="536" t="s">
        <v>523</v>
      </c>
      <c r="J26" s="1065"/>
      <c r="K26" s="1065"/>
      <c r="L26" s="1065"/>
      <c r="M26" s="540" t="s">
        <v>524</v>
      </c>
      <c r="N26" s="538"/>
      <c r="O26" s="1065"/>
      <c r="P26" s="1065"/>
      <c r="Q26" s="1065"/>
      <c r="R26" s="1065"/>
      <c r="S26" s="1065"/>
      <c r="T26" s="1065"/>
      <c r="U26" s="1065"/>
      <c r="V26" s="1065"/>
      <c r="W26" s="1065"/>
      <c r="X26" s="1065"/>
      <c r="Y26" s="1065"/>
      <c r="Z26" s="1065"/>
      <c r="AA26" s="1065"/>
      <c r="AB26" s="1065"/>
      <c r="AC26" s="1065"/>
      <c r="AD26" s="1065"/>
      <c r="AE26" s="1065"/>
      <c r="AF26" s="1065"/>
      <c r="AG26" s="1065"/>
      <c r="AH26" s="1065"/>
      <c r="AI26" s="1065"/>
      <c r="AJ26" s="538"/>
      <c r="AK26" s="1065"/>
      <c r="AL26" s="1065"/>
      <c r="AM26" s="1065"/>
      <c r="AN26" s="1065"/>
      <c r="AO26" s="1065"/>
      <c r="AP26" s="1065"/>
      <c r="AQ26" s="1065"/>
      <c r="AR26" s="1065"/>
      <c r="AS26" s="1065"/>
      <c r="AT26" s="538"/>
      <c r="AU26" s="539" t="s">
        <v>375</v>
      </c>
      <c r="AV26" s="360"/>
      <c r="AW26" s="1066" t="s">
        <v>542</v>
      </c>
      <c r="AX26" s="1066"/>
      <c r="AY26" s="1066"/>
      <c r="AZ26" s="1066"/>
      <c r="BA26" s="1066"/>
      <c r="BB26" s="1066"/>
      <c r="BC26" s="1066"/>
      <c r="BD26" s="1066"/>
      <c r="BE26" s="536" t="s">
        <v>523</v>
      </c>
      <c r="BF26" s="1065"/>
      <c r="BG26" s="1065"/>
      <c r="BH26" s="1065"/>
      <c r="BI26" s="540" t="s">
        <v>524</v>
      </c>
      <c r="BJ26" s="538"/>
      <c r="BK26" s="1065"/>
      <c r="BL26" s="1065"/>
      <c r="BM26" s="1065"/>
      <c r="BN26" s="1065"/>
      <c r="BO26" s="1065"/>
      <c r="BP26" s="1065"/>
      <c r="BQ26" s="1065"/>
      <c r="BR26" s="1065"/>
      <c r="BS26" s="1065"/>
      <c r="BT26" s="1065"/>
      <c r="BU26" s="1065"/>
      <c r="BV26" s="1065"/>
      <c r="BW26" s="1065"/>
      <c r="BX26" s="1065"/>
      <c r="BY26" s="1065"/>
      <c r="BZ26" s="1065"/>
      <c r="CA26" s="1065"/>
      <c r="CB26" s="1065"/>
      <c r="CC26" s="1065"/>
      <c r="CD26" s="1065"/>
      <c r="CE26" s="1065"/>
      <c r="CF26" s="538"/>
      <c r="CG26" s="1065"/>
      <c r="CH26" s="1065"/>
      <c r="CI26" s="1065"/>
      <c r="CJ26" s="1065"/>
      <c r="CK26" s="1065"/>
      <c r="CL26" s="1065"/>
      <c r="CM26" s="1065"/>
      <c r="CN26" s="1065"/>
      <c r="CO26" s="1065"/>
      <c r="CP26" s="538"/>
      <c r="CQ26" s="539" t="s">
        <v>375</v>
      </c>
      <c r="CR26" s="361"/>
      <c r="CS26" s="1066" t="s">
        <v>542</v>
      </c>
      <c r="CT26" s="1066"/>
      <c r="CU26" s="1066"/>
      <c r="CV26" s="1066"/>
      <c r="CW26" s="1066"/>
      <c r="CX26" s="1066"/>
      <c r="CY26" s="1066"/>
      <c r="CZ26" s="1066"/>
      <c r="DA26" s="536" t="s">
        <v>523</v>
      </c>
      <c r="DB26" s="1065"/>
      <c r="DC26" s="1065"/>
      <c r="DD26" s="1065"/>
      <c r="DE26" s="540" t="s">
        <v>524</v>
      </c>
      <c r="DF26" s="538"/>
      <c r="DG26" s="1065"/>
      <c r="DH26" s="1065"/>
      <c r="DI26" s="1065"/>
      <c r="DJ26" s="1065"/>
      <c r="DK26" s="1065"/>
      <c r="DL26" s="1065"/>
      <c r="DM26" s="1065"/>
      <c r="DN26" s="1065"/>
      <c r="DO26" s="1065"/>
      <c r="DP26" s="1065"/>
      <c r="DQ26" s="1065"/>
      <c r="DR26" s="1065"/>
      <c r="DS26" s="1065"/>
      <c r="DT26" s="1065"/>
      <c r="DU26" s="1065"/>
      <c r="DV26" s="1065"/>
      <c r="DW26" s="1065"/>
      <c r="DX26" s="1065"/>
      <c r="DY26" s="1065"/>
      <c r="DZ26" s="1065"/>
      <c r="EA26" s="1065"/>
      <c r="EB26" s="538"/>
      <c r="EC26" s="1065"/>
      <c r="ED26" s="1065"/>
      <c r="EE26" s="1065"/>
      <c r="EF26" s="1065"/>
      <c r="EG26" s="1065"/>
      <c r="EH26" s="1065"/>
      <c r="EI26" s="1065"/>
      <c r="EJ26" s="1065"/>
      <c r="EK26" s="1065"/>
      <c r="EL26" s="538"/>
      <c r="EM26" s="539" t="s">
        <v>375</v>
      </c>
    </row>
    <row r="27" spans="1:143" ht="53.25" customHeight="1">
      <c r="A27" s="1066" t="s">
        <v>543</v>
      </c>
      <c r="B27" s="1066"/>
      <c r="C27" s="1066"/>
      <c r="D27" s="1066"/>
      <c r="E27" s="1066"/>
      <c r="F27" s="1066"/>
      <c r="G27" s="1066"/>
      <c r="H27" s="1066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65"/>
      <c r="V27" s="1065"/>
      <c r="W27" s="1065"/>
      <c r="X27" s="1065"/>
      <c r="Y27" s="1065"/>
      <c r="Z27" s="1065"/>
      <c r="AA27" s="1065"/>
      <c r="AB27" s="1065"/>
      <c r="AC27" s="1065"/>
      <c r="AD27" s="1065"/>
      <c r="AE27" s="1065"/>
      <c r="AF27" s="1065"/>
      <c r="AG27" s="1065"/>
      <c r="AH27" s="1065"/>
      <c r="AI27" s="1065"/>
      <c r="AJ27" s="1065"/>
      <c r="AK27" s="1065"/>
      <c r="AL27" s="1065"/>
      <c r="AM27" s="1065"/>
      <c r="AN27" s="1065"/>
      <c r="AO27" s="1065"/>
      <c r="AP27" s="1065"/>
      <c r="AQ27" s="1065"/>
      <c r="AR27" s="1065"/>
      <c r="AS27" s="1065"/>
      <c r="AT27" s="1065"/>
      <c r="AU27" s="1065"/>
      <c r="AV27" s="360"/>
      <c r="AW27" s="1066" t="s">
        <v>543</v>
      </c>
      <c r="AX27" s="1066"/>
      <c r="AY27" s="1066"/>
      <c r="AZ27" s="1066"/>
      <c r="BA27" s="1066"/>
      <c r="BB27" s="1066"/>
      <c r="BC27" s="1066"/>
      <c r="BD27" s="1066"/>
      <c r="BE27" s="1065"/>
      <c r="BF27" s="1065"/>
      <c r="BG27" s="1065"/>
      <c r="BH27" s="1065"/>
      <c r="BI27" s="1065"/>
      <c r="BJ27" s="1065"/>
      <c r="BK27" s="1065"/>
      <c r="BL27" s="1065"/>
      <c r="BM27" s="1065"/>
      <c r="BN27" s="1065"/>
      <c r="BO27" s="1065"/>
      <c r="BP27" s="1065"/>
      <c r="BQ27" s="1065"/>
      <c r="BR27" s="1065"/>
      <c r="BS27" s="1065"/>
      <c r="BT27" s="1065"/>
      <c r="BU27" s="1065"/>
      <c r="BV27" s="1065"/>
      <c r="BW27" s="1065"/>
      <c r="BX27" s="1065"/>
      <c r="BY27" s="1065"/>
      <c r="BZ27" s="1065"/>
      <c r="CA27" s="1065"/>
      <c r="CB27" s="1065"/>
      <c r="CC27" s="1065"/>
      <c r="CD27" s="1065"/>
      <c r="CE27" s="1065"/>
      <c r="CF27" s="1065"/>
      <c r="CG27" s="1065"/>
      <c r="CH27" s="1065"/>
      <c r="CI27" s="1065"/>
      <c r="CJ27" s="1065"/>
      <c r="CK27" s="1065"/>
      <c r="CL27" s="1065"/>
      <c r="CM27" s="1065"/>
      <c r="CN27" s="1065"/>
      <c r="CO27" s="1065"/>
      <c r="CP27" s="1065"/>
      <c r="CQ27" s="1065"/>
      <c r="CR27" s="361"/>
      <c r="CS27" s="1066" t="s">
        <v>543</v>
      </c>
      <c r="CT27" s="1066"/>
      <c r="CU27" s="1066"/>
      <c r="CV27" s="1066"/>
      <c r="CW27" s="1066"/>
      <c r="CX27" s="1066"/>
      <c r="CY27" s="1066"/>
      <c r="CZ27" s="1066"/>
      <c r="DA27" s="1065"/>
      <c r="DB27" s="1065"/>
      <c r="DC27" s="1065"/>
      <c r="DD27" s="1065"/>
      <c r="DE27" s="1065"/>
      <c r="DF27" s="1065"/>
      <c r="DG27" s="1065"/>
      <c r="DH27" s="1065"/>
      <c r="DI27" s="1065"/>
      <c r="DJ27" s="1065"/>
      <c r="DK27" s="1065"/>
      <c r="DL27" s="1065"/>
      <c r="DM27" s="1065"/>
      <c r="DN27" s="1065"/>
      <c r="DO27" s="1065"/>
      <c r="DP27" s="1065"/>
      <c r="DQ27" s="1065"/>
      <c r="DR27" s="1065"/>
      <c r="DS27" s="1065"/>
      <c r="DT27" s="1065"/>
      <c r="DU27" s="1065"/>
      <c r="DV27" s="1065"/>
      <c r="DW27" s="1065"/>
      <c r="DX27" s="1065"/>
      <c r="DY27" s="1065"/>
      <c r="DZ27" s="1065"/>
      <c r="EA27" s="1065"/>
      <c r="EB27" s="1065"/>
      <c r="EC27" s="1065"/>
      <c r="ED27" s="1065"/>
      <c r="EE27" s="1065"/>
      <c r="EF27" s="1065"/>
      <c r="EG27" s="1065"/>
      <c r="EH27" s="1065"/>
      <c r="EI27" s="1065"/>
      <c r="EJ27" s="1065"/>
      <c r="EK27" s="1065"/>
      <c r="EL27" s="1065"/>
      <c r="EM27" s="1065"/>
    </row>
    <row r="28" spans="1:143" ht="53.25" customHeight="1">
      <c r="A28" s="1066" t="s">
        <v>544</v>
      </c>
      <c r="B28" s="1066"/>
      <c r="C28" s="1066"/>
      <c r="D28" s="1066"/>
      <c r="E28" s="1066"/>
      <c r="F28" s="1066"/>
      <c r="G28" s="1066"/>
      <c r="H28" s="1066"/>
      <c r="I28" s="536" t="s">
        <v>523</v>
      </c>
      <c r="J28" s="1065"/>
      <c r="K28" s="1065"/>
      <c r="L28" s="1065"/>
      <c r="M28" s="540" t="s">
        <v>524</v>
      </c>
      <c r="N28" s="538"/>
      <c r="O28" s="1065"/>
      <c r="P28" s="1065"/>
      <c r="Q28" s="1065"/>
      <c r="R28" s="1065"/>
      <c r="S28" s="1065"/>
      <c r="T28" s="1065"/>
      <c r="U28" s="1065"/>
      <c r="V28" s="1065"/>
      <c r="W28" s="1065"/>
      <c r="X28" s="1065"/>
      <c r="Y28" s="1065"/>
      <c r="Z28" s="1065"/>
      <c r="AA28" s="1065"/>
      <c r="AB28" s="1065"/>
      <c r="AC28" s="1065"/>
      <c r="AD28" s="1065"/>
      <c r="AE28" s="1065"/>
      <c r="AF28" s="1065"/>
      <c r="AG28" s="1065"/>
      <c r="AH28" s="1065"/>
      <c r="AI28" s="1065"/>
      <c r="AJ28" s="538"/>
      <c r="AK28" s="1065"/>
      <c r="AL28" s="1065"/>
      <c r="AM28" s="1065"/>
      <c r="AN28" s="1065"/>
      <c r="AO28" s="1065"/>
      <c r="AP28" s="1065"/>
      <c r="AQ28" s="1065"/>
      <c r="AR28" s="1065"/>
      <c r="AS28" s="1065"/>
      <c r="AT28" s="538"/>
      <c r="AU28" s="539" t="s">
        <v>375</v>
      </c>
      <c r="AV28" s="360"/>
      <c r="AW28" s="1066" t="s">
        <v>544</v>
      </c>
      <c r="AX28" s="1066"/>
      <c r="AY28" s="1066"/>
      <c r="AZ28" s="1066"/>
      <c r="BA28" s="1066"/>
      <c r="BB28" s="1066"/>
      <c r="BC28" s="1066"/>
      <c r="BD28" s="1066"/>
      <c r="BE28" s="536" t="s">
        <v>523</v>
      </c>
      <c r="BF28" s="1065"/>
      <c r="BG28" s="1065"/>
      <c r="BH28" s="1065"/>
      <c r="BI28" s="540" t="s">
        <v>524</v>
      </c>
      <c r="BJ28" s="538"/>
      <c r="BK28" s="1065"/>
      <c r="BL28" s="1065"/>
      <c r="BM28" s="1065"/>
      <c r="BN28" s="1065"/>
      <c r="BO28" s="1065"/>
      <c r="BP28" s="1065"/>
      <c r="BQ28" s="1065"/>
      <c r="BR28" s="1065"/>
      <c r="BS28" s="1065"/>
      <c r="BT28" s="1065"/>
      <c r="BU28" s="1065"/>
      <c r="BV28" s="1065"/>
      <c r="BW28" s="1065"/>
      <c r="BX28" s="1065"/>
      <c r="BY28" s="1065"/>
      <c r="BZ28" s="1065"/>
      <c r="CA28" s="1065"/>
      <c r="CB28" s="1065"/>
      <c r="CC28" s="1065"/>
      <c r="CD28" s="1065"/>
      <c r="CE28" s="1065"/>
      <c r="CF28" s="538"/>
      <c r="CG28" s="1065"/>
      <c r="CH28" s="1065"/>
      <c r="CI28" s="1065"/>
      <c r="CJ28" s="1065"/>
      <c r="CK28" s="1065"/>
      <c r="CL28" s="1065"/>
      <c r="CM28" s="1065"/>
      <c r="CN28" s="1065"/>
      <c r="CO28" s="1065"/>
      <c r="CP28" s="538"/>
      <c r="CQ28" s="539" t="s">
        <v>375</v>
      </c>
      <c r="CR28" s="361"/>
      <c r="CS28" s="1066" t="s">
        <v>544</v>
      </c>
      <c r="CT28" s="1066"/>
      <c r="CU28" s="1066"/>
      <c r="CV28" s="1066"/>
      <c r="CW28" s="1066"/>
      <c r="CX28" s="1066"/>
      <c r="CY28" s="1066"/>
      <c r="CZ28" s="1066"/>
      <c r="DA28" s="536" t="s">
        <v>523</v>
      </c>
      <c r="DB28" s="1065"/>
      <c r="DC28" s="1065"/>
      <c r="DD28" s="1065"/>
      <c r="DE28" s="540" t="s">
        <v>524</v>
      </c>
      <c r="DF28" s="538"/>
      <c r="DG28" s="1065"/>
      <c r="DH28" s="1065"/>
      <c r="DI28" s="1065"/>
      <c r="DJ28" s="1065"/>
      <c r="DK28" s="1065"/>
      <c r="DL28" s="1065"/>
      <c r="DM28" s="1065"/>
      <c r="DN28" s="1065"/>
      <c r="DO28" s="1065"/>
      <c r="DP28" s="1065"/>
      <c r="DQ28" s="1065"/>
      <c r="DR28" s="1065"/>
      <c r="DS28" s="1065"/>
      <c r="DT28" s="1065"/>
      <c r="DU28" s="1065"/>
      <c r="DV28" s="1065"/>
      <c r="DW28" s="1065"/>
      <c r="DX28" s="1065"/>
      <c r="DY28" s="1065"/>
      <c r="DZ28" s="1065"/>
      <c r="EA28" s="1065"/>
      <c r="EB28" s="538"/>
      <c r="EC28" s="1065"/>
      <c r="ED28" s="1065"/>
      <c r="EE28" s="1065"/>
      <c r="EF28" s="1065"/>
      <c r="EG28" s="1065"/>
      <c r="EH28" s="1065"/>
      <c r="EI28" s="1065"/>
      <c r="EJ28" s="1065"/>
      <c r="EK28" s="1065"/>
      <c r="EL28" s="538"/>
      <c r="EM28" s="539" t="s">
        <v>375</v>
      </c>
    </row>
    <row r="29" spans="1:143" ht="145.5" customHeight="1">
      <c r="A29" s="1066" t="s">
        <v>545</v>
      </c>
      <c r="B29" s="1066"/>
      <c r="C29" s="1066"/>
      <c r="D29" s="1066"/>
      <c r="E29" s="1066"/>
      <c r="F29" s="1066"/>
      <c r="G29" s="1066"/>
      <c r="H29" s="1066"/>
      <c r="I29" s="1065"/>
      <c r="J29" s="1065"/>
      <c r="K29" s="1065"/>
      <c r="L29" s="1065"/>
      <c r="M29" s="1065"/>
      <c r="N29" s="1065"/>
      <c r="O29" s="1065"/>
      <c r="P29" s="1065"/>
      <c r="Q29" s="1065"/>
      <c r="R29" s="1065"/>
      <c r="S29" s="1065"/>
      <c r="T29" s="1065"/>
      <c r="U29" s="1065"/>
      <c r="V29" s="1065"/>
      <c r="W29" s="1065"/>
      <c r="X29" s="1065"/>
      <c r="Y29" s="1065"/>
      <c r="Z29" s="1065"/>
      <c r="AA29" s="1065"/>
      <c r="AB29" s="1065"/>
      <c r="AC29" s="1065"/>
      <c r="AD29" s="1065"/>
      <c r="AE29" s="1065"/>
      <c r="AF29" s="1065"/>
      <c r="AG29" s="1065"/>
      <c r="AH29" s="1065"/>
      <c r="AI29" s="1065"/>
      <c r="AJ29" s="1065"/>
      <c r="AK29" s="1065"/>
      <c r="AL29" s="1065"/>
      <c r="AM29" s="1065"/>
      <c r="AN29" s="1065"/>
      <c r="AO29" s="1065"/>
      <c r="AP29" s="1065"/>
      <c r="AQ29" s="1065"/>
      <c r="AR29" s="1065"/>
      <c r="AS29" s="1065"/>
      <c r="AT29" s="1065"/>
      <c r="AU29" s="1065"/>
      <c r="AV29" s="360"/>
      <c r="AW29" s="1066" t="s">
        <v>545</v>
      </c>
      <c r="AX29" s="1066"/>
      <c r="AY29" s="1066"/>
      <c r="AZ29" s="1066"/>
      <c r="BA29" s="1066"/>
      <c r="BB29" s="1066"/>
      <c r="BC29" s="1066"/>
      <c r="BD29" s="1066"/>
      <c r="BE29" s="1065"/>
      <c r="BF29" s="1065"/>
      <c r="BG29" s="1065"/>
      <c r="BH29" s="1065"/>
      <c r="BI29" s="1065"/>
      <c r="BJ29" s="1065"/>
      <c r="BK29" s="1065"/>
      <c r="BL29" s="1065"/>
      <c r="BM29" s="1065"/>
      <c r="BN29" s="1065"/>
      <c r="BO29" s="1065"/>
      <c r="BP29" s="1065"/>
      <c r="BQ29" s="1065"/>
      <c r="BR29" s="1065"/>
      <c r="BS29" s="1065"/>
      <c r="BT29" s="1065"/>
      <c r="BU29" s="1065"/>
      <c r="BV29" s="1065"/>
      <c r="BW29" s="1065"/>
      <c r="BX29" s="1065"/>
      <c r="BY29" s="1065"/>
      <c r="BZ29" s="1065"/>
      <c r="CA29" s="1065"/>
      <c r="CB29" s="1065"/>
      <c r="CC29" s="1065"/>
      <c r="CD29" s="1065"/>
      <c r="CE29" s="1065"/>
      <c r="CF29" s="1065"/>
      <c r="CG29" s="1065"/>
      <c r="CH29" s="1065"/>
      <c r="CI29" s="1065"/>
      <c r="CJ29" s="1065"/>
      <c r="CK29" s="1065"/>
      <c r="CL29" s="1065"/>
      <c r="CM29" s="1065"/>
      <c r="CN29" s="1065"/>
      <c r="CO29" s="1065"/>
      <c r="CP29" s="1065"/>
      <c r="CQ29" s="1065"/>
      <c r="CR29" s="361"/>
      <c r="CS29" s="1066" t="s">
        <v>545</v>
      </c>
      <c r="CT29" s="1066"/>
      <c r="CU29" s="1066"/>
      <c r="CV29" s="1066"/>
      <c r="CW29" s="1066"/>
      <c r="CX29" s="1066"/>
      <c r="CY29" s="1066"/>
      <c r="CZ29" s="1066"/>
      <c r="DA29" s="1065"/>
      <c r="DB29" s="1065"/>
      <c r="DC29" s="1065"/>
      <c r="DD29" s="1065"/>
      <c r="DE29" s="1065"/>
      <c r="DF29" s="1065"/>
      <c r="DG29" s="1065"/>
      <c r="DH29" s="1065"/>
      <c r="DI29" s="1065"/>
      <c r="DJ29" s="1065"/>
      <c r="DK29" s="1065"/>
      <c r="DL29" s="1065"/>
      <c r="DM29" s="1065"/>
      <c r="DN29" s="1065"/>
      <c r="DO29" s="1065"/>
      <c r="DP29" s="1065"/>
      <c r="DQ29" s="1065"/>
      <c r="DR29" s="1065"/>
      <c r="DS29" s="1065"/>
      <c r="DT29" s="1065"/>
      <c r="DU29" s="1065"/>
      <c r="DV29" s="1065"/>
      <c r="DW29" s="1065"/>
      <c r="DX29" s="1065"/>
      <c r="DY29" s="1065"/>
      <c r="DZ29" s="1065"/>
      <c r="EA29" s="1065"/>
      <c r="EB29" s="1065"/>
      <c r="EC29" s="1065"/>
      <c r="ED29" s="1065"/>
      <c r="EE29" s="1065"/>
      <c r="EF29" s="1065"/>
      <c r="EG29" s="1065"/>
      <c r="EH29" s="1065"/>
      <c r="EI29" s="1065"/>
      <c r="EJ29" s="1065"/>
      <c r="EK29" s="1065"/>
      <c r="EL29" s="1065"/>
      <c r="EM29" s="1065"/>
    </row>
    <row r="30" spans="1:143" ht="118.5" customHeight="1">
      <c r="A30" s="1066" t="s">
        <v>546</v>
      </c>
      <c r="B30" s="1066"/>
      <c r="C30" s="1066"/>
      <c r="D30" s="1066"/>
      <c r="E30" s="1066"/>
      <c r="F30" s="1066"/>
      <c r="G30" s="1066"/>
      <c r="H30" s="1066"/>
      <c r="I30" s="1065"/>
      <c r="J30" s="1065"/>
      <c r="K30" s="1065"/>
      <c r="L30" s="1065"/>
      <c r="M30" s="1065"/>
      <c r="N30" s="1065"/>
      <c r="O30" s="1065"/>
      <c r="P30" s="1065"/>
      <c r="Q30" s="1065"/>
      <c r="R30" s="1065"/>
      <c r="S30" s="1065"/>
      <c r="T30" s="1065"/>
      <c r="U30" s="1065"/>
      <c r="V30" s="1065"/>
      <c r="W30" s="1065"/>
      <c r="X30" s="1065"/>
      <c r="Y30" s="1065"/>
      <c r="Z30" s="1065"/>
      <c r="AA30" s="1065"/>
      <c r="AB30" s="1065"/>
      <c r="AC30" s="1065"/>
      <c r="AD30" s="1065"/>
      <c r="AE30" s="1065"/>
      <c r="AF30" s="1065"/>
      <c r="AG30" s="1065"/>
      <c r="AH30" s="1065"/>
      <c r="AI30" s="1065"/>
      <c r="AJ30" s="1065"/>
      <c r="AK30" s="1065"/>
      <c r="AL30" s="1065"/>
      <c r="AM30" s="1065"/>
      <c r="AN30" s="1065"/>
      <c r="AO30" s="1065"/>
      <c r="AP30" s="1065"/>
      <c r="AQ30" s="1065"/>
      <c r="AR30" s="1065"/>
      <c r="AS30" s="1065"/>
      <c r="AT30" s="1065"/>
      <c r="AU30" s="1065"/>
      <c r="AV30" s="360"/>
      <c r="AW30" s="1066" t="s">
        <v>546</v>
      </c>
      <c r="AX30" s="1066"/>
      <c r="AY30" s="1066"/>
      <c r="AZ30" s="1066"/>
      <c r="BA30" s="1066"/>
      <c r="BB30" s="1066"/>
      <c r="BC30" s="1066"/>
      <c r="BD30" s="1066"/>
      <c r="BE30" s="1065"/>
      <c r="BF30" s="1065"/>
      <c r="BG30" s="1065"/>
      <c r="BH30" s="1065"/>
      <c r="BI30" s="1065"/>
      <c r="BJ30" s="1065"/>
      <c r="BK30" s="1065"/>
      <c r="BL30" s="1065"/>
      <c r="BM30" s="1065"/>
      <c r="BN30" s="1065"/>
      <c r="BO30" s="1065"/>
      <c r="BP30" s="1065"/>
      <c r="BQ30" s="1065"/>
      <c r="BR30" s="1065"/>
      <c r="BS30" s="1065"/>
      <c r="BT30" s="1065"/>
      <c r="BU30" s="1065"/>
      <c r="BV30" s="1065"/>
      <c r="BW30" s="1065"/>
      <c r="BX30" s="1065"/>
      <c r="BY30" s="1065"/>
      <c r="BZ30" s="1065"/>
      <c r="CA30" s="1065"/>
      <c r="CB30" s="1065"/>
      <c r="CC30" s="1065"/>
      <c r="CD30" s="1065"/>
      <c r="CE30" s="1065"/>
      <c r="CF30" s="1065"/>
      <c r="CG30" s="1065"/>
      <c r="CH30" s="1065"/>
      <c r="CI30" s="1065"/>
      <c r="CJ30" s="1065"/>
      <c r="CK30" s="1065"/>
      <c r="CL30" s="1065"/>
      <c r="CM30" s="1065"/>
      <c r="CN30" s="1065"/>
      <c r="CO30" s="1065"/>
      <c r="CP30" s="1065"/>
      <c r="CQ30" s="1065"/>
      <c r="CR30" s="361"/>
      <c r="CS30" s="1066" t="s">
        <v>546</v>
      </c>
      <c r="CT30" s="1066"/>
      <c r="CU30" s="1066"/>
      <c r="CV30" s="1066"/>
      <c r="CW30" s="1066"/>
      <c r="CX30" s="1066"/>
      <c r="CY30" s="1066"/>
      <c r="CZ30" s="1066"/>
      <c r="DA30" s="1065"/>
      <c r="DB30" s="1065"/>
      <c r="DC30" s="1065"/>
      <c r="DD30" s="1065"/>
      <c r="DE30" s="1065"/>
      <c r="DF30" s="1065"/>
      <c r="DG30" s="1065"/>
      <c r="DH30" s="1065"/>
      <c r="DI30" s="1065"/>
      <c r="DJ30" s="1065"/>
      <c r="DK30" s="1065"/>
      <c r="DL30" s="1065"/>
      <c r="DM30" s="1065"/>
      <c r="DN30" s="1065"/>
      <c r="DO30" s="1065"/>
      <c r="DP30" s="1065"/>
      <c r="DQ30" s="1065"/>
      <c r="DR30" s="1065"/>
      <c r="DS30" s="1065"/>
      <c r="DT30" s="1065"/>
      <c r="DU30" s="1065"/>
      <c r="DV30" s="1065"/>
      <c r="DW30" s="1065"/>
      <c r="DX30" s="1065"/>
      <c r="DY30" s="1065"/>
      <c r="DZ30" s="1065"/>
      <c r="EA30" s="1065"/>
      <c r="EB30" s="1065"/>
      <c r="EC30" s="1065"/>
      <c r="ED30" s="1065"/>
      <c r="EE30" s="1065"/>
      <c r="EF30" s="1065"/>
      <c r="EG30" s="1065"/>
      <c r="EH30" s="1065"/>
      <c r="EI30" s="1065"/>
      <c r="EJ30" s="1065"/>
      <c r="EK30" s="1065"/>
      <c r="EL30" s="1065"/>
      <c r="EM30" s="1065"/>
    </row>
    <row r="31" spans="1:143" ht="30.75" customHeight="1">
      <c r="A31" s="1066" t="s">
        <v>547</v>
      </c>
      <c r="B31" s="1066"/>
      <c r="C31" s="1066"/>
      <c r="D31" s="1066"/>
      <c r="E31" s="1066"/>
      <c r="F31" s="1066"/>
      <c r="G31" s="1066"/>
      <c r="H31" s="1066"/>
      <c r="I31" s="1065"/>
      <c r="J31" s="1065"/>
      <c r="K31" s="1065"/>
      <c r="L31" s="1065"/>
      <c r="M31" s="1065"/>
      <c r="N31" s="1065"/>
      <c r="O31" s="1065"/>
      <c r="P31" s="1065"/>
      <c r="Q31" s="1065"/>
      <c r="R31" s="1065"/>
      <c r="S31" s="1065"/>
      <c r="T31" s="1065"/>
      <c r="U31" s="1065"/>
      <c r="V31" s="1065"/>
      <c r="W31" s="1065"/>
      <c r="X31" s="1065"/>
      <c r="Y31" s="1065"/>
      <c r="Z31" s="1065"/>
      <c r="AA31" s="1065"/>
      <c r="AB31" s="1065"/>
      <c r="AC31" s="1065"/>
      <c r="AD31" s="1065"/>
      <c r="AE31" s="1065"/>
      <c r="AF31" s="1065"/>
      <c r="AG31" s="1065"/>
      <c r="AH31" s="1065"/>
      <c r="AI31" s="1065"/>
      <c r="AJ31" s="1065"/>
      <c r="AK31" s="1065"/>
      <c r="AL31" s="1065"/>
      <c r="AM31" s="1065"/>
      <c r="AN31" s="1065"/>
      <c r="AO31" s="1065"/>
      <c r="AP31" s="1065"/>
      <c r="AQ31" s="1065"/>
      <c r="AR31" s="1065"/>
      <c r="AS31" s="1065"/>
      <c r="AT31" s="1065"/>
      <c r="AU31" s="1065"/>
      <c r="AV31" s="360"/>
      <c r="AW31" s="1066" t="s">
        <v>547</v>
      </c>
      <c r="AX31" s="1066"/>
      <c r="AY31" s="1066"/>
      <c r="AZ31" s="1066"/>
      <c r="BA31" s="1066"/>
      <c r="BB31" s="1066"/>
      <c r="BC31" s="1066"/>
      <c r="BD31" s="1066"/>
      <c r="BE31" s="1065"/>
      <c r="BF31" s="1065"/>
      <c r="BG31" s="1065"/>
      <c r="BH31" s="1065"/>
      <c r="BI31" s="1065"/>
      <c r="BJ31" s="1065"/>
      <c r="BK31" s="1065"/>
      <c r="BL31" s="1065"/>
      <c r="BM31" s="1065"/>
      <c r="BN31" s="1065"/>
      <c r="BO31" s="1065"/>
      <c r="BP31" s="1065"/>
      <c r="BQ31" s="1065"/>
      <c r="BR31" s="1065"/>
      <c r="BS31" s="1065"/>
      <c r="BT31" s="1065"/>
      <c r="BU31" s="1065"/>
      <c r="BV31" s="1065"/>
      <c r="BW31" s="1065"/>
      <c r="BX31" s="1065"/>
      <c r="BY31" s="1065"/>
      <c r="BZ31" s="1065"/>
      <c r="CA31" s="1065"/>
      <c r="CB31" s="1065"/>
      <c r="CC31" s="1065"/>
      <c r="CD31" s="1065"/>
      <c r="CE31" s="1065"/>
      <c r="CF31" s="1065"/>
      <c r="CG31" s="1065"/>
      <c r="CH31" s="1065"/>
      <c r="CI31" s="1065"/>
      <c r="CJ31" s="1065"/>
      <c r="CK31" s="1065"/>
      <c r="CL31" s="1065"/>
      <c r="CM31" s="1065"/>
      <c r="CN31" s="1065"/>
      <c r="CO31" s="1065"/>
      <c r="CP31" s="1065"/>
      <c r="CQ31" s="1065"/>
      <c r="CR31" s="361"/>
      <c r="CS31" s="1066" t="s">
        <v>547</v>
      </c>
      <c r="CT31" s="1066"/>
      <c r="CU31" s="1066"/>
      <c r="CV31" s="1066"/>
      <c r="CW31" s="1066"/>
      <c r="CX31" s="1066"/>
      <c r="CY31" s="1066"/>
      <c r="CZ31" s="1066"/>
      <c r="DA31" s="1065"/>
      <c r="DB31" s="1065"/>
      <c r="DC31" s="1065"/>
      <c r="DD31" s="1065"/>
      <c r="DE31" s="1065"/>
      <c r="DF31" s="1065"/>
      <c r="DG31" s="1065"/>
      <c r="DH31" s="1065"/>
      <c r="DI31" s="1065"/>
      <c r="DJ31" s="1065"/>
      <c r="DK31" s="1065"/>
      <c r="DL31" s="1065"/>
      <c r="DM31" s="1065"/>
      <c r="DN31" s="1065"/>
      <c r="DO31" s="1065"/>
      <c r="DP31" s="1065"/>
      <c r="DQ31" s="1065"/>
      <c r="DR31" s="1065"/>
      <c r="DS31" s="1065"/>
      <c r="DT31" s="1065"/>
      <c r="DU31" s="1065"/>
      <c r="DV31" s="1065"/>
      <c r="DW31" s="1065"/>
      <c r="DX31" s="1065"/>
      <c r="DY31" s="1065"/>
      <c r="DZ31" s="1065"/>
      <c r="EA31" s="1065"/>
      <c r="EB31" s="1065"/>
      <c r="EC31" s="1065"/>
      <c r="ED31" s="1065"/>
      <c r="EE31" s="1065"/>
      <c r="EF31" s="1065"/>
      <c r="EG31" s="1065"/>
      <c r="EH31" s="1065"/>
      <c r="EI31" s="1065"/>
      <c r="EJ31" s="1065"/>
      <c r="EK31" s="1065"/>
      <c r="EL31" s="1065"/>
      <c r="EM31" s="1065"/>
    </row>
    <row r="32" spans="1:143" ht="29.25" customHeight="1">
      <c r="A32" s="1066" t="s">
        <v>548</v>
      </c>
      <c r="B32" s="1066"/>
      <c r="C32" s="1066"/>
      <c r="D32" s="1066"/>
      <c r="E32" s="1066"/>
      <c r="F32" s="1066"/>
      <c r="G32" s="1066"/>
      <c r="H32" s="1066"/>
      <c r="I32" s="1065"/>
      <c r="J32" s="1065"/>
      <c r="K32" s="1065"/>
      <c r="L32" s="1065"/>
      <c r="M32" s="1065"/>
      <c r="N32" s="1065"/>
      <c r="O32" s="1065"/>
      <c r="P32" s="1065"/>
      <c r="Q32" s="1065"/>
      <c r="R32" s="1065"/>
      <c r="S32" s="1065"/>
      <c r="T32" s="1065"/>
      <c r="U32" s="1065"/>
      <c r="V32" s="1065"/>
      <c r="W32" s="1065"/>
      <c r="X32" s="1065"/>
      <c r="Y32" s="1065"/>
      <c r="Z32" s="1065"/>
      <c r="AA32" s="1065"/>
      <c r="AB32" s="1065"/>
      <c r="AC32" s="1065"/>
      <c r="AD32" s="1065"/>
      <c r="AE32" s="1065"/>
      <c r="AF32" s="1065"/>
      <c r="AG32" s="1065"/>
      <c r="AH32" s="1065"/>
      <c r="AI32" s="1065"/>
      <c r="AJ32" s="1065"/>
      <c r="AK32" s="1065"/>
      <c r="AL32" s="1065"/>
      <c r="AM32" s="1065"/>
      <c r="AN32" s="1065"/>
      <c r="AO32" s="1065"/>
      <c r="AP32" s="1065"/>
      <c r="AQ32" s="1065"/>
      <c r="AR32" s="1065"/>
      <c r="AS32" s="1065"/>
      <c r="AT32" s="1065"/>
      <c r="AU32" s="1065"/>
      <c r="AV32" s="360"/>
      <c r="AW32" s="1066" t="s">
        <v>548</v>
      </c>
      <c r="AX32" s="1066"/>
      <c r="AY32" s="1066"/>
      <c r="AZ32" s="1066"/>
      <c r="BA32" s="1066"/>
      <c r="BB32" s="1066"/>
      <c r="BC32" s="1066"/>
      <c r="BD32" s="1066"/>
      <c r="BE32" s="1065"/>
      <c r="BF32" s="1065"/>
      <c r="BG32" s="1065"/>
      <c r="BH32" s="1065"/>
      <c r="BI32" s="1065"/>
      <c r="BJ32" s="1065"/>
      <c r="BK32" s="1065"/>
      <c r="BL32" s="1065"/>
      <c r="BM32" s="1065"/>
      <c r="BN32" s="1065"/>
      <c r="BO32" s="1065"/>
      <c r="BP32" s="1065"/>
      <c r="BQ32" s="1065"/>
      <c r="BR32" s="1065"/>
      <c r="BS32" s="1065"/>
      <c r="BT32" s="1065"/>
      <c r="BU32" s="1065"/>
      <c r="BV32" s="1065"/>
      <c r="BW32" s="1065"/>
      <c r="BX32" s="1065"/>
      <c r="BY32" s="1065"/>
      <c r="BZ32" s="1065"/>
      <c r="CA32" s="1065"/>
      <c r="CB32" s="1065"/>
      <c r="CC32" s="1065"/>
      <c r="CD32" s="1065"/>
      <c r="CE32" s="1065"/>
      <c r="CF32" s="1065"/>
      <c r="CG32" s="1065"/>
      <c r="CH32" s="1065"/>
      <c r="CI32" s="1065"/>
      <c r="CJ32" s="1065"/>
      <c r="CK32" s="1065"/>
      <c r="CL32" s="1065"/>
      <c r="CM32" s="1065"/>
      <c r="CN32" s="1065"/>
      <c r="CO32" s="1065"/>
      <c r="CP32" s="1065"/>
      <c r="CQ32" s="1065"/>
      <c r="CR32" s="361"/>
      <c r="CS32" s="1066" t="s">
        <v>548</v>
      </c>
      <c r="CT32" s="1066"/>
      <c r="CU32" s="1066"/>
      <c r="CV32" s="1066"/>
      <c r="CW32" s="1066"/>
      <c r="CX32" s="1066"/>
      <c r="CY32" s="1066"/>
      <c r="CZ32" s="1066"/>
      <c r="DA32" s="1065"/>
      <c r="DB32" s="1065"/>
      <c r="DC32" s="1065"/>
      <c r="DD32" s="1065"/>
      <c r="DE32" s="1065"/>
      <c r="DF32" s="1065"/>
      <c r="DG32" s="1065"/>
      <c r="DH32" s="1065"/>
      <c r="DI32" s="1065"/>
      <c r="DJ32" s="1065"/>
      <c r="DK32" s="1065"/>
      <c r="DL32" s="1065"/>
      <c r="DM32" s="1065"/>
      <c r="DN32" s="1065"/>
      <c r="DO32" s="1065"/>
      <c r="DP32" s="1065"/>
      <c r="DQ32" s="1065"/>
      <c r="DR32" s="1065"/>
      <c r="DS32" s="1065"/>
      <c r="DT32" s="1065"/>
      <c r="DU32" s="1065"/>
      <c r="DV32" s="1065"/>
      <c r="DW32" s="1065"/>
      <c r="DX32" s="1065"/>
      <c r="DY32" s="1065"/>
      <c r="DZ32" s="1065"/>
      <c r="EA32" s="1065"/>
      <c r="EB32" s="1065"/>
      <c r="EC32" s="1065"/>
      <c r="ED32" s="1065"/>
      <c r="EE32" s="1065"/>
      <c r="EF32" s="1065"/>
      <c r="EG32" s="1065"/>
      <c r="EH32" s="1065"/>
      <c r="EI32" s="1065"/>
      <c r="EJ32" s="1065"/>
      <c r="EK32" s="1065"/>
      <c r="EL32" s="1065"/>
      <c r="EM32" s="1065"/>
    </row>
    <row r="33" spans="1:143" ht="236.25" customHeight="1">
      <c r="A33" s="1066" t="s">
        <v>549</v>
      </c>
      <c r="B33" s="1066"/>
      <c r="C33" s="1066"/>
      <c r="D33" s="1066"/>
      <c r="E33" s="1066"/>
      <c r="F33" s="1066"/>
      <c r="G33" s="1066"/>
      <c r="H33" s="1066"/>
      <c r="I33" s="1065"/>
      <c r="J33" s="1065"/>
      <c r="K33" s="1065"/>
      <c r="L33" s="1065"/>
      <c r="M33" s="1065"/>
      <c r="N33" s="1065"/>
      <c r="O33" s="1065"/>
      <c r="P33" s="1065"/>
      <c r="Q33" s="1065"/>
      <c r="R33" s="1065"/>
      <c r="S33" s="1065"/>
      <c r="T33" s="1065"/>
      <c r="U33" s="1065"/>
      <c r="V33" s="1065"/>
      <c r="W33" s="1065"/>
      <c r="X33" s="1065"/>
      <c r="Y33" s="1065"/>
      <c r="Z33" s="1065"/>
      <c r="AA33" s="1065"/>
      <c r="AB33" s="1065"/>
      <c r="AC33" s="1065"/>
      <c r="AD33" s="1065"/>
      <c r="AE33" s="1065"/>
      <c r="AF33" s="1065"/>
      <c r="AG33" s="1065"/>
      <c r="AH33" s="1065"/>
      <c r="AI33" s="1065"/>
      <c r="AJ33" s="1065"/>
      <c r="AK33" s="1065"/>
      <c r="AL33" s="1065"/>
      <c r="AM33" s="1065"/>
      <c r="AN33" s="1065"/>
      <c r="AO33" s="1065"/>
      <c r="AP33" s="1065"/>
      <c r="AQ33" s="1065"/>
      <c r="AR33" s="1065"/>
      <c r="AS33" s="1065"/>
      <c r="AT33" s="1065"/>
      <c r="AU33" s="1065"/>
      <c r="AV33" s="360"/>
      <c r="AW33" s="1066" t="s">
        <v>549</v>
      </c>
      <c r="AX33" s="1066"/>
      <c r="AY33" s="1066"/>
      <c r="AZ33" s="1066"/>
      <c r="BA33" s="1066"/>
      <c r="BB33" s="1066"/>
      <c r="BC33" s="1066"/>
      <c r="BD33" s="1066"/>
      <c r="BE33" s="1065"/>
      <c r="BF33" s="1065"/>
      <c r="BG33" s="1065"/>
      <c r="BH33" s="1065"/>
      <c r="BI33" s="1065"/>
      <c r="BJ33" s="1065"/>
      <c r="BK33" s="1065"/>
      <c r="BL33" s="1065"/>
      <c r="BM33" s="1065"/>
      <c r="BN33" s="1065"/>
      <c r="BO33" s="1065"/>
      <c r="BP33" s="1065"/>
      <c r="BQ33" s="1065"/>
      <c r="BR33" s="1065"/>
      <c r="BS33" s="1065"/>
      <c r="BT33" s="1065"/>
      <c r="BU33" s="1065"/>
      <c r="BV33" s="1065"/>
      <c r="BW33" s="1065"/>
      <c r="BX33" s="1065"/>
      <c r="BY33" s="1065"/>
      <c r="BZ33" s="1065"/>
      <c r="CA33" s="1065"/>
      <c r="CB33" s="1065"/>
      <c r="CC33" s="1065"/>
      <c r="CD33" s="1065"/>
      <c r="CE33" s="1065"/>
      <c r="CF33" s="1065"/>
      <c r="CG33" s="1065"/>
      <c r="CH33" s="1065"/>
      <c r="CI33" s="1065"/>
      <c r="CJ33" s="1065"/>
      <c r="CK33" s="1065"/>
      <c r="CL33" s="1065"/>
      <c r="CM33" s="1065"/>
      <c r="CN33" s="1065"/>
      <c r="CO33" s="1065"/>
      <c r="CP33" s="1065"/>
      <c r="CQ33" s="1065"/>
      <c r="CR33" s="361"/>
      <c r="CS33" s="1066" t="s">
        <v>549</v>
      </c>
      <c r="CT33" s="1066"/>
      <c r="CU33" s="1066"/>
      <c r="CV33" s="1066"/>
      <c r="CW33" s="1066"/>
      <c r="CX33" s="1066"/>
      <c r="CY33" s="1066"/>
      <c r="CZ33" s="1066"/>
      <c r="DA33" s="1065"/>
      <c r="DB33" s="1065"/>
      <c r="DC33" s="1065"/>
      <c r="DD33" s="1065"/>
      <c r="DE33" s="1065"/>
      <c r="DF33" s="1065"/>
      <c r="DG33" s="1065"/>
      <c r="DH33" s="1065"/>
      <c r="DI33" s="1065"/>
      <c r="DJ33" s="1065"/>
      <c r="DK33" s="1065"/>
      <c r="DL33" s="1065"/>
      <c r="DM33" s="1065"/>
      <c r="DN33" s="1065"/>
      <c r="DO33" s="1065"/>
      <c r="DP33" s="1065"/>
      <c r="DQ33" s="1065"/>
      <c r="DR33" s="1065"/>
      <c r="DS33" s="1065"/>
      <c r="DT33" s="1065"/>
      <c r="DU33" s="1065"/>
      <c r="DV33" s="1065"/>
      <c r="DW33" s="1065"/>
      <c r="DX33" s="1065"/>
      <c r="DY33" s="1065"/>
      <c r="DZ33" s="1065"/>
      <c r="EA33" s="1065"/>
      <c r="EB33" s="1065"/>
      <c r="EC33" s="1065"/>
      <c r="ED33" s="1065"/>
      <c r="EE33" s="1065"/>
      <c r="EF33" s="1065"/>
      <c r="EG33" s="1065"/>
      <c r="EH33" s="1065"/>
      <c r="EI33" s="1065"/>
      <c r="EJ33" s="1065"/>
      <c r="EK33" s="1065"/>
      <c r="EL33" s="1065"/>
      <c r="EM33" s="1065"/>
    </row>
    <row r="34" spans="1:143" ht="13.5" customHeight="1">
      <c r="A34" s="185"/>
      <c r="B34" s="1067"/>
      <c r="C34" s="1067"/>
      <c r="D34" s="1067"/>
      <c r="E34" s="1067"/>
      <c r="F34" s="1067"/>
      <c r="G34" s="1067"/>
      <c r="H34" s="1067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5"/>
      <c r="AC34" s="185"/>
      <c r="AD34" s="185"/>
      <c r="AE34" s="185"/>
      <c r="AF34" s="18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1067"/>
      <c r="AY34" s="1067"/>
      <c r="AZ34" s="1067"/>
      <c r="BA34" s="1067"/>
      <c r="BB34" s="1067"/>
      <c r="BC34" s="1067"/>
      <c r="BD34" s="1067"/>
      <c r="BE34" s="185"/>
      <c r="BF34" s="185"/>
      <c r="BG34" s="185"/>
      <c r="BH34" s="185"/>
      <c r="BI34" s="185"/>
      <c r="BJ34" s="185"/>
      <c r="BK34" s="185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185"/>
      <c r="BZ34" s="185"/>
      <c r="CA34" s="185"/>
      <c r="CB34" s="185"/>
      <c r="CC34" s="185"/>
      <c r="CD34" s="185"/>
      <c r="CE34" s="185"/>
      <c r="CF34" s="185"/>
      <c r="CG34" s="185"/>
      <c r="CH34" s="185"/>
      <c r="CI34" s="185"/>
      <c r="CJ34" s="185"/>
      <c r="CK34" s="185"/>
      <c r="CL34" s="185"/>
      <c r="CM34" s="185"/>
      <c r="CN34" s="185"/>
      <c r="CO34" s="185"/>
      <c r="CP34" s="185"/>
      <c r="CQ34" s="185"/>
      <c r="CS34" s="185"/>
      <c r="CT34" s="1067"/>
      <c r="CU34" s="1067"/>
      <c r="CV34" s="1067"/>
      <c r="CW34" s="1067"/>
      <c r="CX34" s="1067"/>
      <c r="CY34" s="1067"/>
      <c r="CZ34" s="1067"/>
      <c r="DA34" s="185"/>
      <c r="DB34" s="185"/>
      <c r="DC34" s="185"/>
      <c r="DD34" s="185"/>
      <c r="DE34" s="185"/>
      <c r="DF34" s="185"/>
      <c r="DG34" s="185"/>
      <c r="DH34" s="185"/>
      <c r="DI34" s="185"/>
      <c r="DJ34" s="185"/>
      <c r="DK34" s="185"/>
      <c r="DL34" s="185"/>
      <c r="DM34" s="185"/>
      <c r="DN34" s="185"/>
      <c r="DO34" s="185"/>
      <c r="DP34" s="185"/>
      <c r="DQ34" s="185"/>
      <c r="DR34" s="185"/>
      <c r="DS34" s="185"/>
      <c r="DT34" s="185"/>
      <c r="DU34" s="185"/>
      <c r="DV34" s="185"/>
      <c r="DW34" s="185"/>
      <c r="DX34" s="185"/>
      <c r="DY34" s="185"/>
      <c r="DZ34" s="185"/>
      <c r="EA34" s="185"/>
      <c r="EB34" s="185"/>
      <c r="EC34" s="185"/>
      <c r="ED34" s="185"/>
      <c r="EE34" s="185"/>
      <c r="EF34" s="185"/>
      <c r="EG34" s="185"/>
      <c r="EH34" s="185"/>
      <c r="EI34" s="185"/>
      <c r="EJ34" s="185"/>
      <c r="EK34" s="185"/>
      <c r="EL34" s="185"/>
      <c r="EM34" s="185"/>
    </row>
    <row r="35" spans="1:143" ht="18.75" customHeight="1">
      <c r="A35" s="185"/>
      <c r="B35" s="185"/>
      <c r="C35" s="188"/>
      <c r="D35" s="188"/>
      <c r="E35" s="188" t="s">
        <v>550</v>
      </c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068">
        <f>I$4</f>
        <v>0</v>
      </c>
      <c r="AR35" s="1068"/>
      <c r="AS35" s="1068"/>
      <c r="AT35" s="189"/>
      <c r="AU35" s="189"/>
      <c r="AV35" s="185"/>
      <c r="AW35" s="185"/>
      <c r="AX35" s="185"/>
      <c r="AY35" s="188"/>
      <c r="AZ35" s="188"/>
      <c r="BA35" s="188" t="s">
        <v>550</v>
      </c>
      <c r="BB35" s="188"/>
      <c r="BC35" s="188"/>
      <c r="BD35" s="188"/>
      <c r="BE35" s="188"/>
      <c r="BF35" s="188"/>
      <c r="BG35" s="188"/>
      <c r="BH35" s="188"/>
      <c r="BI35" s="188"/>
      <c r="BJ35" s="188"/>
      <c r="BK35" s="188"/>
      <c r="BL35" s="188"/>
      <c r="BM35" s="188"/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068">
        <f>BE$4</f>
        <v>0</v>
      </c>
      <c r="CN35" s="1068"/>
      <c r="CO35" s="1068"/>
      <c r="CP35" s="189"/>
      <c r="CQ35" s="189"/>
      <c r="CS35" s="185"/>
      <c r="CT35" s="185"/>
      <c r="CU35" s="188"/>
      <c r="CV35" s="188"/>
      <c r="CW35" s="188" t="s">
        <v>550</v>
      </c>
      <c r="CX35" s="188"/>
      <c r="CY35" s="188"/>
      <c r="CZ35" s="188"/>
      <c r="DA35" s="188"/>
      <c r="DB35" s="188"/>
      <c r="DC35" s="188"/>
      <c r="DD35" s="188"/>
      <c r="DE35" s="188"/>
      <c r="DF35" s="188"/>
      <c r="DG35" s="188"/>
      <c r="DH35" s="188"/>
      <c r="DI35" s="188"/>
      <c r="DJ35" s="188"/>
      <c r="DK35" s="188"/>
      <c r="DL35" s="188"/>
      <c r="DM35" s="188"/>
      <c r="DN35" s="188"/>
      <c r="DO35" s="188"/>
      <c r="DP35" s="188"/>
      <c r="DQ35" s="188"/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068">
        <f>DA$4</f>
        <v>0</v>
      </c>
      <c r="EJ35" s="1068"/>
      <c r="EK35" s="1068"/>
      <c r="EL35" s="189"/>
      <c r="EM35" s="189"/>
    </row>
    <row r="36" spans="1:143" ht="18.75" customHeight="1">
      <c r="A36" s="185"/>
      <c r="B36" s="1000">
        <f>I$3</f>
        <v>0</v>
      </c>
      <c r="C36" s="1000"/>
      <c r="D36" s="1000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85"/>
      <c r="AA36" s="185"/>
      <c r="AB36" s="185"/>
      <c r="AC36" s="1001" t="s">
        <v>551</v>
      </c>
      <c r="AD36" s="1001"/>
      <c r="AE36" s="1001"/>
      <c r="AF36" s="997">
        <f>J$5</f>
        <v>0</v>
      </c>
      <c r="AG36" s="997"/>
      <c r="AH36" s="190" t="s">
        <v>524</v>
      </c>
      <c r="AI36" s="997">
        <f>O$5</f>
        <v>0</v>
      </c>
      <c r="AJ36" s="997"/>
      <c r="AK36" s="997"/>
      <c r="AL36" s="997"/>
      <c r="AM36" s="997"/>
      <c r="AN36" s="997"/>
      <c r="AO36" s="997"/>
      <c r="AP36" s="997">
        <f>AK$5</f>
        <v>0</v>
      </c>
      <c r="AQ36" s="997"/>
      <c r="AR36" s="997"/>
      <c r="AS36" s="997"/>
      <c r="AT36" s="998" t="s">
        <v>375</v>
      </c>
      <c r="AU36" s="998"/>
      <c r="AV36" s="185"/>
      <c r="AW36" s="185"/>
      <c r="AX36" s="1000">
        <f>BE$3</f>
        <v>0</v>
      </c>
      <c r="AY36" s="1000"/>
      <c r="AZ36" s="1000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  <c r="BU36" s="1000"/>
      <c r="BV36" s="185"/>
      <c r="BW36" s="185"/>
      <c r="BX36" s="185"/>
      <c r="BY36" s="1001" t="s">
        <v>551</v>
      </c>
      <c r="BZ36" s="1001"/>
      <c r="CA36" s="1001"/>
      <c r="CB36" s="997">
        <f>BF$5</f>
        <v>0</v>
      </c>
      <c r="CC36" s="997"/>
      <c r="CD36" s="190" t="s">
        <v>524</v>
      </c>
      <c r="CE36" s="997">
        <f>BK$5</f>
        <v>0</v>
      </c>
      <c r="CF36" s="997"/>
      <c r="CG36" s="997"/>
      <c r="CH36" s="997"/>
      <c r="CI36" s="997"/>
      <c r="CJ36" s="997"/>
      <c r="CK36" s="997"/>
      <c r="CL36" s="997">
        <f>CG$5</f>
        <v>0</v>
      </c>
      <c r="CM36" s="997"/>
      <c r="CN36" s="997"/>
      <c r="CO36" s="997"/>
      <c r="CP36" s="998" t="s">
        <v>375</v>
      </c>
      <c r="CQ36" s="998"/>
      <c r="CS36" s="185"/>
      <c r="CT36" s="1000">
        <f>DA$3</f>
        <v>0</v>
      </c>
      <c r="CU36" s="1000"/>
      <c r="CV36" s="1000"/>
      <c r="CW36" s="1000"/>
      <c r="CX36" s="1000"/>
      <c r="CY36" s="1000"/>
      <c r="CZ36" s="1000"/>
      <c r="DA36" s="1000"/>
      <c r="DB36" s="1000"/>
      <c r="DC36" s="1000"/>
      <c r="DD36" s="1000"/>
      <c r="DE36" s="1000"/>
      <c r="DF36" s="1000"/>
      <c r="DG36" s="1000"/>
      <c r="DH36" s="1000"/>
      <c r="DI36" s="1000"/>
      <c r="DJ36" s="1000"/>
      <c r="DK36" s="1000"/>
      <c r="DL36" s="1000"/>
      <c r="DM36" s="1000"/>
      <c r="DN36" s="1000"/>
      <c r="DO36" s="1000"/>
      <c r="DP36" s="1000"/>
      <c r="DQ36" s="1000"/>
      <c r="DR36" s="185"/>
      <c r="DS36" s="185"/>
      <c r="DT36" s="185"/>
      <c r="DU36" s="1001" t="s">
        <v>551</v>
      </c>
      <c r="DV36" s="1001"/>
      <c r="DW36" s="1001"/>
      <c r="DX36" s="997">
        <f>DB$5</f>
        <v>0</v>
      </c>
      <c r="DY36" s="997"/>
      <c r="DZ36" s="190" t="s">
        <v>524</v>
      </c>
      <c r="EA36" s="997">
        <f>DG$5</f>
        <v>0</v>
      </c>
      <c r="EB36" s="997"/>
      <c r="EC36" s="997"/>
      <c r="ED36" s="997"/>
      <c r="EE36" s="997"/>
      <c r="EF36" s="997"/>
      <c r="EG36" s="997"/>
      <c r="EH36" s="997">
        <f>EC$5</f>
        <v>0</v>
      </c>
      <c r="EI36" s="997"/>
      <c r="EJ36" s="997"/>
      <c r="EK36" s="997"/>
      <c r="EL36" s="998" t="s">
        <v>375</v>
      </c>
      <c r="EM36" s="998"/>
    </row>
    <row r="37" spans="1:143" ht="16.5" customHeight="1">
      <c r="A37" s="185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85"/>
      <c r="AW37" s="185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S37" s="185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</row>
    <row r="38" spans="1:143" ht="18.75" customHeight="1">
      <c r="A38" s="185"/>
      <c r="B38" s="191"/>
      <c r="C38" s="191"/>
      <c r="D38" s="191"/>
      <c r="E38" s="192" t="s">
        <v>552</v>
      </c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994">
        <f>I$16</f>
        <v>0</v>
      </c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185"/>
      <c r="AW38" s="185"/>
      <c r="AX38" s="191"/>
      <c r="AY38" s="191"/>
      <c r="AZ38" s="191"/>
      <c r="BA38" s="192" t="s">
        <v>552</v>
      </c>
      <c r="BB38" s="192"/>
      <c r="BC38" s="192"/>
      <c r="BD38" s="192"/>
      <c r="BE38" s="192"/>
      <c r="BF38" s="192"/>
      <c r="BG38" s="192"/>
      <c r="BH38" s="192"/>
      <c r="BI38" s="192"/>
      <c r="BJ38" s="192"/>
      <c r="BK38" s="192"/>
      <c r="BL38" s="192"/>
      <c r="BM38" s="192"/>
      <c r="BN38" s="192"/>
      <c r="BO38" s="192"/>
      <c r="BP38" s="192"/>
      <c r="BQ38" s="192"/>
      <c r="BR38" s="192"/>
      <c r="BS38" s="192"/>
      <c r="BT38" s="192"/>
      <c r="BU38" s="192"/>
      <c r="BV38" s="192"/>
      <c r="BW38" s="994">
        <f>BE$16</f>
        <v>0</v>
      </c>
      <c r="BX38" s="994"/>
      <c r="BY38" s="994"/>
      <c r="BZ38" s="994"/>
      <c r="CA38" s="994"/>
      <c r="CB38" s="994"/>
      <c r="CC38" s="994"/>
      <c r="CD38" s="994"/>
      <c r="CE38" s="994"/>
      <c r="CF38" s="994"/>
      <c r="CG38" s="994"/>
      <c r="CH38" s="994"/>
      <c r="CI38" s="994"/>
      <c r="CJ38" s="994"/>
      <c r="CK38" s="994"/>
      <c r="CL38" s="994"/>
      <c r="CM38" s="994"/>
      <c r="CN38" s="994"/>
      <c r="CO38" s="994"/>
      <c r="CP38" s="994"/>
      <c r="CQ38" s="994"/>
      <c r="CS38" s="185"/>
      <c r="CT38" s="191"/>
      <c r="CU38" s="191"/>
      <c r="CV38" s="191"/>
      <c r="CW38" s="192" t="s">
        <v>552</v>
      </c>
      <c r="CX38" s="192"/>
      <c r="CY38" s="192"/>
      <c r="CZ38" s="192"/>
      <c r="DA38" s="192"/>
      <c r="DB38" s="192"/>
      <c r="DC38" s="192"/>
      <c r="DD38" s="192"/>
      <c r="DE38" s="192"/>
      <c r="DF38" s="192"/>
      <c r="DG38" s="192"/>
      <c r="DH38" s="192"/>
      <c r="DI38" s="192"/>
      <c r="DJ38" s="192"/>
      <c r="DK38" s="192"/>
      <c r="DL38" s="192"/>
      <c r="DM38" s="192"/>
      <c r="DN38" s="192"/>
      <c r="DO38" s="192"/>
      <c r="DP38" s="192"/>
      <c r="DQ38" s="192"/>
      <c r="DR38" s="192"/>
      <c r="DS38" s="994">
        <f>DA$16</f>
        <v>0</v>
      </c>
      <c r="DT38" s="994"/>
      <c r="DU38" s="994"/>
      <c r="DV38" s="994"/>
      <c r="DW38" s="994"/>
      <c r="DX38" s="994"/>
      <c r="DY38" s="994"/>
      <c r="DZ38" s="994"/>
      <c r="EA38" s="994"/>
      <c r="EB38" s="994"/>
      <c r="EC38" s="994"/>
      <c r="ED38" s="994"/>
      <c r="EE38" s="994"/>
      <c r="EF38" s="994"/>
      <c r="EG38" s="994"/>
      <c r="EH38" s="994"/>
      <c r="EI38" s="994"/>
      <c r="EJ38" s="994"/>
      <c r="EK38" s="994"/>
      <c r="EL38" s="994"/>
      <c r="EM38" s="994"/>
    </row>
    <row r="39" spans="1:143" ht="18.75" customHeight="1">
      <c r="A39" s="185"/>
      <c r="B39" s="995" t="s">
        <v>553</v>
      </c>
      <c r="C39" s="995"/>
      <c r="D39" s="995"/>
      <c r="E39" s="995"/>
      <c r="F39" s="995"/>
      <c r="G39" s="995"/>
      <c r="H39" s="995"/>
      <c r="I39" s="995"/>
      <c r="J39" s="995"/>
      <c r="K39" s="995"/>
      <c r="L39" s="995"/>
      <c r="M39" s="995"/>
      <c r="N39" s="995"/>
      <c r="O39" s="995"/>
      <c r="P39" s="995"/>
      <c r="Q39" s="995"/>
      <c r="R39" s="995"/>
      <c r="S39" s="995"/>
      <c r="T39" s="995"/>
      <c r="U39" s="995"/>
      <c r="V39" s="995"/>
      <c r="W39" s="995"/>
      <c r="X39" s="995"/>
      <c r="Y39" s="995"/>
      <c r="Z39" s="995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185"/>
      <c r="AW39" s="185"/>
      <c r="AX39" s="995" t="s">
        <v>553</v>
      </c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  <c r="BU39" s="995"/>
      <c r="BV39" s="995"/>
      <c r="BW39" s="995"/>
      <c r="BX39" s="995"/>
      <c r="BY39" s="995"/>
      <c r="BZ39" s="995"/>
      <c r="CA39" s="995"/>
      <c r="CB39" s="995"/>
      <c r="CC39" s="995"/>
      <c r="CD39" s="995"/>
      <c r="CE39" s="995"/>
      <c r="CF39" s="995"/>
      <c r="CG39" s="995"/>
      <c r="CH39" s="995"/>
      <c r="CI39" s="995"/>
      <c r="CJ39" s="995"/>
      <c r="CK39" s="995"/>
      <c r="CL39" s="995"/>
      <c r="CM39" s="995"/>
      <c r="CN39" s="995"/>
      <c r="CO39" s="995"/>
      <c r="CP39" s="995"/>
      <c r="CQ39" s="995"/>
      <c r="CS39" s="185"/>
      <c r="CT39" s="995" t="s">
        <v>553</v>
      </c>
      <c r="CU39" s="995"/>
      <c r="CV39" s="995"/>
      <c r="CW39" s="995"/>
      <c r="CX39" s="995"/>
      <c r="CY39" s="995"/>
      <c r="CZ39" s="995"/>
      <c r="DA39" s="995"/>
      <c r="DB39" s="995"/>
      <c r="DC39" s="995"/>
      <c r="DD39" s="995"/>
      <c r="DE39" s="995"/>
      <c r="DF39" s="995"/>
      <c r="DG39" s="995"/>
      <c r="DH39" s="995"/>
      <c r="DI39" s="995"/>
      <c r="DJ39" s="995"/>
      <c r="DK39" s="995"/>
      <c r="DL39" s="995"/>
      <c r="DM39" s="995"/>
      <c r="DN39" s="995"/>
      <c r="DO39" s="995"/>
      <c r="DP39" s="995"/>
      <c r="DQ39" s="995"/>
      <c r="DR39" s="995"/>
      <c r="DS39" s="995"/>
      <c r="DT39" s="995"/>
      <c r="DU39" s="995"/>
      <c r="DV39" s="995"/>
      <c r="DW39" s="995"/>
      <c r="DX39" s="995"/>
      <c r="DY39" s="995"/>
      <c r="DZ39" s="995"/>
      <c r="EA39" s="995"/>
      <c r="EB39" s="995"/>
      <c r="EC39" s="995"/>
      <c r="ED39" s="995"/>
      <c r="EE39" s="995"/>
      <c r="EF39" s="995"/>
      <c r="EG39" s="995"/>
      <c r="EH39" s="995"/>
      <c r="EI39" s="995"/>
      <c r="EJ39" s="995"/>
      <c r="EK39" s="995"/>
      <c r="EL39" s="995"/>
      <c r="EM39" s="995"/>
    </row>
    <row r="40" spans="1:143" ht="18.75" customHeight="1">
      <c r="A40" s="185"/>
      <c r="B40" s="996" t="str">
        <f>I6</f>
        <v>${name_ik}</v>
      </c>
      <c r="C40" s="996"/>
      <c r="D40" s="996"/>
      <c r="E40" s="996"/>
      <c r="F40" s="996"/>
      <c r="G40" s="996"/>
      <c r="H40" s="996"/>
      <c r="I40" s="996"/>
      <c r="J40" s="996"/>
      <c r="K40" s="996"/>
      <c r="L40" s="996"/>
      <c r="M40" s="996"/>
      <c r="N40" s="996"/>
      <c r="O40" s="996"/>
      <c r="P40" s="996"/>
      <c r="Q40" s="996"/>
      <c r="R40" s="996"/>
      <c r="S40" s="996"/>
      <c r="T40" s="996"/>
      <c r="U40" s="996"/>
      <c r="V40" s="996"/>
      <c r="W40" s="996"/>
      <c r="X40" s="996"/>
      <c r="Y40" s="996"/>
      <c r="Z40" s="996"/>
      <c r="AA40" s="996"/>
      <c r="AB40" s="996"/>
      <c r="AC40" s="996"/>
      <c r="AD40" s="996"/>
      <c r="AE40" s="996"/>
      <c r="AF40" s="996"/>
      <c r="AG40" s="996"/>
      <c r="AH40" s="996"/>
      <c r="AI40" s="996"/>
      <c r="AJ40" s="996"/>
      <c r="AK40" s="996"/>
      <c r="AL40" s="996"/>
      <c r="AM40" s="996"/>
      <c r="AN40" s="996"/>
      <c r="AO40" s="996"/>
      <c r="AP40" s="996"/>
      <c r="AQ40" s="996"/>
      <c r="AR40" s="996"/>
      <c r="AS40" s="996"/>
      <c r="AT40" s="996"/>
      <c r="AU40" s="996"/>
      <c r="AV40" s="185"/>
      <c r="AW40" s="185"/>
      <c r="AX40" s="996" t="str">
        <f>BE6</f>
        <v>${name_ik}</v>
      </c>
      <c r="AY40" s="996"/>
      <c r="AZ40" s="996"/>
      <c r="BA40" s="996"/>
      <c r="BB40" s="996"/>
      <c r="BC40" s="996"/>
      <c r="BD40" s="996"/>
      <c r="BE40" s="996"/>
      <c r="BF40" s="996"/>
      <c r="BG40" s="996"/>
      <c r="BH40" s="996"/>
      <c r="BI40" s="996"/>
      <c r="BJ40" s="996"/>
      <c r="BK40" s="996"/>
      <c r="BL40" s="996"/>
      <c r="BM40" s="996"/>
      <c r="BN40" s="996"/>
      <c r="BO40" s="996"/>
      <c r="BP40" s="996"/>
      <c r="BQ40" s="996"/>
      <c r="BR40" s="996"/>
      <c r="BS40" s="996"/>
      <c r="BT40" s="996"/>
      <c r="BU40" s="996"/>
      <c r="BV40" s="996"/>
      <c r="BW40" s="996"/>
      <c r="BX40" s="996"/>
      <c r="BY40" s="996"/>
      <c r="BZ40" s="996"/>
      <c r="CA40" s="996"/>
      <c r="CB40" s="996"/>
      <c r="CC40" s="996"/>
      <c r="CD40" s="996"/>
      <c r="CE40" s="996"/>
      <c r="CF40" s="996"/>
      <c r="CG40" s="996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S40" s="185"/>
      <c r="CT40" s="996" t="str">
        <f>DA6</f>
        <v>${name_ik}</v>
      </c>
      <c r="CU40" s="996"/>
      <c r="CV40" s="996"/>
      <c r="CW40" s="996"/>
      <c r="CX40" s="996"/>
      <c r="CY40" s="996"/>
      <c r="CZ40" s="996"/>
      <c r="DA40" s="996"/>
      <c r="DB40" s="996"/>
      <c r="DC40" s="996"/>
      <c r="DD40" s="996"/>
      <c r="DE40" s="996"/>
      <c r="DF40" s="996"/>
      <c r="DG40" s="996"/>
      <c r="DH40" s="996"/>
      <c r="DI40" s="996"/>
      <c r="DJ40" s="996"/>
      <c r="DK40" s="996"/>
      <c r="DL40" s="996"/>
      <c r="DM40" s="996"/>
      <c r="DN40" s="996"/>
      <c r="DO40" s="996"/>
      <c r="DP40" s="996"/>
      <c r="DQ40" s="996"/>
      <c r="DR40" s="996"/>
      <c r="DS40" s="996"/>
      <c r="DT40" s="996"/>
      <c r="DU40" s="996"/>
      <c r="DV40" s="996"/>
      <c r="DW40" s="996"/>
      <c r="DX40" s="996"/>
      <c r="DY40" s="996"/>
      <c r="DZ40" s="996"/>
      <c r="EA40" s="996"/>
      <c r="EB40" s="996"/>
      <c r="EC40" s="996"/>
      <c r="ED40" s="996"/>
      <c r="EE40" s="996"/>
      <c r="EF40" s="996"/>
      <c r="EG40" s="996"/>
      <c r="EH40" s="996"/>
      <c r="EI40" s="996"/>
      <c r="EJ40" s="996"/>
      <c r="EK40" s="996"/>
      <c r="EL40" s="996"/>
      <c r="EM40" s="996"/>
    </row>
    <row r="41" spans="1:143" ht="18.75" customHeight="1">
      <c r="A41" s="185"/>
      <c r="B41" s="993" t="s">
        <v>554</v>
      </c>
      <c r="C41" s="993"/>
      <c r="D41" s="993"/>
      <c r="E41" s="993"/>
      <c r="F41" s="993"/>
      <c r="G41" s="993"/>
      <c r="H41" s="993"/>
      <c r="I41" s="993"/>
      <c r="J41" s="993"/>
      <c r="K41" s="993"/>
      <c r="L41" s="993"/>
      <c r="M41" s="993"/>
      <c r="N41" s="999" t="e">
        <f>I$9</f>
        <v>#N/A</v>
      </c>
      <c r="O41" s="999"/>
      <c r="P41" s="999"/>
      <c r="Q41" s="999"/>
      <c r="R41" s="999"/>
      <c r="S41" s="999"/>
      <c r="T41" s="999"/>
      <c r="U41" s="999"/>
      <c r="V41" s="999"/>
      <c r="W41" s="999"/>
      <c r="X41" s="999"/>
      <c r="Y41" s="999"/>
      <c r="Z41" s="999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185"/>
      <c r="AW41" s="185"/>
      <c r="AX41" s="993" t="s">
        <v>554</v>
      </c>
      <c r="AY41" s="993"/>
      <c r="AZ41" s="993"/>
      <c r="BA41" s="993"/>
      <c r="BB41" s="993"/>
      <c r="BC41" s="993"/>
      <c r="BD41" s="993"/>
      <c r="BE41" s="993"/>
      <c r="BF41" s="993"/>
      <c r="BG41" s="993"/>
      <c r="BH41" s="993"/>
      <c r="BI41" s="993"/>
      <c r="BJ41" s="999" t="e">
        <f>BE$9</f>
        <v>#N/A</v>
      </c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  <c r="BU41" s="999"/>
      <c r="BV41" s="999"/>
      <c r="BW41" s="999"/>
      <c r="BX41" s="999"/>
      <c r="BY41" s="999"/>
      <c r="BZ41" s="999"/>
      <c r="CA41" s="999"/>
      <c r="CB41" s="999"/>
      <c r="CC41" s="999"/>
      <c r="CD41" s="999"/>
      <c r="CE41" s="999"/>
      <c r="CF41" s="999"/>
      <c r="CG41" s="999"/>
      <c r="CH41" s="999"/>
      <c r="CI41" s="999"/>
      <c r="CJ41" s="999"/>
      <c r="CK41" s="999"/>
      <c r="CL41" s="999"/>
      <c r="CM41" s="999"/>
      <c r="CN41" s="999"/>
      <c r="CO41" s="999"/>
      <c r="CP41" s="999"/>
      <c r="CQ41" s="999"/>
      <c r="CS41" s="185"/>
      <c r="CT41" s="993" t="s">
        <v>554</v>
      </c>
      <c r="CU41" s="993"/>
      <c r="CV41" s="993"/>
      <c r="CW41" s="993"/>
      <c r="CX41" s="993"/>
      <c r="CY41" s="993"/>
      <c r="CZ41" s="993"/>
      <c r="DA41" s="993"/>
      <c r="DB41" s="993"/>
      <c r="DC41" s="993"/>
      <c r="DD41" s="993"/>
      <c r="DE41" s="993"/>
      <c r="DF41" s="999" t="e">
        <f>DA$9</f>
        <v>#N/A</v>
      </c>
      <c r="DG41" s="999"/>
      <c r="DH41" s="999"/>
      <c r="DI41" s="999"/>
      <c r="DJ41" s="999"/>
      <c r="DK41" s="999"/>
      <c r="DL41" s="999"/>
      <c r="DM41" s="999"/>
      <c r="DN41" s="999"/>
      <c r="DO41" s="999"/>
      <c r="DP41" s="999"/>
      <c r="DQ41" s="999"/>
      <c r="DR41" s="999"/>
      <c r="DS41" s="999"/>
      <c r="DT41" s="999"/>
      <c r="DU41" s="999"/>
      <c r="DV41" s="999"/>
      <c r="DW41" s="999"/>
      <c r="DX41" s="999"/>
      <c r="DY41" s="999"/>
      <c r="DZ41" s="999"/>
      <c r="EA41" s="999"/>
      <c r="EB41" s="999"/>
      <c r="EC41" s="999"/>
      <c r="ED41" s="999"/>
      <c r="EE41" s="999"/>
      <c r="EF41" s="999"/>
      <c r="EG41" s="999"/>
      <c r="EH41" s="999"/>
      <c r="EI41" s="999"/>
      <c r="EJ41" s="999"/>
      <c r="EK41" s="999"/>
      <c r="EL41" s="999"/>
      <c r="EM41" s="999"/>
    </row>
    <row r="42" spans="1:143" ht="98.25" customHeight="1">
      <c r="A42" s="185"/>
      <c r="B42" s="991" t="s">
        <v>555</v>
      </c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185"/>
      <c r="AW42" s="185"/>
      <c r="AX42" s="991" t="s">
        <v>555</v>
      </c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  <c r="BU42" s="991"/>
      <c r="BV42" s="991"/>
      <c r="BW42" s="991"/>
      <c r="BX42" s="991"/>
      <c r="BY42" s="991"/>
      <c r="BZ42" s="991"/>
      <c r="CA42" s="991"/>
      <c r="CB42" s="991"/>
      <c r="CC42" s="991"/>
      <c r="CD42" s="991"/>
      <c r="CE42" s="991"/>
      <c r="CF42" s="991"/>
      <c r="CG42" s="991"/>
      <c r="CH42" s="991"/>
      <c r="CI42" s="991"/>
      <c r="CJ42" s="991"/>
      <c r="CK42" s="991"/>
      <c r="CL42" s="991"/>
      <c r="CM42" s="991"/>
      <c r="CN42" s="991"/>
      <c r="CO42" s="991"/>
      <c r="CP42" s="991"/>
      <c r="CQ42" s="991"/>
      <c r="CS42" s="185"/>
      <c r="CT42" s="991" t="s">
        <v>555</v>
      </c>
      <c r="CU42" s="991"/>
      <c r="CV42" s="991"/>
      <c r="CW42" s="991"/>
      <c r="CX42" s="991"/>
      <c r="CY42" s="991"/>
      <c r="CZ42" s="991"/>
      <c r="DA42" s="991"/>
      <c r="DB42" s="991"/>
      <c r="DC42" s="991"/>
      <c r="DD42" s="991"/>
      <c r="DE42" s="991"/>
      <c r="DF42" s="991"/>
      <c r="DG42" s="991"/>
      <c r="DH42" s="991"/>
      <c r="DI42" s="991"/>
      <c r="DJ42" s="991"/>
      <c r="DK42" s="991"/>
      <c r="DL42" s="991"/>
      <c r="DM42" s="991"/>
      <c r="DN42" s="991"/>
      <c r="DO42" s="991"/>
      <c r="DP42" s="991"/>
      <c r="DQ42" s="991"/>
      <c r="DR42" s="991"/>
      <c r="DS42" s="991"/>
      <c r="DT42" s="991"/>
      <c r="DU42" s="991"/>
      <c r="DV42" s="991"/>
      <c r="DW42" s="991"/>
      <c r="DX42" s="991"/>
      <c r="DY42" s="991"/>
      <c r="DZ42" s="991"/>
      <c r="EA42" s="991"/>
      <c r="EB42" s="991"/>
      <c r="EC42" s="991"/>
      <c r="ED42" s="991"/>
      <c r="EE42" s="991"/>
      <c r="EF42" s="991"/>
      <c r="EG42" s="991"/>
      <c r="EH42" s="991"/>
      <c r="EI42" s="991"/>
      <c r="EJ42" s="991"/>
      <c r="EK42" s="991"/>
      <c r="EL42" s="991"/>
      <c r="EM42" s="991"/>
    </row>
    <row r="43" spans="1:143" ht="18.75" customHeight="1">
      <c r="A43" s="185"/>
      <c r="B43" s="1031" t="s">
        <v>556</v>
      </c>
      <c r="C43" s="1031"/>
      <c r="D43" s="1031"/>
      <c r="E43" s="1031"/>
      <c r="F43" s="1031"/>
      <c r="G43" s="1031"/>
      <c r="H43" s="1031"/>
      <c r="I43" s="1031"/>
      <c r="J43" s="1031"/>
      <c r="K43" s="1031"/>
      <c r="L43" s="1031"/>
      <c r="M43" s="1031"/>
      <c r="N43" s="1031"/>
      <c r="O43" s="1031"/>
      <c r="P43" s="1031"/>
      <c r="Q43" s="1031"/>
      <c r="R43" s="1031"/>
      <c r="S43" s="1031"/>
      <c r="T43" s="1031"/>
      <c r="U43" s="1031"/>
      <c r="V43" s="1031"/>
      <c r="W43" s="1031"/>
      <c r="X43" s="1031"/>
      <c r="Y43" s="1031"/>
      <c r="Z43" s="1031"/>
      <c r="AA43" s="1031"/>
      <c r="AB43" s="1031"/>
      <c r="AC43" s="1031"/>
      <c r="AD43" s="1031"/>
      <c r="AE43" s="1031"/>
      <c r="AF43" s="1031"/>
      <c r="AG43" s="1031"/>
      <c r="AH43" s="1031"/>
      <c r="AI43" s="1031"/>
      <c r="AJ43" s="1031"/>
      <c r="AK43" s="1031"/>
      <c r="AL43" s="1031"/>
      <c r="AM43" s="1031"/>
      <c r="AN43" s="1031"/>
      <c r="AO43" s="1031"/>
      <c r="AP43" s="1031"/>
      <c r="AQ43" s="1031"/>
      <c r="AR43" s="1031"/>
      <c r="AS43" s="1031"/>
      <c r="AT43" s="1031"/>
      <c r="AU43" s="1031"/>
      <c r="AV43" s="185"/>
      <c r="AW43" s="185"/>
      <c r="AX43" s="1031" t="s">
        <v>556</v>
      </c>
      <c r="AY43" s="1031"/>
      <c r="AZ43" s="1031"/>
      <c r="BA43" s="1031"/>
      <c r="BB43" s="1031"/>
      <c r="BC43" s="1031"/>
      <c r="BD43" s="1031"/>
      <c r="BE43" s="1031"/>
      <c r="BF43" s="1031"/>
      <c r="BG43" s="1031"/>
      <c r="BH43" s="1031"/>
      <c r="BI43" s="1031"/>
      <c r="BJ43" s="1031"/>
      <c r="BK43" s="1031"/>
      <c r="BL43" s="1031"/>
      <c r="BM43" s="1031"/>
      <c r="BN43" s="1031"/>
      <c r="BO43" s="1031"/>
      <c r="BP43" s="1031"/>
      <c r="BQ43" s="1031"/>
      <c r="BR43" s="1031"/>
      <c r="BS43" s="1031"/>
      <c r="BT43" s="1031"/>
      <c r="BU43" s="1031"/>
      <c r="BV43" s="1031"/>
      <c r="BW43" s="1031"/>
      <c r="BX43" s="1031"/>
      <c r="BY43" s="1031"/>
      <c r="BZ43" s="1031"/>
      <c r="CA43" s="1031"/>
      <c r="CB43" s="1031"/>
      <c r="CC43" s="1031"/>
      <c r="CD43" s="1031"/>
      <c r="CE43" s="1031"/>
      <c r="CF43" s="1031"/>
      <c r="CG43" s="1031"/>
      <c r="CH43" s="1031"/>
      <c r="CI43" s="1031"/>
      <c r="CJ43" s="1031"/>
      <c r="CK43" s="1031"/>
      <c r="CL43" s="1031"/>
      <c r="CM43" s="1031"/>
      <c r="CN43" s="1031"/>
      <c r="CO43" s="1031"/>
      <c r="CP43" s="1031"/>
      <c r="CQ43" s="1031"/>
      <c r="CS43" s="185"/>
      <c r="CT43" s="1031" t="s">
        <v>556</v>
      </c>
      <c r="CU43" s="1031"/>
      <c r="CV43" s="1031"/>
      <c r="CW43" s="1031"/>
      <c r="CX43" s="1031"/>
      <c r="CY43" s="1031"/>
      <c r="CZ43" s="1031"/>
      <c r="DA43" s="1031"/>
      <c r="DB43" s="1031"/>
      <c r="DC43" s="1031"/>
      <c r="DD43" s="1031"/>
      <c r="DE43" s="1031"/>
      <c r="DF43" s="1031"/>
      <c r="DG43" s="1031"/>
      <c r="DH43" s="1031"/>
      <c r="DI43" s="1031"/>
      <c r="DJ43" s="1031"/>
      <c r="DK43" s="1031"/>
      <c r="DL43" s="1031"/>
      <c r="DM43" s="1031"/>
      <c r="DN43" s="1031"/>
      <c r="DO43" s="1031"/>
      <c r="DP43" s="1031"/>
      <c r="DQ43" s="1031"/>
      <c r="DR43" s="1031"/>
      <c r="DS43" s="1031"/>
      <c r="DT43" s="1031"/>
      <c r="DU43" s="1031"/>
      <c r="DV43" s="1031"/>
      <c r="DW43" s="1031"/>
      <c r="DX43" s="1031"/>
      <c r="DY43" s="1031"/>
      <c r="DZ43" s="1031"/>
      <c r="EA43" s="1031"/>
      <c r="EB43" s="1031"/>
      <c r="EC43" s="1031"/>
      <c r="ED43" s="1031"/>
      <c r="EE43" s="1031"/>
      <c r="EF43" s="1031"/>
      <c r="EG43" s="1031"/>
      <c r="EH43" s="1031"/>
      <c r="EI43" s="1031"/>
      <c r="EJ43" s="1031"/>
      <c r="EK43" s="1031"/>
      <c r="EL43" s="1031"/>
      <c r="EM43" s="1031"/>
    </row>
    <row r="44" spans="1:143" ht="18.75" customHeight="1">
      <c r="A44" s="185"/>
      <c r="B44" s="193"/>
      <c r="C44" s="193"/>
      <c r="D44" s="1061" t="s">
        <v>557</v>
      </c>
      <c r="E44" s="1061"/>
      <c r="F44" s="195" t="s">
        <v>558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V44" s="185"/>
      <c r="AW44" s="185"/>
      <c r="AX44" s="193"/>
      <c r="AY44" s="193"/>
      <c r="AZ44" s="1061" t="s">
        <v>557</v>
      </c>
      <c r="BA44" s="1061"/>
      <c r="BB44" s="195" t="s">
        <v>558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61" t="s">
        <v>557</v>
      </c>
      <c r="CW44" s="1061"/>
      <c r="CX44" s="195" t="s">
        <v>558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97.5" customHeight="1">
      <c r="A45" s="185"/>
      <c r="B45" s="1033" t="s">
        <v>559</v>
      </c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499"/>
      <c r="AW45" s="499"/>
      <c r="AX45" s="1033" t="s">
        <v>559</v>
      </c>
      <c r="AY45" s="1033"/>
      <c r="AZ45" s="1033"/>
      <c r="BA45" s="1033"/>
      <c r="BB45" s="1033"/>
      <c r="BC45" s="1033"/>
      <c r="BD45" s="1033"/>
      <c r="BE45" s="1033"/>
      <c r="BF45" s="1033"/>
      <c r="BG45" s="1033"/>
      <c r="BH45" s="1033"/>
      <c r="BI45" s="1033"/>
      <c r="BJ45" s="1033"/>
      <c r="BK45" s="1033"/>
      <c r="BL45" s="1033"/>
      <c r="BM45" s="1033"/>
      <c r="BN45" s="1033"/>
      <c r="BO45" s="1033"/>
      <c r="BP45" s="1033"/>
      <c r="BQ45" s="1033"/>
      <c r="BR45" s="1033"/>
      <c r="BS45" s="1033"/>
      <c r="BT45" s="1033"/>
      <c r="BU45" s="1033"/>
      <c r="BV45" s="1033"/>
      <c r="BW45" s="1033"/>
      <c r="BX45" s="1033"/>
      <c r="BY45" s="1033"/>
      <c r="BZ45" s="1033"/>
      <c r="CA45" s="1033"/>
      <c r="CB45" s="1033"/>
      <c r="CC45" s="1033"/>
      <c r="CD45" s="1033"/>
      <c r="CE45" s="1033"/>
      <c r="CF45" s="1033"/>
      <c r="CG45" s="1033"/>
      <c r="CH45" s="1033"/>
      <c r="CI45" s="1033"/>
      <c r="CJ45" s="1033"/>
      <c r="CK45" s="1033"/>
      <c r="CL45" s="1033"/>
      <c r="CM45" s="1033"/>
      <c r="CN45" s="1033"/>
      <c r="CO45" s="1033"/>
      <c r="CP45" s="1033"/>
      <c r="CQ45" s="1033"/>
      <c r="CR45" s="500"/>
      <c r="CS45" s="499"/>
      <c r="CT45" s="1033" t="s">
        <v>559</v>
      </c>
      <c r="CU45" s="1033"/>
      <c r="CV45" s="1033"/>
      <c r="CW45" s="1033"/>
      <c r="CX45" s="1033"/>
      <c r="CY45" s="1033"/>
      <c r="CZ45" s="1033"/>
      <c r="DA45" s="1033"/>
      <c r="DB45" s="1033"/>
      <c r="DC45" s="1033"/>
      <c r="DD45" s="1033"/>
      <c r="DE45" s="1033"/>
      <c r="DF45" s="1033"/>
      <c r="DG45" s="1033"/>
      <c r="DH45" s="1033"/>
      <c r="DI45" s="1033"/>
      <c r="DJ45" s="1033"/>
      <c r="DK45" s="1033"/>
      <c r="DL45" s="1033"/>
      <c r="DM45" s="1033"/>
      <c r="DN45" s="1033"/>
      <c r="DO45" s="1033"/>
      <c r="DP45" s="1033"/>
      <c r="DQ45" s="1033"/>
      <c r="DR45" s="1033"/>
      <c r="DS45" s="1033"/>
      <c r="DT45" s="1033"/>
      <c r="DU45" s="1033"/>
      <c r="DV45" s="1033"/>
      <c r="DW45" s="1033"/>
      <c r="DX45" s="1033"/>
      <c r="DY45" s="1033"/>
      <c r="DZ45" s="1033"/>
      <c r="EA45" s="1033"/>
      <c r="EB45" s="1033"/>
      <c r="EC45" s="1033"/>
      <c r="ED45" s="1033"/>
      <c r="EE45" s="1033"/>
      <c r="EF45" s="1033"/>
      <c r="EG45" s="1033"/>
      <c r="EH45" s="1033"/>
      <c r="EI45" s="1033"/>
      <c r="EJ45" s="1033"/>
      <c r="EK45" s="1033"/>
      <c r="EL45" s="1033"/>
      <c r="EM45" s="1033"/>
    </row>
    <row r="46" spans="1:143" ht="18.75" customHeight="1">
      <c r="A46" s="185"/>
      <c r="B46" s="193"/>
      <c r="C46" s="193"/>
      <c r="D46" s="1061" t="s">
        <v>560</v>
      </c>
      <c r="E46" s="1061"/>
      <c r="F46" s="177" t="s">
        <v>561</v>
      </c>
      <c r="G46" s="196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  <c r="AO46" s="194"/>
      <c r="AP46" s="194"/>
      <c r="AQ46" s="194"/>
      <c r="AR46" s="194"/>
      <c r="AS46" s="194"/>
      <c r="AT46" s="194"/>
      <c r="AU46" s="194"/>
      <c r="AV46" s="185"/>
      <c r="AW46" s="185"/>
      <c r="AX46" s="193"/>
      <c r="AY46" s="193"/>
      <c r="AZ46" s="1061" t="s">
        <v>560</v>
      </c>
      <c r="BA46" s="1061"/>
      <c r="BB46" s="177" t="s">
        <v>561</v>
      </c>
      <c r="BC46" s="196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  <c r="BR46" s="194"/>
      <c r="BS46" s="194"/>
      <c r="BT46" s="194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94"/>
      <c r="CG46" s="194"/>
      <c r="CH46" s="194"/>
      <c r="CI46" s="194"/>
      <c r="CJ46" s="194"/>
      <c r="CK46" s="194"/>
      <c r="CL46" s="194"/>
      <c r="CM46" s="194"/>
      <c r="CN46" s="194"/>
      <c r="CO46" s="194"/>
      <c r="CP46" s="194"/>
      <c r="CQ46" s="194"/>
      <c r="CS46" s="185"/>
      <c r="CT46" s="193"/>
      <c r="CU46" s="193"/>
      <c r="CV46" s="1061" t="s">
        <v>560</v>
      </c>
      <c r="CW46" s="1061"/>
      <c r="CX46" s="177" t="s">
        <v>561</v>
      </c>
      <c r="CY46" s="196"/>
      <c r="CZ46" s="194"/>
      <c r="DA46" s="194"/>
      <c r="DB46" s="194"/>
      <c r="DC46" s="194"/>
      <c r="DD46" s="194"/>
      <c r="DE46" s="194"/>
      <c r="DF46" s="194"/>
      <c r="DG46" s="194"/>
      <c r="DH46" s="194"/>
      <c r="DI46" s="194"/>
      <c r="DJ46" s="194"/>
      <c r="DK46" s="194"/>
      <c r="DL46" s="194"/>
      <c r="DM46" s="194"/>
      <c r="DN46" s="194"/>
      <c r="DO46" s="194"/>
      <c r="DP46" s="194"/>
      <c r="DQ46" s="194"/>
      <c r="DR46" s="194"/>
      <c r="DS46" s="194"/>
      <c r="DT46" s="194"/>
      <c r="DU46" s="194"/>
      <c r="DV46" s="194"/>
      <c r="DW46" s="194"/>
      <c r="DX46" s="194"/>
      <c r="DY46" s="194"/>
      <c r="DZ46" s="194"/>
      <c r="EA46" s="194"/>
      <c r="EB46" s="194"/>
      <c r="EC46" s="194"/>
      <c r="ED46" s="194"/>
      <c r="EE46" s="194"/>
      <c r="EF46" s="194"/>
      <c r="EG46" s="194"/>
      <c r="EH46" s="194"/>
      <c r="EI46" s="194"/>
      <c r="EJ46" s="194"/>
      <c r="EK46" s="194"/>
      <c r="EL46" s="194"/>
      <c r="EM46" s="194"/>
    </row>
    <row r="47" spans="1:143" ht="18.75" customHeight="1">
      <c r="A47" s="185"/>
      <c r="B47" s="990">
        <f>I$30</f>
        <v>0</v>
      </c>
      <c r="C47" s="990"/>
      <c r="D47" s="990"/>
      <c r="E47" s="990"/>
      <c r="F47" s="990"/>
      <c r="G47" s="990"/>
      <c r="H47" s="990"/>
      <c r="I47" s="990"/>
      <c r="J47" s="990"/>
      <c r="K47" s="990"/>
      <c r="L47" s="990"/>
      <c r="M47" s="990"/>
      <c r="N47" s="990"/>
      <c r="O47" s="990"/>
      <c r="P47" s="990"/>
      <c r="Q47" s="990"/>
      <c r="R47" s="990"/>
      <c r="S47" s="990"/>
      <c r="T47" s="990"/>
      <c r="U47" s="990"/>
      <c r="V47" s="990"/>
      <c r="W47" s="990"/>
      <c r="X47" s="990"/>
      <c r="Y47" s="990"/>
      <c r="Z47" s="990"/>
      <c r="AA47" s="990"/>
      <c r="AB47" s="990"/>
      <c r="AC47" s="990"/>
      <c r="AD47" s="990"/>
      <c r="AE47" s="990"/>
      <c r="AF47" s="990"/>
      <c r="AG47" s="990"/>
      <c r="AH47" s="990"/>
      <c r="AI47" s="990"/>
      <c r="AJ47" s="990"/>
      <c r="AK47" s="990"/>
      <c r="AL47" s="990"/>
      <c r="AM47" s="990"/>
      <c r="AN47" s="990"/>
      <c r="AO47" s="990"/>
      <c r="AP47" s="990"/>
      <c r="AQ47" s="990"/>
      <c r="AR47" s="990"/>
      <c r="AS47" s="990"/>
      <c r="AT47" s="990"/>
      <c r="AU47" s="990"/>
      <c r="AV47" s="185"/>
      <c r="AW47" s="185"/>
      <c r="AX47" s="990">
        <f>BE$30</f>
        <v>0</v>
      </c>
      <c r="AY47" s="990"/>
      <c r="AZ47" s="990"/>
      <c r="BA47" s="990"/>
      <c r="BB47" s="990"/>
      <c r="BC47" s="990"/>
      <c r="BD47" s="990"/>
      <c r="BE47" s="990"/>
      <c r="BF47" s="990"/>
      <c r="BG47" s="990"/>
      <c r="BH47" s="990"/>
      <c r="BI47" s="990"/>
      <c r="BJ47" s="990"/>
      <c r="BK47" s="990"/>
      <c r="BL47" s="990"/>
      <c r="BM47" s="990"/>
      <c r="BN47" s="990"/>
      <c r="BO47" s="990"/>
      <c r="BP47" s="990"/>
      <c r="BQ47" s="990"/>
      <c r="BR47" s="990"/>
      <c r="BS47" s="990"/>
      <c r="BT47" s="990"/>
      <c r="BU47" s="990"/>
      <c r="BV47" s="990"/>
      <c r="BW47" s="990"/>
      <c r="BX47" s="990"/>
      <c r="BY47" s="990"/>
      <c r="BZ47" s="990"/>
      <c r="CA47" s="990"/>
      <c r="CB47" s="990"/>
      <c r="CC47" s="990"/>
      <c r="CD47" s="990"/>
      <c r="CE47" s="990"/>
      <c r="CF47" s="990"/>
      <c r="CG47" s="990"/>
      <c r="CH47" s="990"/>
      <c r="CI47" s="990"/>
      <c r="CJ47" s="990"/>
      <c r="CK47" s="990"/>
      <c r="CL47" s="990"/>
      <c r="CM47" s="990"/>
      <c r="CN47" s="990"/>
      <c r="CO47" s="990"/>
      <c r="CP47" s="990"/>
      <c r="CQ47" s="990"/>
      <c r="CS47" s="185"/>
      <c r="CT47" s="990">
        <f>DA$30</f>
        <v>0</v>
      </c>
      <c r="CU47" s="990"/>
      <c r="CV47" s="990"/>
      <c r="CW47" s="990"/>
      <c r="CX47" s="990"/>
      <c r="CY47" s="990"/>
      <c r="CZ47" s="990"/>
      <c r="DA47" s="990"/>
      <c r="DB47" s="990"/>
      <c r="DC47" s="990"/>
      <c r="DD47" s="990"/>
      <c r="DE47" s="990"/>
      <c r="DF47" s="990"/>
      <c r="DG47" s="990"/>
      <c r="DH47" s="990"/>
      <c r="DI47" s="990"/>
      <c r="DJ47" s="990"/>
      <c r="DK47" s="990"/>
      <c r="DL47" s="990"/>
      <c r="DM47" s="990"/>
      <c r="DN47" s="990"/>
      <c r="DO47" s="990"/>
      <c r="DP47" s="990"/>
      <c r="DQ47" s="990"/>
      <c r="DR47" s="990"/>
      <c r="DS47" s="990"/>
      <c r="DT47" s="990"/>
      <c r="DU47" s="990"/>
      <c r="DV47" s="990"/>
      <c r="DW47" s="990"/>
      <c r="DX47" s="990"/>
      <c r="DY47" s="990"/>
      <c r="DZ47" s="990"/>
      <c r="EA47" s="990"/>
      <c r="EB47" s="990"/>
      <c r="EC47" s="990"/>
      <c r="ED47" s="990"/>
      <c r="EE47" s="990"/>
      <c r="EF47" s="990"/>
      <c r="EG47" s="990"/>
      <c r="EH47" s="990"/>
      <c r="EI47" s="990"/>
      <c r="EJ47" s="990"/>
      <c r="EK47" s="990"/>
      <c r="EL47" s="990"/>
      <c r="EM47" s="990"/>
    </row>
    <row r="48" spans="1:143" ht="18.75" customHeight="1">
      <c r="A48" s="185"/>
      <c r="B48" s="193"/>
      <c r="C48" s="193"/>
      <c r="D48" s="1061" t="s">
        <v>562</v>
      </c>
      <c r="E48" s="1061"/>
      <c r="F48" s="177" t="s">
        <v>563</v>
      </c>
      <c r="G48" s="196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  <c r="AO48" s="194"/>
      <c r="AP48" s="194"/>
      <c r="AQ48" s="194"/>
      <c r="AR48" s="194"/>
      <c r="AS48" s="194"/>
      <c r="AT48" s="194"/>
      <c r="AU48" s="194"/>
      <c r="AV48" s="185"/>
      <c r="AW48" s="185"/>
      <c r="AX48" s="193"/>
      <c r="AY48" s="193"/>
      <c r="AZ48" s="1061" t="s">
        <v>562</v>
      </c>
      <c r="BA48" s="1061"/>
      <c r="BB48" s="177" t="s">
        <v>563</v>
      </c>
      <c r="BC48" s="196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  <c r="BR48" s="194"/>
      <c r="BS48" s="194"/>
      <c r="BT48" s="194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S48" s="185"/>
      <c r="CT48" s="193"/>
      <c r="CU48" s="193"/>
      <c r="CV48" s="1061" t="s">
        <v>562</v>
      </c>
      <c r="CW48" s="1061"/>
      <c r="CX48" s="177" t="s">
        <v>563</v>
      </c>
      <c r="CY48" s="196"/>
      <c r="CZ48" s="194"/>
      <c r="DA48" s="194"/>
      <c r="DB48" s="194"/>
      <c r="DC48" s="194"/>
      <c r="DD48" s="194"/>
      <c r="DE48" s="194"/>
      <c r="DF48" s="194"/>
      <c r="DG48" s="194"/>
      <c r="DH48" s="194"/>
      <c r="DI48" s="194"/>
      <c r="DJ48" s="194"/>
      <c r="DK48" s="194"/>
      <c r="DL48" s="194"/>
      <c r="DM48" s="194"/>
      <c r="DN48" s="194"/>
      <c r="DO48" s="194"/>
      <c r="DP48" s="194"/>
      <c r="DQ48" s="194"/>
      <c r="DR48" s="194"/>
      <c r="DS48" s="194"/>
      <c r="DT48" s="194"/>
      <c r="DU48" s="194"/>
      <c r="DV48" s="194"/>
      <c r="DW48" s="194"/>
      <c r="DX48" s="194"/>
      <c r="DY48" s="194"/>
      <c r="DZ48" s="194"/>
      <c r="EA48" s="194"/>
      <c r="EB48" s="194"/>
      <c r="EC48" s="194"/>
      <c r="ED48" s="194"/>
      <c r="EE48" s="194"/>
      <c r="EF48" s="194"/>
      <c r="EG48" s="194"/>
      <c r="EH48" s="194"/>
      <c r="EI48" s="194"/>
      <c r="EJ48" s="194"/>
      <c r="EK48" s="194"/>
      <c r="EL48" s="194"/>
      <c r="EM48" s="194"/>
    </row>
    <row r="49" spans="1:143">
      <c r="A49" s="185"/>
      <c r="B49" s="992" t="s">
        <v>834</v>
      </c>
      <c r="C49" s="992"/>
      <c r="D49" s="992"/>
      <c r="E49" s="992"/>
      <c r="F49" s="992"/>
      <c r="G49" s="992"/>
      <c r="H49" s="992"/>
      <c r="I49" s="992"/>
      <c r="J49" s="992"/>
      <c r="K49" s="992"/>
      <c r="L49" s="992"/>
      <c r="M49" s="992"/>
      <c r="N49" s="992"/>
      <c r="O49" s="992"/>
      <c r="P49" s="992"/>
      <c r="Q49" s="992"/>
      <c r="R49" s="992"/>
      <c r="S49" s="992"/>
      <c r="T49" s="992"/>
      <c r="U49" s="992"/>
      <c r="V49" s="992"/>
      <c r="W49" s="992"/>
      <c r="X49" s="992"/>
      <c r="Y49" s="992"/>
      <c r="Z49" s="992"/>
      <c r="AA49" s="992"/>
      <c r="AB49" s="992"/>
      <c r="AC49" s="992"/>
      <c r="AD49" s="992"/>
      <c r="AE49" s="992"/>
      <c r="AF49" s="992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185"/>
      <c r="AW49" s="185"/>
      <c r="AX49" s="992" t="s">
        <v>834</v>
      </c>
      <c r="AY49" s="992"/>
      <c r="AZ49" s="992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92"/>
      <c r="BL49" s="992"/>
      <c r="BM49" s="992"/>
      <c r="BN49" s="992"/>
      <c r="BO49" s="992"/>
      <c r="BP49" s="992"/>
      <c r="BQ49" s="992"/>
      <c r="BR49" s="992"/>
      <c r="BS49" s="992"/>
      <c r="BT49" s="992"/>
      <c r="BU49" s="992"/>
      <c r="BV49" s="992"/>
      <c r="BW49" s="992"/>
      <c r="BX49" s="992"/>
      <c r="BY49" s="992"/>
      <c r="BZ49" s="992"/>
      <c r="CA49" s="992"/>
      <c r="CB49" s="992"/>
      <c r="CC49" s="992"/>
      <c r="CD49" s="992"/>
      <c r="CE49" s="992"/>
      <c r="CF49" s="992"/>
      <c r="CG49" s="992"/>
      <c r="CH49" s="992"/>
      <c r="CI49" s="992"/>
      <c r="CJ49" s="992"/>
      <c r="CK49" s="992"/>
      <c r="CL49" s="992"/>
      <c r="CM49" s="992"/>
      <c r="CN49" s="992"/>
      <c r="CO49" s="992"/>
      <c r="CP49" s="992"/>
      <c r="CQ49" s="992"/>
      <c r="CS49" s="185"/>
      <c r="CT49" s="992" t="s">
        <v>834</v>
      </c>
      <c r="CU49" s="992"/>
      <c r="CV49" s="992"/>
      <c r="CW49" s="992"/>
      <c r="CX49" s="992"/>
      <c r="CY49" s="992"/>
      <c r="CZ49" s="992"/>
      <c r="DA49" s="992"/>
      <c r="DB49" s="992"/>
      <c r="DC49" s="992"/>
      <c r="DD49" s="992"/>
      <c r="DE49" s="992"/>
      <c r="DF49" s="992"/>
      <c r="DG49" s="992"/>
      <c r="DH49" s="992"/>
      <c r="DI49" s="992"/>
      <c r="DJ49" s="992"/>
      <c r="DK49" s="992"/>
      <c r="DL49" s="992"/>
      <c r="DM49" s="992"/>
      <c r="DN49" s="992"/>
      <c r="DO49" s="992"/>
      <c r="DP49" s="992"/>
      <c r="DQ49" s="992"/>
      <c r="DR49" s="992"/>
      <c r="DS49" s="992"/>
      <c r="DT49" s="992"/>
      <c r="DU49" s="992"/>
      <c r="DV49" s="992"/>
      <c r="DW49" s="992"/>
      <c r="DX49" s="992"/>
      <c r="DY49" s="992"/>
      <c r="DZ49" s="992"/>
      <c r="EA49" s="992"/>
      <c r="EB49" s="992"/>
      <c r="EC49" s="992"/>
      <c r="ED49" s="992"/>
      <c r="EE49" s="992"/>
      <c r="EF49" s="992"/>
      <c r="EG49" s="992"/>
      <c r="EH49" s="992"/>
      <c r="EI49" s="992"/>
      <c r="EJ49" s="992"/>
      <c r="EK49" s="992"/>
      <c r="EL49" s="992"/>
      <c r="EM49" s="992"/>
    </row>
    <row r="50" spans="1:143" ht="18.75" customHeight="1">
      <c r="A50" s="185"/>
      <c r="B50" s="995" t="s">
        <v>564</v>
      </c>
      <c r="C50" s="995"/>
      <c r="D50" s="995"/>
      <c r="E50" s="995"/>
      <c r="F50" s="995"/>
      <c r="G50" s="995"/>
      <c r="H50" s="1060">
        <f>I$31</f>
        <v>0</v>
      </c>
      <c r="I50" s="1060"/>
      <c r="J50" s="1060"/>
      <c r="K50" s="1060"/>
      <c r="L50" s="1060"/>
      <c r="M50" s="1060"/>
      <c r="N50" s="1060"/>
      <c r="O50" s="1060"/>
      <c r="P50" s="1060"/>
      <c r="Q50" s="1060"/>
      <c r="R50" s="1060"/>
      <c r="S50" s="1060"/>
      <c r="T50" s="1060"/>
      <c r="U50" s="1060"/>
      <c r="V50" s="1060"/>
      <c r="W50" s="1060"/>
      <c r="X50" s="1060"/>
      <c r="Y50" s="1060"/>
      <c r="Z50" s="1060"/>
      <c r="AA50" s="1060"/>
      <c r="AB50" s="1060"/>
      <c r="AC50" s="1060"/>
      <c r="AD50" s="1060"/>
      <c r="AE50" s="1060"/>
      <c r="AF50" s="1060"/>
      <c r="AG50" s="1060"/>
      <c r="AH50" s="1060"/>
      <c r="AI50" s="1060"/>
      <c r="AJ50" s="1060"/>
      <c r="AK50" s="1060"/>
      <c r="AL50" s="1060"/>
      <c r="AM50" s="1060"/>
      <c r="AN50" s="1060"/>
      <c r="AO50" s="1060"/>
      <c r="AP50" s="1060"/>
      <c r="AQ50" s="1060"/>
      <c r="AR50" s="1060"/>
      <c r="AS50" s="1060"/>
      <c r="AT50" s="1060"/>
      <c r="AU50" s="1060"/>
      <c r="AV50" s="185"/>
      <c r="AW50" s="185"/>
      <c r="AX50" s="995" t="s">
        <v>564</v>
      </c>
      <c r="AY50" s="995"/>
      <c r="AZ50" s="995"/>
      <c r="BA50" s="995"/>
      <c r="BB50" s="995"/>
      <c r="BC50" s="995"/>
      <c r="BD50" s="1060">
        <f>BE$31</f>
        <v>0</v>
      </c>
      <c r="BE50" s="1060"/>
      <c r="BF50" s="1060"/>
      <c r="BG50" s="1060"/>
      <c r="BH50" s="1060"/>
      <c r="BI50" s="1060"/>
      <c r="BJ50" s="1060"/>
      <c r="BK50" s="1060"/>
      <c r="BL50" s="1060"/>
      <c r="BM50" s="1060"/>
      <c r="BN50" s="1060"/>
      <c r="BO50" s="1060"/>
      <c r="BP50" s="1060"/>
      <c r="BQ50" s="1060"/>
      <c r="BR50" s="1060"/>
      <c r="BS50" s="1060"/>
      <c r="BT50" s="1060"/>
      <c r="BU50" s="1060"/>
      <c r="BV50" s="1060"/>
      <c r="BW50" s="1060"/>
      <c r="BX50" s="1060"/>
      <c r="BY50" s="1060"/>
      <c r="BZ50" s="1060"/>
      <c r="CA50" s="1060"/>
      <c r="CB50" s="1060"/>
      <c r="CC50" s="1060"/>
      <c r="CD50" s="1060"/>
      <c r="CE50" s="1060"/>
      <c r="CF50" s="1060"/>
      <c r="CG50" s="1060"/>
      <c r="CH50" s="1060"/>
      <c r="CI50" s="1060"/>
      <c r="CJ50" s="1060"/>
      <c r="CK50" s="1060"/>
      <c r="CL50" s="1060"/>
      <c r="CM50" s="1060"/>
      <c r="CN50" s="1060"/>
      <c r="CO50" s="1060"/>
      <c r="CP50" s="1060"/>
      <c r="CQ50" s="1060"/>
      <c r="CS50" s="185"/>
      <c r="CT50" s="995" t="s">
        <v>564</v>
      </c>
      <c r="CU50" s="995"/>
      <c r="CV50" s="995"/>
      <c r="CW50" s="995"/>
      <c r="CX50" s="995"/>
      <c r="CY50" s="995"/>
      <c r="CZ50" s="1060">
        <f>DA$31</f>
        <v>0</v>
      </c>
      <c r="DA50" s="1060"/>
      <c r="DB50" s="1060"/>
      <c r="DC50" s="1060"/>
      <c r="DD50" s="1060"/>
      <c r="DE50" s="1060"/>
      <c r="DF50" s="1060"/>
      <c r="DG50" s="1060"/>
      <c r="DH50" s="1060"/>
      <c r="DI50" s="1060"/>
      <c r="DJ50" s="1060"/>
      <c r="DK50" s="1060"/>
      <c r="DL50" s="1060"/>
      <c r="DM50" s="1060"/>
      <c r="DN50" s="1060"/>
      <c r="DO50" s="1060"/>
      <c r="DP50" s="1060"/>
      <c r="DQ50" s="1060"/>
      <c r="DR50" s="1060"/>
      <c r="DS50" s="1060"/>
      <c r="DT50" s="1060"/>
      <c r="DU50" s="1060"/>
      <c r="DV50" s="1060"/>
      <c r="DW50" s="1060"/>
      <c r="DX50" s="1060"/>
      <c r="DY50" s="1060"/>
      <c r="DZ50" s="1060"/>
      <c r="EA50" s="1060"/>
      <c r="EB50" s="1060"/>
      <c r="EC50" s="1060"/>
      <c r="ED50" s="1060"/>
      <c r="EE50" s="1060"/>
      <c r="EF50" s="1060"/>
      <c r="EG50" s="1060"/>
      <c r="EH50" s="1060"/>
      <c r="EI50" s="1060"/>
      <c r="EJ50" s="1060"/>
      <c r="EK50" s="1060"/>
      <c r="EL50" s="1060"/>
      <c r="EM50" s="1060"/>
    </row>
    <row r="51" spans="1:143" ht="18.75" customHeight="1">
      <c r="A51" s="185"/>
      <c r="B51" s="193"/>
      <c r="C51" s="193"/>
      <c r="D51" s="1061" t="s">
        <v>565</v>
      </c>
      <c r="E51" s="1061"/>
      <c r="F51" s="177" t="s">
        <v>566</v>
      </c>
      <c r="G51" s="196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  <c r="AN51" s="194"/>
      <c r="AO51" s="194"/>
      <c r="AP51" s="194"/>
      <c r="AQ51" s="194"/>
      <c r="AR51" s="194"/>
      <c r="AS51" s="194"/>
      <c r="AT51" s="194"/>
      <c r="AU51" s="194"/>
      <c r="AV51" s="185"/>
      <c r="AW51" s="185"/>
      <c r="AX51" s="193"/>
      <c r="AY51" s="193"/>
      <c r="AZ51" s="1061" t="s">
        <v>565</v>
      </c>
      <c r="BA51" s="1061"/>
      <c r="BB51" s="177" t="s">
        <v>566</v>
      </c>
      <c r="BC51" s="196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  <c r="BR51" s="194"/>
      <c r="BS51" s="194"/>
      <c r="BT51" s="194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S51" s="185"/>
      <c r="CT51" s="193"/>
      <c r="CU51" s="193"/>
      <c r="CV51" s="1061" t="s">
        <v>565</v>
      </c>
      <c r="CW51" s="1061"/>
      <c r="CX51" s="177" t="s">
        <v>566</v>
      </c>
      <c r="CY51" s="196"/>
      <c r="CZ51" s="194"/>
      <c r="DA51" s="194"/>
      <c r="DB51" s="194"/>
      <c r="DC51" s="194"/>
      <c r="DD51" s="194"/>
      <c r="DE51" s="194"/>
      <c r="DF51" s="194"/>
      <c r="DG51" s="194"/>
      <c r="DH51" s="194"/>
      <c r="DI51" s="194"/>
      <c r="DJ51" s="194"/>
      <c r="DK51" s="194"/>
      <c r="DL51" s="194"/>
      <c r="DM51" s="194"/>
      <c r="DN51" s="194"/>
      <c r="DO51" s="194"/>
      <c r="DP51" s="194"/>
      <c r="DQ51" s="194"/>
      <c r="DR51" s="194"/>
      <c r="DS51" s="194"/>
      <c r="DT51" s="194"/>
      <c r="DU51" s="194"/>
      <c r="DV51" s="194"/>
      <c r="DW51" s="194"/>
      <c r="DX51" s="194"/>
      <c r="DY51" s="194"/>
      <c r="DZ51" s="194"/>
      <c r="EA51" s="194"/>
      <c r="EB51" s="194"/>
      <c r="EC51" s="194"/>
      <c r="ED51" s="194"/>
      <c r="EE51" s="194"/>
      <c r="EF51" s="194"/>
      <c r="EG51" s="194"/>
      <c r="EH51" s="194"/>
      <c r="EI51" s="194"/>
      <c r="EJ51" s="194"/>
      <c r="EK51" s="194"/>
      <c r="EL51" s="194"/>
      <c r="EM51" s="194"/>
    </row>
    <row r="52" spans="1:143" ht="18.75" customHeight="1">
      <c r="A52" s="185"/>
      <c r="B52" s="990">
        <f>I$29</f>
        <v>0</v>
      </c>
      <c r="C52" s="990"/>
      <c r="D52" s="990"/>
      <c r="E52" s="990"/>
      <c r="F52" s="990"/>
      <c r="G52" s="990"/>
      <c r="H52" s="990"/>
      <c r="I52" s="990"/>
      <c r="J52" s="990"/>
      <c r="K52" s="990"/>
      <c r="L52" s="990"/>
      <c r="M52" s="990"/>
      <c r="N52" s="990"/>
      <c r="O52" s="990"/>
      <c r="P52" s="990"/>
      <c r="Q52" s="990"/>
      <c r="R52" s="990"/>
      <c r="S52" s="990"/>
      <c r="T52" s="990"/>
      <c r="U52" s="990"/>
      <c r="V52" s="990"/>
      <c r="W52" s="990"/>
      <c r="X52" s="990"/>
      <c r="Y52" s="990"/>
      <c r="Z52" s="990"/>
      <c r="AA52" s="990"/>
      <c r="AB52" s="990"/>
      <c r="AC52" s="990"/>
      <c r="AD52" s="990"/>
      <c r="AE52" s="990"/>
      <c r="AF52" s="990"/>
      <c r="AG52" s="990"/>
      <c r="AH52" s="990"/>
      <c r="AI52" s="990"/>
      <c r="AJ52" s="990"/>
      <c r="AK52" s="990"/>
      <c r="AL52" s="990"/>
      <c r="AM52" s="990"/>
      <c r="AN52" s="990"/>
      <c r="AO52" s="990"/>
      <c r="AP52" s="990"/>
      <c r="AQ52" s="990"/>
      <c r="AR52" s="990"/>
      <c r="AS52" s="990"/>
      <c r="AT52" s="990"/>
      <c r="AU52" s="990"/>
      <c r="AV52" s="185"/>
      <c r="AW52" s="185"/>
      <c r="AX52" s="990">
        <f>BE$29</f>
        <v>0</v>
      </c>
      <c r="AY52" s="990"/>
      <c r="AZ52" s="990"/>
      <c r="BA52" s="990"/>
      <c r="BB52" s="990"/>
      <c r="BC52" s="990"/>
      <c r="BD52" s="990"/>
      <c r="BE52" s="990"/>
      <c r="BF52" s="990"/>
      <c r="BG52" s="990"/>
      <c r="BH52" s="990"/>
      <c r="BI52" s="990"/>
      <c r="BJ52" s="990"/>
      <c r="BK52" s="990"/>
      <c r="BL52" s="990"/>
      <c r="BM52" s="990"/>
      <c r="BN52" s="990"/>
      <c r="BO52" s="990"/>
      <c r="BP52" s="990"/>
      <c r="BQ52" s="990"/>
      <c r="BR52" s="990"/>
      <c r="BS52" s="990"/>
      <c r="BT52" s="990"/>
      <c r="BU52" s="990"/>
      <c r="BV52" s="990"/>
      <c r="BW52" s="990"/>
      <c r="BX52" s="990"/>
      <c r="BY52" s="990"/>
      <c r="BZ52" s="990"/>
      <c r="CA52" s="990"/>
      <c r="CB52" s="990"/>
      <c r="CC52" s="990"/>
      <c r="CD52" s="990"/>
      <c r="CE52" s="990"/>
      <c r="CF52" s="990"/>
      <c r="CG52" s="990"/>
      <c r="CH52" s="990"/>
      <c r="CI52" s="990"/>
      <c r="CJ52" s="990"/>
      <c r="CK52" s="990"/>
      <c r="CL52" s="990"/>
      <c r="CM52" s="990"/>
      <c r="CN52" s="990"/>
      <c r="CO52" s="990"/>
      <c r="CP52" s="990"/>
      <c r="CQ52" s="990"/>
      <c r="CS52" s="185"/>
      <c r="CT52" s="990">
        <f>DA$29</f>
        <v>0</v>
      </c>
      <c r="CU52" s="990"/>
      <c r="CV52" s="990"/>
      <c r="CW52" s="990"/>
      <c r="CX52" s="990"/>
      <c r="CY52" s="990"/>
      <c r="CZ52" s="990"/>
      <c r="DA52" s="990"/>
      <c r="DB52" s="990"/>
      <c r="DC52" s="990"/>
      <c r="DD52" s="990"/>
      <c r="DE52" s="990"/>
      <c r="DF52" s="990"/>
      <c r="DG52" s="990"/>
      <c r="DH52" s="990"/>
      <c r="DI52" s="990"/>
      <c r="DJ52" s="990"/>
      <c r="DK52" s="990"/>
      <c r="DL52" s="990"/>
      <c r="DM52" s="990"/>
      <c r="DN52" s="990"/>
      <c r="DO52" s="990"/>
      <c r="DP52" s="990"/>
      <c r="DQ52" s="990"/>
      <c r="DR52" s="990"/>
      <c r="DS52" s="990"/>
      <c r="DT52" s="990"/>
      <c r="DU52" s="990"/>
      <c r="DV52" s="990"/>
      <c r="DW52" s="990"/>
      <c r="DX52" s="990"/>
      <c r="DY52" s="990"/>
      <c r="DZ52" s="990"/>
      <c r="EA52" s="990"/>
      <c r="EB52" s="990"/>
      <c r="EC52" s="990"/>
      <c r="ED52" s="990"/>
      <c r="EE52" s="990"/>
      <c r="EF52" s="990"/>
      <c r="EG52" s="990"/>
      <c r="EH52" s="990"/>
      <c r="EI52" s="990"/>
      <c r="EJ52" s="990"/>
      <c r="EK52" s="990"/>
      <c r="EL52" s="990"/>
      <c r="EM52" s="990"/>
    </row>
    <row r="53" spans="1:143" ht="23.25" customHeight="1">
      <c r="A53" s="185"/>
      <c r="B53" s="1030" t="s">
        <v>1079</v>
      </c>
      <c r="C53" s="1030"/>
      <c r="D53" s="1030"/>
      <c r="E53" s="1030"/>
      <c r="F53" s="1030"/>
      <c r="G53" s="1030"/>
      <c r="H53" s="1030"/>
      <c r="I53" s="1030"/>
      <c r="J53" s="1030"/>
      <c r="K53" s="1030"/>
      <c r="L53" s="1030"/>
      <c r="M53" s="1030"/>
      <c r="N53" s="1030"/>
      <c r="O53" s="1030"/>
      <c r="P53" s="1030"/>
      <c r="Q53" s="1030"/>
      <c r="R53" s="1030"/>
      <c r="S53" s="1030"/>
      <c r="T53" s="1030"/>
      <c r="U53" s="1030"/>
      <c r="V53" s="1030"/>
      <c r="W53" s="1030"/>
      <c r="X53" s="1030"/>
      <c r="Y53" s="1030"/>
      <c r="Z53" s="1030"/>
      <c r="AA53" s="1030"/>
      <c r="AB53" s="1030"/>
      <c r="AC53" s="1030"/>
      <c r="AD53" s="1030"/>
      <c r="AE53" s="1030"/>
      <c r="AF53" s="1030"/>
      <c r="AG53" s="1030"/>
      <c r="AH53" s="1030"/>
      <c r="AI53" s="1030"/>
      <c r="AJ53" s="1030"/>
      <c r="AK53" s="1030"/>
      <c r="AL53" s="1030"/>
      <c r="AM53" s="1030"/>
      <c r="AN53" s="1030"/>
      <c r="AO53" s="1030"/>
      <c r="AP53" s="1030"/>
      <c r="AQ53" s="1030"/>
      <c r="AR53" s="1030"/>
      <c r="AS53" s="1030"/>
      <c r="AT53" s="1030"/>
      <c r="AU53" s="1030"/>
      <c r="AV53" s="185"/>
      <c r="AW53" s="185"/>
      <c r="AX53" s="1030" t="s">
        <v>1079</v>
      </c>
      <c r="AY53" s="1030"/>
      <c r="AZ53" s="1030"/>
      <c r="BA53" s="1030"/>
      <c r="BB53" s="1030"/>
      <c r="BC53" s="1030"/>
      <c r="BD53" s="1030"/>
      <c r="BE53" s="1030"/>
      <c r="BF53" s="1030"/>
      <c r="BG53" s="1030"/>
      <c r="BH53" s="1030"/>
      <c r="BI53" s="1030"/>
      <c r="BJ53" s="1030"/>
      <c r="BK53" s="1030"/>
      <c r="BL53" s="1030"/>
      <c r="BM53" s="1030"/>
      <c r="BN53" s="1030"/>
      <c r="BO53" s="1030"/>
      <c r="BP53" s="1030"/>
      <c r="BQ53" s="1030"/>
      <c r="BR53" s="1030"/>
      <c r="BS53" s="1030"/>
      <c r="BT53" s="1030"/>
      <c r="BU53" s="1030"/>
      <c r="BV53" s="1030"/>
      <c r="BW53" s="1030"/>
      <c r="BX53" s="1030"/>
      <c r="BY53" s="1030"/>
      <c r="BZ53" s="1030"/>
      <c r="CA53" s="1030"/>
      <c r="CB53" s="1030"/>
      <c r="CC53" s="1030"/>
      <c r="CD53" s="1030"/>
      <c r="CE53" s="1030"/>
      <c r="CF53" s="1030"/>
      <c r="CG53" s="1030"/>
      <c r="CH53" s="1030"/>
      <c r="CI53" s="1030"/>
      <c r="CJ53" s="1030"/>
      <c r="CK53" s="1030"/>
      <c r="CL53" s="1030"/>
      <c r="CM53" s="1030"/>
      <c r="CN53" s="1030"/>
      <c r="CO53" s="1030"/>
      <c r="CP53" s="1030"/>
      <c r="CQ53" s="1030"/>
      <c r="CS53" s="185"/>
      <c r="CT53" s="1030" t="s">
        <v>1079</v>
      </c>
      <c r="CU53" s="1030"/>
      <c r="CV53" s="1030"/>
      <c r="CW53" s="1030"/>
      <c r="CX53" s="1030"/>
      <c r="CY53" s="1030"/>
      <c r="CZ53" s="1030"/>
      <c r="DA53" s="1030"/>
      <c r="DB53" s="1030"/>
      <c r="DC53" s="1030"/>
      <c r="DD53" s="1030"/>
      <c r="DE53" s="1030"/>
      <c r="DF53" s="1030"/>
      <c r="DG53" s="1030"/>
      <c r="DH53" s="1030"/>
      <c r="DI53" s="1030"/>
      <c r="DJ53" s="1030"/>
      <c r="DK53" s="1030"/>
      <c r="DL53" s="1030"/>
      <c r="DM53" s="1030"/>
      <c r="DN53" s="1030"/>
      <c r="DO53" s="1030"/>
      <c r="DP53" s="1030"/>
      <c r="DQ53" s="1030"/>
      <c r="DR53" s="1030"/>
      <c r="DS53" s="1030"/>
      <c r="DT53" s="1030"/>
      <c r="DU53" s="1030"/>
      <c r="DV53" s="1030"/>
      <c r="DW53" s="1030"/>
      <c r="DX53" s="1030"/>
      <c r="DY53" s="1030"/>
      <c r="DZ53" s="1030"/>
      <c r="EA53" s="1030"/>
      <c r="EB53" s="1030"/>
      <c r="EC53" s="1030"/>
      <c r="ED53" s="1030"/>
      <c r="EE53" s="1030"/>
      <c r="EF53" s="1030"/>
      <c r="EG53" s="1030"/>
      <c r="EH53" s="1030"/>
      <c r="EI53" s="1030"/>
      <c r="EJ53" s="1030"/>
      <c r="EK53" s="1030"/>
      <c r="EL53" s="1030"/>
      <c r="EM53" s="1030"/>
    </row>
    <row r="54" spans="1:143" ht="46.5" customHeight="1">
      <c r="A54" s="185"/>
      <c r="B54" s="1062" t="str">
        <f>'Настройки ТИК'!$B$9</f>
        <v>${name_choice}</v>
      </c>
      <c r="C54" s="1062"/>
      <c r="D54" s="1062"/>
      <c r="E54" s="1062"/>
      <c r="F54" s="1062"/>
      <c r="G54" s="1062"/>
      <c r="H54" s="1062"/>
      <c r="I54" s="1062"/>
      <c r="J54" s="1062"/>
      <c r="K54" s="1062"/>
      <c r="L54" s="1062"/>
      <c r="M54" s="1062"/>
      <c r="N54" s="1062"/>
      <c r="O54" s="1062"/>
      <c r="P54" s="1062"/>
      <c r="Q54" s="1062"/>
      <c r="R54" s="1062"/>
      <c r="S54" s="1062"/>
      <c r="T54" s="1062"/>
      <c r="U54" s="1062"/>
      <c r="V54" s="1062"/>
      <c r="W54" s="1062"/>
      <c r="X54" s="1062"/>
      <c r="Y54" s="1062"/>
      <c r="Z54" s="1062"/>
      <c r="AA54" s="1062"/>
      <c r="AB54" s="1062"/>
      <c r="AC54" s="1062"/>
      <c r="AD54" s="1062"/>
      <c r="AE54" s="1062"/>
      <c r="AF54" s="1062"/>
      <c r="AG54" s="1062"/>
      <c r="AH54" s="1062"/>
      <c r="AI54" s="1062"/>
      <c r="AJ54" s="1062"/>
      <c r="AK54" s="1062"/>
      <c r="AL54" s="1062"/>
      <c r="AM54" s="1062"/>
      <c r="AN54" s="1062"/>
      <c r="AO54" s="1062"/>
      <c r="AP54" s="1062"/>
      <c r="AQ54" s="1062"/>
      <c r="AR54" s="1062"/>
      <c r="AS54" s="1062"/>
      <c r="AT54" s="1062"/>
      <c r="AU54" s="1062"/>
      <c r="AV54" s="185"/>
      <c r="AW54" s="185"/>
      <c r="AX54" s="1062" t="str">
        <f>'Настройки ТИК'!$B$9</f>
        <v>${name_choice}</v>
      </c>
      <c r="AY54" s="1062"/>
      <c r="AZ54" s="1062"/>
      <c r="BA54" s="1062"/>
      <c r="BB54" s="1062"/>
      <c r="BC54" s="1062"/>
      <c r="BD54" s="1062"/>
      <c r="BE54" s="1062"/>
      <c r="BF54" s="1062"/>
      <c r="BG54" s="1062"/>
      <c r="BH54" s="1062"/>
      <c r="BI54" s="1062"/>
      <c r="BJ54" s="1062"/>
      <c r="BK54" s="1062"/>
      <c r="BL54" s="1062"/>
      <c r="BM54" s="1062"/>
      <c r="BN54" s="1062"/>
      <c r="BO54" s="1062"/>
      <c r="BP54" s="1062"/>
      <c r="BQ54" s="1062"/>
      <c r="BR54" s="1062"/>
      <c r="BS54" s="1062"/>
      <c r="BT54" s="1062"/>
      <c r="BU54" s="1062"/>
      <c r="BV54" s="1062"/>
      <c r="BW54" s="1062"/>
      <c r="BX54" s="1062"/>
      <c r="BY54" s="1062"/>
      <c r="BZ54" s="1062"/>
      <c r="CA54" s="1062"/>
      <c r="CB54" s="1062"/>
      <c r="CC54" s="1062"/>
      <c r="CD54" s="1062"/>
      <c r="CE54" s="1062"/>
      <c r="CF54" s="1062"/>
      <c r="CG54" s="1062"/>
      <c r="CH54" s="1062"/>
      <c r="CI54" s="1062"/>
      <c r="CJ54" s="1062"/>
      <c r="CK54" s="1062"/>
      <c r="CL54" s="1062"/>
      <c r="CM54" s="1062"/>
      <c r="CN54" s="1062"/>
      <c r="CO54" s="1062"/>
      <c r="CP54" s="1062"/>
      <c r="CQ54" s="1062"/>
      <c r="CS54" s="185"/>
      <c r="CT54" s="1062" t="str">
        <f>'Настройки ТИК'!$B$9</f>
        <v>${name_choice}</v>
      </c>
      <c r="CU54" s="1062"/>
      <c r="CV54" s="1062"/>
      <c r="CW54" s="1062"/>
      <c r="CX54" s="1062"/>
      <c r="CY54" s="1062"/>
      <c r="CZ54" s="1062"/>
      <c r="DA54" s="1062"/>
      <c r="DB54" s="1062"/>
      <c r="DC54" s="1062"/>
      <c r="DD54" s="1062"/>
      <c r="DE54" s="1062"/>
      <c r="DF54" s="1062"/>
      <c r="DG54" s="1062"/>
      <c r="DH54" s="1062"/>
      <c r="DI54" s="1062"/>
      <c r="DJ54" s="1062"/>
      <c r="DK54" s="1062"/>
      <c r="DL54" s="1062"/>
      <c r="DM54" s="1062"/>
      <c r="DN54" s="1062"/>
      <c r="DO54" s="1062"/>
      <c r="DP54" s="1062"/>
      <c r="DQ54" s="1062"/>
      <c r="DR54" s="1062"/>
      <c r="DS54" s="1062"/>
      <c r="DT54" s="1062"/>
      <c r="DU54" s="1062"/>
      <c r="DV54" s="1062"/>
      <c r="DW54" s="1062"/>
      <c r="DX54" s="1062"/>
      <c r="DY54" s="1062"/>
      <c r="DZ54" s="1062"/>
      <c r="EA54" s="1062"/>
      <c r="EB54" s="1062"/>
      <c r="EC54" s="1062"/>
      <c r="ED54" s="1062"/>
      <c r="EE54" s="1062"/>
      <c r="EF54" s="1062"/>
      <c r="EG54" s="1062"/>
      <c r="EH54" s="1062"/>
      <c r="EI54" s="1062"/>
      <c r="EJ54" s="1062"/>
      <c r="EK54" s="1062"/>
      <c r="EL54" s="1062"/>
      <c r="EM54" s="1062"/>
    </row>
    <row r="55" spans="1:143" ht="18.75" customHeight="1">
      <c r="A55" s="185"/>
      <c r="B55" s="193"/>
      <c r="C55" s="193"/>
      <c r="D55" s="1061" t="s">
        <v>567</v>
      </c>
      <c r="E55" s="1061"/>
      <c r="F55" s="177" t="s">
        <v>568</v>
      </c>
      <c r="G55" s="196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  <c r="AN55" s="194"/>
      <c r="AO55" s="194"/>
      <c r="AP55" s="194"/>
      <c r="AQ55" s="194"/>
      <c r="AR55" s="194"/>
      <c r="AS55" s="194"/>
      <c r="AT55" s="194"/>
      <c r="AU55" s="194"/>
      <c r="AV55" s="185"/>
      <c r="AW55" s="185"/>
      <c r="AX55" s="193"/>
      <c r="AY55" s="193"/>
      <c r="AZ55" s="1061" t="s">
        <v>567</v>
      </c>
      <c r="BA55" s="1061"/>
      <c r="BB55" s="177" t="s">
        <v>568</v>
      </c>
      <c r="BC55" s="196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94"/>
      <c r="CE55" s="194"/>
      <c r="CF55" s="194"/>
      <c r="CG55" s="194"/>
      <c r="CH55" s="194"/>
      <c r="CI55" s="194"/>
      <c r="CJ55" s="194"/>
      <c r="CK55" s="194"/>
      <c r="CL55" s="194"/>
      <c r="CM55" s="194"/>
      <c r="CN55" s="194"/>
      <c r="CO55" s="194"/>
      <c r="CP55" s="194"/>
      <c r="CQ55" s="194"/>
      <c r="CS55" s="185"/>
      <c r="CT55" s="193"/>
      <c r="CU55" s="193"/>
      <c r="CV55" s="1061" t="s">
        <v>567</v>
      </c>
      <c r="CW55" s="1061"/>
      <c r="CX55" s="177" t="s">
        <v>568</v>
      </c>
      <c r="CY55" s="196"/>
      <c r="CZ55" s="194"/>
      <c r="DA55" s="194"/>
      <c r="DB55" s="194"/>
      <c r="DC55" s="194"/>
      <c r="DD55" s="194"/>
      <c r="DE55" s="194"/>
      <c r="DF55" s="194"/>
      <c r="DG55" s="194"/>
      <c r="DH55" s="194"/>
      <c r="DI55" s="194"/>
      <c r="DJ55" s="194"/>
      <c r="DK55" s="194"/>
      <c r="DL55" s="194"/>
      <c r="DM55" s="194"/>
      <c r="DN55" s="194"/>
      <c r="DO55" s="194"/>
      <c r="DP55" s="194"/>
      <c r="DQ55" s="194"/>
      <c r="DR55" s="194"/>
      <c r="DS55" s="194"/>
      <c r="DT55" s="194"/>
      <c r="DU55" s="194"/>
      <c r="DV55" s="194"/>
      <c r="DW55" s="194"/>
      <c r="DX55" s="194"/>
      <c r="DY55" s="194"/>
      <c r="DZ55" s="194"/>
      <c r="EA55" s="194"/>
      <c r="EB55" s="194"/>
      <c r="EC55" s="194"/>
      <c r="ED55" s="194"/>
      <c r="EE55" s="194"/>
      <c r="EF55" s="194"/>
      <c r="EG55" s="194"/>
      <c r="EH55" s="194"/>
      <c r="EI55" s="194"/>
      <c r="EJ55" s="194"/>
      <c r="EK55" s="194"/>
      <c r="EL55" s="194"/>
      <c r="EM55" s="194"/>
    </row>
    <row r="56" spans="1:143" ht="18.75" customHeight="1">
      <c r="A56" s="185"/>
      <c r="B56" s="1050">
        <f>I$32</f>
        <v>0</v>
      </c>
      <c r="C56" s="1050"/>
      <c r="D56" s="1050"/>
      <c r="E56" s="1050"/>
      <c r="F56" s="1050"/>
      <c r="G56" s="1050"/>
      <c r="H56" s="1050"/>
      <c r="I56" s="1050"/>
      <c r="J56" s="1050"/>
      <c r="K56" s="1050"/>
      <c r="L56" s="1050"/>
      <c r="M56" s="1050"/>
      <c r="N56" s="1050"/>
      <c r="O56" s="1050"/>
      <c r="P56" s="1050"/>
      <c r="Q56" s="1050"/>
      <c r="R56" s="1050"/>
      <c r="S56" s="1050"/>
      <c r="T56" s="1050"/>
      <c r="U56" s="177" t="s">
        <v>569</v>
      </c>
      <c r="V56" s="193"/>
      <c r="W56" s="193"/>
      <c r="X56" s="185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85"/>
      <c r="AW56" s="185"/>
      <c r="AX56" s="1050">
        <f>BE$32</f>
        <v>0</v>
      </c>
      <c r="AY56" s="1050"/>
      <c r="AZ56" s="1050"/>
      <c r="BA56" s="1050"/>
      <c r="BB56" s="1050"/>
      <c r="BC56" s="1050"/>
      <c r="BD56" s="1050"/>
      <c r="BE56" s="1050"/>
      <c r="BF56" s="1050"/>
      <c r="BG56" s="1050"/>
      <c r="BH56" s="1050"/>
      <c r="BI56" s="1050"/>
      <c r="BJ56" s="1050"/>
      <c r="BK56" s="1050"/>
      <c r="BL56" s="1050"/>
      <c r="BM56" s="1050"/>
      <c r="BN56" s="1050"/>
      <c r="BO56" s="1050"/>
      <c r="BP56" s="1050"/>
      <c r="BQ56" s="177" t="s">
        <v>569</v>
      </c>
      <c r="BR56" s="193"/>
      <c r="BS56" s="193"/>
      <c r="BT56" s="185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S56" s="185"/>
      <c r="CT56" s="1050">
        <f>DA$32</f>
        <v>0</v>
      </c>
      <c r="CU56" s="1050"/>
      <c r="CV56" s="1050"/>
      <c r="CW56" s="1050"/>
      <c r="CX56" s="1050"/>
      <c r="CY56" s="1050"/>
      <c r="CZ56" s="1050"/>
      <c r="DA56" s="1050"/>
      <c r="DB56" s="1050"/>
      <c r="DC56" s="1050"/>
      <c r="DD56" s="1050"/>
      <c r="DE56" s="1050"/>
      <c r="DF56" s="1050"/>
      <c r="DG56" s="1050"/>
      <c r="DH56" s="1050"/>
      <c r="DI56" s="1050"/>
      <c r="DJ56" s="1050"/>
      <c r="DK56" s="1050"/>
      <c r="DL56" s="1050"/>
      <c r="DM56" s="177" t="s">
        <v>569</v>
      </c>
      <c r="DN56" s="193"/>
      <c r="DO56" s="193"/>
      <c r="DP56" s="185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</row>
    <row r="57" spans="1:143" ht="153.75" customHeight="1">
      <c r="A57" s="185"/>
      <c r="B57" s="1033" t="s">
        <v>570</v>
      </c>
      <c r="C57" s="1033"/>
      <c r="D57" s="1033"/>
      <c r="E57" s="1033"/>
      <c r="F57" s="1033"/>
      <c r="G57" s="1033"/>
      <c r="H57" s="1033"/>
      <c r="I57" s="1033"/>
      <c r="J57" s="1033"/>
      <c r="K57" s="1033"/>
      <c r="L57" s="1033"/>
      <c r="M57" s="1033"/>
      <c r="N57" s="1033"/>
      <c r="O57" s="1033"/>
      <c r="P57" s="1033"/>
      <c r="Q57" s="1033"/>
      <c r="R57" s="1033"/>
      <c r="S57" s="1033"/>
      <c r="T57" s="1033"/>
      <c r="U57" s="1033"/>
      <c r="V57" s="1033"/>
      <c r="W57" s="1033"/>
      <c r="X57" s="1033"/>
      <c r="Y57" s="1033"/>
      <c r="Z57" s="1033"/>
      <c r="AA57" s="1033"/>
      <c r="AB57" s="1033"/>
      <c r="AC57" s="1033"/>
      <c r="AD57" s="1033"/>
      <c r="AE57" s="1033"/>
      <c r="AF57" s="1033"/>
      <c r="AG57" s="1033"/>
      <c r="AH57" s="1033"/>
      <c r="AI57" s="1033"/>
      <c r="AJ57" s="1033"/>
      <c r="AK57" s="1033"/>
      <c r="AL57" s="1033"/>
      <c r="AM57" s="1033"/>
      <c r="AN57" s="1033"/>
      <c r="AO57" s="1033"/>
      <c r="AP57" s="1033"/>
      <c r="AQ57" s="1033"/>
      <c r="AR57" s="1033"/>
      <c r="AS57" s="1033"/>
      <c r="AT57" s="1033"/>
      <c r="AU57" s="1033"/>
      <c r="AV57" s="185"/>
      <c r="AW57" s="185"/>
      <c r="AX57" s="1033" t="s">
        <v>570</v>
      </c>
      <c r="AY57" s="1033"/>
      <c r="AZ57" s="1033"/>
      <c r="BA57" s="1033"/>
      <c r="BB57" s="1033"/>
      <c r="BC57" s="1033"/>
      <c r="BD57" s="1033"/>
      <c r="BE57" s="1033"/>
      <c r="BF57" s="1033"/>
      <c r="BG57" s="1033"/>
      <c r="BH57" s="1033"/>
      <c r="BI57" s="1033"/>
      <c r="BJ57" s="1033"/>
      <c r="BK57" s="1033"/>
      <c r="BL57" s="1033"/>
      <c r="BM57" s="1033"/>
      <c r="BN57" s="1033"/>
      <c r="BO57" s="1033"/>
      <c r="BP57" s="1033"/>
      <c r="BQ57" s="1033"/>
      <c r="BR57" s="1033"/>
      <c r="BS57" s="1033"/>
      <c r="BT57" s="1033"/>
      <c r="BU57" s="1033"/>
      <c r="BV57" s="1033"/>
      <c r="BW57" s="1033"/>
      <c r="BX57" s="1033"/>
      <c r="BY57" s="1033"/>
      <c r="BZ57" s="1033"/>
      <c r="CA57" s="1033"/>
      <c r="CB57" s="1033"/>
      <c r="CC57" s="1033"/>
      <c r="CD57" s="1033"/>
      <c r="CE57" s="1033"/>
      <c r="CF57" s="1033"/>
      <c r="CG57" s="1033"/>
      <c r="CH57" s="1033"/>
      <c r="CI57" s="1033"/>
      <c r="CJ57" s="1033"/>
      <c r="CK57" s="1033"/>
      <c r="CL57" s="1033"/>
      <c r="CM57" s="1033"/>
      <c r="CN57" s="1033"/>
      <c r="CO57" s="1033"/>
      <c r="CP57" s="1033"/>
      <c r="CQ57" s="1033"/>
      <c r="CS57" s="185"/>
      <c r="CT57" s="1033" t="s">
        <v>570</v>
      </c>
      <c r="CU57" s="1033"/>
      <c r="CV57" s="1033"/>
      <c r="CW57" s="1033"/>
      <c r="CX57" s="1033"/>
      <c r="CY57" s="1033"/>
      <c r="CZ57" s="1033"/>
      <c r="DA57" s="1033"/>
      <c r="DB57" s="1033"/>
      <c r="DC57" s="1033"/>
      <c r="DD57" s="1033"/>
      <c r="DE57" s="1033"/>
      <c r="DF57" s="1033"/>
      <c r="DG57" s="1033"/>
      <c r="DH57" s="1033"/>
      <c r="DI57" s="1033"/>
      <c r="DJ57" s="1033"/>
      <c r="DK57" s="1033"/>
      <c r="DL57" s="1033"/>
      <c r="DM57" s="1033"/>
      <c r="DN57" s="1033"/>
      <c r="DO57" s="1033"/>
      <c r="DP57" s="1033"/>
      <c r="DQ57" s="1033"/>
      <c r="DR57" s="1033"/>
      <c r="DS57" s="1033"/>
      <c r="DT57" s="1033"/>
      <c r="DU57" s="1033"/>
      <c r="DV57" s="1033"/>
      <c r="DW57" s="1033"/>
      <c r="DX57" s="1033"/>
      <c r="DY57" s="1033"/>
      <c r="DZ57" s="1033"/>
      <c r="EA57" s="1033"/>
      <c r="EB57" s="1033"/>
      <c r="EC57" s="1033"/>
      <c r="ED57" s="1033"/>
      <c r="EE57" s="1033"/>
      <c r="EF57" s="1033"/>
      <c r="EG57" s="1033"/>
      <c r="EH57" s="1033"/>
      <c r="EI57" s="1033"/>
      <c r="EJ57" s="1033"/>
      <c r="EK57" s="1033"/>
      <c r="EL57" s="1033"/>
      <c r="EM57" s="1033"/>
    </row>
    <row r="58" spans="1:143" ht="18.75" customHeight="1">
      <c r="A58" s="185"/>
      <c r="B58" s="193"/>
      <c r="C58" s="193"/>
      <c r="D58" s="1061" t="s">
        <v>571</v>
      </c>
      <c r="E58" s="1061"/>
      <c r="F58" s="177" t="s">
        <v>572</v>
      </c>
      <c r="G58" s="196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194"/>
      <c r="AT58" s="194"/>
      <c r="AU58" s="194"/>
      <c r="AV58" s="185"/>
      <c r="AW58" s="185"/>
      <c r="AX58" s="193"/>
      <c r="AY58" s="193"/>
      <c r="AZ58" s="1061" t="s">
        <v>571</v>
      </c>
      <c r="BA58" s="1061"/>
      <c r="BB58" s="177" t="s">
        <v>572</v>
      </c>
      <c r="BC58" s="196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S58" s="185"/>
      <c r="CT58" s="193"/>
      <c r="CU58" s="193"/>
      <c r="CV58" s="1061" t="s">
        <v>571</v>
      </c>
      <c r="CW58" s="1061"/>
      <c r="CX58" s="177" t="s">
        <v>572</v>
      </c>
      <c r="CY58" s="196"/>
      <c r="CZ58" s="194"/>
      <c r="DA58" s="194"/>
      <c r="DB58" s="194"/>
      <c r="DC58" s="194"/>
      <c r="DD58" s="194"/>
      <c r="DE58" s="194"/>
      <c r="DF58" s="194"/>
      <c r="DG58" s="194"/>
      <c r="DH58" s="194"/>
      <c r="DI58" s="194"/>
      <c r="DJ58" s="194"/>
      <c r="DK58" s="194"/>
      <c r="DL58" s="194"/>
      <c r="DM58" s="194"/>
      <c r="DN58" s="194"/>
      <c r="DO58" s="194"/>
      <c r="DP58" s="194"/>
      <c r="DQ58" s="194"/>
      <c r="DR58" s="194"/>
      <c r="DS58" s="194"/>
      <c r="DT58" s="194"/>
      <c r="DU58" s="194"/>
      <c r="DV58" s="194"/>
      <c r="DW58" s="194"/>
      <c r="DX58" s="194"/>
      <c r="DY58" s="194"/>
      <c r="DZ58" s="194"/>
      <c r="EA58" s="194"/>
      <c r="EB58" s="194"/>
      <c r="EC58" s="194"/>
      <c r="ED58" s="194"/>
      <c r="EE58" s="194"/>
      <c r="EF58" s="194"/>
      <c r="EG58" s="194"/>
      <c r="EH58" s="194"/>
      <c r="EI58" s="194"/>
      <c r="EJ58" s="194"/>
      <c r="EK58" s="194"/>
      <c r="EL58" s="194"/>
      <c r="EM58" s="194"/>
    </row>
    <row r="59" spans="1:143" ht="18.75" customHeight="1">
      <c r="A59" s="185"/>
      <c r="B59" s="1030" t="s">
        <v>573</v>
      </c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85"/>
      <c r="AW59" s="185"/>
      <c r="AX59" s="1030" t="s">
        <v>573</v>
      </c>
      <c r="AY59" s="1030"/>
      <c r="AZ59" s="1030"/>
      <c r="BA59" s="1030"/>
      <c r="BB59" s="1030"/>
      <c r="BC59" s="1030"/>
      <c r="BD59" s="1030"/>
      <c r="BE59" s="1030"/>
      <c r="BF59" s="1030"/>
      <c r="BG59" s="1030"/>
      <c r="BH59" s="1030"/>
      <c r="BI59" s="1030"/>
      <c r="BJ59" s="1030"/>
      <c r="BK59" s="1030"/>
      <c r="BL59" s="1030"/>
      <c r="BM59" s="1030"/>
      <c r="BN59" s="1030"/>
      <c r="BO59" s="1030"/>
      <c r="BP59" s="1030"/>
      <c r="BQ59" s="1030"/>
      <c r="BR59" s="1030"/>
      <c r="BS59" s="1030"/>
      <c r="BT59" s="1030"/>
      <c r="BU59" s="1030"/>
      <c r="BV59" s="1030"/>
      <c r="BW59" s="1030"/>
      <c r="BX59" s="1030"/>
      <c r="BY59" s="1030"/>
      <c r="BZ59" s="1030"/>
      <c r="CA59" s="1030"/>
      <c r="CB59" s="1030"/>
      <c r="CC59" s="1030"/>
      <c r="CD59" s="1030"/>
      <c r="CE59" s="1030"/>
      <c r="CF59" s="1030"/>
      <c r="CG59" s="1030"/>
      <c r="CH59" s="1030"/>
      <c r="CI59" s="1030"/>
      <c r="CJ59" s="1030"/>
      <c r="CK59" s="1030"/>
      <c r="CL59" s="1030"/>
      <c r="CM59" s="1030"/>
      <c r="CN59" s="1030"/>
      <c r="CO59" s="1030"/>
      <c r="CP59" s="1030"/>
      <c r="CQ59" s="1030"/>
      <c r="CS59" s="185"/>
      <c r="CT59" s="1030" t="s">
        <v>573</v>
      </c>
      <c r="CU59" s="1030"/>
      <c r="CV59" s="1030"/>
      <c r="CW59" s="1030"/>
      <c r="CX59" s="1030"/>
      <c r="CY59" s="1030"/>
      <c r="CZ59" s="1030"/>
      <c r="DA59" s="1030"/>
      <c r="DB59" s="1030"/>
      <c r="DC59" s="1030"/>
      <c r="DD59" s="1030"/>
      <c r="DE59" s="1030"/>
      <c r="DF59" s="1030"/>
      <c r="DG59" s="1030"/>
      <c r="DH59" s="1030"/>
      <c r="DI59" s="1030"/>
      <c r="DJ59" s="1030"/>
      <c r="DK59" s="1030"/>
      <c r="DL59" s="1030"/>
      <c r="DM59" s="1030"/>
      <c r="DN59" s="1030"/>
      <c r="DO59" s="1030"/>
      <c r="DP59" s="1030"/>
      <c r="DQ59" s="1030"/>
      <c r="DR59" s="1030"/>
      <c r="DS59" s="1030"/>
      <c r="DT59" s="1030"/>
      <c r="DU59" s="1030"/>
      <c r="DV59" s="1030"/>
      <c r="DW59" s="1030"/>
      <c r="DX59" s="1030"/>
      <c r="DY59" s="1030"/>
      <c r="DZ59" s="1030"/>
      <c r="EA59" s="1030"/>
      <c r="EB59" s="1030"/>
      <c r="EC59" s="1030"/>
      <c r="ED59" s="1030"/>
      <c r="EE59" s="1030"/>
      <c r="EF59" s="1030"/>
      <c r="EG59" s="1030"/>
      <c r="EH59" s="1030"/>
      <c r="EI59" s="1030"/>
      <c r="EJ59" s="1030"/>
      <c r="EK59" s="1030"/>
      <c r="EL59" s="1030"/>
      <c r="EM59" s="1030"/>
    </row>
    <row r="60" spans="1:143" ht="18.75" customHeight="1">
      <c r="A60" s="185"/>
      <c r="B60" s="990">
        <f>I$33</f>
        <v>0</v>
      </c>
      <c r="C60" s="990"/>
      <c r="D60" s="990"/>
      <c r="E60" s="990"/>
      <c r="F60" s="990"/>
      <c r="G60" s="990"/>
      <c r="H60" s="990"/>
      <c r="I60" s="990"/>
      <c r="J60" s="990"/>
      <c r="K60" s="990"/>
      <c r="L60" s="990"/>
      <c r="M60" s="990"/>
      <c r="N60" s="990"/>
      <c r="O60" s="990"/>
      <c r="P60" s="990"/>
      <c r="Q60" s="990"/>
      <c r="R60" s="990"/>
      <c r="S60" s="990"/>
      <c r="T60" s="990"/>
      <c r="U60" s="990"/>
      <c r="V60" s="990"/>
      <c r="W60" s="990"/>
      <c r="X60" s="990"/>
      <c r="Y60" s="990"/>
      <c r="Z60" s="990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185"/>
      <c r="AW60" s="185"/>
      <c r="AX60" s="990">
        <f>BE$33</f>
        <v>0</v>
      </c>
      <c r="AY60" s="990"/>
      <c r="AZ60" s="990"/>
      <c r="BA60" s="990"/>
      <c r="BB60" s="990"/>
      <c r="BC60" s="990"/>
      <c r="BD60" s="990"/>
      <c r="BE60" s="990"/>
      <c r="BF60" s="990"/>
      <c r="BG60" s="990"/>
      <c r="BH60" s="990"/>
      <c r="BI60" s="990"/>
      <c r="BJ60" s="990"/>
      <c r="BK60" s="990"/>
      <c r="BL60" s="990"/>
      <c r="BM60" s="990"/>
      <c r="BN60" s="990"/>
      <c r="BO60" s="990"/>
      <c r="BP60" s="990"/>
      <c r="BQ60" s="990"/>
      <c r="BR60" s="990"/>
      <c r="BS60" s="990"/>
      <c r="BT60" s="990"/>
      <c r="BU60" s="990"/>
      <c r="BV60" s="990"/>
      <c r="BW60" s="990"/>
      <c r="BX60" s="990"/>
      <c r="BY60" s="990"/>
      <c r="BZ60" s="990"/>
      <c r="CA60" s="990"/>
      <c r="CB60" s="990"/>
      <c r="CC60" s="990"/>
      <c r="CD60" s="990"/>
      <c r="CE60" s="990"/>
      <c r="CF60" s="990"/>
      <c r="CG60" s="990"/>
      <c r="CH60" s="990"/>
      <c r="CI60" s="990"/>
      <c r="CJ60" s="990"/>
      <c r="CK60" s="990"/>
      <c r="CL60" s="990"/>
      <c r="CM60" s="990"/>
      <c r="CN60" s="990"/>
      <c r="CO60" s="990"/>
      <c r="CP60" s="990"/>
      <c r="CQ60" s="990"/>
      <c r="CS60" s="185"/>
      <c r="CT60" s="990">
        <f>DA$33</f>
        <v>0</v>
      </c>
      <c r="CU60" s="990"/>
      <c r="CV60" s="990"/>
      <c r="CW60" s="990"/>
      <c r="CX60" s="990"/>
      <c r="CY60" s="990"/>
      <c r="CZ60" s="990"/>
      <c r="DA60" s="990"/>
      <c r="DB60" s="990"/>
      <c r="DC60" s="990"/>
      <c r="DD60" s="990"/>
      <c r="DE60" s="990"/>
      <c r="DF60" s="990"/>
      <c r="DG60" s="990"/>
      <c r="DH60" s="990"/>
      <c r="DI60" s="990"/>
      <c r="DJ60" s="990"/>
      <c r="DK60" s="990"/>
      <c r="DL60" s="990"/>
      <c r="DM60" s="990"/>
      <c r="DN60" s="990"/>
      <c r="DO60" s="990"/>
      <c r="DP60" s="990"/>
      <c r="DQ60" s="990"/>
      <c r="DR60" s="990"/>
      <c r="DS60" s="990"/>
      <c r="DT60" s="990"/>
      <c r="DU60" s="990"/>
      <c r="DV60" s="990"/>
      <c r="DW60" s="990"/>
      <c r="DX60" s="990"/>
      <c r="DY60" s="990"/>
      <c r="DZ60" s="990"/>
      <c r="EA60" s="990"/>
      <c r="EB60" s="990"/>
      <c r="EC60" s="990"/>
      <c r="ED60" s="990"/>
      <c r="EE60" s="990"/>
      <c r="EF60" s="990"/>
      <c r="EG60" s="990"/>
      <c r="EH60" s="990"/>
      <c r="EI60" s="990"/>
      <c r="EJ60" s="990"/>
      <c r="EK60" s="990"/>
      <c r="EL60" s="990"/>
      <c r="EM60" s="990"/>
    </row>
    <row r="61" spans="1:143" ht="18.75" customHeight="1">
      <c r="A61" s="185"/>
      <c r="B61" s="193"/>
      <c r="C61" s="193"/>
      <c r="D61" s="1061" t="s">
        <v>574</v>
      </c>
      <c r="E61" s="1061"/>
      <c r="F61" s="185"/>
      <c r="G61" s="177" t="s">
        <v>575</v>
      </c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  <c r="AN61" s="194"/>
      <c r="AO61" s="194"/>
      <c r="AP61" s="194"/>
      <c r="AQ61" s="194"/>
      <c r="AR61" s="194"/>
      <c r="AS61" s="194"/>
      <c r="AT61" s="194"/>
      <c r="AU61" s="194"/>
      <c r="AV61" s="185"/>
      <c r="AW61" s="185"/>
      <c r="AX61" s="193"/>
      <c r="AY61" s="193"/>
      <c r="AZ61" s="1061" t="s">
        <v>574</v>
      </c>
      <c r="BA61" s="1061"/>
      <c r="BB61" s="185"/>
      <c r="BC61" s="177" t="s">
        <v>575</v>
      </c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  <c r="BR61" s="194"/>
      <c r="BS61" s="194"/>
      <c r="BT61" s="194"/>
      <c r="BU61" s="194"/>
      <c r="BV61" s="194"/>
      <c r="BW61" s="194"/>
      <c r="BX61" s="194"/>
      <c r="BY61" s="194"/>
      <c r="BZ61" s="194"/>
      <c r="CA61" s="194"/>
      <c r="CB61" s="194"/>
      <c r="CC61" s="194"/>
      <c r="CD61" s="194"/>
      <c r="CE61" s="194"/>
      <c r="CF61" s="194"/>
      <c r="CG61" s="194"/>
      <c r="CH61" s="194"/>
      <c r="CI61" s="194"/>
      <c r="CJ61" s="194"/>
      <c r="CK61" s="194"/>
      <c r="CL61" s="194"/>
      <c r="CM61" s="194"/>
      <c r="CN61" s="194"/>
      <c r="CO61" s="194"/>
      <c r="CP61" s="194"/>
      <c r="CQ61" s="194"/>
      <c r="CS61" s="185"/>
      <c r="CT61" s="193"/>
      <c r="CU61" s="193"/>
      <c r="CV61" s="1061" t="s">
        <v>574</v>
      </c>
      <c r="CW61" s="1061"/>
      <c r="CX61" s="185"/>
      <c r="CY61" s="177" t="s">
        <v>575</v>
      </c>
      <c r="CZ61" s="194"/>
      <c r="DA61" s="194"/>
      <c r="DB61" s="194"/>
      <c r="DC61" s="194"/>
      <c r="DD61" s="194"/>
      <c r="DE61" s="194"/>
      <c r="DF61" s="194"/>
      <c r="DG61" s="194"/>
      <c r="DH61" s="194"/>
      <c r="DI61" s="194"/>
      <c r="DJ61" s="194"/>
      <c r="DK61" s="194"/>
      <c r="DL61" s="194"/>
      <c r="DM61" s="194"/>
      <c r="DN61" s="194"/>
      <c r="DO61" s="194"/>
      <c r="DP61" s="194"/>
      <c r="DQ61" s="194"/>
      <c r="DR61" s="194"/>
      <c r="DS61" s="194"/>
      <c r="DT61" s="194"/>
      <c r="DU61" s="194"/>
      <c r="DV61" s="194"/>
      <c r="DW61" s="194"/>
      <c r="DX61" s="194"/>
      <c r="DY61" s="194"/>
      <c r="DZ61" s="194"/>
      <c r="EA61" s="194"/>
      <c r="EB61" s="194"/>
      <c r="EC61" s="194"/>
      <c r="ED61" s="194"/>
      <c r="EE61" s="194"/>
      <c r="EF61" s="194"/>
      <c r="EG61" s="194"/>
      <c r="EH61" s="194"/>
      <c r="EI61" s="194"/>
      <c r="EJ61" s="194"/>
      <c r="EK61" s="194"/>
      <c r="EL61" s="194"/>
      <c r="EM61" s="194"/>
    </row>
    <row r="62" spans="1:143" ht="59.25" customHeight="1">
      <c r="A62" s="185"/>
      <c r="B62" s="1030" t="s">
        <v>576</v>
      </c>
      <c r="C62" s="1030"/>
      <c r="D62" s="1030"/>
      <c r="E62" s="1030"/>
      <c r="F62" s="1030"/>
      <c r="G62" s="1030"/>
      <c r="H62" s="1030"/>
      <c r="I62" s="1030"/>
      <c r="J62" s="1030"/>
      <c r="K62" s="1030"/>
      <c r="L62" s="1030"/>
      <c r="M62" s="1030"/>
      <c r="N62" s="1030"/>
      <c r="O62" s="1030"/>
      <c r="P62" s="1030"/>
      <c r="Q62" s="1030"/>
      <c r="R62" s="1030"/>
      <c r="S62" s="1030"/>
      <c r="T62" s="1030"/>
      <c r="U62" s="1030"/>
      <c r="V62" s="1030"/>
      <c r="W62" s="1030"/>
      <c r="X62" s="1030"/>
      <c r="Y62" s="1030"/>
      <c r="Z62" s="1030"/>
      <c r="AA62" s="1030"/>
      <c r="AB62" s="1030"/>
      <c r="AC62" s="1030"/>
      <c r="AD62" s="1030"/>
      <c r="AE62" s="1030"/>
      <c r="AF62" s="1030"/>
      <c r="AG62" s="1030"/>
      <c r="AH62" s="1030"/>
      <c r="AI62" s="1030"/>
      <c r="AJ62" s="1030"/>
      <c r="AK62" s="1030"/>
      <c r="AL62" s="1030"/>
      <c r="AM62" s="1030"/>
      <c r="AN62" s="1030"/>
      <c r="AO62" s="1030"/>
      <c r="AP62" s="1030"/>
      <c r="AQ62" s="1030"/>
      <c r="AR62" s="1030"/>
      <c r="AS62" s="1030"/>
      <c r="AT62" s="1030"/>
      <c r="AU62" s="1030"/>
      <c r="AV62" s="185"/>
      <c r="AW62" s="185"/>
      <c r="AX62" s="1030" t="s">
        <v>576</v>
      </c>
      <c r="AY62" s="1030"/>
      <c r="AZ62" s="1030"/>
      <c r="BA62" s="1030"/>
      <c r="BB62" s="1030"/>
      <c r="BC62" s="1030"/>
      <c r="BD62" s="1030"/>
      <c r="BE62" s="1030"/>
      <c r="BF62" s="1030"/>
      <c r="BG62" s="1030"/>
      <c r="BH62" s="1030"/>
      <c r="BI62" s="1030"/>
      <c r="BJ62" s="1030"/>
      <c r="BK62" s="1030"/>
      <c r="BL62" s="1030"/>
      <c r="BM62" s="1030"/>
      <c r="BN62" s="1030"/>
      <c r="BO62" s="1030"/>
      <c r="BP62" s="1030"/>
      <c r="BQ62" s="1030"/>
      <c r="BR62" s="1030"/>
      <c r="BS62" s="1030"/>
      <c r="BT62" s="1030"/>
      <c r="BU62" s="1030"/>
      <c r="BV62" s="1030"/>
      <c r="BW62" s="1030"/>
      <c r="BX62" s="1030"/>
      <c r="BY62" s="1030"/>
      <c r="BZ62" s="1030"/>
      <c r="CA62" s="1030"/>
      <c r="CB62" s="1030"/>
      <c r="CC62" s="1030"/>
      <c r="CD62" s="1030"/>
      <c r="CE62" s="1030"/>
      <c r="CF62" s="1030"/>
      <c r="CG62" s="1030"/>
      <c r="CH62" s="1030"/>
      <c r="CI62" s="1030"/>
      <c r="CJ62" s="1030"/>
      <c r="CK62" s="1030"/>
      <c r="CL62" s="1030"/>
      <c r="CM62" s="1030"/>
      <c r="CN62" s="1030"/>
      <c r="CO62" s="1030"/>
      <c r="CP62" s="1030"/>
      <c r="CQ62" s="1030"/>
      <c r="CS62" s="185"/>
      <c r="CT62" s="1030" t="s">
        <v>576</v>
      </c>
      <c r="CU62" s="1030"/>
      <c r="CV62" s="1030"/>
      <c r="CW62" s="1030"/>
      <c r="CX62" s="1030"/>
      <c r="CY62" s="1030"/>
      <c r="CZ62" s="1030"/>
      <c r="DA62" s="1030"/>
      <c r="DB62" s="1030"/>
      <c r="DC62" s="1030"/>
      <c r="DD62" s="1030"/>
      <c r="DE62" s="1030"/>
      <c r="DF62" s="1030"/>
      <c r="DG62" s="1030"/>
      <c r="DH62" s="1030"/>
      <c r="DI62" s="1030"/>
      <c r="DJ62" s="1030"/>
      <c r="DK62" s="1030"/>
      <c r="DL62" s="1030"/>
      <c r="DM62" s="1030"/>
      <c r="DN62" s="1030"/>
      <c r="DO62" s="1030"/>
      <c r="DP62" s="1030"/>
      <c r="DQ62" s="1030"/>
      <c r="DR62" s="1030"/>
      <c r="DS62" s="1030"/>
      <c r="DT62" s="1030"/>
      <c r="DU62" s="1030"/>
      <c r="DV62" s="1030"/>
      <c r="DW62" s="1030"/>
      <c r="DX62" s="1030"/>
      <c r="DY62" s="1030"/>
      <c r="DZ62" s="1030"/>
      <c r="EA62" s="1030"/>
      <c r="EB62" s="1030"/>
      <c r="EC62" s="1030"/>
      <c r="ED62" s="1030"/>
      <c r="EE62" s="1030"/>
      <c r="EF62" s="1030"/>
      <c r="EG62" s="1030"/>
      <c r="EH62" s="1030"/>
      <c r="EI62" s="1030"/>
      <c r="EJ62" s="1030"/>
      <c r="EK62" s="1030"/>
      <c r="EL62" s="1030"/>
      <c r="EM62" s="1030"/>
    </row>
    <row r="63" spans="1:143" ht="18.75" customHeight="1">
      <c r="A63" s="185"/>
      <c r="B63" s="193"/>
      <c r="C63" s="193"/>
      <c r="D63" s="1061" t="s">
        <v>577</v>
      </c>
      <c r="E63" s="1061"/>
      <c r="F63" s="185"/>
      <c r="G63" s="995" t="s">
        <v>578</v>
      </c>
      <c r="H63" s="995"/>
      <c r="I63" s="995"/>
      <c r="J63" s="995"/>
      <c r="K63" s="995"/>
      <c r="L63" s="995"/>
      <c r="M63" s="995"/>
      <c r="N63" s="995"/>
      <c r="O63" s="995"/>
      <c r="P63" s="995"/>
      <c r="Q63" s="995"/>
      <c r="R63" s="995"/>
      <c r="S63" s="995"/>
      <c r="T63" s="995"/>
      <c r="U63" s="995"/>
      <c r="V63" s="995"/>
      <c r="W63" s="995"/>
      <c r="X63" s="995"/>
      <c r="Y63" s="995"/>
      <c r="Z63" s="995"/>
      <c r="AA63" s="995"/>
      <c r="AB63" s="995"/>
      <c r="AC63" s="995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185"/>
      <c r="AW63" s="185"/>
      <c r="AX63" s="193"/>
      <c r="AY63" s="193"/>
      <c r="AZ63" s="1061" t="s">
        <v>577</v>
      </c>
      <c r="BA63" s="1061"/>
      <c r="BB63" s="185"/>
      <c r="BC63" s="995" t="s">
        <v>578</v>
      </c>
      <c r="BD63" s="995"/>
      <c r="BE63" s="995"/>
      <c r="BF63" s="995"/>
      <c r="BG63" s="995"/>
      <c r="BH63" s="995"/>
      <c r="BI63" s="995"/>
      <c r="BJ63" s="995"/>
      <c r="BK63" s="995"/>
      <c r="BL63" s="995"/>
      <c r="BM63" s="995"/>
      <c r="BN63" s="995"/>
      <c r="BO63" s="995"/>
      <c r="BP63" s="995"/>
      <c r="BQ63" s="995"/>
      <c r="BR63" s="995"/>
      <c r="BS63" s="995"/>
      <c r="BT63" s="995"/>
      <c r="BU63" s="995"/>
      <c r="BV63" s="995"/>
      <c r="BW63" s="995"/>
      <c r="BX63" s="995"/>
      <c r="BY63" s="995"/>
      <c r="BZ63" s="995"/>
      <c r="CA63" s="995"/>
      <c r="CB63" s="995"/>
      <c r="CC63" s="995"/>
      <c r="CD63" s="995"/>
      <c r="CE63" s="995"/>
      <c r="CF63" s="995"/>
      <c r="CG63" s="995"/>
      <c r="CH63" s="995"/>
      <c r="CI63" s="995"/>
      <c r="CJ63" s="995"/>
      <c r="CK63" s="995"/>
      <c r="CL63" s="995"/>
      <c r="CM63" s="995"/>
      <c r="CN63" s="995"/>
      <c r="CO63" s="995"/>
      <c r="CP63" s="995"/>
      <c r="CQ63" s="995"/>
      <c r="CS63" s="185"/>
      <c r="CT63" s="193"/>
      <c r="CU63" s="193"/>
      <c r="CV63" s="1061" t="s">
        <v>577</v>
      </c>
      <c r="CW63" s="1061"/>
      <c r="CX63" s="185"/>
      <c r="CY63" s="995" t="s">
        <v>578</v>
      </c>
      <c r="CZ63" s="995"/>
      <c r="DA63" s="995"/>
      <c r="DB63" s="995"/>
      <c r="DC63" s="995"/>
      <c r="DD63" s="995"/>
      <c r="DE63" s="995"/>
      <c r="DF63" s="995"/>
      <c r="DG63" s="995"/>
      <c r="DH63" s="995"/>
      <c r="DI63" s="995"/>
      <c r="DJ63" s="995"/>
      <c r="DK63" s="995"/>
      <c r="DL63" s="995"/>
      <c r="DM63" s="995"/>
      <c r="DN63" s="995"/>
      <c r="DO63" s="995"/>
      <c r="DP63" s="995"/>
      <c r="DQ63" s="995"/>
      <c r="DR63" s="995"/>
      <c r="DS63" s="995"/>
      <c r="DT63" s="995"/>
      <c r="DU63" s="995"/>
      <c r="DV63" s="995"/>
      <c r="DW63" s="995"/>
      <c r="DX63" s="995"/>
      <c r="DY63" s="995"/>
      <c r="DZ63" s="995"/>
      <c r="EA63" s="995"/>
      <c r="EB63" s="995"/>
      <c r="EC63" s="995"/>
      <c r="ED63" s="995"/>
      <c r="EE63" s="995"/>
      <c r="EF63" s="995"/>
      <c r="EG63" s="995"/>
      <c r="EH63" s="995"/>
      <c r="EI63" s="995"/>
      <c r="EJ63" s="995"/>
      <c r="EK63" s="995"/>
      <c r="EL63" s="995"/>
      <c r="EM63" s="995"/>
    </row>
    <row r="64" spans="1:143" ht="18.75" customHeight="1">
      <c r="A64" s="185"/>
      <c r="B64" s="1059" t="s">
        <v>579</v>
      </c>
      <c r="C64" s="1059"/>
      <c r="D64" s="1054">
        <f>J$11</f>
        <v>0</v>
      </c>
      <c r="E64" s="1054"/>
      <c r="F64" s="198" t="s">
        <v>524</v>
      </c>
      <c r="G64" s="1054">
        <f>O$11</f>
        <v>0</v>
      </c>
      <c r="H64" s="1054"/>
      <c r="I64" s="1054"/>
      <c r="J64" s="1054"/>
      <c r="K64" s="1054"/>
      <c r="L64" s="1054"/>
      <c r="M64" s="1054"/>
      <c r="N64" s="1054"/>
      <c r="O64" s="177"/>
      <c r="P64" s="1057">
        <f>AK$11</f>
        <v>0</v>
      </c>
      <c r="Q64" s="1057"/>
      <c r="R64" s="1057"/>
      <c r="S64" s="1057"/>
      <c r="T64" s="1058" t="s">
        <v>580</v>
      </c>
      <c r="U64" s="1058"/>
      <c r="V64" s="1058"/>
      <c r="W64" s="1058"/>
      <c r="X64" s="1058"/>
      <c r="Y64" s="1054">
        <f>J$12</f>
        <v>0</v>
      </c>
      <c r="Z64" s="1054"/>
      <c r="AA64" s="198" t="s">
        <v>524</v>
      </c>
      <c r="AB64" s="1054">
        <f>O$12</f>
        <v>0</v>
      </c>
      <c r="AC64" s="1054"/>
      <c r="AD64" s="1054"/>
      <c r="AE64" s="1054"/>
      <c r="AF64" s="1054"/>
      <c r="AG64" s="1054"/>
      <c r="AH64" s="1054"/>
      <c r="AI64" s="1054"/>
      <c r="AJ64" s="177"/>
      <c r="AK64" s="1057">
        <f>AK$12</f>
        <v>0</v>
      </c>
      <c r="AL64" s="1057"/>
      <c r="AM64" s="1057"/>
      <c r="AN64" s="1057"/>
      <c r="AO64" s="177"/>
      <c r="AP64" s="177" t="s">
        <v>375</v>
      </c>
      <c r="AQ64" s="199"/>
      <c r="AR64" s="199"/>
      <c r="AS64" s="199"/>
      <c r="AT64" s="199"/>
      <c r="AU64" s="199"/>
      <c r="AV64" s="185"/>
      <c r="AW64" s="185"/>
      <c r="AX64" s="1059" t="s">
        <v>579</v>
      </c>
      <c r="AY64" s="1059"/>
      <c r="AZ64" s="1054">
        <f>BF$11</f>
        <v>0</v>
      </c>
      <c r="BA64" s="1054"/>
      <c r="BB64" s="198" t="s">
        <v>524</v>
      </c>
      <c r="BC64" s="1054">
        <f>BK$11</f>
        <v>0</v>
      </c>
      <c r="BD64" s="1054"/>
      <c r="BE64" s="1054"/>
      <c r="BF64" s="1054"/>
      <c r="BG64" s="1054"/>
      <c r="BH64" s="1054"/>
      <c r="BI64" s="1054"/>
      <c r="BJ64" s="1054"/>
      <c r="BK64" s="177"/>
      <c r="BL64" s="1057">
        <f>CG$11</f>
        <v>0</v>
      </c>
      <c r="BM64" s="1057"/>
      <c r="BN64" s="1057"/>
      <c r="BO64" s="1057"/>
      <c r="BP64" s="1058" t="s">
        <v>580</v>
      </c>
      <c r="BQ64" s="1058"/>
      <c r="BR64" s="1058"/>
      <c r="BS64" s="1058"/>
      <c r="BT64" s="1058"/>
      <c r="BU64" s="1054">
        <f>BF$12</f>
        <v>0</v>
      </c>
      <c r="BV64" s="1054"/>
      <c r="BW64" s="198" t="s">
        <v>524</v>
      </c>
      <c r="BX64" s="1054">
        <f>BK$12</f>
        <v>0</v>
      </c>
      <c r="BY64" s="1054"/>
      <c r="BZ64" s="1054"/>
      <c r="CA64" s="1054"/>
      <c r="CB64" s="1054"/>
      <c r="CC64" s="1054"/>
      <c r="CD64" s="1054"/>
      <c r="CE64" s="1054"/>
      <c r="CF64" s="177"/>
      <c r="CG64" s="1057">
        <f>CG$12</f>
        <v>0</v>
      </c>
      <c r="CH64" s="1057"/>
      <c r="CI64" s="1057"/>
      <c r="CJ64" s="1057"/>
      <c r="CK64" s="177"/>
      <c r="CL64" s="177" t="s">
        <v>375</v>
      </c>
      <c r="CM64" s="199"/>
      <c r="CN64" s="199"/>
      <c r="CO64" s="199"/>
      <c r="CP64" s="199"/>
      <c r="CQ64" s="199"/>
      <c r="CS64" s="185"/>
      <c r="CT64" s="1059" t="s">
        <v>579</v>
      </c>
      <c r="CU64" s="1059"/>
      <c r="CV64" s="1054">
        <f>DB$11</f>
        <v>0</v>
      </c>
      <c r="CW64" s="1054"/>
      <c r="CX64" s="198" t="s">
        <v>524</v>
      </c>
      <c r="CY64" s="1054">
        <f>DG$11</f>
        <v>0</v>
      </c>
      <c r="CZ64" s="1054"/>
      <c r="DA64" s="1054"/>
      <c r="DB64" s="1054"/>
      <c r="DC64" s="1054"/>
      <c r="DD64" s="1054"/>
      <c r="DE64" s="1054"/>
      <c r="DF64" s="1054"/>
      <c r="DG64" s="177"/>
      <c r="DH64" s="1057">
        <f>EC$11</f>
        <v>0</v>
      </c>
      <c r="DI64" s="1057"/>
      <c r="DJ64" s="1057"/>
      <c r="DK64" s="1057"/>
      <c r="DL64" s="1058" t="s">
        <v>580</v>
      </c>
      <c r="DM64" s="1058"/>
      <c r="DN64" s="1058"/>
      <c r="DO64" s="1058"/>
      <c r="DP64" s="1058"/>
      <c r="DQ64" s="1054">
        <f>DB$12</f>
        <v>0</v>
      </c>
      <c r="DR64" s="1054"/>
      <c r="DS64" s="198" t="s">
        <v>524</v>
      </c>
      <c r="DT64" s="1054">
        <f>DG$12</f>
        <v>0</v>
      </c>
      <c r="DU64" s="1054"/>
      <c r="DV64" s="1054"/>
      <c r="DW64" s="1054"/>
      <c r="DX64" s="1054"/>
      <c r="DY64" s="1054"/>
      <c r="DZ64" s="1054"/>
      <c r="EA64" s="1054"/>
      <c r="EB64" s="177"/>
      <c r="EC64" s="1057">
        <f>EC$12</f>
        <v>0</v>
      </c>
      <c r="ED64" s="1057"/>
      <c r="EE64" s="1057"/>
      <c r="EF64" s="1057"/>
      <c r="EG64" s="177"/>
      <c r="EH64" s="177" t="s">
        <v>375</v>
      </c>
      <c r="EI64" s="199"/>
      <c r="EJ64" s="199"/>
      <c r="EK64" s="199"/>
      <c r="EL64" s="199"/>
      <c r="EM64" s="199"/>
    </row>
    <row r="65" spans="1:143" ht="18.75" customHeight="1">
      <c r="A65" s="185"/>
      <c r="B65" s="1034" t="s">
        <v>581</v>
      </c>
      <c r="C65" s="1034"/>
      <c r="D65" s="1034"/>
      <c r="E65" s="1034"/>
      <c r="F65" s="1034"/>
      <c r="G65" s="1034"/>
      <c r="H65" s="1034"/>
      <c r="I65" s="1034"/>
      <c r="J65" s="1034"/>
      <c r="K65" s="1034"/>
      <c r="L65" s="1034"/>
      <c r="M65" s="1034"/>
      <c r="N65" s="1034"/>
      <c r="O65" s="1034"/>
      <c r="P65" s="1034"/>
      <c r="Q65" s="1034"/>
      <c r="R65" s="1034"/>
      <c r="S65" s="1034"/>
      <c r="T65" s="1034"/>
      <c r="U65" s="1034"/>
      <c r="V65" s="1034"/>
      <c r="W65" s="1034"/>
      <c r="X65" s="1034"/>
      <c r="Y65" s="1034"/>
      <c r="Z65" s="1034"/>
      <c r="AA65" s="1034"/>
      <c r="AB65" s="1034"/>
      <c r="AC65" s="1034"/>
      <c r="AD65" s="1034"/>
      <c r="AE65" s="1034"/>
      <c r="AF65" s="1034"/>
      <c r="AG65" s="1034"/>
      <c r="AH65" s="1034"/>
      <c r="AI65" s="1034"/>
      <c r="AJ65" s="1034"/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85"/>
      <c r="AW65" s="185"/>
      <c r="AX65" s="1034" t="s">
        <v>581</v>
      </c>
      <c r="AY65" s="1034"/>
      <c r="AZ65" s="1034"/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/>
      <c r="BL65" s="1034"/>
      <c r="BM65" s="1034"/>
      <c r="BN65" s="1034"/>
      <c r="BO65" s="1034"/>
      <c r="BP65" s="1034"/>
      <c r="BQ65" s="1034"/>
      <c r="BR65" s="1034"/>
      <c r="BS65" s="1034"/>
      <c r="BT65" s="1034"/>
      <c r="BU65" s="1034"/>
      <c r="BV65" s="1034"/>
      <c r="BW65" s="1034"/>
      <c r="BX65" s="1034"/>
      <c r="BY65" s="1034"/>
      <c r="BZ65" s="1034"/>
      <c r="CA65" s="1034"/>
      <c r="CB65" s="1034"/>
      <c r="CC65" s="1034"/>
      <c r="CD65" s="1034"/>
      <c r="CE65" s="1034"/>
      <c r="CF65" s="1034"/>
      <c r="CG65" s="1034"/>
      <c r="CH65" s="1034"/>
      <c r="CI65" s="1034"/>
      <c r="CJ65" s="1034"/>
      <c r="CK65" s="1034"/>
      <c r="CL65" s="1034"/>
      <c r="CM65" s="1034"/>
      <c r="CN65" s="1034"/>
      <c r="CO65" s="1034"/>
      <c r="CP65" s="1034"/>
      <c r="CQ65" s="1034"/>
      <c r="CS65" s="185"/>
      <c r="CT65" s="1034" t="s">
        <v>581</v>
      </c>
      <c r="CU65" s="1034"/>
      <c r="CV65" s="1034"/>
      <c r="CW65" s="1034"/>
      <c r="CX65" s="1034"/>
      <c r="CY65" s="1034"/>
      <c r="CZ65" s="1034"/>
      <c r="DA65" s="1034"/>
      <c r="DB65" s="1034"/>
      <c r="DC65" s="1034"/>
      <c r="DD65" s="1034"/>
      <c r="DE65" s="1034"/>
      <c r="DF65" s="1034"/>
      <c r="DG65" s="1034"/>
      <c r="DH65" s="1034"/>
      <c r="DI65" s="1034"/>
      <c r="DJ65" s="1034"/>
      <c r="DK65" s="1034"/>
      <c r="DL65" s="1034"/>
      <c r="DM65" s="1034"/>
      <c r="DN65" s="1034"/>
      <c r="DO65" s="1034"/>
      <c r="DP65" s="1034"/>
      <c r="DQ65" s="1034"/>
      <c r="DR65" s="1034"/>
      <c r="DS65" s="1034"/>
      <c r="DT65" s="1034"/>
      <c r="DU65" s="1034"/>
      <c r="DV65" s="1034"/>
      <c r="DW65" s="1034"/>
      <c r="DX65" s="1034"/>
      <c r="DY65" s="1034"/>
      <c r="DZ65" s="1034"/>
      <c r="EA65" s="1034"/>
      <c r="EB65" s="1034"/>
      <c r="EC65" s="1034"/>
      <c r="ED65" s="1034"/>
      <c r="EE65" s="1034"/>
      <c r="EF65" s="1034"/>
      <c r="EG65" s="1034"/>
      <c r="EH65" s="1034"/>
      <c r="EI65" s="1034"/>
      <c r="EJ65" s="1034"/>
      <c r="EK65" s="1034"/>
      <c r="EL65" s="1034"/>
      <c r="EM65" s="1034"/>
    </row>
    <row r="66" spans="1:143" ht="18.75" customHeight="1">
      <c r="A66" s="185"/>
      <c r="B66" s="197"/>
      <c r="C66" s="197"/>
      <c r="D66" s="992" t="s">
        <v>582</v>
      </c>
      <c r="E66" s="992"/>
      <c r="F66" s="200" t="s">
        <v>583</v>
      </c>
      <c r="G66" s="201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197"/>
      <c r="AK66" s="197"/>
      <c r="AL66" s="197"/>
      <c r="AM66" s="197"/>
      <c r="AN66" s="197"/>
      <c r="AO66" s="197"/>
      <c r="AP66" s="197"/>
      <c r="AQ66" s="197"/>
      <c r="AR66" s="197"/>
      <c r="AS66" s="197"/>
      <c r="AT66" s="197"/>
      <c r="AU66" s="197"/>
      <c r="AV66" s="185"/>
      <c r="AW66" s="185"/>
      <c r="AX66" s="197"/>
      <c r="AY66" s="197"/>
      <c r="AZ66" s="992" t="s">
        <v>582</v>
      </c>
      <c r="BA66" s="992"/>
      <c r="BB66" s="324" t="s">
        <v>583</v>
      </c>
      <c r="BC66" s="322"/>
      <c r="BD66" s="197"/>
      <c r="BE66" s="197"/>
      <c r="BF66" s="197"/>
      <c r="BG66" s="197"/>
      <c r="BH66" s="197"/>
      <c r="BI66" s="197"/>
      <c r="BJ66" s="197"/>
      <c r="BK66" s="197"/>
      <c r="BL66" s="197"/>
      <c r="BM66" s="197"/>
      <c r="BN66" s="197"/>
      <c r="BO66" s="197"/>
      <c r="BP66" s="197"/>
      <c r="BQ66" s="197"/>
      <c r="BR66" s="197"/>
      <c r="BS66" s="197"/>
      <c r="BT66" s="197"/>
      <c r="BU66" s="197"/>
      <c r="BV66" s="197"/>
      <c r="BW66" s="197"/>
      <c r="BX66" s="197"/>
      <c r="BY66" s="197"/>
      <c r="BZ66" s="197"/>
      <c r="CA66" s="197"/>
      <c r="CB66" s="197"/>
      <c r="CC66" s="197"/>
      <c r="CD66" s="197"/>
      <c r="CE66" s="197"/>
      <c r="CF66" s="197"/>
      <c r="CG66" s="197"/>
      <c r="CH66" s="197"/>
      <c r="CI66" s="197"/>
      <c r="CJ66" s="197"/>
      <c r="CK66" s="197"/>
      <c r="CL66" s="197"/>
      <c r="CM66" s="197"/>
      <c r="CN66" s="197"/>
      <c r="CO66" s="197"/>
      <c r="CP66" s="197"/>
      <c r="CQ66" s="197"/>
      <c r="CS66" s="185"/>
      <c r="CT66" s="197"/>
      <c r="CU66" s="197"/>
      <c r="CV66" s="992" t="s">
        <v>582</v>
      </c>
      <c r="CW66" s="992"/>
      <c r="CX66" s="324" t="s">
        <v>583</v>
      </c>
      <c r="CY66" s="322"/>
      <c r="CZ66" s="197"/>
      <c r="DA66" s="197"/>
      <c r="DB66" s="197"/>
      <c r="DC66" s="197"/>
      <c r="DD66" s="197"/>
      <c r="DE66" s="197"/>
      <c r="DF66" s="197"/>
      <c r="DG66" s="197"/>
      <c r="DH66" s="197"/>
      <c r="DI66" s="197"/>
      <c r="DJ66" s="197"/>
      <c r="DK66" s="197"/>
      <c r="DL66" s="197"/>
      <c r="DM66" s="197"/>
      <c r="DN66" s="197"/>
      <c r="DO66" s="197"/>
      <c r="DP66" s="197"/>
      <c r="DQ66" s="197"/>
      <c r="DR66" s="197"/>
      <c r="DS66" s="197"/>
      <c r="DT66" s="197"/>
      <c r="DU66" s="197"/>
      <c r="DV66" s="197"/>
      <c r="DW66" s="197"/>
      <c r="DX66" s="197"/>
      <c r="DY66" s="197"/>
      <c r="DZ66" s="197"/>
      <c r="EA66" s="197"/>
      <c r="EB66" s="197"/>
      <c r="EC66" s="197"/>
      <c r="ED66" s="197"/>
      <c r="EE66" s="197"/>
      <c r="EF66" s="197"/>
      <c r="EG66" s="197"/>
      <c r="EH66" s="197"/>
      <c r="EI66" s="197"/>
      <c r="EJ66" s="197"/>
      <c r="EK66" s="197"/>
      <c r="EL66" s="197"/>
      <c r="EM66" s="197"/>
    </row>
    <row r="67" spans="1:143" ht="18.75" customHeight="1">
      <c r="A67" s="185"/>
      <c r="B67" s="992" t="s">
        <v>584</v>
      </c>
      <c r="C67" s="992"/>
      <c r="D67" s="992"/>
      <c r="E67" s="992"/>
      <c r="F67" s="992"/>
      <c r="G67" s="992"/>
      <c r="H67" s="992"/>
      <c r="I67" s="992"/>
      <c r="J67" s="992"/>
      <c r="K67" s="992"/>
      <c r="L67" s="992"/>
      <c r="M67" s="992"/>
      <c r="N67" s="992"/>
      <c r="O67" s="992"/>
      <c r="P67" s="992"/>
      <c r="Q67" s="992"/>
      <c r="R67" s="992"/>
      <c r="S67" s="992"/>
      <c r="T67" s="992"/>
      <c r="U67" s="992"/>
      <c r="V67" s="992"/>
      <c r="W67" s="992"/>
      <c r="X67" s="992"/>
      <c r="Y67" s="992"/>
      <c r="Z67" s="992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185"/>
      <c r="AW67" s="185"/>
      <c r="AX67" s="992" t="s">
        <v>584</v>
      </c>
      <c r="AY67" s="992"/>
      <c r="AZ67" s="992"/>
      <c r="BA67" s="992"/>
      <c r="BB67" s="992"/>
      <c r="BC67" s="992"/>
      <c r="BD67" s="992"/>
      <c r="BE67" s="992"/>
      <c r="BF67" s="992"/>
      <c r="BG67" s="992"/>
      <c r="BH67" s="992"/>
      <c r="BI67" s="992"/>
      <c r="BJ67" s="992"/>
      <c r="BK67" s="992"/>
      <c r="BL67" s="992"/>
      <c r="BM67" s="992"/>
      <c r="BN67" s="992"/>
      <c r="BO67" s="992"/>
      <c r="BP67" s="992"/>
      <c r="BQ67" s="992"/>
      <c r="BR67" s="992"/>
      <c r="BS67" s="992"/>
      <c r="BT67" s="992"/>
      <c r="BU67" s="992"/>
      <c r="BV67" s="992"/>
      <c r="BW67" s="992"/>
      <c r="BX67" s="992"/>
      <c r="BY67" s="992"/>
      <c r="BZ67" s="992"/>
      <c r="CA67" s="992"/>
      <c r="CB67" s="992"/>
      <c r="CC67" s="992"/>
      <c r="CD67" s="992"/>
      <c r="CE67" s="992"/>
      <c r="CF67" s="992"/>
      <c r="CG67" s="992"/>
      <c r="CH67" s="992"/>
      <c r="CI67" s="992"/>
      <c r="CJ67" s="992"/>
      <c r="CK67" s="992"/>
      <c r="CL67" s="992"/>
      <c r="CM67" s="992"/>
      <c r="CN67" s="992"/>
      <c r="CO67" s="992"/>
      <c r="CP67" s="992"/>
      <c r="CQ67" s="992"/>
      <c r="CS67" s="185"/>
      <c r="CT67" s="992" t="s">
        <v>584</v>
      </c>
      <c r="CU67" s="992"/>
      <c r="CV67" s="992"/>
      <c r="CW67" s="992"/>
      <c r="CX67" s="992"/>
      <c r="CY67" s="992"/>
      <c r="CZ67" s="992"/>
      <c r="DA67" s="992"/>
      <c r="DB67" s="992"/>
      <c r="DC67" s="992"/>
      <c r="DD67" s="992"/>
      <c r="DE67" s="992"/>
      <c r="DF67" s="992"/>
      <c r="DG67" s="992"/>
      <c r="DH67" s="992"/>
      <c r="DI67" s="992"/>
      <c r="DJ67" s="992"/>
      <c r="DK67" s="992"/>
      <c r="DL67" s="992"/>
      <c r="DM67" s="992"/>
      <c r="DN67" s="992"/>
      <c r="DO67" s="992"/>
      <c r="DP67" s="992"/>
      <c r="DQ67" s="992"/>
      <c r="DR67" s="992"/>
      <c r="DS67" s="992"/>
      <c r="DT67" s="992"/>
      <c r="DU67" s="992"/>
      <c r="DV67" s="992"/>
      <c r="DW67" s="992"/>
      <c r="DX67" s="992"/>
      <c r="DY67" s="992"/>
      <c r="DZ67" s="992"/>
      <c r="EA67" s="992"/>
      <c r="EB67" s="992"/>
      <c r="EC67" s="992"/>
      <c r="ED67" s="992"/>
      <c r="EE67" s="992"/>
      <c r="EF67" s="992"/>
      <c r="EG67" s="992"/>
      <c r="EH67" s="992"/>
      <c r="EI67" s="992"/>
      <c r="EJ67" s="992"/>
      <c r="EK67" s="992"/>
      <c r="EL67" s="992"/>
      <c r="EM67" s="992"/>
    </row>
    <row r="68" spans="1:143" ht="18.75" customHeight="1">
      <c r="A68" s="185"/>
      <c r="B68" s="992" t="s">
        <v>585</v>
      </c>
      <c r="C68" s="992"/>
      <c r="D68" s="992"/>
      <c r="E68" s="992"/>
      <c r="F68" s="992"/>
      <c r="G68" s="992"/>
      <c r="H68" s="992"/>
      <c r="I68" s="992"/>
      <c r="J68" s="992"/>
      <c r="K68" s="992"/>
      <c r="L68" s="1053">
        <f>I$13</f>
        <v>0</v>
      </c>
      <c r="M68" s="1053"/>
      <c r="N68" s="1053"/>
      <c r="O68" s="1053"/>
      <c r="P68" s="1053"/>
      <c r="Q68" s="202" t="s">
        <v>586</v>
      </c>
      <c r="R68" s="1054">
        <f>I14</f>
        <v>0</v>
      </c>
      <c r="S68" s="1054"/>
      <c r="T68" s="1054"/>
      <c r="U68" s="1054"/>
      <c r="V68" s="1054"/>
      <c r="W68" s="1054"/>
      <c r="X68" s="1054"/>
      <c r="Y68" s="1054"/>
      <c r="Z68" s="1054"/>
      <c r="AA68" s="1054"/>
      <c r="AB68" s="1054"/>
      <c r="AC68" s="1054"/>
      <c r="AD68" s="1054"/>
      <c r="AE68" s="1054"/>
      <c r="AF68" s="1054"/>
      <c r="AG68" s="1054"/>
      <c r="AH68" s="1054"/>
      <c r="AI68" s="1054"/>
      <c r="AJ68" s="1054"/>
      <c r="AK68" s="1054"/>
      <c r="AL68" s="1054"/>
      <c r="AM68" s="1054"/>
      <c r="AN68" s="1054"/>
      <c r="AO68" s="1054"/>
      <c r="AP68" s="1054"/>
      <c r="AQ68" s="1054"/>
      <c r="AR68" s="1054"/>
      <c r="AS68" s="1054"/>
      <c r="AT68" s="1054"/>
      <c r="AU68" s="202" t="s">
        <v>587</v>
      </c>
      <c r="AV68" s="185"/>
      <c r="AW68" s="185"/>
      <c r="AX68" s="992" t="s">
        <v>585</v>
      </c>
      <c r="AY68" s="992"/>
      <c r="AZ68" s="992"/>
      <c r="BA68" s="992"/>
      <c r="BB68" s="992"/>
      <c r="BC68" s="992"/>
      <c r="BD68" s="992"/>
      <c r="BE68" s="992"/>
      <c r="BF68" s="992"/>
      <c r="BG68" s="992"/>
      <c r="BH68" s="1053">
        <f>BE$13</f>
        <v>0</v>
      </c>
      <c r="BI68" s="1053"/>
      <c r="BJ68" s="1053"/>
      <c r="BK68" s="1053"/>
      <c r="BL68" s="1053"/>
      <c r="BM68" s="202" t="s">
        <v>586</v>
      </c>
      <c r="BN68" s="1054">
        <f>BE14</f>
        <v>0</v>
      </c>
      <c r="BO68" s="1054"/>
      <c r="BP68" s="1054"/>
      <c r="BQ68" s="1054"/>
      <c r="BR68" s="1054"/>
      <c r="BS68" s="1054"/>
      <c r="BT68" s="1054"/>
      <c r="BU68" s="1054"/>
      <c r="BV68" s="1054"/>
      <c r="BW68" s="1054"/>
      <c r="BX68" s="1054"/>
      <c r="BY68" s="1054"/>
      <c r="BZ68" s="1054"/>
      <c r="CA68" s="1054"/>
      <c r="CB68" s="1054"/>
      <c r="CC68" s="1054"/>
      <c r="CD68" s="1054"/>
      <c r="CE68" s="1054"/>
      <c r="CF68" s="1054"/>
      <c r="CG68" s="1054"/>
      <c r="CH68" s="1054"/>
      <c r="CI68" s="1054"/>
      <c r="CJ68" s="1054"/>
      <c r="CK68" s="1054"/>
      <c r="CL68" s="1054"/>
      <c r="CM68" s="1054"/>
      <c r="CN68" s="1054"/>
      <c r="CO68" s="1054"/>
      <c r="CP68" s="1054"/>
      <c r="CQ68" s="202" t="s">
        <v>587</v>
      </c>
      <c r="CS68" s="185"/>
      <c r="CT68" s="992" t="s">
        <v>585</v>
      </c>
      <c r="CU68" s="992"/>
      <c r="CV68" s="992"/>
      <c r="CW68" s="992"/>
      <c r="CX68" s="992"/>
      <c r="CY68" s="992"/>
      <c r="CZ68" s="992"/>
      <c r="DA68" s="992"/>
      <c r="DB68" s="992"/>
      <c r="DC68" s="992"/>
      <c r="DD68" s="1053">
        <f>DA$13</f>
        <v>0</v>
      </c>
      <c r="DE68" s="1053"/>
      <c r="DF68" s="1053"/>
      <c r="DG68" s="1053"/>
      <c r="DH68" s="1053"/>
      <c r="DI68" s="202" t="s">
        <v>586</v>
      </c>
      <c r="DJ68" s="1054">
        <f>DA14</f>
        <v>0</v>
      </c>
      <c r="DK68" s="1054"/>
      <c r="DL68" s="1054"/>
      <c r="DM68" s="1054"/>
      <c r="DN68" s="1054"/>
      <c r="DO68" s="1054"/>
      <c r="DP68" s="1054"/>
      <c r="DQ68" s="1054"/>
      <c r="DR68" s="1054"/>
      <c r="DS68" s="1054"/>
      <c r="DT68" s="1054"/>
      <c r="DU68" s="1054"/>
      <c r="DV68" s="1054"/>
      <c r="DW68" s="1054"/>
      <c r="DX68" s="1054"/>
      <c r="DY68" s="1054"/>
      <c r="DZ68" s="1054"/>
      <c r="EA68" s="1054"/>
      <c r="EB68" s="1054"/>
      <c r="EC68" s="1054"/>
      <c r="ED68" s="1054"/>
      <c r="EE68" s="1054"/>
      <c r="EF68" s="1054"/>
      <c r="EG68" s="1054"/>
      <c r="EH68" s="1054"/>
      <c r="EI68" s="1054"/>
      <c r="EJ68" s="1054"/>
      <c r="EK68" s="1054"/>
      <c r="EL68" s="1054"/>
      <c r="EM68" s="202" t="s">
        <v>587</v>
      </c>
    </row>
    <row r="69" spans="1:143" ht="18.75" customHeight="1">
      <c r="A69" s="185"/>
      <c r="B69" s="1030" t="s">
        <v>588</v>
      </c>
      <c r="C69" s="1030"/>
      <c r="D69" s="1030"/>
      <c r="E69" s="1030"/>
      <c r="F69" s="1030"/>
      <c r="G69" s="1030"/>
      <c r="H69" s="1030"/>
      <c r="I69" s="1030"/>
      <c r="J69" s="1030"/>
      <c r="K69" s="1030"/>
      <c r="L69" s="1030"/>
      <c r="M69" s="1030"/>
      <c r="N69" s="1030"/>
      <c r="O69" s="1030"/>
      <c r="P69" s="1030"/>
      <c r="Q69" s="1030"/>
      <c r="R69" s="1030"/>
      <c r="S69" s="1030"/>
      <c r="T69" s="1030"/>
      <c r="U69" s="1030"/>
      <c r="V69" s="1030"/>
      <c r="W69" s="1030"/>
      <c r="X69" s="1030"/>
      <c r="Y69" s="1030"/>
      <c r="Z69" s="1030"/>
      <c r="AA69" s="1030"/>
      <c r="AB69" s="1030"/>
      <c r="AC69" s="1030"/>
      <c r="AD69" s="1030"/>
      <c r="AE69" s="1030"/>
      <c r="AF69" s="1030"/>
      <c r="AG69" s="1030"/>
      <c r="AH69" s="1030"/>
      <c r="AI69" s="1030"/>
      <c r="AJ69" s="1030"/>
      <c r="AK69" s="1030"/>
      <c r="AL69" s="1030"/>
      <c r="AM69" s="1030"/>
      <c r="AN69" s="1030"/>
      <c r="AO69" s="1030"/>
      <c r="AP69" s="1030"/>
      <c r="AQ69" s="1030"/>
      <c r="AR69" s="1030"/>
      <c r="AS69" s="1030"/>
      <c r="AT69" s="1030"/>
      <c r="AU69" s="1030"/>
      <c r="AV69" s="185"/>
      <c r="AW69" s="185"/>
      <c r="AX69" s="1030" t="s">
        <v>588</v>
      </c>
      <c r="AY69" s="1030"/>
      <c r="AZ69" s="1030"/>
      <c r="BA69" s="1030"/>
      <c r="BB69" s="1030"/>
      <c r="BC69" s="1030"/>
      <c r="BD69" s="1030"/>
      <c r="BE69" s="1030"/>
      <c r="BF69" s="1030"/>
      <c r="BG69" s="1030"/>
      <c r="BH69" s="1030"/>
      <c r="BI69" s="1030"/>
      <c r="BJ69" s="1030"/>
      <c r="BK69" s="1030"/>
      <c r="BL69" s="1030"/>
      <c r="BM69" s="1030"/>
      <c r="BN69" s="1030"/>
      <c r="BO69" s="1030"/>
      <c r="BP69" s="1030"/>
      <c r="BQ69" s="1030"/>
      <c r="BR69" s="1030"/>
      <c r="BS69" s="1030"/>
      <c r="BT69" s="1030"/>
      <c r="BU69" s="1030"/>
      <c r="BV69" s="1030"/>
      <c r="BW69" s="1030"/>
      <c r="BX69" s="1030"/>
      <c r="BY69" s="1030"/>
      <c r="BZ69" s="1030"/>
      <c r="CA69" s="1030"/>
      <c r="CB69" s="1030"/>
      <c r="CC69" s="1030"/>
      <c r="CD69" s="1030"/>
      <c r="CE69" s="1030"/>
      <c r="CF69" s="1030"/>
      <c r="CG69" s="1030"/>
      <c r="CH69" s="1030"/>
      <c r="CI69" s="1030"/>
      <c r="CJ69" s="1030"/>
      <c r="CK69" s="1030"/>
      <c r="CL69" s="1030"/>
      <c r="CM69" s="1030"/>
      <c r="CN69" s="1030"/>
      <c r="CO69" s="1030"/>
      <c r="CP69" s="1030"/>
      <c r="CQ69" s="1030"/>
      <c r="CS69" s="185"/>
      <c r="CT69" s="1030" t="s">
        <v>588</v>
      </c>
      <c r="CU69" s="1030"/>
      <c r="CV69" s="1030"/>
      <c r="CW69" s="1030"/>
      <c r="CX69" s="1030"/>
      <c r="CY69" s="1030"/>
      <c r="CZ69" s="1030"/>
      <c r="DA69" s="1030"/>
      <c r="DB69" s="1030"/>
      <c r="DC69" s="1030"/>
      <c r="DD69" s="1030"/>
      <c r="DE69" s="1030"/>
      <c r="DF69" s="1030"/>
      <c r="DG69" s="1030"/>
      <c r="DH69" s="1030"/>
      <c r="DI69" s="1030"/>
      <c r="DJ69" s="1030"/>
      <c r="DK69" s="1030"/>
      <c r="DL69" s="1030"/>
      <c r="DM69" s="1030"/>
      <c r="DN69" s="1030"/>
      <c r="DO69" s="1030"/>
      <c r="DP69" s="1030"/>
      <c r="DQ69" s="1030"/>
      <c r="DR69" s="1030"/>
      <c r="DS69" s="1030"/>
      <c r="DT69" s="1030"/>
      <c r="DU69" s="1030"/>
      <c r="DV69" s="1030"/>
      <c r="DW69" s="1030"/>
      <c r="DX69" s="1030"/>
      <c r="DY69" s="1030"/>
      <c r="DZ69" s="1030"/>
      <c r="EA69" s="1030"/>
      <c r="EB69" s="1030"/>
      <c r="EC69" s="1030"/>
      <c r="ED69" s="1030"/>
      <c r="EE69" s="1030"/>
      <c r="EF69" s="1030"/>
      <c r="EG69" s="1030"/>
      <c r="EH69" s="1030"/>
      <c r="EI69" s="1030"/>
      <c r="EJ69" s="1030"/>
      <c r="EK69" s="1030"/>
      <c r="EL69" s="1030"/>
      <c r="EM69" s="1030"/>
    </row>
    <row r="70" spans="1:143" ht="18.75" customHeight="1">
      <c r="A70" s="185"/>
      <c r="B70" s="197"/>
      <c r="C70" s="197"/>
      <c r="D70" s="992" t="s">
        <v>589</v>
      </c>
      <c r="E70" s="992"/>
      <c r="F70" s="200"/>
      <c r="G70" s="995" t="s">
        <v>590</v>
      </c>
      <c r="H70" s="995"/>
      <c r="I70" s="995"/>
      <c r="J70" s="995"/>
      <c r="K70" s="995"/>
      <c r="L70" s="995"/>
      <c r="M70" s="995"/>
      <c r="N70" s="995"/>
      <c r="O70" s="995"/>
      <c r="P70" s="995"/>
      <c r="Q70" s="995"/>
      <c r="R70" s="995"/>
      <c r="S70" s="995"/>
      <c r="T70" s="995"/>
      <c r="U70" s="995"/>
      <c r="V70" s="995"/>
      <c r="W70" s="995"/>
      <c r="X70" s="995"/>
      <c r="Y70" s="995"/>
      <c r="Z70" s="995"/>
      <c r="AA70" s="995"/>
      <c r="AB70" s="995"/>
      <c r="AC70" s="995"/>
      <c r="AD70" s="995"/>
      <c r="AE70" s="995"/>
      <c r="AF70" s="995"/>
      <c r="AG70" s="995"/>
      <c r="AH70" s="995"/>
      <c r="AI70" s="995"/>
      <c r="AJ70" s="995"/>
      <c r="AK70" s="995"/>
      <c r="AL70" s="995"/>
      <c r="AM70" s="995"/>
      <c r="AN70" s="995"/>
      <c r="AO70" s="995"/>
      <c r="AP70" s="995"/>
      <c r="AQ70" s="995"/>
      <c r="AR70" s="995"/>
      <c r="AS70" s="995"/>
      <c r="AT70" s="995"/>
      <c r="AU70" s="995"/>
      <c r="AV70" s="185"/>
      <c r="AW70" s="185"/>
      <c r="AX70" s="197"/>
      <c r="AY70" s="197"/>
      <c r="AZ70" s="992" t="s">
        <v>589</v>
      </c>
      <c r="BA70" s="992"/>
      <c r="BB70" s="324"/>
      <c r="BC70" s="995" t="s">
        <v>590</v>
      </c>
      <c r="BD70" s="995"/>
      <c r="BE70" s="995"/>
      <c r="BF70" s="995"/>
      <c r="BG70" s="995"/>
      <c r="BH70" s="995"/>
      <c r="BI70" s="995"/>
      <c r="BJ70" s="995"/>
      <c r="BK70" s="995"/>
      <c r="BL70" s="995"/>
      <c r="BM70" s="995"/>
      <c r="BN70" s="995"/>
      <c r="BO70" s="995"/>
      <c r="BP70" s="995"/>
      <c r="BQ70" s="995"/>
      <c r="BR70" s="995"/>
      <c r="BS70" s="995"/>
      <c r="BT70" s="995"/>
      <c r="BU70" s="995"/>
      <c r="BV70" s="995"/>
      <c r="BW70" s="995"/>
      <c r="BX70" s="995"/>
      <c r="BY70" s="995"/>
      <c r="BZ70" s="995"/>
      <c r="CA70" s="995"/>
      <c r="CB70" s="995"/>
      <c r="CC70" s="995"/>
      <c r="CD70" s="995"/>
      <c r="CE70" s="995"/>
      <c r="CF70" s="995"/>
      <c r="CG70" s="995"/>
      <c r="CH70" s="995"/>
      <c r="CI70" s="995"/>
      <c r="CJ70" s="995"/>
      <c r="CK70" s="995"/>
      <c r="CL70" s="995"/>
      <c r="CM70" s="995"/>
      <c r="CN70" s="995"/>
      <c r="CO70" s="995"/>
      <c r="CP70" s="995"/>
      <c r="CQ70" s="995"/>
      <c r="CS70" s="185"/>
      <c r="CT70" s="197"/>
      <c r="CU70" s="197"/>
      <c r="CV70" s="992" t="s">
        <v>589</v>
      </c>
      <c r="CW70" s="992"/>
      <c r="CX70" s="324"/>
      <c r="CY70" s="995" t="s">
        <v>590</v>
      </c>
      <c r="CZ70" s="995"/>
      <c r="DA70" s="995"/>
      <c r="DB70" s="995"/>
      <c r="DC70" s="995"/>
      <c r="DD70" s="995"/>
      <c r="DE70" s="995"/>
      <c r="DF70" s="995"/>
      <c r="DG70" s="995"/>
      <c r="DH70" s="995"/>
      <c r="DI70" s="995"/>
      <c r="DJ70" s="995"/>
      <c r="DK70" s="995"/>
      <c r="DL70" s="995"/>
      <c r="DM70" s="995"/>
      <c r="DN70" s="995"/>
      <c r="DO70" s="995"/>
      <c r="DP70" s="995"/>
      <c r="DQ70" s="995"/>
      <c r="DR70" s="995"/>
      <c r="DS70" s="995"/>
      <c r="DT70" s="995"/>
      <c r="DU70" s="995"/>
      <c r="DV70" s="995"/>
      <c r="DW70" s="995"/>
      <c r="DX70" s="995"/>
      <c r="DY70" s="995"/>
      <c r="DZ70" s="995"/>
      <c r="EA70" s="995"/>
      <c r="EB70" s="995"/>
      <c r="EC70" s="995"/>
      <c r="ED70" s="995"/>
      <c r="EE70" s="995"/>
      <c r="EF70" s="995"/>
      <c r="EG70" s="995"/>
      <c r="EH70" s="995"/>
      <c r="EI70" s="995"/>
      <c r="EJ70" s="995"/>
      <c r="EK70" s="995"/>
      <c r="EL70" s="995"/>
      <c r="EM70" s="995"/>
    </row>
    <row r="71" spans="1:143" ht="18.75" customHeight="1">
      <c r="A71" s="185"/>
      <c r="B71" s="1030" t="s">
        <v>1080</v>
      </c>
      <c r="C71" s="1030"/>
      <c r="D71" s="1030"/>
      <c r="E71" s="1030"/>
      <c r="F71" s="1030"/>
      <c r="G71" s="1030"/>
      <c r="H71" s="1030"/>
      <c r="I71" s="1030"/>
      <c r="J71" s="1030"/>
      <c r="K71" s="1030"/>
      <c r="L71" s="1030"/>
      <c r="M71" s="1030"/>
      <c r="N71" s="1030"/>
      <c r="O71" s="1030"/>
      <c r="P71" s="1030"/>
      <c r="Q71" s="1030"/>
      <c r="R71" s="1030"/>
      <c r="S71" s="1030"/>
      <c r="T71" s="1030"/>
      <c r="U71" s="1030"/>
      <c r="V71" s="1030"/>
      <c r="W71" s="1030"/>
      <c r="X71" s="1030"/>
      <c r="Y71" s="1030"/>
      <c r="Z71" s="1030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85"/>
      <c r="AW71" s="185"/>
      <c r="AX71" s="1030" t="s">
        <v>1080</v>
      </c>
      <c r="AY71" s="1030"/>
      <c r="AZ71" s="1030"/>
      <c r="BA71" s="1030"/>
      <c r="BB71" s="1030"/>
      <c r="BC71" s="1030"/>
      <c r="BD71" s="1030"/>
      <c r="BE71" s="1030"/>
      <c r="BF71" s="1030"/>
      <c r="BG71" s="1030"/>
      <c r="BH71" s="1030"/>
      <c r="BI71" s="1030"/>
      <c r="BJ71" s="1030"/>
      <c r="BK71" s="1030"/>
      <c r="BL71" s="1030"/>
      <c r="BM71" s="1030"/>
      <c r="BN71" s="1030"/>
      <c r="BO71" s="1030"/>
      <c r="BP71" s="1030"/>
      <c r="BQ71" s="1030"/>
      <c r="BR71" s="1030"/>
      <c r="BS71" s="1030"/>
      <c r="BT71" s="1030"/>
      <c r="BU71" s="1030"/>
      <c r="BV71" s="1030"/>
      <c r="BW71" s="1030"/>
      <c r="BX71" s="1030"/>
      <c r="BY71" s="1030"/>
      <c r="BZ71" s="1030"/>
      <c r="CA71" s="1030"/>
      <c r="CB71" s="1030"/>
      <c r="CC71" s="1030"/>
      <c r="CD71" s="1030"/>
      <c r="CE71" s="1030"/>
      <c r="CF71" s="1030"/>
      <c r="CG71" s="1030"/>
      <c r="CH71" s="1030"/>
      <c r="CI71" s="1030"/>
      <c r="CJ71" s="1030"/>
      <c r="CK71" s="1030"/>
      <c r="CL71" s="1030"/>
      <c r="CM71" s="1030"/>
      <c r="CN71" s="1030"/>
      <c r="CO71" s="1030"/>
      <c r="CP71" s="1030"/>
      <c r="CQ71" s="1030"/>
      <c r="CS71" s="185"/>
      <c r="CT71" s="1030" t="s">
        <v>1080</v>
      </c>
      <c r="CU71" s="1030"/>
      <c r="CV71" s="1030"/>
      <c r="CW71" s="1030"/>
      <c r="CX71" s="1030"/>
      <c r="CY71" s="1030"/>
      <c r="CZ71" s="1030"/>
      <c r="DA71" s="1030"/>
      <c r="DB71" s="1030"/>
      <c r="DC71" s="1030"/>
      <c r="DD71" s="1030"/>
      <c r="DE71" s="1030"/>
      <c r="DF71" s="1030"/>
      <c r="DG71" s="1030"/>
      <c r="DH71" s="1030"/>
      <c r="DI71" s="1030"/>
      <c r="DJ71" s="1030"/>
      <c r="DK71" s="1030"/>
      <c r="DL71" s="1030"/>
      <c r="DM71" s="1030"/>
      <c r="DN71" s="1030"/>
      <c r="DO71" s="1030"/>
      <c r="DP71" s="1030"/>
      <c r="DQ71" s="1030"/>
      <c r="DR71" s="1030"/>
      <c r="DS71" s="1030"/>
      <c r="DT71" s="1030"/>
      <c r="DU71" s="1030"/>
      <c r="DV71" s="1030"/>
      <c r="DW71" s="1030"/>
      <c r="DX71" s="1030"/>
      <c r="DY71" s="1030"/>
      <c r="DZ71" s="1030"/>
      <c r="EA71" s="1030"/>
      <c r="EB71" s="1030"/>
      <c r="EC71" s="1030"/>
      <c r="ED71" s="1030"/>
      <c r="EE71" s="1030"/>
      <c r="EF71" s="1030"/>
      <c r="EG71" s="1030"/>
      <c r="EH71" s="1030"/>
      <c r="EI71" s="1030"/>
      <c r="EJ71" s="1030"/>
      <c r="EK71" s="1030"/>
      <c r="EL71" s="1030"/>
      <c r="EM71" s="1030"/>
    </row>
    <row r="72" spans="1:143" s="241" customFormat="1" ht="51.75" customHeight="1">
      <c r="A72" s="185"/>
      <c r="B72" s="990" t="str">
        <f>B54</f>
        <v>${name_choice}</v>
      </c>
      <c r="C72" s="990"/>
      <c r="D72" s="990"/>
      <c r="E72" s="990"/>
      <c r="F72" s="990"/>
      <c r="G72" s="990"/>
      <c r="H72" s="990"/>
      <c r="I72" s="990"/>
      <c r="J72" s="990"/>
      <c r="K72" s="990"/>
      <c r="L72" s="990"/>
      <c r="M72" s="990"/>
      <c r="N72" s="990"/>
      <c r="O72" s="990"/>
      <c r="P72" s="990"/>
      <c r="Q72" s="990"/>
      <c r="R72" s="990"/>
      <c r="S72" s="990"/>
      <c r="T72" s="990"/>
      <c r="U72" s="990"/>
      <c r="V72" s="990"/>
      <c r="W72" s="990"/>
      <c r="X72" s="990"/>
      <c r="Y72" s="990"/>
      <c r="Z72" s="990"/>
      <c r="AA72" s="990"/>
      <c r="AB72" s="990"/>
      <c r="AC72" s="990"/>
      <c r="AD72" s="990"/>
      <c r="AE72" s="990"/>
      <c r="AF72" s="990"/>
      <c r="AG72" s="990"/>
      <c r="AH72" s="990"/>
      <c r="AI72" s="990"/>
      <c r="AJ72" s="990"/>
      <c r="AK72" s="990"/>
      <c r="AL72" s="990"/>
      <c r="AM72" s="990"/>
      <c r="AN72" s="990"/>
      <c r="AO72" s="990"/>
      <c r="AP72" s="990"/>
      <c r="AQ72" s="990"/>
      <c r="AR72" s="990"/>
      <c r="AS72" s="990"/>
      <c r="AT72" s="990"/>
      <c r="AU72" s="990"/>
      <c r="AV72" s="185"/>
      <c r="AW72" s="185"/>
      <c r="AX72" s="990" t="str">
        <f>AX54</f>
        <v>${name_choice}</v>
      </c>
      <c r="AY72" s="990"/>
      <c r="AZ72" s="990"/>
      <c r="BA72" s="990"/>
      <c r="BB72" s="990"/>
      <c r="BC72" s="990"/>
      <c r="BD72" s="990"/>
      <c r="BE72" s="990"/>
      <c r="BF72" s="990"/>
      <c r="BG72" s="990"/>
      <c r="BH72" s="990"/>
      <c r="BI72" s="990"/>
      <c r="BJ72" s="990"/>
      <c r="BK72" s="990"/>
      <c r="BL72" s="990"/>
      <c r="BM72" s="990"/>
      <c r="BN72" s="990"/>
      <c r="BO72" s="990"/>
      <c r="BP72" s="990"/>
      <c r="BQ72" s="990"/>
      <c r="BR72" s="990"/>
      <c r="BS72" s="990"/>
      <c r="BT72" s="990"/>
      <c r="BU72" s="990"/>
      <c r="BV72" s="990"/>
      <c r="BW72" s="990"/>
      <c r="BX72" s="990"/>
      <c r="BY72" s="990"/>
      <c r="BZ72" s="990"/>
      <c r="CA72" s="990"/>
      <c r="CB72" s="990"/>
      <c r="CC72" s="990"/>
      <c r="CD72" s="990"/>
      <c r="CE72" s="990"/>
      <c r="CF72" s="990"/>
      <c r="CG72" s="990"/>
      <c r="CH72" s="990"/>
      <c r="CI72" s="990"/>
      <c r="CJ72" s="990"/>
      <c r="CK72" s="990"/>
      <c r="CL72" s="990"/>
      <c r="CM72" s="990"/>
      <c r="CN72" s="990"/>
      <c r="CO72" s="990"/>
      <c r="CP72" s="990"/>
      <c r="CQ72" s="990"/>
      <c r="CS72" s="185"/>
      <c r="CT72" s="990" t="str">
        <f>CT54</f>
        <v>${name_choice}</v>
      </c>
      <c r="CU72" s="990"/>
      <c r="CV72" s="990"/>
      <c r="CW72" s="990"/>
      <c r="CX72" s="990"/>
      <c r="CY72" s="990"/>
      <c r="CZ72" s="990"/>
      <c r="DA72" s="990"/>
      <c r="DB72" s="990"/>
      <c r="DC72" s="990"/>
      <c r="DD72" s="990"/>
      <c r="DE72" s="990"/>
      <c r="DF72" s="990"/>
      <c r="DG72" s="990"/>
      <c r="DH72" s="990"/>
      <c r="DI72" s="990"/>
      <c r="DJ72" s="990"/>
      <c r="DK72" s="990"/>
      <c r="DL72" s="990"/>
      <c r="DM72" s="990"/>
      <c r="DN72" s="990"/>
      <c r="DO72" s="990"/>
      <c r="DP72" s="990"/>
      <c r="DQ72" s="990"/>
      <c r="DR72" s="990"/>
      <c r="DS72" s="990"/>
      <c r="DT72" s="990"/>
      <c r="DU72" s="990"/>
      <c r="DV72" s="990"/>
      <c r="DW72" s="990"/>
      <c r="DX72" s="990"/>
      <c r="DY72" s="990"/>
      <c r="DZ72" s="990"/>
      <c r="EA72" s="990"/>
      <c r="EB72" s="990"/>
      <c r="EC72" s="990"/>
      <c r="ED72" s="990"/>
      <c r="EE72" s="990"/>
      <c r="EF72" s="990"/>
      <c r="EG72" s="990"/>
      <c r="EH72" s="990"/>
      <c r="EI72" s="990"/>
      <c r="EJ72" s="990"/>
      <c r="EK72" s="990"/>
      <c r="EL72" s="990"/>
      <c r="EM72" s="990"/>
    </row>
    <row r="73" spans="1:143" ht="18.75" customHeight="1">
      <c r="A73" s="185"/>
      <c r="B73" s="197"/>
      <c r="C73" s="197"/>
      <c r="D73" s="992" t="s">
        <v>591</v>
      </c>
      <c r="E73" s="992"/>
      <c r="F73" s="200"/>
      <c r="G73" s="995" t="s">
        <v>592</v>
      </c>
      <c r="H73" s="995"/>
      <c r="I73" s="995"/>
      <c r="J73" s="995"/>
      <c r="K73" s="995"/>
      <c r="L73" s="995"/>
      <c r="M73" s="995"/>
      <c r="N73" s="995"/>
      <c r="O73" s="995"/>
      <c r="P73" s="995"/>
      <c r="Q73" s="995"/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185"/>
      <c r="AW73" s="185"/>
      <c r="AX73" s="197"/>
      <c r="AY73" s="197"/>
      <c r="AZ73" s="992" t="s">
        <v>591</v>
      </c>
      <c r="BA73" s="992"/>
      <c r="BB73" s="324"/>
      <c r="BC73" s="995" t="s">
        <v>592</v>
      </c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  <c r="BT73" s="995"/>
      <c r="BU73" s="995"/>
      <c r="BV73" s="995"/>
      <c r="BW73" s="995"/>
      <c r="BX73" s="995"/>
      <c r="BY73" s="995"/>
      <c r="BZ73" s="995"/>
      <c r="CA73" s="995"/>
      <c r="CB73" s="995"/>
      <c r="CC73" s="995"/>
      <c r="CD73" s="995"/>
      <c r="CE73" s="995"/>
      <c r="CF73" s="995"/>
      <c r="CG73" s="995"/>
      <c r="CH73" s="995"/>
      <c r="CI73" s="995"/>
      <c r="CJ73" s="995"/>
      <c r="CK73" s="995"/>
      <c r="CL73" s="995"/>
      <c r="CM73" s="995"/>
      <c r="CN73" s="995"/>
      <c r="CO73" s="995"/>
      <c r="CP73" s="995"/>
      <c r="CQ73" s="995"/>
      <c r="CS73" s="185"/>
      <c r="CT73" s="197"/>
      <c r="CU73" s="197"/>
      <c r="CV73" s="992" t="s">
        <v>591</v>
      </c>
      <c r="CW73" s="992"/>
      <c r="CX73" s="324"/>
      <c r="CY73" s="995" t="s">
        <v>592</v>
      </c>
      <c r="CZ73" s="995"/>
      <c r="DA73" s="995"/>
      <c r="DB73" s="995"/>
      <c r="DC73" s="995"/>
      <c r="DD73" s="995"/>
      <c r="DE73" s="995"/>
      <c r="DF73" s="995"/>
      <c r="DG73" s="995"/>
      <c r="DH73" s="995"/>
      <c r="DI73" s="995"/>
      <c r="DJ73" s="995"/>
      <c r="DK73" s="995"/>
      <c r="DL73" s="995"/>
      <c r="DM73" s="995"/>
      <c r="DN73" s="995"/>
      <c r="DO73" s="995"/>
      <c r="DP73" s="995"/>
      <c r="DQ73" s="995"/>
      <c r="DR73" s="995"/>
      <c r="DS73" s="995"/>
      <c r="DT73" s="995"/>
      <c r="DU73" s="995"/>
      <c r="DV73" s="995"/>
      <c r="DW73" s="995"/>
      <c r="DX73" s="995"/>
      <c r="DY73" s="995"/>
      <c r="DZ73" s="995"/>
      <c r="EA73" s="995"/>
      <c r="EB73" s="995"/>
      <c r="EC73" s="995"/>
      <c r="ED73" s="995"/>
      <c r="EE73" s="995"/>
      <c r="EF73" s="995"/>
      <c r="EG73" s="995"/>
      <c r="EH73" s="995"/>
      <c r="EI73" s="995"/>
      <c r="EJ73" s="995"/>
      <c r="EK73" s="995"/>
      <c r="EL73" s="995"/>
      <c r="EM73" s="995"/>
    </row>
    <row r="74" spans="1:143" ht="18.75" customHeight="1">
      <c r="A74" s="185"/>
      <c r="B74" s="1030" t="s">
        <v>593</v>
      </c>
      <c r="C74" s="1030"/>
      <c r="D74" s="1030"/>
      <c r="E74" s="1030"/>
      <c r="F74" s="1030"/>
      <c r="G74" s="1030"/>
      <c r="H74" s="1030"/>
      <c r="I74" s="1030"/>
      <c r="J74" s="1030"/>
      <c r="K74" s="1030"/>
      <c r="L74" s="1030"/>
      <c r="M74" s="1030"/>
      <c r="N74" s="1030"/>
      <c r="O74" s="1030"/>
      <c r="P74" s="1030"/>
      <c r="Q74" s="1030"/>
      <c r="R74" s="1030"/>
      <c r="S74" s="1030"/>
      <c r="T74" s="1030"/>
      <c r="U74" s="1030"/>
      <c r="V74" s="1030"/>
      <c r="W74" s="1030"/>
      <c r="X74" s="1030"/>
      <c r="Y74" s="1030"/>
      <c r="Z74" s="1030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85"/>
      <c r="AW74" s="185"/>
      <c r="AX74" s="1030" t="s">
        <v>593</v>
      </c>
      <c r="AY74" s="1030"/>
      <c r="AZ74" s="1030"/>
      <c r="BA74" s="1030"/>
      <c r="BB74" s="1030"/>
      <c r="BC74" s="1030"/>
      <c r="BD74" s="1030"/>
      <c r="BE74" s="1030"/>
      <c r="BF74" s="1030"/>
      <c r="BG74" s="1030"/>
      <c r="BH74" s="1030"/>
      <c r="BI74" s="1030"/>
      <c r="BJ74" s="1030"/>
      <c r="BK74" s="1030"/>
      <c r="BL74" s="1030"/>
      <c r="BM74" s="1030"/>
      <c r="BN74" s="1030"/>
      <c r="BO74" s="1030"/>
      <c r="BP74" s="1030"/>
      <c r="BQ74" s="1030"/>
      <c r="BR74" s="1030"/>
      <c r="BS74" s="1030"/>
      <c r="BT74" s="1030"/>
      <c r="BU74" s="1030"/>
      <c r="BV74" s="1030"/>
      <c r="BW74" s="1030"/>
      <c r="BX74" s="1030"/>
      <c r="BY74" s="1030"/>
      <c r="BZ74" s="1030"/>
      <c r="CA74" s="1030"/>
      <c r="CB74" s="1030"/>
      <c r="CC74" s="1030"/>
      <c r="CD74" s="1030"/>
      <c r="CE74" s="1030"/>
      <c r="CF74" s="1030"/>
      <c r="CG74" s="1030"/>
      <c r="CH74" s="1030"/>
      <c r="CI74" s="1030"/>
      <c r="CJ74" s="1030"/>
      <c r="CK74" s="1030"/>
      <c r="CL74" s="1030"/>
      <c r="CM74" s="1030"/>
      <c r="CN74" s="1030"/>
      <c r="CO74" s="1030"/>
      <c r="CP74" s="1030"/>
      <c r="CQ74" s="1030"/>
      <c r="CS74" s="185"/>
      <c r="CT74" s="1030" t="s">
        <v>593</v>
      </c>
      <c r="CU74" s="1030"/>
      <c r="CV74" s="1030"/>
      <c r="CW74" s="1030"/>
      <c r="CX74" s="1030"/>
      <c r="CY74" s="1030"/>
      <c r="CZ74" s="1030"/>
      <c r="DA74" s="1030"/>
      <c r="DB74" s="1030"/>
      <c r="DC74" s="1030"/>
      <c r="DD74" s="1030"/>
      <c r="DE74" s="1030"/>
      <c r="DF74" s="1030"/>
      <c r="DG74" s="1030"/>
      <c r="DH74" s="1030"/>
      <c r="DI74" s="1030"/>
      <c r="DJ74" s="1030"/>
      <c r="DK74" s="1030"/>
      <c r="DL74" s="1030"/>
      <c r="DM74" s="1030"/>
      <c r="DN74" s="1030"/>
      <c r="DO74" s="1030"/>
      <c r="DP74" s="1030"/>
      <c r="DQ74" s="1030"/>
      <c r="DR74" s="1030"/>
      <c r="DS74" s="1030"/>
      <c r="DT74" s="1030"/>
      <c r="DU74" s="1030"/>
      <c r="DV74" s="1030"/>
      <c r="DW74" s="1030"/>
      <c r="DX74" s="1030"/>
      <c r="DY74" s="1030"/>
      <c r="DZ74" s="1030"/>
      <c r="EA74" s="1030"/>
      <c r="EB74" s="1030"/>
      <c r="EC74" s="1030"/>
      <c r="ED74" s="1030"/>
      <c r="EE74" s="1030"/>
      <c r="EF74" s="1030"/>
      <c r="EG74" s="1030"/>
      <c r="EH74" s="1030"/>
      <c r="EI74" s="1030"/>
      <c r="EJ74" s="1030"/>
      <c r="EK74" s="1030"/>
      <c r="EL74" s="1030"/>
      <c r="EM74" s="1030"/>
    </row>
    <row r="75" spans="1:143" ht="18.75" customHeight="1">
      <c r="A75" s="185"/>
      <c r="B75" s="197"/>
      <c r="C75" s="197"/>
      <c r="D75" s="992" t="s">
        <v>594</v>
      </c>
      <c r="E75" s="992"/>
      <c r="F75" s="200"/>
      <c r="G75" s="995" t="s">
        <v>595</v>
      </c>
      <c r="H75" s="995"/>
      <c r="I75" s="995"/>
      <c r="J75" s="995"/>
      <c r="K75" s="995"/>
      <c r="L75" s="995"/>
      <c r="M75" s="995"/>
      <c r="N75" s="995"/>
      <c r="O75" s="995"/>
      <c r="P75" s="995"/>
      <c r="Q75" s="995"/>
      <c r="R75" s="995"/>
      <c r="S75" s="995"/>
      <c r="T75" s="995"/>
      <c r="U75" s="995"/>
      <c r="V75" s="995"/>
      <c r="W75" s="995"/>
      <c r="X75" s="995"/>
      <c r="Y75" s="995"/>
      <c r="Z75" s="995"/>
      <c r="AA75" s="995"/>
      <c r="AB75" s="995"/>
      <c r="AC75" s="995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V75" s="185"/>
      <c r="AW75" s="185"/>
      <c r="AX75" s="197"/>
      <c r="AY75" s="197"/>
      <c r="AZ75" s="992" t="s">
        <v>594</v>
      </c>
      <c r="BA75" s="992"/>
      <c r="BB75" s="324"/>
      <c r="BC75" s="995" t="s">
        <v>595</v>
      </c>
      <c r="BD75" s="995"/>
      <c r="BE75" s="995"/>
      <c r="BF75" s="995"/>
      <c r="BG75" s="995"/>
      <c r="BH75" s="995"/>
      <c r="BI75" s="995"/>
      <c r="BJ75" s="995"/>
      <c r="BK75" s="995"/>
      <c r="BL75" s="995"/>
      <c r="BM75" s="995"/>
      <c r="BN75" s="995"/>
      <c r="BO75" s="995"/>
      <c r="BP75" s="995"/>
      <c r="BQ75" s="995"/>
      <c r="BR75" s="995"/>
      <c r="BS75" s="995"/>
      <c r="BT75" s="995"/>
      <c r="BU75" s="995"/>
      <c r="BV75" s="995"/>
      <c r="BW75" s="995"/>
      <c r="BX75" s="995"/>
      <c r="BY75" s="995"/>
      <c r="BZ75" s="995"/>
      <c r="CA75" s="995"/>
      <c r="CB75" s="995"/>
      <c r="CC75" s="995"/>
      <c r="CD75" s="995"/>
      <c r="CE75" s="995"/>
      <c r="CF75" s="995"/>
      <c r="CG75" s="995"/>
      <c r="CH75" s="995"/>
      <c r="CI75" s="995"/>
      <c r="CJ75" s="995"/>
      <c r="CK75" s="995"/>
      <c r="CL75" s="995"/>
      <c r="CM75" s="995"/>
      <c r="CN75" s="995"/>
      <c r="CO75" s="995"/>
      <c r="CP75" s="995"/>
      <c r="CQ75" s="995"/>
      <c r="CS75" s="185"/>
      <c r="CT75" s="197"/>
      <c r="CU75" s="197"/>
      <c r="CV75" s="992" t="s">
        <v>594</v>
      </c>
      <c r="CW75" s="992"/>
      <c r="CX75" s="324"/>
      <c r="CY75" s="995" t="s">
        <v>595</v>
      </c>
      <c r="CZ75" s="995"/>
      <c r="DA75" s="995"/>
      <c r="DB75" s="995"/>
      <c r="DC75" s="995"/>
      <c r="DD75" s="995"/>
      <c r="DE75" s="995"/>
      <c r="DF75" s="995"/>
      <c r="DG75" s="995"/>
      <c r="DH75" s="995"/>
      <c r="DI75" s="995"/>
      <c r="DJ75" s="995"/>
      <c r="DK75" s="995"/>
      <c r="DL75" s="995"/>
      <c r="DM75" s="995"/>
      <c r="DN75" s="995"/>
      <c r="DO75" s="995"/>
      <c r="DP75" s="995"/>
      <c r="DQ75" s="995"/>
      <c r="DR75" s="995"/>
      <c r="DS75" s="995"/>
      <c r="DT75" s="995"/>
      <c r="DU75" s="995"/>
      <c r="DV75" s="995"/>
      <c r="DW75" s="995"/>
      <c r="DX75" s="995"/>
      <c r="DY75" s="995"/>
      <c r="DZ75" s="995"/>
      <c r="EA75" s="995"/>
      <c r="EB75" s="995"/>
      <c r="EC75" s="995"/>
      <c r="ED75" s="995"/>
      <c r="EE75" s="995"/>
      <c r="EF75" s="995"/>
      <c r="EG75" s="995"/>
      <c r="EH75" s="995"/>
      <c r="EI75" s="995"/>
      <c r="EJ75" s="995"/>
      <c r="EK75" s="995"/>
      <c r="EL75" s="995"/>
      <c r="EM75" s="995"/>
    </row>
    <row r="76" spans="1:143" ht="56.25" customHeight="1">
      <c r="A76" s="185"/>
      <c r="B76" s="1030" t="s">
        <v>596</v>
      </c>
      <c r="C76" s="1030"/>
      <c r="D76" s="1030"/>
      <c r="E76" s="1030"/>
      <c r="F76" s="1030"/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V76" s="185"/>
      <c r="AW76" s="185"/>
      <c r="AX76" s="1030" t="s">
        <v>596</v>
      </c>
      <c r="AY76" s="1030"/>
      <c r="AZ76" s="1030"/>
      <c r="BA76" s="1030"/>
      <c r="BB76" s="1030"/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  <c r="BT76" s="1030"/>
      <c r="BU76" s="1030"/>
      <c r="BV76" s="1030"/>
      <c r="BW76" s="1030"/>
      <c r="BX76" s="1030"/>
      <c r="BY76" s="1030"/>
      <c r="BZ76" s="1030"/>
      <c r="CA76" s="1030"/>
      <c r="CB76" s="1030"/>
      <c r="CC76" s="1030"/>
      <c r="CD76" s="1030"/>
      <c r="CE76" s="1030"/>
      <c r="CF76" s="1030"/>
      <c r="CG76" s="1030"/>
      <c r="CH76" s="1030"/>
      <c r="CI76" s="1030"/>
      <c r="CJ76" s="1030"/>
      <c r="CK76" s="1030"/>
      <c r="CL76" s="1030"/>
      <c r="CM76" s="1030"/>
      <c r="CN76" s="1030"/>
      <c r="CO76" s="1030"/>
      <c r="CP76" s="1030"/>
      <c r="CQ76" s="1030"/>
      <c r="CS76" s="185"/>
      <c r="CT76" s="1030" t="s">
        <v>596</v>
      </c>
      <c r="CU76" s="1030"/>
      <c r="CV76" s="1030"/>
      <c r="CW76" s="1030"/>
      <c r="CX76" s="1030"/>
      <c r="CY76" s="1030"/>
      <c r="CZ76" s="1030"/>
      <c r="DA76" s="1030"/>
      <c r="DB76" s="1030"/>
      <c r="DC76" s="1030"/>
      <c r="DD76" s="1030"/>
      <c r="DE76" s="1030"/>
      <c r="DF76" s="1030"/>
      <c r="DG76" s="1030"/>
      <c r="DH76" s="1030"/>
      <c r="DI76" s="1030"/>
      <c r="DJ76" s="1030"/>
      <c r="DK76" s="1030"/>
      <c r="DL76" s="1030"/>
      <c r="DM76" s="1030"/>
      <c r="DN76" s="1030"/>
      <c r="DO76" s="1030"/>
      <c r="DP76" s="1030"/>
      <c r="DQ76" s="1030"/>
      <c r="DR76" s="1030"/>
      <c r="DS76" s="1030"/>
      <c r="DT76" s="1030"/>
      <c r="DU76" s="1030"/>
      <c r="DV76" s="1030"/>
      <c r="DW76" s="1030"/>
      <c r="DX76" s="1030"/>
      <c r="DY76" s="1030"/>
      <c r="DZ76" s="1030"/>
      <c r="EA76" s="1030"/>
      <c r="EB76" s="1030"/>
      <c r="EC76" s="1030"/>
      <c r="ED76" s="1030"/>
      <c r="EE76" s="1030"/>
      <c r="EF76" s="1030"/>
      <c r="EG76" s="1030"/>
      <c r="EH76" s="1030"/>
      <c r="EI76" s="1030"/>
      <c r="EJ76" s="1030"/>
      <c r="EK76" s="1030"/>
      <c r="EL76" s="1030"/>
      <c r="EM76" s="1030"/>
    </row>
    <row r="77" spans="1:143" ht="17.25" customHeight="1">
      <c r="A77" s="185"/>
      <c r="B77" s="197"/>
      <c r="C77" s="197"/>
      <c r="D77" s="992" t="s">
        <v>597</v>
      </c>
      <c r="E77" s="992"/>
      <c r="F77" s="200"/>
      <c r="G77" s="995" t="s">
        <v>598</v>
      </c>
      <c r="H77" s="995"/>
      <c r="I77" s="995"/>
      <c r="J77" s="995"/>
      <c r="K77" s="995"/>
      <c r="L77" s="995"/>
      <c r="M77" s="995"/>
      <c r="N77" s="995"/>
      <c r="O77" s="995"/>
      <c r="P77" s="995"/>
      <c r="Q77" s="995"/>
      <c r="R77" s="995"/>
      <c r="S77" s="995"/>
      <c r="T77" s="995"/>
      <c r="U77" s="995"/>
      <c r="V77" s="995"/>
      <c r="W77" s="995"/>
      <c r="X77" s="995"/>
      <c r="Y77" s="995"/>
      <c r="Z77" s="995"/>
      <c r="AA77" s="995"/>
      <c r="AB77" s="995"/>
      <c r="AC77" s="995"/>
      <c r="AD77" s="995"/>
      <c r="AE77" s="995"/>
      <c r="AF77" s="995"/>
      <c r="AG77" s="995"/>
      <c r="AH77" s="995"/>
      <c r="AI77" s="995"/>
      <c r="AJ77" s="995"/>
      <c r="AK77" s="995"/>
      <c r="AL77" s="995"/>
      <c r="AM77" s="995"/>
      <c r="AN77" s="995"/>
      <c r="AO77" s="995"/>
      <c r="AP77" s="995"/>
      <c r="AQ77" s="995"/>
      <c r="AR77" s="995"/>
      <c r="AS77" s="995"/>
      <c r="AT77" s="995"/>
      <c r="AU77" s="995"/>
      <c r="AV77" s="185"/>
      <c r="AW77" s="185"/>
      <c r="AX77" s="197"/>
      <c r="AY77" s="197"/>
      <c r="AZ77" s="992" t="s">
        <v>597</v>
      </c>
      <c r="BA77" s="992"/>
      <c r="BB77" s="324"/>
      <c r="BC77" s="995" t="s">
        <v>598</v>
      </c>
      <c r="BD77" s="995"/>
      <c r="BE77" s="995"/>
      <c r="BF77" s="995"/>
      <c r="BG77" s="995"/>
      <c r="BH77" s="995"/>
      <c r="BI77" s="995"/>
      <c r="BJ77" s="995"/>
      <c r="BK77" s="995"/>
      <c r="BL77" s="995"/>
      <c r="BM77" s="995"/>
      <c r="BN77" s="995"/>
      <c r="BO77" s="995"/>
      <c r="BP77" s="995"/>
      <c r="BQ77" s="995"/>
      <c r="BR77" s="995"/>
      <c r="BS77" s="995"/>
      <c r="BT77" s="995"/>
      <c r="BU77" s="995"/>
      <c r="BV77" s="995"/>
      <c r="BW77" s="995"/>
      <c r="BX77" s="995"/>
      <c r="BY77" s="995"/>
      <c r="BZ77" s="995"/>
      <c r="CA77" s="995"/>
      <c r="CB77" s="995"/>
      <c r="CC77" s="995"/>
      <c r="CD77" s="995"/>
      <c r="CE77" s="995"/>
      <c r="CF77" s="995"/>
      <c r="CG77" s="995"/>
      <c r="CH77" s="995"/>
      <c r="CI77" s="995"/>
      <c r="CJ77" s="995"/>
      <c r="CK77" s="995"/>
      <c r="CL77" s="995"/>
      <c r="CM77" s="995"/>
      <c r="CN77" s="995"/>
      <c r="CO77" s="995"/>
      <c r="CP77" s="995"/>
      <c r="CQ77" s="995"/>
      <c r="CS77" s="185"/>
      <c r="CT77" s="197"/>
      <c r="CU77" s="197"/>
      <c r="CV77" s="992" t="s">
        <v>597</v>
      </c>
      <c r="CW77" s="992"/>
      <c r="CX77" s="324"/>
      <c r="CY77" s="995" t="s">
        <v>598</v>
      </c>
      <c r="CZ77" s="995"/>
      <c r="DA77" s="995"/>
      <c r="DB77" s="995"/>
      <c r="DC77" s="995"/>
      <c r="DD77" s="995"/>
      <c r="DE77" s="995"/>
      <c r="DF77" s="995"/>
      <c r="DG77" s="995"/>
      <c r="DH77" s="995"/>
      <c r="DI77" s="995"/>
      <c r="DJ77" s="995"/>
      <c r="DK77" s="995"/>
      <c r="DL77" s="995"/>
      <c r="DM77" s="995"/>
      <c r="DN77" s="995"/>
      <c r="DO77" s="995"/>
      <c r="DP77" s="995"/>
      <c r="DQ77" s="995"/>
      <c r="DR77" s="995"/>
      <c r="DS77" s="995"/>
      <c r="DT77" s="995"/>
      <c r="DU77" s="995"/>
      <c r="DV77" s="995"/>
      <c r="DW77" s="995"/>
      <c r="DX77" s="995"/>
      <c r="DY77" s="995"/>
      <c r="DZ77" s="995"/>
      <c r="EA77" s="995"/>
      <c r="EB77" s="995"/>
      <c r="EC77" s="995"/>
      <c r="ED77" s="995"/>
      <c r="EE77" s="995"/>
      <c r="EF77" s="995"/>
      <c r="EG77" s="995"/>
      <c r="EH77" s="995"/>
      <c r="EI77" s="995"/>
      <c r="EJ77" s="995"/>
      <c r="EK77" s="995"/>
      <c r="EL77" s="995"/>
      <c r="EM77" s="995"/>
    </row>
    <row r="78" spans="1:143" ht="39.75" customHeight="1">
      <c r="A78" s="185"/>
      <c r="B78" s="1030" t="s">
        <v>599</v>
      </c>
      <c r="C78" s="1030"/>
      <c r="D78" s="1030"/>
      <c r="E78" s="1030"/>
      <c r="F78" s="1030"/>
      <c r="G78" s="1030"/>
      <c r="H78" s="1030"/>
      <c r="I78" s="1030"/>
      <c r="J78" s="1030"/>
      <c r="K78" s="1030"/>
      <c r="L78" s="1030"/>
      <c r="M78" s="1030"/>
      <c r="N78" s="1030"/>
      <c r="O78" s="1030"/>
      <c r="P78" s="1030"/>
      <c r="Q78" s="1030"/>
      <c r="R78" s="1030"/>
      <c r="S78" s="1030"/>
      <c r="T78" s="1030"/>
      <c r="U78" s="1030"/>
      <c r="V78" s="1030"/>
      <c r="W78" s="1030"/>
      <c r="X78" s="1030"/>
      <c r="Y78" s="1030"/>
      <c r="Z78" s="1030"/>
      <c r="AA78" s="1030"/>
      <c r="AB78" s="1030"/>
      <c r="AC78" s="1030"/>
      <c r="AD78" s="1030"/>
      <c r="AE78" s="1030"/>
      <c r="AF78" s="1030"/>
      <c r="AG78" s="1030"/>
      <c r="AH78" s="1030"/>
      <c r="AI78" s="1030"/>
      <c r="AJ78" s="1030"/>
      <c r="AK78" s="1030"/>
      <c r="AL78" s="1030"/>
      <c r="AM78" s="1030"/>
      <c r="AN78" s="1030"/>
      <c r="AO78" s="1030"/>
      <c r="AP78" s="1030"/>
      <c r="AQ78" s="1030"/>
      <c r="AR78" s="1030"/>
      <c r="AS78" s="1030"/>
      <c r="AT78" s="1030"/>
      <c r="AU78" s="1030"/>
      <c r="AV78" s="185"/>
      <c r="AW78" s="185"/>
      <c r="AX78" s="1030" t="s">
        <v>599</v>
      </c>
      <c r="AY78" s="1030"/>
      <c r="AZ78" s="1030"/>
      <c r="BA78" s="1030"/>
      <c r="BB78" s="1030"/>
      <c r="BC78" s="1030"/>
      <c r="BD78" s="1030"/>
      <c r="BE78" s="1030"/>
      <c r="BF78" s="1030"/>
      <c r="BG78" s="1030"/>
      <c r="BH78" s="1030"/>
      <c r="BI78" s="1030"/>
      <c r="BJ78" s="1030"/>
      <c r="BK78" s="1030"/>
      <c r="BL78" s="1030"/>
      <c r="BM78" s="1030"/>
      <c r="BN78" s="1030"/>
      <c r="BO78" s="1030"/>
      <c r="BP78" s="1030"/>
      <c r="BQ78" s="1030"/>
      <c r="BR78" s="1030"/>
      <c r="BS78" s="1030"/>
      <c r="BT78" s="1030"/>
      <c r="BU78" s="1030"/>
      <c r="BV78" s="1030"/>
      <c r="BW78" s="1030"/>
      <c r="BX78" s="1030"/>
      <c r="BY78" s="1030"/>
      <c r="BZ78" s="1030"/>
      <c r="CA78" s="1030"/>
      <c r="CB78" s="1030"/>
      <c r="CC78" s="1030"/>
      <c r="CD78" s="1030"/>
      <c r="CE78" s="1030"/>
      <c r="CF78" s="1030"/>
      <c r="CG78" s="1030"/>
      <c r="CH78" s="1030"/>
      <c r="CI78" s="1030"/>
      <c r="CJ78" s="1030"/>
      <c r="CK78" s="1030"/>
      <c r="CL78" s="1030"/>
      <c r="CM78" s="1030"/>
      <c r="CN78" s="1030"/>
      <c r="CO78" s="1030"/>
      <c r="CP78" s="1030"/>
      <c r="CQ78" s="1030"/>
      <c r="CS78" s="185"/>
      <c r="CT78" s="1030" t="s">
        <v>599</v>
      </c>
      <c r="CU78" s="1030"/>
      <c r="CV78" s="1030"/>
      <c r="CW78" s="1030"/>
      <c r="CX78" s="1030"/>
      <c r="CY78" s="1030"/>
      <c r="CZ78" s="1030"/>
      <c r="DA78" s="1030"/>
      <c r="DB78" s="1030"/>
      <c r="DC78" s="1030"/>
      <c r="DD78" s="1030"/>
      <c r="DE78" s="1030"/>
      <c r="DF78" s="1030"/>
      <c r="DG78" s="1030"/>
      <c r="DH78" s="1030"/>
      <c r="DI78" s="1030"/>
      <c r="DJ78" s="1030"/>
      <c r="DK78" s="1030"/>
      <c r="DL78" s="1030"/>
      <c r="DM78" s="1030"/>
      <c r="DN78" s="1030"/>
      <c r="DO78" s="1030"/>
      <c r="DP78" s="1030"/>
      <c r="DQ78" s="1030"/>
      <c r="DR78" s="1030"/>
      <c r="DS78" s="1030"/>
      <c r="DT78" s="1030"/>
      <c r="DU78" s="1030"/>
      <c r="DV78" s="1030"/>
      <c r="DW78" s="1030"/>
      <c r="DX78" s="1030"/>
      <c r="DY78" s="1030"/>
      <c r="DZ78" s="1030"/>
      <c r="EA78" s="1030"/>
      <c r="EB78" s="1030"/>
      <c r="EC78" s="1030"/>
      <c r="ED78" s="1030"/>
      <c r="EE78" s="1030"/>
      <c r="EF78" s="1030"/>
      <c r="EG78" s="1030"/>
      <c r="EH78" s="1030"/>
      <c r="EI78" s="1030"/>
      <c r="EJ78" s="1030"/>
      <c r="EK78" s="1030"/>
      <c r="EL78" s="1030"/>
      <c r="EM78" s="1030"/>
    </row>
    <row r="79" spans="1:143" ht="18.75" customHeight="1">
      <c r="A79" s="185"/>
      <c r="B79" s="1034" t="s">
        <v>600</v>
      </c>
      <c r="C79" s="1034"/>
      <c r="D79" s="1034"/>
      <c r="E79" s="1034"/>
      <c r="F79" s="1034"/>
      <c r="G79" s="1034"/>
      <c r="H79" s="1034"/>
      <c r="I79" s="1034"/>
      <c r="J79" s="1034"/>
      <c r="K79" s="1034"/>
      <c r="L79" s="1034"/>
      <c r="M79" s="1034"/>
      <c r="N79" s="1034"/>
      <c r="O79" s="1034"/>
      <c r="P79" s="1034"/>
      <c r="Q79" s="1034"/>
      <c r="R79" s="1034"/>
      <c r="S79" s="1034"/>
      <c r="T79" s="1034"/>
      <c r="U79" s="1034"/>
      <c r="V79" s="1034"/>
      <c r="W79" s="1034"/>
      <c r="X79" s="1034"/>
      <c r="Y79" s="1034"/>
      <c r="Z79" s="1034"/>
      <c r="AA79" s="1034"/>
      <c r="AB79" s="1034"/>
      <c r="AC79" s="1034"/>
      <c r="AD79" s="1034"/>
      <c r="AE79" s="1034"/>
      <c r="AF79" s="1034"/>
      <c r="AG79" s="1034"/>
      <c r="AH79" s="1034"/>
      <c r="AI79" s="1034"/>
      <c r="AJ79" s="1034"/>
      <c r="AK79" s="1034"/>
      <c r="AL79" s="1034"/>
      <c r="AM79" s="1034"/>
      <c r="AN79" s="1034"/>
      <c r="AO79" s="1034"/>
      <c r="AP79" s="1034"/>
      <c r="AQ79" s="1034"/>
      <c r="AR79" s="1034"/>
      <c r="AS79" s="1034"/>
      <c r="AT79" s="1034"/>
      <c r="AU79" s="1034"/>
      <c r="AV79" s="185"/>
      <c r="AW79" s="185"/>
      <c r="AX79" s="1034" t="s">
        <v>600</v>
      </c>
      <c r="AY79" s="1034"/>
      <c r="AZ79" s="1034"/>
      <c r="BA79" s="1034"/>
      <c r="BB79" s="1034"/>
      <c r="BC79" s="1034"/>
      <c r="BD79" s="1034"/>
      <c r="BE79" s="1034"/>
      <c r="BF79" s="1034"/>
      <c r="BG79" s="1034"/>
      <c r="BH79" s="1034"/>
      <c r="BI79" s="1034"/>
      <c r="BJ79" s="1034"/>
      <c r="BK79" s="1034"/>
      <c r="BL79" s="1034"/>
      <c r="BM79" s="1034"/>
      <c r="BN79" s="1034"/>
      <c r="BO79" s="1034"/>
      <c r="BP79" s="1034"/>
      <c r="BQ79" s="1034"/>
      <c r="BR79" s="1034"/>
      <c r="BS79" s="1034"/>
      <c r="BT79" s="1034"/>
      <c r="BU79" s="1034"/>
      <c r="BV79" s="1034"/>
      <c r="BW79" s="1034"/>
      <c r="BX79" s="1034"/>
      <c r="BY79" s="1034"/>
      <c r="BZ79" s="1034"/>
      <c r="CA79" s="1034"/>
      <c r="CB79" s="1034"/>
      <c r="CC79" s="1034"/>
      <c r="CD79" s="1034"/>
      <c r="CE79" s="1034"/>
      <c r="CF79" s="1034"/>
      <c r="CG79" s="1034"/>
      <c r="CH79" s="1034"/>
      <c r="CI79" s="1034"/>
      <c r="CJ79" s="1034"/>
      <c r="CK79" s="1034"/>
      <c r="CL79" s="1034"/>
      <c r="CM79" s="1034"/>
      <c r="CN79" s="1034"/>
      <c r="CO79" s="1034"/>
      <c r="CP79" s="1034"/>
      <c r="CQ79" s="1034"/>
      <c r="CS79" s="185"/>
      <c r="CT79" s="1034" t="s">
        <v>600</v>
      </c>
      <c r="CU79" s="1034"/>
      <c r="CV79" s="1034"/>
      <c r="CW79" s="1034"/>
      <c r="CX79" s="1034"/>
      <c r="CY79" s="1034"/>
      <c r="CZ79" s="1034"/>
      <c r="DA79" s="1034"/>
      <c r="DB79" s="1034"/>
      <c r="DC79" s="1034"/>
      <c r="DD79" s="1034"/>
      <c r="DE79" s="1034"/>
      <c r="DF79" s="1034"/>
      <c r="DG79" s="1034"/>
      <c r="DH79" s="1034"/>
      <c r="DI79" s="1034"/>
      <c r="DJ79" s="1034"/>
      <c r="DK79" s="1034"/>
      <c r="DL79" s="1034"/>
      <c r="DM79" s="1034"/>
      <c r="DN79" s="1034"/>
      <c r="DO79" s="1034"/>
      <c r="DP79" s="1034"/>
      <c r="DQ79" s="1034"/>
      <c r="DR79" s="1034"/>
      <c r="DS79" s="1034"/>
      <c r="DT79" s="1034"/>
      <c r="DU79" s="1034"/>
      <c r="DV79" s="1034"/>
      <c r="DW79" s="1034"/>
      <c r="DX79" s="1034"/>
      <c r="DY79" s="1034"/>
      <c r="DZ79" s="1034"/>
      <c r="EA79" s="1034"/>
      <c r="EB79" s="1034"/>
      <c r="EC79" s="1034"/>
      <c r="ED79" s="1034"/>
      <c r="EE79" s="1034"/>
      <c r="EF79" s="1034"/>
      <c r="EG79" s="1034"/>
      <c r="EH79" s="1034"/>
      <c r="EI79" s="1034"/>
      <c r="EJ79" s="1034"/>
      <c r="EK79" s="1034"/>
      <c r="EL79" s="1034"/>
      <c r="EM79" s="1034"/>
    </row>
    <row r="80" spans="1:143" ht="18.75" customHeight="1">
      <c r="A80" s="185"/>
      <c r="B80" s="197"/>
      <c r="C80" s="197"/>
      <c r="D80" s="992" t="s">
        <v>601</v>
      </c>
      <c r="E80" s="992"/>
      <c r="F80" s="200"/>
      <c r="G80" s="185"/>
      <c r="H80" s="185"/>
      <c r="I80" s="177" t="s">
        <v>602</v>
      </c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197"/>
      <c r="AK80" s="197"/>
      <c r="AL80" s="197"/>
      <c r="AM80" s="197"/>
      <c r="AN80" s="197"/>
      <c r="AO80" s="197"/>
      <c r="AP80" s="197"/>
      <c r="AQ80" s="197"/>
      <c r="AR80" s="197"/>
      <c r="AS80" s="197"/>
      <c r="AT80" s="197"/>
      <c r="AU80" s="197"/>
      <c r="AV80" s="185"/>
      <c r="AW80" s="185"/>
      <c r="AX80" s="197"/>
      <c r="AY80" s="197"/>
      <c r="AZ80" s="992" t="s">
        <v>601</v>
      </c>
      <c r="BA80" s="992"/>
      <c r="BB80" s="324"/>
      <c r="BC80" s="185"/>
      <c r="BD80" s="185"/>
      <c r="BE80" s="177" t="s">
        <v>602</v>
      </c>
      <c r="BF80" s="197"/>
      <c r="BG80" s="197"/>
      <c r="BH80" s="197"/>
      <c r="BI80" s="197"/>
      <c r="BJ80" s="197"/>
      <c r="BK80" s="197"/>
      <c r="BL80" s="197"/>
      <c r="BM80" s="197"/>
      <c r="BN80" s="197"/>
      <c r="BO80" s="197"/>
      <c r="BP80" s="197"/>
      <c r="BQ80" s="197"/>
      <c r="BR80" s="197"/>
      <c r="BS80" s="197"/>
      <c r="BT80" s="197"/>
      <c r="BU80" s="197"/>
      <c r="BV80" s="197"/>
      <c r="BW80" s="197"/>
      <c r="BX80" s="197"/>
      <c r="BY80" s="197"/>
      <c r="BZ80" s="197"/>
      <c r="CA80" s="197"/>
      <c r="CB80" s="197"/>
      <c r="CC80" s="197"/>
      <c r="CD80" s="197"/>
      <c r="CE80" s="197"/>
      <c r="CF80" s="197"/>
      <c r="CG80" s="197"/>
      <c r="CH80" s="197"/>
      <c r="CI80" s="197"/>
      <c r="CJ80" s="197"/>
      <c r="CK80" s="197"/>
      <c r="CL80" s="197"/>
      <c r="CM80" s="197"/>
      <c r="CN80" s="197"/>
      <c r="CO80" s="197"/>
      <c r="CP80" s="197"/>
      <c r="CQ80" s="197"/>
      <c r="CS80" s="185"/>
      <c r="CT80" s="197"/>
      <c r="CU80" s="197"/>
      <c r="CV80" s="992" t="s">
        <v>601</v>
      </c>
      <c r="CW80" s="992"/>
      <c r="CX80" s="324"/>
      <c r="CY80" s="185"/>
      <c r="CZ80" s="185"/>
      <c r="DA80" s="177" t="s">
        <v>602</v>
      </c>
      <c r="DB80" s="197"/>
      <c r="DC80" s="197"/>
      <c r="DD80" s="197"/>
      <c r="DE80" s="197"/>
      <c r="DF80" s="197"/>
      <c r="DG80" s="197"/>
      <c r="DH80" s="197"/>
      <c r="DI80" s="197"/>
      <c r="DJ80" s="197"/>
      <c r="DK80" s="197"/>
      <c r="DL80" s="197"/>
      <c r="DM80" s="197"/>
      <c r="DN80" s="197"/>
      <c r="DO80" s="197"/>
      <c r="DP80" s="197"/>
      <c r="DQ80" s="197"/>
      <c r="DR80" s="197"/>
      <c r="DS80" s="197"/>
      <c r="DT80" s="197"/>
      <c r="DU80" s="197"/>
      <c r="DV80" s="197"/>
      <c r="DW80" s="197"/>
      <c r="DX80" s="197"/>
      <c r="DY80" s="197"/>
      <c r="DZ80" s="197"/>
      <c r="EA80" s="197"/>
      <c r="EB80" s="197"/>
      <c r="EC80" s="197"/>
      <c r="ED80" s="197"/>
      <c r="EE80" s="197"/>
      <c r="EF80" s="197"/>
      <c r="EG80" s="197"/>
      <c r="EH80" s="197"/>
      <c r="EI80" s="197"/>
      <c r="EJ80" s="197"/>
      <c r="EK80" s="197"/>
      <c r="EL80" s="197"/>
      <c r="EM80" s="197"/>
    </row>
    <row r="81" spans="1:143" ht="18.75" customHeight="1">
      <c r="A81" s="185"/>
      <c r="B81" s="197"/>
      <c r="C81" s="197"/>
      <c r="D81" s="1036" t="s">
        <v>603</v>
      </c>
      <c r="E81" s="1036"/>
      <c r="F81" s="1036"/>
      <c r="G81" s="177"/>
      <c r="H81" s="185"/>
      <c r="I81" s="177" t="s">
        <v>604</v>
      </c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197"/>
      <c r="AK81" s="197"/>
      <c r="AL81" s="197"/>
      <c r="AM81" s="197"/>
      <c r="AN81" s="197"/>
      <c r="AO81" s="197"/>
      <c r="AP81" s="197"/>
      <c r="AQ81" s="197"/>
      <c r="AR81" s="197"/>
      <c r="AS81" s="197"/>
      <c r="AT81" s="197"/>
      <c r="AU81" s="197"/>
      <c r="AV81" s="185"/>
      <c r="AW81" s="185"/>
      <c r="AX81" s="197"/>
      <c r="AY81" s="197"/>
      <c r="AZ81" s="1036" t="s">
        <v>603</v>
      </c>
      <c r="BA81" s="1036"/>
      <c r="BB81" s="1036"/>
      <c r="BC81" s="177"/>
      <c r="BD81" s="185"/>
      <c r="BE81" s="177" t="s">
        <v>604</v>
      </c>
      <c r="BF81" s="197"/>
      <c r="BG81" s="197"/>
      <c r="BH81" s="197"/>
      <c r="BI81" s="197"/>
      <c r="BJ81" s="197"/>
      <c r="BK81" s="197"/>
      <c r="BL81" s="197"/>
      <c r="BM81" s="197"/>
      <c r="BN81" s="197"/>
      <c r="BO81" s="197"/>
      <c r="BP81" s="197"/>
      <c r="BQ81" s="197"/>
      <c r="BR81" s="197"/>
      <c r="BS81" s="197"/>
      <c r="BT81" s="197"/>
      <c r="BU81" s="197"/>
      <c r="BV81" s="197"/>
      <c r="BW81" s="197"/>
      <c r="BX81" s="197"/>
      <c r="BY81" s="197"/>
      <c r="BZ81" s="197"/>
      <c r="CA81" s="197"/>
      <c r="CB81" s="197"/>
      <c r="CC81" s="197"/>
      <c r="CD81" s="197"/>
      <c r="CE81" s="197"/>
      <c r="CF81" s="197"/>
      <c r="CG81" s="197"/>
      <c r="CH81" s="197"/>
      <c r="CI81" s="197"/>
      <c r="CJ81" s="197"/>
      <c r="CK81" s="197"/>
      <c r="CL81" s="197"/>
      <c r="CM81" s="197"/>
      <c r="CN81" s="197"/>
      <c r="CO81" s="197"/>
      <c r="CP81" s="197"/>
      <c r="CQ81" s="197"/>
      <c r="CS81" s="185"/>
      <c r="CT81" s="197"/>
      <c r="CU81" s="197"/>
      <c r="CV81" s="1036" t="s">
        <v>603</v>
      </c>
      <c r="CW81" s="1036"/>
      <c r="CX81" s="1036"/>
      <c r="CY81" s="177"/>
      <c r="CZ81" s="185"/>
      <c r="DA81" s="177" t="s">
        <v>604</v>
      </c>
      <c r="DB81" s="197"/>
      <c r="DC81" s="197"/>
      <c r="DD81" s="197"/>
      <c r="DE81" s="197"/>
      <c r="DF81" s="197"/>
      <c r="DG81" s="197"/>
      <c r="DH81" s="197"/>
      <c r="DI81" s="197"/>
      <c r="DJ81" s="197"/>
      <c r="DK81" s="197"/>
      <c r="DL81" s="197"/>
      <c r="DM81" s="197"/>
      <c r="DN81" s="197"/>
      <c r="DO81" s="197"/>
      <c r="DP81" s="197"/>
      <c r="DQ81" s="197"/>
      <c r="DR81" s="197"/>
      <c r="DS81" s="197"/>
      <c r="DT81" s="197"/>
      <c r="DU81" s="197"/>
      <c r="DV81" s="197"/>
      <c r="DW81" s="197"/>
      <c r="DX81" s="197"/>
      <c r="DY81" s="197"/>
      <c r="DZ81" s="197"/>
      <c r="EA81" s="197"/>
      <c r="EB81" s="197"/>
      <c r="EC81" s="197"/>
      <c r="ED81" s="197"/>
      <c r="EE81" s="197"/>
      <c r="EF81" s="197"/>
      <c r="EG81" s="197"/>
      <c r="EH81" s="197"/>
      <c r="EI81" s="197"/>
      <c r="EJ81" s="197"/>
      <c r="EK81" s="197"/>
      <c r="EL81" s="197"/>
      <c r="EM81" s="197"/>
    </row>
    <row r="82" spans="1:143" ht="39.75" customHeight="1">
      <c r="A82" s="185"/>
      <c r="B82" s="1030" t="s">
        <v>605</v>
      </c>
      <c r="C82" s="1030"/>
      <c r="D82" s="1030"/>
      <c r="E82" s="1030"/>
      <c r="F82" s="1030"/>
      <c r="G82" s="1030"/>
      <c r="H82" s="1030"/>
      <c r="I82" s="1030"/>
      <c r="J82" s="1030"/>
      <c r="K82" s="1030"/>
      <c r="L82" s="1030"/>
      <c r="M82" s="1030"/>
      <c r="N82" s="1030"/>
      <c r="O82" s="1030"/>
      <c r="P82" s="1030"/>
      <c r="Q82" s="1030"/>
      <c r="R82" s="1030"/>
      <c r="S82" s="1030"/>
      <c r="T82" s="1030"/>
      <c r="U82" s="1030"/>
      <c r="V82" s="1030"/>
      <c r="W82" s="1030"/>
      <c r="X82" s="1030"/>
      <c r="Y82" s="1030"/>
      <c r="Z82" s="1030"/>
      <c r="AA82" s="1030"/>
      <c r="AB82" s="1030"/>
      <c r="AC82" s="1030"/>
      <c r="AD82" s="1030"/>
      <c r="AE82" s="1030"/>
      <c r="AF82" s="1030"/>
      <c r="AG82" s="1030"/>
      <c r="AH82" s="1030"/>
      <c r="AI82" s="1030"/>
      <c r="AJ82" s="1030"/>
      <c r="AK82" s="1030"/>
      <c r="AL82" s="1030"/>
      <c r="AM82" s="1030"/>
      <c r="AN82" s="1030"/>
      <c r="AO82" s="1030"/>
      <c r="AP82" s="1030"/>
      <c r="AQ82" s="1030"/>
      <c r="AR82" s="1030"/>
      <c r="AS82" s="1030"/>
      <c r="AT82" s="1030"/>
      <c r="AU82" s="1030"/>
      <c r="AV82" s="185"/>
      <c r="AW82" s="185"/>
      <c r="AX82" s="1030" t="s">
        <v>605</v>
      </c>
      <c r="AY82" s="1030"/>
      <c r="AZ82" s="1030"/>
      <c r="BA82" s="1030"/>
      <c r="BB82" s="1030"/>
      <c r="BC82" s="1030"/>
      <c r="BD82" s="1030"/>
      <c r="BE82" s="1030"/>
      <c r="BF82" s="1030"/>
      <c r="BG82" s="1030"/>
      <c r="BH82" s="1030"/>
      <c r="BI82" s="1030"/>
      <c r="BJ82" s="1030"/>
      <c r="BK82" s="1030"/>
      <c r="BL82" s="1030"/>
      <c r="BM82" s="1030"/>
      <c r="BN82" s="1030"/>
      <c r="BO82" s="1030"/>
      <c r="BP82" s="1030"/>
      <c r="BQ82" s="1030"/>
      <c r="BR82" s="1030"/>
      <c r="BS82" s="1030"/>
      <c r="BT82" s="1030"/>
      <c r="BU82" s="1030"/>
      <c r="BV82" s="1030"/>
      <c r="BW82" s="1030"/>
      <c r="BX82" s="1030"/>
      <c r="BY82" s="1030"/>
      <c r="BZ82" s="1030"/>
      <c r="CA82" s="1030"/>
      <c r="CB82" s="1030"/>
      <c r="CC82" s="1030"/>
      <c r="CD82" s="1030"/>
      <c r="CE82" s="1030"/>
      <c r="CF82" s="1030"/>
      <c r="CG82" s="1030"/>
      <c r="CH82" s="1030"/>
      <c r="CI82" s="1030"/>
      <c r="CJ82" s="1030"/>
      <c r="CK82" s="1030"/>
      <c r="CL82" s="1030"/>
      <c r="CM82" s="1030"/>
      <c r="CN82" s="1030"/>
      <c r="CO82" s="1030"/>
      <c r="CP82" s="1030"/>
      <c r="CQ82" s="1030"/>
      <c r="CS82" s="185"/>
      <c r="CT82" s="1030" t="s">
        <v>605</v>
      </c>
      <c r="CU82" s="1030"/>
      <c r="CV82" s="1030"/>
      <c r="CW82" s="1030"/>
      <c r="CX82" s="1030"/>
      <c r="CY82" s="1030"/>
      <c r="CZ82" s="1030"/>
      <c r="DA82" s="1030"/>
      <c r="DB82" s="1030"/>
      <c r="DC82" s="1030"/>
      <c r="DD82" s="1030"/>
      <c r="DE82" s="1030"/>
      <c r="DF82" s="1030"/>
      <c r="DG82" s="1030"/>
      <c r="DH82" s="1030"/>
      <c r="DI82" s="1030"/>
      <c r="DJ82" s="1030"/>
      <c r="DK82" s="1030"/>
      <c r="DL82" s="1030"/>
      <c r="DM82" s="1030"/>
      <c r="DN82" s="1030"/>
      <c r="DO82" s="1030"/>
      <c r="DP82" s="1030"/>
      <c r="DQ82" s="1030"/>
      <c r="DR82" s="1030"/>
      <c r="DS82" s="1030"/>
      <c r="DT82" s="1030"/>
      <c r="DU82" s="1030"/>
      <c r="DV82" s="1030"/>
      <c r="DW82" s="1030"/>
      <c r="DX82" s="1030"/>
      <c r="DY82" s="1030"/>
      <c r="DZ82" s="1030"/>
      <c r="EA82" s="1030"/>
      <c r="EB82" s="1030"/>
      <c r="EC82" s="1030"/>
      <c r="ED82" s="1030"/>
      <c r="EE82" s="1030"/>
      <c r="EF82" s="1030"/>
      <c r="EG82" s="1030"/>
      <c r="EH82" s="1030"/>
      <c r="EI82" s="1030"/>
      <c r="EJ82" s="1030"/>
      <c r="EK82" s="1030"/>
      <c r="EL82" s="1030"/>
      <c r="EM82" s="1030"/>
    </row>
    <row r="83" spans="1:143" ht="18.75" customHeight="1">
      <c r="A83" s="185"/>
      <c r="B83" s="197"/>
      <c r="C83" s="197"/>
      <c r="D83" s="1036" t="s">
        <v>606</v>
      </c>
      <c r="E83" s="1036"/>
      <c r="F83" s="1036"/>
      <c r="G83" s="177"/>
      <c r="H83" s="177"/>
      <c r="I83" s="995" t="s">
        <v>607</v>
      </c>
      <c r="J83" s="995"/>
      <c r="K83" s="995"/>
      <c r="L83" s="995"/>
      <c r="M83" s="995"/>
      <c r="N83" s="995"/>
      <c r="O83" s="995"/>
      <c r="P83" s="995"/>
      <c r="Q83" s="995"/>
      <c r="R83" s="995"/>
      <c r="S83" s="995"/>
      <c r="T83" s="995"/>
      <c r="U83" s="995"/>
      <c r="V83" s="995"/>
      <c r="W83" s="995"/>
      <c r="X83" s="995"/>
      <c r="Y83" s="995"/>
      <c r="Z83" s="995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V83" s="185"/>
      <c r="AW83" s="185"/>
      <c r="AX83" s="197"/>
      <c r="AY83" s="197"/>
      <c r="AZ83" s="1036" t="s">
        <v>606</v>
      </c>
      <c r="BA83" s="1036"/>
      <c r="BB83" s="1036"/>
      <c r="BC83" s="177"/>
      <c r="BD83" s="177"/>
      <c r="BE83" s="995" t="s">
        <v>607</v>
      </c>
      <c r="BF83" s="995"/>
      <c r="BG83" s="995"/>
      <c r="BH83" s="995"/>
      <c r="BI83" s="995"/>
      <c r="BJ83" s="995"/>
      <c r="BK83" s="995"/>
      <c r="BL83" s="995"/>
      <c r="BM83" s="995"/>
      <c r="BN83" s="995"/>
      <c r="BO83" s="995"/>
      <c r="BP83" s="995"/>
      <c r="BQ83" s="995"/>
      <c r="BR83" s="995"/>
      <c r="BS83" s="995"/>
      <c r="BT83" s="995"/>
      <c r="BU83" s="995"/>
      <c r="BV83" s="995"/>
      <c r="BW83" s="995"/>
      <c r="BX83" s="995"/>
      <c r="BY83" s="995"/>
      <c r="BZ83" s="995"/>
      <c r="CA83" s="995"/>
      <c r="CB83" s="995"/>
      <c r="CC83" s="995"/>
      <c r="CD83" s="995"/>
      <c r="CE83" s="995"/>
      <c r="CF83" s="995"/>
      <c r="CG83" s="995"/>
      <c r="CH83" s="995"/>
      <c r="CI83" s="995"/>
      <c r="CJ83" s="995"/>
      <c r="CK83" s="995"/>
      <c r="CL83" s="995"/>
      <c r="CM83" s="995"/>
      <c r="CN83" s="995"/>
      <c r="CO83" s="995"/>
      <c r="CP83" s="995"/>
      <c r="CQ83" s="995"/>
      <c r="CS83" s="185"/>
      <c r="CT83" s="197"/>
      <c r="CU83" s="197"/>
      <c r="CV83" s="1036" t="s">
        <v>606</v>
      </c>
      <c r="CW83" s="1036"/>
      <c r="CX83" s="1036"/>
      <c r="CY83" s="177"/>
      <c r="CZ83" s="177"/>
      <c r="DA83" s="995" t="s">
        <v>607</v>
      </c>
      <c r="DB83" s="995"/>
      <c r="DC83" s="995"/>
      <c r="DD83" s="995"/>
      <c r="DE83" s="995"/>
      <c r="DF83" s="995"/>
      <c r="DG83" s="995"/>
      <c r="DH83" s="995"/>
      <c r="DI83" s="995"/>
      <c r="DJ83" s="995"/>
      <c r="DK83" s="995"/>
      <c r="DL83" s="995"/>
      <c r="DM83" s="995"/>
      <c r="DN83" s="995"/>
      <c r="DO83" s="995"/>
      <c r="DP83" s="995"/>
      <c r="DQ83" s="995"/>
      <c r="DR83" s="995"/>
      <c r="DS83" s="995"/>
      <c r="DT83" s="995"/>
      <c r="DU83" s="995"/>
      <c r="DV83" s="995"/>
      <c r="DW83" s="995"/>
      <c r="DX83" s="995"/>
      <c r="DY83" s="995"/>
      <c r="DZ83" s="995"/>
      <c r="EA83" s="995"/>
      <c r="EB83" s="995"/>
      <c r="EC83" s="995"/>
      <c r="ED83" s="995"/>
      <c r="EE83" s="995"/>
      <c r="EF83" s="995"/>
      <c r="EG83" s="995"/>
      <c r="EH83" s="995"/>
      <c r="EI83" s="995"/>
      <c r="EJ83" s="995"/>
      <c r="EK83" s="995"/>
      <c r="EL83" s="995"/>
      <c r="EM83" s="995"/>
    </row>
    <row r="84" spans="1:143" ht="18.75" customHeight="1">
      <c r="A84" s="185"/>
      <c r="B84" s="1030" t="s">
        <v>608</v>
      </c>
      <c r="C84" s="1030"/>
      <c r="D84" s="1030"/>
      <c r="E84" s="1030"/>
      <c r="F84" s="1030"/>
      <c r="G84" s="1030"/>
      <c r="H84" s="1030"/>
      <c r="I84" s="1030"/>
      <c r="J84" s="1030"/>
      <c r="K84" s="1030"/>
      <c r="L84" s="1030"/>
      <c r="M84" s="1030"/>
      <c r="N84" s="1030"/>
      <c r="O84" s="1030"/>
      <c r="P84" s="1030"/>
      <c r="Q84" s="1030"/>
      <c r="R84" s="1030"/>
      <c r="S84" s="1030"/>
      <c r="T84" s="1030"/>
      <c r="U84" s="1030"/>
      <c r="V84" s="1030"/>
      <c r="W84" s="1030"/>
      <c r="X84" s="1030"/>
      <c r="Y84" s="1030"/>
      <c r="Z84" s="1030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V84" s="185"/>
      <c r="AW84" s="185"/>
      <c r="AX84" s="1030" t="s">
        <v>608</v>
      </c>
      <c r="AY84" s="1030"/>
      <c r="AZ84" s="1030"/>
      <c r="BA84" s="1030"/>
      <c r="BB84" s="1030"/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  <c r="BT84" s="1030"/>
      <c r="BU84" s="1030"/>
      <c r="BV84" s="1030"/>
      <c r="BW84" s="1030"/>
      <c r="BX84" s="1030"/>
      <c r="BY84" s="1030"/>
      <c r="BZ84" s="1030"/>
      <c r="CA84" s="1030"/>
      <c r="CB84" s="1030"/>
      <c r="CC84" s="1030"/>
      <c r="CD84" s="1030"/>
      <c r="CE84" s="1030"/>
      <c r="CF84" s="1030"/>
      <c r="CG84" s="1030"/>
      <c r="CH84" s="1030"/>
      <c r="CI84" s="1030"/>
      <c r="CJ84" s="1030"/>
      <c r="CK84" s="1030"/>
      <c r="CL84" s="1030"/>
      <c r="CM84" s="1030"/>
      <c r="CN84" s="1030"/>
      <c r="CO84" s="1030"/>
      <c r="CP84" s="1030"/>
      <c r="CQ84" s="1030"/>
      <c r="CS84" s="185"/>
      <c r="CT84" s="1030" t="s">
        <v>608</v>
      </c>
      <c r="CU84" s="1030"/>
      <c r="CV84" s="1030"/>
      <c r="CW84" s="1030"/>
      <c r="CX84" s="1030"/>
      <c r="CY84" s="1030"/>
      <c r="CZ84" s="1030"/>
      <c r="DA84" s="1030"/>
      <c r="DB84" s="1030"/>
      <c r="DC84" s="1030"/>
      <c r="DD84" s="1030"/>
      <c r="DE84" s="1030"/>
      <c r="DF84" s="1030"/>
      <c r="DG84" s="1030"/>
      <c r="DH84" s="1030"/>
      <c r="DI84" s="1030"/>
      <c r="DJ84" s="1030"/>
      <c r="DK84" s="1030"/>
      <c r="DL84" s="1030"/>
      <c r="DM84" s="1030"/>
      <c r="DN84" s="1030"/>
      <c r="DO84" s="1030"/>
      <c r="DP84" s="1030"/>
      <c r="DQ84" s="1030"/>
      <c r="DR84" s="1030"/>
      <c r="DS84" s="1030"/>
      <c r="DT84" s="1030"/>
      <c r="DU84" s="1030"/>
      <c r="DV84" s="1030"/>
      <c r="DW84" s="1030"/>
      <c r="DX84" s="1030"/>
      <c r="DY84" s="1030"/>
      <c r="DZ84" s="1030"/>
      <c r="EA84" s="1030"/>
      <c r="EB84" s="1030"/>
      <c r="EC84" s="1030"/>
      <c r="ED84" s="1030"/>
      <c r="EE84" s="1030"/>
      <c r="EF84" s="1030"/>
      <c r="EG84" s="1030"/>
      <c r="EH84" s="1030"/>
      <c r="EI84" s="1030"/>
      <c r="EJ84" s="1030"/>
      <c r="EK84" s="1030"/>
      <c r="EL84" s="1030"/>
      <c r="EM84" s="1030"/>
    </row>
    <row r="85" spans="1:143" ht="18.75" customHeight="1">
      <c r="A85" s="185"/>
      <c r="B85" s="197"/>
      <c r="C85" s="197"/>
      <c r="D85" s="1039" t="s">
        <v>609</v>
      </c>
      <c r="E85" s="1039"/>
      <c r="F85" s="204"/>
      <c r="G85" s="205"/>
      <c r="H85" s="205"/>
      <c r="I85" s="192" t="s">
        <v>610</v>
      </c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S85" s="197"/>
      <c r="AT85" s="197"/>
      <c r="AU85" s="197"/>
      <c r="AV85" s="185"/>
      <c r="AW85" s="185"/>
      <c r="AX85" s="197"/>
      <c r="AY85" s="197"/>
      <c r="AZ85" s="1039" t="s">
        <v>609</v>
      </c>
      <c r="BA85" s="1039"/>
      <c r="BB85" s="323"/>
      <c r="BC85" s="205"/>
      <c r="BD85" s="205"/>
      <c r="BE85" s="192" t="s">
        <v>610</v>
      </c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197"/>
      <c r="BT85" s="197"/>
      <c r="BU85" s="197"/>
      <c r="BV85" s="197"/>
      <c r="BW85" s="197"/>
      <c r="BX85" s="197"/>
      <c r="BY85" s="197"/>
      <c r="BZ85" s="197"/>
      <c r="CA85" s="197"/>
      <c r="CB85" s="197"/>
      <c r="CC85" s="197"/>
      <c r="CD85" s="197"/>
      <c r="CE85" s="197"/>
      <c r="CF85" s="197"/>
      <c r="CG85" s="197"/>
      <c r="CH85" s="197"/>
      <c r="CI85" s="197"/>
      <c r="CJ85" s="197"/>
      <c r="CK85" s="197"/>
      <c r="CL85" s="197"/>
      <c r="CM85" s="197"/>
      <c r="CN85" s="197"/>
      <c r="CO85" s="197"/>
      <c r="CP85" s="197"/>
      <c r="CQ85" s="197"/>
      <c r="CS85" s="185"/>
      <c r="CT85" s="197"/>
      <c r="CU85" s="197"/>
      <c r="CV85" s="1039" t="s">
        <v>609</v>
      </c>
      <c r="CW85" s="1039"/>
      <c r="CX85" s="323"/>
      <c r="CY85" s="205"/>
      <c r="CZ85" s="205"/>
      <c r="DA85" s="192" t="s">
        <v>610</v>
      </c>
      <c r="DB85" s="203"/>
      <c r="DC85" s="203"/>
      <c r="DD85" s="203"/>
      <c r="DE85" s="203"/>
      <c r="DF85" s="203"/>
      <c r="DG85" s="203"/>
      <c r="DH85" s="203"/>
      <c r="DI85" s="203"/>
      <c r="DJ85" s="203"/>
      <c r="DK85" s="203"/>
      <c r="DL85" s="203"/>
      <c r="DM85" s="203"/>
      <c r="DN85" s="203"/>
      <c r="DO85" s="197"/>
      <c r="DP85" s="197"/>
      <c r="DQ85" s="197"/>
      <c r="DR85" s="197"/>
      <c r="DS85" s="197"/>
      <c r="DT85" s="197"/>
      <c r="DU85" s="197"/>
      <c r="DV85" s="197"/>
      <c r="DW85" s="197"/>
      <c r="DX85" s="197"/>
      <c r="DY85" s="197"/>
      <c r="DZ85" s="197"/>
      <c r="EA85" s="197"/>
      <c r="EB85" s="197"/>
      <c r="EC85" s="197"/>
      <c r="ED85" s="197"/>
      <c r="EE85" s="197"/>
      <c r="EF85" s="197"/>
      <c r="EG85" s="197"/>
      <c r="EH85" s="197"/>
      <c r="EI85" s="197"/>
      <c r="EJ85" s="197"/>
      <c r="EK85" s="197"/>
      <c r="EL85" s="197"/>
      <c r="EM85" s="197"/>
    </row>
    <row r="86" spans="1:143" ht="18.75" customHeight="1">
      <c r="A86" s="185"/>
      <c r="B86" s="197"/>
      <c r="C86" s="197"/>
      <c r="D86" s="1036" t="s">
        <v>611</v>
      </c>
      <c r="E86" s="1036"/>
      <c r="F86" s="1036"/>
      <c r="G86" s="177"/>
      <c r="H86" s="185"/>
      <c r="I86" s="995" t="s">
        <v>612</v>
      </c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185"/>
      <c r="AW86" s="185"/>
      <c r="AX86" s="197"/>
      <c r="AY86" s="197"/>
      <c r="AZ86" s="1036" t="s">
        <v>611</v>
      </c>
      <c r="BA86" s="1036"/>
      <c r="BB86" s="1036"/>
      <c r="BC86" s="177"/>
      <c r="BD86" s="185"/>
      <c r="BE86" s="995" t="s">
        <v>612</v>
      </c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95"/>
      <c r="BV86" s="995"/>
      <c r="BW86" s="995"/>
      <c r="BX86" s="995"/>
      <c r="BY86" s="995"/>
      <c r="BZ86" s="995"/>
      <c r="CA86" s="995"/>
      <c r="CB86" s="995"/>
      <c r="CC86" s="995"/>
      <c r="CD86" s="995"/>
      <c r="CE86" s="995"/>
      <c r="CF86" s="995"/>
      <c r="CG86" s="995"/>
      <c r="CH86" s="995"/>
      <c r="CI86" s="995"/>
      <c r="CJ86" s="995"/>
      <c r="CK86" s="995"/>
      <c r="CL86" s="995"/>
      <c r="CM86" s="995"/>
      <c r="CN86" s="995"/>
      <c r="CO86" s="995"/>
      <c r="CP86" s="995"/>
      <c r="CQ86" s="995"/>
      <c r="CS86" s="185"/>
      <c r="CT86" s="197"/>
      <c r="CU86" s="197"/>
      <c r="CV86" s="1036" t="s">
        <v>611</v>
      </c>
      <c r="CW86" s="1036"/>
      <c r="CX86" s="1036"/>
      <c r="CY86" s="177"/>
      <c r="CZ86" s="185"/>
      <c r="DA86" s="995" t="s">
        <v>612</v>
      </c>
      <c r="DB86" s="995"/>
      <c r="DC86" s="995"/>
      <c r="DD86" s="995"/>
      <c r="DE86" s="995"/>
      <c r="DF86" s="995"/>
      <c r="DG86" s="995"/>
      <c r="DH86" s="995"/>
      <c r="DI86" s="995"/>
      <c r="DJ86" s="995"/>
      <c r="DK86" s="995"/>
      <c r="DL86" s="995"/>
      <c r="DM86" s="995"/>
      <c r="DN86" s="995"/>
      <c r="DO86" s="995"/>
      <c r="DP86" s="995"/>
      <c r="DQ86" s="995"/>
      <c r="DR86" s="995"/>
      <c r="DS86" s="995"/>
      <c r="DT86" s="995"/>
      <c r="DU86" s="995"/>
      <c r="DV86" s="995"/>
      <c r="DW86" s="995"/>
      <c r="DX86" s="995"/>
      <c r="DY86" s="995"/>
      <c r="DZ86" s="995"/>
      <c r="EA86" s="995"/>
      <c r="EB86" s="995"/>
      <c r="EC86" s="995"/>
      <c r="ED86" s="995"/>
      <c r="EE86" s="995"/>
      <c r="EF86" s="995"/>
      <c r="EG86" s="995"/>
      <c r="EH86" s="995"/>
      <c r="EI86" s="995"/>
      <c r="EJ86" s="995"/>
      <c r="EK86" s="995"/>
      <c r="EL86" s="995"/>
      <c r="EM86" s="995"/>
    </row>
    <row r="87" spans="1:143" ht="61.5" customHeight="1">
      <c r="A87" s="185"/>
      <c r="B87" s="1030" t="s">
        <v>613</v>
      </c>
      <c r="C87" s="1030"/>
      <c r="D87" s="1030"/>
      <c r="E87" s="1030"/>
      <c r="F87" s="1030"/>
      <c r="G87" s="1030"/>
      <c r="H87" s="1030"/>
      <c r="I87" s="1030"/>
      <c r="J87" s="1030"/>
      <c r="K87" s="1030"/>
      <c r="L87" s="1030"/>
      <c r="M87" s="1030"/>
      <c r="N87" s="1030"/>
      <c r="O87" s="1030"/>
      <c r="P87" s="1030"/>
      <c r="Q87" s="1030"/>
      <c r="R87" s="1030"/>
      <c r="S87" s="1030"/>
      <c r="T87" s="1030"/>
      <c r="U87" s="1030"/>
      <c r="V87" s="1030"/>
      <c r="W87" s="1030"/>
      <c r="X87" s="1030"/>
      <c r="Y87" s="1030"/>
      <c r="Z87" s="1030"/>
      <c r="AA87" s="1030"/>
      <c r="AB87" s="1030"/>
      <c r="AC87" s="1030"/>
      <c r="AD87" s="1030"/>
      <c r="AE87" s="1030"/>
      <c r="AF87" s="1030"/>
      <c r="AG87" s="1030"/>
      <c r="AH87" s="1030"/>
      <c r="AI87" s="1030"/>
      <c r="AJ87" s="1030"/>
      <c r="AK87" s="1030"/>
      <c r="AL87" s="1030"/>
      <c r="AM87" s="1030"/>
      <c r="AN87" s="1030"/>
      <c r="AO87" s="1030"/>
      <c r="AP87" s="1030"/>
      <c r="AQ87" s="1030"/>
      <c r="AR87" s="1030"/>
      <c r="AS87" s="1030"/>
      <c r="AT87" s="1030"/>
      <c r="AU87" s="1030"/>
      <c r="AV87" s="185"/>
      <c r="AW87" s="185"/>
      <c r="AX87" s="1030" t="s">
        <v>613</v>
      </c>
      <c r="AY87" s="1030"/>
      <c r="AZ87" s="1030"/>
      <c r="BA87" s="1030"/>
      <c r="BB87" s="1030"/>
      <c r="BC87" s="1030"/>
      <c r="BD87" s="1030"/>
      <c r="BE87" s="1030"/>
      <c r="BF87" s="1030"/>
      <c r="BG87" s="1030"/>
      <c r="BH87" s="1030"/>
      <c r="BI87" s="1030"/>
      <c r="BJ87" s="1030"/>
      <c r="BK87" s="1030"/>
      <c r="BL87" s="1030"/>
      <c r="BM87" s="1030"/>
      <c r="BN87" s="1030"/>
      <c r="BO87" s="1030"/>
      <c r="BP87" s="1030"/>
      <c r="BQ87" s="1030"/>
      <c r="BR87" s="1030"/>
      <c r="BS87" s="1030"/>
      <c r="BT87" s="1030"/>
      <c r="BU87" s="1030"/>
      <c r="BV87" s="1030"/>
      <c r="BW87" s="1030"/>
      <c r="BX87" s="1030"/>
      <c r="BY87" s="1030"/>
      <c r="BZ87" s="1030"/>
      <c r="CA87" s="1030"/>
      <c r="CB87" s="1030"/>
      <c r="CC87" s="1030"/>
      <c r="CD87" s="1030"/>
      <c r="CE87" s="1030"/>
      <c r="CF87" s="1030"/>
      <c r="CG87" s="1030"/>
      <c r="CH87" s="1030"/>
      <c r="CI87" s="1030"/>
      <c r="CJ87" s="1030"/>
      <c r="CK87" s="1030"/>
      <c r="CL87" s="1030"/>
      <c r="CM87" s="1030"/>
      <c r="CN87" s="1030"/>
      <c r="CO87" s="1030"/>
      <c r="CP87" s="1030"/>
      <c r="CQ87" s="1030"/>
      <c r="CS87" s="185"/>
      <c r="CT87" s="1030" t="s">
        <v>613</v>
      </c>
      <c r="CU87" s="1030"/>
      <c r="CV87" s="1030"/>
      <c r="CW87" s="1030"/>
      <c r="CX87" s="1030"/>
      <c r="CY87" s="1030"/>
      <c r="CZ87" s="1030"/>
      <c r="DA87" s="1030"/>
      <c r="DB87" s="1030"/>
      <c r="DC87" s="1030"/>
      <c r="DD87" s="1030"/>
      <c r="DE87" s="1030"/>
      <c r="DF87" s="1030"/>
      <c r="DG87" s="1030"/>
      <c r="DH87" s="1030"/>
      <c r="DI87" s="1030"/>
      <c r="DJ87" s="1030"/>
      <c r="DK87" s="1030"/>
      <c r="DL87" s="1030"/>
      <c r="DM87" s="1030"/>
      <c r="DN87" s="1030"/>
      <c r="DO87" s="1030"/>
      <c r="DP87" s="1030"/>
      <c r="DQ87" s="1030"/>
      <c r="DR87" s="1030"/>
      <c r="DS87" s="1030"/>
      <c r="DT87" s="1030"/>
      <c r="DU87" s="1030"/>
      <c r="DV87" s="1030"/>
      <c r="DW87" s="1030"/>
      <c r="DX87" s="1030"/>
      <c r="DY87" s="1030"/>
      <c r="DZ87" s="1030"/>
      <c r="EA87" s="1030"/>
      <c r="EB87" s="1030"/>
      <c r="EC87" s="1030"/>
      <c r="ED87" s="1030"/>
      <c r="EE87" s="1030"/>
      <c r="EF87" s="1030"/>
      <c r="EG87" s="1030"/>
      <c r="EH87" s="1030"/>
      <c r="EI87" s="1030"/>
      <c r="EJ87" s="1030"/>
      <c r="EK87" s="1030"/>
      <c r="EL87" s="1030"/>
      <c r="EM87" s="1030"/>
    </row>
    <row r="88" spans="1:143" ht="18.75" customHeight="1">
      <c r="A88" s="185"/>
      <c r="B88" s="197"/>
      <c r="C88" s="197"/>
      <c r="D88" s="1036" t="s">
        <v>614</v>
      </c>
      <c r="E88" s="1036"/>
      <c r="F88" s="1036"/>
      <c r="G88" s="1063" t="s">
        <v>615</v>
      </c>
      <c r="H88" s="1063"/>
      <c r="I88" s="1063"/>
      <c r="J88" s="1063"/>
      <c r="K88" s="1063"/>
      <c r="L88" s="1063"/>
      <c r="M88" s="1063"/>
      <c r="N88" s="1063"/>
      <c r="O88" s="1063"/>
      <c r="P88" s="1063"/>
      <c r="Q88" s="1063"/>
      <c r="R88" s="1063"/>
      <c r="S88" s="1063"/>
      <c r="T88" s="1063"/>
      <c r="U88" s="1063"/>
      <c r="V88" s="1063"/>
      <c r="W88" s="1063"/>
      <c r="X88" s="1063"/>
      <c r="Y88" s="1063"/>
      <c r="Z88" s="1063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V88" s="185"/>
      <c r="AW88" s="185"/>
      <c r="AX88" s="197"/>
      <c r="AY88" s="197"/>
      <c r="AZ88" s="1036" t="s">
        <v>614</v>
      </c>
      <c r="BA88" s="1036"/>
      <c r="BB88" s="1036"/>
      <c r="BC88" s="1063" t="s">
        <v>615</v>
      </c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  <c r="BX88" s="1063"/>
      <c r="BY88" s="1063"/>
      <c r="BZ88" s="1063"/>
      <c r="CA88" s="1063"/>
      <c r="CB88" s="1063"/>
      <c r="CC88" s="1063"/>
      <c r="CD88" s="1063"/>
      <c r="CE88" s="1063"/>
      <c r="CF88" s="1063"/>
      <c r="CG88" s="1063"/>
      <c r="CH88" s="1063"/>
      <c r="CI88" s="1063"/>
      <c r="CJ88" s="1063"/>
      <c r="CK88" s="1063"/>
      <c r="CL88" s="1063"/>
      <c r="CM88" s="1063"/>
      <c r="CN88" s="1063"/>
      <c r="CO88" s="1063"/>
      <c r="CP88" s="1063"/>
      <c r="CQ88" s="1063"/>
      <c r="CS88" s="185"/>
      <c r="CT88" s="197"/>
      <c r="CU88" s="197"/>
      <c r="CV88" s="1036" t="s">
        <v>614</v>
      </c>
      <c r="CW88" s="1036"/>
      <c r="CX88" s="1036"/>
      <c r="CY88" s="1063" t="s">
        <v>615</v>
      </c>
      <c r="CZ88" s="1063"/>
      <c r="DA88" s="1063"/>
      <c r="DB88" s="1063"/>
      <c r="DC88" s="1063"/>
      <c r="DD88" s="1063"/>
      <c r="DE88" s="1063"/>
      <c r="DF88" s="1063"/>
      <c r="DG88" s="1063"/>
      <c r="DH88" s="1063"/>
      <c r="DI88" s="1063"/>
      <c r="DJ88" s="1063"/>
      <c r="DK88" s="1063"/>
      <c r="DL88" s="1063"/>
      <c r="DM88" s="1063"/>
      <c r="DN88" s="1063"/>
      <c r="DO88" s="1063"/>
      <c r="DP88" s="1063"/>
      <c r="DQ88" s="1063"/>
      <c r="DR88" s="1063"/>
      <c r="DS88" s="1063"/>
      <c r="DT88" s="1063"/>
      <c r="DU88" s="1063"/>
      <c r="DV88" s="1063"/>
      <c r="DW88" s="1063"/>
      <c r="DX88" s="1063"/>
      <c r="DY88" s="1063"/>
      <c r="DZ88" s="1063"/>
      <c r="EA88" s="1063"/>
      <c r="EB88" s="1063"/>
      <c r="EC88" s="1063"/>
      <c r="ED88" s="1063"/>
      <c r="EE88" s="1063"/>
      <c r="EF88" s="1063"/>
      <c r="EG88" s="1063"/>
      <c r="EH88" s="1063"/>
      <c r="EI88" s="1063"/>
      <c r="EJ88" s="1063"/>
      <c r="EK88" s="1063"/>
      <c r="EL88" s="1063"/>
      <c r="EM88" s="1063"/>
    </row>
    <row r="89" spans="1:143" ht="98.25" customHeight="1">
      <c r="A89" s="185"/>
      <c r="B89" s="1033" t="s">
        <v>616</v>
      </c>
      <c r="C89" s="1033"/>
      <c r="D89" s="1033"/>
      <c r="E89" s="1033"/>
      <c r="F89" s="1033"/>
      <c r="G89" s="1033"/>
      <c r="H89" s="1033"/>
      <c r="I89" s="1033"/>
      <c r="J89" s="1033"/>
      <c r="K89" s="1033"/>
      <c r="L89" s="1033"/>
      <c r="M89" s="1033"/>
      <c r="N89" s="1033"/>
      <c r="O89" s="1033"/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/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/>
      <c r="AO89" s="1033"/>
      <c r="AP89" s="1033"/>
      <c r="AQ89" s="1033"/>
      <c r="AR89" s="1033"/>
      <c r="AS89" s="1033"/>
      <c r="AT89" s="1033"/>
      <c r="AU89" s="1033"/>
      <c r="AV89" s="499"/>
      <c r="AW89" s="499"/>
      <c r="AX89" s="1033" t="s">
        <v>616</v>
      </c>
      <c r="AY89" s="1033"/>
      <c r="AZ89" s="1033"/>
      <c r="BA89" s="1033"/>
      <c r="BB89" s="1033"/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/>
      <c r="BN89" s="1033"/>
      <c r="BO89" s="1033"/>
      <c r="BP89" s="1033"/>
      <c r="BQ89" s="1033"/>
      <c r="BR89" s="1033"/>
      <c r="BS89" s="1033"/>
      <c r="BT89" s="1033"/>
      <c r="BU89" s="1033"/>
      <c r="BV89" s="1033"/>
      <c r="BW89" s="1033"/>
      <c r="BX89" s="1033"/>
      <c r="BY89" s="1033"/>
      <c r="BZ89" s="1033"/>
      <c r="CA89" s="1033"/>
      <c r="CB89" s="1033"/>
      <c r="CC89" s="1033"/>
      <c r="CD89" s="1033"/>
      <c r="CE89" s="1033"/>
      <c r="CF89" s="1033"/>
      <c r="CG89" s="1033"/>
      <c r="CH89" s="1033"/>
      <c r="CI89" s="1033"/>
      <c r="CJ89" s="1033"/>
      <c r="CK89" s="1033"/>
      <c r="CL89" s="1033"/>
      <c r="CM89" s="1033"/>
      <c r="CN89" s="1033"/>
      <c r="CO89" s="1033"/>
      <c r="CP89" s="1033"/>
      <c r="CQ89" s="1033"/>
      <c r="CR89" s="500"/>
      <c r="CS89" s="499"/>
      <c r="CT89" s="1033" t="s">
        <v>616</v>
      </c>
      <c r="CU89" s="1033"/>
      <c r="CV89" s="1033"/>
      <c r="CW89" s="1033"/>
      <c r="CX89" s="1033"/>
      <c r="CY89" s="1033"/>
      <c r="CZ89" s="1033"/>
      <c r="DA89" s="1033"/>
      <c r="DB89" s="1033"/>
      <c r="DC89" s="1033"/>
      <c r="DD89" s="1033"/>
      <c r="DE89" s="1033"/>
      <c r="DF89" s="1033"/>
      <c r="DG89" s="1033"/>
      <c r="DH89" s="1033"/>
      <c r="DI89" s="1033"/>
      <c r="DJ89" s="1033"/>
      <c r="DK89" s="1033"/>
      <c r="DL89" s="1033"/>
      <c r="DM89" s="1033"/>
      <c r="DN89" s="1033"/>
      <c r="DO89" s="1033"/>
      <c r="DP89" s="1033"/>
      <c r="DQ89" s="1033"/>
      <c r="DR89" s="1033"/>
      <c r="DS89" s="1033"/>
      <c r="DT89" s="1033"/>
      <c r="DU89" s="1033"/>
      <c r="DV89" s="1033"/>
      <c r="DW89" s="1033"/>
      <c r="DX89" s="1033"/>
      <c r="DY89" s="1033"/>
      <c r="DZ89" s="1033"/>
      <c r="EA89" s="1033"/>
      <c r="EB89" s="1033"/>
      <c r="EC89" s="1033"/>
      <c r="ED89" s="1033"/>
      <c r="EE89" s="1033"/>
      <c r="EF89" s="1033"/>
      <c r="EG89" s="1033"/>
      <c r="EH89" s="1033"/>
      <c r="EI89" s="1033"/>
      <c r="EJ89" s="1033"/>
      <c r="EK89" s="1033"/>
      <c r="EL89" s="1033"/>
      <c r="EM89" s="1033"/>
    </row>
    <row r="90" spans="1:143" ht="18.75" customHeight="1">
      <c r="A90" s="185"/>
      <c r="B90" s="197"/>
      <c r="C90" s="197"/>
      <c r="D90" s="1036" t="s">
        <v>617</v>
      </c>
      <c r="E90" s="1036"/>
      <c r="F90" s="1036"/>
      <c r="G90" s="995" t="s">
        <v>618</v>
      </c>
      <c r="H90" s="995"/>
      <c r="I90" s="995"/>
      <c r="J90" s="995"/>
      <c r="K90" s="995"/>
      <c r="L90" s="995"/>
      <c r="M90" s="995"/>
      <c r="N90" s="995"/>
      <c r="O90" s="995"/>
      <c r="P90" s="995"/>
      <c r="Q90" s="995"/>
      <c r="R90" s="995"/>
      <c r="S90" s="995"/>
      <c r="T90" s="995"/>
      <c r="U90" s="995"/>
      <c r="V90" s="995"/>
      <c r="W90" s="995"/>
      <c r="X90" s="995"/>
      <c r="Y90" s="995"/>
      <c r="Z90" s="995"/>
      <c r="AA90" s="995"/>
      <c r="AB90" s="995"/>
      <c r="AC90" s="995"/>
      <c r="AD90" s="995"/>
      <c r="AE90" s="995"/>
      <c r="AF90" s="995"/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185"/>
      <c r="AW90" s="185"/>
      <c r="AX90" s="197"/>
      <c r="AY90" s="197"/>
      <c r="AZ90" s="1036" t="s">
        <v>617</v>
      </c>
      <c r="BA90" s="1036"/>
      <c r="BB90" s="1036"/>
      <c r="BC90" s="995" t="s">
        <v>618</v>
      </c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  <c r="BT90" s="995"/>
      <c r="BU90" s="995"/>
      <c r="BV90" s="995"/>
      <c r="BW90" s="995"/>
      <c r="BX90" s="995"/>
      <c r="BY90" s="995"/>
      <c r="BZ90" s="995"/>
      <c r="CA90" s="995"/>
      <c r="CB90" s="995"/>
      <c r="CC90" s="995"/>
      <c r="CD90" s="995"/>
      <c r="CE90" s="995"/>
      <c r="CF90" s="995"/>
      <c r="CG90" s="995"/>
      <c r="CH90" s="995"/>
      <c r="CI90" s="995"/>
      <c r="CJ90" s="995"/>
      <c r="CK90" s="995"/>
      <c r="CL90" s="995"/>
      <c r="CM90" s="995"/>
      <c r="CN90" s="995"/>
      <c r="CO90" s="995"/>
      <c r="CP90" s="995"/>
      <c r="CQ90" s="995"/>
      <c r="CS90" s="185"/>
      <c r="CT90" s="197"/>
      <c r="CU90" s="197"/>
      <c r="CV90" s="1036" t="s">
        <v>617</v>
      </c>
      <c r="CW90" s="1036"/>
      <c r="CX90" s="1036"/>
      <c r="CY90" s="995" t="s">
        <v>618</v>
      </c>
      <c r="CZ90" s="995"/>
      <c r="DA90" s="995"/>
      <c r="DB90" s="995"/>
      <c r="DC90" s="995"/>
      <c r="DD90" s="995"/>
      <c r="DE90" s="995"/>
      <c r="DF90" s="995"/>
      <c r="DG90" s="995"/>
      <c r="DH90" s="995"/>
      <c r="DI90" s="995"/>
      <c r="DJ90" s="995"/>
      <c r="DK90" s="995"/>
      <c r="DL90" s="995"/>
      <c r="DM90" s="995"/>
      <c r="DN90" s="995"/>
      <c r="DO90" s="995"/>
      <c r="DP90" s="995"/>
      <c r="DQ90" s="995"/>
      <c r="DR90" s="995"/>
      <c r="DS90" s="995"/>
      <c r="DT90" s="995"/>
      <c r="DU90" s="995"/>
      <c r="DV90" s="995"/>
      <c r="DW90" s="995"/>
      <c r="DX90" s="995"/>
      <c r="DY90" s="995"/>
      <c r="DZ90" s="995"/>
      <c r="EA90" s="995"/>
      <c r="EB90" s="995"/>
      <c r="EC90" s="995"/>
      <c r="ED90" s="995"/>
      <c r="EE90" s="995"/>
      <c r="EF90" s="995"/>
      <c r="EG90" s="995"/>
      <c r="EH90" s="995"/>
      <c r="EI90" s="995"/>
      <c r="EJ90" s="995"/>
      <c r="EK90" s="995"/>
      <c r="EL90" s="995"/>
      <c r="EM90" s="995"/>
    </row>
    <row r="91" spans="1:143" ht="18.75" customHeight="1">
      <c r="A91" s="185"/>
      <c r="B91" s="1030" t="s">
        <v>619</v>
      </c>
      <c r="C91" s="1030"/>
      <c r="D91" s="1030"/>
      <c r="E91" s="1030"/>
      <c r="F91" s="1030"/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V91" s="185"/>
      <c r="AW91" s="185"/>
      <c r="AX91" s="1030" t="s">
        <v>619</v>
      </c>
      <c r="AY91" s="1030"/>
      <c r="AZ91" s="1030"/>
      <c r="BA91" s="1030"/>
      <c r="BB91" s="1030"/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  <c r="BT91" s="1030"/>
      <c r="BU91" s="1030"/>
      <c r="BV91" s="1030"/>
      <c r="BW91" s="1030"/>
      <c r="BX91" s="1030"/>
      <c r="BY91" s="1030"/>
      <c r="BZ91" s="1030"/>
      <c r="CA91" s="1030"/>
      <c r="CB91" s="1030"/>
      <c r="CC91" s="1030"/>
      <c r="CD91" s="1030"/>
      <c r="CE91" s="1030"/>
      <c r="CF91" s="1030"/>
      <c r="CG91" s="1030"/>
      <c r="CH91" s="1030"/>
      <c r="CI91" s="1030"/>
      <c r="CJ91" s="1030"/>
      <c r="CK91" s="1030"/>
      <c r="CL91" s="1030"/>
      <c r="CM91" s="1030"/>
      <c r="CN91" s="1030"/>
      <c r="CO91" s="1030"/>
      <c r="CP91" s="1030"/>
      <c r="CQ91" s="1030"/>
      <c r="CS91" s="185"/>
      <c r="CT91" s="1030" t="s">
        <v>619</v>
      </c>
      <c r="CU91" s="1030"/>
      <c r="CV91" s="1030"/>
      <c r="CW91" s="1030"/>
      <c r="CX91" s="1030"/>
      <c r="CY91" s="1030"/>
      <c r="CZ91" s="1030"/>
      <c r="DA91" s="1030"/>
      <c r="DB91" s="1030"/>
      <c r="DC91" s="1030"/>
      <c r="DD91" s="1030"/>
      <c r="DE91" s="1030"/>
      <c r="DF91" s="1030"/>
      <c r="DG91" s="1030"/>
      <c r="DH91" s="1030"/>
      <c r="DI91" s="1030"/>
      <c r="DJ91" s="1030"/>
      <c r="DK91" s="1030"/>
      <c r="DL91" s="1030"/>
      <c r="DM91" s="1030"/>
      <c r="DN91" s="1030"/>
      <c r="DO91" s="1030"/>
      <c r="DP91" s="1030"/>
      <c r="DQ91" s="1030"/>
      <c r="DR91" s="1030"/>
      <c r="DS91" s="1030"/>
      <c r="DT91" s="1030"/>
      <c r="DU91" s="1030"/>
      <c r="DV91" s="1030"/>
      <c r="DW91" s="1030"/>
      <c r="DX91" s="1030"/>
      <c r="DY91" s="1030"/>
      <c r="DZ91" s="1030"/>
      <c r="EA91" s="1030"/>
      <c r="EB91" s="1030"/>
      <c r="EC91" s="1030"/>
      <c r="ED91" s="1030"/>
      <c r="EE91" s="1030"/>
      <c r="EF91" s="1030"/>
      <c r="EG91" s="1030"/>
      <c r="EH91" s="1030"/>
      <c r="EI91" s="1030"/>
      <c r="EJ91" s="1030"/>
      <c r="EK91" s="1030"/>
      <c r="EL91" s="1030"/>
      <c r="EM91" s="1030"/>
    </row>
    <row r="92" spans="1:143" ht="18.75" customHeight="1">
      <c r="A92" s="185"/>
      <c r="B92" s="197"/>
      <c r="C92" s="197"/>
      <c r="D92" s="1036" t="s">
        <v>620</v>
      </c>
      <c r="E92" s="1036"/>
      <c r="F92" s="1036"/>
      <c r="G92" s="995" t="s">
        <v>621</v>
      </c>
      <c r="H92" s="995"/>
      <c r="I92" s="995"/>
      <c r="J92" s="995"/>
      <c r="K92" s="995"/>
      <c r="L92" s="995"/>
      <c r="M92" s="995"/>
      <c r="N92" s="995"/>
      <c r="O92" s="995"/>
      <c r="P92" s="995"/>
      <c r="Q92" s="995"/>
      <c r="R92" s="995"/>
      <c r="S92" s="995"/>
      <c r="T92" s="995"/>
      <c r="U92" s="995"/>
      <c r="V92" s="995"/>
      <c r="W92" s="995"/>
      <c r="X92" s="995"/>
      <c r="Y92" s="995"/>
      <c r="Z92" s="995"/>
      <c r="AA92" s="99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V92" s="185"/>
      <c r="AW92" s="185"/>
      <c r="AX92" s="197"/>
      <c r="AY92" s="197"/>
      <c r="AZ92" s="1036" t="s">
        <v>620</v>
      </c>
      <c r="BA92" s="1036"/>
      <c r="BB92" s="1036"/>
      <c r="BC92" s="995" t="s">
        <v>621</v>
      </c>
      <c r="BD92" s="995"/>
      <c r="BE92" s="995"/>
      <c r="BF92" s="995"/>
      <c r="BG92" s="995"/>
      <c r="BH92" s="995"/>
      <c r="BI92" s="995"/>
      <c r="BJ92" s="995"/>
      <c r="BK92" s="995"/>
      <c r="BL92" s="995"/>
      <c r="BM92" s="995"/>
      <c r="BN92" s="995"/>
      <c r="BO92" s="995"/>
      <c r="BP92" s="995"/>
      <c r="BQ92" s="995"/>
      <c r="BR92" s="995"/>
      <c r="BS92" s="995"/>
      <c r="BT92" s="995"/>
      <c r="BU92" s="995"/>
      <c r="BV92" s="995"/>
      <c r="BW92" s="995"/>
      <c r="BX92" s="995"/>
      <c r="BY92" s="995"/>
      <c r="BZ92" s="995"/>
      <c r="CA92" s="995"/>
      <c r="CB92" s="995"/>
      <c r="CC92" s="995"/>
      <c r="CD92" s="995"/>
      <c r="CE92" s="995"/>
      <c r="CF92" s="995"/>
      <c r="CG92" s="995"/>
      <c r="CH92" s="995"/>
      <c r="CI92" s="995"/>
      <c r="CJ92" s="995"/>
      <c r="CK92" s="995"/>
      <c r="CL92" s="995"/>
      <c r="CM92" s="995"/>
      <c r="CN92" s="995"/>
      <c r="CO92" s="995"/>
      <c r="CP92" s="995"/>
      <c r="CQ92" s="995"/>
      <c r="CS92" s="185"/>
      <c r="CT92" s="197"/>
      <c r="CU92" s="197"/>
      <c r="CV92" s="1036" t="s">
        <v>620</v>
      </c>
      <c r="CW92" s="1036"/>
      <c r="CX92" s="1036"/>
      <c r="CY92" s="995" t="s">
        <v>621</v>
      </c>
      <c r="CZ92" s="995"/>
      <c r="DA92" s="995"/>
      <c r="DB92" s="995"/>
      <c r="DC92" s="995"/>
      <c r="DD92" s="995"/>
      <c r="DE92" s="995"/>
      <c r="DF92" s="995"/>
      <c r="DG92" s="995"/>
      <c r="DH92" s="995"/>
      <c r="DI92" s="995"/>
      <c r="DJ92" s="995"/>
      <c r="DK92" s="995"/>
      <c r="DL92" s="995"/>
      <c r="DM92" s="995"/>
      <c r="DN92" s="995"/>
      <c r="DO92" s="995"/>
      <c r="DP92" s="995"/>
      <c r="DQ92" s="995"/>
      <c r="DR92" s="995"/>
      <c r="DS92" s="995"/>
      <c r="DT92" s="995"/>
      <c r="DU92" s="995"/>
      <c r="DV92" s="995"/>
      <c r="DW92" s="995"/>
      <c r="DX92" s="995"/>
      <c r="DY92" s="995"/>
      <c r="DZ92" s="995"/>
      <c r="EA92" s="995"/>
      <c r="EB92" s="995"/>
      <c r="EC92" s="995"/>
      <c r="ED92" s="995"/>
      <c r="EE92" s="995"/>
      <c r="EF92" s="995"/>
      <c r="EG92" s="995"/>
      <c r="EH92" s="995"/>
      <c r="EI92" s="995"/>
      <c r="EJ92" s="995"/>
      <c r="EK92" s="995"/>
      <c r="EL92" s="995"/>
      <c r="EM92" s="995"/>
    </row>
    <row r="93" spans="1:143" ht="39.75" customHeight="1">
      <c r="A93" s="185"/>
      <c r="B93" s="1030" t="s">
        <v>622</v>
      </c>
      <c r="C93" s="1030"/>
      <c r="D93" s="1030"/>
      <c r="E93" s="1030"/>
      <c r="F93" s="1030"/>
      <c r="G93" s="1030"/>
      <c r="H93" s="1030"/>
      <c r="I93" s="1030"/>
      <c r="J93" s="1030"/>
      <c r="K93" s="1030"/>
      <c r="L93" s="1030"/>
      <c r="M93" s="1030"/>
      <c r="N93" s="1030"/>
      <c r="O93" s="1030"/>
      <c r="P93" s="1030"/>
      <c r="Q93" s="1030"/>
      <c r="R93" s="1030"/>
      <c r="S93" s="1030"/>
      <c r="T93" s="1030"/>
      <c r="U93" s="1030"/>
      <c r="V93" s="1030"/>
      <c r="W93" s="1030"/>
      <c r="X93" s="1030"/>
      <c r="Y93" s="1030"/>
      <c r="Z93" s="1030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V93" s="185"/>
      <c r="AW93" s="185"/>
      <c r="AX93" s="1030" t="s">
        <v>622</v>
      </c>
      <c r="AY93" s="1030"/>
      <c r="AZ93" s="1030"/>
      <c r="BA93" s="1030"/>
      <c r="BB93" s="1030"/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  <c r="BT93" s="1030"/>
      <c r="BU93" s="1030"/>
      <c r="BV93" s="1030"/>
      <c r="BW93" s="1030"/>
      <c r="BX93" s="1030"/>
      <c r="BY93" s="1030"/>
      <c r="BZ93" s="1030"/>
      <c r="CA93" s="1030"/>
      <c r="CB93" s="1030"/>
      <c r="CC93" s="1030"/>
      <c r="CD93" s="1030"/>
      <c r="CE93" s="1030"/>
      <c r="CF93" s="1030"/>
      <c r="CG93" s="1030"/>
      <c r="CH93" s="1030"/>
      <c r="CI93" s="1030"/>
      <c r="CJ93" s="1030"/>
      <c r="CK93" s="1030"/>
      <c r="CL93" s="1030"/>
      <c r="CM93" s="1030"/>
      <c r="CN93" s="1030"/>
      <c r="CO93" s="1030"/>
      <c r="CP93" s="1030"/>
      <c r="CQ93" s="1030"/>
      <c r="CS93" s="185"/>
      <c r="CT93" s="1030" t="s">
        <v>622</v>
      </c>
      <c r="CU93" s="1030"/>
      <c r="CV93" s="1030"/>
      <c r="CW93" s="1030"/>
      <c r="CX93" s="1030"/>
      <c r="CY93" s="1030"/>
      <c r="CZ93" s="1030"/>
      <c r="DA93" s="1030"/>
      <c r="DB93" s="1030"/>
      <c r="DC93" s="1030"/>
      <c r="DD93" s="1030"/>
      <c r="DE93" s="1030"/>
      <c r="DF93" s="1030"/>
      <c r="DG93" s="1030"/>
      <c r="DH93" s="1030"/>
      <c r="DI93" s="1030"/>
      <c r="DJ93" s="1030"/>
      <c r="DK93" s="1030"/>
      <c r="DL93" s="1030"/>
      <c r="DM93" s="1030"/>
      <c r="DN93" s="1030"/>
      <c r="DO93" s="1030"/>
      <c r="DP93" s="1030"/>
      <c r="DQ93" s="1030"/>
      <c r="DR93" s="1030"/>
      <c r="DS93" s="1030"/>
      <c r="DT93" s="1030"/>
      <c r="DU93" s="1030"/>
      <c r="DV93" s="1030"/>
      <c r="DW93" s="1030"/>
      <c r="DX93" s="1030"/>
      <c r="DY93" s="1030"/>
      <c r="DZ93" s="1030"/>
      <c r="EA93" s="1030"/>
      <c r="EB93" s="1030"/>
      <c r="EC93" s="1030"/>
      <c r="ED93" s="1030"/>
      <c r="EE93" s="1030"/>
      <c r="EF93" s="1030"/>
      <c r="EG93" s="1030"/>
      <c r="EH93" s="1030"/>
      <c r="EI93" s="1030"/>
      <c r="EJ93" s="1030"/>
      <c r="EK93" s="1030"/>
      <c r="EL93" s="1030"/>
      <c r="EM93" s="1030"/>
    </row>
    <row r="94" spans="1:143" ht="18.75" customHeight="1">
      <c r="A94" s="185"/>
      <c r="B94" s="197"/>
      <c r="C94" s="197"/>
      <c r="D94" s="1036" t="s">
        <v>623</v>
      </c>
      <c r="E94" s="1036"/>
      <c r="F94" s="1036"/>
      <c r="G94" s="995" t="s">
        <v>624</v>
      </c>
      <c r="H94" s="995"/>
      <c r="I94" s="995"/>
      <c r="J94" s="995"/>
      <c r="K94" s="995"/>
      <c r="L94" s="995"/>
      <c r="M94" s="995"/>
      <c r="N94" s="995"/>
      <c r="O94" s="995"/>
      <c r="P94" s="995"/>
      <c r="Q94" s="995"/>
      <c r="R94" s="995"/>
      <c r="S94" s="995"/>
      <c r="T94" s="995"/>
      <c r="U94" s="995"/>
      <c r="V94" s="995"/>
      <c r="W94" s="995"/>
      <c r="X94" s="995"/>
      <c r="Y94" s="995"/>
      <c r="Z94" s="995"/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185"/>
      <c r="AW94" s="185"/>
      <c r="AX94" s="197"/>
      <c r="AY94" s="197"/>
      <c r="AZ94" s="1036" t="s">
        <v>623</v>
      </c>
      <c r="BA94" s="1036"/>
      <c r="BB94" s="1036"/>
      <c r="BC94" s="995" t="s">
        <v>624</v>
      </c>
      <c r="BD94" s="995"/>
      <c r="BE94" s="995"/>
      <c r="BF94" s="995"/>
      <c r="BG94" s="995"/>
      <c r="BH94" s="995"/>
      <c r="BI94" s="995"/>
      <c r="BJ94" s="995"/>
      <c r="BK94" s="995"/>
      <c r="BL94" s="995"/>
      <c r="BM94" s="995"/>
      <c r="BN94" s="995"/>
      <c r="BO94" s="995"/>
      <c r="BP94" s="995"/>
      <c r="BQ94" s="995"/>
      <c r="BR94" s="995"/>
      <c r="BS94" s="995"/>
      <c r="BT94" s="995"/>
      <c r="BU94" s="995"/>
      <c r="BV94" s="995"/>
      <c r="BW94" s="995"/>
      <c r="BX94" s="995"/>
      <c r="BY94" s="995"/>
      <c r="BZ94" s="995"/>
      <c r="CA94" s="995"/>
      <c r="CB94" s="995"/>
      <c r="CC94" s="995"/>
      <c r="CD94" s="995"/>
      <c r="CE94" s="995"/>
      <c r="CF94" s="995"/>
      <c r="CG94" s="995"/>
      <c r="CH94" s="995"/>
      <c r="CI94" s="995"/>
      <c r="CJ94" s="995"/>
      <c r="CK94" s="995"/>
      <c r="CL94" s="995"/>
      <c r="CM94" s="995"/>
      <c r="CN94" s="995"/>
      <c r="CO94" s="995"/>
      <c r="CP94" s="995"/>
      <c r="CQ94" s="995"/>
      <c r="CS94" s="185"/>
      <c r="CT94" s="197"/>
      <c r="CU94" s="197"/>
      <c r="CV94" s="1036" t="s">
        <v>623</v>
      </c>
      <c r="CW94" s="1036"/>
      <c r="CX94" s="1036"/>
      <c r="CY94" s="995" t="s">
        <v>624</v>
      </c>
      <c r="CZ94" s="995"/>
      <c r="DA94" s="995"/>
      <c r="DB94" s="995"/>
      <c r="DC94" s="995"/>
      <c r="DD94" s="995"/>
      <c r="DE94" s="995"/>
      <c r="DF94" s="995"/>
      <c r="DG94" s="995"/>
      <c r="DH94" s="995"/>
      <c r="DI94" s="995"/>
      <c r="DJ94" s="995"/>
      <c r="DK94" s="995"/>
      <c r="DL94" s="995"/>
      <c r="DM94" s="995"/>
      <c r="DN94" s="995"/>
      <c r="DO94" s="995"/>
      <c r="DP94" s="995"/>
      <c r="DQ94" s="995"/>
      <c r="DR94" s="995"/>
      <c r="DS94" s="995"/>
      <c r="DT94" s="995"/>
      <c r="DU94" s="995"/>
      <c r="DV94" s="995"/>
      <c r="DW94" s="995"/>
      <c r="DX94" s="995"/>
      <c r="DY94" s="995"/>
      <c r="DZ94" s="995"/>
      <c r="EA94" s="995"/>
      <c r="EB94" s="995"/>
      <c r="EC94" s="995"/>
      <c r="ED94" s="995"/>
      <c r="EE94" s="995"/>
      <c r="EF94" s="995"/>
      <c r="EG94" s="995"/>
      <c r="EH94" s="995"/>
      <c r="EI94" s="995"/>
      <c r="EJ94" s="995"/>
      <c r="EK94" s="995"/>
      <c r="EL94" s="995"/>
      <c r="EM94" s="995"/>
    </row>
    <row r="95" spans="1:143" ht="39.75" customHeight="1">
      <c r="A95" s="185"/>
      <c r="B95" s="1030" t="s">
        <v>625</v>
      </c>
      <c r="C95" s="1030"/>
      <c r="D95" s="1030"/>
      <c r="E95" s="1030"/>
      <c r="F95" s="1030"/>
      <c r="G95" s="1030"/>
      <c r="H95" s="1030"/>
      <c r="I95" s="1030"/>
      <c r="J95" s="1030"/>
      <c r="K95" s="1030"/>
      <c r="L95" s="1030"/>
      <c r="M95" s="1030"/>
      <c r="N95" s="1030"/>
      <c r="O95" s="1030"/>
      <c r="P95" s="1030"/>
      <c r="Q95" s="1030"/>
      <c r="R95" s="1030"/>
      <c r="S95" s="1030"/>
      <c r="T95" s="1030"/>
      <c r="U95" s="1030"/>
      <c r="V95" s="1030"/>
      <c r="W95" s="1030"/>
      <c r="X95" s="1030"/>
      <c r="Y95" s="1030"/>
      <c r="Z95" s="1030"/>
      <c r="AA95" s="1030"/>
      <c r="AB95" s="1030"/>
      <c r="AC95" s="1030"/>
      <c r="AD95" s="1030"/>
      <c r="AE95" s="1030"/>
      <c r="AF95" s="1030"/>
      <c r="AG95" s="1030"/>
      <c r="AH95" s="1030"/>
      <c r="AI95" s="1030"/>
      <c r="AJ95" s="1030"/>
      <c r="AK95" s="1030"/>
      <c r="AL95" s="1030"/>
      <c r="AM95" s="1030"/>
      <c r="AN95" s="1030"/>
      <c r="AO95" s="1030"/>
      <c r="AP95" s="1030"/>
      <c r="AQ95" s="1030"/>
      <c r="AR95" s="1030"/>
      <c r="AS95" s="1030"/>
      <c r="AT95" s="1030"/>
      <c r="AU95" s="1030"/>
      <c r="AV95" s="185"/>
      <c r="AW95" s="185"/>
      <c r="AX95" s="1030" t="s">
        <v>625</v>
      </c>
      <c r="AY95" s="1030"/>
      <c r="AZ95" s="1030"/>
      <c r="BA95" s="1030"/>
      <c r="BB95" s="1030"/>
      <c r="BC95" s="1030"/>
      <c r="BD95" s="1030"/>
      <c r="BE95" s="1030"/>
      <c r="BF95" s="1030"/>
      <c r="BG95" s="1030"/>
      <c r="BH95" s="1030"/>
      <c r="BI95" s="1030"/>
      <c r="BJ95" s="1030"/>
      <c r="BK95" s="1030"/>
      <c r="BL95" s="1030"/>
      <c r="BM95" s="1030"/>
      <c r="BN95" s="1030"/>
      <c r="BO95" s="1030"/>
      <c r="BP95" s="1030"/>
      <c r="BQ95" s="1030"/>
      <c r="BR95" s="1030"/>
      <c r="BS95" s="1030"/>
      <c r="BT95" s="1030"/>
      <c r="BU95" s="1030"/>
      <c r="BV95" s="1030"/>
      <c r="BW95" s="1030"/>
      <c r="BX95" s="1030"/>
      <c r="BY95" s="1030"/>
      <c r="BZ95" s="1030"/>
      <c r="CA95" s="1030"/>
      <c r="CB95" s="1030"/>
      <c r="CC95" s="1030"/>
      <c r="CD95" s="1030"/>
      <c r="CE95" s="1030"/>
      <c r="CF95" s="1030"/>
      <c r="CG95" s="1030"/>
      <c r="CH95" s="1030"/>
      <c r="CI95" s="1030"/>
      <c r="CJ95" s="1030"/>
      <c r="CK95" s="1030"/>
      <c r="CL95" s="1030"/>
      <c r="CM95" s="1030"/>
      <c r="CN95" s="1030"/>
      <c r="CO95" s="1030"/>
      <c r="CP95" s="1030"/>
      <c r="CQ95" s="1030"/>
      <c r="CS95" s="185"/>
      <c r="CT95" s="1030" t="s">
        <v>625</v>
      </c>
      <c r="CU95" s="1030"/>
      <c r="CV95" s="1030"/>
      <c r="CW95" s="1030"/>
      <c r="CX95" s="1030"/>
      <c r="CY95" s="1030"/>
      <c r="CZ95" s="1030"/>
      <c r="DA95" s="1030"/>
      <c r="DB95" s="1030"/>
      <c r="DC95" s="1030"/>
      <c r="DD95" s="1030"/>
      <c r="DE95" s="1030"/>
      <c r="DF95" s="1030"/>
      <c r="DG95" s="1030"/>
      <c r="DH95" s="1030"/>
      <c r="DI95" s="1030"/>
      <c r="DJ95" s="1030"/>
      <c r="DK95" s="1030"/>
      <c r="DL95" s="1030"/>
      <c r="DM95" s="1030"/>
      <c r="DN95" s="1030"/>
      <c r="DO95" s="1030"/>
      <c r="DP95" s="1030"/>
      <c r="DQ95" s="1030"/>
      <c r="DR95" s="1030"/>
      <c r="DS95" s="1030"/>
      <c r="DT95" s="1030"/>
      <c r="DU95" s="1030"/>
      <c r="DV95" s="1030"/>
      <c r="DW95" s="1030"/>
      <c r="DX95" s="1030"/>
      <c r="DY95" s="1030"/>
      <c r="DZ95" s="1030"/>
      <c r="EA95" s="1030"/>
      <c r="EB95" s="1030"/>
      <c r="EC95" s="1030"/>
      <c r="ED95" s="1030"/>
      <c r="EE95" s="1030"/>
      <c r="EF95" s="1030"/>
      <c r="EG95" s="1030"/>
      <c r="EH95" s="1030"/>
      <c r="EI95" s="1030"/>
      <c r="EJ95" s="1030"/>
      <c r="EK95" s="1030"/>
      <c r="EL95" s="1030"/>
      <c r="EM95" s="1030"/>
    </row>
    <row r="96" spans="1:143" ht="18.75" customHeight="1">
      <c r="A96" s="185"/>
      <c r="B96" s="197"/>
      <c r="C96" s="197"/>
      <c r="D96" s="1036" t="s">
        <v>626</v>
      </c>
      <c r="E96" s="1036"/>
      <c r="F96" s="1036"/>
      <c r="G96" s="995" t="s">
        <v>627</v>
      </c>
      <c r="H96" s="995"/>
      <c r="I96" s="995"/>
      <c r="J96" s="995"/>
      <c r="K96" s="995"/>
      <c r="L96" s="995"/>
      <c r="M96" s="995"/>
      <c r="N96" s="995"/>
      <c r="O96" s="995"/>
      <c r="P96" s="995"/>
      <c r="Q96" s="995"/>
      <c r="R96" s="995"/>
      <c r="S96" s="995"/>
      <c r="T96" s="995"/>
      <c r="U96" s="995"/>
      <c r="V96" s="995"/>
      <c r="W96" s="995"/>
      <c r="X96" s="995"/>
      <c r="Y96" s="995"/>
      <c r="Z96" s="995"/>
      <c r="AA96" s="995"/>
      <c r="AB96" s="995"/>
      <c r="AC96" s="995"/>
      <c r="AD96" s="995"/>
      <c r="AE96" s="995"/>
      <c r="AF96" s="995"/>
      <c r="AG96" s="995"/>
      <c r="AH96" s="995"/>
      <c r="AI96" s="995"/>
      <c r="AJ96" s="995"/>
      <c r="AK96" s="995"/>
      <c r="AL96" s="995"/>
      <c r="AM96" s="995"/>
      <c r="AN96" s="995"/>
      <c r="AO96" s="995"/>
      <c r="AP96" s="995"/>
      <c r="AQ96" s="995"/>
      <c r="AR96" s="995"/>
      <c r="AS96" s="995"/>
      <c r="AT96" s="995"/>
      <c r="AU96" s="995"/>
      <c r="AV96" s="185"/>
      <c r="AW96" s="185"/>
      <c r="AX96" s="197"/>
      <c r="AY96" s="197"/>
      <c r="AZ96" s="1036" t="s">
        <v>626</v>
      </c>
      <c r="BA96" s="1036"/>
      <c r="BB96" s="1036"/>
      <c r="BC96" s="995" t="s">
        <v>627</v>
      </c>
      <c r="BD96" s="995"/>
      <c r="BE96" s="995"/>
      <c r="BF96" s="995"/>
      <c r="BG96" s="995"/>
      <c r="BH96" s="995"/>
      <c r="BI96" s="995"/>
      <c r="BJ96" s="995"/>
      <c r="BK96" s="995"/>
      <c r="BL96" s="995"/>
      <c r="BM96" s="995"/>
      <c r="BN96" s="995"/>
      <c r="BO96" s="995"/>
      <c r="BP96" s="995"/>
      <c r="BQ96" s="995"/>
      <c r="BR96" s="995"/>
      <c r="BS96" s="995"/>
      <c r="BT96" s="995"/>
      <c r="BU96" s="995"/>
      <c r="BV96" s="995"/>
      <c r="BW96" s="995"/>
      <c r="BX96" s="995"/>
      <c r="BY96" s="995"/>
      <c r="BZ96" s="995"/>
      <c r="CA96" s="995"/>
      <c r="CB96" s="995"/>
      <c r="CC96" s="995"/>
      <c r="CD96" s="995"/>
      <c r="CE96" s="995"/>
      <c r="CF96" s="995"/>
      <c r="CG96" s="995"/>
      <c r="CH96" s="995"/>
      <c r="CI96" s="995"/>
      <c r="CJ96" s="995"/>
      <c r="CK96" s="995"/>
      <c r="CL96" s="995"/>
      <c r="CM96" s="995"/>
      <c r="CN96" s="995"/>
      <c r="CO96" s="995"/>
      <c r="CP96" s="995"/>
      <c r="CQ96" s="995"/>
      <c r="CS96" s="185"/>
      <c r="CT96" s="197"/>
      <c r="CU96" s="197"/>
      <c r="CV96" s="1036" t="s">
        <v>626</v>
      </c>
      <c r="CW96" s="1036"/>
      <c r="CX96" s="1036"/>
      <c r="CY96" s="995" t="s">
        <v>627</v>
      </c>
      <c r="CZ96" s="995"/>
      <c r="DA96" s="995"/>
      <c r="DB96" s="995"/>
      <c r="DC96" s="995"/>
      <c r="DD96" s="995"/>
      <c r="DE96" s="995"/>
      <c r="DF96" s="995"/>
      <c r="DG96" s="995"/>
      <c r="DH96" s="995"/>
      <c r="DI96" s="995"/>
      <c r="DJ96" s="995"/>
      <c r="DK96" s="995"/>
      <c r="DL96" s="995"/>
      <c r="DM96" s="995"/>
      <c r="DN96" s="995"/>
      <c r="DO96" s="995"/>
      <c r="DP96" s="995"/>
      <c r="DQ96" s="995"/>
      <c r="DR96" s="995"/>
      <c r="DS96" s="995"/>
      <c r="DT96" s="995"/>
      <c r="DU96" s="995"/>
      <c r="DV96" s="995"/>
      <c r="DW96" s="995"/>
      <c r="DX96" s="995"/>
      <c r="DY96" s="995"/>
      <c r="DZ96" s="995"/>
      <c r="EA96" s="995"/>
      <c r="EB96" s="995"/>
      <c r="EC96" s="995"/>
      <c r="ED96" s="995"/>
      <c r="EE96" s="995"/>
      <c r="EF96" s="995"/>
      <c r="EG96" s="995"/>
      <c r="EH96" s="995"/>
      <c r="EI96" s="995"/>
      <c r="EJ96" s="995"/>
      <c r="EK96" s="995"/>
      <c r="EL96" s="995"/>
      <c r="EM96" s="995"/>
    </row>
    <row r="97" spans="1:143" ht="18.75" customHeight="1">
      <c r="A97" s="185"/>
      <c r="B97" s="1030" t="s">
        <v>628</v>
      </c>
      <c r="C97" s="1030"/>
      <c r="D97" s="1030"/>
      <c r="E97" s="1030"/>
      <c r="F97" s="1030"/>
      <c r="G97" s="1030"/>
      <c r="H97" s="1030"/>
      <c r="I97" s="1030"/>
      <c r="J97" s="1030"/>
      <c r="K97" s="1030"/>
      <c r="L97" s="1030"/>
      <c r="M97" s="1030"/>
      <c r="N97" s="1030"/>
      <c r="O97" s="1030"/>
      <c r="P97" s="1030"/>
      <c r="Q97" s="1030"/>
      <c r="R97" s="1030"/>
      <c r="S97" s="1030"/>
      <c r="T97" s="1030"/>
      <c r="U97" s="1030"/>
      <c r="V97" s="1030"/>
      <c r="W97" s="1030"/>
      <c r="X97" s="1030"/>
      <c r="Y97" s="1030"/>
      <c r="Z97" s="1030"/>
      <c r="AA97" s="1030"/>
      <c r="AB97" s="1030"/>
      <c r="AC97" s="1030"/>
      <c r="AD97" s="1030"/>
      <c r="AE97" s="1030"/>
      <c r="AF97" s="1030"/>
      <c r="AG97" s="1030"/>
      <c r="AH97" s="1030"/>
      <c r="AI97" s="1030"/>
      <c r="AJ97" s="1030"/>
      <c r="AK97" s="1030"/>
      <c r="AL97" s="1030"/>
      <c r="AM97" s="1030"/>
      <c r="AN97" s="1030"/>
      <c r="AO97" s="1030"/>
      <c r="AP97" s="1030"/>
      <c r="AQ97" s="1030"/>
      <c r="AR97" s="1030"/>
      <c r="AS97" s="1030"/>
      <c r="AT97" s="1030"/>
      <c r="AU97" s="1030"/>
      <c r="AV97" s="185"/>
      <c r="AW97" s="185"/>
      <c r="AX97" s="1030" t="s">
        <v>628</v>
      </c>
      <c r="AY97" s="1030"/>
      <c r="AZ97" s="1030"/>
      <c r="BA97" s="1030"/>
      <c r="BB97" s="1030"/>
      <c r="BC97" s="1030"/>
      <c r="BD97" s="1030"/>
      <c r="BE97" s="1030"/>
      <c r="BF97" s="1030"/>
      <c r="BG97" s="1030"/>
      <c r="BH97" s="1030"/>
      <c r="BI97" s="1030"/>
      <c r="BJ97" s="1030"/>
      <c r="BK97" s="1030"/>
      <c r="BL97" s="1030"/>
      <c r="BM97" s="1030"/>
      <c r="BN97" s="1030"/>
      <c r="BO97" s="1030"/>
      <c r="BP97" s="1030"/>
      <c r="BQ97" s="1030"/>
      <c r="BR97" s="1030"/>
      <c r="BS97" s="1030"/>
      <c r="BT97" s="1030"/>
      <c r="BU97" s="1030"/>
      <c r="BV97" s="1030"/>
      <c r="BW97" s="1030"/>
      <c r="BX97" s="1030"/>
      <c r="BY97" s="1030"/>
      <c r="BZ97" s="1030"/>
      <c r="CA97" s="1030"/>
      <c r="CB97" s="1030"/>
      <c r="CC97" s="1030"/>
      <c r="CD97" s="1030"/>
      <c r="CE97" s="1030"/>
      <c r="CF97" s="1030"/>
      <c r="CG97" s="1030"/>
      <c r="CH97" s="1030"/>
      <c r="CI97" s="1030"/>
      <c r="CJ97" s="1030"/>
      <c r="CK97" s="1030"/>
      <c r="CL97" s="1030"/>
      <c r="CM97" s="1030"/>
      <c r="CN97" s="1030"/>
      <c r="CO97" s="1030"/>
      <c r="CP97" s="1030"/>
      <c r="CQ97" s="1030"/>
      <c r="CS97" s="185"/>
      <c r="CT97" s="1030" t="s">
        <v>628</v>
      </c>
      <c r="CU97" s="1030"/>
      <c r="CV97" s="1030"/>
      <c r="CW97" s="1030"/>
      <c r="CX97" s="1030"/>
      <c r="CY97" s="1030"/>
      <c r="CZ97" s="1030"/>
      <c r="DA97" s="1030"/>
      <c r="DB97" s="1030"/>
      <c r="DC97" s="1030"/>
      <c r="DD97" s="1030"/>
      <c r="DE97" s="1030"/>
      <c r="DF97" s="1030"/>
      <c r="DG97" s="1030"/>
      <c r="DH97" s="1030"/>
      <c r="DI97" s="1030"/>
      <c r="DJ97" s="1030"/>
      <c r="DK97" s="1030"/>
      <c r="DL97" s="1030"/>
      <c r="DM97" s="1030"/>
      <c r="DN97" s="1030"/>
      <c r="DO97" s="1030"/>
      <c r="DP97" s="1030"/>
      <c r="DQ97" s="1030"/>
      <c r="DR97" s="1030"/>
      <c r="DS97" s="1030"/>
      <c r="DT97" s="1030"/>
      <c r="DU97" s="1030"/>
      <c r="DV97" s="1030"/>
      <c r="DW97" s="1030"/>
      <c r="DX97" s="1030"/>
      <c r="DY97" s="1030"/>
      <c r="DZ97" s="1030"/>
      <c r="EA97" s="1030"/>
      <c r="EB97" s="1030"/>
      <c r="EC97" s="1030"/>
      <c r="ED97" s="1030"/>
      <c r="EE97" s="1030"/>
      <c r="EF97" s="1030"/>
      <c r="EG97" s="1030"/>
      <c r="EH97" s="1030"/>
      <c r="EI97" s="1030"/>
      <c r="EJ97" s="1030"/>
      <c r="EK97" s="1030"/>
      <c r="EL97" s="1030"/>
      <c r="EM97" s="1030"/>
    </row>
    <row r="98" spans="1:143" ht="18.75" customHeight="1">
      <c r="A98" s="185"/>
      <c r="B98" s="197"/>
      <c r="C98" s="197"/>
      <c r="D98" s="1036" t="s">
        <v>629</v>
      </c>
      <c r="E98" s="1036"/>
      <c r="F98" s="1036"/>
      <c r="G98" s="995" t="s">
        <v>630</v>
      </c>
      <c r="H98" s="995"/>
      <c r="I98" s="995"/>
      <c r="J98" s="995"/>
      <c r="K98" s="995"/>
      <c r="L98" s="995"/>
      <c r="M98" s="995"/>
      <c r="N98" s="995"/>
      <c r="O98" s="995"/>
      <c r="P98" s="995"/>
      <c r="Q98" s="995"/>
      <c r="R98" s="995"/>
      <c r="S98" s="995"/>
      <c r="T98" s="995"/>
      <c r="U98" s="995"/>
      <c r="V98" s="995"/>
      <c r="W98" s="995"/>
      <c r="X98" s="995"/>
      <c r="Y98" s="995"/>
      <c r="Z98" s="995"/>
      <c r="AA98" s="995"/>
      <c r="AB98" s="995"/>
      <c r="AC98" s="995"/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185"/>
      <c r="AW98" s="185"/>
      <c r="AX98" s="197"/>
      <c r="AY98" s="197"/>
      <c r="AZ98" s="1036" t="s">
        <v>629</v>
      </c>
      <c r="BA98" s="1036"/>
      <c r="BB98" s="1036"/>
      <c r="BC98" s="995" t="s">
        <v>630</v>
      </c>
      <c r="BD98" s="995"/>
      <c r="BE98" s="995"/>
      <c r="BF98" s="995"/>
      <c r="BG98" s="995"/>
      <c r="BH98" s="995"/>
      <c r="BI98" s="995"/>
      <c r="BJ98" s="995"/>
      <c r="BK98" s="995"/>
      <c r="BL98" s="995"/>
      <c r="BM98" s="995"/>
      <c r="BN98" s="995"/>
      <c r="BO98" s="995"/>
      <c r="BP98" s="995"/>
      <c r="BQ98" s="995"/>
      <c r="BR98" s="995"/>
      <c r="BS98" s="995"/>
      <c r="BT98" s="995"/>
      <c r="BU98" s="995"/>
      <c r="BV98" s="995"/>
      <c r="BW98" s="995"/>
      <c r="BX98" s="995"/>
      <c r="BY98" s="995"/>
      <c r="BZ98" s="995"/>
      <c r="CA98" s="995"/>
      <c r="CB98" s="995"/>
      <c r="CC98" s="995"/>
      <c r="CD98" s="995"/>
      <c r="CE98" s="995"/>
      <c r="CF98" s="995"/>
      <c r="CG98" s="995"/>
      <c r="CH98" s="995"/>
      <c r="CI98" s="995"/>
      <c r="CJ98" s="995"/>
      <c r="CK98" s="995"/>
      <c r="CL98" s="995"/>
      <c r="CM98" s="995"/>
      <c r="CN98" s="995"/>
      <c r="CO98" s="995"/>
      <c r="CP98" s="995"/>
      <c r="CQ98" s="995"/>
      <c r="CS98" s="185"/>
      <c r="CT98" s="197"/>
      <c r="CU98" s="197"/>
      <c r="CV98" s="1036" t="s">
        <v>629</v>
      </c>
      <c r="CW98" s="1036"/>
      <c r="CX98" s="1036"/>
      <c r="CY98" s="995" t="s">
        <v>630</v>
      </c>
      <c r="CZ98" s="995"/>
      <c r="DA98" s="995"/>
      <c r="DB98" s="995"/>
      <c r="DC98" s="995"/>
      <c r="DD98" s="995"/>
      <c r="DE98" s="995"/>
      <c r="DF98" s="995"/>
      <c r="DG98" s="995"/>
      <c r="DH98" s="995"/>
      <c r="DI98" s="995"/>
      <c r="DJ98" s="995"/>
      <c r="DK98" s="995"/>
      <c r="DL98" s="995"/>
      <c r="DM98" s="995"/>
      <c r="DN98" s="995"/>
      <c r="DO98" s="995"/>
      <c r="DP98" s="995"/>
      <c r="DQ98" s="995"/>
      <c r="DR98" s="995"/>
      <c r="DS98" s="995"/>
      <c r="DT98" s="995"/>
      <c r="DU98" s="995"/>
      <c r="DV98" s="995"/>
      <c r="DW98" s="995"/>
      <c r="DX98" s="995"/>
      <c r="DY98" s="995"/>
      <c r="DZ98" s="995"/>
      <c r="EA98" s="995"/>
      <c r="EB98" s="995"/>
      <c r="EC98" s="995"/>
      <c r="ED98" s="995"/>
      <c r="EE98" s="995"/>
      <c r="EF98" s="995"/>
      <c r="EG98" s="995"/>
      <c r="EH98" s="995"/>
      <c r="EI98" s="995"/>
      <c r="EJ98" s="995"/>
      <c r="EK98" s="995"/>
      <c r="EL98" s="995"/>
      <c r="EM98" s="995"/>
    </row>
    <row r="99" spans="1:143" ht="37.5" customHeight="1">
      <c r="A99" s="185"/>
      <c r="B99" s="1030" t="s">
        <v>631</v>
      </c>
      <c r="C99" s="1030"/>
      <c r="D99" s="1030"/>
      <c r="E99" s="1030"/>
      <c r="F99" s="1030"/>
      <c r="G99" s="1030"/>
      <c r="H99" s="1030"/>
      <c r="I99" s="1030"/>
      <c r="J99" s="1030"/>
      <c r="K99" s="1030"/>
      <c r="L99" s="1030"/>
      <c r="M99" s="1030"/>
      <c r="N99" s="1030"/>
      <c r="O99" s="1030"/>
      <c r="P99" s="1030"/>
      <c r="Q99" s="1030"/>
      <c r="R99" s="1030"/>
      <c r="S99" s="1030"/>
      <c r="T99" s="1030"/>
      <c r="U99" s="1030"/>
      <c r="V99" s="1030"/>
      <c r="W99" s="1030"/>
      <c r="X99" s="1030"/>
      <c r="Y99" s="1030"/>
      <c r="Z99" s="1030"/>
      <c r="AA99" s="1030"/>
      <c r="AB99" s="1030"/>
      <c r="AC99" s="1030"/>
      <c r="AD99" s="1030"/>
      <c r="AE99" s="1030"/>
      <c r="AF99" s="1030"/>
      <c r="AG99" s="1030"/>
      <c r="AH99" s="1030"/>
      <c r="AI99" s="1030"/>
      <c r="AJ99" s="1030"/>
      <c r="AK99" s="1030"/>
      <c r="AL99" s="1030"/>
      <c r="AM99" s="1030"/>
      <c r="AN99" s="1030"/>
      <c r="AO99" s="1030"/>
      <c r="AP99" s="1030"/>
      <c r="AQ99" s="1030"/>
      <c r="AR99" s="1030"/>
      <c r="AS99" s="1030"/>
      <c r="AT99" s="1030"/>
      <c r="AU99" s="1030"/>
      <c r="AV99" s="185"/>
      <c r="AW99" s="185"/>
      <c r="AX99" s="1030" t="s">
        <v>631</v>
      </c>
      <c r="AY99" s="1030"/>
      <c r="AZ99" s="1030"/>
      <c r="BA99" s="1030"/>
      <c r="BB99" s="1030"/>
      <c r="BC99" s="1030"/>
      <c r="BD99" s="1030"/>
      <c r="BE99" s="1030"/>
      <c r="BF99" s="1030"/>
      <c r="BG99" s="1030"/>
      <c r="BH99" s="1030"/>
      <c r="BI99" s="1030"/>
      <c r="BJ99" s="1030"/>
      <c r="BK99" s="1030"/>
      <c r="BL99" s="1030"/>
      <c r="BM99" s="1030"/>
      <c r="BN99" s="1030"/>
      <c r="BO99" s="1030"/>
      <c r="BP99" s="1030"/>
      <c r="BQ99" s="1030"/>
      <c r="BR99" s="1030"/>
      <c r="BS99" s="1030"/>
      <c r="BT99" s="1030"/>
      <c r="BU99" s="1030"/>
      <c r="BV99" s="1030"/>
      <c r="BW99" s="1030"/>
      <c r="BX99" s="1030"/>
      <c r="BY99" s="1030"/>
      <c r="BZ99" s="1030"/>
      <c r="CA99" s="1030"/>
      <c r="CB99" s="1030"/>
      <c r="CC99" s="1030"/>
      <c r="CD99" s="1030"/>
      <c r="CE99" s="1030"/>
      <c r="CF99" s="1030"/>
      <c r="CG99" s="1030"/>
      <c r="CH99" s="1030"/>
      <c r="CI99" s="1030"/>
      <c r="CJ99" s="1030"/>
      <c r="CK99" s="1030"/>
      <c r="CL99" s="1030"/>
      <c r="CM99" s="1030"/>
      <c r="CN99" s="1030"/>
      <c r="CO99" s="1030"/>
      <c r="CP99" s="1030"/>
      <c r="CQ99" s="1030"/>
      <c r="CS99" s="185"/>
      <c r="CT99" s="1030" t="s">
        <v>631</v>
      </c>
      <c r="CU99" s="1030"/>
      <c r="CV99" s="1030"/>
      <c r="CW99" s="1030"/>
      <c r="CX99" s="1030"/>
      <c r="CY99" s="1030"/>
      <c r="CZ99" s="1030"/>
      <c r="DA99" s="1030"/>
      <c r="DB99" s="1030"/>
      <c r="DC99" s="1030"/>
      <c r="DD99" s="1030"/>
      <c r="DE99" s="1030"/>
      <c r="DF99" s="1030"/>
      <c r="DG99" s="1030"/>
      <c r="DH99" s="1030"/>
      <c r="DI99" s="1030"/>
      <c r="DJ99" s="1030"/>
      <c r="DK99" s="1030"/>
      <c r="DL99" s="1030"/>
      <c r="DM99" s="1030"/>
      <c r="DN99" s="1030"/>
      <c r="DO99" s="1030"/>
      <c r="DP99" s="1030"/>
      <c r="DQ99" s="1030"/>
      <c r="DR99" s="1030"/>
      <c r="DS99" s="1030"/>
      <c r="DT99" s="1030"/>
      <c r="DU99" s="1030"/>
      <c r="DV99" s="1030"/>
      <c r="DW99" s="1030"/>
      <c r="DX99" s="1030"/>
      <c r="DY99" s="1030"/>
      <c r="DZ99" s="1030"/>
      <c r="EA99" s="1030"/>
      <c r="EB99" s="1030"/>
      <c r="EC99" s="1030"/>
      <c r="ED99" s="1030"/>
      <c r="EE99" s="1030"/>
      <c r="EF99" s="1030"/>
      <c r="EG99" s="1030"/>
      <c r="EH99" s="1030"/>
      <c r="EI99" s="1030"/>
      <c r="EJ99" s="1030"/>
      <c r="EK99" s="1030"/>
      <c r="EL99" s="1030"/>
      <c r="EM99" s="1030"/>
    </row>
    <row r="100" spans="1:143" ht="18.75" customHeight="1">
      <c r="A100" s="185"/>
      <c r="B100" s="197"/>
      <c r="C100" s="197"/>
      <c r="D100" s="1036" t="s">
        <v>632</v>
      </c>
      <c r="E100" s="1036"/>
      <c r="F100" s="1036"/>
      <c r="G100" s="995" t="s">
        <v>633</v>
      </c>
      <c r="H100" s="995"/>
      <c r="I100" s="995"/>
      <c r="J100" s="995"/>
      <c r="K100" s="995"/>
      <c r="L100" s="995"/>
      <c r="M100" s="995"/>
      <c r="N100" s="995"/>
      <c r="O100" s="995"/>
      <c r="P100" s="995"/>
      <c r="Q100" s="995"/>
      <c r="R100" s="995"/>
      <c r="S100" s="995"/>
      <c r="T100" s="995"/>
      <c r="U100" s="995"/>
      <c r="V100" s="995"/>
      <c r="W100" s="995"/>
      <c r="X100" s="995"/>
      <c r="Y100" s="995"/>
      <c r="Z100" s="995"/>
      <c r="AA100" s="995"/>
      <c r="AB100" s="995"/>
      <c r="AC100" s="995"/>
      <c r="AD100" s="995"/>
      <c r="AE100" s="995"/>
      <c r="AF100" s="995"/>
      <c r="AG100" s="995"/>
      <c r="AH100" s="995"/>
      <c r="AI100" s="995"/>
      <c r="AJ100" s="995"/>
      <c r="AK100" s="995"/>
      <c r="AL100" s="995"/>
      <c r="AM100" s="995"/>
      <c r="AN100" s="995"/>
      <c r="AO100" s="995"/>
      <c r="AP100" s="995"/>
      <c r="AQ100" s="995"/>
      <c r="AR100" s="995"/>
      <c r="AS100" s="995"/>
      <c r="AT100" s="995"/>
      <c r="AU100" s="995"/>
      <c r="AV100" s="185"/>
      <c r="AW100" s="185"/>
      <c r="AX100" s="197"/>
      <c r="AY100" s="197"/>
      <c r="AZ100" s="1036" t="s">
        <v>632</v>
      </c>
      <c r="BA100" s="1036"/>
      <c r="BB100" s="1036"/>
      <c r="BC100" s="995" t="s">
        <v>633</v>
      </c>
      <c r="BD100" s="995"/>
      <c r="BE100" s="995"/>
      <c r="BF100" s="995"/>
      <c r="BG100" s="995"/>
      <c r="BH100" s="995"/>
      <c r="BI100" s="995"/>
      <c r="BJ100" s="995"/>
      <c r="BK100" s="995"/>
      <c r="BL100" s="995"/>
      <c r="BM100" s="995"/>
      <c r="BN100" s="995"/>
      <c r="BO100" s="995"/>
      <c r="BP100" s="995"/>
      <c r="BQ100" s="995"/>
      <c r="BR100" s="995"/>
      <c r="BS100" s="995"/>
      <c r="BT100" s="995"/>
      <c r="BU100" s="995"/>
      <c r="BV100" s="995"/>
      <c r="BW100" s="995"/>
      <c r="BX100" s="995"/>
      <c r="BY100" s="995"/>
      <c r="BZ100" s="995"/>
      <c r="CA100" s="995"/>
      <c r="CB100" s="995"/>
      <c r="CC100" s="995"/>
      <c r="CD100" s="995"/>
      <c r="CE100" s="995"/>
      <c r="CF100" s="995"/>
      <c r="CG100" s="995"/>
      <c r="CH100" s="995"/>
      <c r="CI100" s="995"/>
      <c r="CJ100" s="995"/>
      <c r="CK100" s="995"/>
      <c r="CL100" s="995"/>
      <c r="CM100" s="995"/>
      <c r="CN100" s="995"/>
      <c r="CO100" s="995"/>
      <c r="CP100" s="995"/>
      <c r="CQ100" s="995"/>
      <c r="CS100" s="185"/>
      <c r="CT100" s="197"/>
      <c r="CU100" s="197"/>
      <c r="CV100" s="1036" t="s">
        <v>632</v>
      </c>
      <c r="CW100" s="1036"/>
      <c r="CX100" s="1036"/>
      <c r="CY100" s="995" t="s">
        <v>633</v>
      </c>
      <c r="CZ100" s="995"/>
      <c r="DA100" s="995"/>
      <c r="DB100" s="995"/>
      <c r="DC100" s="995"/>
      <c r="DD100" s="995"/>
      <c r="DE100" s="995"/>
      <c r="DF100" s="995"/>
      <c r="DG100" s="995"/>
      <c r="DH100" s="995"/>
      <c r="DI100" s="995"/>
      <c r="DJ100" s="995"/>
      <c r="DK100" s="995"/>
      <c r="DL100" s="995"/>
      <c r="DM100" s="995"/>
      <c r="DN100" s="995"/>
      <c r="DO100" s="995"/>
      <c r="DP100" s="995"/>
      <c r="DQ100" s="995"/>
      <c r="DR100" s="995"/>
      <c r="DS100" s="995"/>
      <c r="DT100" s="995"/>
      <c r="DU100" s="995"/>
      <c r="DV100" s="995"/>
      <c r="DW100" s="995"/>
      <c r="DX100" s="995"/>
      <c r="DY100" s="995"/>
      <c r="DZ100" s="995"/>
      <c r="EA100" s="995"/>
      <c r="EB100" s="995"/>
      <c r="EC100" s="995"/>
      <c r="ED100" s="995"/>
      <c r="EE100" s="995"/>
      <c r="EF100" s="995"/>
      <c r="EG100" s="995"/>
      <c r="EH100" s="995"/>
      <c r="EI100" s="995"/>
      <c r="EJ100" s="995"/>
      <c r="EK100" s="995"/>
      <c r="EL100" s="995"/>
      <c r="EM100" s="995"/>
    </row>
    <row r="101" spans="1:143" ht="18.75" customHeight="1">
      <c r="A101" s="185"/>
      <c r="B101" s="1030" t="s">
        <v>634</v>
      </c>
      <c r="C101" s="1030"/>
      <c r="D101" s="1030"/>
      <c r="E101" s="1030"/>
      <c r="F101" s="1030"/>
      <c r="G101" s="1030"/>
      <c r="H101" s="1030"/>
      <c r="I101" s="1030"/>
      <c r="J101" s="1030"/>
      <c r="K101" s="1030"/>
      <c r="L101" s="1030"/>
      <c r="M101" s="1030"/>
      <c r="N101" s="1030"/>
      <c r="O101" s="1030"/>
      <c r="P101" s="1030"/>
      <c r="Q101" s="1030"/>
      <c r="R101" s="1030"/>
      <c r="S101" s="1030"/>
      <c r="T101" s="1030"/>
      <c r="U101" s="1030"/>
      <c r="V101" s="1030"/>
      <c r="W101" s="1030"/>
      <c r="X101" s="1030"/>
      <c r="Y101" s="1030"/>
      <c r="Z101" s="1030"/>
      <c r="AA101" s="1030"/>
      <c r="AB101" s="1030"/>
      <c r="AC101" s="1030"/>
      <c r="AD101" s="1030"/>
      <c r="AE101" s="1030"/>
      <c r="AF101" s="1030"/>
      <c r="AG101" s="1030"/>
      <c r="AH101" s="1030"/>
      <c r="AI101" s="1030"/>
      <c r="AJ101" s="1030"/>
      <c r="AK101" s="1030"/>
      <c r="AL101" s="1030"/>
      <c r="AM101" s="1030"/>
      <c r="AN101" s="1030"/>
      <c r="AO101" s="1030"/>
      <c r="AP101" s="1030"/>
      <c r="AQ101" s="1030"/>
      <c r="AR101" s="1030"/>
      <c r="AS101" s="1030"/>
      <c r="AT101" s="1030"/>
      <c r="AU101" s="1030"/>
      <c r="AV101" s="185"/>
      <c r="AW101" s="185"/>
      <c r="AX101" s="1030" t="s">
        <v>634</v>
      </c>
      <c r="AY101" s="1030"/>
      <c r="AZ101" s="1030"/>
      <c r="BA101" s="1030"/>
      <c r="BB101" s="1030"/>
      <c r="BC101" s="1030"/>
      <c r="BD101" s="1030"/>
      <c r="BE101" s="1030"/>
      <c r="BF101" s="1030"/>
      <c r="BG101" s="1030"/>
      <c r="BH101" s="1030"/>
      <c r="BI101" s="1030"/>
      <c r="BJ101" s="1030"/>
      <c r="BK101" s="1030"/>
      <c r="BL101" s="1030"/>
      <c r="BM101" s="1030"/>
      <c r="BN101" s="1030"/>
      <c r="BO101" s="1030"/>
      <c r="BP101" s="1030"/>
      <c r="BQ101" s="1030"/>
      <c r="BR101" s="1030"/>
      <c r="BS101" s="1030"/>
      <c r="BT101" s="1030"/>
      <c r="BU101" s="1030"/>
      <c r="BV101" s="1030"/>
      <c r="BW101" s="1030"/>
      <c r="BX101" s="1030"/>
      <c r="BY101" s="1030"/>
      <c r="BZ101" s="1030"/>
      <c r="CA101" s="1030"/>
      <c r="CB101" s="1030"/>
      <c r="CC101" s="1030"/>
      <c r="CD101" s="1030"/>
      <c r="CE101" s="1030"/>
      <c r="CF101" s="1030"/>
      <c r="CG101" s="1030"/>
      <c r="CH101" s="1030"/>
      <c r="CI101" s="1030"/>
      <c r="CJ101" s="1030"/>
      <c r="CK101" s="1030"/>
      <c r="CL101" s="1030"/>
      <c r="CM101" s="1030"/>
      <c r="CN101" s="1030"/>
      <c r="CO101" s="1030"/>
      <c r="CP101" s="1030"/>
      <c r="CQ101" s="1030"/>
      <c r="CS101" s="185"/>
      <c r="CT101" s="1030" t="s">
        <v>634</v>
      </c>
      <c r="CU101" s="1030"/>
      <c r="CV101" s="1030"/>
      <c r="CW101" s="1030"/>
      <c r="CX101" s="1030"/>
      <c r="CY101" s="1030"/>
      <c r="CZ101" s="1030"/>
      <c r="DA101" s="1030"/>
      <c r="DB101" s="1030"/>
      <c r="DC101" s="1030"/>
      <c r="DD101" s="1030"/>
      <c r="DE101" s="1030"/>
      <c r="DF101" s="1030"/>
      <c r="DG101" s="1030"/>
      <c r="DH101" s="1030"/>
      <c r="DI101" s="1030"/>
      <c r="DJ101" s="1030"/>
      <c r="DK101" s="1030"/>
      <c r="DL101" s="1030"/>
      <c r="DM101" s="1030"/>
      <c r="DN101" s="1030"/>
      <c r="DO101" s="1030"/>
      <c r="DP101" s="1030"/>
      <c r="DQ101" s="1030"/>
      <c r="DR101" s="1030"/>
      <c r="DS101" s="1030"/>
      <c r="DT101" s="1030"/>
      <c r="DU101" s="1030"/>
      <c r="DV101" s="1030"/>
      <c r="DW101" s="1030"/>
      <c r="DX101" s="1030"/>
      <c r="DY101" s="1030"/>
      <c r="DZ101" s="1030"/>
      <c r="EA101" s="1030"/>
      <c r="EB101" s="1030"/>
      <c r="EC101" s="1030"/>
      <c r="ED101" s="1030"/>
      <c r="EE101" s="1030"/>
      <c r="EF101" s="1030"/>
      <c r="EG101" s="1030"/>
      <c r="EH101" s="1030"/>
      <c r="EI101" s="1030"/>
      <c r="EJ101" s="1030"/>
      <c r="EK101" s="1030"/>
      <c r="EL101" s="1030"/>
      <c r="EM101" s="1030"/>
    </row>
    <row r="102" spans="1:143" ht="18.75" customHeight="1">
      <c r="A102" s="185"/>
      <c r="B102" s="197"/>
      <c r="C102" s="197"/>
      <c r="D102" s="1039" t="s">
        <v>635</v>
      </c>
      <c r="E102" s="1039"/>
      <c r="F102" s="204"/>
      <c r="G102" s="205"/>
      <c r="H102" s="205"/>
      <c r="I102" s="177" t="s">
        <v>636</v>
      </c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197"/>
      <c r="AK102" s="197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85"/>
      <c r="AW102" s="185"/>
      <c r="AX102" s="197"/>
      <c r="AY102" s="197"/>
      <c r="AZ102" s="1039" t="s">
        <v>635</v>
      </c>
      <c r="BA102" s="1039"/>
      <c r="BB102" s="323"/>
      <c r="BC102" s="205"/>
      <c r="BD102" s="205"/>
      <c r="BE102" s="177" t="s">
        <v>636</v>
      </c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197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7"/>
      <c r="CJ102" s="197"/>
      <c r="CK102" s="197"/>
      <c r="CL102" s="197"/>
      <c r="CM102" s="197"/>
      <c r="CN102" s="197"/>
      <c r="CO102" s="197"/>
      <c r="CP102" s="197"/>
      <c r="CQ102" s="197"/>
      <c r="CS102" s="185"/>
      <c r="CT102" s="197"/>
      <c r="CU102" s="197"/>
      <c r="CV102" s="1039" t="s">
        <v>635</v>
      </c>
      <c r="CW102" s="1039"/>
      <c r="CX102" s="323"/>
      <c r="CY102" s="205"/>
      <c r="CZ102" s="205"/>
      <c r="DA102" s="177" t="s">
        <v>636</v>
      </c>
      <c r="DB102" s="203"/>
      <c r="DC102" s="203"/>
      <c r="DD102" s="203"/>
      <c r="DE102" s="203"/>
      <c r="DF102" s="203"/>
      <c r="DG102" s="203"/>
      <c r="DH102" s="203"/>
      <c r="DI102" s="203"/>
      <c r="DJ102" s="203"/>
      <c r="DK102" s="203"/>
      <c r="DL102" s="203"/>
      <c r="DM102" s="203"/>
      <c r="DN102" s="203"/>
      <c r="DO102" s="197"/>
      <c r="DP102" s="197"/>
      <c r="DQ102" s="197"/>
      <c r="DR102" s="197"/>
      <c r="DS102" s="197"/>
      <c r="DT102" s="197"/>
      <c r="DU102" s="197"/>
      <c r="DV102" s="197"/>
      <c r="DW102" s="197"/>
      <c r="DX102" s="197"/>
      <c r="DY102" s="197"/>
      <c r="DZ102" s="197"/>
      <c r="EA102" s="197"/>
      <c r="EB102" s="197"/>
      <c r="EC102" s="197"/>
      <c r="ED102" s="197"/>
      <c r="EE102" s="197"/>
      <c r="EF102" s="197"/>
      <c r="EG102" s="197"/>
      <c r="EH102" s="197"/>
      <c r="EI102" s="197"/>
      <c r="EJ102" s="197"/>
      <c r="EK102" s="197"/>
      <c r="EL102" s="197"/>
      <c r="EM102" s="197"/>
    </row>
    <row r="103" spans="1:143" ht="18.75" customHeight="1">
      <c r="A103" s="185"/>
      <c r="B103" s="197"/>
      <c r="C103" s="197"/>
      <c r="D103" s="1036" t="s">
        <v>637</v>
      </c>
      <c r="E103" s="1036"/>
      <c r="F103" s="1036"/>
      <c r="G103" s="995" t="s">
        <v>638</v>
      </c>
      <c r="H103" s="995"/>
      <c r="I103" s="995"/>
      <c r="J103" s="995"/>
      <c r="K103" s="995"/>
      <c r="L103" s="995"/>
      <c r="M103" s="995"/>
      <c r="N103" s="995"/>
      <c r="O103" s="995"/>
      <c r="P103" s="995"/>
      <c r="Q103" s="995"/>
      <c r="R103" s="995"/>
      <c r="S103" s="995"/>
      <c r="T103" s="995"/>
      <c r="U103" s="995"/>
      <c r="V103" s="995"/>
      <c r="W103" s="995"/>
      <c r="X103" s="995"/>
      <c r="Y103" s="995"/>
      <c r="Z103" s="995"/>
      <c r="AA103" s="99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185"/>
      <c r="AW103" s="185"/>
      <c r="AX103" s="197"/>
      <c r="AY103" s="197"/>
      <c r="AZ103" s="1036" t="s">
        <v>637</v>
      </c>
      <c r="BA103" s="1036"/>
      <c r="BB103" s="1036"/>
      <c r="BC103" s="995" t="s">
        <v>638</v>
      </c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995"/>
      <c r="BQ103" s="995"/>
      <c r="BR103" s="995"/>
      <c r="BS103" s="995"/>
      <c r="BT103" s="995"/>
      <c r="BU103" s="995"/>
      <c r="BV103" s="995"/>
      <c r="BW103" s="995"/>
      <c r="BX103" s="995"/>
      <c r="BY103" s="995"/>
      <c r="BZ103" s="995"/>
      <c r="CA103" s="995"/>
      <c r="CB103" s="995"/>
      <c r="CC103" s="995"/>
      <c r="CD103" s="995"/>
      <c r="CE103" s="995"/>
      <c r="CF103" s="995"/>
      <c r="CG103" s="995"/>
      <c r="CH103" s="995"/>
      <c r="CI103" s="995"/>
      <c r="CJ103" s="995"/>
      <c r="CK103" s="995"/>
      <c r="CL103" s="995"/>
      <c r="CM103" s="995"/>
      <c r="CN103" s="995"/>
      <c r="CO103" s="995"/>
      <c r="CP103" s="995"/>
      <c r="CQ103" s="995"/>
      <c r="CS103" s="185"/>
      <c r="CT103" s="197"/>
      <c r="CU103" s="197"/>
      <c r="CV103" s="1036" t="s">
        <v>637</v>
      </c>
      <c r="CW103" s="1036"/>
      <c r="CX103" s="1036"/>
      <c r="CY103" s="995" t="s">
        <v>638</v>
      </c>
      <c r="CZ103" s="995"/>
      <c r="DA103" s="995"/>
      <c r="DB103" s="995"/>
      <c r="DC103" s="995"/>
      <c r="DD103" s="995"/>
      <c r="DE103" s="995"/>
      <c r="DF103" s="995"/>
      <c r="DG103" s="995"/>
      <c r="DH103" s="995"/>
      <c r="DI103" s="995"/>
      <c r="DJ103" s="995"/>
      <c r="DK103" s="995"/>
      <c r="DL103" s="995"/>
      <c r="DM103" s="995"/>
      <c r="DN103" s="995"/>
      <c r="DO103" s="995"/>
      <c r="DP103" s="995"/>
      <c r="DQ103" s="995"/>
      <c r="DR103" s="995"/>
      <c r="DS103" s="995"/>
      <c r="DT103" s="995"/>
      <c r="DU103" s="995"/>
      <c r="DV103" s="995"/>
      <c r="DW103" s="995"/>
      <c r="DX103" s="995"/>
      <c r="DY103" s="995"/>
      <c r="DZ103" s="995"/>
      <c r="EA103" s="995"/>
      <c r="EB103" s="995"/>
      <c r="EC103" s="995"/>
      <c r="ED103" s="995"/>
      <c r="EE103" s="995"/>
      <c r="EF103" s="995"/>
      <c r="EG103" s="995"/>
      <c r="EH103" s="995"/>
      <c r="EI103" s="995"/>
      <c r="EJ103" s="995"/>
      <c r="EK103" s="995"/>
      <c r="EL103" s="995"/>
      <c r="EM103" s="995"/>
    </row>
    <row r="104" spans="1:143" ht="42" customHeight="1">
      <c r="A104" s="185"/>
      <c r="B104" s="1030" t="s">
        <v>639</v>
      </c>
      <c r="C104" s="1030"/>
      <c r="D104" s="1030"/>
      <c r="E104" s="1030"/>
      <c r="F104" s="1030"/>
      <c r="G104" s="1030"/>
      <c r="H104" s="1030"/>
      <c r="I104" s="1030"/>
      <c r="J104" s="1030"/>
      <c r="K104" s="1030"/>
      <c r="L104" s="1030"/>
      <c r="M104" s="1030"/>
      <c r="N104" s="1030"/>
      <c r="O104" s="1030"/>
      <c r="P104" s="1030"/>
      <c r="Q104" s="1030"/>
      <c r="R104" s="1030"/>
      <c r="S104" s="1030"/>
      <c r="T104" s="1030"/>
      <c r="U104" s="1030"/>
      <c r="V104" s="1030"/>
      <c r="W104" s="1030"/>
      <c r="X104" s="1030"/>
      <c r="Y104" s="1030"/>
      <c r="Z104" s="1030"/>
      <c r="AA104" s="1030"/>
      <c r="AB104" s="1030"/>
      <c r="AC104" s="1030"/>
      <c r="AD104" s="1030"/>
      <c r="AE104" s="1030"/>
      <c r="AF104" s="1030"/>
      <c r="AG104" s="1030"/>
      <c r="AH104" s="1030"/>
      <c r="AI104" s="1030"/>
      <c r="AJ104" s="1030"/>
      <c r="AK104" s="1030"/>
      <c r="AL104" s="1030"/>
      <c r="AM104" s="1030"/>
      <c r="AN104" s="1030"/>
      <c r="AO104" s="1030"/>
      <c r="AP104" s="1030"/>
      <c r="AQ104" s="1030"/>
      <c r="AR104" s="1030"/>
      <c r="AS104" s="1030"/>
      <c r="AT104" s="1030"/>
      <c r="AU104" s="1030"/>
      <c r="AV104" s="185"/>
      <c r="AW104" s="185"/>
      <c r="AX104" s="1030" t="s">
        <v>639</v>
      </c>
      <c r="AY104" s="1030"/>
      <c r="AZ104" s="1030"/>
      <c r="BA104" s="1030"/>
      <c r="BB104" s="1030"/>
      <c r="BC104" s="1030"/>
      <c r="BD104" s="1030"/>
      <c r="BE104" s="1030"/>
      <c r="BF104" s="1030"/>
      <c r="BG104" s="1030"/>
      <c r="BH104" s="1030"/>
      <c r="BI104" s="1030"/>
      <c r="BJ104" s="1030"/>
      <c r="BK104" s="1030"/>
      <c r="BL104" s="1030"/>
      <c r="BM104" s="1030"/>
      <c r="BN104" s="1030"/>
      <c r="BO104" s="1030"/>
      <c r="BP104" s="1030"/>
      <c r="BQ104" s="1030"/>
      <c r="BR104" s="1030"/>
      <c r="BS104" s="1030"/>
      <c r="BT104" s="1030"/>
      <c r="BU104" s="1030"/>
      <c r="BV104" s="1030"/>
      <c r="BW104" s="1030"/>
      <c r="BX104" s="1030"/>
      <c r="BY104" s="1030"/>
      <c r="BZ104" s="1030"/>
      <c r="CA104" s="1030"/>
      <c r="CB104" s="1030"/>
      <c r="CC104" s="1030"/>
      <c r="CD104" s="1030"/>
      <c r="CE104" s="1030"/>
      <c r="CF104" s="1030"/>
      <c r="CG104" s="1030"/>
      <c r="CH104" s="1030"/>
      <c r="CI104" s="1030"/>
      <c r="CJ104" s="1030"/>
      <c r="CK104" s="1030"/>
      <c r="CL104" s="1030"/>
      <c r="CM104" s="1030"/>
      <c r="CN104" s="1030"/>
      <c r="CO104" s="1030"/>
      <c r="CP104" s="1030"/>
      <c r="CQ104" s="1030"/>
      <c r="CS104" s="185"/>
      <c r="CT104" s="1030" t="s">
        <v>639</v>
      </c>
      <c r="CU104" s="1030"/>
      <c r="CV104" s="1030"/>
      <c r="CW104" s="1030"/>
      <c r="CX104" s="1030"/>
      <c r="CY104" s="1030"/>
      <c r="CZ104" s="1030"/>
      <c r="DA104" s="1030"/>
      <c r="DB104" s="1030"/>
      <c r="DC104" s="1030"/>
      <c r="DD104" s="1030"/>
      <c r="DE104" s="1030"/>
      <c r="DF104" s="1030"/>
      <c r="DG104" s="1030"/>
      <c r="DH104" s="1030"/>
      <c r="DI104" s="1030"/>
      <c r="DJ104" s="1030"/>
      <c r="DK104" s="1030"/>
      <c r="DL104" s="1030"/>
      <c r="DM104" s="1030"/>
      <c r="DN104" s="1030"/>
      <c r="DO104" s="1030"/>
      <c r="DP104" s="1030"/>
      <c r="DQ104" s="1030"/>
      <c r="DR104" s="1030"/>
      <c r="DS104" s="1030"/>
      <c r="DT104" s="1030"/>
      <c r="DU104" s="1030"/>
      <c r="DV104" s="1030"/>
      <c r="DW104" s="1030"/>
      <c r="DX104" s="1030"/>
      <c r="DY104" s="1030"/>
      <c r="DZ104" s="1030"/>
      <c r="EA104" s="1030"/>
      <c r="EB104" s="1030"/>
      <c r="EC104" s="1030"/>
      <c r="ED104" s="1030"/>
      <c r="EE104" s="1030"/>
      <c r="EF104" s="1030"/>
      <c r="EG104" s="1030"/>
      <c r="EH104" s="1030"/>
      <c r="EI104" s="1030"/>
      <c r="EJ104" s="1030"/>
      <c r="EK104" s="1030"/>
      <c r="EL104" s="1030"/>
      <c r="EM104" s="1030"/>
    </row>
    <row r="105" spans="1:143" ht="18.75" customHeight="1">
      <c r="A105" s="185"/>
      <c r="B105" s="197"/>
      <c r="C105" s="197"/>
      <c r="D105" s="1039" t="s">
        <v>640</v>
      </c>
      <c r="E105" s="1039"/>
      <c r="F105" s="204"/>
      <c r="G105" s="205"/>
      <c r="H105" s="205"/>
      <c r="I105" s="177" t="s">
        <v>641</v>
      </c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197"/>
      <c r="AK105" s="197"/>
      <c r="AL105" s="197"/>
      <c r="AM105" s="197"/>
      <c r="AN105" s="197"/>
      <c r="AO105" s="197"/>
      <c r="AP105" s="197"/>
      <c r="AQ105" s="197"/>
      <c r="AR105" s="197"/>
      <c r="AS105" s="197"/>
      <c r="AT105" s="197"/>
      <c r="AU105" s="197"/>
      <c r="AV105" s="185"/>
      <c r="AW105" s="185"/>
      <c r="AX105" s="197"/>
      <c r="AY105" s="197"/>
      <c r="AZ105" s="1039" t="s">
        <v>640</v>
      </c>
      <c r="BA105" s="1039"/>
      <c r="BB105" s="323"/>
      <c r="BC105" s="205"/>
      <c r="BD105" s="205"/>
      <c r="BE105" s="177" t="s">
        <v>641</v>
      </c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197"/>
      <c r="BT105" s="197"/>
      <c r="BU105" s="197"/>
      <c r="BV105" s="197"/>
      <c r="BW105" s="197"/>
      <c r="BX105" s="197"/>
      <c r="BY105" s="197"/>
      <c r="BZ105" s="197"/>
      <c r="CA105" s="197"/>
      <c r="CB105" s="197"/>
      <c r="CC105" s="197"/>
      <c r="CD105" s="197"/>
      <c r="CE105" s="197"/>
      <c r="CF105" s="197"/>
      <c r="CG105" s="197"/>
      <c r="CH105" s="197"/>
      <c r="CI105" s="197"/>
      <c r="CJ105" s="197"/>
      <c r="CK105" s="197"/>
      <c r="CL105" s="197"/>
      <c r="CM105" s="197"/>
      <c r="CN105" s="197"/>
      <c r="CO105" s="197"/>
      <c r="CP105" s="197"/>
      <c r="CQ105" s="197"/>
      <c r="CS105" s="185"/>
      <c r="CT105" s="197"/>
      <c r="CU105" s="197"/>
      <c r="CV105" s="1039" t="s">
        <v>640</v>
      </c>
      <c r="CW105" s="1039"/>
      <c r="CX105" s="323"/>
      <c r="CY105" s="205"/>
      <c r="CZ105" s="205"/>
      <c r="DA105" s="177" t="s">
        <v>641</v>
      </c>
      <c r="DB105" s="203"/>
      <c r="DC105" s="203"/>
      <c r="DD105" s="203"/>
      <c r="DE105" s="203"/>
      <c r="DF105" s="203"/>
      <c r="DG105" s="203"/>
      <c r="DH105" s="203"/>
      <c r="DI105" s="203"/>
      <c r="DJ105" s="203"/>
      <c r="DK105" s="203"/>
      <c r="DL105" s="203"/>
      <c r="DM105" s="203"/>
      <c r="DN105" s="203"/>
      <c r="DO105" s="197"/>
      <c r="DP105" s="197"/>
      <c r="DQ105" s="197"/>
      <c r="DR105" s="197"/>
      <c r="DS105" s="197"/>
      <c r="DT105" s="197"/>
      <c r="DU105" s="197"/>
      <c r="DV105" s="197"/>
      <c r="DW105" s="197"/>
      <c r="DX105" s="197"/>
      <c r="DY105" s="197"/>
      <c r="DZ105" s="197"/>
      <c r="EA105" s="197"/>
      <c r="EB105" s="197"/>
      <c r="EC105" s="197"/>
      <c r="ED105" s="197"/>
      <c r="EE105" s="197"/>
      <c r="EF105" s="197"/>
      <c r="EG105" s="197"/>
      <c r="EH105" s="197"/>
      <c r="EI105" s="197"/>
      <c r="EJ105" s="197"/>
      <c r="EK105" s="197"/>
      <c r="EL105" s="197"/>
      <c r="EM105" s="197"/>
    </row>
    <row r="106" spans="1:143" ht="18.75" customHeight="1">
      <c r="A106" s="185"/>
      <c r="B106" s="197"/>
      <c r="C106" s="197"/>
      <c r="D106" s="1036" t="s">
        <v>642</v>
      </c>
      <c r="E106" s="1036"/>
      <c r="F106" s="1036"/>
      <c r="G106" s="995" t="s">
        <v>643</v>
      </c>
      <c r="H106" s="995"/>
      <c r="I106" s="995"/>
      <c r="J106" s="995"/>
      <c r="K106" s="995"/>
      <c r="L106" s="995"/>
      <c r="M106" s="995"/>
      <c r="N106" s="995"/>
      <c r="O106" s="995"/>
      <c r="P106" s="995"/>
      <c r="Q106" s="995"/>
      <c r="R106" s="995"/>
      <c r="S106" s="995"/>
      <c r="T106" s="995"/>
      <c r="U106" s="995"/>
      <c r="V106" s="995"/>
      <c r="W106" s="995"/>
      <c r="X106" s="995"/>
      <c r="Y106" s="995"/>
      <c r="Z106" s="995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185"/>
      <c r="AW106" s="185"/>
      <c r="AX106" s="197"/>
      <c r="AY106" s="197"/>
      <c r="AZ106" s="1036" t="s">
        <v>642</v>
      </c>
      <c r="BA106" s="1036"/>
      <c r="BB106" s="1036"/>
      <c r="BC106" s="995" t="s">
        <v>643</v>
      </c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  <c r="BT106" s="995"/>
      <c r="BU106" s="995"/>
      <c r="BV106" s="995"/>
      <c r="BW106" s="995"/>
      <c r="BX106" s="995"/>
      <c r="BY106" s="995"/>
      <c r="BZ106" s="995"/>
      <c r="CA106" s="995"/>
      <c r="CB106" s="995"/>
      <c r="CC106" s="995"/>
      <c r="CD106" s="995"/>
      <c r="CE106" s="995"/>
      <c r="CF106" s="995"/>
      <c r="CG106" s="995"/>
      <c r="CH106" s="995"/>
      <c r="CI106" s="995"/>
      <c r="CJ106" s="995"/>
      <c r="CK106" s="995"/>
      <c r="CL106" s="995"/>
      <c r="CM106" s="995"/>
      <c r="CN106" s="995"/>
      <c r="CO106" s="995"/>
      <c r="CP106" s="995"/>
      <c r="CQ106" s="995"/>
      <c r="CS106" s="185"/>
      <c r="CT106" s="197"/>
      <c r="CU106" s="197"/>
      <c r="CV106" s="1036" t="s">
        <v>642</v>
      </c>
      <c r="CW106" s="1036"/>
      <c r="CX106" s="1036"/>
      <c r="CY106" s="995" t="s">
        <v>643</v>
      </c>
      <c r="CZ106" s="995"/>
      <c r="DA106" s="995"/>
      <c r="DB106" s="995"/>
      <c r="DC106" s="995"/>
      <c r="DD106" s="995"/>
      <c r="DE106" s="995"/>
      <c r="DF106" s="995"/>
      <c r="DG106" s="995"/>
      <c r="DH106" s="995"/>
      <c r="DI106" s="995"/>
      <c r="DJ106" s="995"/>
      <c r="DK106" s="995"/>
      <c r="DL106" s="995"/>
      <c r="DM106" s="995"/>
      <c r="DN106" s="995"/>
      <c r="DO106" s="995"/>
      <c r="DP106" s="995"/>
      <c r="DQ106" s="995"/>
      <c r="DR106" s="995"/>
      <c r="DS106" s="995"/>
      <c r="DT106" s="995"/>
      <c r="DU106" s="995"/>
      <c r="DV106" s="995"/>
      <c r="DW106" s="995"/>
      <c r="DX106" s="995"/>
      <c r="DY106" s="995"/>
      <c r="DZ106" s="995"/>
      <c r="EA106" s="995"/>
      <c r="EB106" s="995"/>
      <c r="EC106" s="995"/>
      <c r="ED106" s="995"/>
      <c r="EE106" s="995"/>
      <c r="EF106" s="995"/>
      <c r="EG106" s="995"/>
      <c r="EH106" s="995"/>
      <c r="EI106" s="995"/>
      <c r="EJ106" s="995"/>
      <c r="EK106" s="995"/>
      <c r="EL106" s="995"/>
      <c r="EM106" s="995"/>
    </row>
    <row r="107" spans="1:143" ht="37.5" customHeight="1">
      <c r="A107" s="185"/>
      <c r="B107" s="1030" t="s">
        <v>644</v>
      </c>
      <c r="C107" s="1030"/>
      <c r="D107" s="1030"/>
      <c r="E107" s="1030"/>
      <c r="F107" s="1030"/>
      <c r="G107" s="1030"/>
      <c r="H107" s="1030"/>
      <c r="I107" s="1030"/>
      <c r="J107" s="1030"/>
      <c r="K107" s="1030"/>
      <c r="L107" s="1030"/>
      <c r="M107" s="1030"/>
      <c r="N107" s="1030"/>
      <c r="O107" s="1030"/>
      <c r="P107" s="1030"/>
      <c r="Q107" s="1030"/>
      <c r="R107" s="1030"/>
      <c r="S107" s="1030"/>
      <c r="T107" s="1030"/>
      <c r="U107" s="1030"/>
      <c r="V107" s="1030"/>
      <c r="W107" s="1030"/>
      <c r="X107" s="1030"/>
      <c r="Y107" s="1030"/>
      <c r="Z107" s="1030"/>
      <c r="AA107" s="1030"/>
      <c r="AB107" s="1030"/>
      <c r="AC107" s="1030"/>
      <c r="AD107" s="1030"/>
      <c r="AE107" s="1030"/>
      <c r="AF107" s="1030"/>
      <c r="AG107" s="1030"/>
      <c r="AH107" s="1030"/>
      <c r="AI107" s="1030"/>
      <c r="AJ107" s="1030"/>
      <c r="AK107" s="1030"/>
      <c r="AL107" s="1030"/>
      <c r="AM107" s="1030"/>
      <c r="AN107" s="1030"/>
      <c r="AO107" s="1030"/>
      <c r="AP107" s="1030"/>
      <c r="AQ107" s="1030"/>
      <c r="AR107" s="1030"/>
      <c r="AS107" s="1030"/>
      <c r="AT107" s="1030"/>
      <c r="AU107" s="1030"/>
      <c r="AV107" s="185"/>
      <c r="AW107" s="185"/>
      <c r="AX107" s="1030" t="s">
        <v>644</v>
      </c>
      <c r="AY107" s="1030"/>
      <c r="AZ107" s="1030"/>
      <c r="BA107" s="1030"/>
      <c r="BB107" s="1030"/>
      <c r="BC107" s="1030"/>
      <c r="BD107" s="1030"/>
      <c r="BE107" s="1030"/>
      <c r="BF107" s="1030"/>
      <c r="BG107" s="1030"/>
      <c r="BH107" s="1030"/>
      <c r="BI107" s="1030"/>
      <c r="BJ107" s="1030"/>
      <c r="BK107" s="1030"/>
      <c r="BL107" s="1030"/>
      <c r="BM107" s="1030"/>
      <c r="BN107" s="1030"/>
      <c r="BO107" s="1030"/>
      <c r="BP107" s="1030"/>
      <c r="BQ107" s="1030"/>
      <c r="BR107" s="1030"/>
      <c r="BS107" s="1030"/>
      <c r="BT107" s="1030"/>
      <c r="BU107" s="1030"/>
      <c r="BV107" s="1030"/>
      <c r="BW107" s="1030"/>
      <c r="BX107" s="1030"/>
      <c r="BY107" s="1030"/>
      <c r="BZ107" s="1030"/>
      <c r="CA107" s="1030"/>
      <c r="CB107" s="1030"/>
      <c r="CC107" s="1030"/>
      <c r="CD107" s="1030"/>
      <c r="CE107" s="1030"/>
      <c r="CF107" s="1030"/>
      <c r="CG107" s="1030"/>
      <c r="CH107" s="1030"/>
      <c r="CI107" s="1030"/>
      <c r="CJ107" s="1030"/>
      <c r="CK107" s="1030"/>
      <c r="CL107" s="1030"/>
      <c r="CM107" s="1030"/>
      <c r="CN107" s="1030"/>
      <c r="CO107" s="1030"/>
      <c r="CP107" s="1030"/>
      <c r="CQ107" s="1030"/>
      <c r="CS107" s="185"/>
      <c r="CT107" s="1030" t="s">
        <v>644</v>
      </c>
      <c r="CU107" s="1030"/>
      <c r="CV107" s="1030"/>
      <c r="CW107" s="1030"/>
      <c r="CX107" s="1030"/>
      <c r="CY107" s="1030"/>
      <c r="CZ107" s="1030"/>
      <c r="DA107" s="1030"/>
      <c r="DB107" s="1030"/>
      <c r="DC107" s="1030"/>
      <c r="DD107" s="1030"/>
      <c r="DE107" s="1030"/>
      <c r="DF107" s="1030"/>
      <c r="DG107" s="1030"/>
      <c r="DH107" s="1030"/>
      <c r="DI107" s="1030"/>
      <c r="DJ107" s="1030"/>
      <c r="DK107" s="1030"/>
      <c r="DL107" s="1030"/>
      <c r="DM107" s="1030"/>
      <c r="DN107" s="1030"/>
      <c r="DO107" s="1030"/>
      <c r="DP107" s="1030"/>
      <c r="DQ107" s="1030"/>
      <c r="DR107" s="1030"/>
      <c r="DS107" s="1030"/>
      <c r="DT107" s="1030"/>
      <c r="DU107" s="1030"/>
      <c r="DV107" s="1030"/>
      <c r="DW107" s="1030"/>
      <c r="DX107" s="1030"/>
      <c r="DY107" s="1030"/>
      <c r="DZ107" s="1030"/>
      <c r="EA107" s="1030"/>
      <c r="EB107" s="1030"/>
      <c r="EC107" s="1030"/>
      <c r="ED107" s="1030"/>
      <c r="EE107" s="1030"/>
      <c r="EF107" s="1030"/>
      <c r="EG107" s="1030"/>
      <c r="EH107" s="1030"/>
      <c r="EI107" s="1030"/>
      <c r="EJ107" s="1030"/>
      <c r="EK107" s="1030"/>
      <c r="EL107" s="1030"/>
      <c r="EM107" s="1030"/>
    </row>
    <row r="108" spans="1:143" ht="18.75" customHeight="1">
      <c r="A108" s="185"/>
      <c r="B108" s="197"/>
      <c r="C108" s="197"/>
      <c r="D108" s="1036" t="s">
        <v>645</v>
      </c>
      <c r="E108" s="1036"/>
      <c r="F108" s="1036"/>
      <c r="G108" s="995" t="s">
        <v>646</v>
      </c>
      <c r="H108" s="995"/>
      <c r="I108" s="995"/>
      <c r="J108" s="995"/>
      <c r="K108" s="995"/>
      <c r="L108" s="995"/>
      <c r="M108" s="995"/>
      <c r="N108" s="995"/>
      <c r="O108" s="995"/>
      <c r="P108" s="995"/>
      <c r="Q108" s="995"/>
      <c r="R108" s="995"/>
      <c r="S108" s="995"/>
      <c r="T108" s="995"/>
      <c r="U108" s="995"/>
      <c r="V108" s="995"/>
      <c r="W108" s="995"/>
      <c r="X108" s="995"/>
      <c r="Y108" s="995"/>
      <c r="Z108" s="995"/>
      <c r="AA108" s="995"/>
      <c r="AB108" s="995"/>
      <c r="AC108" s="995"/>
      <c r="AD108" s="995"/>
      <c r="AE108" s="995"/>
      <c r="AF108" s="995"/>
      <c r="AG108" s="995"/>
      <c r="AH108" s="995"/>
      <c r="AI108" s="995"/>
      <c r="AJ108" s="995"/>
      <c r="AK108" s="995"/>
      <c r="AL108" s="995"/>
      <c r="AM108" s="995"/>
      <c r="AN108" s="995"/>
      <c r="AO108" s="995"/>
      <c r="AP108" s="995"/>
      <c r="AQ108" s="995"/>
      <c r="AR108" s="995"/>
      <c r="AS108" s="995"/>
      <c r="AT108" s="995"/>
      <c r="AU108" s="995"/>
      <c r="AV108" s="185"/>
      <c r="AW108" s="185"/>
      <c r="AX108" s="197"/>
      <c r="AY108" s="197"/>
      <c r="AZ108" s="1036" t="s">
        <v>645</v>
      </c>
      <c r="BA108" s="1036"/>
      <c r="BB108" s="1036"/>
      <c r="BC108" s="995" t="s">
        <v>646</v>
      </c>
      <c r="BD108" s="995"/>
      <c r="BE108" s="995"/>
      <c r="BF108" s="995"/>
      <c r="BG108" s="995"/>
      <c r="BH108" s="995"/>
      <c r="BI108" s="995"/>
      <c r="BJ108" s="995"/>
      <c r="BK108" s="995"/>
      <c r="BL108" s="995"/>
      <c r="BM108" s="995"/>
      <c r="BN108" s="995"/>
      <c r="BO108" s="995"/>
      <c r="BP108" s="995"/>
      <c r="BQ108" s="995"/>
      <c r="BR108" s="995"/>
      <c r="BS108" s="995"/>
      <c r="BT108" s="995"/>
      <c r="BU108" s="995"/>
      <c r="BV108" s="995"/>
      <c r="BW108" s="995"/>
      <c r="BX108" s="995"/>
      <c r="BY108" s="995"/>
      <c r="BZ108" s="995"/>
      <c r="CA108" s="995"/>
      <c r="CB108" s="995"/>
      <c r="CC108" s="995"/>
      <c r="CD108" s="995"/>
      <c r="CE108" s="995"/>
      <c r="CF108" s="995"/>
      <c r="CG108" s="995"/>
      <c r="CH108" s="995"/>
      <c r="CI108" s="995"/>
      <c r="CJ108" s="995"/>
      <c r="CK108" s="995"/>
      <c r="CL108" s="995"/>
      <c r="CM108" s="995"/>
      <c r="CN108" s="995"/>
      <c r="CO108" s="995"/>
      <c r="CP108" s="995"/>
      <c r="CQ108" s="995"/>
      <c r="CS108" s="185"/>
      <c r="CT108" s="197"/>
      <c r="CU108" s="197"/>
      <c r="CV108" s="1036" t="s">
        <v>645</v>
      </c>
      <c r="CW108" s="1036"/>
      <c r="CX108" s="1036"/>
      <c r="CY108" s="995" t="s">
        <v>646</v>
      </c>
      <c r="CZ108" s="995"/>
      <c r="DA108" s="995"/>
      <c r="DB108" s="995"/>
      <c r="DC108" s="995"/>
      <c r="DD108" s="995"/>
      <c r="DE108" s="995"/>
      <c r="DF108" s="995"/>
      <c r="DG108" s="995"/>
      <c r="DH108" s="995"/>
      <c r="DI108" s="995"/>
      <c r="DJ108" s="995"/>
      <c r="DK108" s="995"/>
      <c r="DL108" s="995"/>
      <c r="DM108" s="995"/>
      <c r="DN108" s="995"/>
      <c r="DO108" s="995"/>
      <c r="DP108" s="995"/>
      <c r="DQ108" s="995"/>
      <c r="DR108" s="995"/>
      <c r="DS108" s="995"/>
      <c r="DT108" s="995"/>
      <c r="DU108" s="995"/>
      <c r="DV108" s="995"/>
      <c r="DW108" s="995"/>
      <c r="DX108" s="995"/>
      <c r="DY108" s="995"/>
      <c r="DZ108" s="995"/>
      <c r="EA108" s="995"/>
      <c r="EB108" s="995"/>
      <c r="EC108" s="995"/>
      <c r="ED108" s="995"/>
      <c r="EE108" s="995"/>
      <c r="EF108" s="995"/>
      <c r="EG108" s="995"/>
      <c r="EH108" s="995"/>
      <c r="EI108" s="995"/>
      <c r="EJ108" s="995"/>
      <c r="EK108" s="995"/>
      <c r="EL108" s="995"/>
      <c r="EM108" s="995"/>
    </row>
    <row r="109" spans="1:143" ht="118.5" customHeight="1">
      <c r="A109" s="185"/>
      <c r="B109" s="1033" t="s">
        <v>647</v>
      </c>
      <c r="C109" s="1033"/>
      <c r="D109" s="1033"/>
      <c r="E109" s="1033"/>
      <c r="F109" s="1033"/>
      <c r="G109" s="1033"/>
      <c r="H109" s="1033"/>
      <c r="I109" s="1033"/>
      <c r="J109" s="1033"/>
      <c r="K109" s="1033"/>
      <c r="L109" s="1033"/>
      <c r="M109" s="1033"/>
      <c r="N109" s="1033"/>
      <c r="O109" s="1033"/>
      <c r="P109" s="1033"/>
      <c r="Q109" s="1033"/>
      <c r="R109" s="1033"/>
      <c r="S109" s="1033"/>
      <c r="T109" s="1033"/>
      <c r="U109" s="1033"/>
      <c r="V109" s="1033"/>
      <c r="W109" s="1033"/>
      <c r="X109" s="1033"/>
      <c r="Y109" s="1033"/>
      <c r="Z109" s="1033"/>
      <c r="AA109" s="1033"/>
      <c r="AB109" s="1033"/>
      <c r="AC109" s="1033"/>
      <c r="AD109" s="1033"/>
      <c r="AE109" s="1033"/>
      <c r="AF109" s="1033"/>
      <c r="AG109" s="1033"/>
      <c r="AH109" s="1033"/>
      <c r="AI109" s="1033"/>
      <c r="AJ109" s="1033"/>
      <c r="AK109" s="1033"/>
      <c r="AL109" s="1033"/>
      <c r="AM109" s="1033"/>
      <c r="AN109" s="1033"/>
      <c r="AO109" s="1033"/>
      <c r="AP109" s="1033"/>
      <c r="AQ109" s="1033"/>
      <c r="AR109" s="1033"/>
      <c r="AS109" s="1033"/>
      <c r="AT109" s="1033"/>
      <c r="AU109" s="1033"/>
      <c r="AV109" s="499"/>
      <c r="AW109" s="499"/>
      <c r="AX109" s="1033" t="s">
        <v>647</v>
      </c>
      <c r="AY109" s="1033"/>
      <c r="AZ109" s="1033"/>
      <c r="BA109" s="1033"/>
      <c r="BB109" s="1033"/>
      <c r="BC109" s="1033"/>
      <c r="BD109" s="1033"/>
      <c r="BE109" s="1033"/>
      <c r="BF109" s="1033"/>
      <c r="BG109" s="1033"/>
      <c r="BH109" s="1033"/>
      <c r="BI109" s="1033"/>
      <c r="BJ109" s="1033"/>
      <c r="BK109" s="1033"/>
      <c r="BL109" s="1033"/>
      <c r="BM109" s="1033"/>
      <c r="BN109" s="1033"/>
      <c r="BO109" s="1033"/>
      <c r="BP109" s="1033"/>
      <c r="BQ109" s="1033"/>
      <c r="BR109" s="1033"/>
      <c r="BS109" s="1033"/>
      <c r="BT109" s="1033"/>
      <c r="BU109" s="1033"/>
      <c r="BV109" s="1033"/>
      <c r="BW109" s="1033"/>
      <c r="BX109" s="1033"/>
      <c r="BY109" s="1033"/>
      <c r="BZ109" s="1033"/>
      <c r="CA109" s="1033"/>
      <c r="CB109" s="1033"/>
      <c r="CC109" s="1033"/>
      <c r="CD109" s="1033"/>
      <c r="CE109" s="1033"/>
      <c r="CF109" s="1033"/>
      <c r="CG109" s="1033"/>
      <c r="CH109" s="1033"/>
      <c r="CI109" s="1033"/>
      <c r="CJ109" s="1033"/>
      <c r="CK109" s="1033"/>
      <c r="CL109" s="1033"/>
      <c r="CM109" s="1033"/>
      <c r="CN109" s="1033"/>
      <c r="CO109" s="1033"/>
      <c r="CP109" s="1033"/>
      <c r="CQ109" s="1033"/>
      <c r="CR109" s="500"/>
      <c r="CS109" s="499"/>
      <c r="CT109" s="1033" t="s">
        <v>647</v>
      </c>
      <c r="CU109" s="1033"/>
      <c r="CV109" s="1033"/>
      <c r="CW109" s="1033"/>
      <c r="CX109" s="1033"/>
      <c r="CY109" s="1033"/>
      <c r="CZ109" s="1033"/>
      <c r="DA109" s="1033"/>
      <c r="DB109" s="1033"/>
      <c r="DC109" s="1033"/>
      <c r="DD109" s="1033"/>
      <c r="DE109" s="1033"/>
      <c r="DF109" s="1033"/>
      <c r="DG109" s="1033"/>
      <c r="DH109" s="1033"/>
      <c r="DI109" s="1033"/>
      <c r="DJ109" s="1033"/>
      <c r="DK109" s="1033"/>
      <c r="DL109" s="1033"/>
      <c r="DM109" s="1033"/>
      <c r="DN109" s="1033"/>
      <c r="DO109" s="1033"/>
      <c r="DP109" s="1033"/>
      <c r="DQ109" s="1033"/>
      <c r="DR109" s="1033"/>
      <c r="DS109" s="1033"/>
      <c r="DT109" s="1033"/>
      <c r="DU109" s="1033"/>
      <c r="DV109" s="1033"/>
      <c r="DW109" s="1033"/>
      <c r="DX109" s="1033"/>
      <c r="DY109" s="1033"/>
      <c r="DZ109" s="1033"/>
      <c r="EA109" s="1033"/>
      <c r="EB109" s="1033"/>
      <c r="EC109" s="1033"/>
      <c r="ED109" s="1033"/>
      <c r="EE109" s="1033"/>
      <c r="EF109" s="1033"/>
      <c r="EG109" s="1033"/>
      <c r="EH109" s="1033"/>
      <c r="EI109" s="1033"/>
      <c r="EJ109" s="1033"/>
      <c r="EK109" s="1033"/>
      <c r="EL109" s="1033"/>
      <c r="EM109" s="1033"/>
    </row>
    <row r="110" spans="1:143" ht="18.75" customHeight="1">
      <c r="A110" s="185"/>
      <c r="B110" s="1034" t="s">
        <v>648</v>
      </c>
      <c r="C110" s="1034"/>
      <c r="D110" s="1034"/>
      <c r="E110" s="1034"/>
      <c r="F110" s="1034"/>
      <c r="G110" s="1034"/>
      <c r="H110" s="1034"/>
      <c r="I110" s="1034"/>
      <c r="J110" s="1034"/>
      <c r="K110" s="1034"/>
      <c r="L110" s="1034"/>
      <c r="M110" s="1034"/>
      <c r="N110" s="1034"/>
      <c r="O110" s="1034"/>
      <c r="P110" s="1034"/>
      <c r="Q110" s="1034"/>
      <c r="R110" s="1034"/>
      <c r="S110" s="1034"/>
      <c r="T110" s="1034"/>
      <c r="U110" s="1034"/>
      <c r="V110" s="1034"/>
      <c r="W110" s="1034"/>
      <c r="X110" s="1034"/>
      <c r="Y110" s="1034"/>
      <c r="Z110" s="1034"/>
      <c r="AA110" s="1034"/>
      <c r="AB110" s="1034"/>
      <c r="AC110" s="1034"/>
      <c r="AD110" s="1034"/>
      <c r="AE110" s="1034"/>
      <c r="AF110" s="1034"/>
      <c r="AG110" s="1034"/>
      <c r="AH110" s="1034"/>
      <c r="AI110" s="1034"/>
      <c r="AJ110" s="1034"/>
      <c r="AK110" s="1034"/>
      <c r="AL110" s="1034"/>
      <c r="AM110" s="1034"/>
      <c r="AN110" s="1034"/>
      <c r="AO110" s="1034"/>
      <c r="AP110" s="1034"/>
      <c r="AQ110" s="1034"/>
      <c r="AR110" s="1034"/>
      <c r="AS110" s="1034"/>
      <c r="AT110" s="1034"/>
      <c r="AU110" s="1034"/>
      <c r="AV110" s="185"/>
      <c r="AW110" s="185"/>
      <c r="AX110" s="1034" t="s">
        <v>648</v>
      </c>
      <c r="AY110" s="1034"/>
      <c r="AZ110" s="1034"/>
      <c r="BA110" s="1034"/>
      <c r="BB110" s="1034"/>
      <c r="BC110" s="1034"/>
      <c r="BD110" s="1034"/>
      <c r="BE110" s="1034"/>
      <c r="BF110" s="1034"/>
      <c r="BG110" s="1034"/>
      <c r="BH110" s="1034"/>
      <c r="BI110" s="1034"/>
      <c r="BJ110" s="1034"/>
      <c r="BK110" s="1034"/>
      <c r="BL110" s="1034"/>
      <c r="BM110" s="1034"/>
      <c r="BN110" s="1034"/>
      <c r="BO110" s="1034"/>
      <c r="BP110" s="1034"/>
      <c r="BQ110" s="1034"/>
      <c r="BR110" s="1034"/>
      <c r="BS110" s="1034"/>
      <c r="BT110" s="1034"/>
      <c r="BU110" s="1034"/>
      <c r="BV110" s="1034"/>
      <c r="BW110" s="1034"/>
      <c r="BX110" s="1034"/>
      <c r="BY110" s="1034"/>
      <c r="BZ110" s="1034"/>
      <c r="CA110" s="1034"/>
      <c r="CB110" s="1034"/>
      <c r="CC110" s="1034"/>
      <c r="CD110" s="1034"/>
      <c r="CE110" s="1034"/>
      <c r="CF110" s="1034"/>
      <c r="CG110" s="1034"/>
      <c r="CH110" s="1034"/>
      <c r="CI110" s="1034"/>
      <c r="CJ110" s="1034"/>
      <c r="CK110" s="1034"/>
      <c r="CL110" s="1034"/>
      <c r="CM110" s="1034"/>
      <c r="CN110" s="1034"/>
      <c r="CO110" s="1034"/>
      <c r="CP110" s="1034"/>
      <c r="CQ110" s="1034"/>
      <c r="CS110" s="185"/>
      <c r="CT110" s="1034" t="s">
        <v>648</v>
      </c>
      <c r="CU110" s="1034"/>
      <c r="CV110" s="1034"/>
      <c r="CW110" s="1034"/>
      <c r="CX110" s="1034"/>
      <c r="CY110" s="1034"/>
      <c r="CZ110" s="1034"/>
      <c r="DA110" s="1034"/>
      <c r="DB110" s="1034"/>
      <c r="DC110" s="1034"/>
      <c r="DD110" s="1034"/>
      <c r="DE110" s="1034"/>
      <c r="DF110" s="1034"/>
      <c r="DG110" s="1034"/>
      <c r="DH110" s="1034"/>
      <c r="DI110" s="1034"/>
      <c r="DJ110" s="1034"/>
      <c r="DK110" s="1034"/>
      <c r="DL110" s="1034"/>
      <c r="DM110" s="1034"/>
      <c r="DN110" s="1034"/>
      <c r="DO110" s="1034"/>
      <c r="DP110" s="1034"/>
      <c r="DQ110" s="1034"/>
      <c r="DR110" s="1034"/>
      <c r="DS110" s="1034"/>
      <c r="DT110" s="1034"/>
      <c r="DU110" s="1034"/>
      <c r="DV110" s="1034"/>
      <c r="DW110" s="1034"/>
      <c r="DX110" s="1034"/>
      <c r="DY110" s="1034"/>
      <c r="DZ110" s="1034"/>
      <c r="EA110" s="1034"/>
      <c r="EB110" s="1034"/>
      <c r="EC110" s="1034"/>
      <c r="ED110" s="1034"/>
      <c r="EE110" s="1034"/>
      <c r="EF110" s="1034"/>
      <c r="EG110" s="1034"/>
      <c r="EH110" s="1034"/>
      <c r="EI110" s="1034"/>
      <c r="EJ110" s="1034"/>
      <c r="EK110" s="1034"/>
      <c r="EL110" s="1034"/>
      <c r="EM110" s="1034"/>
    </row>
    <row r="111" spans="1:143" ht="18.75" customHeight="1">
      <c r="A111" s="185"/>
      <c r="B111" s="197"/>
      <c r="C111" s="197"/>
      <c r="D111" s="992" t="s">
        <v>273</v>
      </c>
      <c r="E111" s="992"/>
      <c r="F111" s="995" t="s">
        <v>649</v>
      </c>
      <c r="G111" s="995"/>
      <c r="H111" s="995"/>
      <c r="I111" s="995"/>
      <c r="J111" s="995"/>
      <c r="K111" s="995"/>
      <c r="L111" s="995"/>
      <c r="M111" s="995"/>
      <c r="N111" s="995"/>
      <c r="O111" s="995"/>
      <c r="P111" s="995"/>
      <c r="Q111" s="995"/>
      <c r="R111" s="995"/>
      <c r="S111" s="995"/>
      <c r="T111" s="995"/>
      <c r="U111" s="995"/>
      <c r="V111" s="995"/>
      <c r="W111" s="995"/>
      <c r="X111" s="995"/>
      <c r="Y111" s="995"/>
      <c r="Z111" s="995"/>
      <c r="AA111" s="995"/>
      <c r="AB111" s="995"/>
      <c r="AC111" s="995"/>
      <c r="AD111" s="995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185"/>
      <c r="AW111" s="185"/>
      <c r="AX111" s="197"/>
      <c r="AY111" s="197"/>
      <c r="AZ111" s="992" t="s">
        <v>273</v>
      </c>
      <c r="BA111" s="992"/>
      <c r="BB111" s="995" t="s">
        <v>649</v>
      </c>
      <c r="BC111" s="995"/>
      <c r="BD111" s="995"/>
      <c r="BE111" s="995"/>
      <c r="BF111" s="995"/>
      <c r="BG111" s="995"/>
      <c r="BH111" s="995"/>
      <c r="BI111" s="995"/>
      <c r="BJ111" s="995"/>
      <c r="BK111" s="995"/>
      <c r="BL111" s="995"/>
      <c r="BM111" s="995"/>
      <c r="BN111" s="995"/>
      <c r="BO111" s="995"/>
      <c r="BP111" s="995"/>
      <c r="BQ111" s="995"/>
      <c r="BR111" s="995"/>
      <c r="BS111" s="995"/>
      <c r="BT111" s="995"/>
      <c r="BU111" s="995"/>
      <c r="BV111" s="995"/>
      <c r="BW111" s="995"/>
      <c r="BX111" s="995"/>
      <c r="BY111" s="995"/>
      <c r="BZ111" s="995"/>
      <c r="CA111" s="995"/>
      <c r="CB111" s="995"/>
      <c r="CC111" s="995"/>
      <c r="CD111" s="995"/>
      <c r="CE111" s="995"/>
      <c r="CF111" s="995"/>
      <c r="CG111" s="995"/>
      <c r="CH111" s="995"/>
      <c r="CI111" s="995"/>
      <c r="CJ111" s="995"/>
      <c r="CK111" s="995"/>
      <c r="CL111" s="995"/>
      <c r="CM111" s="995"/>
      <c r="CN111" s="995"/>
      <c r="CO111" s="995"/>
      <c r="CP111" s="995"/>
      <c r="CQ111" s="995"/>
      <c r="CS111" s="185"/>
      <c r="CT111" s="197"/>
      <c r="CU111" s="197"/>
      <c r="CV111" s="992" t="s">
        <v>273</v>
      </c>
      <c r="CW111" s="992"/>
      <c r="CX111" s="995" t="s">
        <v>649</v>
      </c>
      <c r="CY111" s="995"/>
      <c r="CZ111" s="995"/>
      <c r="DA111" s="995"/>
      <c r="DB111" s="995"/>
      <c r="DC111" s="995"/>
      <c r="DD111" s="995"/>
      <c r="DE111" s="995"/>
      <c r="DF111" s="995"/>
      <c r="DG111" s="995"/>
      <c r="DH111" s="995"/>
      <c r="DI111" s="995"/>
      <c r="DJ111" s="995"/>
      <c r="DK111" s="995"/>
      <c r="DL111" s="995"/>
      <c r="DM111" s="995"/>
      <c r="DN111" s="995"/>
      <c r="DO111" s="995"/>
      <c r="DP111" s="995"/>
      <c r="DQ111" s="995"/>
      <c r="DR111" s="995"/>
      <c r="DS111" s="995"/>
      <c r="DT111" s="995"/>
      <c r="DU111" s="995"/>
      <c r="DV111" s="995"/>
      <c r="DW111" s="995"/>
      <c r="DX111" s="995"/>
      <c r="DY111" s="995"/>
      <c r="DZ111" s="995"/>
      <c r="EA111" s="995"/>
      <c r="EB111" s="995"/>
      <c r="EC111" s="995"/>
      <c r="ED111" s="995"/>
      <c r="EE111" s="995"/>
      <c r="EF111" s="995"/>
      <c r="EG111" s="995"/>
      <c r="EH111" s="995"/>
      <c r="EI111" s="995"/>
      <c r="EJ111" s="995"/>
      <c r="EK111" s="995"/>
      <c r="EL111" s="995"/>
      <c r="EM111" s="995"/>
    </row>
    <row r="112" spans="1:143" ht="38.25" customHeight="1">
      <c r="A112" s="185"/>
      <c r="B112" s="1030" t="s">
        <v>650</v>
      </c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0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0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85"/>
      <c r="AW112" s="185"/>
      <c r="AX112" s="1030" t="s">
        <v>650</v>
      </c>
      <c r="AY112" s="1030"/>
      <c r="AZ112" s="1030"/>
      <c r="BA112" s="1030"/>
      <c r="BB112" s="1030"/>
      <c r="BC112" s="1030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0"/>
      <c r="BV112" s="1030"/>
      <c r="BW112" s="1030"/>
      <c r="BX112" s="1030"/>
      <c r="BY112" s="1030"/>
      <c r="BZ112" s="1030"/>
      <c r="CA112" s="1030"/>
      <c r="CB112" s="1030"/>
      <c r="CC112" s="1030"/>
      <c r="CD112" s="1030"/>
      <c r="CE112" s="1030"/>
      <c r="CF112" s="1030"/>
      <c r="CG112" s="1030"/>
      <c r="CH112" s="1030"/>
      <c r="CI112" s="1030"/>
      <c r="CJ112" s="1030"/>
      <c r="CK112" s="1030"/>
      <c r="CL112" s="1030"/>
      <c r="CM112" s="1030"/>
      <c r="CN112" s="1030"/>
      <c r="CO112" s="1030"/>
      <c r="CP112" s="1030"/>
      <c r="CQ112" s="1030"/>
      <c r="CS112" s="185"/>
      <c r="CT112" s="1030" t="s">
        <v>650</v>
      </c>
      <c r="CU112" s="1030"/>
      <c r="CV112" s="1030"/>
      <c r="CW112" s="1030"/>
      <c r="CX112" s="1030"/>
      <c r="CY112" s="1030"/>
      <c r="CZ112" s="1030"/>
      <c r="DA112" s="1030"/>
      <c r="DB112" s="1030"/>
      <c r="DC112" s="1030"/>
      <c r="DD112" s="1030"/>
      <c r="DE112" s="1030"/>
      <c r="DF112" s="1030"/>
      <c r="DG112" s="1030"/>
      <c r="DH112" s="1030"/>
      <c r="DI112" s="1030"/>
      <c r="DJ112" s="1030"/>
      <c r="DK112" s="1030"/>
      <c r="DL112" s="1030"/>
      <c r="DM112" s="1030"/>
      <c r="DN112" s="1030"/>
      <c r="DO112" s="1030"/>
      <c r="DP112" s="1030"/>
      <c r="DQ112" s="1030"/>
      <c r="DR112" s="1030"/>
      <c r="DS112" s="1030"/>
      <c r="DT112" s="1030"/>
      <c r="DU112" s="1030"/>
      <c r="DV112" s="1030"/>
      <c r="DW112" s="1030"/>
      <c r="DX112" s="1030"/>
      <c r="DY112" s="1030"/>
      <c r="DZ112" s="1030"/>
      <c r="EA112" s="1030"/>
      <c r="EB112" s="1030"/>
      <c r="EC112" s="1030"/>
      <c r="ED112" s="1030"/>
      <c r="EE112" s="1030"/>
      <c r="EF112" s="1030"/>
      <c r="EG112" s="1030"/>
      <c r="EH112" s="1030"/>
      <c r="EI112" s="1030"/>
      <c r="EJ112" s="1030"/>
      <c r="EK112" s="1030"/>
      <c r="EL112" s="1030"/>
      <c r="EM112" s="1030"/>
    </row>
    <row r="113" spans="1:143" ht="18.75" customHeight="1">
      <c r="A113" s="185"/>
      <c r="B113" s="197"/>
      <c r="C113" s="197"/>
      <c r="D113" s="992" t="s">
        <v>274</v>
      </c>
      <c r="E113" s="992"/>
      <c r="F113" s="995" t="s">
        <v>651</v>
      </c>
      <c r="G113" s="995"/>
      <c r="H113" s="995"/>
      <c r="I113" s="995"/>
      <c r="J113" s="995"/>
      <c r="K113" s="995"/>
      <c r="L113" s="995"/>
      <c r="M113" s="995"/>
      <c r="N113" s="995"/>
      <c r="O113" s="995"/>
      <c r="P113" s="995"/>
      <c r="Q113" s="995"/>
      <c r="R113" s="995"/>
      <c r="S113" s="995"/>
      <c r="T113" s="995"/>
      <c r="U113" s="995"/>
      <c r="V113" s="995"/>
      <c r="W113" s="995"/>
      <c r="X113" s="995"/>
      <c r="Y113" s="995"/>
      <c r="Z113" s="995"/>
      <c r="AA113" s="995"/>
      <c r="AB113" s="995"/>
      <c r="AC113" s="995"/>
      <c r="AD113" s="995"/>
      <c r="AE113" s="995"/>
      <c r="AF113" s="995"/>
      <c r="AG113" s="995"/>
      <c r="AH113" s="995"/>
      <c r="AI113" s="995"/>
      <c r="AJ113" s="995"/>
      <c r="AK113" s="995"/>
      <c r="AL113" s="995"/>
      <c r="AM113" s="995"/>
      <c r="AN113" s="995"/>
      <c r="AO113" s="995"/>
      <c r="AP113" s="995"/>
      <c r="AQ113" s="995"/>
      <c r="AR113" s="995"/>
      <c r="AS113" s="995"/>
      <c r="AT113" s="995"/>
      <c r="AU113" s="995"/>
      <c r="AV113" s="185"/>
      <c r="AW113" s="185"/>
      <c r="AX113" s="197"/>
      <c r="AY113" s="197"/>
      <c r="AZ113" s="992" t="s">
        <v>274</v>
      </c>
      <c r="BA113" s="992"/>
      <c r="BB113" s="995" t="s">
        <v>651</v>
      </c>
      <c r="BC113" s="995"/>
      <c r="BD113" s="995"/>
      <c r="BE113" s="995"/>
      <c r="BF113" s="995"/>
      <c r="BG113" s="995"/>
      <c r="BH113" s="995"/>
      <c r="BI113" s="995"/>
      <c r="BJ113" s="995"/>
      <c r="BK113" s="995"/>
      <c r="BL113" s="995"/>
      <c r="BM113" s="995"/>
      <c r="BN113" s="995"/>
      <c r="BO113" s="995"/>
      <c r="BP113" s="995"/>
      <c r="BQ113" s="995"/>
      <c r="BR113" s="995"/>
      <c r="BS113" s="995"/>
      <c r="BT113" s="995"/>
      <c r="BU113" s="995"/>
      <c r="BV113" s="995"/>
      <c r="BW113" s="995"/>
      <c r="BX113" s="995"/>
      <c r="BY113" s="995"/>
      <c r="BZ113" s="995"/>
      <c r="CA113" s="995"/>
      <c r="CB113" s="995"/>
      <c r="CC113" s="995"/>
      <c r="CD113" s="995"/>
      <c r="CE113" s="995"/>
      <c r="CF113" s="995"/>
      <c r="CG113" s="995"/>
      <c r="CH113" s="995"/>
      <c r="CI113" s="995"/>
      <c r="CJ113" s="995"/>
      <c r="CK113" s="995"/>
      <c r="CL113" s="995"/>
      <c r="CM113" s="995"/>
      <c r="CN113" s="995"/>
      <c r="CO113" s="995"/>
      <c r="CP113" s="995"/>
      <c r="CQ113" s="995"/>
      <c r="CS113" s="185"/>
      <c r="CT113" s="197"/>
      <c r="CU113" s="197"/>
      <c r="CV113" s="992" t="s">
        <v>274</v>
      </c>
      <c r="CW113" s="992"/>
      <c r="CX113" s="995" t="s">
        <v>651</v>
      </c>
      <c r="CY113" s="995"/>
      <c r="CZ113" s="995"/>
      <c r="DA113" s="995"/>
      <c r="DB113" s="995"/>
      <c r="DC113" s="995"/>
      <c r="DD113" s="995"/>
      <c r="DE113" s="995"/>
      <c r="DF113" s="995"/>
      <c r="DG113" s="995"/>
      <c r="DH113" s="995"/>
      <c r="DI113" s="995"/>
      <c r="DJ113" s="995"/>
      <c r="DK113" s="995"/>
      <c r="DL113" s="995"/>
      <c r="DM113" s="995"/>
      <c r="DN113" s="995"/>
      <c r="DO113" s="995"/>
      <c r="DP113" s="995"/>
      <c r="DQ113" s="995"/>
      <c r="DR113" s="995"/>
      <c r="DS113" s="995"/>
      <c r="DT113" s="995"/>
      <c r="DU113" s="995"/>
      <c r="DV113" s="995"/>
      <c r="DW113" s="995"/>
      <c r="DX113" s="995"/>
      <c r="DY113" s="995"/>
      <c r="DZ113" s="995"/>
      <c r="EA113" s="995"/>
      <c r="EB113" s="995"/>
      <c r="EC113" s="995"/>
      <c r="ED113" s="995"/>
      <c r="EE113" s="995"/>
      <c r="EF113" s="995"/>
      <c r="EG113" s="995"/>
      <c r="EH113" s="995"/>
      <c r="EI113" s="995"/>
      <c r="EJ113" s="995"/>
      <c r="EK113" s="995"/>
      <c r="EL113" s="995"/>
      <c r="EM113" s="995"/>
    </row>
    <row r="114" spans="1:143" ht="62.25" customHeight="1">
      <c r="A114" s="185"/>
      <c r="B114" s="1030" t="s">
        <v>652</v>
      </c>
      <c r="C114" s="1030"/>
      <c r="D114" s="1030"/>
      <c r="E114" s="1030"/>
      <c r="F114" s="1030"/>
      <c r="G114" s="1030"/>
      <c r="H114" s="1030"/>
      <c r="I114" s="1030"/>
      <c r="J114" s="1030"/>
      <c r="K114" s="1030"/>
      <c r="L114" s="1030"/>
      <c r="M114" s="1030"/>
      <c r="N114" s="1030"/>
      <c r="O114" s="1030"/>
      <c r="P114" s="1030"/>
      <c r="Q114" s="1030"/>
      <c r="R114" s="1030"/>
      <c r="S114" s="1030"/>
      <c r="T114" s="1030"/>
      <c r="U114" s="1030"/>
      <c r="V114" s="1030"/>
      <c r="W114" s="1030"/>
      <c r="X114" s="1030"/>
      <c r="Y114" s="1030"/>
      <c r="Z114" s="1030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0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85"/>
      <c r="AW114" s="185"/>
      <c r="AX114" s="1030" t="s">
        <v>652</v>
      </c>
      <c r="AY114" s="1030"/>
      <c r="AZ114" s="1030"/>
      <c r="BA114" s="1030"/>
      <c r="BB114" s="1030"/>
      <c r="BC114" s="1030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  <c r="BT114" s="1030"/>
      <c r="BU114" s="1030"/>
      <c r="BV114" s="1030"/>
      <c r="BW114" s="1030"/>
      <c r="BX114" s="1030"/>
      <c r="BY114" s="1030"/>
      <c r="BZ114" s="1030"/>
      <c r="CA114" s="1030"/>
      <c r="CB114" s="1030"/>
      <c r="CC114" s="1030"/>
      <c r="CD114" s="1030"/>
      <c r="CE114" s="1030"/>
      <c r="CF114" s="1030"/>
      <c r="CG114" s="1030"/>
      <c r="CH114" s="1030"/>
      <c r="CI114" s="1030"/>
      <c r="CJ114" s="1030"/>
      <c r="CK114" s="1030"/>
      <c r="CL114" s="1030"/>
      <c r="CM114" s="1030"/>
      <c r="CN114" s="1030"/>
      <c r="CO114" s="1030"/>
      <c r="CP114" s="1030"/>
      <c r="CQ114" s="1030"/>
      <c r="CS114" s="185"/>
      <c r="CT114" s="1030" t="s">
        <v>652</v>
      </c>
      <c r="CU114" s="1030"/>
      <c r="CV114" s="1030"/>
      <c r="CW114" s="1030"/>
      <c r="CX114" s="1030"/>
      <c r="CY114" s="1030"/>
      <c r="CZ114" s="1030"/>
      <c r="DA114" s="1030"/>
      <c r="DB114" s="1030"/>
      <c r="DC114" s="1030"/>
      <c r="DD114" s="1030"/>
      <c r="DE114" s="1030"/>
      <c r="DF114" s="1030"/>
      <c r="DG114" s="1030"/>
      <c r="DH114" s="1030"/>
      <c r="DI114" s="1030"/>
      <c r="DJ114" s="1030"/>
      <c r="DK114" s="1030"/>
      <c r="DL114" s="1030"/>
      <c r="DM114" s="1030"/>
      <c r="DN114" s="1030"/>
      <c r="DO114" s="1030"/>
      <c r="DP114" s="1030"/>
      <c r="DQ114" s="1030"/>
      <c r="DR114" s="1030"/>
      <c r="DS114" s="1030"/>
      <c r="DT114" s="1030"/>
      <c r="DU114" s="1030"/>
      <c r="DV114" s="1030"/>
      <c r="DW114" s="1030"/>
      <c r="DX114" s="1030"/>
      <c r="DY114" s="1030"/>
      <c r="DZ114" s="1030"/>
      <c r="EA114" s="1030"/>
      <c r="EB114" s="1030"/>
      <c r="EC114" s="1030"/>
      <c r="ED114" s="1030"/>
      <c r="EE114" s="1030"/>
      <c r="EF114" s="1030"/>
      <c r="EG114" s="1030"/>
      <c r="EH114" s="1030"/>
      <c r="EI114" s="1030"/>
      <c r="EJ114" s="1030"/>
      <c r="EK114" s="1030"/>
      <c r="EL114" s="1030"/>
      <c r="EM114" s="1030"/>
    </row>
    <row r="115" spans="1:143" ht="18.75" customHeight="1">
      <c r="A115" s="185"/>
      <c r="B115" s="1034" t="s">
        <v>653</v>
      </c>
      <c r="C115" s="1034"/>
      <c r="D115" s="1034"/>
      <c r="E115" s="1034"/>
      <c r="F115" s="1034"/>
      <c r="G115" s="1034"/>
      <c r="H115" s="1034"/>
      <c r="I115" s="1034"/>
      <c r="J115" s="1034"/>
      <c r="K115" s="1034"/>
      <c r="L115" s="1034"/>
      <c r="M115" s="1034"/>
      <c r="N115" s="1034"/>
      <c r="O115" s="1034"/>
      <c r="P115" s="1034"/>
      <c r="Q115" s="1034"/>
      <c r="R115" s="1034"/>
      <c r="S115" s="1034"/>
      <c r="T115" s="1034"/>
      <c r="U115" s="1034"/>
      <c r="V115" s="1034"/>
      <c r="W115" s="1034"/>
      <c r="X115" s="1034"/>
      <c r="Y115" s="1034"/>
      <c r="Z115" s="1034"/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85"/>
      <c r="AW115" s="185"/>
      <c r="AX115" s="1034" t="s">
        <v>653</v>
      </c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  <c r="BT115" s="1034"/>
      <c r="BU115" s="1034"/>
      <c r="BV115" s="1034"/>
      <c r="BW115" s="1034"/>
      <c r="BX115" s="1034"/>
      <c r="BY115" s="1034"/>
      <c r="BZ115" s="1034"/>
      <c r="CA115" s="1034"/>
      <c r="CB115" s="1034"/>
      <c r="CC115" s="1034"/>
      <c r="CD115" s="1034"/>
      <c r="CE115" s="1034"/>
      <c r="CF115" s="1034"/>
      <c r="CG115" s="1034"/>
      <c r="CH115" s="1034"/>
      <c r="CI115" s="1034"/>
      <c r="CJ115" s="1034"/>
      <c r="CK115" s="1034"/>
      <c r="CL115" s="1034"/>
      <c r="CM115" s="1034"/>
      <c r="CN115" s="1034"/>
      <c r="CO115" s="1034"/>
      <c r="CP115" s="1034"/>
      <c r="CQ115" s="1034"/>
      <c r="CS115" s="185"/>
      <c r="CT115" s="1034" t="s">
        <v>653</v>
      </c>
      <c r="CU115" s="1034"/>
      <c r="CV115" s="1034"/>
      <c r="CW115" s="1034"/>
      <c r="CX115" s="1034"/>
      <c r="CY115" s="1034"/>
      <c r="CZ115" s="1034"/>
      <c r="DA115" s="1034"/>
      <c r="DB115" s="1034"/>
      <c r="DC115" s="1034"/>
      <c r="DD115" s="1034"/>
      <c r="DE115" s="1034"/>
      <c r="DF115" s="1034"/>
      <c r="DG115" s="1034"/>
      <c r="DH115" s="1034"/>
      <c r="DI115" s="1034"/>
      <c r="DJ115" s="1034"/>
      <c r="DK115" s="1034"/>
      <c r="DL115" s="1034"/>
      <c r="DM115" s="1034"/>
      <c r="DN115" s="1034"/>
      <c r="DO115" s="1034"/>
      <c r="DP115" s="1034"/>
      <c r="DQ115" s="1034"/>
      <c r="DR115" s="1034"/>
      <c r="DS115" s="1034"/>
      <c r="DT115" s="1034"/>
      <c r="DU115" s="1034"/>
      <c r="DV115" s="1034"/>
      <c r="DW115" s="1034"/>
      <c r="DX115" s="1034"/>
      <c r="DY115" s="1034"/>
      <c r="DZ115" s="1034"/>
      <c r="EA115" s="1034"/>
      <c r="EB115" s="1034"/>
      <c r="EC115" s="1034"/>
      <c r="ED115" s="1034"/>
      <c r="EE115" s="1034"/>
      <c r="EF115" s="1034"/>
      <c r="EG115" s="1034"/>
      <c r="EH115" s="1034"/>
      <c r="EI115" s="1034"/>
      <c r="EJ115" s="1034"/>
      <c r="EK115" s="1034"/>
      <c r="EL115" s="1034"/>
      <c r="EM115" s="1034"/>
    </row>
    <row r="116" spans="1:143" ht="18.75" customHeight="1">
      <c r="A116" s="185"/>
      <c r="B116" s="197"/>
      <c r="C116" s="197"/>
      <c r="D116" s="992" t="s">
        <v>654</v>
      </c>
      <c r="E116" s="992"/>
      <c r="F116" s="995" t="s">
        <v>655</v>
      </c>
      <c r="G116" s="995"/>
      <c r="H116" s="995"/>
      <c r="I116" s="995"/>
      <c r="J116" s="995"/>
      <c r="K116" s="995"/>
      <c r="L116" s="995"/>
      <c r="M116" s="995"/>
      <c r="N116" s="995"/>
      <c r="O116" s="995"/>
      <c r="P116" s="995"/>
      <c r="Q116" s="995"/>
      <c r="R116" s="995"/>
      <c r="S116" s="995"/>
      <c r="T116" s="995"/>
      <c r="U116" s="995"/>
      <c r="V116" s="995"/>
      <c r="W116" s="995"/>
      <c r="X116" s="995"/>
      <c r="Y116" s="995"/>
      <c r="Z116" s="995"/>
      <c r="AA116" s="995"/>
      <c r="AB116" s="995"/>
      <c r="AC116" s="995"/>
      <c r="AD116" s="995"/>
      <c r="AE116" s="995"/>
      <c r="AF116" s="995"/>
      <c r="AG116" s="995"/>
      <c r="AH116" s="995"/>
      <c r="AI116" s="995"/>
      <c r="AJ116" s="995"/>
      <c r="AK116" s="995"/>
      <c r="AL116" s="995"/>
      <c r="AM116" s="995"/>
      <c r="AN116" s="995"/>
      <c r="AO116" s="995"/>
      <c r="AP116" s="995"/>
      <c r="AQ116" s="995"/>
      <c r="AR116" s="995"/>
      <c r="AS116" s="995"/>
      <c r="AT116" s="995"/>
      <c r="AU116" s="995"/>
      <c r="AV116" s="185"/>
      <c r="AW116" s="185"/>
      <c r="AX116" s="197"/>
      <c r="AY116" s="197"/>
      <c r="AZ116" s="992" t="s">
        <v>654</v>
      </c>
      <c r="BA116" s="992"/>
      <c r="BB116" s="995" t="s">
        <v>655</v>
      </c>
      <c r="BC116" s="995"/>
      <c r="BD116" s="995"/>
      <c r="BE116" s="995"/>
      <c r="BF116" s="995"/>
      <c r="BG116" s="995"/>
      <c r="BH116" s="995"/>
      <c r="BI116" s="995"/>
      <c r="BJ116" s="995"/>
      <c r="BK116" s="995"/>
      <c r="BL116" s="995"/>
      <c r="BM116" s="995"/>
      <c r="BN116" s="995"/>
      <c r="BO116" s="995"/>
      <c r="BP116" s="995"/>
      <c r="BQ116" s="995"/>
      <c r="BR116" s="995"/>
      <c r="BS116" s="995"/>
      <c r="BT116" s="995"/>
      <c r="BU116" s="995"/>
      <c r="BV116" s="995"/>
      <c r="BW116" s="995"/>
      <c r="BX116" s="995"/>
      <c r="BY116" s="995"/>
      <c r="BZ116" s="995"/>
      <c r="CA116" s="995"/>
      <c r="CB116" s="995"/>
      <c r="CC116" s="995"/>
      <c r="CD116" s="995"/>
      <c r="CE116" s="995"/>
      <c r="CF116" s="995"/>
      <c r="CG116" s="995"/>
      <c r="CH116" s="995"/>
      <c r="CI116" s="995"/>
      <c r="CJ116" s="995"/>
      <c r="CK116" s="995"/>
      <c r="CL116" s="995"/>
      <c r="CM116" s="995"/>
      <c r="CN116" s="995"/>
      <c r="CO116" s="995"/>
      <c r="CP116" s="995"/>
      <c r="CQ116" s="995"/>
      <c r="CS116" s="185"/>
      <c r="CT116" s="197"/>
      <c r="CU116" s="197"/>
      <c r="CV116" s="992" t="s">
        <v>654</v>
      </c>
      <c r="CW116" s="992"/>
      <c r="CX116" s="995" t="s">
        <v>655</v>
      </c>
      <c r="CY116" s="995"/>
      <c r="CZ116" s="995"/>
      <c r="DA116" s="995"/>
      <c r="DB116" s="995"/>
      <c r="DC116" s="995"/>
      <c r="DD116" s="995"/>
      <c r="DE116" s="995"/>
      <c r="DF116" s="995"/>
      <c r="DG116" s="995"/>
      <c r="DH116" s="995"/>
      <c r="DI116" s="995"/>
      <c r="DJ116" s="995"/>
      <c r="DK116" s="995"/>
      <c r="DL116" s="995"/>
      <c r="DM116" s="995"/>
      <c r="DN116" s="995"/>
      <c r="DO116" s="995"/>
      <c r="DP116" s="995"/>
      <c r="DQ116" s="995"/>
      <c r="DR116" s="995"/>
      <c r="DS116" s="995"/>
      <c r="DT116" s="995"/>
      <c r="DU116" s="995"/>
      <c r="DV116" s="995"/>
      <c r="DW116" s="995"/>
      <c r="DX116" s="995"/>
      <c r="DY116" s="995"/>
      <c r="DZ116" s="995"/>
      <c r="EA116" s="995"/>
      <c r="EB116" s="995"/>
      <c r="EC116" s="995"/>
      <c r="ED116" s="995"/>
      <c r="EE116" s="995"/>
      <c r="EF116" s="995"/>
      <c r="EG116" s="995"/>
      <c r="EH116" s="995"/>
      <c r="EI116" s="995"/>
      <c r="EJ116" s="995"/>
      <c r="EK116" s="995"/>
      <c r="EL116" s="995"/>
      <c r="EM116" s="995"/>
    </row>
    <row r="117" spans="1:143" ht="18.75" customHeight="1">
      <c r="A117" s="185"/>
      <c r="B117" s="1030" t="s">
        <v>656</v>
      </c>
      <c r="C117" s="1030"/>
      <c r="D117" s="1030"/>
      <c r="E117" s="1030"/>
      <c r="F117" s="1030"/>
      <c r="G117" s="1030"/>
      <c r="H117" s="1030"/>
      <c r="I117" s="1030"/>
      <c r="J117" s="1030"/>
      <c r="K117" s="1030"/>
      <c r="L117" s="1030"/>
      <c r="M117" s="1030"/>
      <c r="N117" s="1030"/>
      <c r="O117" s="1030"/>
      <c r="P117" s="1030"/>
      <c r="Q117" s="1030"/>
      <c r="R117" s="1030"/>
      <c r="S117" s="1030"/>
      <c r="T117" s="1030"/>
      <c r="U117" s="1030"/>
      <c r="V117" s="1030"/>
      <c r="W117" s="1030"/>
      <c r="X117" s="1030"/>
      <c r="Y117" s="1030"/>
      <c r="Z117" s="1030"/>
      <c r="AA117" s="1030"/>
      <c r="AB117" s="1030"/>
      <c r="AC117" s="1030"/>
      <c r="AD117" s="1030"/>
      <c r="AE117" s="1030"/>
      <c r="AF117" s="1030"/>
      <c r="AG117" s="1030"/>
      <c r="AH117" s="1030"/>
      <c r="AI117" s="1030"/>
      <c r="AJ117" s="1030"/>
      <c r="AK117" s="1030"/>
      <c r="AL117" s="1030"/>
      <c r="AM117" s="1030"/>
      <c r="AN117" s="1030"/>
      <c r="AO117" s="1030"/>
      <c r="AP117" s="1030"/>
      <c r="AQ117" s="1030"/>
      <c r="AR117" s="1030"/>
      <c r="AS117" s="1030"/>
      <c r="AT117" s="1030"/>
      <c r="AU117" s="1030"/>
      <c r="AV117" s="185"/>
      <c r="AW117" s="185"/>
      <c r="AX117" s="1030" t="s">
        <v>656</v>
      </c>
      <c r="AY117" s="1030"/>
      <c r="AZ117" s="1030"/>
      <c r="BA117" s="1030"/>
      <c r="BB117" s="1030"/>
      <c r="BC117" s="1030"/>
      <c r="BD117" s="1030"/>
      <c r="BE117" s="1030"/>
      <c r="BF117" s="1030"/>
      <c r="BG117" s="1030"/>
      <c r="BH117" s="1030"/>
      <c r="BI117" s="1030"/>
      <c r="BJ117" s="1030"/>
      <c r="BK117" s="1030"/>
      <c r="BL117" s="1030"/>
      <c r="BM117" s="1030"/>
      <c r="BN117" s="1030"/>
      <c r="BO117" s="1030"/>
      <c r="BP117" s="1030"/>
      <c r="BQ117" s="1030"/>
      <c r="BR117" s="1030"/>
      <c r="BS117" s="1030"/>
      <c r="BT117" s="1030"/>
      <c r="BU117" s="1030"/>
      <c r="BV117" s="1030"/>
      <c r="BW117" s="1030"/>
      <c r="BX117" s="1030"/>
      <c r="BY117" s="1030"/>
      <c r="BZ117" s="1030"/>
      <c r="CA117" s="1030"/>
      <c r="CB117" s="1030"/>
      <c r="CC117" s="1030"/>
      <c r="CD117" s="1030"/>
      <c r="CE117" s="1030"/>
      <c r="CF117" s="1030"/>
      <c r="CG117" s="1030"/>
      <c r="CH117" s="1030"/>
      <c r="CI117" s="1030"/>
      <c r="CJ117" s="1030"/>
      <c r="CK117" s="1030"/>
      <c r="CL117" s="1030"/>
      <c r="CM117" s="1030"/>
      <c r="CN117" s="1030"/>
      <c r="CO117" s="1030"/>
      <c r="CP117" s="1030"/>
      <c r="CQ117" s="1030"/>
      <c r="CS117" s="185"/>
      <c r="CT117" s="1030" t="s">
        <v>656</v>
      </c>
      <c r="CU117" s="1030"/>
      <c r="CV117" s="1030"/>
      <c r="CW117" s="1030"/>
      <c r="CX117" s="1030"/>
      <c r="CY117" s="1030"/>
      <c r="CZ117" s="1030"/>
      <c r="DA117" s="1030"/>
      <c r="DB117" s="1030"/>
      <c r="DC117" s="1030"/>
      <c r="DD117" s="1030"/>
      <c r="DE117" s="1030"/>
      <c r="DF117" s="1030"/>
      <c r="DG117" s="1030"/>
      <c r="DH117" s="1030"/>
      <c r="DI117" s="1030"/>
      <c r="DJ117" s="1030"/>
      <c r="DK117" s="1030"/>
      <c r="DL117" s="1030"/>
      <c r="DM117" s="1030"/>
      <c r="DN117" s="1030"/>
      <c r="DO117" s="1030"/>
      <c r="DP117" s="1030"/>
      <c r="DQ117" s="1030"/>
      <c r="DR117" s="1030"/>
      <c r="DS117" s="1030"/>
      <c r="DT117" s="1030"/>
      <c r="DU117" s="1030"/>
      <c r="DV117" s="1030"/>
      <c r="DW117" s="1030"/>
      <c r="DX117" s="1030"/>
      <c r="DY117" s="1030"/>
      <c r="DZ117" s="1030"/>
      <c r="EA117" s="1030"/>
      <c r="EB117" s="1030"/>
      <c r="EC117" s="1030"/>
      <c r="ED117" s="1030"/>
      <c r="EE117" s="1030"/>
      <c r="EF117" s="1030"/>
      <c r="EG117" s="1030"/>
      <c r="EH117" s="1030"/>
      <c r="EI117" s="1030"/>
      <c r="EJ117" s="1030"/>
      <c r="EK117" s="1030"/>
      <c r="EL117" s="1030"/>
      <c r="EM117" s="1030"/>
    </row>
    <row r="118" spans="1:143" ht="18.75" customHeight="1">
      <c r="A118" s="185"/>
      <c r="B118" s="1036" t="s">
        <v>657</v>
      </c>
      <c r="C118" s="1036"/>
      <c r="D118" s="1036"/>
      <c r="E118" s="1036"/>
      <c r="F118" s="1036"/>
      <c r="G118" s="1036"/>
      <c r="H118" s="1036"/>
      <c r="I118" s="1036"/>
      <c r="J118" s="1036"/>
      <c r="K118" s="1036"/>
      <c r="L118" s="1036"/>
      <c r="M118" s="1036"/>
      <c r="N118" s="1036"/>
      <c r="O118" s="1036"/>
      <c r="P118" s="1036"/>
      <c r="Q118" s="1036"/>
      <c r="R118" s="1036"/>
      <c r="S118" s="1036"/>
      <c r="T118" s="1036"/>
      <c r="U118" s="1036"/>
      <c r="V118" s="1036"/>
      <c r="W118" s="1036"/>
      <c r="X118" s="1036"/>
      <c r="Y118" s="1036"/>
      <c r="Z118" s="1036"/>
      <c r="AA118" s="1036"/>
      <c r="AB118" s="1002">
        <f>J$15</f>
        <v>0</v>
      </c>
      <c r="AC118" s="1002"/>
      <c r="AD118" s="198" t="s">
        <v>524</v>
      </c>
      <c r="AE118" s="1002">
        <f>O$15</f>
        <v>0</v>
      </c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>
        <f>AK$15</f>
        <v>0</v>
      </c>
      <c r="AQ118" s="1002"/>
      <c r="AR118" s="1002"/>
      <c r="AS118" s="1002"/>
      <c r="AT118" s="325"/>
      <c r="AU118" s="325" t="s">
        <v>375</v>
      </c>
      <c r="AV118" s="185"/>
      <c r="AW118" s="185"/>
      <c r="AX118" s="1036" t="s">
        <v>657</v>
      </c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  <c r="BT118" s="1036"/>
      <c r="BU118" s="1036"/>
      <c r="BV118" s="1036"/>
      <c r="BW118" s="1036"/>
      <c r="BX118" s="1002">
        <f>BF$15</f>
        <v>0</v>
      </c>
      <c r="BY118" s="1002"/>
      <c r="BZ118" s="198" t="s">
        <v>524</v>
      </c>
      <c r="CA118" s="1002">
        <f>BK$15</f>
        <v>0</v>
      </c>
      <c r="CB118" s="1002"/>
      <c r="CC118" s="1002"/>
      <c r="CD118" s="1002"/>
      <c r="CE118" s="1002"/>
      <c r="CF118" s="1002"/>
      <c r="CG118" s="1002"/>
      <c r="CH118" s="1002"/>
      <c r="CI118" s="1002"/>
      <c r="CJ118" s="1002"/>
      <c r="CK118" s="1002"/>
      <c r="CL118" s="1002">
        <f>CG$15</f>
        <v>0</v>
      </c>
      <c r="CM118" s="1002"/>
      <c r="CN118" s="1002"/>
      <c r="CO118" s="1002"/>
      <c r="CP118" s="325"/>
      <c r="CQ118" s="325" t="s">
        <v>375</v>
      </c>
      <c r="CS118" s="185"/>
      <c r="CT118" s="1036" t="s">
        <v>657</v>
      </c>
      <c r="CU118" s="1036"/>
      <c r="CV118" s="1036"/>
      <c r="CW118" s="1036"/>
      <c r="CX118" s="1036"/>
      <c r="CY118" s="1036"/>
      <c r="CZ118" s="1036"/>
      <c r="DA118" s="1036"/>
      <c r="DB118" s="1036"/>
      <c r="DC118" s="1036"/>
      <c r="DD118" s="1036"/>
      <c r="DE118" s="1036"/>
      <c r="DF118" s="1036"/>
      <c r="DG118" s="1036"/>
      <c r="DH118" s="1036"/>
      <c r="DI118" s="1036"/>
      <c r="DJ118" s="1036"/>
      <c r="DK118" s="1036"/>
      <c r="DL118" s="1036"/>
      <c r="DM118" s="1036"/>
      <c r="DN118" s="1036"/>
      <c r="DO118" s="1036"/>
      <c r="DP118" s="1036"/>
      <c r="DQ118" s="1036"/>
      <c r="DR118" s="1036"/>
      <c r="DS118" s="1036"/>
      <c r="DT118" s="1002">
        <f>DB$15</f>
        <v>0</v>
      </c>
      <c r="DU118" s="1002"/>
      <c r="DV118" s="198" t="s">
        <v>524</v>
      </c>
      <c r="DW118" s="1002">
        <f>DG$15</f>
        <v>0</v>
      </c>
      <c r="DX118" s="1002"/>
      <c r="DY118" s="1002"/>
      <c r="DZ118" s="1002"/>
      <c r="EA118" s="1002"/>
      <c r="EB118" s="1002"/>
      <c r="EC118" s="1002"/>
      <c r="ED118" s="1002"/>
      <c r="EE118" s="1002"/>
      <c r="EF118" s="1002"/>
      <c r="EG118" s="1002"/>
      <c r="EH118" s="1002">
        <f>EC$15</f>
        <v>0</v>
      </c>
      <c r="EI118" s="1002"/>
      <c r="EJ118" s="1002"/>
      <c r="EK118" s="1002"/>
      <c r="EL118" s="325"/>
      <c r="EM118" s="325" t="s">
        <v>375</v>
      </c>
    </row>
    <row r="119" spans="1:143" ht="18.75" customHeight="1">
      <c r="A119" s="185"/>
      <c r="B119" s="197"/>
      <c r="C119" s="197"/>
      <c r="D119" s="992" t="s">
        <v>658</v>
      </c>
      <c r="E119" s="992"/>
      <c r="F119" s="995" t="s">
        <v>659</v>
      </c>
      <c r="G119" s="995"/>
      <c r="H119" s="995"/>
      <c r="I119" s="995"/>
      <c r="J119" s="995"/>
      <c r="K119" s="995"/>
      <c r="L119" s="995"/>
      <c r="M119" s="995"/>
      <c r="N119" s="995"/>
      <c r="O119" s="995"/>
      <c r="P119" s="995"/>
      <c r="Q119" s="995"/>
      <c r="R119" s="995"/>
      <c r="S119" s="995"/>
      <c r="T119" s="995"/>
      <c r="U119" s="995"/>
      <c r="V119" s="995"/>
      <c r="W119" s="995"/>
      <c r="X119" s="995"/>
      <c r="Y119" s="995"/>
      <c r="Z119" s="995"/>
      <c r="AA119" s="99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185"/>
      <c r="AW119" s="185"/>
      <c r="AX119" s="197"/>
      <c r="AY119" s="197"/>
      <c r="AZ119" s="992" t="s">
        <v>658</v>
      </c>
      <c r="BA119" s="992"/>
      <c r="BB119" s="995" t="s">
        <v>659</v>
      </c>
      <c r="BC119" s="995"/>
      <c r="BD119" s="995"/>
      <c r="BE119" s="995"/>
      <c r="BF119" s="995"/>
      <c r="BG119" s="995"/>
      <c r="BH119" s="995"/>
      <c r="BI119" s="995"/>
      <c r="BJ119" s="995"/>
      <c r="BK119" s="995"/>
      <c r="BL119" s="995"/>
      <c r="BM119" s="995"/>
      <c r="BN119" s="995"/>
      <c r="BO119" s="995"/>
      <c r="BP119" s="995"/>
      <c r="BQ119" s="995"/>
      <c r="BR119" s="995"/>
      <c r="BS119" s="995"/>
      <c r="BT119" s="995"/>
      <c r="BU119" s="995"/>
      <c r="BV119" s="995"/>
      <c r="BW119" s="995"/>
      <c r="BX119" s="995"/>
      <c r="BY119" s="995"/>
      <c r="BZ119" s="995"/>
      <c r="CA119" s="995"/>
      <c r="CB119" s="995"/>
      <c r="CC119" s="995"/>
      <c r="CD119" s="995"/>
      <c r="CE119" s="995"/>
      <c r="CF119" s="995"/>
      <c r="CG119" s="995"/>
      <c r="CH119" s="995"/>
      <c r="CI119" s="995"/>
      <c r="CJ119" s="995"/>
      <c r="CK119" s="995"/>
      <c r="CL119" s="995"/>
      <c r="CM119" s="995"/>
      <c r="CN119" s="995"/>
      <c r="CO119" s="995"/>
      <c r="CP119" s="995"/>
      <c r="CQ119" s="995"/>
      <c r="CS119" s="185"/>
      <c r="CT119" s="197"/>
      <c r="CU119" s="197"/>
      <c r="CV119" s="992" t="s">
        <v>658</v>
      </c>
      <c r="CW119" s="992"/>
      <c r="CX119" s="995" t="s">
        <v>659</v>
      </c>
      <c r="CY119" s="995"/>
      <c r="CZ119" s="995"/>
      <c r="DA119" s="995"/>
      <c r="DB119" s="995"/>
      <c r="DC119" s="995"/>
      <c r="DD119" s="995"/>
      <c r="DE119" s="995"/>
      <c r="DF119" s="995"/>
      <c r="DG119" s="995"/>
      <c r="DH119" s="995"/>
      <c r="DI119" s="995"/>
      <c r="DJ119" s="995"/>
      <c r="DK119" s="995"/>
      <c r="DL119" s="995"/>
      <c r="DM119" s="995"/>
      <c r="DN119" s="995"/>
      <c r="DO119" s="995"/>
      <c r="DP119" s="995"/>
      <c r="DQ119" s="995"/>
      <c r="DR119" s="995"/>
      <c r="DS119" s="995"/>
      <c r="DT119" s="995"/>
      <c r="DU119" s="995"/>
      <c r="DV119" s="995"/>
      <c r="DW119" s="995"/>
      <c r="DX119" s="995"/>
      <c r="DY119" s="995"/>
      <c r="DZ119" s="995"/>
      <c r="EA119" s="995"/>
      <c r="EB119" s="995"/>
      <c r="EC119" s="995"/>
      <c r="ED119" s="995"/>
      <c r="EE119" s="995"/>
      <c r="EF119" s="995"/>
      <c r="EG119" s="995"/>
      <c r="EH119" s="995"/>
      <c r="EI119" s="995"/>
      <c r="EJ119" s="995"/>
      <c r="EK119" s="995"/>
      <c r="EL119" s="995"/>
      <c r="EM119" s="995"/>
    </row>
    <row r="120" spans="1:143" ht="42" customHeight="1">
      <c r="A120" s="185"/>
      <c r="B120" s="1030" t="s">
        <v>660</v>
      </c>
      <c r="C120" s="1030"/>
      <c r="D120" s="1030"/>
      <c r="E120" s="1030"/>
      <c r="F120" s="1030"/>
      <c r="G120" s="1030"/>
      <c r="H120" s="1030"/>
      <c r="I120" s="1030"/>
      <c r="J120" s="1030"/>
      <c r="K120" s="1030"/>
      <c r="L120" s="1030"/>
      <c r="M120" s="1030"/>
      <c r="N120" s="1030"/>
      <c r="O120" s="1030"/>
      <c r="P120" s="1030"/>
      <c r="Q120" s="1030"/>
      <c r="R120" s="1030"/>
      <c r="S120" s="1030"/>
      <c r="T120" s="1030"/>
      <c r="U120" s="1030"/>
      <c r="V120" s="1030"/>
      <c r="W120" s="1030"/>
      <c r="X120" s="1030"/>
      <c r="Y120" s="1030"/>
      <c r="Z120" s="1030"/>
      <c r="AA120" s="1030"/>
      <c r="AB120" s="1030"/>
      <c r="AC120" s="1030"/>
      <c r="AD120" s="1030"/>
      <c r="AE120" s="1030"/>
      <c r="AF120" s="1030"/>
      <c r="AG120" s="1030"/>
      <c r="AH120" s="1030"/>
      <c r="AI120" s="1030"/>
      <c r="AJ120" s="1030"/>
      <c r="AK120" s="1030"/>
      <c r="AL120" s="1030"/>
      <c r="AM120" s="1030"/>
      <c r="AN120" s="1030"/>
      <c r="AO120" s="1030"/>
      <c r="AP120" s="1030"/>
      <c r="AQ120" s="1030"/>
      <c r="AR120" s="1030"/>
      <c r="AS120" s="1030"/>
      <c r="AT120" s="1030"/>
      <c r="AU120" s="1030"/>
      <c r="AV120" s="185"/>
      <c r="AW120" s="185"/>
      <c r="AX120" s="1030" t="s">
        <v>660</v>
      </c>
      <c r="AY120" s="1030"/>
      <c r="AZ120" s="1030"/>
      <c r="BA120" s="1030"/>
      <c r="BB120" s="1030"/>
      <c r="BC120" s="1030"/>
      <c r="BD120" s="1030"/>
      <c r="BE120" s="1030"/>
      <c r="BF120" s="1030"/>
      <c r="BG120" s="1030"/>
      <c r="BH120" s="1030"/>
      <c r="BI120" s="1030"/>
      <c r="BJ120" s="1030"/>
      <c r="BK120" s="1030"/>
      <c r="BL120" s="1030"/>
      <c r="BM120" s="1030"/>
      <c r="BN120" s="1030"/>
      <c r="BO120" s="1030"/>
      <c r="BP120" s="1030"/>
      <c r="BQ120" s="1030"/>
      <c r="BR120" s="1030"/>
      <c r="BS120" s="1030"/>
      <c r="BT120" s="1030"/>
      <c r="BU120" s="1030"/>
      <c r="BV120" s="1030"/>
      <c r="BW120" s="1030"/>
      <c r="BX120" s="1030"/>
      <c r="BY120" s="1030"/>
      <c r="BZ120" s="1030"/>
      <c r="CA120" s="1030"/>
      <c r="CB120" s="1030"/>
      <c r="CC120" s="1030"/>
      <c r="CD120" s="1030"/>
      <c r="CE120" s="1030"/>
      <c r="CF120" s="1030"/>
      <c r="CG120" s="1030"/>
      <c r="CH120" s="1030"/>
      <c r="CI120" s="1030"/>
      <c r="CJ120" s="1030"/>
      <c r="CK120" s="1030"/>
      <c r="CL120" s="1030"/>
      <c r="CM120" s="1030"/>
      <c r="CN120" s="1030"/>
      <c r="CO120" s="1030"/>
      <c r="CP120" s="1030"/>
      <c r="CQ120" s="1030"/>
      <c r="CS120" s="185"/>
      <c r="CT120" s="1030" t="s">
        <v>660</v>
      </c>
      <c r="CU120" s="1030"/>
      <c r="CV120" s="1030"/>
      <c r="CW120" s="1030"/>
      <c r="CX120" s="1030"/>
      <c r="CY120" s="1030"/>
      <c r="CZ120" s="1030"/>
      <c r="DA120" s="1030"/>
      <c r="DB120" s="1030"/>
      <c r="DC120" s="1030"/>
      <c r="DD120" s="1030"/>
      <c r="DE120" s="1030"/>
      <c r="DF120" s="1030"/>
      <c r="DG120" s="1030"/>
      <c r="DH120" s="1030"/>
      <c r="DI120" s="1030"/>
      <c r="DJ120" s="1030"/>
      <c r="DK120" s="1030"/>
      <c r="DL120" s="1030"/>
      <c r="DM120" s="1030"/>
      <c r="DN120" s="1030"/>
      <c r="DO120" s="1030"/>
      <c r="DP120" s="1030"/>
      <c r="DQ120" s="1030"/>
      <c r="DR120" s="1030"/>
      <c r="DS120" s="1030"/>
      <c r="DT120" s="1030"/>
      <c r="DU120" s="1030"/>
      <c r="DV120" s="1030"/>
      <c r="DW120" s="1030"/>
      <c r="DX120" s="1030"/>
      <c r="DY120" s="1030"/>
      <c r="DZ120" s="1030"/>
      <c r="EA120" s="1030"/>
      <c r="EB120" s="1030"/>
      <c r="EC120" s="1030"/>
      <c r="ED120" s="1030"/>
      <c r="EE120" s="1030"/>
      <c r="EF120" s="1030"/>
      <c r="EG120" s="1030"/>
      <c r="EH120" s="1030"/>
      <c r="EI120" s="1030"/>
      <c r="EJ120" s="1030"/>
      <c r="EK120" s="1030"/>
      <c r="EL120" s="1030"/>
      <c r="EM120" s="1030"/>
    </row>
    <row r="121" spans="1:143" ht="18.75" customHeight="1">
      <c r="A121" s="185"/>
      <c r="B121" s="197"/>
      <c r="C121" s="197"/>
      <c r="D121" s="992" t="s">
        <v>661</v>
      </c>
      <c r="E121" s="992"/>
      <c r="F121" s="995" t="s">
        <v>662</v>
      </c>
      <c r="G121" s="995"/>
      <c r="H121" s="995"/>
      <c r="I121" s="995"/>
      <c r="J121" s="995"/>
      <c r="K121" s="995"/>
      <c r="L121" s="995"/>
      <c r="M121" s="995"/>
      <c r="N121" s="995"/>
      <c r="O121" s="995"/>
      <c r="P121" s="995"/>
      <c r="Q121" s="995"/>
      <c r="R121" s="995"/>
      <c r="S121" s="995"/>
      <c r="T121" s="995"/>
      <c r="U121" s="995"/>
      <c r="V121" s="995"/>
      <c r="W121" s="995"/>
      <c r="X121" s="995"/>
      <c r="Y121" s="995"/>
      <c r="Z121" s="995"/>
      <c r="AA121" s="995"/>
      <c r="AB121" s="995"/>
      <c r="AC121" s="995"/>
      <c r="AD121" s="995"/>
      <c r="AE121" s="995"/>
      <c r="AF121" s="995"/>
      <c r="AG121" s="995"/>
      <c r="AH121" s="995"/>
      <c r="AI121" s="995"/>
      <c r="AJ121" s="995"/>
      <c r="AK121" s="995"/>
      <c r="AL121" s="995"/>
      <c r="AM121" s="995"/>
      <c r="AN121" s="995"/>
      <c r="AO121" s="995"/>
      <c r="AP121" s="995"/>
      <c r="AQ121" s="995"/>
      <c r="AR121" s="995"/>
      <c r="AS121" s="995"/>
      <c r="AT121" s="995"/>
      <c r="AU121" s="995"/>
      <c r="AV121" s="185"/>
      <c r="AW121" s="185"/>
      <c r="AX121" s="197"/>
      <c r="AY121" s="197"/>
      <c r="AZ121" s="992" t="s">
        <v>661</v>
      </c>
      <c r="BA121" s="992"/>
      <c r="BB121" s="995" t="s">
        <v>662</v>
      </c>
      <c r="BC121" s="995"/>
      <c r="BD121" s="995"/>
      <c r="BE121" s="995"/>
      <c r="BF121" s="995"/>
      <c r="BG121" s="995"/>
      <c r="BH121" s="995"/>
      <c r="BI121" s="995"/>
      <c r="BJ121" s="995"/>
      <c r="BK121" s="995"/>
      <c r="BL121" s="995"/>
      <c r="BM121" s="995"/>
      <c r="BN121" s="995"/>
      <c r="BO121" s="995"/>
      <c r="BP121" s="995"/>
      <c r="BQ121" s="995"/>
      <c r="BR121" s="995"/>
      <c r="BS121" s="995"/>
      <c r="BT121" s="995"/>
      <c r="BU121" s="995"/>
      <c r="BV121" s="995"/>
      <c r="BW121" s="995"/>
      <c r="BX121" s="995"/>
      <c r="BY121" s="995"/>
      <c r="BZ121" s="995"/>
      <c r="CA121" s="995"/>
      <c r="CB121" s="995"/>
      <c r="CC121" s="995"/>
      <c r="CD121" s="995"/>
      <c r="CE121" s="995"/>
      <c r="CF121" s="995"/>
      <c r="CG121" s="995"/>
      <c r="CH121" s="995"/>
      <c r="CI121" s="995"/>
      <c r="CJ121" s="995"/>
      <c r="CK121" s="995"/>
      <c r="CL121" s="995"/>
      <c r="CM121" s="995"/>
      <c r="CN121" s="995"/>
      <c r="CO121" s="995"/>
      <c r="CP121" s="995"/>
      <c r="CQ121" s="995"/>
      <c r="CS121" s="185"/>
      <c r="CT121" s="197"/>
      <c r="CU121" s="197"/>
      <c r="CV121" s="992" t="s">
        <v>661</v>
      </c>
      <c r="CW121" s="992"/>
      <c r="CX121" s="995" t="s">
        <v>662</v>
      </c>
      <c r="CY121" s="995"/>
      <c r="CZ121" s="995"/>
      <c r="DA121" s="995"/>
      <c r="DB121" s="995"/>
      <c r="DC121" s="995"/>
      <c r="DD121" s="995"/>
      <c r="DE121" s="995"/>
      <c r="DF121" s="995"/>
      <c r="DG121" s="995"/>
      <c r="DH121" s="995"/>
      <c r="DI121" s="995"/>
      <c r="DJ121" s="995"/>
      <c r="DK121" s="995"/>
      <c r="DL121" s="995"/>
      <c r="DM121" s="995"/>
      <c r="DN121" s="995"/>
      <c r="DO121" s="995"/>
      <c r="DP121" s="995"/>
      <c r="DQ121" s="995"/>
      <c r="DR121" s="995"/>
      <c r="DS121" s="995"/>
      <c r="DT121" s="995"/>
      <c r="DU121" s="995"/>
      <c r="DV121" s="995"/>
      <c r="DW121" s="995"/>
      <c r="DX121" s="995"/>
      <c r="DY121" s="995"/>
      <c r="DZ121" s="995"/>
      <c r="EA121" s="995"/>
      <c r="EB121" s="995"/>
      <c r="EC121" s="995"/>
      <c r="ED121" s="995"/>
      <c r="EE121" s="995"/>
      <c r="EF121" s="995"/>
      <c r="EG121" s="995"/>
      <c r="EH121" s="995"/>
      <c r="EI121" s="995"/>
      <c r="EJ121" s="995"/>
      <c r="EK121" s="995"/>
      <c r="EL121" s="995"/>
      <c r="EM121" s="995"/>
    </row>
    <row r="122" spans="1:143" ht="94.5" customHeight="1">
      <c r="A122" s="185"/>
      <c r="B122" s="1033" t="s">
        <v>663</v>
      </c>
      <c r="C122" s="1033"/>
      <c r="D122" s="1033"/>
      <c r="E122" s="1033"/>
      <c r="F122" s="1033"/>
      <c r="G122" s="1033"/>
      <c r="H122" s="1033"/>
      <c r="I122" s="1033"/>
      <c r="J122" s="1033"/>
      <c r="K122" s="1033"/>
      <c r="L122" s="1033"/>
      <c r="M122" s="1033"/>
      <c r="N122" s="1033"/>
      <c r="O122" s="1033"/>
      <c r="P122" s="1033"/>
      <c r="Q122" s="1033"/>
      <c r="R122" s="1033"/>
      <c r="S122" s="1033"/>
      <c r="T122" s="1033"/>
      <c r="U122" s="1033"/>
      <c r="V122" s="1033"/>
      <c r="W122" s="1033"/>
      <c r="X122" s="1033"/>
      <c r="Y122" s="1033"/>
      <c r="Z122" s="1033"/>
      <c r="AA122" s="1033"/>
      <c r="AB122" s="1033"/>
      <c r="AC122" s="1033"/>
      <c r="AD122" s="1033"/>
      <c r="AE122" s="1033"/>
      <c r="AF122" s="1033"/>
      <c r="AG122" s="1033"/>
      <c r="AH122" s="1033"/>
      <c r="AI122" s="1033"/>
      <c r="AJ122" s="1033"/>
      <c r="AK122" s="1033"/>
      <c r="AL122" s="1033"/>
      <c r="AM122" s="1033"/>
      <c r="AN122" s="1033"/>
      <c r="AO122" s="1033"/>
      <c r="AP122" s="1033"/>
      <c r="AQ122" s="1033"/>
      <c r="AR122" s="1033"/>
      <c r="AS122" s="1033"/>
      <c r="AT122" s="1033"/>
      <c r="AU122" s="1033"/>
      <c r="AV122" s="499"/>
      <c r="AW122" s="499"/>
      <c r="AX122" s="1033" t="s">
        <v>663</v>
      </c>
      <c r="AY122" s="1033"/>
      <c r="AZ122" s="1033"/>
      <c r="BA122" s="1033"/>
      <c r="BB122" s="1033"/>
      <c r="BC122" s="1033"/>
      <c r="BD122" s="1033"/>
      <c r="BE122" s="1033"/>
      <c r="BF122" s="1033"/>
      <c r="BG122" s="1033"/>
      <c r="BH122" s="1033"/>
      <c r="BI122" s="1033"/>
      <c r="BJ122" s="1033"/>
      <c r="BK122" s="1033"/>
      <c r="BL122" s="1033"/>
      <c r="BM122" s="1033"/>
      <c r="BN122" s="1033"/>
      <c r="BO122" s="1033"/>
      <c r="BP122" s="1033"/>
      <c r="BQ122" s="1033"/>
      <c r="BR122" s="1033"/>
      <c r="BS122" s="1033"/>
      <c r="BT122" s="1033"/>
      <c r="BU122" s="1033"/>
      <c r="BV122" s="1033"/>
      <c r="BW122" s="1033"/>
      <c r="BX122" s="1033"/>
      <c r="BY122" s="1033"/>
      <c r="BZ122" s="1033"/>
      <c r="CA122" s="1033"/>
      <c r="CB122" s="1033"/>
      <c r="CC122" s="1033"/>
      <c r="CD122" s="1033"/>
      <c r="CE122" s="1033"/>
      <c r="CF122" s="1033"/>
      <c r="CG122" s="1033"/>
      <c r="CH122" s="1033"/>
      <c r="CI122" s="1033"/>
      <c r="CJ122" s="1033"/>
      <c r="CK122" s="1033"/>
      <c r="CL122" s="1033"/>
      <c r="CM122" s="1033"/>
      <c r="CN122" s="1033"/>
      <c r="CO122" s="1033"/>
      <c r="CP122" s="1033"/>
      <c r="CQ122" s="1033"/>
      <c r="CR122" s="500"/>
      <c r="CS122" s="499"/>
      <c r="CT122" s="1033" t="s">
        <v>663</v>
      </c>
      <c r="CU122" s="1033"/>
      <c r="CV122" s="1033"/>
      <c r="CW122" s="1033"/>
      <c r="CX122" s="1033"/>
      <c r="CY122" s="1033"/>
      <c r="CZ122" s="1033"/>
      <c r="DA122" s="1033"/>
      <c r="DB122" s="1033"/>
      <c r="DC122" s="1033"/>
      <c r="DD122" s="1033"/>
      <c r="DE122" s="1033"/>
      <c r="DF122" s="1033"/>
      <c r="DG122" s="1033"/>
      <c r="DH122" s="1033"/>
      <c r="DI122" s="1033"/>
      <c r="DJ122" s="1033"/>
      <c r="DK122" s="1033"/>
      <c r="DL122" s="1033"/>
      <c r="DM122" s="1033"/>
      <c r="DN122" s="1033"/>
      <c r="DO122" s="1033"/>
      <c r="DP122" s="1033"/>
      <c r="DQ122" s="1033"/>
      <c r="DR122" s="1033"/>
      <c r="DS122" s="1033"/>
      <c r="DT122" s="1033"/>
      <c r="DU122" s="1033"/>
      <c r="DV122" s="1033"/>
      <c r="DW122" s="1033"/>
      <c r="DX122" s="1033"/>
      <c r="DY122" s="1033"/>
      <c r="DZ122" s="1033"/>
      <c r="EA122" s="1033"/>
      <c r="EB122" s="1033"/>
      <c r="EC122" s="1033"/>
      <c r="ED122" s="1033"/>
      <c r="EE122" s="1033"/>
      <c r="EF122" s="1033"/>
      <c r="EG122" s="1033"/>
      <c r="EH122" s="1033"/>
      <c r="EI122" s="1033"/>
      <c r="EJ122" s="1033"/>
      <c r="EK122" s="1033"/>
      <c r="EL122" s="1033"/>
      <c r="EM122" s="1033"/>
    </row>
    <row r="123" spans="1:143" ht="18.75" customHeight="1">
      <c r="A123" s="185"/>
      <c r="B123" s="1034" t="s">
        <v>664</v>
      </c>
      <c r="C123" s="1034"/>
      <c r="D123" s="1034"/>
      <c r="E123" s="1034"/>
      <c r="F123" s="1034"/>
      <c r="G123" s="1034"/>
      <c r="H123" s="1034"/>
      <c r="I123" s="1034"/>
      <c r="J123" s="1034"/>
      <c r="K123" s="1034"/>
      <c r="L123" s="1034"/>
      <c r="M123" s="1034"/>
      <c r="N123" s="1034"/>
      <c r="O123" s="1034"/>
      <c r="P123" s="1034"/>
      <c r="Q123" s="1034"/>
      <c r="R123" s="1034"/>
      <c r="S123" s="1034"/>
      <c r="T123" s="1034"/>
      <c r="U123" s="1034"/>
      <c r="V123" s="1034"/>
      <c r="W123" s="1034"/>
      <c r="X123" s="1034"/>
      <c r="Y123" s="1034"/>
      <c r="Z123" s="1034"/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85"/>
      <c r="AW123" s="185"/>
      <c r="AX123" s="1034" t="s">
        <v>664</v>
      </c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  <c r="BT123" s="1034"/>
      <c r="BU123" s="1034"/>
      <c r="BV123" s="1034"/>
      <c r="BW123" s="1034"/>
      <c r="BX123" s="1034"/>
      <c r="BY123" s="1034"/>
      <c r="BZ123" s="1034"/>
      <c r="CA123" s="1034"/>
      <c r="CB123" s="1034"/>
      <c r="CC123" s="1034"/>
      <c r="CD123" s="1034"/>
      <c r="CE123" s="1034"/>
      <c r="CF123" s="1034"/>
      <c r="CG123" s="1034"/>
      <c r="CH123" s="1034"/>
      <c r="CI123" s="1034"/>
      <c r="CJ123" s="1034"/>
      <c r="CK123" s="1034"/>
      <c r="CL123" s="1034"/>
      <c r="CM123" s="1034"/>
      <c r="CN123" s="1034"/>
      <c r="CO123" s="1034"/>
      <c r="CP123" s="1034"/>
      <c r="CQ123" s="1034"/>
      <c r="CS123" s="185"/>
      <c r="CT123" s="1034" t="s">
        <v>664</v>
      </c>
      <c r="CU123" s="1034"/>
      <c r="CV123" s="1034"/>
      <c r="CW123" s="1034"/>
      <c r="CX123" s="1034"/>
      <c r="CY123" s="1034"/>
      <c r="CZ123" s="1034"/>
      <c r="DA123" s="1034"/>
      <c r="DB123" s="1034"/>
      <c r="DC123" s="1034"/>
      <c r="DD123" s="1034"/>
      <c r="DE123" s="1034"/>
      <c r="DF123" s="1034"/>
      <c r="DG123" s="1034"/>
      <c r="DH123" s="1034"/>
      <c r="DI123" s="1034"/>
      <c r="DJ123" s="1034"/>
      <c r="DK123" s="1034"/>
      <c r="DL123" s="1034"/>
      <c r="DM123" s="1034"/>
      <c r="DN123" s="1034"/>
      <c r="DO123" s="1034"/>
      <c r="DP123" s="1034"/>
      <c r="DQ123" s="1034"/>
      <c r="DR123" s="1034"/>
      <c r="DS123" s="1034"/>
      <c r="DT123" s="1034"/>
      <c r="DU123" s="1034"/>
      <c r="DV123" s="1034"/>
      <c r="DW123" s="1034"/>
      <c r="DX123" s="1034"/>
      <c r="DY123" s="1034"/>
      <c r="DZ123" s="1034"/>
      <c r="EA123" s="1034"/>
      <c r="EB123" s="1034"/>
      <c r="EC123" s="1034"/>
      <c r="ED123" s="1034"/>
      <c r="EE123" s="1034"/>
      <c r="EF123" s="1034"/>
      <c r="EG123" s="1034"/>
      <c r="EH123" s="1034"/>
      <c r="EI123" s="1034"/>
      <c r="EJ123" s="1034"/>
      <c r="EK123" s="1034"/>
      <c r="EL123" s="1034"/>
      <c r="EM123" s="1034"/>
    </row>
    <row r="124" spans="1:143" ht="18.75" customHeight="1">
      <c r="A124" s="185"/>
      <c r="B124" s="197"/>
      <c r="C124" s="197"/>
      <c r="D124" s="1035" t="s">
        <v>665</v>
      </c>
      <c r="E124" s="1035"/>
      <c r="F124" s="995" t="s">
        <v>666</v>
      </c>
      <c r="G124" s="995"/>
      <c r="H124" s="995"/>
      <c r="I124" s="995"/>
      <c r="J124" s="995"/>
      <c r="K124" s="995"/>
      <c r="L124" s="995"/>
      <c r="M124" s="995"/>
      <c r="N124" s="995"/>
      <c r="O124" s="995"/>
      <c r="P124" s="995"/>
      <c r="Q124" s="995"/>
      <c r="R124" s="995"/>
      <c r="S124" s="995"/>
      <c r="T124" s="995"/>
      <c r="U124" s="995"/>
      <c r="V124" s="995"/>
      <c r="W124" s="995"/>
      <c r="X124" s="995"/>
      <c r="Y124" s="995"/>
      <c r="Z124" s="995"/>
      <c r="AA124" s="995"/>
      <c r="AB124" s="995"/>
      <c r="AC124" s="995"/>
      <c r="AD124" s="995"/>
      <c r="AE124" s="995"/>
      <c r="AF124" s="995"/>
      <c r="AG124" s="995"/>
      <c r="AH124" s="995"/>
      <c r="AI124" s="995"/>
      <c r="AJ124" s="995"/>
      <c r="AK124" s="995"/>
      <c r="AL124" s="995"/>
      <c r="AM124" s="995"/>
      <c r="AN124" s="995"/>
      <c r="AO124" s="995"/>
      <c r="AP124" s="995"/>
      <c r="AQ124" s="995"/>
      <c r="AR124" s="995"/>
      <c r="AS124" s="995"/>
      <c r="AT124" s="995"/>
      <c r="AU124" s="995"/>
      <c r="AV124" s="185"/>
      <c r="AW124" s="185"/>
      <c r="AX124" s="197"/>
      <c r="AY124" s="197"/>
      <c r="AZ124" s="1035" t="s">
        <v>665</v>
      </c>
      <c r="BA124" s="1035"/>
      <c r="BB124" s="995" t="s">
        <v>666</v>
      </c>
      <c r="BC124" s="995"/>
      <c r="BD124" s="995"/>
      <c r="BE124" s="995"/>
      <c r="BF124" s="995"/>
      <c r="BG124" s="995"/>
      <c r="BH124" s="995"/>
      <c r="BI124" s="995"/>
      <c r="BJ124" s="995"/>
      <c r="BK124" s="995"/>
      <c r="BL124" s="995"/>
      <c r="BM124" s="995"/>
      <c r="BN124" s="995"/>
      <c r="BO124" s="995"/>
      <c r="BP124" s="995"/>
      <c r="BQ124" s="995"/>
      <c r="BR124" s="995"/>
      <c r="BS124" s="995"/>
      <c r="BT124" s="995"/>
      <c r="BU124" s="995"/>
      <c r="BV124" s="995"/>
      <c r="BW124" s="995"/>
      <c r="BX124" s="995"/>
      <c r="BY124" s="995"/>
      <c r="BZ124" s="995"/>
      <c r="CA124" s="995"/>
      <c r="CB124" s="995"/>
      <c r="CC124" s="995"/>
      <c r="CD124" s="995"/>
      <c r="CE124" s="995"/>
      <c r="CF124" s="995"/>
      <c r="CG124" s="995"/>
      <c r="CH124" s="995"/>
      <c r="CI124" s="995"/>
      <c r="CJ124" s="995"/>
      <c r="CK124" s="995"/>
      <c r="CL124" s="995"/>
      <c r="CM124" s="995"/>
      <c r="CN124" s="995"/>
      <c r="CO124" s="995"/>
      <c r="CP124" s="995"/>
      <c r="CQ124" s="995"/>
      <c r="CS124" s="185"/>
      <c r="CT124" s="197"/>
      <c r="CU124" s="197"/>
      <c r="CV124" s="1035" t="s">
        <v>665</v>
      </c>
      <c r="CW124" s="1035"/>
      <c r="CX124" s="995" t="s">
        <v>666</v>
      </c>
      <c r="CY124" s="995"/>
      <c r="CZ124" s="995"/>
      <c r="DA124" s="995"/>
      <c r="DB124" s="995"/>
      <c r="DC124" s="995"/>
      <c r="DD124" s="995"/>
      <c r="DE124" s="995"/>
      <c r="DF124" s="995"/>
      <c r="DG124" s="995"/>
      <c r="DH124" s="995"/>
      <c r="DI124" s="995"/>
      <c r="DJ124" s="995"/>
      <c r="DK124" s="995"/>
      <c r="DL124" s="995"/>
      <c r="DM124" s="995"/>
      <c r="DN124" s="995"/>
      <c r="DO124" s="995"/>
      <c r="DP124" s="995"/>
      <c r="DQ124" s="995"/>
      <c r="DR124" s="995"/>
      <c r="DS124" s="995"/>
      <c r="DT124" s="995"/>
      <c r="DU124" s="995"/>
      <c r="DV124" s="995"/>
      <c r="DW124" s="995"/>
      <c r="DX124" s="995"/>
      <c r="DY124" s="995"/>
      <c r="DZ124" s="995"/>
      <c r="EA124" s="995"/>
      <c r="EB124" s="995"/>
      <c r="EC124" s="995"/>
      <c r="ED124" s="995"/>
      <c r="EE124" s="995"/>
      <c r="EF124" s="995"/>
      <c r="EG124" s="995"/>
      <c r="EH124" s="995"/>
      <c r="EI124" s="995"/>
      <c r="EJ124" s="995"/>
      <c r="EK124" s="995"/>
      <c r="EL124" s="995"/>
      <c r="EM124" s="995"/>
    </row>
    <row r="125" spans="1:143" ht="18.75" customHeight="1">
      <c r="A125" s="185"/>
      <c r="B125" s="1030" t="s">
        <v>667</v>
      </c>
      <c r="C125" s="1030"/>
      <c r="D125" s="1030"/>
      <c r="E125" s="1030"/>
      <c r="F125" s="1030"/>
      <c r="G125" s="1030"/>
      <c r="H125" s="1030"/>
      <c r="I125" s="1030"/>
      <c r="J125" s="1030"/>
      <c r="K125" s="1030"/>
      <c r="L125" s="1030"/>
      <c r="M125" s="1030"/>
      <c r="N125" s="1030"/>
      <c r="O125" s="1030"/>
      <c r="P125" s="1030"/>
      <c r="Q125" s="1030"/>
      <c r="R125" s="1030"/>
      <c r="S125" s="1030"/>
      <c r="T125" s="1030"/>
      <c r="U125" s="1030"/>
      <c r="V125" s="1030"/>
      <c r="W125" s="1030"/>
      <c r="X125" s="1030"/>
      <c r="Y125" s="1030"/>
      <c r="Z125" s="1030"/>
      <c r="AA125" s="1030"/>
      <c r="AB125" s="1030"/>
      <c r="AC125" s="1030"/>
      <c r="AD125" s="1030"/>
      <c r="AE125" s="1030"/>
      <c r="AF125" s="1030"/>
      <c r="AG125" s="1030"/>
      <c r="AH125" s="1030"/>
      <c r="AI125" s="1030"/>
      <c r="AJ125" s="1030"/>
      <c r="AK125" s="1030"/>
      <c r="AL125" s="1030"/>
      <c r="AM125" s="1030"/>
      <c r="AN125" s="1030"/>
      <c r="AO125" s="1030"/>
      <c r="AP125" s="1030"/>
      <c r="AQ125" s="1030"/>
      <c r="AR125" s="1030"/>
      <c r="AS125" s="1030"/>
      <c r="AT125" s="1030"/>
      <c r="AU125" s="1030"/>
      <c r="AV125" s="185"/>
      <c r="AW125" s="185"/>
      <c r="AX125" s="1030" t="s">
        <v>667</v>
      </c>
      <c r="AY125" s="1030"/>
      <c r="AZ125" s="1030"/>
      <c r="BA125" s="1030"/>
      <c r="BB125" s="1030"/>
      <c r="BC125" s="1030"/>
      <c r="BD125" s="1030"/>
      <c r="BE125" s="1030"/>
      <c r="BF125" s="1030"/>
      <c r="BG125" s="1030"/>
      <c r="BH125" s="1030"/>
      <c r="BI125" s="1030"/>
      <c r="BJ125" s="1030"/>
      <c r="BK125" s="1030"/>
      <c r="BL125" s="1030"/>
      <c r="BM125" s="1030"/>
      <c r="BN125" s="1030"/>
      <c r="BO125" s="1030"/>
      <c r="BP125" s="1030"/>
      <c r="BQ125" s="1030"/>
      <c r="BR125" s="1030"/>
      <c r="BS125" s="1030"/>
      <c r="BT125" s="1030"/>
      <c r="BU125" s="1030"/>
      <c r="BV125" s="1030"/>
      <c r="BW125" s="1030"/>
      <c r="BX125" s="1030"/>
      <c r="BY125" s="1030"/>
      <c r="BZ125" s="1030"/>
      <c r="CA125" s="1030"/>
      <c r="CB125" s="1030"/>
      <c r="CC125" s="1030"/>
      <c r="CD125" s="1030"/>
      <c r="CE125" s="1030"/>
      <c r="CF125" s="1030"/>
      <c r="CG125" s="1030"/>
      <c r="CH125" s="1030"/>
      <c r="CI125" s="1030"/>
      <c r="CJ125" s="1030"/>
      <c r="CK125" s="1030"/>
      <c r="CL125" s="1030"/>
      <c r="CM125" s="1030"/>
      <c r="CN125" s="1030"/>
      <c r="CO125" s="1030"/>
      <c r="CP125" s="1030"/>
      <c r="CQ125" s="1030"/>
      <c r="CS125" s="185"/>
      <c r="CT125" s="1030" t="s">
        <v>667</v>
      </c>
      <c r="CU125" s="1030"/>
      <c r="CV125" s="1030"/>
      <c r="CW125" s="1030"/>
      <c r="CX125" s="1030"/>
      <c r="CY125" s="1030"/>
      <c r="CZ125" s="1030"/>
      <c r="DA125" s="1030"/>
      <c r="DB125" s="1030"/>
      <c r="DC125" s="1030"/>
      <c r="DD125" s="1030"/>
      <c r="DE125" s="1030"/>
      <c r="DF125" s="1030"/>
      <c r="DG125" s="1030"/>
      <c r="DH125" s="1030"/>
      <c r="DI125" s="1030"/>
      <c r="DJ125" s="1030"/>
      <c r="DK125" s="1030"/>
      <c r="DL125" s="1030"/>
      <c r="DM125" s="1030"/>
      <c r="DN125" s="1030"/>
      <c r="DO125" s="1030"/>
      <c r="DP125" s="1030"/>
      <c r="DQ125" s="1030"/>
      <c r="DR125" s="1030"/>
      <c r="DS125" s="1030"/>
      <c r="DT125" s="1030"/>
      <c r="DU125" s="1030"/>
      <c r="DV125" s="1030"/>
      <c r="DW125" s="1030"/>
      <c r="DX125" s="1030"/>
      <c r="DY125" s="1030"/>
      <c r="DZ125" s="1030"/>
      <c r="EA125" s="1030"/>
      <c r="EB125" s="1030"/>
      <c r="EC125" s="1030"/>
      <c r="ED125" s="1030"/>
      <c r="EE125" s="1030"/>
      <c r="EF125" s="1030"/>
      <c r="EG125" s="1030"/>
      <c r="EH125" s="1030"/>
      <c r="EI125" s="1030"/>
      <c r="EJ125" s="1030"/>
      <c r="EK125" s="1030"/>
      <c r="EL125" s="1030"/>
      <c r="EM125" s="1030"/>
    </row>
    <row r="126" spans="1:143" ht="18.75" customHeight="1">
      <c r="A126" s="185"/>
      <c r="B126" s="197"/>
      <c r="C126" s="197"/>
      <c r="D126" s="992" t="s">
        <v>668</v>
      </c>
      <c r="E126" s="992"/>
      <c r="F126" s="995" t="s">
        <v>669</v>
      </c>
      <c r="G126" s="995"/>
      <c r="H126" s="995"/>
      <c r="I126" s="995"/>
      <c r="J126" s="995"/>
      <c r="K126" s="995"/>
      <c r="L126" s="995"/>
      <c r="M126" s="995"/>
      <c r="N126" s="995"/>
      <c r="O126" s="995"/>
      <c r="P126" s="995"/>
      <c r="Q126" s="995"/>
      <c r="R126" s="995"/>
      <c r="S126" s="995"/>
      <c r="T126" s="995"/>
      <c r="U126" s="995"/>
      <c r="V126" s="995"/>
      <c r="W126" s="995"/>
      <c r="X126" s="995"/>
      <c r="Y126" s="995"/>
      <c r="Z126" s="995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185"/>
      <c r="AW126" s="185"/>
      <c r="AX126" s="197"/>
      <c r="AY126" s="197"/>
      <c r="AZ126" s="992" t="s">
        <v>668</v>
      </c>
      <c r="BA126" s="992"/>
      <c r="BB126" s="995" t="s">
        <v>669</v>
      </c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  <c r="BT126" s="995"/>
      <c r="BU126" s="995"/>
      <c r="BV126" s="995"/>
      <c r="BW126" s="995"/>
      <c r="BX126" s="995"/>
      <c r="BY126" s="995"/>
      <c r="BZ126" s="995"/>
      <c r="CA126" s="995"/>
      <c r="CB126" s="995"/>
      <c r="CC126" s="995"/>
      <c r="CD126" s="995"/>
      <c r="CE126" s="995"/>
      <c r="CF126" s="995"/>
      <c r="CG126" s="995"/>
      <c r="CH126" s="995"/>
      <c r="CI126" s="995"/>
      <c r="CJ126" s="995"/>
      <c r="CK126" s="995"/>
      <c r="CL126" s="995"/>
      <c r="CM126" s="995"/>
      <c r="CN126" s="995"/>
      <c r="CO126" s="995"/>
      <c r="CP126" s="995"/>
      <c r="CQ126" s="995"/>
      <c r="CS126" s="185"/>
      <c r="CT126" s="197"/>
      <c r="CU126" s="197"/>
      <c r="CV126" s="992" t="s">
        <v>668</v>
      </c>
      <c r="CW126" s="992"/>
      <c r="CX126" s="995" t="s">
        <v>669</v>
      </c>
      <c r="CY126" s="995"/>
      <c r="CZ126" s="995"/>
      <c r="DA126" s="995"/>
      <c r="DB126" s="995"/>
      <c r="DC126" s="995"/>
      <c r="DD126" s="995"/>
      <c r="DE126" s="995"/>
      <c r="DF126" s="995"/>
      <c r="DG126" s="995"/>
      <c r="DH126" s="995"/>
      <c r="DI126" s="995"/>
      <c r="DJ126" s="995"/>
      <c r="DK126" s="995"/>
      <c r="DL126" s="995"/>
      <c r="DM126" s="995"/>
      <c r="DN126" s="995"/>
      <c r="DO126" s="995"/>
      <c r="DP126" s="995"/>
      <c r="DQ126" s="995"/>
      <c r="DR126" s="995"/>
      <c r="DS126" s="995"/>
      <c r="DT126" s="995"/>
      <c r="DU126" s="995"/>
      <c r="DV126" s="995"/>
      <c r="DW126" s="995"/>
      <c r="DX126" s="995"/>
      <c r="DY126" s="995"/>
      <c r="DZ126" s="995"/>
      <c r="EA126" s="995"/>
      <c r="EB126" s="995"/>
      <c r="EC126" s="995"/>
      <c r="ED126" s="995"/>
      <c r="EE126" s="995"/>
      <c r="EF126" s="995"/>
      <c r="EG126" s="995"/>
      <c r="EH126" s="995"/>
      <c r="EI126" s="995"/>
      <c r="EJ126" s="995"/>
      <c r="EK126" s="995"/>
      <c r="EL126" s="995"/>
      <c r="EM126" s="995"/>
    </row>
    <row r="127" spans="1:143" ht="41.25" customHeight="1">
      <c r="A127" s="185"/>
      <c r="B127" s="1030" t="s">
        <v>670</v>
      </c>
      <c r="C127" s="1030"/>
      <c r="D127" s="1030"/>
      <c r="E127" s="1030"/>
      <c r="F127" s="1030"/>
      <c r="G127" s="1030"/>
      <c r="H127" s="1030"/>
      <c r="I127" s="1030"/>
      <c r="J127" s="1030"/>
      <c r="K127" s="1030"/>
      <c r="L127" s="1030"/>
      <c r="M127" s="1030"/>
      <c r="N127" s="1030"/>
      <c r="O127" s="1030"/>
      <c r="P127" s="1030"/>
      <c r="Q127" s="1030"/>
      <c r="R127" s="1030"/>
      <c r="S127" s="1030"/>
      <c r="T127" s="1030"/>
      <c r="U127" s="1030"/>
      <c r="V127" s="1030"/>
      <c r="W127" s="1030"/>
      <c r="X127" s="1030"/>
      <c r="Y127" s="1030"/>
      <c r="Z127" s="1030"/>
      <c r="AA127" s="1030"/>
      <c r="AB127" s="1030"/>
      <c r="AC127" s="1030"/>
      <c r="AD127" s="1030"/>
      <c r="AE127" s="1030"/>
      <c r="AF127" s="1030"/>
      <c r="AG127" s="1030"/>
      <c r="AH127" s="1030"/>
      <c r="AI127" s="1030"/>
      <c r="AJ127" s="1030"/>
      <c r="AK127" s="1030"/>
      <c r="AL127" s="1030"/>
      <c r="AM127" s="1030"/>
      <c r="AN127" s="1030"/>
      <c r="AO127" s="1030"/>
      <c r="AP127" s="1030"/>
      <c r="AQ127" s="1030"/>
      <c r="AR127" s="1030"/>
      <c r="AS127" s="1030"/>
      <c r="AT127" s="1030"/>
      <c r="AU127" s="1030"/>
      <c r="AV127" s="185"/>
      <c r="AW127" s="185"/>
      <c r="AX127" s="1030" t="s">
        <v>670</v>
      </c>
      <c r="AY127" s="1030"/>
      <c r="AZ127" s="1030"/>
      <c r="BA127" s="1030"/>
      <c r="BB127" s="1030"/>
      <c r="BC127" s="1030"/>
      <c r="BD127" s="1030"/>
      <c r="BE127" s="1030"/>
      <c r="BF127" s="1030"/>
      <c r="BG127" s="1030"/>
      <c r="BH127" s="1030"/>
      <c r="BI127" s="1030"/>
      <c r="BJ127" s="1030"/>
      <c r="BK127" s="1030"/>
      <c r="BL127" s="1030"/>
      <c r="BM127" s="1030"/>
      <c r="BN127" s="1030"/>
      <c r="BO127" s="1030"/>
      <c r="BP127" s="1030"/>
      <c r="BQ127" s="1030"/>
      <c r="BR127" s="1030"/>
      <c r="BS127" s="1030"/>
      <c r="BT127" s="1030"/>
      <c r="BU127" s="1030"/>
      <c r="BV127" s="1030"/>
      <c r="BW127" s="1030"/>
      <c r="BX127" s="1030"/>
      <c r="BY127" s="1030"/>
      <c r="BZ127" s="1030"/>
      <c r="CA127" s="1030"/>
      <c r="CB127" s="1030"/>
      <c r="CC127" s="1030"/>
      <c r="CD127" s="1030"/>
      <c r="CE127" s="1030"/>
      <c r="CF127" s="1030"/>
      <c r="CG127" s="1030"/>
      <c r="CH127" s="1030"/>
      <c r="CI127" s="1030"/>
      <c r="CJ127" s="1030"/>
      <c r="CK127" s="1030"/>
      <c r="CL127" s="1030"/>
      <c r="CM127" s="1030"/>
      <c r="CN127" s="1030"/>
      <c r="CO127" s="1030"/>
      <c r="CP127" s="1030"/>
      <c r="CQ127" s="1030"/>
      <c r="CS127" s="185"/>
      <c r="CT127" s="1030" t="s">
        <v>670</v>
      </c>
      <c r="CU127" s="1030"/>
      <c r="CV127" s="1030"/>
      <c r="CW127" s="1030"/>
      <c r="CX127" s="1030"/>
      <c r="CY127" s="1030"/>
      <c r="CZ127" s="1030"/>
      <c r="DA127" s="1030"/>
      <c r="DB127" s="1030"/>
      <c r="DC127" s="1030"/>
      <c r="DD127" s="1030"/>
      <c r="DE127" s="1030"/>
      <c r="DF127" s="1030"/>
      <c r="DG127" s="1030"/>
      <c r="DH127" s="1030"/>
      <c r="DI127" s="1030"/>
      <c r="DJ127" s="1030"/>
      <c r="DK127" s="1030"/>
      <c r="DL127" s="1030"/>
      <c r="DM127" s="1030"/>
      <c r="DN127" s="1030"/>
      <c r="DO127" s="1030"/>
      <c r="DP127" s="1030"/>
      <c r="DQ127" s="1030"/>
      <c r="DR127" s="1030"/>
      <c r="DS127" s="1030"/>
      <c r="DT127" s="1030"/>
      <c r="DU127" s="1030"/>
      <c r="DV127" s="1030"/>
      <c r="DW127" s="1030"/>
      <c r="DX127" s="1030"/>
      <c r="DY127" s="1030"/>
      <c r="DZ127" s="1030"/>
      <c r="EA127" s="1030"/>
      <c r="EB127" s="1030"/>
      <c r="EC127" s="1030"/>
      <c r="ED127" s="1030"/>
      <c r="EE127" s="1030"/>
      <c r="EF127" s="1030"/>
      <c r="EG127" s="1030"/>
      <c r="EH127" s="1030"/>
      <c r="EI127" s="1030"/>
      <c r="EJ127" s="1030"/>
      <c r="EK127" s="1030"/>
      <c r="EL127" s="1030"/>
      <c r="EM127" s="1030"/>
    </row>
    <row r="128" spans="1:143" ht="18.75" customHeight="1">
      <c r="A128" s="185"/>
      <c r="B128" s="197"/>
      <c r="C128" s="197"/>
      <c r="D128" s="992" t="s">
        <v>671</v>
      </c>
      <c r="E128" s="992"/>
      <c r="F128" s="1064" t="s">
        <v>672</v>
      </c>
      <c r="G128" s="1064"/>
      <c r="H128" s="1064"/>
      <c r="I128" s="1064"/>
      <c r="J128" s="1064"/>
      <c r="K128" s="1064"/>
      <c r="L128" s="1064"/>
      <c r="M128" s="1064"/>
      <c r="N128" s="1064"/>
      <c r="O128" s="1064"/>
      <c r="P128" s="1064"/>
      <c r="Q128" s="1064"/>
      <c r="R128" s="1064"/>
      <c r="S128" s="1064"/>
      <c r="T128" s="1064"/>
      <c r="U128" s="1064"/>
      <c r="V128" s="1064"/>
      <c r="W128" s="1064"/>
      <c r="X128" s="1064"/>
      <c r="Y128" s="1064"/>
      <c r="Z128" s="1064"/>
      <c r="AA128" s="1064"/>
      <c r="AB128" s="1064"/>
      <c r="AC128" s="1064"/>
      <c r="AD128" s="1064"/>
      <c r="AE128" s="1064"/>
      <c r="AF128" s="1064"/>
      <c r="AG128" s="1064"/>
      <c r="AH128" s="1064"/>
      <c r="AI128" s="1064"/>
      <c r="AJ128" s="1064"/>
      <c r="AK128" s="1064"/>
      <c r="AL128" s="1064"/>
      <c r="AM128" s="1064"/>
      <c r="AN128" s="1064"/>
      <c r="AO128" s="1064"/>
      <c r="AP128" s="1064"/>
      <c r="AQ128" s="1064"/>
      <c r="AR128" s="1064"/>
      <c r="AS128" s="1064"/>
      <c r="AT128" s="1064"/>
      <c r="AU128" s="1064"/>
      <c r="AV128" s="185"/>
      <c r="AW128" s="185"/>
      <c r="AX128" s="197"/>
      <c r="AY128" s="197"/>
      <c r="AZ128" s="992" t="s">
        <v>671</v>
      </c>
      <c r="BA128" s="992"/>
      <c r="BB128" s="995" t="s">
        <v>672</v>
      </c>
      <c r="BC128" s="995"/>
      <c r="BD128" s="995"/>
      <c r="BE128" s="995"/>
      <c r="BF128" s="995"/>
      <c r="BG128" s="995"/>
      <c r="BH128" s="995"/>
      <c r="BI128" s="995"/>
      <c r="BJ128" s="995"/>
      <c r="BK128" s="995"/>
      <c r="BL128" s="995"/>
      <c r="BM128" s="995"/>
      <c r="BN128" s="995"/>
      <c r="BO128" s="995"/>
      <c r="BP128" s="995"/>
      <c r="BQ128" s="995"/>
      <c r="BR128" s="995"/>
      <c r="BS128" s="995"/>
      <c r="BT128" s="995"/>
      <c r="BU128" s="995"/>
      <c r="BV128" s="995"/>
      <c r="BW128" s="995"/>
      <c r="BX128" s="995"/>
      <c r="BY128" s="995"/>
      <c r="BZ128" s="995"/>
      <c r="CA128" s="995"/>
      <c r="CB128" s="995"/>
      <c r="CC128" s="995"/>
      <c r="CD128" s="995"/>
      <c r="CE128" s="995"/>
      <c r="CF128" s="995"/>
      <c r="CG128" s="995"/>
      <c r="CH128" s="995"/>
      <c r="CI128" s="995"/>
      <c r="CJ128" s="995"/>
      <c r="CK128" s="995"/>
      <c r="CL128" s="995"/>
      <c r="CM128" s="995"/>
      <c r="CN128" s="995"/>
      <c r="CO128" s="995"/>
      <c r="CP128" s="995"/>
      <c r="CQ128" s="995"/>
      <c r="CS128" s="185"/>
      <c r="CT128" s="197"/>
      <c r="CU128" s="197"/>
      <c r="CV128" s="992" t="s">
        <v>671</v>
      </c>
      <c r="CW128" s="992"/>
      <c r="CX128" s="995" t="s">
        <v>672</v>
      </c>
      <c r="CY128" s="995"/>
      <c r="CZ128" s="995"/>
      <c r="DA128" s="995"/>
      <c r="DB128" s="995"/>
      <c r="DC128" s="995"/>
      <c r="DD128" s="995"/>
      <c r="DE128" s="995"/>
      <c r="DF128" s="995"/>
      <c r="DG128" s="995"/>
      <c r="DH128" s="995"/>
      <c r="DI128" s="995"/>
      <c r="DJ128" s="995"/>
      <c r="DK128" s="995"/>
      <c r="DL128" s="995"/>
      <c r="DM128" s="995"/>
      <c r="DN128" s="995"/>
      <c r="DO128" s="995"/>
      <c r="DP128" s="995"/>
      <c r="DQ128" s="995"/>
      <c r="DR128" s="995"/>
      <c r="DS128" s="995"/>
      <c r="DT128" s="995"/>
      <c r="DU128" s="995"/>
      <c r="DV128" s="995"/>
      <c r="DW128" s="995"/>
      <c r="DX128" s="995"/>
      <c r="DY128" s="995"/>
      <c r="DZ128" s="995"/>
      <c r="EA128" s="995"/>
      <c r="EB128" s="995"/>
      <c r="EC128" s="995"/>
      <c r="ED128" s="995"/>
      <c r="EE128" s="995"/>
      <c r="EF128" s="995"/>
      <c r="EG128" s="995"/>
      <c r="EH128" s="995"/>
      <c r="EI128" s="995"/>
      <c r="EJ128" s="995"/>
      <c r="EK128" s="995"/>
      <c r="EL128" s="995"/>
      <c r="EM128" s="995"/>
    </row>
    <row r="129" spans="1:143" ht="80.25" customHeight="1">
      <c r="A129" s="185"/>
      <c r="B129" s="1030" t="s">
        <v>673</v>
      </c>
      <c r="C129" s="1030"/>
      <c r="D129" s="1030"/>
      <c r="E129" s="1030"/>
      <c r="F129" s="1030"/>
      <c r="G129" s="1030"/>
      <c r="H129" s="1030"/>
      <c r="I129" s="1030"/>
      <c r="J129" s="1030"/>
      <c r="K129" s="1030"/>
      <c r="L129" s="1030"/>
      <c r="M129" s="1030"/>
      <c r="N129" s="1030"/>
      <c r="O129" s="1030"/>
      <c r="P129" s="1030"/>
      <c r="Q129" s="1030"/>
      <c r="R129" s="1030"/>
      <c r="S129" s="1030"/>
      <c r="T129" s="1030"/>
      <c r="U129" s="1030"/>
      <c r="V129" s="1030"/>
      <c r="W129" s="1030"/>
      <c r="X129" s="1030"/>
      <c r="Y129" s="1030"/>
      <c r="Z129" s="1030"/>
      <c r="AA129" s="1030"/>
      <c r="AB129" s="1030"/>
      <c r="AC129" s="1030"/>
      <c r="AD129" s="1030"/>
      <c r="AE129" s="1030"/>
      <c r="AF129" s="1030"/>
      <c r="AG129" s="1030"/>
      <c r="AH129" s="1030"/>
      <c r="AI129" s="1030"/>
      <c r="AJ129" s="1030"/>
      <c r="AK129" s="1030"/>
      <c r="AL129" s="1030"/>
      <c r="AM129" s="1030"/>
      <c r="AN129" s="1030"/>
      <c r="AO129" s="1030"/>
      <c r="AP129" s="1030"/>
      <c r="AQ129" s="1030"/>
      <c r="AR129" s="1030"/>
      <c r="AS129" s="1030"/>
      <c r="AT129" s="1030"/>
      <c r="AU129" s="1030"/>
      <c r="AV129" s="185"/>
      <c r="AW129" s="185"/>
      <c r="AX129" s="1030" t="s">
        <v>673</v>
      </c>
      <c r="AY129" s="1030"/>
      <c r="AZ129" s="1030"/>
      <c r="BA129" s="1030"/>
      <c r="BB129" s="1030"/>
      <c r="BC129" s="1030"/>
      <c r="BD129" s="1030"/>
      <c r="BE129" s="1030"/>
      <c r="BF129" s="1030"/>
      <c r="BG129" s="1030"/>
      <c r="BH129" s="1030"/>
      <c r="BI129" s="1030"/>
      <c r="BJ129" s="1030"/>
      <c r="BK129" s="1030"/>
      <c r="BL129" s="1030"/>
      <c r="BM129" s="1030"/>
      <c r="BN129" s="1030"/>
      <c r="BO129" s="1030"/>
      <c r="BP129" s="1030"/>
      <c r="BQ129" s="1030"/>
      <c r="BR129" s="1030"/>
      <c r="BS129" s="1030"/>
      <c r="BT129" s="1030"/>
      <c r="BU129" s="1030"/>
      <c r="BV129" s="1030"/>
      <c r="BW129" s="1030"/>
      <c r="BX129" s="1030"/>
      <c r="BY129" s="1030"/>
      <c r="BZ129" s="1030"/>
      <c r="CA129" s="1030"/>
      <c r="CB129" s="1030"/>
      <c r="CC129" s="1030"/>
      <c r="CD129" s="1030"/>
      <c r="CE129" s="1030"/>
      <c r="CF129" s="1030"/>
      <c r="CG129" s="1030"/>
      <c r="CH129" s="1030"/>
      <c r="CI129" s="1030"/>
      <c r="CJ129" s="1030"/>
      <c r="CK129" s="1030"/>
      <c r="CL129" s="1030"/>
      <c r="CM129" s="1030"/>
      <c r="CN129" s="1030"/>
      <c r="CO129" s="1030"/>
      <c r="CP129" s="1030"/>
      <c r="CQ129" s="1030"/>
      <c r="CS129" s="185"/>
      <c r="CT129" s="1030" t="s">
        <v>673</v>
      </c>
      <c r="CU129" s="1030"/>
      <c r="CV129" s="1030"/>
      <c r="CW129" s="1030"/>
      <c r="CX129" s="1030"/>
      <c r="CY129" s="1030"/>
      <c r="CZ129" s="1030"/>
      <c r="DA129" s="1030"/>
      <c r="DB129" s="1030"/>
      <c r="DC129" s="1030"/>
      <c r="DD129" s="1030"/>
      <c r="DE129" s="1030"/>
      <c r="DF129" s="1030"/>
      <c r="DG129" s="1030"/>
      <c r="DH129" s="1030"/>
      <c r="DI129" s="1030"/>
      <c r="DJ129" s="1030"/>
      <c r="DK129" s="1030"/>
      <c r="DL129" s="1030"/>
      <c r="DM129" s="1030"/>
      <c r="DN129" s="1030"/>
      <c r="DO129" s="1030"/>
      <c r="DP129" s="1030"/>
      <c r="DQ129" s="1030"/>
      <c r="DR129" s="1030"/>
      <c r="DS129" s="1030"/>
      <c r="DT129" s="1030"/>
      <c r="DU129" s="1030"/>
      <c r="DV129" s="1030"/>
      <c r="DW129" s="1030"/>
      <c r="DX129" s="1030"/>
      <c r="DY129" s="1030"/>
      <c r="DZ129" s="1030"/>
      <c r="EA129" s="1030"/>
      <c r="EB129" s="1030"/>
      <c r="EC129" s="1030"/>
      <c r="ED129" s="1030"/>
      <c r="EE129" s="1030"/>
      <c r="EF129" s="1030"/>
      <c r="EG129" s="1030"/>
      <c r="EH129" s="1030"/>
      <c r="EI129" s="1030"/>
      <c r="EJ129" s="1030"/>
      <c r="EK129" s="1030"/>
      <c r="EL129" s="1030"/>
      <c r="EM129" s="1030"/>
    </row>
    <row r="130" spans="1:143" ht="18.75" customHeight="1">
      <c r="A130" s="185"/>
      <c r="B130" s="1031" t="s">
        <v>674</v>
      </c>
      <c r="C130" s="1031"/>
      <c r="D130" s="1031"/>
      <c r="E130" s="1031"/>
      <c r="F130" s="1031"/>
      <c r="G130" s="1031"/>
      <c r="H130" s="1031"/>
      <c r="I130" s="1031"/>
      <c r="J130" s="1031"/>
      <c r="K130" s="1031"/>
      <c r="L130" s="1031"/>
      <c r="M130" s="1031"/>
      <c r="N130" s="1031"/>
      <c r="O130" s="1031"/>
      <c r="P130" s="1031"/>
      <c r="Q130" s="1031"/>
      <c r="R130" s="1031"/>
      <c r="S130" s="1031"/>
      <c r="T130" s="1031"/>
      <c r="U130" s="1031"/>
      <c r="V130" s="1031"/>
      <c r="W130" s="1031"/>
      <c r="X130" s="1031"/>
      <c r="Y130" s="1031"/>
      <c r="Z130" s="1031"/>
      <c r="AA130" s="1031"/>
      <c r="AB130" s="1031"/>
      <c r="AC130" s="1031"/>
      <c r="AD130" s="1031"/>
      <c r="AE130" s="1031"/>
      <c r="AF130" s="1031"/>
      <c r="AG130" s="1031"/>
      <c r="AH130" s="1031"/>
      <c r="AI130" s="1031"/>
      <c r="AJ130" s="1031"/>
      <c r="AK130" s="1031"/>
      <c r="AL130" s="1031"/>
      <c r="AM130" s="1031"/>
      <c r="AN130" s="1031"/>
      <c r="AO130" s="1031"/>
      <c r="AP130" s="1031"/>
      <c r="AQ130" s="1031"/>
      <c r="AR130" s="1031"/>
      <c r="AS130" s="1031"/>
      <c r="AT130" s="1031"/>
      <c r="AU130" s="1031"/>
      <c r="AV130" s="185"/>
      <c r="AW130" s="185"/>
      <c r="AX130" s="1031" t="s">
        <v>674</v>
      </c>
      <c r="AY130" s="1031"/>
      <c r="AZ130" s="1031"/>
      <c r="BA130" s="1031"/>
      <c r="BB130" s="1031"/>
      <c r="BC130" s="1031"/>
      <c r="BD130" s="1031"/>
      <c r="BE130" s="1031"/>
      <c r="BF130" s="1031"/>
      <c r="BG130" s="1031"/>
      <c r="BH130" s="1031"/>
      <c r="BI130" s="1031"/>
      <c r="BJ130" s="1031"/>
      <c r="BK130" s="1031"/>
      <c r="BL130" s="1031"/>
      <c r="BM130" s="1031"/>
      <c r="BN130" s="1031"/>
      <c r="BO130" s="1031"/>
      <c r="BP130" s="1031"/>
      <c r="BQ130" s="1031"/>
      <c r="BR130" s="1031"/>
      <c r="BS130" s="1031"/>
      <c r="BT130" s="1031"/>
      <c r="BU130" s="1031"/>
      <c r="BV130" s="1031"/>
      <c r="BW130" s="1031"/>
      <c r="BX130" s="1031"/>
      <c r="BY130" s="1031"/>
      <c r="BZ130" s="1031"/>
      <c r="CA130" s="1031"/>
      <c r="CB130" s="1031"/>
      <c r="CC130" s="1031"/>
      <c r="CD130" s="1031"/>
      <c r="CE130" s="1031"/>
      <c r="CF130" s="1031"/>
      <c r="CG130" s="1031"/>
      <c r="CH130" s="1031"/>
      <c r="CI130" s="1031"/>
      <c r="CJ130" s="1031"/>
      <c r="CK130" s="1031"/>
      <c r="CL130" s="1031"/>
      <c r="CM130" s="1031"/>
      <c r="CN130" s="1031"/>
      <c r="CO130" s="1031"/>
      <c r="CP130" s="1031"/>
      <c r="CQ130" s="1031"/>
      <c r="CS130" s="185"/>
      <c r="CT130" s="1031" t="s">
        <v>674</v>
      </c>
      <c r="CU130" s="1031"/>
      <c r="CV130" s="1031"/>
      <c r="CW130" s="1031"/>
      <c r="CX130" s="1031"/>
      <c r="CY130" s="1031"/>
      <c r="CZ130" s="1031"/>
      <c r="DA130" s="1031"/>
      <c r="DB130" s="1031"/>
      <c r="DC130" s="1031"/>
      <c r="DD130" s="1031"/>
      <c r="DE130" s="1031"/>
      <c r="DF130" s="1031"/>
      <c r="DG130" s="1031"/>
      <c r="DH130" s="1031"/>
      <c r="DI130" s="1031"/>
      <c r="DJ130" s="1031"/>
      <c r="DK130" s="1031"/>
      <c r="DL130" s="1031"/>
      <c r="DM130" s="1031"/>
      <c r="DN130" s="1031"/>
      <c r="DO130" s="1031"/>
      <c r="DP130" s="1031"/>
      <c r="DQ130" s="1031"/>
      <c r="DR130" s="1031"/>
      <c r="DS130" s="1031"/>
      <c r="DT130" s="1031"/>
      <c r="DU130" s="1031"/>
      <c r="DV130" s="1031"/>
      <c r="DW130" s="1031"/>
      <c r="DX130" s="1031"/>
      <c r="DY130" s="1031"/>
      <c r="DZ130" s="1031"/>
      <c r="EA130" s="1031"/>
      <c r="EB130" s="1031"/>
      <c r="EC130" s="1031"/>
      <c r="ED130" s="1031"/>
      <c r="EE130" s="1031"/>
      <c r="EF130" s="1031"/>
      <c r="EG130" s="1031"/>
      <c r="EH130" s="1031"/>
      <c r="EI130" s="1031"/>
      <c r="EJ130" s="1031"/>
      <c r="EK130" s="1031"/>
      <c r="EL130" s="1031"/>
      <c r="EM130" s="1031"/>
    </row>
    <row r="131" spans="1:143" ht="2.25" customHeight="1">
      <c r="A131" s="185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185"/>
      <c r="AW131" s="185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  <c r="BX131" s="206"/>
      <c r="BY131" s="206"/>
      <c r="BZ131" s="206"/>
      <c r="CA131" s="206"/>
      <c r="CB131" s="206"/>
      <c r="CC131" s="206"/>
      <c r="CD131" s="206"/>
      <c r="CE131" s="206"/>
      <c r="CF131" s="206"/>
      <c r="CG131" s="206"/>
      <c r="CH131" s="206"/>
      <c r="CI131" s="206"/>
      <c r="CJ131" s="206"/>
      <c r="CK131" s="206"/>
      <c r="CL131" s="206"/>
      <c r="CM131" s="206"/>
      <c r="CN131" s="206"/>
      <c r="CO131" s="206"/>
      <c r="CP131" s="206"/>
      <c r="CQ131" s="206"/>
      <c r="CS131" s="185"/>
      <c r="CT131" s="206"/>
      <c r="CU131" s="206"/>
      <c r="CV131" s="206"/>
      <c r="CW131" s="206"/>
      <c r="CX131" s="206"/>
      <c r="CY131" s="206"/>
      <c r="CZ131" s="206"/>
      <c r="DA131" s="206"/>
      <c r="DB131" s="206"/>
      <c r="DC131" s="206"/>
      <c r="DD131" s="206"/>
      <c r="DE131" s="206"/>
      <c r="DF131" s="206"/>
      <c r="DG131" s="206"/>
      <c r="DH131" s="206"/>
      <c r="DI131" s="206"/>
      <c r="DJ131" s="206"/>
      <c r="DK131" s="206"/>
      <c r="DL131" s="206"/>
      <c r="DM131" s="206"/>
      <c r="DN131" s="206"/>
      <c r="DO131" s="206"/>
      <c r="DP131" s="206"/>
      <c r="DQ131" s="206"/>
      <c r="DR131" s="206"/>
      <c r="DS131" s="206"/>
      <c r="DT131" s="206"/>
      <c r="DU131" s="206"/>
      <c r="DV131" s="206"/>
      <c r="DW131" s="206"/>
      <c r="DX131" s="206"/>
      <c r="DY131" s="206"/>
      <c r="DZ131" s="206"/>
      <c r="EA131" s="206"/>
      <c r="EB131" s="206"/>
      <c r="EC131" s="206"/>
      <c r="ED131" s="206"/>
      <c r="EE131" s="206"/>
      <c r="EF131" s="206"/>
      <c r="EG131" s="206"/>
      <c r="EH131" s="206"/>
      <c r="EI131" s="206"/>
      <c r="EJ131" s="206"/>
      <c r="EK131" s="206"/>
      <c r="EL131" s="206"/>
      <c r="EM131" s="206"/>
    </row>
    <row r="132" spans="1:143" ht="17.25" customHeight="1">
      <c r="A132" s="185"/>
      <c r="B132" s="1032" t="s">
        <v>675</v>
      </c>
      <c r="C132" s="1032"/>
      <c r="D132" s="1032"/>
      <c r="E132" s="1032"/>
      <c r="F132" s="1032"/>
      <c r="G132" s="1032"/>
      <c r="H132" s="1032"/>
      <c r="I132" s="1032"/>
      <c r="J132" s="1032"/>
      <c r="K132" s="1032"/>
      <c r="L132" s="1032"/>
      <c r="M132" s="1032"/>
      <c r="N132" s="1032"/>
      <c r="O132" s="1032"/>
      <c r="P132" s="1032"/>
      <c r="Q132" s="1032"/>
      <c r="R132" s="1032"/>
      <c r="S132" s="1032"/>
      <c r="T132" s="1032"/>
      <c r="U132" s="1032"/>
      <c r="V132" s="1032"/>
      <c r="W132" s="1032"/>
      <c r="X132" s="1032"/>
      <c r="Y132" s="1032" t="s">
        <v>676</v>
      </c>
      <c r="Z132" s="1032"/>
      <c r="AA132" s="1032"/>
      <c r="AB132" s="1032"/>
      <c r="AC132" s="1032"/>
      <c r="AD132" s="1032"/>
      <c r="AE132" s="1032"/>
      <c r="AF132" s="1032"/>
      <c r="AG132" s="1032"/>
      <c r="AH132" s="1032"/>
      <c r="AI132" s="1032"/>
      <c r="AJ132" s="1032"/>
      <c r="AK132" s="1032"/>
      <c r="AL132" s="1032"/>
      <c r="AM132" s="1032"/>
      <c r="AN132" s="1032"/>
      <c r="AO132" s="1032"/>
      <c r="AP132" s="1032"/>
      <c r="AQ132" s="1032"/>
      <c r="AR132" s="1032"/>
      <c r="AS132" s="1032"/>
      <c r="AT132" s="1032"/>
      <c r="AU132" s="1032"/>
      <c r="AV132" s="185"/>
      <c r="AW132" s="185"/>
      <c r="AX132" s="1032" t="s">
        <v>675</v>
      </c>
      <c r="AY132" s="1032"/>
      <c r="AZ132" s="1032"/>
      <c r="BA132" s="1032"/>
      <c r="BB132" s="1032"/>
      <c r="BC132" s="1032"/>
      <c r="BD132" s="1032"/>
      <c r="BE132" s="1032"/>
      <c r="BF132" s="1032"/>
      <c r="BG132" s="1032"/>
      <c r="BH132" s="1032"/>
      <c r="BI132" s="1032"/>
      <c r="BJ132" s="1032"/>
      <c r="BK132" s="1032"/>
      <c r="BL132" s="1032"/>
      <c r="BM132" s="1032"/>
      <c r="BN132" s="1032"/>
      <c r="BO132" s="1032"/>
      <c r="BP132" s="1032"/>
      <c r="BQ132" s="1032"/>
      <c r="BR132" s="1032"/>
      <c r="BS132" s="1032"/>
      <c r="BT132" s="1032"/>
      <c r="BU132" s="1032" t="s">
        <v>676</v>
      </c>
      <c r="BV132" s="1032"/>
      <c r="BW132" s="1032"/>
      <c r="BX132" s="1032"/>
      <c r="BY132" s="1032"/>
      <c r="BZ132" s="1032"/>
      <c r="CA132" s="1032"/>
      <c r="CB132" s="1032"/>
      <c r="CC132" s="1032"/>
      <c r="CD132" s="1032"/>
      <c r="CE132" s="1032"/>
      <c r="CF132" s="1032"/>
      <c r="CG132" s="1032"/>
      <c r="CH132" s="1032"/>
      <c r="CI132" s="1032"/>
      <c r="CJ132" s="1032"/>
      <c r="CK132" s="1032"/>
      <c r="CL132" s="1032"/>
      <c r="CM132" s="1032"/>
      <c r="CN132" s="1032"/>
      <c r="CO132" s="1032"/>
      <c r="CP132" s="1032"/>
      <c r="CQ132" s="1032"/>
      <c r="CS132" s="185"/>
      <c r="CT132" s="1032" t="s">
        <v>675</v>
      </c>
      <c r="CU132" s="1032"/>
      <c r="CV132" s="1032"/>
      <c r="CW132" s="1032"/>
      <c r="CX132" s="1032"/>
      <c r="CY132" s="1032"/>
      <c r="CZ132" s="1032"/>
      <c r="DA132" s="1032"/>
      <c r="DB132" s="1032"/>
      <c r="DC132" s="1032"/>
      <c r="DD132" s="1032"/>
      <c r="DE132" s="1032"/>
      <c r="DF132" s="1032"/>
      <c r="DG132" s="1032"/>
      <c r="DH132" s="1032"/>
      <c r="DI132" s="1032"/>
      <c r="DJ132" s="1032"/>
      <c r="DK132" s="1032"/>
      <c r="DL132" s="1032"/>
      <c r="DM132" s="1032"/>
      <c r="DN132" s="1032"/>
      <c r="DO132" s="1032"/>
      <c r="DP132" s="1032"/>
      <c r="DQ132" s="1032" t="s">
        <v>676</v>
      </c>
      <c r="DR132" s="1032"/>
      <c r="DS132" s="1032"/>
      <c r="DT132" s="1032"/>
      <c r="DU132" s="1032"/>
      <c r="DV132" s="1032"/>
      <c r="DW132" s="1032"/>
      <c r="DX132" s="1032"/>
      <c r="DY132" s="1032"/>
      <c r="DZ132" s="1032"/>
      <c r="EA132" s="1032"/>
      <c r="EB132" s="1032"/>
      <c r="EC132" s="1032"/>
      <c r="ED132" s="1032"/>
      <c r="EE132" s="1032"/>
      <c r="EF132" s="1032"/>
      <c r="EG132" s="1032"/>
      <c r="EH132" s="1032"/>
      <c r="EI132" s="1032"/>
      <c r="EJ132" s="1032"/>
      <c r="EK132" s="1032"/>
      <c r="EL132" s="1032"/>
      <c r="EM132" s="1032"/>
    </row>
    <row r="133" spans="1:143" ht="4.5" customHeight="1">
      <c r="A133" s="185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185"/>
      <c r="AW133" s="185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  <c r="CE133" s="207"/>
      <c r="CF133" s="207"/>
      <c r="CG133" s="207"/>
      <c r="CH133" s="207"/>
      <c r="CI133" s="207"/>
      <c r="CJ133" s="207"/>
      <c r="CK133" s="207"/>
      <c r="CL133" s="207"/>
      <c r="CM133" s="207"/>
      <c r="CN133" s="207"/>
      <c r="CO133" s="207"/>
      <c r="CP133" s="207"/>
      <c r="CQ133" s="207"/>
      <c r="CS133" s="185"/>
      <c r="CT133" s="207"/>
      <c r="CU133" s="207"/>
      <c r="CV133" s="207"/>
      <c r="CW133" s="207"/>
      <c r="CX133" s="207"/>
      <c r="CY133" s="207"/>
      <c r="CZ133" s="207"/>
      <c r="DA133" s="207"/>
      <c r="DB133" s="207"/>
      <c r="DC133" s="207"/>
      <c r="DD133" s="207"/>
      <c r="DE133" s="207"/>
      <c r="DF133" s="207"/>
      <c r="DG133" s="207"/>
      <c r="DH133" s="207"/>
      <c r="DI133" s="207"/>
      <c r="DJ133" s="207"/>
      <c r="DK133" s="207"/>
      <c r="DL133" s="207"/>
      <c r="DM133" s="207"/>
      <c r="DN133" s="207"/>
      <c r="DO133" s="207"/>
      <c r="DP133" s="207"/>
      <c r="DQ133" s="207"/>
      <c r="DR133" s="207"/>
      <c r="DS133" s="207"/>
      <c r="DT133" s="207"/>
      <c r="DU133" s="207"/>
      <c r="DV133" s="207"/>
      <c r="DW133" s="207"/>
      <c r="DX133" s="207"/>
      <c r="DY133" s="207"/>
      <c r="DZ133" s="207"/>
      <c r="EA133" s="207"/>
      <c r="EB133" s="207"/>
      <c r="EC133" s="207"/>
      <c r="ED133" s="207"/>
      <c r="EE133" s="207"/>
      <c r="EF133" s="207"/>
      <c r="EG133" s="207"/>
      <c r="EH133" s="207"/>
      <c r="EI133" s="207"/>
      <c r="EJ133" s="207"/>
      <c r="EK133" s="207"/>
      <c r="EL133" s="207"/>
      <c r="EM133" s="207"/>
    </row>
    <row r="134" spans="1:143" ht="18.75" customHeight="1">
      <c r="A134" s="185"/>
      <c r="B134" s="1018" t="s">
        <v>677</v>
      </c>
      <c r="C134" s="1018"/>
      <c r="D134" s="1018"/>
      <c r="E134" s="1018"/>
      <c r="F134" s="1019">
        <f>AA$38</f>
        <v>0</v>
      </c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209"/>
      <c r="X134" s="209"/>
      <c r="Y134" s="1018" t="s">
        <v>678</v>
      </c>
      <c r="Z134" s="1018"/>
      <c r="AA134" s="1018"/>
      <c r="AB134" s="1018"/>
      <c r="AC134" s="1018"/>
      <c r="AD134" s="1018"/>
      <c r="AE134" s="1018"/>
      <c r="AF134" s="1018"/>
      <c r="AG134" s="1018"/>
      <c r="AH134" s="1018"/>
      <c r="AI134" s="1018"/>
      <c r="AJ134" s="1018"/>
      <c r="AK134" s="1018"/>
      <c r="AL134" s="1018"/>
      <c r="AM134" s="1018"/>
      <c r="AN134" s="1018"/>
      <c r="AO134" s="1018"/>
      <c r="AP134" s="1018"/>
      <c r="AQ134" s="1018"/>
      <c r="AR134" s="1018"/>
      <c r="AS134" s="1018"/>
      <c r="AT134" s="1018"/>
      <c r="AU134" s="1018"/>
      <c r="AV134" s="185"/>
      <c r="AW134" s="185"/>
      <c r="AX134" s="1018" t="s">
        <v>677</v>
      </c>
      <c r="AY134" s="1018"/>
      <c r="AZ134" s="1018"/>
      <c r="BA134" s="1018"/>
      <c r="BB134" s="1019">
        <f>BW$38</f>
        <v>0</v>
      </c>
      <c r="BC134" s="1019"/>
      <c r="BD134" s="1019"/>
      <c r="BE134" s="1019"/>
      <c r="BF134" s="1019"/>
      <c r="BG134" s="1019"/>
      <c r="BH134" s="1019"/>
      <c r="BI134" s="1019"/>
      <c r="BJ134" s="1019"/>
      <c r="BK134" s="1019"/>
      <c r="BL134" s="1019"/>
      <c r="BM134" s="1019"/>
      <c r="BN134" s="1019"/>
      <c r="BO134" s="1019"/>
      <c r="BP134" s="1019"/>
      <c r="BQ134" s="1019"/>
      <c r="BR134" s="1019"/>
      <c r="BS134" s="209"/>
      <c r="BT134" s="209"/>
      <c r="BU134" s="1018" t="s">
        <v>678</v>
      </c>
      <c r="BV134" s="1018"/>
      <c r="BW134" s="1018"/>
      <c r="BX134" s="1018"/>
      <c r="BY134" s="1018"/>
      <c r="BZ134" s="1018"/>
      <c r="CA134" s="1018"/>
      <c r="CB134" s="1018"/>
      <c r="CC134" s="1018"/>
      <c r="CD134" s="1018"/>
      <c r="CE134" s="1018"/>
      <c r="CF134" s="1018"/>
      <c r="CG134" s="1018"/>
      <c r="CH134" s="1018"/>
      <c r="CI134" s="1018"/>
      <c r="CJ134" s="1018"/>
      <c r="CK134" s="1018"/>
      <c r="CL134" s="1018"/>
      <c r="CM134" s="1018"/>
      <c r="CN134" s="1018"/>
      <c r="CO134" s="1018"/>
      <c r="CP134" s="1018"/>
      <c r="CQ134" s="1018"/>
      <c r="CS134" s="185"/>
      <c r="CT134" s="1018" t="s">
        <v>677</v>
      </c>
      <c r="CU134" s="1018"/>
      <c r="CV134" s="1018"/>
      <c r="CW134" s="1018"/>
      <c r="CX134" s="1019">
        <f>DS$38</f>
        <v>0</v>
      </c>
      <c r="CY134" s="1019"/>
      <c r="CZ134" s="1019"/>
      <c r="DA134" s="1019"/>
      <c r="DB134" s="1019"/>
      <c r="DC134" s="1019"/>
      <c r="DD134" s="1019"/>
      <c r="DE134" s="1019"/>
      <c r="DF134" s="1019"/>
      <c r="DG134" s="1019"/>
      <c r="DH134" s="1019"/>
      <c r="DI134" s="1019"/>
      <c r="DJ134" s="1019"/>
      <c r="DK134" s="1019"/>
      <c r="DL134" s="1019"/>
      <c r="DM134" s="1019"/>
      <c r="DN134" s="1019"/>
      <c r="DO134" s="209"/>
      <c r="DP134" s="209"/>
      <c r="DQ134" s="1018" t="s">
        <v>678</v>
      </c>
      <c r="DR134" s="1018"/>
      <c r="DS134" s="1018"/>
      <c r="DT134" s="1018"/>
      <c r="DU134" s="1018"/>
      <c r="DV134" s="1018"/>
      <c r="DW134" s="1018"/>
      <c r="DX134" s="1018"/>
      <c r="DY134" s="1018"/>
      <c r="DZ134" s="1018"/>
      <c r="EA134" s="1018"/>
      <c r="EB134" s="1018"/>
      <c r="EC134" s="1018"/>
      <c r="ED134" s="1018"/>
      <c r="EE134" s="1018"/>
      <c r="EF134" s="1018"/>
      <c r="EG134" s="1018"/>
      <c r="EH134" s="1018"/>
      <c r="EI134" s="1018"/>
      <c r="EJ134" s="1018"/>
      <c r="EK134" s="1018"/>
      <c r="EL134" s="1018"/>
      <c r="EM134" s="1018"/>
    </row>
    <row r="135" spans="1:143" ht="18.75" customHeight="1">
      <c r="A135" s="185"/>
      <c r="B135" s="1018" t="s">
        <v>679</v>
      </c>
      <c r="C135" s="1018"/>
      <c r="D135" s="1018"/>
      <c r="E135" s="1018"/>
      <c r="F135" s="1018"/>
      <c r="G135" s="1018"/>
      <c r="H135" s="1018"/>
      <c r="I135" s="1019">
        <f>I$17</f>
        <v>0</v>
      </c>
      <c r="J135" s="1019"/>
      <c r="K135" s="1019"/>
      <c r="L135" s="1019"/>
      <c r="M135" s="1019"/>
      <c r="N135" s="1019"/>
      <c r="O135" s="1020" t="s">
        <v>680</v>
      </c>
      <c r="P135" s="1020"/>
      <c r="Q135" s="1028">
        <f>I$18</f>
        <v>0</v>
      </c>
      <c r="R135" s="1028"/>
      <c r="S135" s="1028"/>
      <c r="T135" s="1028"/>
      <c r="U135" s="1028"/>
      <c r="V135" s="1028"/>
      <c r="W135" s="211"/>
      <c r="X135" s="209"/>
      <c r="Y135" s="1019" t="str">
        <f>B$40</f>
        <v>${name_ik}</v>
      </c>
      <c r="Z135" s="1019"/>
      <c r="AA135" s="1019"/>
      <c r="AB135" s="1019"/>
      <c r="AC135" s="1019"/>
      <c r="AD135" s="1019"/>
      <c r="AE135" s="1019"/>
      <c r="AF135" s="1019"/>
      <c r="AG135" s="1019"/>
      <c r="AH135" s="1019"/>
      <c r="AI135" s="1019"/>
      <c r="AJ135" s="1019"/>
      <c r="AK135" s="1019"/>
      <c r="AL135" s="1019"/>
      <c r="AM135" s="1019"/>
      <c r="AN135" s="1019"/>
      <c r="AO135" s="1019"/>
      <c r="AP135" s="1019"/>
      <c r="AQ135" s="1019"/>
      <c r="AR135" s="1019"/>
      <c r="AS135" s="1019"/>
      <c r="AT135" s="1019"/>
      <c r="AU135" s="1019"/>
      <c r="AV135" s="185"/>
      <c r="AW135" s="185"/>
      <c r="AX135" s="1018" t="s">
        <v>679</v>
      </c>
      <c r="AY135" s="1018"/>
      <c r="AZ135" s="1018"/>
      <c r="BA135" s="1018"/>
      <c r="BB135" s="1018"/>
      <c r="BC135" s="1018"/>
      <c r="BD135" s="1018"/>
      <c r="BE135" s="1019">
        <f>BE$17</f>
        <v>0</v>
      </c>
      <c r="BF135" s="1019"/>
      <c r="BG135" s="1019"/>
      <c r="BH135" s="1019"/>
      <c r="BI135" s="1019"/>
      <c r="BJ135" s="1019"/>
      <c r="BK135" s="1020" t="s">
        <v>680</v>
      </c>
      <c r="BL135" s="1020"/>
      <c r="BM135" s="1028">
        <f>BE$18</f>
        <v>0</v>
      </c>
      <c r="BN135" s="1028"/>
      <c r="BO135" s="1028"/>
      <c r="BP135" s="1028"/>
      <c r="BQ135" s="1028"/>
      <c r="BR135" s="1028"/>
      <c r="BS135" s="211"/>
      <c r="BT135" s="209"/>
      <c r="BU135" s="1019" t="str">
        <f>AX$40</f>
        <v>${name_ik}</v>
      </c>
      <c r="BV135" s="1019"/>
      <c r="BW135" s="1019"/>
      <c r="BX135" s="1019"/>
      <c r="BY135" s="1019"/>
      <c r="BZ135" s="1019"/>
      <c r="CA135" s="1019"/>
      <c r="CB135" s="1019"/>
      <c r="CC135" s="1019"/>
      <c r="CD135" s="1019"/>
      <c r="CE135" s="1019"/>
      <c r="CF135" s="1019"/>
      <c r="CG135" s="1019"/>
      <c r="CH135" s="1019"/>
      <c r="CI135" s="1019"/>
      <c r="CJ135" s="1019"/>
      <c r="CK135" s="1019"/>
      <c r="CL135" s="1019"/>
      <c r="CM135" s="1019"/>
      <c r="CN135" s="1019"/>
      <c r="CO135" s="1019"/>
      <c r="CP135" s="1019"/>
      <c r="CQ135" s="1019"/>
      <c r="CS135" s="185"/>
      <c r="CT135" s="1018" t="s">
        <v>679</v>
      </c>
      <c r="CU135" s="1018"/>
      <c r="CV135" s="1018"/>
      <c r="CW135" s="1018"/>
      <c r="CX135" s="1018"/>
      <c r="CY135" s="1018"/>
      <c r="CZ135" s="1018"/>
      <c r="DA135" s="1019">
        <f>DA$17</f>
        <v>0</v>
      </c>
      <c r="DB135" s="1019"/>
      <c r="DC135" s="1019"/>
      <c r="DD135" s="1019"/>
      <c r="DE135" s="1019"/>
      <c r="DF135" s="1019"/>
      <c r="DG135" s="1020" t="s">
        <v>680</v>
      </c>
      <c r="DH135" s="1020"/>
      <c r="DI135" s="1028">
        <f>DA$18</f>
        <v>0</v>
      </c>
      <c r="DJ135" s="1028"/>
      <c r="DK135" s="1028"/>
      <c r="DL135" s="1028"/>
      <c r="DM135" s="1028"/>
      <c r="DN135" s="1028"/>
      <c r="DO135" s="211"/>
      <c r="DP135" s="209"/>
      <c r="DQ135" s="1019" t="str">
        <f>CT$40</f>
        <v>${name_ik}</v>
      </c>
      <c r="DR135" s="1019"/>
      <c r="DS135" s="1019"/>
      <c r="DT135" s="1019"/>
      <c r="DU135" s="1019"/>
      <c r="DV135" s="1019"/>
      <c r="DW135" s="1019"/>
      <c r="DX135" s="1019"/>
      <c r="DY135" s="1019"/>
      <c r="DZ135" s="1019"/>
      <c r="EA135" s="1019"/>
      <c r="EB135" s="1019"/>
      <c r="EC135" s="1019"/>
      <c r="ED135" s="1019"/>
      <c r="EE135" s="1019"/>
      <c r="EF135" s="1019"/>
      <c r="EG135" s="1019"/>
      <c r="EH135" s="1019"/>
      <c r="EI135" s="1019"/>
      <c r="EJ135" s="1019"/>
      <c r="EK135" s="1019"/>
      <c r="EL135" s="1019"/>
      <c r="EM135" s="1019"/>
    </row>
    <row r="136" spans="1:143" ht="75.75" customHeight="1">
      <c r="A136" s="185"/>
      <c r="B136" s="1018" t="s">
        <v>681</v>
      </c>
      <c r="C136" s="1018"/>
      <c r="D136" s="1018"/>
      <c r="E136" s="1018"/>
      <c r="F136" s="1019">
        <f>I$19</f>
        <v>0</v>
      </c>
      <c r="G136" s="1019"/>
      <c r="H136" s="1019"/>
      <c r="I136" s="1019"/>
      <c r="J136" s="1019"/>
      <c r="K136" s="1019"/>
      <c r="L136" s="1019"/>
      <c r="M136" s="1019"/>
      <c r="N136" s="1019"/>
      <c r="O136" s="1019"/>
      <c r="P136" s="1019"/>
      <c r="Q136" s="1019"/>
      <c r="R136" s="1019"/>
      <c r="S136" s="1019"/>
      <c r="T136" s="1019"/>
      <c r="U136" s="1019"/>
      <c r="V136" s="1019"/>
      <c r="W136" s="211"/>
      <c r="X136" s="212"/>
      <c r="Y136" s="1019"/>
      <c r="Z136" s="1019"/>
      <c r="AA136" s="1019"/>
      <c r="AB136" s="1019"/>
      <c r="AC136" s="1019"/>
      <c r="AD136" s="1019"/>
      <c r="AE136" s="1019"/>
      <c r="AF136" s="1019"/>
      <c r="AG136" s="1019"/>
      <c r="AH136" s="1019"/>
      <c r="AI136" s="1019"/>
      <c r="AJ136" s="1019"/>
      <c r="AK136" s="1019"/>
      <c r="AL136" s="1019"/>
      <c r="AM136" s="1019"/>
      <c r="AN136" s="1019"/>
      <c r="AO136" s="1019"/>
      <c r="AP136" s="1019"/>
      <c r="AQ136" s="1019"/>
      <c r="AR136" s="1019"/>
      <c r="AS136" s="1019"/>
      <c r="AT136" s="1019"/>
      <c r="AU136" s="1019"/>
      <c r="AV136" s="185"/>
      <c r="AW136" s="185"/>
      <c r="AX136" s="1018" t="s">
        <v>681</v>
      </c>
      <c r="AY136" s="1018"/>
      <c r="AZ136" s="1018"/>
      <c r="BA136" s="1018"/>
      <c r="BB136" s="1019">
        <f>BE$19</f>
        <v>0</v>
      </c>
      <c r="BC136" s="1019"/>
      <c r="BD136" s="1019"/>
      <c r="BE136" s="1019"/>
      <c r="BF136" s="1019"/>
      <c r="BG136" s="1019"/>
      <c r="BH136" s="1019"/>
      <c r="BI136" s="1019"/>
      <c r="BJ136" s="1019"/>
      <c r="BK136" s="1019"/>
      <c r="BL136" s="1019"/>
      <c r="BM136" s="1019"/>
      <c r="BN136" s="1019"/>
      <c r="BO136" s="1019"/>
      <c r="BP136" s="1019"/>
      <c r="BQ136" s="1019"/>
      <c r="BR136" s="1019"/>
      <c r="BS136" s="211"/>
      <c r="BT136" s="212"/>
      <c r="BU136" s="1019"/>
      <c r="BV136" s="1019"/>
      <c r="BW136" s="1019"/>
      <c r="BX136" s="1019"/>
      <c r="BY136" s="1019"/>
      <c r="BZ136" s="1019"/>
      <c r="CA136" s="1019"/>
      <c r="CB136" s="1019"/>
      <c r="CC136" s="1019"/>
      <c r="CD136" s="1019"/>
      <c r="CE136" s="1019"/>
      <c r="CF136" s="1019"/>
      <c r="CG136" s="1019"/>
      <c r="CH136" s="1019"/>
      <c r="CI136" s="1019"/>
      <c r="CJ136" s="1019"/>
      <c r="CK136" s="1019"/>
      <c r="CL136" s="1019"/>
      <c r="CM136" s="1019"/>
      <c r="CN136" s="1019"/>
      <c r="CO136" s="1019"/>
      <c r="CP136" s="1019"/>
      <c r="CQ136" s="1019"/>
      <c r="CS136" s="185"/>
      <c r="CT136" s="1018" t="s">
        <v>681</v>
      </c>
      <c r="CU136" s="1018"/>
      <c r="CV136" s="1018"/>
      <c r="CW136" s="1018"/>
      <c r="CX136" s="1019">
        <f>DA$19</f>
        <v>0</v>
      </c>
      <c r="CY136" s="1019"/>
      <c r="CZ136" s="1019"/>
      <c r="DA136" s="1019"/>
      <c r="DB136" s="1019"/>
      <c r="DC136" s="1019"/>
      <c r="DD136" s="1019"/>
      <c r="DE136" s="1019"/>
      <c r="DF136" s="1019"/>
      <c r="DG136" s="1019"/>
      <c r="DH136" s="1019"/>
      <c r="DI136" s="1019"/>
      <c r="DJ136" s="1019"/>
      <c r="DK136" s="1019"/>
      <c r="DL136" s="1019"/>
      <c r="DM136" s="1019"/>
      <c r="DN136" s="1019"/>
      <c r="DO136" s="211"/>
      <c r="DP136" s="212"/>
      <c r="DQ136" s="1019"/>
      <c r="DR136" s="1019"/>
      <c r="DS136" s="1019"/>
      <c r="DT136" s="1019"/>
      <c r="DU136" s="1019"/>
      <c r="DV136" s="1019"/>
      <c r="DW136" s="1019"/>
      <c r="DX136" s="1019"/>
      <c r="DY136" s="1019"/>
      <c r="DZ136" s="1019"/>
      <c r="EA136" s="1019"/>
      <c r="EB136" s="1019"/>
      <c r="EC136" s="1019"/>
      <c r="ED136" s="1019"/>
      <c r="EE136" s="1019"/>
      <c r="EF136" s="1019"/>
      <c r="EG136" s="1019"/>
      <c r="EH136" s="1019"/>
      <c r="EI136" s="1019"/>
      <c r="EJ136" s="1019"/>
      <c r="EK136" s="1019"/>
      <c r="EL136" s="1019"/>
      <c r="EM136" s="1019"/>
    </row>
    <row r="137" spans="1:143" ht="18.75" customHeight="1">
      <c r="A137" s="185"/>
      <c r="B137" s="1020" t="s">
        <v>682</v>
      </c>
      <c r="C137" s="1020"/>
      <c r="D137" s="1020"/>
      <c r="E137" s="1020"/>
      <c r="F137" s="1020"/>
      <c r="G137" s="1020"/>
      <c r="H137" s="1029">
        <f>I$20</f>
        <v>0</v>
      </c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211"/>
      <c r="X137" s="20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85"/>
      <c r="AW137" s="185"/>
      <c r="AX137" s="1020" t="s">
        <v>682</v>
      </c>
      <c r="AY137" s="1020"/>
      <c r="AZ137" s="1020"/>
      <c r="BA137" s="1020"/>
      <c r="BB137" s="1020"/>
      <c r="BC137" s="1020"/>
      <c r="BD137" s="1029">
        <f>BE$20</f>
        <v>0</v>
      </c>
      <c r="BE137" s="1019"/>
      <c r="BF137" s="1019"/>
      <c r="BG137" s="1019"/>
      <c r="BH137" s="1019"/>
      <c r="BI137" s="1019"/>
      <c r="BJ137" s="1019"/>
      <c r="BK137" s="1019"/>
      <c r="BL137" s="1019"/>
      <c r="BM137" s="1019"/>
      <c r="BN137" s="1019"/>
      <c r="BO137" s="1019"/>
      <c r="BP137" s="1019"/>
      <c r="BQ137" s="1019"/>
      <c r="BR137" s="1019"/>
      <c r="BS137" s="211"/>
      <c r="BT137" s="209"/>
      <c r="BU137" s="1019"/>
      <c r="BV137" s="1019"/>
      <c r="BW137" s="1019"/>
      <c r="BX137" s="1019"/>
      <c r="BY137" s="1019"/>
      <c r="BZ137" s="1019"/>
      <c r="CA137" s="1019"/>
      <c r="CB137" s="1019"/>
      <c r="CC137" s="1019"/>
      <c r="CD137" s="1019"/>
      <c r="CE137" s="1019"/>
      <c r="CF137" s="1019"/>
      <c r="CG137" s="1019"/>
      <c r="CH137" s="1019"/>
      <c r="CI137" s="1019"/>
      <c r="CJ137" s="1019"/>
      <c r="CK137" s="1019"/>
      <c r="CL137" s="1019"/>
      <c r="CM137" s="1019"/>
      <c r="CN137" s="1019"/>
      <c r="CO137" s="1019"/>
      <c r="CP137" s="1019"/>
      <c r="CQ137" s="1019"/>
      <c r="CS137" s="185"/>
      <c r="CT137" s="1020" t="s">
        <v>682</v>
      </c>
      <c r="CU137" s="1020"/>
      <c r="CV137" s="1020"/>
      <c r="CW137" s="1020"/>
      <c r="CX137" s="1020"/>
      <c r="CY137" s="1020"/>
      <c r="CZ137" s="1029">
        <f>DA$20</f>
        <v>0</v>
      </c>
      <c r="DA137" s="1019"/>
      <c r="DB137" s="1019"/>
      <c r="DC137" s="1019"/>
      <c r="DD137" s="1019"/>
      <c r="DE137" s="1019"/>
      <c r="DF137" s="1019"/>
      <c r="DG137" s="1019"/>
      <c r="DH137" s="1019"/>
      <c r="DI137" s="1019"/>
      <c r="DJ137" s="1019"/>
      <c r="DK137" s="1019"/>
      <c r="DL137" s="1019"/>
      <c r="DM137" s="1019"/>
      <c r="DN137" s="1019"/>
      <c r="DO137" s="211"/>
      <c r="DP137" s="209"/>
      <c r="DQ137" s="1019"/>
      <c r="DR137" s="1019"/>
      <c r="DS137" s="1019"/>
      <c r="DT137" s="1019"/>
      <c r="DU137" s="1019"/>
      <c r="DV137" s="1019"/>
      <c r="DW137" s="1019"/>
      <c r="DX137" s="1019"/>
      <c r="DY137" s="1019"/>
      <c r="DZ137" s="1019"/>
      <c r="EA137" s="1019"/>
      <c r="EB137" s="1019"/>
      <c r="EC137" s="1019"/>
      <c r="ED137" s="1019"/>
      <c r="EE137" s="1019"/>
      <c r="EF137" s="1019"/>
      <c r="EG137" s="1019"/>
      <c r="EH137" s="1019"/>
      <c r="EI137" s="1019"/>
      <c r="EJ137" s="1019"/>
      <c r="EK137" s="1019"/>
      <c r="EL137" s="1019"/>
      <c r="EM137" s="1019"/>
    </row>
    <row r="138" spans="1:143" ht="50.25" customHeight="1">
      <c r="A138" s="185"/>
      <c r="B138" s="1018" t="s">
        <v>683</v>
      </c>
      <c r="C138" s="1018"/>
      <c r="D138" s="1018"/>
      <c r="E138" s="1018"/>
      <c r="F138" s="1019">
        <f>I$21</f>
        <v>0</v>
      </c>
      <c r="G138" s="1019"/>
      <c r="H138" s="1019"/>
      <c r="I138" s="1019"/>
      <c r="J138" s="1019"/>
      <c r="K138" s="1019"/>
      <c r="L138" s="1019"/>
      <c r="M138" s="1019"/>
      <c r="N138" s="1019"/>
      <c r="O138" s="1019"/>
      <c r="P138" s="1019"/>
      <c r="Q138" s="1019"/>
      <c r="R138" s="1019"/>
      <c r="S138" s="1019"/>
      <c r="T138" s="1019"/>
      <c r="U138" s="1019"/>
      <c r="V138" s="1019"/>
      <c r="W138" s="211"/>
      <c r="X138" s="209"/>
      <c r="Y138" s="1018" t="s">
        <v>683</v>
      </c>
      <c r="Z138" s="1018"/>
      <c r="AA138" s="1018"/>
      <c r="AB138" s="1018"/>
      <c r="AC138" s="1018"/>
      <c r="AD138" s="1019">
        <f>I$7</f>
        <v>0</v>
      </c>
      <c r="AE138" s="1019"/>
      <c r="AF138" s="1019"/>
      <c r="AG138" s="1019"/>
      <c r="AH138" s="1019"/>
      <c r="AI138" s="1019"/>
      <c r="AJ138" s="1019"/>
      <c r="AK138" s="1019"/>
      <c r="AL138" s="1019"/>
      <c r="AM138" s="1019"/>
      <c r="AN138" s="1019"/>
      <c r="AO138" s="1019"/>
      <c r="AP138" s="1019"/>
      <c r="AQ138" s="1019"/>
      <c r="AR138" s="1019"/>
      <c r="AS138" s="1019"/>
      <c r="AT138" s="1019"/>
      <c r="AU138" s="1019"/>
      <c r="AV138" s="185"/>
      <c r="AW138" s="185"/>
      <c r="AX138" s="1018" t="s">
        <v>683</v>
      </c>
      <c r="AY138" s="1018"/>
      <c r="AZ138" s="1018"/>
      <c r="BA138" s="1018"/>
      <c r="BB138" s="1019">
        <f>BE$21</f>
        <v>0</v>
      </c>
      <c r="BC138" s="1019"/>
      <c r="BD138" s="1019"/>
      <c r="BE138" s="1019"/>
      <c r="BF138" s="1019"/>
      <c r="BG138" s="1019"/>
      <c r="BH138" s="1019"/>
      <c r="BI138" s="1019"/>
      <c r="BJ138" s="1019"/>
      <c r="BK138" s="1019"/>
      <c r="BL138" s="1019"/>
      <c r="BM138" s="1019"/>
      <c r="BN138" s="1019"/>
      <c r="BO138" s="1019"/>
      <c r="BP138" s="1019"/>
      <c r="BQ138" s="1019"/>
      <c r="BR138" s="1019"/>
      <c r="BS138" s="211"/>
      <c r="BT138" s="209"/>
      <c r="BU138" s="1018" t="s">
        <v>683</v>
      </c>
      <c r="BV138" s="1018"/>
      <c r="BW138" s="1018"/>
      <c r="BX138" s="1018"/>
      <c r="BY138" s="1018"/>
      <c r="BZ138" s="1019">
        <f>BE$7</f>
        <v>0</v>
      </c>
      <c r="CA138" s="1019"/>
      <c r="CB138" s="1019"/>
      <c r="CC138" s="1019"/>
      <c r="CD138" s="1019"/>
      <c r="CE138" s="1019"/>
      <c r="CF138" s="1019"/>
      <c r="CG138" s="1019"/>
      <c r="CH138" s="1019"/>
      <c r="CI138" s="1019"/>
      <c r="CJ138" s="1019"/>
      <c r="CK138" s="1019"/>
      <c r="CL138" s="1019"/>
      <c r="CM138" s="1019"/>
      <c r="CN138" s="1019"/>
      <c r="CO138" s="1019"/>
      <c r="CP138" s="1019"/>
      <c r="CQ138" s="1019"/>
      <c r="CS138" s="185"/>
      <c r="CT138" s="1018" t="s">
        <v>683</v>
      </c>
      <c r="CU138" s="1018"/>
      <c r="CV138" s="1018"/>
      <c r="CW138" s="1018"/>
      <c r="CX138" s="1019">
        <f>DA$21</f>
        <v>0</v>
      </c>
      <c r="CY138" s="1019"/>
      <c r="CZ138" s="1019"/>
      <c r="DA138" s="1019"/>
      <c r="DB138" s="1019"/>
      <c r="DC138" s="1019"/>
      <c r="DD138" s="1019"/>
      <c r="DE138" s="1019"/>
      <c r="DF138" s="1019"/>
      <c r="DG138" s="1019"/>
      <c r="DH138" s="1019"/>
      <c r="DI138" s="1019"/>
      <c r="DJ138" s="1019"/>
      <c r="DK138" s="1019"/>
      <c r="DL138" s="1019"/>
      <c r="DM138" s="1019"/>
      <c r="DN138" s="1019"/>
      <c r="DO138" s="211"/>
      <c r="DP138" s="209"/>
      <c r="DQ138" s="1018" t="s">
        <v>683</v>
      </c>
      <c r="DR138" s="1018"/>
      <c r="DS138" s="1018"/>
      <c r="DT138" s="1018"/>
      <c r="DU138" s="1018"/>
      <c r="DV138" s="1019">
        <f>DA$7</f>
        <v>0</v>
      </c>
      <c r="DW138" s="1019"/>
      <c r="DX138" s="1019"/>
      <c r="DY138" s="1019"/>
      <c r="DZ138" s="1019"/>
      <c r="EA138" s="1019"/>
      <c r="EB138" s="1019"/>
      <c r="EC138" s="1019"/>
      <c r="ED138" s="1019"/>
      <c r="EE138" s="1019"/>
      <c r="EF138" s="1019"/>
      <c r="EG138" s="1019"/>
      <c r="EH138" s="1019"/>
      <c r="EI138" s="1019"/>
      <c r="EJ138" s="1019"/>
      <c r="EK138" s="1019"/>
      <c r="EL138" s="1019"/>
      <c r="EM138" s="1019"/>
    </row>
    <row r="139" spans="1:143" ht="18.75" customHeight="1">
      <c r="A139" s="185"/>
      <c r="B139" s="1018" t="s">
        <v>684</v>
      </c>
      <c r="C139" s="1018"/>
      <c r="D139" s="1018"/>
      <c r="E139" s="1018"/>
      <c r="F139" s="1018"/>
      <c r="G139" s="1018"/>
      <c r="H139" s="1018"/>
      <c r="I139" s="1021">
        <f>I$22</f>
        <v>0</v>
      </c>
      <c r="J139" s="1021"/>
      <c r="K139" s="1021"/>
      <c r="L139" s="1021"/>
      <c r="M139" s="1021"/>
      <c r="N139" s="1021"/>
      <c r="O139" s="1021"/>
      <c r="P139" s="1021"/>
      <c r="Q139" s="1021"/>
      <c r="R139" s="1021"/>
      <c r="S139" s="1021"/>
      <c r="T139" s="1021"/>
      <c r="U139" s="1021"/>
      <c r="V139" s="1021"/>
      <c r="W139" s="211"/>
      <c r="X139" s="209"/>
      <c r="Y139" s="1027"/>
      <c r="Z139" s="1027"/>
      <c r="AA139" s="1027"/>
      <c r="AB139" s="1027"/>
      <c r="AC139" s="1027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85"/>
      <c r="AW139" s="185"/>
      <c r="AX139" s="1018" t="s">
        <v>684</v>
      </c>
      <c r="AY139" s="1018"/>
      <c r="AZ139" s="1018"/>
      <c r="BA139" s="1018"/>
      <c r="BB139" s="1018"/>
      <c r="BC139" s="1018"/>
      <c r="BD139" s="1018"/>
      <c r="BE139" s="1021">
        <f>BE$22</f>
        <v>0</v>
      </c>
      <c r="BF139" s="1021"/>
      <c r="BG139" s="1021"/>
      <c r="BH139" s="1021"/>
      <c r="BI139" s="1021"/>
      <c r="BJ139" s="1021"/>
      <c r="BK139" s="1021"/>
      <c r="BL139" s="1021"/>
      <c r="BM139" s="1021"/>
      <c r="BN139" s="1021"/>
      <c r="BO139" s="1021"/>
      <c r="BP139" s="1021"/>
      <c r="BQ139" s="1021"/>
      <c r="BR139" s="1021"/>
      <c r="BS139" s="211"/>
      <c r="BT139" s="209"/>
      <c r="BU139" s="1027"/>
      <c r="BV139" s="1027"/>
      <c r="BW139" s="1027"/>
      <c r="BX139" s="1027"/>
      <c r="BY139" s="1027"/>
      <c r="BZ139" s="1019"/>
      <c r="CA139" s="1019"/>
      <c r="CB139" s="1019"/>
      <c r="CC139" s="1019"/>
      <c r="CD139" s="1019"/>
      <c r="CE139" s="1019"/>
      <c r="CF139" s="1019"/>
      <c r="CG139" s="1019"/>
      <c r="CH139" s="1019"/>
      <c r="CI139" s="1019"/>
      <c r="CJ139" s="1019"/>
      <c r="CK139" s="1019"/>
      <c r="CL139" s="1019"/>
      <c r="CM139" s="1019"/>
      <c r="CN139" s="1019"/>
      <c r="CO139" s="1019"/>
      <c r="CP139" s="1019"/>
      <c r="CQ139" s="1019"/>
      <c r="CS139" s="185"/>
      <c r="CT139" s="1018" t="s">
        <v>684</v>
      </c>
      <c r="CU139" s="1018"/>
      <c r="CV139" s="1018"/>
      <c r="CW139" s="1018"/>
      <c r="CX139" s="1018"/>
      <c r="CY139" s="1018"/>
      <c r="CZ139" s="1018"/>
      <c r="DA139" s="1021">
        <f>DA$22</f>
        <v>0</v>
      </c>
      <c r="DB139" s="1021"/>
      <c r="DC139" s="1021"/>
      <c r="DD139" s="1021"/>
      <c r="DE139" s="1021"/>
      <c r="DF139" s="1021"/>
      <c r="DG139" s="1021"/>
      <c r="DH139" s="1021"/>
      <c r="DI139" s="1021"/>
      <c r="DJ139" s="1021"/>
      <c r="DK139" s="1021"/>
      <c r="DL139" s="1021"/>
      <c r="DM139" s="1021"/>
      <c r="DN139" s="1021"/>
      <c r="DO139" s="211"/>
      <c r="DP139" s="209"/>
      <c r="DQ139" s="1027"/>
      <c r="DR139" s="1027"/>
      <c r="DS139" s="1027"/>
      <c r="DT139" s="1027"/>
      <c r="DU139" s="1027"/>
      <c r="DV139" s="1019"/>
      <c r="DW139" s="1019"/>
      <c r="DX139" s="1019"/>
      <c r="DY139" s="1019"/>
      <c r="DZ139" s="1019"/>
      <c r="EA139" s="1019"/>
      <c r="EB139" s="1019"/>
      <c r="EC139" s="1019"/>
      <c r="ED139" s="1019"/>
      <c r="EE139" s="1019"/>
      <c r="EF139" s="1019"/>
      <c r="EG139" s="1019"/>
      <c r="EH139" s="1019"/>
      <c r="EI139" s="1019"/>
      <c r="EJ139" s="1019"/>
      <c r="EK139" s="1019"/>
      <c r="EL139" s="1019"/>
      <c r="EM139" s="1019"/>
    </row>
    <row r="140" spans="1:143" ht="18.75" customHeight="1">
      <c r="A140" s="185"/>
      <c r="B140" s="1018" t="s">
        <v>685</v>
      </c>
      <c r="C140" s="1018"/>
      <c r="D140" s="1018"/>
      <c r="E140" s="1018"/>
      <c r="F140" s="1019">
        <f>I$23</f>
        <v>0</v>
      </c>
      <c r="G140" s="1019"/>
      <c r="H140" s="1019"/>
      <c r="I140" s="1019"/>
      <c r="J140" s="1019"/>
      <c r="K140" s="1019"/>
      <c r="L140" s="1019"/>
      <c r="M140" s="1019"/>
      <c r="N140" s="1019"/>
      <c r="O140" s="1019"/>
      <c r="P140" s="1019"/>
      <c r="Q140" s="1019"/>
      <c r="R140" s="1019"/>
      <c r="S140" s="1019"/>
      <c r="T140" s="1019"/>
      <c r="U140" s="1019"/>
      <c r="V140" s="1019"/>
      <c r="W140" s="211"/>
      <c r="X140" s="209"/>
      <c r="Y140" s="213"/>
      <c r="Z140" s="213"/>
      <c r="AA140" s="213"/>
      <c r="AB140" s="213"/>
      <c r="AC140" s="213"/>
      <c r="AD140" s="1019"/>
      <c r="AE140" s="1019"/>
      <c r="AF140" s="1019"/>
      <c r="AG140" s="1019"/>
      <c r="AH140" s="1019"/>
      <c r="AI140" s="1019"/>
      <c r="AJ140" s="1019"/>
      <c r="AK140" s="1019"/>
      <c r="AL140" s="1019"/>
      <c r="AM140" s="1019"/>
      <c r="AN140" s="1019"/>
      <c r="AO140" s="1019"/>
      <c r="AP140" s="1019"/>
      <c r="AQ140" s="1019"/>
      <c r="AR140" s="1019"/>
      <c r="AS140" s="1019"/>
      <c r="AT140" s="1019"/>
      <c r="AU140" s="1019"/>
      <c r="AV140" s="185"/>
      <c r="AW140" s="185"/>
      <c r="AX140" s="1018" t="s">
        <v>685</v>
      </c>
      <c r="AY140" s="1018"/>
      <c r="AZ140" s="1018"/>
      <c r="BA140" s="1018"/>
      <c r="BB140" s="1019">
        <f>BE$23</f>
        <v>0</v>
      </c>
      <c r="BC140" s="1019"/>
      <c r="BD140" s="1019"/>
      <c r="BE140" s="1019"/>
      <c r="BF140" s="1019"/>
      <c r="BG140" s="1019"/>
      <c r="BH140" s="1019"/>
      <c r="BI140" s="1019"/>
      <c r="BJ140" s="1019"/>
      <c r="BK140" s="1019"/>
      <c r="BL140" s="1019"/>
      <c r="BM140" s="1019"/>
      <c r="BN140" s="1019"/>
      <c r="BO140" s="1019"/>
      <c r="BP140" s="1019"/>
      <c r="BQ140" s="1019"/>
      <c r="BR140" s="1019"/>
      <c r="BS140" s="211"/>
      <c r="BT140" s="209"/>
      <c r="BU140" s="213"/>
      <c r="BV140" s="213"/>
      <c r="BW140" s="213"/>
      <c r="BX140" s="213"/>
      <c r="BY140" s="213"/>
      <c r="BZ140" s="1019"/>
      <c r="CA140" s="1019"/>
      <c r="CB140" s="1019"/>
      <c r="CC140" s="1019"/>
      <c r="CD140" s="1019"/>
      <c r="CE140" s="1019"/>
      <c r="CF140" s="1019"/>
      <c r="CG140" s="1019"/>
      <c r="CH140" s="1019"/>
      <c r="CI140" s="1019"/>
      <c r="CJ140" s="1019"/>
      <c r="CK140" s="1019"/>
      <c r="CL140" s="1019"/>
      <c r="CM140" s="1019"/>
      <c r="CN140" s="1019"/>
      <c r="CO140" s="1019"/>
      <c r="CP140" s="1019"/>
      <c r="CQ140" s="1019"/>
      <c r="CS140" s="185"/>
      <c r="CT140" s="1018" t="s">
        <v>685</v>
      </c>
      <c r="CU140" s="1018"/>
      <c r="CV140" s="1018"/>
      <c r="CW140" s="1018"/>
      <c r="CX140" s="1019">
        <f>DA$23</f>
        <v>0</v>
      </c>
      <c r="CY140" s="1019"/>
      <c r="CZ140" s="1019"/>
      <c r="DA140" s="1019"/>
      <c r="DB140" s="1019"/>
      <c r="DC140" s="1019"/>
      <c r="DD140" s="1019"/>
      <c r="DE140" s="1019"/>
      <c r="DF140" s="1019"/>
      <c r="DG140" s="1019"/>
      <c r="DH140" s="1019"/>
      <c r="DI140" s="1019"/>
      <c r="DJ140" s="1019"/>
      <c r="DK140" s="1019"/>
      <c r="DL140" s="1019"/>
      <c r="DM140" s="1019"/>
      <c r="DN140" s="1019"/>
      <c r="DO140" s="211"/>
      <c r="DP140" s="209"/>
      <c r="DQ140" s="213"/>
      <c r="DR140" s="213"/>
      <c r="DS140" s="213"/>
      <c r="DT140" s="213"/>
      <c r="DU140" s="213"/>
      <c r="DV140" s="1019"/>
      <c r="DW140" s="1019"/>
      <c r="DX140" s="1019"/>
      <c r="DY140" s="1019"/>
      <c r="DZ140" s="1019"/>
      <c r="EA140" s="1019"/>
      <c r="EB140" s="1019"/>
      <c r="EC140" s="1019"/>
      <c r="ED140" s="1019"/>
      <c r="EE140" s="1019"/>
      <c r="EF140" s="1019"/>
      <c r="EG140" s="1019"/>
      <c r="EH140" s="1019"/>
      <c r="EI140" s="1019"/>
      <c r="EJ140" s="1019"/>
      <c r="EK140" s="1019"/>
      <c r="EL140" s="1019"/>
      <c r="EM140" s="1019"/>
    </row>
    <row r="141" spans="1:143" ht="18.75" customHeight="1">
      <c r="A141" s="185"/>
      <c r="B141" s="1018" t="s">
        <v>686</v>
      </c>
      <c r="C141" s="1018"/>
      <c r="D141" s="1018"/>
      <c r="E141" s="1018"/>
      <c r="F141" s="1018"/>
      <c r="G141" s="1019">
        <f>I$24</f>
        <v>0</v>
      </c>
      <c r="H141" s="1019"/>
      <c r="I141" s="1019"/>
      <c r="J141" s="1019"/>
      <c r="K141" s="1019"/>
      <c r="L141" s="1019"/>
      <c r="M141" s="1019"/>
      <c r="N141" s="1019"/>
      <c r="O141" s="1019"/>
      <c r="P141" s="1019"/>
      <c r="Q141" s="1019"/>
      <c r="R141" s="1019"/>
      <c r="S141" s="1019"/>
      <c r="T141" s="1019"/>
      <c r="U141" s="1019"/>
      <c r="V141" s="1019"/>
      <c r="W141" s="211"/>
      <c r="X141" s="209"/>
      <c r="Y141" s="1020" t="s">
        <v>687</v>
      </c>
      <c r="Z141" s="1020"/>
      <c r="AA141" s="1020"/>
      <c r="AB141" s="1020"/>
      <c r="AC141" s="1020"/>
      <c r="AD141" s="1020"/>
      <c r="AE141" s="1021">
        <f>I$8</f>
        <v>0</v>
      </c>
      <c r="AF141" s="1019"/>
      <c r="AG141" s="1019"/>
      <c r="AH141" s="1019"/>
      <c r="AI141" s="1019"/>
      <c r="AJ141" s="1019"/>
      <c r="AK141" s="1019"/>
      <c r="AL141" s="1019"/>
      <c r="AM141" s="1019"/>
      <c r="AN141" s="1019"/>
      <c r="AO141" s="1019"/>
      <c r="AP141" s="1019"/>
      <c r="AQ141" s="1019"/>
      <c r="AR141" s="1019"/>
      <c r="AS141" s="1019"/>
      <c r="AT141" s="1019"/>
      <c r="AU141" s="1019"/>
      <c r="AV141" s="185"/>
      <c r="AW141" s="185"/>
      <c r="AX141" s="1018" t="s">
        <v>686</v>
      </c>
      <c r="AY141" s="1018"/>
      <c r="AZ141" s="1018"/>
      <c r="BA141" s="1018"/>
      <c r="BB141" s="1018"/>
      <c r="BC141" s="1019">
        <f>BE$24</f>
        <v>0</v>
      </c>
      <c r="BD141" s="1019"/>
      <c r="BE141" s="1019"/>
      <c r="BF141" s="1019"/>
      <c r="BG141" s="1019"/>
      <c r="BH141" s="1019"/>
      <c r="BI141" s="1019"/>
      <c r="BJ141" s="1019"/>
      <c r="BK141" s="1019"/>
      <c r="BL141" s="1019"/>
      <c r="BM141" s="1019"/>
      <c r="BN141" s="1019"/>
      <c r="BO141" s="1019"/>
      <c r="BP141" s="1019"/>
      <c r="BQ141" s="1019"/>
      <c r="BR141" s="1019"/>
      <c r="BS141" s="211"/>
      <c r="BT141" s="209"/>
      <c r="BU141" s="1020" t="s">
        <v>687</v>
      </c>
      <c r="BV141" s="1020"/>
      <c r="BW141" s="1020"/>
      <c r="BX141" s="1020"/>
      <c r="BY141" s="1020"/>
      <c r="BZ141" s="1020"/>
      <c r="CA141" s="1021">
        <f>BE$8</f>
        <v>0</v>
      </c>
      <c r="CB141" s="1019"/>
      <c r="CC141" s="1019"/>
      <c r="CD141" s="1019"/>
      <c r="CE141" s="1019"/>
      <c r="CF141" s="1019"/>
      <c r="CG141" s="1019"/>
      <c r="CH141" s="1019"/>
      <c r="CI141" s="1019"/>
      <c r="CJ141" s="1019"/>
      <c r="CK141" s="1019"/>
      <c r="CL141" s="1019"/>
      <c r="CM141" s="1019"/>
      <c r="CN141" s="1019"/>
      <c r="CO141" s="1019"/>
      <c r="CP141" s="1019"/>
      <c r="CQ141" s="1019"/>
      <c r="CS141" s="185"/>
      <c r="CT141" s="1018" t="s">
        <v>686</v>
      </c>
      <c r="CU141" s="1018"/>
      <c r="CV141" s="1018"/>
      <c r="CW141" s="1018"/>
      <c r="CX141" s="1018"/>
      <c r="CY141" s="1019">
        <f>DA$24</f>
        <v>0</v>
      </c>
      <c r="CZ141" s="1019"/>
      <c r="DA141" s="1019"/>
      <c r="DB141" s="1019"/>
      <c r="DC141" s="1019"/>
      <c r="DD141" s="1019"/>
      <c r="DE141" s="1019"/>
      <c r="DF141" s="1019"/>
      <c r="DG141" s="1019"/>
      <c r="DH141" s="1019"/>
      <c r="DI141" s="1019"/>
      <c r="DJ141" s="1019"/>
      <c r="DK141" s="1019"/>
      <c r="DL141" s="1019"/>
      <c r="DM141" s="1019"/>
      <c r="DN141" s="1019"/>
      <c r="DO141" s="211"/>
      <c r="DP141" s="209"/>
      <c r="DQ141" s="1020" t="s">
        <v>687</v>
      </c>
      <c r="DR141" s="1020"/>
      <c r="DS141" s="1020"/>
      <c r="DT141" s="1020"/>
      <c r="DU141" s="1020"/>
      <c r="DV141" s="1020"/>
      <c r="DW141" s="1021">
        <f>DA$8</f>
        <v>0</v>
      </c>
      <c r="DX141" s="1019"/>
      <c r="DY141" s="1019"/>
      <c r="DZ141" s="1019"/>
      <c r="EA141" s="1019"/>
      <c r="EB141" s="1019"/>
      <c r="EC141" s="1019"/>
      <c r="ED141" s="1019"/>
      <c r="EE141" s="1019"/>
      <c r="EF141" s="1019"/>
      <c r="EG141" s="1019"/>
      <c r="EH141" s="1019"/>
      <c r="EI141" s="1019"/>
      <c r="EJ141" s="1019"/>
      <c r="EK141" s="1019"/>
      <c r="EL141" s="1019"/>
      <c r="EM141" s="1019"/>
    </row>
    <row r="142" spans="1:143" ht="12" customHeight="1">
      <c r="A142" s="185"/>
      <c r="B142" s="214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5"/>
      <c r="Y142" s="210"/>
      <c r="Z142" s="210"/>
      <c r="AA142" s="210"/>
      <c r="AB142" s="210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216"/>
      <c r="AM142" s="216"/>
      <c r="AN142" s="216"/>
      <c r="AO142" s="216"/>
      <c r="AP142" s="216"/>
      <c r="AQ142" s="216"/>
      <c r="AR142" s="216"/>
      <c r="AS142" s="216"/>
      <c r="AT142" s="216"/>
      <c r="AU142" s="216"/>
      <c r="AV142" s="185"/>
      <c r="AW142" s="185"/>
      <c r="AX142" s="214"/>
      <c r="AY142" s="214"/>
      <c r="AZ142" s="214"/>
      <c r="BA142" s="214"/>
      <c r="BB142" s="214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4"/>
      <c r="BS142" s="214"/>
      <c r="BT142" s="215"/>
      <c r="BU142" s="210"/>
      <c r="BV142" s="210"/>
      <c r="BW142" s="210"/>
      <c r="BX142" s="210"/>
      <c r="BY142" s="216"/>
      <c r="BZ142" s="216"/>
      <c r="CA142" s="216"/>
      <c r="CB142" s="216"/>
      <c r="CC142" s="216"/>
      <c r="CD142" s="216"/>
      <c r="CE142" s="216"/>
      <c r="CF142" s="216"/>
      <c r="CG142" s="216"/>
      <c r="CH142" s="216"/>
      <c r="CI142" s="216"/>
      <c r="CJ142" s="216"/>
      <c r="CK142" s="216"/>
      <c r="CL142" s="216"/>
      <c r="CM142" s="216"/>
      <c r="CN142" s="216"/>
      <c r="CO142" s="216"/>
      <c r="CP142" s="216"/>
      <c r="CQ142" s="216"/>
      <c r="CS142" s="185"/>
      <c r="CT142" s="214"/>
      <c r="CU142" s="214"/>
      <c r="CV142" s="214"/>
      <c r="CW142" s="214"/>
      <c r="CX142" s="214"/>
      <c r="CY142" s="214"/>
      <c r="CZ142" s="214"/>
      <c r="DA142" s="214"/>
      <c r="DB142" s="214"/>
      <c r="DC142" s="214"/>
      <c r="DD142" s="214"/>
      <c r="DE142" s="214"/>
      <c r="DF142" s="214"/>
      <c r="DG142" s="214"/>
      <c r="DH142" s="214"/>
      <c r="DI142" s="214"/>
      <c r="DJ142" s="214"/>
      <c r="DK142" s="214"/>
      <c r="DL142" s="214"/>
      <c r="DM142" s="214"/>
      <c r="DN142" s="214"/>
      <c r="DO142" s="214"/>
      <c r="DP142" s="215"/>
      <c r="DQ142" s="210"/>
      <c r="DR142" s="210"/>
      <c r="DS142" s="210"/>
      <c r="DT142" s="210"/>
      <c r="DU142" s="216"/>
      <c r="DV142" s="216"/>
      <c r="DW142" s="216"/>
      <c r="DX142" s="216"/>
      <c r="DY142" s="216"/>
      <c r="DZ142" s="216"/>
      <c r="EA142" s="216"/>
      <c r="EB142" s="216"/>
      <c r="EC142" s="216"/>
      <c r="ED142" s="216"/>
      <c r="EE142" s="216"/>
      <c r="EF142" s="216"/>
      <c r="EG142" s="216"/>
      <c r="EH142" s="216"/>
      <c r="EI142" s="216"/>
      <c r="EJ142" s="216"/>
      <c r="EK142" s="216"/>
      <c r="EL142" s="216"/>
      <c r="EM142" s="216"/>
    </row>
    <row r="143" spans="1:143" ht="18.75" customHeight="1">
      <c r="A143" s="185"/>
      <c r="B143" s="217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4"/>
      <c r="X143" s="215"/>
      <c r="Y143" s="1022" t="s">
        <v>151</v>
      </c>
      <c r="Z143" s="1022"/>
      <c r="AA143" s="1022"/>
      <c r="AB143" s="1022"/>
      <c r="AC143" s="1022"/>
      <c r="AD143" s="1022"/>
      <c r="AE143" s="1022"/>
      <c r="AF143" s="1022"/>
      <c r="AG143" s="1022"/>
      <c r="AH143" s="1022"/>
      <c r="AI143" s="1022"/>
      <c r="AJ143" s="1022"/>
      <c r="AK143" s="1022"/>
      <c r="AL143" s="1022"/>
      <c r="AM143" s="1022"/>
      <c r="AN143" s="1022"/>
      <c r="AO143" s="1022"/>
      <c r="AP143" s="1022"/>
      <c r="AQ143" s="1022"/>
      <c r="AR143" s="1022"/>
      <c r="AS143" s="1022"/>
      <c r="AT143" s="1022"/>
      <c r="AU143" s="1022"/>
      <c r="AV143" s="185"/>
      <c r="AW143" s="185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4"/>
      <c r="BT143" s="215"/>
      <c r="BU143" s="1022" t="s">
        <v>151</v>
      </c>
      <c r="BV143" s="1022"/>
      <c r="BW143" s="1022"/>
      <c r="BX143" s="1022"/>
      <c r="BY143" s="1022"/>
      <c r="BZ143" s="1022"/>
      <c r="CA143" s="1022"/>
      <c r="CB143" s="1022"/>
      <c r="CC143" s="1022"/>
      <c r="CD143" s="1022"/>
      <c r="CE143" s="1022"/>
      <c r="CF143" s="1022"/>
      <c r="CG143" s="1022"/>
      <c r="CH143" s="1022"/>
      <c r="CI143" s="1022"/>
      <c r="CJ143" s="1022"/>
      <c r="CK143" s="1022"/>
      <c r="CL143" s="1022"/>
      <c r="CM143" s="1022"/>
      <c r="CN143" s="1022"/>
      <c r="CO143" s="1022"/>
      <c r="CP143" s="1022"/>
      <c r="CQ143" s="1022"/>
      <c r="CS143" s="185"/>
      <c r="CT143" s="217"/>
      <c r="CU143" s="217"/>
      <c r="CV143" s="217"/>
      <c r="CW143" s="217"/>
      <c r="CX143" s="217"/>
      <c r="CY143" s="217"/>
      <c r="CZ143" s="217"/>
      <c r="DA143" s="217"/>
      <c r="DB143" s="217"/>
      <c r="DC143" s="217"/>
      <c r="DD143" s="217"/>
      <c r="DE143" s="217"/>
      <c r="DF143" s="217"/>
      <c r="DG143" s="217"/>
      <c r="DH143" s="217"/>
      <c r="DI143" s="217"/>
      <c r="DJ143" s="217"/>
      <c r="DK143" s="217"/>
      <c r="DL143" s="217"/>
      <c r="DM143" s="217"/>
      <c r="DN143" s="217"/>
      <c r="DO143" s="214"/>
      <c r="DP143" s="215"/>
      <c r="DQ143" s="1022" t="s">
        <v>151</v>
      </c>
      <c r="DR143" s="1022"/>
      <c r="DS143" s="1022"/>
      <c r="DT143" s="1022"/>
      <c r="DU143" s="1022"/>
      <c r="DV143" s="1022"/>
      <c r="DW143" s="1022"/>
      <c r="DX143" s="1022"/>
      <c r="DY143" s="1022"/>
      <c r="DZ143" s="1022"/>
      <c r="EA143" s="1022"/>
      <c r="EB143" s="1022"/>
      <c r="EC143" s="1022"/>
      <c r="ED143" s="1022"/>
      <c r="EE143" s="1022"/>
      <c r="EF143" s="1022"/>
      <c r="EG143" s="1022"/>
      <c r="EH143" s="1022"/>
      <c r="EI143" s="1022"/>
      <c r="EJ143" s="1022"/>
      <c r="EK143" s="1022"/>
      <c r="EL143" s="1022"/>
      <c r="EM143" s="1022"/>
    </row>
    <row r="144" spans="1:143" ht="59.25" customHeight="1">
      <c r="A144" s="185"/>
      <c r="B144" s="1023"/>
      <c r="C144" s="1023"/>
      <c r="D144" s="1023"/>
      <c r="E144" s="1023"/>
      <c r="F144" s="1023"/>
      <c r="G144" s="1023"/>
      <c r="H144" s="1023"/>
      <c r="I144" s="1023"/>
      <c r="J144" s="1023"/>
      <c r="K144" s="1023"/>
      <c r="L144" s="1023"/>
      <c r="M144" s="1023"/>
      <c r="N144" s="1023"/>
      <c r="O144" s="1024">
        <f>AA$38</f>
        <v>0</v>
      </c>
      <c r="P144" s="1024"/>
      <c r="Q144" s="1024"/>
      <c r="R144" s="1024"/>
      <c r="S144" s="1024"/>
      <c r="T144" s="1024"/>
      <c r="U144" s="1024"/>
      <c r="V144" s="1024"/>
      <c r="W144" s="1024"/>
      <c r="X144" s="218"/>
      <c r="Y144" s="1025"/>
      <c r="Z144" s="1025"/>
      <c r="AA144" s="1025"/>
      <c r="AB144" s="1025"/>
      <c r="AC144" s="1025"/>
      <c r="AD144" s="1025"/>
      <c r="AE144" s="1025"/>
      <c r="AF144" s="1025"/>
      <c r="AG144" s="1025"/>
      <c r="AH144" s="1025"/>
      <c r="AI144" s="1025"/>
      <c r="AJ144" s="1025"/>
      <c r="AK144" s="1025"/>
      <c r="AL144" s="1025"/>
      <c r="AM144" s="1026" t="e">
        <f>N$41</f>
        <v>#N/A</v>
      </c>
      <c r="AN144" s="1026"/>
      <c r="AO144" s="1026"/>
      <c r="AP144" s="1026"/>
      <c r="AQ144" s="1026"/>
      <c r="AR144" s="1026"/>
      <c r="AS144" s="1026"/>
      <c r="AT144" s="1026"/>
      <c r="AU144" s="1026"/>
      <c r="AV144" s="185"/>
      <c r="AW144" s="185"/>
      <c r="AX144" s="1023"/>
      <c r="AY144" s="1023"/>
      <c r="AZ144" s="1023"/>
      <c r="BA144" s="1023"/>
      <c r="BB144" s="1023"/>
      <c r="BC144" s="1023"/>
      <c r="BD144" s="1023"/>
      <c r="BE144" s="1023"/>
      <c r="BF144" s="1023"/>
      <c r="BG144" s="1023"/>
      <c r="BH144" s="1023"/>
      <c r="BI144" s="1023"/>
      <c r="BJ144" s="1023"/>
      <c r="BK144" s="1024">
        <f>BW$38</f>
        <v>0</v>
      </c>
      <c r="BL144" s="1024"/>
      <c r="BM144" s="1024"/>
      <c r="BN144" s="1024"/>
      <c r="BO144" s="1024"/>
      <c r="BP144" s="1024"/>
      <c r="BQ144" s="1024"/>
      <c r="BR144" s="1024"/>
      <c r="BS144" s="1024"/>
      <c r="BT144" s="218"/>
      <c r="BU144" s="1025"/>
      <c r="BV144" s="1025"/>
      <c r="BW144" s="1025"/>
      <c r="BX144" s="1025"/>
      <c r="BY144" s="1025"/>
      <c r="BZ144" s="1025"/>
      <c r="CA144" s="1025"/>
      <c r="CB144" s="1025"/>
      <c r="CC144" s="1025"/>
      <c r="CD144" s="1025"/>
      <c r="CE144" s="1025"/>
      <c r="CF144" s="1025"/>
      <c r="CG144" s="1025"/>
      <c r="CH144" s="1025"/>
      <c r="CI144" s="1026" t="e">
        <f>BJ$41</f>
        <v>#N/A</v>
      </c>
      <c r="CJ144" s="1026"/>
      <c r="CK144" s="1026"/>
      <c r="CL144" s="1026"/>
      <c r="CM144" s="1026"/>
      <c r="CN144" s="1026"/>
      <c r="CO144" s="1026"/>
      <c r="CP144" s="1026"/>
      <c r="CQ144" s="1026"/>
      <c r="CS144" s="185"/>
      <c r="CT144" s="1023"/>
      <c r="CU144" s="1023"/>
      <c r="CV144" s="1023"/>
      <c r="CW144" s="1023"/>
      <c r="CX144" s="1023"/>
      <c r="CY144" s="1023"/>
      <c r="CZ144" s="1023"/>
      <c r="DA144" s="1023"/>
      <c r="DB144" s="1023"/>
      <c r="DC144" s="1023"/>
      <c r="DD144" s="1023"/>
      <c r="DE144" s="1023"/>
      <c r="DF144" s="1023"/>
      <c r="DG144" s="1024">
        <f>DS$38</f>
        <v>0</v>
      </c>
      <c r="DH144" s="1024"/>
      <c r="DI144" s="1024"/>
      <c r="DJ144" s="1024"/>
      <c r="DK144" s="1024"/>
      <c r="DL144" s="1024"/>
      <c r="DM144" s="1024"/>
      <c r="DN144" s="1024"/>
      <c r="DO144" s="1024"/>
      <c r="DP144" s="218"/>
      <c r="DQ144" s="1025"/>
      <c r="DR144" s="1025"/>
      <c r="DS144" s="1025"/>
      <c r="DT144" s="1025"/>
      <c r="DU144" s="1025"/>
      <c r="DV144" s="1025"/>
      <c r="DW144" s="1025"/>
      <c r="DX144" s="1025"/>
      <c r="DY144" s="1025"/>
      <c r="DZ144" s="1025"/>
      <c r="EA144" s="1025"/>
      <c r="EB144" s="1025"/>
      <c r="EC144" s="1025"/>
      <c r="ED144" s="1025"/>
      <c r="EE144" s="1026" t="e">
        <f>DF$41</f>
        <v>#N/A</v>
      </c>
      <c r="EF144" s="1026"/>
      <c r="EG144" s="1026"/>
      <c r="EH144" s="1026"/>
      <c r="EI144" s="1026"/>
      <c r="EJ144" s="1026"/>
      <c r="EK144" s="1026"/>
      <c r="EL144" s="1026"/>
      <c r="EM144" s="1026"/>
    </row>
    <row r="145" spans="1:143" ht="18.75" customHeight="1">
      <c r="A145" s="185"/>
      <c r="B145" s="1014" t="s">
        <v>5</v>
      </c>
      <c r="C145" s="1014"/>
      <c r="D145" s="1014"/>
      <c r="E145" s="1014"/>
      <c r="F145" s="1014"/>
      <c r="G145" s="1014"/>
      <c r="H145" s="1014"/>
      <c r="I145" s="1014"/>
      <c r="J145" s="1014"/>
      <c r="K145" s="1014"/>
      <c r="L145" s="1014"/>
      <c r="M145" s="1014"/>
      <c r="N145" s="1014"/>
      <c r="O145" s="1014" t="s">
        <v>688</v>
      </c>
      <c r="P145" s="1014"/>
      <c r="Q145" s="1014"/>
      <c r="R145" s="1014"/>
      <c r="S145" s="1014"/>
      <c r="T145" s="1014"/>
      <c r="U145" s="1014"/>
      <c r="V145" s="1014"/>
      <c r="W145" s="1014"/>
      <c r="X145" s="219"/>
      <c r="Y145" s="1014" t="s">
        <v>5</v>
      </c>
      <c r="Z145" s="1014"/>
      <c r="AA145" s="1014"/>
      <c r="AB145" s="1014"/>
      <c r="AC145" s="1014"/>
      <c r="AD145" s="1014"/>
      <c r="AE145" s="1014"/>
      <c r="AF145" s="1014"/>
      <c r="AG145" s="1014"/>
      <c r="AH145" s="1014"/>
      <c r="AI145" s="1014"/>
      <c r="AJ145" s="1014"/>
      <c r="AK145" s="1014"/>
      <c r="AL145" s="1014"/>
      <c r="AM145" s="1015" t="s">
        <v>688</v>
      </c>
      <c r="AN145" s="1015"/>
      <c r="AO145" s="1015"/>
      <c r="AP145" s="1015"/>
      <c r="AQ145" s="1015"/>
      <c r="AR145" s="1015"/>
      <c r="AS145" s="1015"/>
      <c r="AT145" s="1015"/>
      <c r="AU145" s="209"/>
      <c r="AV145" s="185"/>
      <c r="AW145" s="185"/>
      <c r="AX145" s="1014" t="s">
        <v>5</v>
      </c>
      <c r="AY145" s="1014"/>
      <c r="AZ145" s="1014"/>
      <c r="BA145" s="1014"/>
      <c r="BB145" s="1014"/>
      <c r="BC145" s="1014"/>
      <c r="BD145" s="1014"/>
      <c r="BE145" s="1014"/>
      <c r="BF145" s="1014"/>
      <c r="BG145" s="1014"/>
      <c r="BH145" s="1014"/>
      <c r="BI145" s="1014"/>
      <c r="BJ145" s="1014"/>
      <c r="BK145" s="1014" t="s">
        <v>688</v>
      </c>
      <c r="BL145" s="1014"/>
      <c r="BM145" s="1014"/>
      <c r="BN145" s="1014"/>
      <c r="BO145" s="1014"/>
      <c r="BP145" s="1014"/>
      <c r="BQ145" s="1014"/>
      <c r="BR145" s="1014"/>
      <c r="BS145" s="1014"/>
      <c r="BT145" s="219"/>
      <c r="BU145" s="1014" t="s">
        <v>5</v>
      </c>
      <c r="BV145" s="1014"/>
      <c r="BW145" s="1014"/>
      <c r="BX145" s="1014"/>
      <c r="BY145" s="1014"/>
      <c r="BZ145" s="1014"/>
      <c r="CA145" s="1014"/>
      <c r="CB145" s="1014"/>
      <c r="CC145" s="1014"/>
      <c r="CD145" s="1014"/>
      <c r="CE145" s="1014"/>
      <c r="CF145" s="1014"/>
      <c r="CG145" s="1014"/>
      <c r="CH145" s="1014"/>
      <c r="CI145" s="1015" t="s">
        <v>688</v>
      </c>
      <c r="CJ145" s="1015"/>
      <c r="CK145" s="1015"/>
      <c r="CL145" s="1015"/>
      <c r="CM145" s="1015"/>
      <c r="CN145" s="1015"/>
      <c r="CO145" s="1015"/>
      <c r="CP145" s="1015"/>
      <c r="CQ145" s="209"/>
      <c r="CS145" s="185"/>
      <c r="CT145" s="1014" t="s">
        <v>5</v>
      </c>
      <c r="CU145" s="1014"/>
      <c r="CV145" s="1014"/>
      <c r="CW145" s="1014"/>
      <c r="CX145" s="1014"/>
      <c r="CY145" s="1014"/>
      <c r="CZ145" s="1014"/>
      <c r="DA145" s="1014"/>
      <c r="DB145" s="1014"/>
      <c r="DC145" s="1014"/>
      <c r="DD145" s="1014"/>
      <c r="DE145" s="1014"/>
      <c r="DF145" s="1014"/>
      <c r="DG145" s="1014" t="s">
        <v>688</v>
      </c>
      <c r="DH145" s="1014"/>
      <c r="DI145" s="1014"/>
      <c r="DJ145" s="1014"/>
      <c r="DK145" s="1014"/>
      <c r="DL145" s="1014"/>
      <c r="DM145" s="1014"/>
      <c r="DN145" s="1014"/>
      <c r="DO145" s="1014"/>
      <c r="DP145" s="219"/>
      <c r="DQ145" s="1014" t="s">
        <v>5</v>
      </c>
      <c r="DR145" s="1014"/>
      <c r="DS145" s="1014"/>
      <c r="DT145" s="1014"/>
      <c r="DU145" s="1014"/>
      <c r="DV145" s="1014"/>
      <c r="DW145" s="1014"/>
      <c r="DX145" s="1014"/>
      <c r="DY145" s="1014"/>
      <c r="DZ145" s="1014"/>
      <c r="EA145" s="1014"/>
      <c r="EB145" s="1014"/>
      <c r="EC145" s="1014"/>
      <c r="ED145" s="1014"/>
      <c r="EE145" s="1015" t="s">
        <v>688</v>
      </c>
      <c r="EF145" s="1015"/>
      <c r="EG145" s="1015"/>
      <c r="EH145" s="1015"/>
      <c r="EI145" s="1015"/>
      <c r="EJ145" s="1015"/>
      <c r="EK145" s="1015"/>
      <c r="EL145" s="1015"/>
      <c r="EM145" s="209"/>
    </row>
    <row r="146" spans="1:143" ht="10.5" customHeight="1">
      <c r="A146" s="185"/>
      <c r="B146" s="1016"/>
      <c r="C146" s="1016"/>
      <c r="D146" s="1016"/>
      <c r="E146" s="1016"/>
      <c r="F146" s="1016"/>
      <c r="G146" s="1016"/>
      <c r="H146" s="1016"/>
      <c r="I146" s="1016"/>
      <c r="J146" s="1016"/>
      <c r="K146" s="1016"/>
      <c r="L146" s="1016"/>
      <c r="M146" s="1016"/>
      <c r="N146" s="1016"/>
      <c r="O146" s="1016"/>
      <c r="P146" s="1016"/>
      <c r="Q146" s="1016"/>
      <c r="R146" s="1016"/>
      <c r="S146" s="1016"/>
      <c r="T146" s="1016"/>
      <c r="U146" s="1016"/>
      <c r="V146" s="1016"/>
      <c r="W146" s="1016"/>
      <c r="X146" s="1016"/>
      <c r="Y146" s="1017"/>
      <c r="Z146" s="1017"/>
      <c r="AA146" s="1017"/>
      <c r="AB146" s="1017"/>
      <c r="AC146" s="1017"/>
      <c r="AD146" s="1017"/>
      <c r="AE146" s="1017"/>
      <c r="AF146" s="1017"/>
      <c r="AG146" s="1017"/>
      <c r="AH146" s="1017"/>
      <c r="AI146" s="1017"/>
      <c r="AJ146" s="1017"/>
      <c r="AK146" s="1017"/>
      <c r="AL146" s="1017"/>
      <c r="AM146" s="1017"/>
      <c r="AN146" s="1017"/>
      <c r="AO146" s="1017"/>
      <c r="AP146" s="1017"/>
      <c r="AQ146" s="1017"/>
      <c r="AR146" s="1017"/>
      <c r="AS146" s="1017"/>
      <c r="AT146" s="1017"/>
      <c r="AU146" s="1017"/>
      <c r="AV146" s="185"/>
      <c r="AW146" s="185"/>
      <c r="AX146" s="1016"/>
      <c r="AY146" s="1016"/>
      <c r="AZ146" s="1016"/>
      <c r="BA146" s="1016"/>
      <c r="BB146" s="1016"/>
      <c r="BC146" s="1016"/>
      <c r="BD146" s="1016"/>
      <c r="BE146" s="1016"/>
      <c r="BF146" s="1016"/>
      <c r="BG146" s="1016"/>
      <c r="BH146" s="1016"/>
      <c r="BI146" s="1016"/>
      <c r="BJ146" s="1016"/>
      <c r="BK146" s="1016"/>
      <c r="BL146" s="1016"/>
      <c r="BM146" s="1016"/>
      <c r="BN146" s="1016"/>
      <c r="BO146" s="1016"/>
      <c r="BP146" s="1016"/>
      <c r="BQ146" s="1016"/>
      <c r="BR146" s="1016"/>
      <c r="BS146" s="1016"/>
      <c r="BT146" s="1016"/>
      <c r="BU146" s="1017"/>
      <c r="BV146" s="1017"/>
      <c r="BW146" s="1017"/>
      <c r="BX146" s="1017"/>
      <c r="BY146" s="1017"/>
      <c r="BZ146" s="1017"/>
      <c r="CA146" s="1017"/>
      <c r="CB146" s="1017"/>
      <c r="CC146" s="1017"/>
      <c r="CD146" s="1017"/>
      <c r="CE146" s="1017"/>
      <c r="CF146" s="1017"/>
      <c r="CG146" s="1017"/>
      <c r="CH146" s="1017"/>
      <c r="CI146" s="1017"/>
      <c r="CJ146" s="1017"/>
      <c r="CK146" s="1017"/>
      <c r="CL146" s="1017"/>
      <c r="CM146" s="1017"/>
      <c r="CN146" s="1017"/>
      <c r="CO146" s="1017"/>
      <c r="CP146" s="1017"/>
      <c r="CQ146" s="1017"/>
      <c r="CS146" s="185"/>
      <c r="CT146" s="1016"/>
      <c r="CU146" s="1016"/>
      <c r="CV146" s="1016"/>
      <c r="CW146" s="1016"/>
      <c r="CX146" s="1016"/>
      <c r="CY146" s="1016"/>
      <c r="CZ146" s="1016"/>
      <c r="DA146" s="1016"/>
      <c r="DB146" s="1016"/>
      <c r="DC146" s="1016"/>
      <c r="DD146" s="1016"/>
      <c r="DE146" s="1016"/>
      <c r="DF146" s="1016"/>
      <c r="DG146" s="1016"/>
      <c r="DH146" s="1016"/>
      <c r="DI146" s="1016"/>
      <c r="DJ146" s="1016"/>
      <c r="DK146" s="1016"/>
      <c r="DL146" s="1016"/>
      <c r="DM146" s="1016"/>
      <c r="DN146" s="1016"/>
      <c r="DO146" s="1016"/>
      <c r="DP146" s="1016"/>
      <c r="DQ146" s="1017"/>
      <c r="DR146" s="1017"/>
      <c r="DS146" s="1017"/>
      <c r="DT146" s="1017"/>
      <c r="DU146" s="1017"/>
      <c r="DV146" s="1017"/>
      <c r="DW146" s="1017"/>
      <c r="DX146" s="1017"/>
      <c r="DY146" s="1017"/>
      <c r="DZ146" s="1017"/>
      <c r="EA146" s="1017"/>
      <c r="EB146" s="1017"/>
      <c r="EC146" s="1017"/>
      <c r="ED146" s="1017"/>
      <c r="EE146" s="1017"/>
      <c r="EF146" s="1017"/>
      <c r="EG146" s="1017"/>
      <c r="EH146" s="1017"/>
      <c r="EI146" s="1017"/>
      <c r="EJ146" s="1017"/>
      <c r="EK146" s="1017"/>
      <c r="EL146" s="1017"/>
      <c r="EM146" s="1017"/>
    </row>
    <row r="147" spans="1:143" ht="18.75" customHeight="1">
      <c r="A147" s="185"/>
      <c r="B147" s="1008" t="s">
        <v>1119</v>
      </c>
      <c r="C147" s="1009"/>
      <c r="D147" s="1009"/>
      <c r="E147" s="1009"/>
      <c r="F147" s="1009"/>
      <c r="G147" s="1009"/>
      <c r="H147" s="1009"/>
      <c r="I147" s="1009"/>
      <c r="J147" s="1009"/>
      <c r="K147" s="1009"/>
      <c r="L147" s="1009"/>
      <c r="M147" s="1009"/>
      <c r="N147" s="1009"/>
      <c r="O147" s="1009"/>
      <c r="P147" s="1009"/>
      <c r="Q147" s="1009"/>
      <c r="R147" s="1009"/>
      <c r="S147" s="1009"/>
      <c r="T147" s="1009"/>
      <c r="U147" s="1009"/>
      <c r="V147" s="1009"/>
      <c r="W147" s="1009"/>
      <c r="X147" s="1009"/>
      <c r="Y147" s="1008" t="s">
        <v>1119</v>
      </c>
      <c r="Z147" s="1009"/>
      <c r="AA147" s="1009"/>
      <c r="AB147" s="1009"/>
      <c r="AC147" s="1009"/>
      <c r="AD147" s="1009"/>
      <c r="AE147" s="1009"/>
      <c r="AF147" s="1009"/>
      <c r="AG147" s="1009"/>
      <c r="AH147" s="1009"/>
      <c r="AI147" s="1009"/>
      <c r="AJ147" s="1009"/>
      <c r="AK147" s="1009"/>
      <c r="AL147" s="1009"/>
      <c r="AM147" s="1009"/>
      <c r="AN147" s="1009"/>
      <c r="AO147" s="1009"/>
      <c r="AP147" s="1009"/>
      <c r="AQ147" s="1009"/>
      <c r="AR147" s="1009"/>
      <c r="AS147" s="1009"/>
      <c r="AT147" s="1009"/>
      <c r="AU147" s="1009"/>
      <c r="AV147" s="185"/>
      <c r="AW147" s="185"/>
      <c r="AX147" s="1008" t="s">
        <v>1119</v>
      </c>
      <c r="AY147" s="1009"/>
      <c r="AZ147" s="1009"/>
      <c r="BA147" s="1009"/>
      <c r="BB147" s="1009"/>
      <c r="BC147" s="1009"/>
      <c r="BD147" s="1009"/>
      <c r="BE147" s="1009"/>
      <c r="BF147" s="1009"/>
      <c r="BG147" s="1009"/>
      <c r="BH147" s="1009"/>
      <c r="BI147" s="1009"/>
      <c r="BJ147" s="1009"/>
      <c r="BK147" s="1009"/>
      <c r="BL147" s="1009"/>
      <c r="BM147" s="1009"/>
      <c r="BN147" s="1009"/>
      <c r="BO147" s="1009"/>
      <c r="BP147" s="1009"/>
      <c r="BQ147" s="1009"/>
      <c r="BR147" s="1009"/>
      <c r="BS147" s="1009"/>
      <c r="BT147" s="1009"/>
      <c r="BU147" s="1008" t="s">
        <v>1119</v>
      </c>
      <c r="BV147" s="1009"/>
      <c r="BW147" s="1009"/>
      <c r="BX147" s="1009"/>
      <c r="BY147" s="1009"/>
      <c r="BZ147" s="1009"/>
      <c r="CA147" s="1009"/>
      <c r="CB147" s="1009"/>
      <c r="CC147" s="1009"/>
      <c r="CD147" s="1009"/>
      <c r="CE147" s="1009"/>
      <c r="CF147" s="1009"/>
      <c r="CG147" s="1009"/>
      <c r="CH147" s="1009"/>
      <c r="CI147" s="1009"/>
      <c r="CJ147" s="1009"/>
      <c r="CK147" s="1009"/>
      <c r="CL147" s="1009"/>
      <c r="CM147" s="1009"/>
      <c r="CN147" s="1009"/>
      <c r="CO147" s="1009"/>
      <c r="CP147" s="1009"/>
      <c r="CQ147" s="1009"/>
      <c r="CS147" s="185"/>
      <c r="CT147" s="1008" t="s">
        <v>1119</v>
      </c>
      <c r="CU147" s="1009"/>
      <c r="CV147" s="1009"/>
      <c r="CW147" s="1009"/>
      <c r="CX147" s="1009"/>
      <c r="CY147" s="1009"/>
      <c r="CZ147" s="1009"/>
      <c r="DA147" s="1009"/>
      <c r="DB147" s="1009"/>
      <c r="DC147" s="1009"/>
      <c r="DD147" s="1009"/>
      <c r="DE147" s="1009"/>
      <c r="DF147" s="1009"/>
      <c r="DG147" s="1009"/>
      <c r="DH147" s="1009"/>
      <c r="DI147" s="1009"/>
      <c r="DJ147" s="1009"/>
      <c r="DK147" s="1009"/>
      <c r="DL147" s="1009"/>
      <c r="DM147" s="1009"/>
      <c r="DN147" s="1009"/>
      <c r="DO147" s="1009"/>
      <c r="DP147" s="1009"/>
      <c r="DQ147" s="1008" t="s">
        <v>1119</v>
      </c>
      <c r="DR147" s="1009"/>
      <c r="DS147" s="1009"/>
      <c r="DT147" s="1009"/>
      <c r="DU147" s="1009"/>
      <c r="DV147" s="1009"/>
      <c r="DW147" s="1009"/>
      <c r="DX147" s="1009"/>
      <c r="DY147" s="1009"/>
      <c r="DZ147" s="1009"/>
      <c r="EA147" s="1009"/>
      <c r="EB147" s="1009"/>
      <c r="EC147" s="1009"/>
      <c r="ED147" s="1009"/>
      <c r="EE147" s="1009"/>
      <c r="EF147" s="1009"/>
      <c r="EG147" s="1009"/>
      <c r="EH147" s="1009"/>
      <c r="EI147" s="1009"/>
      <c r="EJ147" s="1009"/>
      <c r="EK147" s="1009"/>
      <c r="EL147" s="1009"/>
      <c r="EM147" s="1009"/>
    </row>
    <row r="148" spans="1:143" ht="17.25" customHeight="1">
      <c r="A148" s="185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185"/>
      <c r="X148" s="185"/>
      <c r="Y148" s="185"/>
      <c r="Z148" s="221"/>
      <c r="AA148" s="1006" t="s">
        <v>369</v>
      </c>
      <c r="AB148" s="1006"/>
      <c r="AC148" s="1006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21"/>
      <c r="AV148" s="185"/>
      <c r="AW148" s="185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1"/>
      <c r="BS148" s="185"/>
      <c r="BT148" s="185"/>
      <c r="BU148" s="185"/>
      <c r="BV148" s="221"/>
      <c r="BW148" s="1006" t="s">
        <v>369</v>
      </c>
      <c r="BX148" s="1006"/>
      <c r="BY148" s="1006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21"/>
      <c r="CS148" s="185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221"/>
      <c r="DO148" s="185"/>
      <c r="DP148" s="185"/>
      <c r="DQ148" s="185"/>
      <c r="DR148" s="221"/>
      <c r="DS148" s="1006" t="s">
        <v>369</v>
      </c>
      <c r="DT148" s="1006"/>
      <c r="DU148" s="1006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21"/>
    </row>
    <row r="149" spans="1:143" ht="18.75" hidden="1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1006"/>
      <c r="AI149" s="1006"/>
      <c r="AJ149" s="1006"/>
      <c r="AK149" s="221"/>
      <c r="AL149" s="221"/>
      <c r="AM149" s="221"/>
      <c r="AN149" s="221"/>
      <c r="AO149" s="221"/>
      <c r="AP149" s="221"/>
      <c r="AQ149" s="221"/>
      <c r="AR149" s="221"/>
      <c r="AS149" s="221"/>
      <c r="AT149" s="221"/>
      <c r="AU149" s="221"/>
      <c r="AV149" s="185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221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1006"/>
      <c r="CE149" s="1006"/>
      <c r="CF149" s="1006"/>
      <c r="CG149" s="221"/>
      <c r="CH149" s="221"/>
      <c r="CI149" s="221"/>
      <c r="CJ149" s="221"/>
      <c r="CK149" s="221"/>
      <c r="CL149" s="221"/>
      <c r="CM149" s="221"/>
      <c r="CN149" s="221"/>
      <c r="CO149" s="221"/>
      <c r="CP149" s="221"/>
      <c r="CQ149" s="221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221"/>
      <c r="DP149" s="221"/>
      <c r="DQ149" s="221"/>
      <c r="DR149" s="221"/>
      <c r="DS149" s="221"/>
      <c r="DT149" s="221"/>
      <c r="DU149" s="221"/>
      <c r="DV149" s="221"/>
      <c r="DW149" s="221"/>
      <c r="DX149" s="221"/>
      <c r="DY149" s="221"/>
      <c r="DZ149" s="1006"/>
      <c r="EA149" s="1006"/>
      <c r="EB149" s="1006"/>
      <c r="EC149" s="221"/>
      <c r="ED149" s="221"/>
      <c r="EE149" s="221"/>
      <c r="EF149" s="221"/>
      <c r="EG149" s="221"/>
      <c r="EH149" s="221"/>
      <c r="EI149" s="221"/>
      <c r="EJ149" s="221"/>
      <c r="EK149" s="221"/>
      <c r="EL149" s="221"/>
      <c r="EM149" s="221"/>
    </row>
    <row r="150" spans="1:143" ht="5.25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221"/>
      <c r="AM150" s="221"/>
      <c r="AN150" s="221"/>
      <c r="AO150" s="221"/>
      <c r="AP150" s="221"/>
      <c r="AQ150" s="221"/>
      <c r="AR150" s="221"/>
      <c r="AS150" s="221"/>
      <c r="AT150" s="221"/>
      <c r="AU150" s="221"/>
      <c r="AV150" s="185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221"/>
      <c r="BT150" s="221"/>
      <c r="BU150" s="221"/>
      <c r="BV150" s="221"/>
      <c r="BW150" s="221"/>
      <c r="BX150" s="221"/>
      <c r="BY150" s="221"/>
      <c r="BZ150" s="221"/>
      <c r="CA150" s="221"/>
      <c r="CB150" s="221"/>
      <c r="CC150" s="221"/>
      <c r="CD150" s="221"/>
      <c r="CE150" s="221"/>
      <c r="CF150" s="221"/>
      <c r="CG150" s="221"/>
      <c r="CH150" s="221"/>
      <c r="CI150" s="221"/>
      <c r="CJ150" s="221"/>
      <c r="CK150" s="221"/>
      <c r="CL150" s="221"/>
      <c r="CM150" s="221"/>
      <c r="CN150" s="221"/>
      <c r="CO150" s="221"/>
      <c r="CP150" s="221"/>
      <c r="CQ150" s="221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221"/>
      <c r="DP150" s="221"/>
      <c r="DQ150" s="221"/>
      <c r="DR150" s="221"/>
      <c r="DS150" s="221"/>
      <c r="DT150" s="221"/>
      <c r="DU150" s="221"/>
      <c r="DV150" s="221"/>
      <c r="DW150" s="221"/>
      <c r="DX150" s="221"/>
      <c r="DY150" s="221"/>
      <c r="DZ150" s="221"/>
      <c r="EA150" s="221"/>
      <c r="EB150" s="221"/>
      <c r="EC150" s="221"/>
      <c r="ED150" s="221"/>
      <c r="EE150" s="221"/>
      <c r="EF150" s="221"/>
      <c r="EG150" s="221"/>
      <c r="EH150" s="221"/>
      <c r="EI150" s="221"/>
      <c r="EJ150" s="221"/>
      <c r="EK150" s="221"/>
      <c r="EL150" s="221"/>
      <c r="EM150" s="221"/>
    </row>
    <row r="151" spans="1:143" ht="18.75" customHeight="1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185"/>
      <c r="L151" s="185"/>
      <c r="M151" s="185"/>
      <c r="N151" s="221"/>
      <c r="O151" s="221"/>
      <c r="P151" s="221"/>
      <c r="Q151" s="221"/>
      <c r="R151" s="221"/>
      <c r="S151" s="221"/>
      <c r="T151" s="221"/>
      <c r="U151" s="221"/>
      <c r="V151" s="221"/>
      <c r="W151" s="1010" t="s">
        <v>689</v>
      </c>
      <c r="X151" s="1011"/>
      <c r="Y151" s="1011"/>
      <c r="Z151" s="1011"/>
      <c r="AA151" s="1011"/>
      <c r="AB151" s="1011"/>
      <c r="AC151" s="1011"/>
      <c r="AD151" s="1011"/>
      <c r="AE151" s="1011"/>
      <c r="AF151" s="1011"/>
      <c r="AG151" s="1011"/>
      <c r="AH151" s="1011"/>
      <c r="AI151" s="1011"/>
      <c r="AJ151" s="1011"/>
      <c r="AK151" s="1011"/>
      <c r="AL151" s="1011"/>
      <c r="AM151" s="1011"/>
      <c r="AN151" s="1011"/>
      <c r="AO151" s="1011"/>
      <c r="AP151" s="1011"/>
      <c r="AQ151" s="1011"/>
      <c r="AR151" s="1011"/>
      <c r="AS151" s="1011"/>
      <c r="AT151" s="1011"/>
      <c r="AU151" s="1011"/>
      <c r="AV151" s="185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185"/>
      <c r="BH151" s="185"/>
      <c r="BI151" s="185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10" t="s">
        <v>689</v>
      </c>
      <c r="BT151" s="1011"/>
      <c r="BU151" s="1011"/>
      <c r="BV151" s="1011"/>
      <c r="BW151" s="1011"/>
      <c r="BX151" s="1011"/>
      <c r="BY151" s="1011"/>
      <c r="BZ151" s="1011"/>
      <c r="CA151" s="1011"/>
      <c r="CB151" s="1011"/>
      <c r="CC151" s="1011"/>
      <c r="CD151" s="1011"/>
      <c r="CE151" s="1011"/>
      <c r="CF151" s="1011"/>
      <c r="CG151" s="1011"/>
      <c r="CH151" s="1011"/>
      <c r="CI151" s="1011"/>
      <c r="CJ151" s="1011"/>
      <c r="CK151" s="1011"/>
      <c r="CL151" s="1011"/>
      <c r="CM151" s="1011"/>
      <c r="CN151" s="1011"/>
      <c r="CO151" s="1011"/>
      <c r="CP151" s="1011"/>
      <c r="CQ151" s="101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185"/>
      <c r="DD151" s="185"/>
      <c r="DE151" s="185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10" t="s">
        <v>689</v>
      </c>
      <c r="DP151" s="1011"/>
      <c r="DQ151" s="1011"/>
      <c r="DR151" s="1011"/>
      <c r="DS151" s="1011"/>
      <c r="DT151" s="1011"/>
      <c r="DU151" s="1011"/>
      <c r="DV151" s="1011"/>
      <c r="DW151" s="1011"/>
      <c r="DX151" s="1011"/>
      <c r="DY151" s="1011"/>
      <c r="DZ151" s="1011"/>
      <c r="EA151" s="1011"/>
      <c r="EB151" s="1011"/>
      <c r="EC151" s="1011"/>
      <c r="ED151" s="1011"/>
      <c r="EE151" s="1011"/>
      <c r="EF151" s="1011"/>
      <c r="EG151" s="1011"/>
      <c r="EH151" s="1011"/>
      <c r="EI151" s="1011"/>
      <c r="EJ151" s="1011"/>
      <c r="EK151" s="1011"/>
      <c r="EL151" s="1011"/>
      <c r="EM151" s="1011"/>
    </row>
    <row r="152" spans="1:143" ht="18.75" customHeight="1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1012" t="s">
        <v>551</v>
      </c>
      <c r="X152" s="1012"/>
      <c r="Y152" s="1012"/>
      <c r="Z152" s="1005">
        <f>$AF$36</f>
        <v>0</v>
      </c>
      <c r="AA152" s="1005"/>
      <c r="AB152" s="222" t="s">
        <v>524</v>
      </c>
      <c r="AC152" s="1005">
        <f>$AI$36</f>
        <v>0</v>
      </c>
      <c r="AD152" s="1005"/>
      <c r="AE152" s="1005"/>
      <c r="AF152" s="1005"/>
      <c r="AG152" s="1005"/>
      <c r="AH152" s="1005"/>
      <c r="AI152" s="1005"/>
      <c r="AJ152" s="1005">
        <f>$AP$36</f>
        <v>0</v>
      </c>
      <c r="AK152" s="1005"/>
      <c r="AL152" s="1005"/>
      <c r="AM152" s="1005"/>
      <c r="AN152" s="1013" t="s">
        <v>375</v>
      </c>
      <c r="AO152" s="1013"/>
      <c r="AP152" s="1004" t="s">
        <v>680</v>
      </c>
      <c r="AQ152" s="1004"/>
      <c r="AR152" s="1005">
        <f>$AQ$35</f>
        <v>0</v>
      </c>
      <c r="AS152" s="1005"/>
      <c r="AT152" s="1005"/>
      <c r="AU152" s="1005"/>
      <c r="AV152" s="185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1012" t="s">
        <v>551</v>
      </c>
      <c r="BT152" s="1012"/>
      <c r="BU152" s="1012"/>
      <c r="BV152" s="1005">
        <f>$AF$36</f>
        <v>0</v>
      </c>
      <c r="BW152" s="1005"/>
      <c r="BX152" s="222" t="s">
        <v>524</v>
      </c>
      <c r="BY152" s="1005">
        <f>$AI$36</f>
        <v>0</v>
      </c>
      <c r="BZ152" s="1005"/>
      <c r="CA152" s="1005"/>
      <c r="CB152" s="1005"/>
      <c r="CC152" s="1005"/>
      <c r="CD152" s="1005"/>
      <c r="CE152" s="1005"/>
      <c r="CF152" s="1005">
        <f>$AP$36</f>
        <v>0</v>
      </c>
      <c r="CG152" s="1005"/>
      <c r="CH152" s="1005"/>
      <c r="CI152" s="1005"/>
      <c r="CJ152" s="1013" t="s">
        <v>375</v>
      </c>
      <c r="CK152" s="1013"/>
      <c r="CL152" s="1004" t="s">
        <v>680</v>
      </c>
      <c r="CM152" s="1004"/>
      <c r="CN152" s="1005">
        <f>$AQ$35</f>
        <v>0</v>
      </c>
      <c r="CO152" s="1005"/>
      <c r="CP152" s="1005"/>
      <c r="CQ152" s="1005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1012" t="s">
        <v>551</v>
      </c>
      <c r="DP152" s="1012"/>
      <c r="DQ152" s="1012"/>
      <c r="DR152" s="1005">
        <f>$AF$36</f>
        <v>0</v>
      </c>
      <c r="DS152" s="1005"/>
      <c r="DT152" s="222" t="s">
        <v>524</v>
      </c>
      <c r="DU152" s="1005">
        <f>$AI$36</f>
        <v>0</v>
      </c>
      <c r="DV152" s="1005"/>
      <c r="DW152" s="1005"/>
      <c r="DX152" s="1005"/>
      <c r="DY152" s="1005"/>
      <c r="DZ152" s="1005"/>
      <c r="EA152" s="1005"/>
      <c r="EB152" s="1005">
        <f>$AP$36</f>
        <v>0</v>
      </c>
      <c r="EC152" s="1005"/>
      <c r="ED152" s="1005"/>
      <c r="EE152" s="1005"/>
      <c r="EF152" s="1013" t="s">
        <v>375</v>
      </c>
      <c r="EG152" s="1013"/>
      <c r="EH152" s="1004" t="s">
        <v>680</v>
      </c>
      <c r="EI152" s="1004"/>
      <c r="EJ152" s="1005">
        <f>$AQ$35</f>
        <v>0</v>
      </c>
      <c r="EK152" s="1005"/>
      <c r="EL152" s="1005"/>
      <c r="EM152" s="1005"/>
    </row>
    <row r="153" spans="1:143" ht="18.75" customHeight="1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185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 customHeight="1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185"/>
      <c r="L154" s="185"/>
      <c r="M154" s="185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1006"/>
      <c r="AI154" s="1006"/>
      <c r="AJ154" s="1006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185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185"/>
      <c r="BH154" s="185"/>
      <c r="BI154" s="185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1006"/>
      <c r="CE154" s="1006"/>
      <c r="CF154" s="1006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185"/>
      <c r="DD154" s="185"/>
      <c r="DE154" s="185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1006"/>
      <c r="EA154" s="1006"/>
      <c r="EB154" s="1006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 customHeight="1">
      <c r="A155" s="185"/>
      <c r="B155" s="221"/>
      <c r="C155" s="221"/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185"/>
      <c r="AW155" s="185"/>
      <c r="AX155" s="221"/>
      <c r="AY155" s="221"/>
      <c r="AZ155" s="221"/>
      <c r="BA155" s="221"/>
      <c r="BB155" s="221"/>
      <c r="BC155" s="221"/>
      <c r="BD155" s="221"/>
      <c r="BE155" s="221"/>
      <c r="BF155" s="221"/>
      <c r="BG155" s="221"/>
      <c r="BH155" s="221"/>
      <c r="BI155" s="221"/>
      <c r="BJ155" s="221"/>
      <c r="BK155" s="221"/>
      <c r="BL155" s="221"/>
      <c r="BM155" s="221"/>
      <c r="BN155" s="221"/>
      <c r="BO155" s="221"/>
      <c r="BP155" s="221"/>
      <c r="BQ155" s="221"/>
      <c r="BR155" s="221"/>
      <c r="BS155" s="221"/>
      <c r="BT155" s="221"/>
      <c r="BU155" s="221"/>
      <c r="BV155" s="221"/>
      <c r="BW155" s="221"/>
      <c r="BX155" s="221"/>
      <c r="BY155" s="221"/>
      <c r="BZ155" s="221"/>
      <c r="CA155" s="221"/>
      <c r="CB155" s="221"/>
      <c r="CC155" s="221"/>
      <c r="CD155" s="221"/>
      <c r="CE155" s="221"/>
      <c r="CF155" s="221"/>
      <c r="CG155" s="221"/>
      <c r="CH155" s="221"/>
      <c r="CI155" s="221"/>
      <c r="CJ155" s="221"/>
      <c r="CK155" s="221"/>
      <c r="CL155" s="221"/>
      <c r="CM155" s="221"/>
      <c r="CN155" s="221"/>
      <c r="CO155" s="221"/>
      <c r="CP155" s="221"/>
      <c r="CQ155" s="221"/>
      <c r="CS155" s="185"/>
      <c r="CT155" s="221"/>
      <c r="CU155" s="221"/>
      <c r="CV155" s="221"/>
      <c r="CW155" s="221"/>
      <c r="CX155" s="221"/>
      <c r="CY155" s="221"/>
      <c r="CZ155" s="221"/>
      <c r="DA155" s="221"/>
      <c r="DB155" s="221"/>
      <c r="DC155" s="221"/>
      <c r="DD155" s="221"/>
      <c r="DE155" s="221"/>
      <c r="DF155" s="221"/>
      <c r="DG155" s="221"/>
      <c r="DH155" s="221"/>
      <c r="DI155" s="221"/>
      <c r="DJ155" s="221"/>
      <c r="DK155" s="221"/>
      <c r="DL155" s="221"/>
      <c r="DM155" s="221"/>
      <c r="DN155" s="221"/>
      <c r="DO155" s="221"/>
      <c r="DP155" s="221"/>
      <c r="DQ155" s="221"/>
      <c r="DR155" s="221"/>
      <c r="DS155" s="221"/>
      <c r="DT155" s="221"/>
      <c r="DU155" s="221"/>
      <c r="DV155" s="221"/>
      <c r="DW155" s="221"/>
      <c r="DX155" s="221"/>
      <c r="DY155" s="221"/>
      <c r="DZ155" s="221"/>
      <c r="EA155" s="221"/>
      <c r="EB155" s="221"/>
      <c r="EC155" s="221"/>
      <c r="ED155" s="221"/>
      <c r="EE155" s="221"/>
      <c r="EF155" s="221"/>
      <c r="EG155" s="221"/>
      <c r="EH155" s="221"/>
      <c r="EI155" s="221"/>
      <c r="EJ155" s="221"/>
      <c r="EK155" s="221"/>
      <c r="EL155" s="221"/>
      <c r="EM155" s="221"/>
    </row>
    <row r="156" spans="1:143" ht="18.75" customHeight="1">
      <c r="A156" s="185"/>
      <c r="B156" s="1007" t="s">
        <v>690</v>
      </c>
      <c r="C156" s="1007"/>
      <c r="D156" s="1007"/>
      <c r="E156" s="1007"/>
      <c r="F156" s="1007"/>
      <c r="G156" s="1007"/>
      <c r="H156" s="1007"/>
      <c r="I156" s="1007"/>
      <c r="J156" s="1007"/>
      <c r="K156" s="1007"/>
      <c r="L156" s="1007"/>
      <c r="M156" s="1007"/>
      <c r="N156" s="1007"/>
      <c r="O156" s="1007"/>
      <c r="P156" s="1007"/>
      <c r="Q156" s="1007"/>
      <c r="R156" s="1007"/>
      <c r="S156" s="1007"/>
      <c r="T156" s="1007"/>
      <c r="U156" s="1007"/>
      <c r="V156" s="1007"/>
      <c r="W156" s="1007"/>
      <c r="X156" s="1007"/>
      <c r="Y156" s="1007"/>
      <c r="Z156" s="1007"/>
      <c r="AA156" s="1007"/>
      <c r="AB156" s="1007"/>
      <c r="AC156" s="1007"/>
      <c r="AD156" s="1007"/>
      <c r="AE156" s="1007"/>
      <c r="AF156" s="1007"/>
      <c r="AG156" s="1007"/>
      <c r="AH156" s="1007"/>
      <c r="AI156" s="1007"/>
      <c r="AJ156" s="1007"/>
      <c r="AK156" s="1007"/>
      <c r="AL156" s="1007"/>
      <c r="AM156" s="1007"/>
      <c r="AN156" s="1007"/>
      <c r="AO156" s="1007"/>
      <c r="AP156" s="1007"/>
      <c r="AQ156" s="1007"/>
      <c r="AR156" s="1007"/>
      <c r="AS156" s="1007"/>
      <c r="AT156" s="1007"/>
      <c r="AU156" s="1007"/>
      <c r="AV156" s="185"/>
      <c r="AW156" s="185"/>
      <c r="AX156" s="1007" t="s">
        <v>690</v>
      </c>
      <c r="AY156" s="1007"/>
      <c r="AZ156" s="1007"/>
      <c r="BA156" s="1007"/>
      <c r="BB156" s="1007"/>
      <c r="BC156" s="1007"/>
      <c r="BD156" s="1007"/>
      <c r="BE156" s="1007"/>
      <c r="BF156" s="1007"/>
      <c r="BG156" s="1007"/>
      <c r="BH156" s="1007"/>
      <c r="BI156" s="1007"/>
      <c r="BJ156" s="1007"/>
      <c r="BK156" s="1007"/>
      <c r="BL156" s="1007"/>
      <c r="BM156" s="1007"/>
      <c r="BN156" s="1007"/>
      <c r="BO156" s="1007"/>
      <c r="BP156" s="1007"/>
      <c r="BQ156" s="1007"/>
      <c r="BR156" s="1007"/>
      <c r="BS156" s="1007"/>
      <c r="BT156" s="1007"/>
      <c r="BU156" s="1007"/>
      <c r="BV156" s="1007"/>
      <c r="BW156" s="1007"/>
      <c r="BX156" s="1007"/>
      <c r="BY156" s="1007"/>
      <c r="BZ156" s="1007"/>
      <c r="CA156" s="1007"/>
      <c r="CB156" s="1007"/>
      <c r="CC156" s="1007"/>
      <c r="CD156" s="1007"/>
      <c r="CE156" s="1007"/>
      <c r="CF156" s="1007"/>
      <c r="CG156" s="1007"/>
      <c r="CH156" s="1007"/>
      <c r="CI156" s="1007"/>
      <c r="CJ156" s="1007"/>
      <c r="CK156" s="1007"/>
      <c r="CL156" s="1007"/>
      <c r="CM156" s="1007"/>
      <c r="CN156" s="1007"/>
      <c r="CO156" s="1007"/>
      <c r="CP156" s="1007"/>
      <c r="CQ156" s="1007"/>
      <c r="CS156" s="185"/>
      <c r="CT156" s="1007" t="s">
        <v>690</v>
      </c>
      <c r="CU156" s="1007"/>
      <c r="CV156" s="1007"/>
      <c r="CW156" s="1007"/>
      <c r="CX156" s="1007"/>
      <c r="CY156" s="1007"/>
      <c r="CZ156" s="1007"/>
      <c r="DA156" s="1007"/>
      <c r="DB156" s="1007"/>
      <c r="DC156" s="1007"/>
      <c r="DD156" s="1007"/>
      <c r="DE156" s="1007"/>
      <c r="DF156" s="1007"/>
      <c r="DG156" s="1007"/>
      <c r="DH156" s="1007"/>
      <c r="DI156" s="1007"/>
      <c r="DJ156" s="1007"/>
      <c r="DK156" s="1007"/>
      <c r="DL156" s="1007"/>
      <c r="DM156" s="1007"/>
      <c r="DN156" s="1007"/>
      <c r="DO156" s="1007"/>
      <c r="DP156" s="1007"/>
      <c r="DQ156" s="1007"/>
      <c r="DR156" s="1007"/>
      <c r="DS156" s="1007"/>
      <c r="DT156" s="1007"/>
      <c r="DU156" s="1007"/>
      <c r="DV156" s="1007"/>
      <c r="DW156" s="1007"/>
      <c r="DX156" s="1007"/>
      <c r="DY156" s="1007"/>
      <c r="DZ156" s="1007"/>
      <c r="EA156" s="1007"/>
      <c r="EB156" s="1007"/>
      <c r="EC156" s="1007"/>
      <c r="ED156" s="1007"/>
      <c r="EE156" s="1007"/>
      <c r="EF156" s="1007"/>
      <c r="EG156" s="1007"/>
      <c r="EH156" s="1007"/>
      <c r="EI156" s="1007"/>
      <c r="EJ156" s="1007"/>
      <c r="EK156" s="1007"/>
      <c r="EL156" s="1007"/>
      <c r="EM156" s="1007"/>
    </row>
    <row r="157" spans="1:143" ht="18.75" customHeight="1">
      <c r="A157" s="185"/>
      <c r="B157" s="1007" t="s">
        <v>691</v>
      </c>
      <c r="C157" s="1007"/>
      <c r="D157" s="1007"/>
      <c r="E157" s="1007"/>
      <c r="F157" s="1007"/>
      <c r="G157" s="1007"/>
      <c r="H157" s="1007"/>
      <c r="I157" s="1007"/>
      <c r="J157" s="1007"/>
      <c r="K157" s="1007"/>
      <c r="L157" s="1007"/>
      <c r="M157" s="1007"/>
      <c r="N157" s="1007"/>
      <c r="O157" s="1007"/>
      <c r="P157" s="1007"/>
      <c r="Q157" s="1007"/>
      <c r="R157" s="1007"/>
      <c r="S157" s="1007"/>
      <c r="T157" s="1007"/>
      <c r="U157" s="1007"/>
      <c r="V157" s="1007"/>
      <c r="W157" s="1007"/>
      <c r="X157" s="1007"/>
      <c r="Y157" s="1007"/>
      <c r="Z157" s="1007"/>
      <c r="AA157" s="1007"/>
      <c r="AB157" s="1007"/>
      <c r="AC157" s="1007"/>
      <c r="AD157" s="1007"/>
      <c r="AE157" s="1007"/>
      <c r="AF157" s="1007"/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85"/>
      <c r="AW157" s="185"/>
      <c r="AX157" s="1007" t="s">
        <v>691</v>
      </c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  <c r="BU157" s="1007"/>
      <c r="BV157" s="1007"/>
      <c r="BW157" s="1007"/>
      <c r="BX157" s="1007"/>
      <c r="BY157" s="1007"/>
      <c r="BZ157" s="1007"/>
      <c r="CA157" s="1007"/>
      <c r="CB157" s="1007"/>
      <c r="CC157" s="1007"/>
      <c r="CD157" s="1007"/>
      <c r="CE157" s="1007"/>
      <c r="CF157" s="1007"/>
      <c r="CG157" s="1007"/>
      <c r="CH157" s="1007"/>
      <c r="CI157" s="1007"/>
      <c r="CJ157" s="1007"/>
      <c r="CK157" s="1007"/>
      <c r="CL157" s="1007"/>
      <c r="CM157" s="1007"/>
      <c r="CN157" s="1007"/>
      <c r="CO157" s="1007"/>
      <c r="CP157" s="1007"/>
      <c r="CQ157" s="1007"/>
      <c r="CS157" s="185"/>
      <c r="CT157" s="1007" t="s">
        <v>691</v>
      </c>
      <c r="CU157" s="1007"/>
      <c r="CV157" s="1007"/>
      <c r="CW157" s="1007"/>
      <c r="CX157" s="1007"/>
      <c r="CY157" s="1007"/>
      <c r="CZ157" s="1007"/>
      <c r="DA157" s="1007"/>
      <c r="DB157" s="1007"/>
      <c r="DC157" s="1007"/>
      <c r="DD157" s="1007"/>
      <c r="DE157" s="1007"/>
      <c r="DF157" s="1007"/>
      <c r="DG157" s="1007"/>
      <c r="DH157" s="1007"/>
      <c r="DI157" s="1007"/>
      <c r="DJ157" s="1007"/>
      <c r="DK157" s="1007"/>
      <c r="DL157" s="1007"/>
      <c r="DM157" s="1007"/>
      <c r="DN157" s="1007"/>
      <c r="DO157" s="1007"/>
      <c r="DP157" s="1007"/>
      <c r="DQ157" s="1007"/>
      <c r="DR157" s="1007"/>
      <c r="DS157" s="1007"/>
      <c r="DT157" s="1007"/>
      <c r="DU157" s="1007"/>
      <c r="DV157" s="1007"/>
      <c r="DW157" s="1007"/>
      <c r="DX157" s="1007"/>
      <c r="DY157" s="1007"/>
      <c r="DZ157" s="1007"/>
      <c r="EA157" s="1007"/>
      <c r="EB157" s="1007"/>
      <c r="EC157" s="1007"/>
      <c r="ED157" s="1007"/>
      <c r="EE157" s="1007"/>
      <c r="EF157" s="1007"/>
      <c r="EG157" s="1007"/>
      <c r="EH157" s="1007"/>
      <c r="EI157" s="1007"/>
      <c r="EJ157" s="1007"/>
      <c r="EK157" s="1007"/>
      <c r="EL157" s="1007"/>
      <c r="EM157" s="1007"/>
    </row>
    <row r="158" spans="1:143" ht="18.75" customHeight="1">
      <c r="A158" s="185"/>
      <c r="B158" s="1007"/>
      <c r="C158" s="1007"/>
      <c r="D158" s="1007"/>
      <c r="E158" s="1007"/>
      <c r="F158" s="1007"/>
      <c r="G158" s="1007"/>
      <c r="H158" s="1007"/>
      <c r="I158" s="1007"/>
      <c r="J158" s="1007"/>
      <c r="K158" s="1007"/>
      <c r="L158" s="1007"/>
      <c r="M158" s="1007"/>
      <c r="N158" s="1007"/>
      <c r="O158" s="1007"/>
      <c r="P158" s="1007"/>
      <c r="Q158" s="1007"/>
      <c r="R158" s="1007"/>
      <c r="S158" s="1007"/>
      <c r="T158" s="1007"/>
      <c r="U158" s="1007"/>
      <c r="V158" s="1007"/>
      <c r="W158" s="1007"/>
      <c r="X158" s="1007"/>
      <c r="Y158" s="1007"/>
      <c r="Z158" s="1007"/>
      <c r="AA158" s="1007"/>
      <c r="AB158" s="1007"/>
      <c r="AC158" s="1007"/>
      <c r="AD158" s="1007"/>
      <c r="AE158" s="1007"/>
      <c r="AF158" s="1007"/>
      <c r="AG158" s="1007"/>
      <c r="AH158" s="1007"/>
      <c r="AI158" s="1007"/>
      <c r="AJ158" s="1007"/>
      <c r="AK158" s="1007"/>
      <c r="AL158" s="1007"/>
      <c r="AM158" s="1007"/>
      <c r="AN158" s="1007"/>
      <c r="AO158" s="1007"/>
      <c r="AP158" s="1007"/>
      <c r="AQ158" s="1007"/>
      <c r="AR158" s="1007"/>
      <c r="AS158" s="1007"/>
      <c r="AT158" s="1007"/>
      <c r="AU158" s="1007"/>
      <c r="AV158" s="185"/>
      <c r="AW158" s="185"/>
      <c r="AX158" s="1007"/>
      <c r="AY158" s="1007"/>
      <c r="AZ158" s="1007"/>
      <c r="BA158" s="1007"/>
      <c r="BB158" s="1007"/>
      <c r="BC158" s="1007"/>
      <c r="BD158" s="1007"/>
      <c r="BE158" s="1007"/>
      <c r="BF158" s="1007"/>
      <c r="BG158" s="1007"/>
      <c r="BH158" s="1007"/>
      <c r="BI158" s="1007"/>
      <c r="BJ158" s="1007"/>
      <c r="BK158" s="1007"/>
      <c r="BL158" s="1007"/>
      <c r="BM158" s="1007"/>
      <c r="BN158" s="1007"/>
      <c r="BO158" s="1007"/>
      <c r="BP158" s="1007"/>
      <c r="BQ158" s="1007"/>
      <c r="BR158" s="1007"/>
      <c r="BS158" s="1007"/>
      <c r="BT158" s="1007"/>
      <c r="BU158" s="1007"/>
      <c r="BV158" s="1007"/>
      <c r="BW158" s="1007"/>
      <c r="BX158" s="1007"/>
      <c r="BY158" s="1007"/>
      <c r="BZ158" s="1007"/>
      <c r="CA158" s="1007"/>
      <c r="CB158" s="1007"/>
      <c r="CC158" s="1007"/>
      <c r="CD158" s="1007"/>
      <c r="CE158" s="1007"/>
      <c r="CF158" s="1007"/>
      <c r="CG158" s="1007"/>
      <c r="CH158" s="1007"/>
      <c r="CI158" s="1007"/>
      <c r="CJ158" s="1007"/>
      <c r="CK158" s="1007"/>
      <c r="CL158" s="1007"/>
      <c r="CM158" s="1007"/>
      <c r="CN158" s="1007"/>
      <c r="CO158" s="1007"/>
      <c r="CP158" s="1007"/>
      <c r="CQ158" s="1007"/>
      <c r="CS158" s="185"/>
      <c r="CT158" s="1007"/>
      <c r="CU158" s="1007"/>
      <c r="CV158" s="1007"/>
      <c r="CW158" s="1007"/>
      <c r="CX158" s="1007"/>
      <c r="CY158" s="1007"/>
      <c r="CZ158" s="1007"/>
      <c r="DA158" s="1007"/>
      <c r="DB158" s="1007"/>
      <c r="DC158" s="1007"/>
      <c r="DD158" s="1007"/>
      <c r="DE158" s="1007"/>
      <c r="DF158" s="1007"/>
      <c r="DG158" s="1007"/>
      <c r="DH158" s="1007"/>
      <c r="DI158" s="1007"/>
      <c r="DJ158" s="1007"/>
      <c r="DK158" s="1007"/>
      <c r="DL158" s="1007"/>
      <c r="DM158" s="1007"/>
      <c r="DN158" s="1007"/>
      <c r="DO158" s="1007"/>
      <c r="DP158" s="1007"/>
      <c r="DQ158" s="1007"/>
      <c r="DR158" s="1007"/>
      <c r="DS158" s="1007"/>
      <c r="DT158" s="1007"/>
      <c r="DU158" s="1007"/>
      <c r="DV158" s="1007"/>
      <c r="DW158" s="1007"/>
      <c r="DX158" s="1007"/>
      <c r="DY158" s="1007"/>
      <c r="DZ158" s="1007"/>
      <c r="EA158" s="1007"/>
      <c r="EB158" s="1007"/>
      <c r="EC158" s="1007"/>
      <c r="ED158" s="1007"/>
      <c r="EE158" s="1007"/>
      <c r="EF158" s="1007"/>
      <c r="EG158" s="1007"/>
      <c r="EH158" s="1007"/>
      <c r="EI158" s="1007"/>
      <c r="EJ158" s="1007"/>
      <c r="EK158" s="1007"/>
      <c r="EL158" s="1007"/>
      <c r="EM158" s="1007"/>
    </row>
    <row r="159" spans="1:143" ht="18.75" customHeight="1">
      <c r="A159" s="185"/>
      <c r="B159" s="1000">
        <f>I$25</f>
        <v>0</v>
      </c>
      <c r="C159" s="1000"/>
      <c r="D159" s="1000"/>
      <c r="E159" s="1000"/>
      <c r="F159" s="1000"/>
      <c r="G159" s="1000"/>
      <c r="H159" s="1000"/>
      <c r="I159" s="1000"/>
      <c r="J159" s="1000"/>
      <c r="K159" s="1000"/>
      <c r="L159" s="1000"/>
      <c r="M159" s="1000"/>
      <c r="N159" s="1000"/>
      <c r="O159" s="1000"/>
      <c r="P159" s="1000"/>
      <c r="Q159" s="1000"/>
      <c r="R159" s="1000"/>
      <c r="S159" s="1000"/>
      <c r="T159" s="1000"/>
      <c r="U159" s="1000"/>
      <c r="V159" s="1000"/>
      <c r="W159" s="1000"/>
      <c r="X159" s="1000"/>
      <c r="Y159" s="1000"/>
      <c r="Z159" s="185"/>
      <c r="AA159" s="185"/>
      <c r="AB159" s="185"/>
      <c r="AC159" s="1001" t="s">
        <v>692</v>
      </c>
      <c r="AD159" s="1001"/>
      <c r="AE159" s="1001"/>
      <c r="AF159" s="1002">
        <f>J$26</f>
        <v>0</v>
      </c>
      <c r="AG159" s="1002"/>
      <c r="AH159" s="198" t="s">
        <v>524</v>
      </c>
      <c r="AI159" s="1002">
        <f>O$26</f>
        <v>0</v>
      </c>
      <c r="AJ159" s="1002"/>
      <c r="AK159" s="1002"/>
      <c r="AL159" s="1002"/>
      <c r="AM159" s="1002"/>
      <c r="AN159" s="1002"/>
      <c r="AO159" s="1002"/>
      <c r="AP159" s="1002">
        <f>AK$26</f>
        <v>0</v>
      </c>
      <c r="AQ159" s="1002"/>
      <c r="AR159" s="1002"/>
      <c r="AS159" s="1002"/>
      <c r="AT159" s="1003" t="s">
        <v>375</v>
      </c>
      <c r="AU159" s="1003"/>
      <c r="AV159" s="185"/>
      <c r="AW159" s="185"/>
      <c r="AX159" s="1000">
        <f>BE$25</f>
        <v>0</v>
      </c>
      <c r="AY159" s="1000"/>
      <c r="AZ159" s="1000"/>
      <c r="BA159" s="1000"/>
      <c r="BB159" s="1000"/>
      <c r="BC159" s="1000"/>
      <c r="BD159" s="1000"/>
      <c r="BE159" s="1000"/>
      <c r="BF159" s="1000"/>
      <c r="BG159" s="1000"/>
      <c r="BH159" s="1000"/>
      <c r="BI159" s="1000"/>
      <c r="BJ159" s="1000"/>
      <c r="BK159" s="1000"/>
      <c r="BL159" s="1000"/>
      <c r="BM159" s="1000"/>
      <c r="BN159" s="1000"/>
      <c r="BO159" s="1000"/>
      <c r="BP159" s="1000"/>
      <c r="BQ159" s="1000"/>
      <c r="BR159" s="1000"/>
      <c r="BS159" s="1000"/>
      <c r="BT159" s="1000"/>
      <c r="BU159" s="1000"/>
      <c r="BV159" s="185"/>
      <c r="BW159" s="185"/>
      <c r="BX159" s="185"/>
      <c r="BY159" s="1001" t="s">
        <v>692</v>
      </c>
      <c r="BZ159" s="1001"/>
      <c r="CA159" s="1001"/>
      <c r="CB159" s="1002">
        <f>BF$26</f>
        <v>0</v>
      </c>
      <c r="CC159" s="1002"/>
      <c r="CD159" s="198" t="s">
        <v>524</v>
      </c>
      <c r="CE159" s="1002">
        <f>BK$26</f>
        <v>0</v>
      </c>
      <c r="CF159" s="1002"/>
      <c r="CG159" s="1002"/>
      <c r="CH159" s="1002"/>
      <c r="CI159" s="1002"/>
      <c r="CJ159" s="1002"/>
      <c r="CK159" s="1002"/>
      <c r="CL159" s="1002">
        <f>CG$26</f>
        <v>0</v>
      </c>
      <c r="CM159" s="1002"/>
      <c r="CN159" s="1002"/>
      <c r="CO159" s="1002"/>
      <c r="CP159" s="1003" t="s">
        <v>375</v>
      </c>
      <c r="CQ159" s="1003"/>
      <c r="CS159" s="185"/>
      <c r="CT159" s="1000">
        <f>DA$25</f>
        <v>0</v>
      </c>
      <c r="CU159" s="1000"/>
      <c r="CV159" s="1000"/>
      <c r="CW159" s="1000"/>
      <c r="CX159" s="1000"/>
      <c r="CY159" s="1000"/>
      <c r="CZ159" s="1000"/>
      <c r="DA159" s="1000"/>
      <c r="DB159" s="1000"/>
      <c r="DC159" s="1000"/>
      <c r="DD159" s="1000"/>
      <c r="DE159" s="1000"/>
      <c r="DF159" s="1000"/>
      <c r="DG159" s="1000"/>
      <c r="DH159" s="1000"/>
      <c r="DI159" s="1000"/>
      <c r="DJ159" s="1000"/>
      <c r="DK159" s="1000"/>
      <c r="DL159" s="1000"/>
      <c r="DM159" s="1000"/>
      <c r="DN159" s="1000"/>
      <c r="DO159" s="1000"/>
      <c r="DP159" s="1000"/>
      <c r="DQ159" s="1000"/>
      <c r="DR159" s="185"/>
      <c r="DS159" s="185"/>
      <c r="DT159" s="185"/>
      <c r="DU159" s="1001" t="s">
        <v>692</v>
      </c>
      <c r="DV159" s="1001"/>
      <c r="DW159" s="1001"/>
      <c r="DX159" s="1002">
        <f>DB$26</f>
        <v>0</v>
      </c>
      <c r="DY159" s="1002"/>
      <c r="DZ159" s="198" t="s">
        <v>524</v>
      </c>
      <c r="EA159" s="1002">
        <f>DG$26</f>
        <v>0</v>
      </c>
      <c r="EB159" s="1002"/>
      <c r="EC159" s="1002"/>
      <c r="ED159" s="1002"/>
      <c r="EE159" s="1002"/>
      <c r="EF159" s="1002"/>
      <c r="EG159" s="1002"/>
      <c r="EH159" s="1002">
        <f>EC$26</f>
        <v>0</v>
      </c>
      <c r="EI159" s="1002"/>
      <c r="EJ159" s="1002"/>
      <c r="EK159" s="1002"/>
      <c r="EL159" s="1003" t="s">
        <v>375</v>
      </c>
      <c r="EM159" s="1003"/>
    </row>
    <row r="160" spans="1:143" ht="18.75" customHeight="1">
      <c r="A160" s="185"/>
      <c r="B160" s="221"/>
      <c r="C160" s="221"/>
      <c r="D160" s="221"/>
      <c r="E160" s="221"/>
      <c r="F160" s="221"/>
      <c r="G160" s="221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23"/>
      <c r="AR160" s="223"/>
      <c r="AS160" s="223"/>
      <c r="AT160" s="223"/>
      <c r="AU160" s="223"/>
      <c r="AV160" s="185"/>
      <c r="AW160" s="185"/>
      <c r="AX160" s="221"/>
      <c r="AY160" s="221"/>
      <c r="AZ160" s="221"/>
      <c r="BA160" s="221"/>
      <c r="BB160" s="221"/>
      <c r="BC160" s="221"/>
      <c r="BD160" s="221"/>
      <c r="BE160" s="221"/>
      <c r="BF160" s="221"/>
      <c r="BG160" s="221"/>
      <c r="BH160" s="221"/>
      <c r="BI160" s="221"/>
      <c r="BJ160" s="221"/>
      <c r="BK160" s="221"/>
      <c r="BL160" s="221"/>
      <c r="BM160" s="221"/>
      <c r="BN160" s="221"/>
      <c r="BO160" s="221"/>
      <c r="BP160" s="221"/>
      <c r="BQ160" s="221"/>
      <c r="BR160" s="221"/>
      <c r="BS160" s="221"/>
      <c r="BT160" s="221"/>
      <c r="BU160" s="221"/>
      <c r="BV160" s="221"/>
      <c r="BW160" s="221"/>
      <c r="BX160" s="221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3"/>
      <c r="CJ160" s="223"/>
      <c r="CK160" s="223"/>
      <c r="CL160" s="223"/>
      <c r="CM160" s="223"/>
      <c r="CN160" s="223"/>
      <c r="CO160" s="223"/>
      <c r="CP160" s="223"/>
      <c r="CQ160" s="223"/>
      <c r="CS160" s="185"/>
      <c r="CT160" s="221"/>
      <c r="CU160" s="221"/>
      <c r="CV160" s="221"/>
      <c r="CW160" s="221"/>
      <c r="CX160" s="221"/>
      <c r="CY160" s="221"/>
      <c r="CZ160" s="221"/>
      <c r="DA160" s="221"/>
      <c r="DB160" s="221"/>
      <c r="DC160" s="221"/>
      <c r="DD160" s="221"/>
      <c r="DE160" s="221"/>
      <c r="DF160" s="221"/>
      <c r="DG160" s="221"/>
      <c r="DH160" s="221"/>
      <c r="DI160" s="221"/>
      <c r="DJ160" s="221"/>
      <c r="DK160" s="221"/>
      <c r="DL160" s="221"/>
      <c r="DM160" s="221"/>
      <c r="DN160" s="221"/>
      <c r="DO160" s="221"/>
      <c r="DP160" s="221"/>
      <c r="DQ160" s="221"/>
      <c r="DR160" s="221"/>
      <c r="DS160" s="221"/>
      <c r="DT160" s="221"/>
      <c r="DU160" s="223"/>
      <c r="DV160" s="223"/>
      <c r="DW160" s="223"/>
      <c r="DX160" s="223"/>
      <c r="DY160" s="223"/>
      <c r="DZ160" s="223"/>
      <c r="EA160" s="223"/>
      <c r="EB160" s="223"/>
      <c r="EC160" s="223"/>
      <c r="ED160" s="223"/>
      <c r="EE160" s="223"/>
      <c r="EF160" s="223"/>
      <c r="EG160" s="223"/>
      <c r="EH160" s="223"/>
      <c r="EI160" s="223"/>
      <c r="EJ160" s="223"/>
      <c r="EK160" s="223"/>
      <c r="EL160" s="223"/>
      <c r="EM160" s="223"/>
    </row>
    <row r="161" spans="1:143" ht="18.75" customHeight="1">
      <c r="A161" s="185"/>
      <c r="B161" s="191"/>
      <c r="C161" s="191"/>
      <c r="D161" s="191"/>
      <c r="E161" s="192" t="s">
        <v>552</v>
      </c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994">
        <f>AA$38</f>
        <v>0</v>
      </c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185"/>
      <c r="AW161" s="185"/>
      <c r="AX161" s="191"/>
      <c r="AY161" s="191"/>
      <c r="AZ161" s="191"/>
      <c r="BA161" s="192" t="s">
        <v>552</v>
      </c>
      <c r="BB161" s="192"/>
      <c r="BC161" s="192"/>
      <c r="BD161" s="192"/>
      <c r="BE161" s="192"/>
      <c r="BF161" s="192"/>
      <c r="BG161" s="192"/>
      <c r="BH161" s="192"/>
      <c r="BI161" s="192"/>
      <c r="BJ161" s="192"/>
      <c r="BK161" s="192"/>
      <c r="BL161" s="192"/>
      <c r="BM161" s="192"/>
      <c r="BN161" s="192"/>
      <c r="BO161" s="192"/>
      <c r="BP161" s="192"/>
      <c r="BQ161" s="192"/>
      <c r="BR161" s="192"/>
      <c r="BS161" s="192"/>
      <c r="BT161" s="192"/>
      <c r="BU161" s="192"/>
      <c r="BV161" s="192"/>
      <c r="BW161" s="994">
        <f>BW$38</f>
        <v>0</v>
      </c>
      <c r="BX161" s="994"/>
      <c r="BY161" s="994"/>
      <c r="BZ161" s="994"/>
      <c r="CA161" s="994"/>
      <c r="CB161" s="994"/>
      <c r="CC161" s="994"/>
      <c r="CD161" s="994"/>
      <c r="CE161" s="994"/>
      <c r="CF161" s="994"/>
      <c r="CG161" s="994"/>
      <c r="CH161" s="994"/>
      <c r="CI161" s="994"/>
      <c r="CJ161" s="994"/>
      <c r="CK161" s="994"/>
      <c r="CL161" s="994"/>
      <c r="CM161" s="994"/>
      <c r="CN161" s="994"/>
      <c r="CO161" s="994"/>
      <c r="CP161" s="994"/>
      <c r="CQ161" s="994"/>
      <c r="CS161" s="185"/>
      <c r="CT161" s="191"/>
      <c r="CU161" s="191"/>
      <c r="CV161" s="191"/>
      <c r="CW161" s="192" t="s">
        <v>552</v>
      </c>
      <c r="CX161" s="192"/>
      <c r="CY161" s="192"/>
      <c r="CZ161" s="192"/>
      <c r="DA161" s="192"/>
      <c r="DB161" s="192"/>
      <c r="DC161" s="192"/>
      <c r="DD161" s="192"/>
      <c r="DE161" s="192"/>
      <c r="DF161" s="192"/>
      <c r="DG161" s="192"/>
      <c r="DH161" s="192"/>
      <c r="DI161" s="192"/>
      <c r="DJ161" s="192"/>
      <c r="DK161" s="192"/>
      <c r="DL161" s="192"/>
      <c r="DM161" s="192"/>
      <c r="DN161" s="192"/>
      <c r="DO161" s="192"/>
      <c r="DP161" s="192"/>
      <c r="DQ161" s="192"/>
      <c r="DR161" s="192"/>
      <c r="DS161" s="994">
        <f>DS$38</f>
        <v>0</v>
      </c>
      <c r="DT161" s="994"/>
      <c r="DU161" s="994"/>
      <c r="DV161" s="994"/>
      <c r="DW161" s="994"/>
      <c r="DX161" s="994"/>
      <c r="DY161" s="994"/>
      <c r="DZ161" s="994"/>
      <c r="EA161" s="994"/>
      <c r="EB161" s="994"/>
      <c r="EC161" s="994"/>
      <c r="ED161" s="994"/>
      <c r="EE161" s="994"/>
      <c r="EF161" s="994"/>
      <c r="EG161" s="994"/>
      <c r="EH161" s="994"/>
      <c r="EI161" s="994"/>
      <c r="EJ161" s="994"/>
      <c r="EK161" s="994"/>
      <c r="EL161" s="994"/>
      <c r="EM161" s="994"/>
    </row>
    <row r="162" spans="1:143" ht="18.75" customHeight="1">
      <c r="A162" s="185"/>
      <c r="B162" s="995" t="s">
        <v>835</v>
      </c>
      <c r="C162" s="995"/>
      <c r="D162" s="995"/>
      <c r="E162" s="995"/>
      <c r="F162" s="995"/>
      <c r="G162" s="995"/>
      <c r="H162" s="995"/>
      <c r="I162" s="995"/>
      <c r="J162" s="995"/>
      <c r="K162" s="995"/>
      <c r="L162" s="995"/>
      <c r="M162" s="995"/>
      <c r="N162" s="995"/>
      <c r="O162" s="995"/>
      <c r="P162" s="995"/>
      <c r="Q162" s="995"/>
      <c r="R162" s="995"/>
      <c r="S162" s="995"/>
      <c r="T162" s="995"/>
      <c r="U162" s="995"/>
      <c r="V162" s="995"/>
      <c r="W162" s="995"/>
      <c r="X162" s="995"/>
      <c r="Y162" s="995"/>
      <c r="Z162" s="995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185"/>
      <c r="AW162" s="185"/>
      <c r="AX162" s="995" t="s">
        <v>835</v>
      </c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  <c r="BT162" s="995"/>
      <c r="BU162" s="995"/>
      <c r="BV162" s="995"/>
      <c r="BW162" s="995"/>
      <c r="BX162" s="995"/>
      <c r="BY162" s="995"/>
      <c r="BZ162" s="995"/>
      <c r="CA162" s="995"/>
      <c r="CB162" s="995"/>
      <c r="CC162" s="995"/>
      <c r="CD162" s="995"/>
      <c r="CE162" s="995"/>
      <c r="CF162" s="995"/>
      <c r="CG162" s="995"/>
      <c r="CH162" s="995"/>
      <c r="CI162" s="995"/>
      <c r="CJ162" s="995"/>
      <c r="CK162" s="995"/>
      <c r="CL162" s="995"/>
      <c r="CM162" s="995"/>
      <c r="CN162" s="995"/>
      <c r="CO162" s="995"/>
      <c r="CP162" s="995"/>
      <c r="CQ162" s="995"/>
      <c r="CS162" s="185"/>
      <c r="CT162" s="995" t="s">
        <v>835</v>
      </c>
      <c r="CU162" s="995"/>
      <c r="CV162" s="995"/>
      <c r="CW162" s="995"/>
      <c r="CX162" s="995"/>
      <c r="CY162" s="995"/>
      <c r="CZ162" s="995"/>
      <c r="DA162" s="995"/>
      <c r="DB162" s="995"/>
      <c r="DC162" s="995"/>
      <c r="DD162" s="995"/>
      <c r="DE162" s="995"/>
      <c r="DF162" s="995"/>
      <c r="DG162" s="995"/>
      <c r="DH162" s="995"/>
      <c r="DI162" s="995"/>
      <c r="DJ162" s="995"/>
      <c r="DK162" s="995"/>
      <c r="DL162" s="995"/>
      <c r="DM162" s="995"/>
      <c r="DN162" s="995"/>
      <c r="DO162" s="995"/>
      <c r="DP162" s="995"/>
      <c r="DQ162" s="995"/>
      <c r="DR162" s="995"/>
      <c r="DS162" s="995"/>
      <c r="DT162" s="995"/>
      <c r="DU162" s="995"/>
      <c r="DV162" s="995"/>
      <c r="DW162" s="995"/>
      <c r="DX162" s="995"/>
      <c r="DY162" s="995"/>
      <c r="DZ162" s="995"/>
      <c r="EA162" s="995"/>
      <c r="EB162" s="995"/>
      <c r="EC162" s="995"/>
      <c r="ED162" s="995"/>
      <c r="EE162" s="995"/>
      <c r="EF162" s="995"/>
      <c r="EG162" s="995"/>
      <c r="EH162" s="995"/>
      <c r="EI162" s="995"/>
      <c r="EJ162" s="995"/>
      <c r="EK162" s="995"/>
      <c r="EL162" s="995"/>
      <c r="EM162" s="995"/>
    </row>
    <row r="163" spans="1:143" ht="18.75" customHeight="1">
      <c r="A163" s="185"/>
      <c r="B163" s="996" t="str">
        <f>B$40</f>
        <v>${name_ik}</v>
      </c>
      <c r="C163" s="996"/>
      <c r="D163" s="996"/>
      <c r="E163" s="996"/>
      <c r="F163" s="996"/>
      <c r="G163" s="996"/>
      <c r="H163" s="996"/>
      <c r="I163" s="996"/>
      <c r="J163" s="996"/>
      <c r="K163" s="996"/>
      <c r="L163" s="996"/>
      <c r="M163" s="996"/>
      <c r="N163" s="996"/>
      <c r="O163" s="996"/>
      <c r="P163" s="996"/>
      <c r="Q163" s="996"/>
      <c r="R163" s="996"/>
      <c r="S163" s="996"/>
      <c r="T163" s="996"/>
      <c r="U163" s="996"/>
      <c r="V163" s="996"/>
      <c r="W163" s="996"/>
      <c r="X163" s="996"/>
      <c r="Y163" s="996"/>
      <c r="Z163" s="996"/>
      <c r="AA163" s="996"/>
      <c r="AB163" s="996"/>
      <c r="AC163" s="996"/>
      <c r="AD163" s="996"/>
      <c r="AE163" s="996"/>
      <c r="AF163" s="996"/>
      <c r="AG163" s="996"/>
      <c r="AH163" s="996"/>
      <c r="AI163" s="996"/>
      <c r="AJ163" s="996"/>
      <c r="AK163" s="996"/>
      <c r="AL163" s="996"/>
      <c r="AM163" s="996"/>
      <c r="AN163" s="996"/>
      <c r="AO163" s="996"/>
      <c r="AP163" s="996"/>
      <c r="AQ163" s="996"/>
      <c r="AR163" s="996"/>
      <c r="AS163" s="996"/>
      <c r="AT163" s="996"/>
      <c r="AU163" s="996"/>
      <c r="AV163" s="185"/>
      <c r="AW163" s="185"/>
      <c r="AX163" s="996" t="str">
        <f>AX$40</f>
        <v>${name_ik}</v>
      </c>
      <c r="AY163" s="996"/>
      <c r="AZ163" s="996"/>
      <c r="BA163" s="996"/>
      <c r="BB163" s="996"/>
      <c r="BC163" s="996"/>
      <c r="BD163" s="996"/>
      <c r="BE163" s="996"/>
      <c r="BF163" s="996"/>
      <c r="BG163" s="996"/>
      <c r="BH163" s="996"/>
      <c r="BI163" s="996"/>
      <c r="BJ163" s="996"/>
      <c r="BK163" s="996"/>
      <c r="BL163" s="996"/>
      <c r="BM163" s="996"/>
      <c r="BN163" s="996"/>
      <c r="BO163" s="996"/>
      <c r="BP163" s="996"/>
      <c r="BQ163" s="996"/>
      <c r="BR163" s="996"/>
      <c r="BS163" s="996"/>
      <c r="BT163" s="996"/>
      <c r="BU163" s="996"/>
      <c r="BV163" s="996"/>
      <c r="BW163" s="996"/>
      <c r="BX163" s="996"/>
      <c r="BY163" s="996"/>
      <c r="BZ163" s="996"/>
      <c r="CA163" s="996"/>
      <c r="CB163" s="996"/>
      <c r="CC163" s="996"/>
      <c r="CD163" s="996"/>
      <c r="CE163" s="996"/>
      <c r="CF163" s="996"/>
      <c r="CG163" s="996"/>
      <c r="CH163" s="996"/>
      <c r="CI163" s="996"/>
      <c r="CJ163" s="996"/>
      <c r="CK163" s="996"/>
      <c r="CL163" s="996"/>
      <c r="CM163" s="996"/>
      <c r="CN163" s="996"/>
      <c r="CO163" s="996"/>
      <c r="CP163" s="996"/>
      <c r="CQ163" s="996"/>
      <c r="CS163" s="185"/>
      <c r="CT163" s="996" t="str">
        <f>CT$40</f>
        <v>${name_ik}</v>
      </c>
      <c r="CU163" s="996"/>
      <c r="CV163" s="996"/>
      <c r="CW163" s="996"/>
      <c r="CX163" s="996"/>
      <c r="CY163" s="996"/>
      <c r="CZ163" s="996"/>
      <c r="DA163" s="996"/>
      <c r="DB163" s="996"/>
      <c r="DC163" s="996"/>
      <c r="DD163" s="996"/>
      <c r="DE163" s="996"/>
      <c r="DF163" s="996"/>
      <c r="DG163" s="996"/>
      <c r="DH163" s="996"/>
      <c r="DI163" s="996"/>
      <c r="DJ163" s="996"/>
      <c r="DK163" s="996"/>
      <c r="DL163" s="996"/>
      <c r="DM163" s="996"/>
      <c r="DN163" s="996"/>
      <c r="DO163" s="996"/>
      <c r="DP163" s="996"/>
      <c r="DQ163" s="996"/>
      <c r="DR163" s="996"/>
      <c r="DS163" s="996"/>
      <c r="DT163" s="996"/>
      <c r="DU163" s="996"/>
      <c r="DV163" s="996"/>
      <c r="DW163" s="996"/>
      <c r="DX163" s="996"/>
      <c r="DY163" s="996"/>
      <c r="DZ163" s="996"/>
      <c r="EA163" s="996"/>
      <c r="EB163" s="996"/>
      <c r="EC163" s="996"/>
      <c r="ED163" s="996"/>
      <c r="EE163" s="996"/>
      <c r="EF163" s="996"/>
      <c r="EG163" s="996"/>
      <c r="EH163" s="996"/>
      <c r="EI163" s="996"/>
      <c r="EJ163" s="996"/>
      <c r="EK163" s="996"/>
      <c r="EL163" s="996"/>
      <c r="EM163" s="996"/>
    </row>
    <row r="164" spans="1:143" ht="18.75" customHeight="1">
      <c r="A164" s="185"/>
      <c r="B164" s="993" t="s">
        <v>554</v>
      </c>
      <c r="C164" s="993"/>
      <c r="D164" s="993"/>
      <c r="E164" s="993"/>
      <c r="F164" s="993"/>
      <c r="G164" s="993"/>
      <c r="H164" s="993"/>
      <c r="I164" s="993"/>
      <c r="J164" s="993"/>
      <c r="K164" s="993"/>
      <c r="L164" s="993"/>
      <c r="M164" s="993"/>
      <c r="N164" s="999" t="e">
        <f>N$41</f>
        <v>#N/A</v>
      </c>
      <c r="O164" s="999"/>
      <c r="P164" s="999"/>
      <c r="Q164" s="999"/>
      <c r="R164" s="999"/>
      <c r="S164" s="999"/>
      <c r="T164" s="999"/>
      <c r="U164" s="999"/>
      <c r="V164" s="999"/>
      <c r="W164" s="999"/>
      <c r="X164" s="999"/>
      <c r="Y164" s="999"/>
      <c r="Z164" s="999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185"/>
      <c r="AW164" s="185"/>
      <c r="AX164" s="993" t="s">
        <v>554</v>
      </c>
      <c r="AY164" s="993"/>
      <c r="AZ164" s="993"/>
      <c r="BA164" s="993"/>
      <c r="BB164" s="993"/>
      <c r="BC164" s="993"/>
      <c r="BD164" s="993"/>
      <c r="BE164" s="993"/>
      <c r="BF164" s="993"/>
      <c r="BG164" s="993"/>
      <c r="BH164" s="993"/>
      <c r="BI164" s="993"/>
      <c r="BJ164" s="999" t="e">
        <f>BJ$41</f>
        <v>#N/A</v>
      </c>
      <c r="BK164" s="999"/>
      <c r="BL164" s="999"/>
      <c r="BM164" s="999"/>
      <c r="BN164" s="999"/>
      <c r="BO164" s="999"/>
      <c r="BP164" s="999"/>
      <c r="BQ164" s="999"/>
      <c r="BR164" s="999"/>
      <c r="BS164" s="999"/>
      <c r="BT164" s="999"/>
      <c r="BU164" s="999"/>
      <c r="BV164" s="999"/>
      <c r="BW164" s="999"/>
      <c r="BX164" s="999"/>
      <c r="BY164" s="999"/>
      <c r="BZ164" s="999"/>
      <c r="CA164" s="999"/>
      <c r="CB164" s="999"/>
      <c r="CC164" s="999"/>
      <c r="CD164" s="999"/>
      <c r="CE164" s="999"/>
      <c r="CF164" s="999"/>
      <c r="CG164" s="999"/>
      <c r="CH164" s="999"/>
      <c r="CI164" s="999"/>
      <c r="CJ164" s="999"/>
      <c r="CK164" s="999"/>
      <c r="CL164" s="999"/>
      <c r="CM164" s="999"/>
      <c r="CN164" s="999"/>
      <c r="CO164" s="999"/>
      <c r="CP164" s="999"/>
      <c r="CQ164" s="999"/>
      <c r="CS164" s="185"/>
      <c r="CT164" s="993" t="s">
        <v>554</v>
      </c>
      <c r="CU164" s="993"/>
      <c r="CV164" s="993"/>
      <c r="CW164" s="993"/>
      <c r="CX164" s="993"/>
      <c r="CY164" s="993"/>
      <c r="CZ164" s="993"/>
      <c r="DA164" s="993"/>
      <c r="DB164" s="993"/>
      <c r="DC164" s="993"/>
      <c r="DD164" s="993"/>
      <c r="DE164" s="993"/>
      <c r="DF164" s="999" t="e">
        <f>DF$41</f>
        <v>#N/A</v>
      </c>
      <c r="DG164" s="999"/>
      <c r="DH164" s="999"/>
      <c r="DI164" s="999"/>
      <c r="DJ164" s="999"/>
      <c r="DK164" s="999"/>
      <c r="DL164" s="999"/>
      <c r="DM164" s="999"/>
      <c r="DN164" s="999"/>
      <c r="DO164" s="999"/>
      <c r="DP164" s="999"/>
      <c r="DQ164" s="999"/>
      <c r="DR164" s="999"/>
      <c r="DS164" s="999"/>
      <c r="DT164" s="999"/>
      <c r="DU164" s="999"/>
      <c r="DV164" s="999"/>
      <c r="DW164" s="999"/>
      <c r="DX164" s="999"/>
      <c r="DY164" s="999"/>
      <c r="DZ164" s="999"/>
      <c r="EA164" s="999"/>
      <c r="EB164" s="999"/>
      <c r="EC164" s="999"/>
      <c r="ED164" s="999"/>
      <c r="EE164" s="999"/>
      <c r="EF164" s="999"/>
      <c r="EG164" s="999"/>
      <c r="EH164" s="999"/>
      <c r="EI164" s="999"/>
      <c r="EJ164" s="999"/>
      <c r="EK164" s="999"/>
      <c r="EL164" s="999"/>
      <c r="EM164" s="999"/>
    </row>
    <row r="165" spans="1:143" ht="74.25" customHeight="1">
      <c r="A165" s="185"/>
      <c r="B165" s="991" t="s">
        <v>694</v>
      </c>
      <c r="C165" s="991"/>
      <c r="D165" s="991"/>
      <c r="E165" s="991"/>
      <c r="F165" s="991"/>
      <c r="G165" s="991"/>
      <c r="H165" s="991"/>
      <c r="I165" s="991"/>
      <c r="J165" s="991"/>
      <c r="K165" s="991"/>
      <c r="L165" s="991"/>
      <c r="M165" s="991"/>
      <c r="N165" s="991"/>
      <c r="O165" s="991"/>
      <c r="P165" s="991"/>
      <c r="Q165" s="991"/>
      <c r="R165" s="991"/>
      <c r="S165" s="991"/>
      <c r="T165" s="991"/>
      <c r="U165" s="991"/>
      <c r="V165" s="991"/>
      <c r="W165" s="991"/>
      <c r="X165" s="991"/>
      <c r="Y165" s="991"/>
      <c r="Z165" s="991"/>
      <c r="AA165" s="991"/>
      <c r="AB165" s="991"/>
      <c r="AC165" s="991"/>
      <c r="AD165" s="991"/>
      <c r="AE165" s="991"/>
      <c r="AF165" s="991"/>
      <c r="AG165" s="991"/>
      <c r="AH165" s="991"/>
      <c r="AI165" s="991"/>
      <c r="AJ165" s="991"/>
      <c r="AK165" s="991"/>
      <c r="AL165" s="991"/>
      <c r="AM165" s="991"/>
      <c r="AN165" s="991"/>
      <c r="AO165" s="991"/>
      <c r="AP165" s="991"/>
      <c r="AQ165" s="991"/>
      <c r="AR165" s="991"/>
      <c r="AS165" s="991"/>
      <c r="AT165" s="991"/>
      <c r="AU165" s="991"/>
      <c r="AV165" s="185"/>
      <c r="AW165" s="185"/>
      <c r="AX165" s="991" t="s">
        <v>694</v>
      </c>
      <c r="AY165" s="991"/>
      <c r="AZ165" s="991"/>
      <c r="BA165" s="991"/>
      <c r="BB165" s="991"/>
      <c r="BC165" s="991"/>
      <c r="BD165" s="991"/>
      <c r="BE165" s="991"/>
      <c r="BF165" s="991"/>
      <c r="BG165" s="991"/>
      <c r="BH165" s="991"/>
      <c r="BI165" s="991"/>
      <c r="BJ165" s="991"/>
      <c r="BK165" s="991"/>
      <c r="BL165" s="991"/>
      <c r="BM165" s="991"/>
      <c r="BN165" s="991"/>
      <c r="BO165" s="991"/>
      <c r="BP165" s="991"/>
      <c r="BQ165" s="991"/>
      <c r="BR165" s="991"/>
      <c r="BS165" s="991"/>
      <c r="BT165" s="991"/>
      <c r="BU165" s="991"/>
      <c r="BV165" s="991"/>
      <c r="BW165" s="991"/>
      <c r="BX165" s="991"/>
      <c r="BY165" s="991"/>
      <c r="BZ165" s="991"/>
      <c r="CA165" s="991"/>
      <c r="CB165" s="991"/>
      <c r="CC165" s="991"/>
      <c r="CD165" s="991"/>
      <c r="CE165" s="991"/>
      <c r="CF165" s="991"/>
      <c r="CG165" s="991"/>
      <c r="CH165" s="991"/>
      <c r="CI165" s="991"/>
      <c r="CJ165" s="991"/>
      <c r="CK165" s="991"/>
      <c r="CL165" s="991"/>
      <c r="CM165" s="991"/>
      <c r="CN165" s="991"/>
      <c r="CO165" s="991"/>
      <c r="CP165" s="991"/>
      <c r="CQ165" s="991"/>
      <c r="CS165" s="185"/>
      <c r="CT165" s="991" t="s">
        <v>694</v>
      </c>
      <c r="CU165" s="991"/>
      <c r="CV165" s="991"/>
      <c r="CW165" s="991"/>
      <c r="CX165" s="991"/>
      <c r="CY165" s="991"/>
      <c r="CZ165" s="991"/>
      <c r="DA165" s="991"/>
      <c r="DB165" s="991"/>
      <c r="DC165" s="991"/>
      <c r="DD165" s="991"/>
      <c r="DE165" s="991"/>
      <c r="DF165" s="991"/>
      <c r="DG165" s="991"/>
      <c r="DH165" s="991"/>
      <c r="DI165" s="991"/>
      <c r="DJ165" s="991"/>
      <c r="DK165" s="991"/>
      <c r="DL165" s="991"/>
      <c r="DM165" s="991"/>
      <c r="DN165" s="991"/>
      <c r="DO165" s="991"/>
      <c r="DP165" s="991"/>
      <c r="DQ165" s="991"/>
      <c r="DR165" s="991"/>
      <c r="DS165" s="991"/>
      <c r="DT165" s="991"/>
      <c r="DU165" s="991"/>
      <c r="DV165" s="991"/>
      <c r="DW165" s="991"/>
      <c r="DX165" s="991"/>
      <c r="DY165" s="991"/>
      <c r="DZ165" s="991"/>
      <c r="EA165" s="991"/>
      <c r="EB165" s="991"/>
      <c r="EC165" s="991"/>
      <c r="ED165" s="991"/>
      <c r="EE165" s="991"/>
      <c r="EF165" s="991"/>
      <c r="EG165" s="991"/>
      <c r="EH165" s="991"/>
      <c r="EI165" s="991"/>
      <c r="EJ165" s="991"/>
      <c r="EK165" s="991"/>
      <c r="EL165" s="991"/>
      <c r="EM165" s="991"/>
    </row>
    <row r="166" spans="1:143" ht="18.75" customHeight="1">
      <c r="A166" s="185"/>
      <c r="B166" s="197"/>
      <c r="C166" s="992" t="s">
        <v>695</v>
      </c>
      <c r="D166" s="992"/>
      <c r="E166" s="204" t="s">
        <v>696</v>
      </c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185"/>
      <c r="AV166" s="185"/>
      <c r="AW166" s="185"/>
      <c r="AX166" s="197"/>
      <c r="AY166" s="992" t="s">
        <v>695</v>
      </c>
      <c r="AZ166" s="992"/>
      <c r="BA166" s="456" t="s">
        <v>696</v>
      </c>
      <c r="BB166" s="456"/>
      <c r="BC166" s="456"/>
      <c r="BD166" s="456"/>
      <c r="BE166" s="456"/>
      <c r="BF166" s="456"/>
      <c r="BG166" s="456"/>
      <c r="BH166" s="456"/>
      <c r="BI166" s="456"/>
      <c r="BJ166" s="456"/>
      <c r="BK166" s="456"/>
      <c r="BL166" s="456"/>
      <c r="BM166" s="456"/>
      <c r="BN166" s="456"/>
      <c r="BO166" s="456"/>
      <c r="BP166" s="456"/>
      <c r="BQ166" s="456"/>
      <c r="BR166" s="456"/>
      <c r="BS166" s="456"/>
      <c r="BT166" s="456"/>
      <c r="BU166" s="456"/>
      <c r="BV166" s="456"/>
      <c r="BW166" s="456"/>
      <c r="BX166" s="456"/>
      <c r="BY166" s="456"/>
      <c r="BZ166" s="456"/>
      <c r="CA166" s="456"/>
      <c r="CB166" s="456"/>
      <c r="CC166" s="456"/>
      <c r="CD166" s="456"/>
      <c r="CE166" s="456"/>
      <c r="CF166" s="456"/>
      <c r="CG166" s="456"/>
      <c r="CH166" s="456"/>
      <c r="CI166" s="456"/>
      <c r="CJ166" s="456"/>
      <c r="CK166" s="456"/>
      <c r="CL166" s="456"/>
      <c r="CM166" s="456"/>
      <c r="CN166" s="456"/>
      <c r="CO166" s="456"/>
      <c r="CP166" s="456"/>
      <c r="CQ166" s="185"/>
      <c r="CS166" s="185"/>
      <c r="CT166" s="197"/>
      <c r="CU166" s="992" t="s">
        <v>695</v>
      </c>
      <c r="CV166" s="992"/>
      <c r="CW166" s="456" t="s">
        <v>696</v>
      </c>
      <c r="CX166" s="456"/>
      <c r="CY166" s="456"/>
      <c r="CZ166" s="456"/>
      <c r="DA166" s="456"/>
      <c r="DB166" s="456"/>
      <c r="DC166" s="456"/>
      <c r="DD166" s="456"/>
      <c r="DE166" s="456"/>
      <c r="DF166" s="456"/>
      <c r="DG166" s="456"/>
      <c r="DH166" s="456"/>
      <c r="DI166" s="456"/>
      <c r="DJ166" s="456"/>
      <c r="DK166" s="456"/>
      <c r="DL166" s="456"/>
      <c r="DM166" s="456"/>
      <c r="DN166" s="456"/>
      <c r="DO166" s="456"/>
      <c r="DP166" s="456"/>
      <c r="DQ166" s="456"/>
      <c r="DR166" s="456"/>
      <c r="DS166" s="456"/>
      <c r="DT166" s="456"/>
      <c r="DU166" s="456"/>
      <c r="DV166" s="456"/>
      <c r="DW166" s="456"/>
      <c r="DX166" s="456"/>
      <c r="DY166" s="456"/>
      <c r="DZ166" s="456"/>
      <c r="EA166" s="456"/>
      <c r="EB166" s="456"/>
      <c r="EC166" s="456"/>
      <c r="ED166" s="456"/>
      <c r="EE166" s="456"/>
      <c r="EF166" s="456"/>
      <c r="EG166" s="456"/>
      <c r="EH166" s="456"/>
      <c r="EI166" s="456"/>
      <c r="EJ166" s="456"/>
      <c r="EK166" s="456"/>
      <c r="EL166" s="456"/>
      <c r="EM166" s="185"/>
    </row>
    <row r="167" spans="1:143" ht="18.75" customHeight="1">
      <c r="A167" s="185"/>
      <c r="B167" s="990">
        <f>B$47</f>
        <v>0</v>
      </c>
      <c r="C167" s="990"/>
      <c r="D167" s="990"/>
      <c r="E167" s="990"/>
      <c r="F167" s="990"/>
      <c r="G167" s="990"/>
      <c r="H167" s="990"/>
      <c r="I167" s="990"/>
      <c r="J167" s="990"/>
      <c r="K167" s="990"/>
      <c r="L167" s="990"/>
      <c r="M167" s="990"/>
      <c r="N167" s="990"/>
      <c r="O167" s="990"/>
      <c r="P167" s="990"/>
      <c r="Q167" s="990"/>
      <c r="R167" s="990"/>
      <c r="S167" s="990"/>
      <c r="T167" s="990"/>
      <c r="U167" s="990"/>
      <c r="V167" s="990"/>
      <c r="W167" s="990"/>
      <c r="X167" s="990"/>
      <c r="Y167" s="990"/>
      <c r="Z167" s="990"/>
      <c r="AA167" s="990"/>
      <c r="AB167" s="990"/>
      <c r="AC167" s="990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185"/>
      <c r="AW167" s="185"/>
      <c r="AX167" s="990">
        <f>AX$47</f>
        <v>0</v>
      </c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  <c r="BU167" s="990"/>
      <c r="BV167" s="990"/>
      <c r="BW167" s="990"/>
      <c r="BX167" s="990"/>
      <c r="BY167" s="990"/>
      <c r="BZ167" s="990"/>
      <c r="CA167" s="990"/>
      <c r="CB167" s="990"/>
      <c r="CC167" s="990"/>
      <c r="CD167" s="990"/>
      <c r="CE167" s="990"/>
      <c r="CF167" s="990"/>
      <c r="CG167" s="990"/>
      <c r="CH167" s="990"/>
      <c r="CI167" s="990"/>
      <c r="CJ167" s="990"/>
      <c r="CK167" s="990"/>
      <c r="CL167" s="990"/>
      <c r="CM167" s="990"/>
      <c r="CN167" s="990"/>
      <c r="CO167" s="990"/>
      <c r="CP167" s="990"/>
      <c r="CQ167" s="990"/>
      <c r="CS167" s="185"/>
      <c r="CT167" s="990">
        <f>CT$47</f>
        <v>0</v>
      </c>
      <c r="CU167" s="990"/>
      <c r="CV167" s="990"/>
      <c r="CW167" s="990"/>
      <c r="CX167" s="990"/>
      <c r="CY167" s="990"/>
      <c r="CZ167" s="990"/>
      <c r="DA167" s="990"/>
      <c r="DB167" s="990"/>
      <c r="DC167" s="990"/>
      <c r="DD167" s="990"/>
      <c r="DE167" s="990"/>
      <c r="DF167" s="990"/>
      <c r="DG167" s="990"/>
      <c r="DH167" s="990"/>
      <c r="DI167" s="990"/>
      <c r="DJ167" s="990"/>
      <c r="DK167" s="990"/>
      <c r="DL167" s="990"/>
      <c r="DM167" s="990"/>
      <c r="DN167" s="990"/>
      <c r="DO167" s="990"/>
      <c r="DP167" s="990"/>
      <c r="DQ167" s="990"/>
      <c r="DR167" s="990"/>
      <c r="DS167" s="990"/>
      <c r="DT167" s="990"/>
      <c r="DU167" s="990"/>
      <c r="DV167" s="990"/>
      <c r="DW167" s="990"/>
      <c r="DX167" s="990"/>
      <c r="DY167" s="990"/>
      <c r="DZ167" s="990"/>
      <c r="EA167" s="990"/>
      <c r="EB167" s="990"/>
      <c r="EC167" s="990"/>
      <c r="ED167" s="990"/>
      <c r="EE167" s="990"/>
      <c r="EF167" s="990"/>
      <c r="EG167" s="990"/>
      <c r="EH167" s="990"/>
      <c r="EI167" s="990"/>
      <c r="EJ167" s="990"/>
      <c r="EK167" s="990"/>
      <c r="EL167" s="990"/>
      <c r="EM167" s="990"/>
    </row>
    <row r="168" spans="1:143" ht="18.75" customHeight="1">
      <c r="A168" s="185"/>
      <c r="B168" s="197"/>
      <c r="C168" s="992" t="s">
        <v>697</v>
      </c>
      <c r="D168" s="992"/>
      <c r="E168" s="204" t="s">
        <v>698</v>
      </c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185"/>
      <c r="AV168" s="185"/>
      <c r="AW168" s="185"/>
      <c r="AX168" s="197"/>
      <c r="AY168" s="992" t="s">
        <v>697</v>
      </c>
      <c r="AZ168" s="992"/>
      <c r="BA168" s="323" t="s">
        <v>698</v>
      </c>
      <c r="BB168" s="323"/>
      <c r="BC168" s="323"/>
      <c r="BD168" s="323"/>
      <c r="BE168" s="323"/>
      <c r="BF168" s="323"/>
      <c r="BG168" s="323"/>
      <c r="BH168" s="323"/>
      <c r="BI168" s="323"/>
      <c r="BJ168" s="323"/>
      <c r="BK168" s="323"/>
      <c r="BL168" s="323"/>
      <c r="BM168" s="323"/>
      <c r="BN168" s="323"/>
      <c r="BO168" s="323"/>
      <c r="BP168" s="323"/>
      <c r="BQ168" s="323"/>
      <c r="BR168" s="323"/>
      <c r="BS168" s="323"/>
      <c r="BT168" s="323"/>
      <c r="BU168" s="323"/>
      <c r="BV168" s="323"/>
      <c r="BW168" s="323"/>
      <c r="BX168" s="323"/>
      <c r="BY168" s="323"/>
      <c r="BZ168" s="323"/>
      <c r="CA168" s="323"/>
      <c r="CB168" s="323"/>
      <c r="CC168" s="323"/>
      <c r="CD168" s="323"/>
      <c r="CE168" s="323"/>
      <c r="CF168" s="323"/>
      <c r="CG168" s="323"/>
      <c r="CH168" s="323"/>
      <c r="CI168" s="323"/>
      <c r="CJ168" s="323"/>
      <c r="CK168" s="323"/>
      <c r="CL168" s="323"/>
      <c r="CM168" s="323"/>
      <c r="CN168" s="323"/>
      <c r="CO168" s="323"/>
      <c r="CP168" s="323"/>
      <c r="CQ168" s="185"/>
      <c r="CS168" s="185"/>
      <c r="CT168" s="197"/>
      <c r="CU168" s="992" t="s">
        <v>697</v>
      </c>
      <c r="CV168" s="992"/>
      <c r="CW168" s="323" t="s">
        <v>698</v>
      </c>
      <c r="CX168" s="323"/>
      <c r="CY168" s="323"/>
      <c r="CZ168" s="323"/>
      <c r="DA168" s="323"/>
      <c r="DB168" s="323"/>
      <c r="DC168" s="323"/>
      <c r="DD168" s="323"/>
      <c r="DE168" s="323"/>
      <c r="DF168" s="323"/>
      <c r="DG168" s="323"/>
      <c r="DH168" s="323"/>
      <c r="DI168" s="323"/>
      <c r="DJ168" s="323"/>
      <c r="DK168" s="323"/>
      <c r="DL168" s="323"/>
      <c r="DM168" s="323"/>
      <c r="DN168" s="323"/>
      <c r="DO168" s="323"/>
      <c r="DP168" s="323"/>
      <c r="DQ168" s="323"/>
      <c r="DR168" s="323"/>
      <c r="DS168" s="323"/>
      <c r="DT168" s="323"/>
      <c r="DU168" s="323"/>
      <c r="DV168" s="323"/>
      <c r="DW168" s="323"/>
      <c r="DX168" s="323"/>
      <c r="DY168" s="323"/>
      <c r="DZ168" s="323"/>
      <c r="EA168" s="323"/>
      <c r="EB168" s="323"/>
      <c r="EC168" s="323"/>
      <c r="ED168" s="323"/>
      <c r="EE168" s="323"/>
      <c r="EF168" s="323"/>
      <c r="EG168" s="323"/>
      <c r="EH168" s="323"/>
      <c r="EI168" s="323"/>
      <c r="EJ168" s="323"/>
      <c r="EK168" s="323"/>
      <c r="EL168" s="323"/>
      <c r="EM168" s="185"/>
    </row>
    <row r="169" spans="1:143" ht="55.5" customHeight="1">
      <c r="A169" s="185"/>
      <c r="B169" s="991" t="s">
        <v>699</v>
      </c>
      <c r="C169" s="991"/>
      <c r="D169" s="991"/>
      <c r="E169" s="991"/>
      <c r="F169" s="991"/>
      <c r="G169" s="991"/>
      <c r="H169" s="991"/>
      <c r="I169" s="991"/>
      <c r="J169" s="991"/>
      <c r="K169" s="991"/>
      <c r="L169" s="991"/>
      <c r="M169" s="991"/>
      <c r="N169" s="991"/>
      <c r="O169" s="991"/>
      <c r="P169" s="991"/>
      <c r="Q169" s="991"/>
      <c r="R169" s="991"/>
      <c r="S169" s="991"/>
      <c r="T169" s="991"/>
      <c r="U169" s="991"/>
      <c r="V169" s="991"/>
      <c r="W169" s="991"/>
      <c r="X169" s="991"/>
      <c r="Y169" s="991"/>
      <c r="Z169" s="991"/>
      <c r="AA169" s="991"/>
      <c r="AB169" s="991"/>
      <c r="AC169" s="991"/>
      <c r="AD169" s="991"/>
      <c r="AE169" s="991"/>
      <c r="AF169" s="991"/>
      <c r="AG169" s="991"/>
      <c r="AH169" s="991"/>
      <c r="AI169" s="991"/>
      <c r="AJ169" s="991"/>
      <c r="AK169" s="991"/>
      <c r="AL169" s="991"/>
      <c r="AM169" s="991"/>
      <c r="AN169" s="991"/>
      <c r="AO169" s="991"/>
      <c r="AP169" s="991"/>
      <c r="AQ169" s="991"/>
      <c r="AR169" s="991"/>
      <c r="AS169" s="991"/>
      <c r="AT169" s="991"/>
      <c r="AU169" s="991"/>
      <c r="AV169" s="185"/>
      <c r="AW169" s="185"/>
      <c r="AX169" s="991" t="s">
        <v>699</v>
      </c>
      <c r="AY169" s="991"/>
      <c r="AZ169" s="991"/>
      <c r="BA169" s="991"/>
      <c r="BB169" s="991"/>
      <c r="BC169" s="991"/>
      <c r="BD169" s="991"/>
      <c r="BE169" s="991"/>
      <c r="BF169" s="991"/>
      <c r="BG169" s="991"/>
      <c r="BH169" s="991"/>
      <c r="BI169" s="991"/>
      <c r="BJ169" s="991"/>
      <c r="BK169" s="991"/>
      <c r="BL169" s="991"/>
      <c r="BM169" s="991"/>
      <c r="BN169" s="991"/>
      <c r="BO169" s="991"/>
      <c r="BP169" s="991"/>
      <c r="BQ169" s="991"/>
      <c r="BR169" s="991"/>
      <c r="BS169" s="991"/>
      <c r="BT169" s="991"/>
      <c r="BU169" s="991"/>
      <c r="BV169" s="991"/>
      <c r="BW169" s="991"/>
      <c r="BX169" s="991"/>
      <c r="BY169" s="991"/>
      <c r="BZ169" s="991"/>
      <c r="CA169" s="991"/>
      <c r="CB169" s="991"/>
      <c r="CC169" s="991"/>
      <c r="CD169" s="991"/>
      <c r="CE169" s="991"/>
      <c r="CF169" s="991"/>
      <c r="CG169" s="991"/>
      <c r="CH169" s="991"/>
      <c r="CI169" s="991"/>
      <c r="CJ169" s="991"/>
      <c r="CK169" s="991"/>
      <c r="CL169" s="991"/>
      <c r="CM169" s="991"/>
      <c r="CN169" s="991"/>
      <c r="CO169" s="991"/>
      <c r="CP169" s="991"/>
      <c r="CQ169" s="991"/>
      <c r="CS169" s="185"/>
      <c r="CT169" s="991" t="s">
        <v>699</v>
      </c>
      <c r="CU169" s="991"/>
      <c r="CV169" s="991"/>
      <c r="CW169" s="991"/>
      <c r="CX169" s="991"/>
      <c r="CY169" s="991"/>
      <c r="CZ169" s="991"/>
      <c r="DA169" s="991"/>
      <c r="DB169" s="991"/>
      <c r="DC169" s="991"/>
      <c r="DD169" s="991"/>
      <c r="DE169" s="991"/>
      <c r="DF169" s="991"/>
      <c r="DG169" s="991"/>
      <c r="DH169" s="991"/>
      <c r="DI169" s="991"/>
      <c r="DJ169" s="991"/>
      <c r="DK169" s="991"/>
      <c r="DL169" s="991"/>
      <c r="DM169" s="991"/>
      <c r="DN169" s="991"/>
      <c r="DO169" s="991"/>
      <c r="DP169" s="991"/>
      <c r="DQ169" s="991"/>
      <c r="DR169" s="991"/>
      <c r="DS169" s="991"/>
      <c r="DT169" s="991"/>
      <c r="DU169" s="991"/>
      <c r="DV169" s="991"/>
      <c r="DW169" s="991"/>
      <c r="DX169" s="991"/>
      <c r="DY169" s="991"/>
      <c r="DZ169" s="991"/>
      <c r="EA169" s="991"/>
      <c r="EB169" s="991"/>
      <c r="EC169" s="991"/>
      <c r="ED169" s="991"/>
      <c r="EE169" s="991"/>
      <c r="EF169" s="991"/>
      <c r="EG169" s="991"/>
      <c r="EH169" s="991"/>
      <c r="EI169" s="991"/>
      <c r="EJ169" s="991"/>
      <c r="EK169" s="991"/>
      <c r="EL169" s="991"/>
      <c r="EM169" s="991"/>
    </row>
    <row r="170" spans="1:143" ht="18.75" customHeight="1">
      <c r="A170" s="185"/>
      <c r="B170" s="197"/>
      <c r="C170" s="992" t="s">
        <v>700</v>
      </c>
      <c r="D170" s="992"/>
      <c r="E170" s="993" t="s">
        <v>701</v>
      </c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993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185"/>
      <c r="AW170" s="185"/>
      <c r="AX170" s="197"/>
      <c r="AY170" s="992" t="s">
        <v>700</v>
      </c>
      <c r="AZ170" s="992"/>
      <c r="BA170" s="993" t="s">
        <v>701</v>
      </c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993"/>
      <c r="BV170" s="993"/>
      <c r="BW170" s="993"/>
      <c r="BX170" s="993"/>
      <c r="BY170" s="993"/>
      <c r="BZ170" s="993"/>
      <c r="CA170" s="993"/>
      <c r="CB170" s="993"/>
      <c r="CC170" s="993"/>
      <c r="CD170" s="993"/>
      <c r="CE170" s="993"/>
      <c r="CF170" s="993"/>
      <c r="CG170" s="993"/>
      <c r="CH170" s="993"/>
      <c r="CI170" s="993"/>
      <c r="CJ170" s="993"/>
      <c r="CK170" s="993"/>
      <c r="CL170" s="993"/>
      <c r="CM170" s="993"/>
      <c r="CN170" s="993"/>
      <c r="CO170" s="993"/>
      <c r="CP170" s="993"/>
      <c r="CQ170" s="993"/>
      <c r="CS170" s="185"/>
      <c r="CT170" s="197"/>
      <c r="CU170" s="992" t="s">
        <v>700</v>
      </c>
      <c r="CV170" s="992"/>
      <c r="CW170" s="993" t="s">
        <v>701</v>
      </c>
      <c r="CX170" s="993"/>
      <c r="CY170" s="993"/>
      <c r="CZ170" s="993"/>
      <c r="DA170" s="993"/>
      <c r="DB170" s="993"/>
      <c r="DC170" s="993"/>
      <c r="DD170" s="993"/>
      <c r="DE170" s="993"/>
      <c r="DF170" s="993"/>
      <c r="DG170" s="993"/>
      <c r="DH170" s="993"/>
      <c r="DI170" s="993"/>
      <c r="DJ170" s="993"/>
      <c r="DK170" s="993"/>
      <c r="DL170" s="993"/>
      <c r="DM170" s="993"/>
      <c r="DN170" s="993"/>
      <c r="DO170" s="993"/>
      <c r="DP170" s="993"/>
      <c r="DQ170" s="993"/>
      <c r="DR170" s="993"/>
      <c r="DS170" s="993"/>
      <c r="DT170" s="993"/>
      <c r="DU170" s="993"/>
      <c r="DV170" s="993"/>
      <c r="DW170" s="993"/>
      <c r="DX170" s="993"/>
      <c r="DY170" s="993"/>
      <c r="DZ170" s="993"/>
      <c r="EA170" s="993"/>
      <c r="EB170" s="993"/>
      <c r="EC170" s="993"/>
      <c r="ED170" s="993"/>
      <c r="EE170" s="993"/>
      <c r="EF170" s="993"/>
      <c r="EG170" s="993"/>
      <c r="EH170" s="993"/>
      <c r="EI170" s="993"/>
      <c r="EJ170" s="993"/>
      <c r="EK170" s="993"/>
      <c r="EL170" s="993"/>
      <c r="EM170" s="993"/>
    </row>
    <row r="171" spans="1:143" ht="18.75" customHeight="1">
      <c r="A171" s="185"/>
      <c r="B171" s="991" t="s">
        <v>702</v>
      </c>
      <c r="C171" s="991"/>
      <c r="D171" s="991"/>
      <c r="E171" s="991"/>
      <c r="F171" s="991"/>
      <c r="G171" s="991"/>
      <c r="H171" s="991"/>
      <c r="I171" s="991"/>
      <c r="J171" s="991"/>
      <c r="K171" s="991"/>
      <c r="L171" s="991"/>
      <c r="M171" s="991"/>
      <c r="N171" s="991"/>
      <c r="O171" s="991"/>
      <c r="P171" s="991"/>
      <c r="Q171" s="991"/>
      <c r="R171" s="991"/>
      <c r="S171" s="991"/>
      <c r="T171" s="991"/>
      <c r="U171" s="991"/>
      <c r="V171" s="991"/>
      <c r="W171" s="991"/>
      <c r="X171" s="991"/>
      <c r="Y171" s="991"/>
      <c r="Z171" s="991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185"/>
      <c r="AW171" s="185"/>
      <c r="AX171" s="991" t="s">
        <v>702</v>
      </c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  <c r="BU171" s="991"/>
      <c r="BV171" s="991"/>
      <c r="BW171" s="991"/>
      <c r="BX171" s="991"/>
      <c r="BY171" s="991"/>
      <c r="BZ171" s="991"/>
      <c r="CA171" s="991"/>
      <c r="CB171" s="991"/>
      <c r="CC171" s="991"/>
      <c r="CD171" s="991"/>
      <c r="CE171" s="991"/>
      <c r="CF171" s="991"/>
      <c r="CG171" s="991"/>
      <c r="CH171" s="991"/>
      <c r="CI171" s="991"/>
      <c r="CJ171" s="991"/>
      <c r="CK171" s="991"/>
      <c r="CL171" s="991"/>
      <c r="CM171" s="991"/>
      <c r="CN171" s="991"/>
      <c r="CO171" s="991"/>
      <c r="CP171" s="991"/>
      <c r="CQ171" s="991"/>
      <c r="CS171" s="185"/>
      <c r="CT171" s="991" t="s">
        <v>702</v>
      </c>
      <c r="CU171" s="991"/>
      <c r="CV171" s="991"/>
      <c r="CW171" s="991"/>
      <c r="CX171" s="991"/>
      <c r="CY171" s="991"/>
      <c r="CZ171" s="991"/>
      <c r="DA171" s="991"/>
      <c r="DB171" s="991"/>
      <c r="DC171" s="991"/>
      <c r="DD171" s="991"/>
      <c r="DE171" s="991"/>
      <c r="DF171" s="991"/>
      <c r="DG171" s="991"/>
      <c r="DH171" s="991"/>
      <c r="DI171" s="991"/>
      <c r="DJ171" s="991"/>
      <c r="DK171" s="991"/>
      <c r="DL171" s="991"/>
      <c r="DM171" s="991"/>
      <c r="DN171" s="991"/>
      <c r="DO171" s="991"/>
      <c r="DP171" s="991"/>
      <c r="DQ171" s="991"/>
      <c r="DR171" s="991"/>
      <c r="DS171" s="991"/>
      <c r="DT171" s="991"/>
      <c r="DU171" s="991"/>
      <c r="DV171" s="991"/>
      <c r="DW171" s="991"/>
      <c r="DX171" s="991"/>
      <c r="DY171" s="991"/>
      <c r="DZ171" s="991"/>
      <c r="EA171" s="991"/>
      <c r="EB171" s="991"/>
      <c r="EC171" s="991"/>
      <c r="ED171" s="991"/>
      <c r="EE171" s="991"/>
      <c r="EF171" s="991"/>
      <c r="EG171" s="991"/>
      <c r="EH171" s="991"/>
      <c r="EI171" s="991"/>
      <c r="EJ171" s="991"/>
      <c r="EK171" s="991"/>
      <c r="EL171" s="991"/>
      <c r="EM171" s="991"/>
    </row>
    <row r="172" spans="1:143" ht="18.75" customHeight="1">
      <c r="A172" s="185"/>
      <c r="B172" s="197"/>
      <c r="C172" s="992" t="s">
        <v>703</v>
      </c>
      <c r="D172" s="992"/>
      <c r="E172" s="993" t="s">
        <v>704</v>
      </c>
      <c r="F172" s="993"/>
      <c r="G172" s="993"/>
      <c r="H172" s="993"/>
      <c r="I172" s="993"/>
      <c r="J172" s="993"/>
      <c r="K172" s="993"/>
      <c r="L172" s="993"/>
      <c r="M172" s="993"/>
      <c r="N172" s="993"/>
      <c r="O172" s="993"/>
      <c r="P172" s="993"/>
      <c r="Q172" s="993"/>
      <c r="R172" s="993"/>
      <c r="S172" s="993"/>
      <c r="T172" s="993"/>
      <c r="U172" s="993"/>
      <c r="V172" s="993"/>
      <c r="W172" s="993"/>
      <c r="X172" s="993"/>
      <c r="Y172" s="993"/>
      <c r="Z172" s="993"/>
      <c r="AA172" s="993"/>
      <c r="AB172" s="993"/>
      <c r="AC172" s="993"/>
      <c r="AD172" s="993"/>
      <c r="AE172" s="993"/>
      <c r="AF172" s="993"/>
      <c r="AG172" s="99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V172" s="185"/>
      <c r="AW172" s="185"/>
      <c r="AX172" s="197"/>
      <c r="AY172" s="992" t="s">
        <v>703</v>
      </c>
      <c r="AZ172" s="992"/>
      <c r="BA172" s="993" t="s">
        <v>704</v>
      </c>
      <c r="BB172" s="993"/>
      <c r="BC172" s="993"/>
      <c r="BD172" s="993"/>
      <c r="BE172" s="993"/>
      <c r="BF172" s="993"/>
      <c r="BG172" s="993"/>
      <c r="BH172" s="993"/>
      <c r="BI172" s="993"/>
      <c r="BJ172" s="993"/>
      <c r="BK172" s="993"/>
      <c r="BL172" s="993"/>
      <c r="BM172" s="993"/>
      <c r="BN172" s="993"/>
      <c r="BO172" s="993"/>
      <c r="BP172" s="993"/>
      <c r="BQ172" s="993"/>
      <c r="BR172" s="993"/>
      <c r="BS172" s="993"/>
      <c r="BT172" s="993"/>
      <c r="BU172" s="993"/>
      <c r="BV172" s="993"/>
      <c r="BW172" s="993"/>
      <c r="BX172" s="993"/>
      <c r="BY172" s="993"/>
      <c r="BZ172" s="993"/>
      <c r="CA172" s="993"/>
      <c r="CB172" s="993"/>
      <c r="CC172" s="993"/>
      <c r="CD172" s="993"/>
      <c r="CE172" s="993"/>
      <c r="CF172" s="993"/>
      <c r="CG172" s="993"/>
      <c r="CH172" s="993"/>
      <c r="CI172" s="993"/>
      <c r="CJ172" s="993"/>
      <c r="CK172" s="993"/>
      <c r="CL172" s="993"/>
      <c r="CM172" s="993"/>
      <c r="CN172" s="993"/>
      <c r="CO172" s="993"/>
      <c r="CP172" s="993"/>
      <c r="CQ172" s="993"/>
      <c r="CS172" s="185"/>
      <c r="CT172" s="197"/>
      <c r="CU172" s="992" t="s">
        <v>703</v>
      </c>
      <c r="CV172" s="992"/>
      <c r="CW172" s="993" t="s">
        <v>704</v>
      </c>
      <c r="CX172" s="993"/>
      <c r="CY172" s="993"/>
      <c r="CZ172" s="993"/>
      <c r="DA172" s="993"/>
      <c r="DB172" s="993"/>
      <c r="DC172" s="993"/>
      <c r="DD172" s="993"/>
      <c r="DE172" s="993"/>
      <c r="DF172" s="993"/>
      <c r="DG172" s="993"/>
      <c r="DH172" s="993"/>
      <c r="DI172" s="993"/>
      <c r="DJ172" s="993"/>
      <c r="DK172" s="993"/>
      <c r="DL172" s="993"/>
      <c r="DM172" s="993"/>
      <c r="DN172" s="993"/>
      <c r="DO172" s="993"/>
      <c r="DP172" s="993"/>
      <c r="DQ172" s="993"/>
      <c r="DR172" s="993"/>
      <c r="DS172" s="993"/>
      <c r="DT172" s="993"/>
      <c r="DU172" s="993"/>
      <c r="DV172" s="993"/>
      <c r="DW172" s="993"/>
      <c r="DX172" s="993"/>
      <c r="DY172" s="993"/>
      <c r="DZ172" s="993"/>
      <c r="EA172" s="993"/>
      <c r="EB172" s="993"/>
      <c r="EC172" s="993"/>
      <c r="ED172" s="993"/>
      <c r="EE172" s="993"/>
      <c r="EF172" s="993"/>
      <c r="EG172" s="993"/>
      <c r="EH172" s="993"/>
      <c r="EI172" s="993"/>
      <c r="EJ172" s="993"/>
      <c r="EK172" s="993"/>
      <c r="EL172" s="993"/>
      <c r="EM172" s="993"/>
    </row>
    <row r="173" spans="1:143" ht="18.75" customHeight="1">
      <c r="A173" s="185"/>
      <c r="B173" s="993" t="s">
        <v>705</v>
      </c>
      <c r="C173" s="993"/>
      <c r="D173" s="993"/>
      <c r="E173" s="993"/>
      <c r="F173" s="993"/>
      <c r="G173" s="993"/>
      <c r="H173" s="993"/>
      <c r="I173" s="993"/>
      <c r="J173" s="993"/>
      <c r="K173" s="993"/>
      <c r="L173" s="993"/>
      <c r="M173" s="993"/>
      <c r="N173" s="993"/>
      <c r="O173" s="993"/>
      <c r="P173" s="993"/>
      <c r="Q173" s="993"/>
      <c r="R173" s="993"/>
      <c r="S173" s="993"/>
      <c r="T173" s="993"/>
      <c r="U173" s="993"/>
      <c r="V173" s="993"/>
      <c r="W173" s="993"/>
      <c r="X173" s="993"/>
      <c r="Y173" s="993"/>
      <c r="Z173" s="993"/>
      <c r="AA173" s="993"/>
      <c r="AB173" s="997">
        <f>AF$36</f>
        <v>0</v>
      </c>
      <c r="AC173" s="997"/>
      <c r="AD173" s="190" t="s">
        <v>524</v>
      </c>
      <c r="AE173" s="997">
        <f>AI$36</f>
        <v>0</v>
      </c>
      <c r="AF173" s="997"/>
      <c r="AG173" s="997"/>
      <c r="AH173" s="997"/>
      <c r="AI173" s="997"/>
      <c r="AJ173" s="997"/>
      <c r="AK173" s="997"/>
      <c r="AL173" s="997"/>
      <c r="AM173" s="997"/>
      <c r="AN173" s="997"/>
      <c r="AO173" s="185"/>
      <c r="AP173" s="997">
        <f>AP$36</f>
        <v>0</v>
      </c>
      <c r="AQ173" s="997"/>
      <c r="AR173" s="997"/>
      <c r="AS173" s="997"/>
      <c r="AT173" s="998" t="s">
        <v>375</v>
      </c>
      <c r="AU173" s="998"/>
      <c r="AV173" s="185"/>
      <c r="AW173" s="185"/>
      <c r="AX173" s="993" t="s">
        <v>705</v>
      </c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  <c r="BU173" s="993"/>
      <c r="BV173" s="993"/>
      <c r="BW173" s="993"/>
      <c r="BX173" s="997">
        <f>CB$36</f>
        <v>0</v>
      </c>
      <c r="BY173" s="997"/>
      <c r="BZ173" s="190" t="s">
        <v>524</v>
      </c>
      <c r="CA173" s="997">
        <f>CE$36</f>
        <v>0</v>
      </c>
      <c r="CB173" s="997"/>
      <c r="CC173" s="997"/>
      <c r="CD173" s="997"/>
      <c r="CE173" s="997"/>
      <c r="CF173" s="997"/>
      <c r="CG173" s="997"/>
      <c r="CH173" s="997"/>
      <c r="CI173" s="997"/>
      <c r="CJ173" s="997"/>
      <c r="CK173" s="185"/>
      <c r="CL173" s="997">
        <f>CL$36</f>
        <v>0</v>
      </c>
      <c r="CM173" s="997"/>
      <c r="CN173" s="997"/>
      <c r="CO173" s="997"/>
      <c r="CP173" s="998" t="s">
        <v>375</v>
      </c>
      <c r="CQ173" s="998"/>
      <c r="CS173" s="185"/>
      <c r="CT173" s="993" t="s">
        <v>705</v>
      </c>
      <c r="CU173" s="993"/>
      <c r="CV173" s="993"/>
      <c r="CW173" s="993"/>
      <c r="CX173" s="993"/>
      <c r="CY173" s="993"/>
      <c r="CZ173" s="993"/>
      <c r="DA173" s="993"/>
      <c r="DB173" s="993"/>
      <c r="DC173" s="993"/>
      <c r="DD173" s="993"/>
      <c r="DE173" s="993"/>
      <c r="DF173" s="993"/>
      <c r="DG173" s="993"/>
      <c r="DH173" s="993"/>
      <c r="DI173" s="993"/>
      <c r="DJ173" s="993"/>
      <c r="DK173" s="993"/>
      <c r="DL173" s="993"/>
      <c r="DM173" s="993"/>
      <c r="DN173" s="993"/>
      <c r="DO173" s="993"/>
      <c r="DP173" s="993"/>
      <c r="DQ173" s="993"/>
      <c r="DR173" s="993"/>
      <c r="DS173" s="993"/>
      <c r="DT173" s="997">
        <f>DX$36</f>
        <v>0</v>
      </c>
      <c r="DU173" s="997"/>
      <c r="DV173" s="190" t="s">
        <v>524</v>
      </c>
      <c r="DW173" s="997">
        <f>EA$36</f>
        <v>0</v>
      </c>
      <c r="DX173" s="997"/>
      <c r="DY173" s="997"/>
      <c r="DZ173" s="997"/>
      <c r="EA173" s="997"/>
      <c r="EB173" s="997"/>
      <c r="EC173" s="997"/>
      <c r="ED173" s="997"/>
      <c r="EE173" s="997"/>
      <c r="EF173" s="997"/>
      <c r="EG173" s="185"/>
      <c r="EH173" s="997">
        <f>EH$36</f>
        <v>0</v>
      </c>
      <c r="EI173" s="997"/>
      <c r="EJ173" s="997"/>
      <c r="EK173" s="997"/>
      <c r="EL173" s="998" t="s">
        <v>375</v>
      </c>
      <c r="EM173" s="998"/>
    </row>
    <row r="174" spans="1:143" ht="18.75" customHeight="1">
      <c r="A174" s="185"/>
      <c r="B174" s="1052" t="s">
        <v>680</v>
      </c>
      <c r="C174" s="1052"/>
      <c r="D174" s="1060">
        <f>AQ$35</f>
        <v>0</v>
      </c>
      <c r="E174" s="1060"/>
      <c r="F174" s="1060"/>
      <c r="G174" s="1060"/>
      <c r="H174" s="185"/>
      <c r="I174" s="193" t="s">
        <v>706</v>
      </c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85"/>
      <c r="AW174" s="185"/>
      <c r="AX174" s="1052" t="s">
        <v>680</v>
      </c>
      <c r="AY174" s="1052"/>
      <c r="AZ174" s="1060">
        <f>CM$35</f>
        <v>0</v>
      </c>
      <c r="BA174" s="1060"/>
      <c r="BB174" s="1060"/>
      <c r="BC174" s="1060"/>
      <c r="BD174" s="185"/>
      <c r="BE174" s="193" t="s">
        <v>706</v>
      </c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S174" s="185"/>
      <c r="CT174" s="1052" t="s">
        <v>680</v>
      </c>
      <c r="CU174" s="1052"/>
      <c r="CV174" s="1060">
        <f>EI$35</f>
        <v>0</v>
      </c>
      <c r="CW174" s="1060"/>
      <c r="CX174" s="1060"/>
      <c r="CY174" s="1060"/>
      <c r="CZ174" s="185"/>
      <c r="DA174" s="193" t="s">
        <v>706</v>
      </c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</row>
    <row r="175" spans="1:143" ht="18.75" customHeight="1">
      <c r="A175" s="185"/>
      <c r="B175" s="1030"/>
      <c r="C175" s="1030"/>
      <c r="D175" s="1030"/>
      <c r="E175" s="1030"/>
      <c r="F175" s="1030"/>
      <c r="G175" s="1030"/>
      <c r="H175" s="1030"/>
      <c r="I175" s="1030"/>
      <c r="J175" s="1030"/>
      <c r="K175" s="1030"/>
      <c r="L175" s="1030"/>
      <c r="M175" s="1030"/>
      <c r="N175" s="1030"/>
      <c r="O175" s="1030"/>
      <c r="P175" s="1030"/>
      <c r="Q175" s="1030"/>
      <c r="R175" s="1030"/>
      <c r="S175" s="1030"/>
      <c r="T175" s="1030"/>
      <c r="U175" s="1030"/>
      <c r="V175" s="1030"/>
      <c r="W175" s="1030"/>
      <c r="X175" s="1030"/>
      <c r="Y175" s="1030"/>
      <c r="Z175" s="1030"/>
      <c r="AA175" s="1030"/>
      <c r="AB175" s="1030"/>
      <c r="AC175" s="1030"/>
      <c r="AD175" s="1030"/>
      <c r="AE175" s="1030"/>
      <c r="AF175" s="1030"/>
      <c r="AG175" s="1030"/>
      <c r="AH175" s="1030"/>
      <c r="AI175" s="1030"/>
      <c r="AJ175" s="1030"/>
      <c r="AK175" s="1030"/>
      <c r="AL175" s="1030"/>
      <c r="AM175" s="1030"/>
      <c r="AN175" s="1030"/>
      <c r="AO175" s="1030"/>
      <c r="AP175" s="1030"/>
      <c r="AQ175" s="1030"/>
      <c r="AR175" s="1030"/>
      <c r="AS175" s="1030"/>
      <c r="AT175" s="1030"/>
      <c r="AU175" s="1030"/>
      <c r="AV175" s="185"/>
      <c r="AW175" s="185"/>
      <c r="AX175" s="1030"/>
      <c r="AY175" s="1030"/>
      <c r="AZ175" s="1030"/>
      <c r="BA175" s="1030"/>
      <c r="BB175" s="1030"/>
      <c r="BC175" s="1030"/>
      <c r="BD175" s="1030"/>
      <c r="BE175" s="1030"/>
      <c r="BF175" s="1030"/>
      <c r="BG175" s="1030"/>
      <c r="BH175" s="1030"/>
      <c r="BI175" s="1030"/>
      <c r="BJ175" s="1030"/>
      <c r="BK175" s="1030"/>
      <c r="BL175" s="1030"/>
      <c r="BM175" s="1030"/>
      <c r="BN175" s="1030"/>
      <c r="BO175" s="1030"/>
      <c r="BP175" s="1030"/>
      <c r="BQ175" s="1030"/>
      <c r="BR175" s="1030"/>
      <c r="BS175" s="1030"/>
      <c r="BT175" s="1030"/>
      <c r="BU175" s="1030"/>
      <c r="BV175" s="1030"/>
      <c r="BW175" s="1030"/>
      <c r="BX175" s="1030"/>
      <c r="BY175" s="1030"/>
      <c r="BZ175" s="1030"/>
      <c r="CA175" s="1030"/>
      <c r="CB175" s="1030"/>
      <c r="CC175" s="1030"/>
      <c r="CD175" s="1030"/>
      <c r="CE175" s="1030"/>
      <c r="CF175" s="1030"/>
      <c r="CG175" s="1030"/>
      <c r="CH175" s="1030"/>
      <c r="CI175" s="1030"/>
      <c r="CJ175" s="1030"/>
      <c r="CK175" s="1030"/>
      <c r="CL175" s="1030"/>
      <c r="CM175" s="1030"/>
      <c r="CN175" s="1030"/>
      <c r="CO175" s="1030"/>
      <c r="CP175" s="1030"/>
      <c r="CQ175" s="1030"/>
      <c r="CS175" s="185"/>
      <c r="CT175" s="1030"/>
      <c r="CU175" s="1030"/>
      <c r="CV175" s="1030"/>
      <c r="CW175" s="1030"/>
      <c r="CX175" s="1030"/>
      <c r="CY175" s="1030"/>
      <c r="CZ175" s="1030"/>
      <c r="DA175" s="1030"/>
      <c r="DB175" s="1030"/>
      <c r="DC175" s="1030"/>
      <c r="DD175" s="1030"/>
      <c r="DE175" s="1030"/>
      <c r="DF175" s="1030"/>
      <c r="DG175" s="1030"/>
      <c r="DH175" s="1030"/>
      <c r="DI175" s="1030"/>
      <c r="DJ175" s="1030"/>
      <c r="DK175" s="1030"/>
      <c r="DL175" s="1030"/>
      <c r="DM175" s="1030"/>
      <c r="DN175" s="1030"/>
      <c r="DO175" s="1030"/>
      <c r="DP175" s="1030"/>
      <c r="DQ175" s="1030"/>
      <c r="DR175" s="1030"/>
      <c r="DS175" s="1030"/>
      <c r="DT175" s="1030"/>
      <c r="DU175" s="1030"/>
      <c r="DV175" s="1030"/>
      <c r="DW175" s="1030"/>
      <c r="DX175" s="1030"/>
      <c r="DY175" s="1030"/>
      <c r="DZ175" s="1030"/>
      <c r="EA175" s="1030"/>
      <c r="EB175" s="1030"/>
      <c r="EC175" s="1030"/>
      <c r="ED175" s="1030"/>
      <c r="EE175" s="1030"/>
      <c r="EF175" s="1030"/>
      <c r="EG175" s="1030"/>
      <c r="EH175" s="1030"/>
      <c r="EI175" s="1030"/>
      <c r="EJ175" s="1030"/>
      <c r="EK175" s="1030"/>
      <c r="EL175" s="1030"/>
      <c r="EM175" s="1030"/>
    </row>
    <row r="176" spans="1:143" ht="18.75" customHeight="1">
      <c r="A176" s="185"/>
      <c r="B176" s="221"/>
      <c r="C176" s="221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185"/>
      <c r="AW176" s="185"/>
      <c r="AX176" s="221"/>
      <c r="AY176" s="221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  <c r="CO176" s="206"/>
      <c r="CP176" s="206"/>
      <c r="CQ176" s="206"/>
      <c r="CS176" s="185"/>
      <c r="CT176" s="221"/>
      <c r="CU176" s="221"/>
      <c r="CV176" s="206"/>
      <c r="CW176" s="206"/>
      <c r="CX176" s="206"/>
      <c r="CY176" s="206"/>
      <c r="CZ176" s="206"/>
      <c r="DA176" s="206"/>
      <c r="DB176" s="206"/>
      <c r="DC176" s="206"/>
      <c r="DD176" s="206"/>
      <c r="DE176" s="206"/>
      <c r="DF176" s="206"/>
      <c r="DG176" s="206"/>
      <c r="DH176" s="206"/>
      <c r="DI176" s="206"/>
      <c r="DJ176" s="206"/>
      <c r="DK176" s="206"/>
      <c r="DL176" s="206"/>
      <c r="DM176" s="206"/>
      <c r="DN176" s="206"/>
      <c r="DO176" s="206"/>
      <c r="DP176" s="206"/>
      <c r="DQ176" s="206"/>
      <c r="DR176" s="206"/>
      <c r="DS176" s="206"/>
      <c r="DT176" s="206"/>
      <c r="DU176" s="206"/>
      <c r="DV176" s="206"/>
      <c r="DW176" s="206"/>
      <c r="DX176" s="206"/>
      <c r="DY176" s="206"/>
      <c r="DZ176" s="206"/>
      <c r="EA176" s="206"/>
      <c r="EB176" s="206"/>
      <c r="EC176" s="206"/>
      <c r="ED176" s="206"/>
      <c r="EE176" s="206"/>
      <c r="EF176" s="206"/>
      <c r="EG176" s="206"/>
      <c r="EH176" s="206"/>
      <c r="EI176" s="206"/>
      <c r="EJ176" s="206"/>
      <c r="EK176" s="206"/>
      <c r="EL176" s="206"/>
      <c r="EM176" s="206"/>
    </row>
    <row r="177" spans="1:143" ht="18.75" customHeight="1">
      <c r="A177" s="185"/>
      <c r="B177" s="1032" t="s">
        <v>675</v>
      </c>
      <c r="C177" s="1032"/>
      <c r="D177" s="1032"/>
      <c r="E177" s="1032"/>
      <c r="F177" s="1032"/>
      <c r="G177" s="1032"/>
      <c r="H177" s="1032"/>
      <c r="I177" s="1032"/>
      <c r="J177" s="1032"/>
      <c r="K177" s="1032"/>
      <c r="L177" s="1032"/>
      <c r="M177" s="1032"/>
      <c r="N177" s="1032"/>
      <c r="O177" s="1032"/>
      <c r="P177" s="1032"/>
      <c r="Q177" s="1032"/>
      <c r="R177" s="1032"/>
      <c r="S177" s="1032"/>
      <c r="T177" s="1032"/>
      <c r="U177" s="1032"/>
      <c r="V177" s="1032"/>
      <c r="W177" s="1032"/>
      <c r="X177" s="1032"/>
      <c r="Y177" s="1032" t="s">
        <v>676</v>
      </c>
      <c r="Z177" s="1032"/>
      <c r="AA177" s="1032"/>
      <c r="AB177" s="1032"/>
      <c r="AC177" s="1032"/>
      <c r="AD177" s="1032"/>
      <c r="AE177" s="1032"/>
      <c r="AF177" s="1032"/>
      <c r="AG177" s="1032"/>
      <c r="AH177" s="1032"/>
      <c r="AI177" s="1032"/>
      <c r="AJ177" s="1032"/>
      <c r="AK177" s="1032"/>
      <c r="AL177" s="1032"/>
      <c r="AM177" s="1032"/>
      <c r="AN177" s="1032"/>
      <c r="AO177" s="1032"/>
      <c r="AP177" s="1032"/>
      <c r="AQ177" s="1032"/>
      <c r="AR177" s="1032"/>
      <c r="AS177" s="1032"/>
      <c r="AT177" s="1032"/>
      <c r="AU177" s="1032"/>
      <c r="AV177" s="185"/>
      <c r="AW177" s="185"/>
      <c r="AX177" s="1032" t="s">
        <v>675</v>
      </c>
      <c r="AY177" s="1032"/>
      <c r="AZ177" s="1032"/>
      <c r="BA177" s="1032"/>
      <c r="BB177" s="1032"/>
      <c r="BC177" s="1032"/>
      <c r="BD177" s="1032"/>
      <c r="BE177" s="1032"/>
      <c r="BF177" s="1032"/>
      <c r="BG177" s="1032"/>
      <c r="BH177" s="1032"/>
      <c r="BI177" s="1032"/>
      <c r="BJ177" s="1032"/>
      <c r="BK177" s="1032"/>
      <c r="BL177" s="1032"/>
      <c r="BM177" s="1032"/>
      <c r="BN177" s="1032"/>
      <c r="BO177" s="1032"/>
      <c r="BP177" s="1032"/>
      <c r="BQ177" s="1032"/>
      <c r="BR177" s="1032"/>
      <c r="BS177" s="1032"/>
      <c r="BT177" s="1032"/>
      <c r="BU177" s="1032" t="s">
        <v>676</v>
      </c>
      <c r="BV177" s="1032"/>
      <c r="BW177" s="1032"/>
      <c r="BX177" s="1032"/>
      <c r="BY177" s="1032"/>
      <c r="BZ177" s="1032"/>
      <c r="CA177" s="1032"/>
      <c r="CB177" s="1032"/>
      <c r="CC177" s="1032"/>
      <c r="CD177" s="1032"/>
      <c r="CE177" s="1032"/>
      <c r="CF177" s="1032"/>
      <c r="CG177" s="1032"/>
      <c r="CH177" s="1032"/>
      <c r="CI177" s="1032"/>
      <c r="CJ177" s="1032"/>
      <c r="CK177" s="1032"/>
      <c r="CL177" s="1032"/>
      <c r="CM177" s="1032"/>
      <c r="CN177" s="1032"/>
      <c r="CO177" s="1032"/>
      <c r="CP177" s="1032"/>
      <c r="CQ177" s="1032"/>
      <c r="CS177" s="185"/>
      <c r="CT177" s="1032" t="s">
        <v>675</v>
      </c>
      <c r="CU177" s="1032"/>
      <c r="CV177" s="1032"/>
      <c r="CW177" s="1032"/>
      <c r="CX177" s="1032"/>
      <c r="CY177" s="1032"/>
      <c r="CZ177" s="1032"/>
      <c r="DA177" s="1032"/>
      <c r="DB177" s="1032"/>
      <c r="DC177" s="1032"/>
      <c r="DD177" s="1032"/>
      <c r="DE177" s="1032"/>
      <c r="DF177" s="1032"/>
      <c r="DG177" s="1032"/>
      <c r="DH177" s="1032"/>
      <c r="DI177" s="1032"/>
      <c r="DJ177" s="1032"/>
      <c r="DK177" s="1032"/>
      <c r="DL177" s="1032"/>
      <c r="DM177" s="1032"/>
      <c r="DN177" s="1032"/>
      <c r="DO177" s="1032"/>
      <c r="DP177" s="1032"/>
      <c r="DQ177" s="1032" t="s">
        <v>676</v>
      </c>
      <c r="DR177" s="1032"/>
      <c r="DS177" s="1032"/>
      <c r="DT177" s="1032"/>
      <c r="DU177" s="1032"/>
      <c r="DV177" s="1032"/>
      <c r="DW177" s="1032"/>
      <c r="DX177" s="1032"/>
      <c r="DY177" s="1032"/>
      <c r="DZ177" s="1032"/>
      <c r="EA177" s="1032"/>
      <c r="EB177" s="1032"/>
      <c r="EC177" s="1032"/>
      <c r="ED177" s="1032"/>
      <c r="EE177" s="1032"/>
      <c r="EF177" s="1032"/>
      <c r="EG177" s="1032"/>
      <c r="EH177" s="1032"/>
      <c r="EI177" s="1032"/>
      <c r="EJ177" s="1032"/>
      <c r="EK177" s="1032"/>
      <c r="EL177" s="1032"/>
      <c r="EM177" s="1032"/>
    </row>
    <row r="178" spans="1:143" ht="18.75" customHeight="1">
      <c r="A178" s="185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185"/>
      <c r="AW178" s="185"/>
      <c r="AX178" s="207"/>
      <c r="AY178" s="207"/>
      <c r="AZ178" s="207"/>
      <c r="BA178" s="207"/>
      <c r="BB178" s="207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7"/>
      <c r="BS178" s="207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7"/>
      <c r="CJ178" s="207"/>
      <c r="CK178" s="207"/>
      <c r="CL178" s="207"/>
      <c r="CM178" s="207"/>
      <c r="CN178" s="207"/>
      <c r="CO178" s="207"/>
      <c r="CP178" s="207"/>
      <c r="CQ178" s="207"/>
      <c r="CS178" s="185"/>
      <c r="CT178" s="207"/>
      <c r="CU178" s="207"/>
      <c r="CV178" s="207"/>
      <c r="CW178" s="207"/>
      <c r="CX178" s="207"/>
      <c r="CY178" s="207"/>
      <c r="CZ178" s="207"/>
      <c r="DA178" s="207"/>
      <c r="DB178" s="207"/>
      <c r="DC178" s="207"/>
      <c r="DD178" s="207"/>
      <c r="DE178" s="207"/>
      <c r="DF178" s="207"/>
      <c r="DG178" s="207"/>
      <c r="DH178" s="207"/>
      <c r="DI178" s="207"/>
      <c r="DJ178" s="207"/>
      <c r="DK178" s="207"/>
      <c r="DL178" s="207"/>
      <c r="DM178" s="207"/>
      <c r="DN178" s="207"/>
      <c r="DO178" s="207"/>
      <c r="DP178" s="207"/>
      <c r="DQ178" s="207"/>
      <c r="DR178" s="207"/>
      <c r="DS178" s="207"/>
      <c r="DT178" s="207"/>
      <c r="DU178" s="207"/>
      <c r="DV178" s="207"/>
      <c r="DW178" s="207"/>
      <c r="DX178" s="207"/>
      <c r="DY178" s="207"/>
      <c r="DZ178" s="207"/>
      <c r="EA178" s="207"/>
      <c r="EB178" s="207"/>
      <c r="EC178" s="207"/>
      <c r="ED178" s="207"/>
      <c r="EE178" s="207"/>
      <c r="EF178" s="207"/>
      <c r="EG178" s="207"/>
      <c r="EH178" s="207"/>
      <c r="EI178" s="207"/>
      <c r="EJ178" s="207"/>
      <c r="EK178" s="207"/>
      <c r="EL178" s="207"/>
      <c r="EM178" s="207"/>
    </row>
    <row r="179" spans="1:143" ht="18.75" customHeight="1">
      <c r="A179" s="217"/>
      <c r="B179" s="217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4"/>
      <c r="W179" s="215"/>
      <c r="X179" s="1022" t="s">
        <v>151</v>
      </c>
      <c r="Y179" s="1022"/>
      <c r="Z179" s="1022"/>
      <c r="AA179" s="1022"/>
      <c r="AB179" s="1022"/>
      <c r="AC179" s="1022"/>
      <c r="AD179" s="1022"/>
      <c r="AE179" s="1022"/>
      <c r="AF179" s="1022"/>
      <c r="AG179" s="1022"/>
      <c r="AH179" s="1022"/>
      <c r="AI179" s="1022"/>
      <c r="AJ179" s="1022"/>
      <c r="AK179" s="1022"/>
      <c r="AL179" s="1022"/>
      <c r="AM179" s="1022"/>
      <c r="AN179" s="1022"/>
      <c r="AO179" s="1022"/>
      <c r="AP179" s="1022"/>
      <c r="AQ179" s="1022"/>
      <c r="AR179" s="1022"/>
      <c r="AS179" s="1022"/>
      <c r="AT179" s="1022"/>
      <c r="AU179" s="208"/>
      <c r="AV179" s="185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4"/>
      <c r="BS179" s="215"/>
      <c r="BT179" s="1022" t="s">
        <v>151</v>
      </c>
      <c r="BU179" s="1022"/>
      <c r="BV179" s="1022"/>
      <c r="BW179" s="1022"/>
      <c r="BX179" s="1022"/>
      <c r="BY179" s="1022"/>
      <c r="BZ179" s="1022"/>
      <c r="CA179" s="1022"/>
      <c r="CB179" s="1022"/>
      <c r="CC179" s="1022"/>
      <c r="CD179" s="1022"/>
      <c r="CE179" s="1022"/>
      <c r="CF179" s="1022"/>
      <c r="CG179" s="1022"/>
      <c r="CH179" s="1022"/>
      <c r="CI179" s="1022"/>
      <c r="CJ179" s="1022"/>
      <c r="CK179" s="1022"/>
      <c r="CL179" s="1022"/>
      <c r="CM179" s="1022"/>
      <c r="CN179" s="1022"/>
      <c r="CO179" s="1022"/>
      <c r="CP179" s="1022"/>
      <c r="CQ179" s="208"/>
      <c r="CS179" s="217"/>
      <c r="CT179" s="217"/>
      <c r="CU179" s="217"/>
      <c r="CV179" s="217"/>
      <c r="CW179" s="217"/>
      <c r="CX179" s="217"/>
      <c r="CY179" s="217"/>
      <c r="CZ179" s="217"/>
      <c r="DA179" s="217"/>
      <c r="DB179" s="217"/>
      <c r="DC179" s="217"/>
      <c r="DD179" s="217"/>
      <c r="DE179" s="217"/>
      <c r="DF179" s="217"/>
      <c r="DG179" s="217"/>
      <c r="DH179" s="217"/>
      <c r="DI179" s="217"/>
      <c r="DJ179" s="217"/>
      <c r="DK179" s="217"/>
      <c r="DL179" s="217"/>
      <c r="DM179" s="217"/>
      <c r="DN179" s="214"/>
      <c r="DO179" s="215"/>
      <c r="DP179" s="1022" t="s">
        <v>151</v>
      </c>
      <c r="DQ179" s="1022"/>
      <c r="DR179" s="1022"/>
      <c r="DS179" s="1022"/>
      <c r="DT179" s="1022"/>
      <c r="DU179" s="1022"/>
      <c r="DV179" s="1022"/>
      <c r="DW179" s="1022"/>
      <c r="DX179" s="1022"/>
      <c r="DY179" s="1022"/>
      <c r="DZ179" s="1022"/>
      <c r="EA179" s="1022"/>
      <c r="EB179" s="1022"/>
      <c r="EC179" s="1022"/>
      <c r="ED179" s="1022"/>
      <c r="EE179" s="1022"/>
      <c r="EF179" s="1022"/>
      <c r="EG179" s="1022"/>
      <c r="EH179" s="1022"/>
      <c r="EI179" s="1022"/>
      <c r="EJ179" s="1022"/>
      <c r="EK179" s="1022"/>
      <c r="EL179" s="1022"/>
      <c r="EM179" s="208"/>
    </row>
    <row r="180" spans="1:143" ht="59.25" customHeight="1">
      <c r="A180" s="1023"/>
      <c r="B180" s="1023"/>
      <c r="C180" s="1023"/>
      <c r="D180" s="1023"/>
      <c r="E180" s="1023"/>
      <c r="F180" s="1023"/>
      <c r="G180" s="1023"/>
      <c r="H180" s="1023"/>
      <c r="I180" s="1023"/>
      <c r="J180" s="1023"/>
      <c r="K180" s="1023"/>
      <c r="L180" s="1023"/>
      <c r="M180" s="1023"/>
      <c r="N180" s="1024">
        <f>AA161</f>
        <v>0</v>
      </c>
      <c r="O180" s="1024"/>
      <c r="P180" s="1024"/>
      <c r="Q180" s="1024"/>
      <c r="R180" s="1024"/>
      <c r="S180" s="1024"/>
      <c r="T180" s="1024"/>
      <c r="U180" s="1024"/>
      <c r="V180" s="1024"/>
      <c r="W180" s="218"/>
      <c r="X180" s="1025"/>
      <c r="Y180" s="1025"/>
      <c r="Z180" s="1025"/>
      <c r="AA180" s="1025"/>
      <c r="AB180" s="1025"/>
      <c r="AC180" s="1025"/>
      <c r="AD180" s="1025"/>
      <c r="AE180" s="1025"/>
      <c r="AF180" s="1025"/>
      <c r="AG180" s="1025"/>
      <c r="AH180" s="1025"/>
      <c r="AI180" s="1025"/>
      <c r="AJ180" s="1025"/>
      <c r="AK180" s="1025"/>
      <c r="AL180" s="1026" t="e">
        <f>N164</f>
        <v>#N/A</v>
      </c>
      <c r="AM180" s="1026"/>
      <c r="AN180" s="1026"/>
      <c r="AO180" s="1026"/>
      <c r="AP180" s="1026"/>
      <c r="AQ180" s="1026"/>
      <c r="AR180" s="1026"/>
      <c r="AS180" s="1026"/>
      <c r="AT180" s="1026"/>
      <c r="AU180" s="208"/>
      <c r="AV180" s="185"/>
      <c r="AW180" s="1023"/>
      <c r="AX180" s="1023"/>
      <c r="AY180" s="1023"/>
      <c r="AZ180" s="1023"/>
      <c r="BA180" s="1023"/>
      <c r="BB180" s="1023"/>
      <c r="BC180" s="1023"/>
      <c r="BD180" s="1023"/>
      <c r="BE180" s="1023"/>
      <c r="BF180" s="1023"/>
      <c r="BG180" s="1023"/>
      <c r="BH180" s="1023"/>
      <c r="BI180" s="1023"/>
      <c r="BJ180" s="1024">
        <f>BW161</f>
        <v>0</v>
      </c>
      <c r="BK180" s="1024"/>
      <c r="BL180" s="1024"/>
      <c r="BM180" s="1024"/>
      <c r="BN180" s="1024"/>
      <c r="BO180" s="1024"/>
      <c r="BP180" s="1024"/>
      <c r="BQ180" s="1024"/>
      <c r="BR180" s="1024"/>
      <c r="BS180" s="218"/>
      <c r="BT180" s="1025"/>
      <c r="BU180" s="1025"/>
      <c r="BV180" s="1025"/>
      <c r="BW180" s="1025"/>
      <c r="BX180" s="1025"/>
      <c r="BY180" s="1025"/>
      <c r="BZ180" s="1025"/>
      <c r="CA180" s="1025"/>
      <c r="CB180" s="1025"/>
      <c r="CC180" s="1025"/>
      <c r="CD180" s="1025"/>
      <c r="CE180" s="1025"/>
      <c r="CF180" s="1025"/>
      <c r="CG180" s="1025"/>
      <c r="CH180" s="1026" t="e">
        <f>BJ164</f>
        <v>#N/A</v>
      </c>
      <c r="CI180" s="1026"/>
      <c r="CJ180" s="1026"/>
      <c r="CK180" s="1026"/>
      <c r="CL180" s="1026"/>
      <c r="CM180" s="1026"/>
      <c r="CN180" s="1026"/>
      <c r="CO180" s="1026"/>
      <c r="CP180" s="1026"/>
      <c r="CQ180" s="208"/>
      <c r="CS180" s="1023"/>
      <c r="CT180" s="1023"/>
      <c r="CU180" s="1023"/>
      <c r="CV180" s="1023"/>
      <c r="CW180" s="1023"/>
      <c r="CX180" s="1023"/>
      <c r="CY180" s="1023"/>
      <c r="CZ180" s="1023"/>
      <c r="DA180" s="1023"/>
      <c r="DB180" s="1023"/>
      <c r="DC180" s="1023"/>
      <c r="DD180" s="1023"/>
      <c r="DE180" s="1023"/>
      <c r="DF180" s="1024">
        <f>DS161</f>
        <v>0</v>
      </c>
      <c r="DG180" s="1024"/>
      <c r="DH180" s="1024"/>
      <c r="DI180" s="1024"/>
      <c r="DJ180" s="1024"/>
      <c r="DK180" s="1024"/>
      <c r="DL180" s="1024"/>
      <c r="DM180" s="1024"/>
      <c r="DN180" s="1024"/>
      <c r="DO180" s="218"/>
      <c r="DP180" s="1025"/>
      <c r="DQ180" s="1025"/>
      <c r="DR180" s="1025"/>
      <c r="DS180" s="1025"/>
      <c r="DT180" s="1025"/>
      <c r="DU180" s="1025"/>
      <c r="DV180" s="1025"/>
      <c r="DW180" s="1025"/>
      <c r="DX180" s="1025"/>
      <c r="DY180" s="1025"/>
      <c r="DZ180" s="1025"/>
      <c r="EA180" s="1025"/>
      <c r="EB180" s="1025"/>
      <c r="EC180" s="1025"/>
      <c r="ED180" s="1026" t="e">
        <f>DF164</f>
        <v>#N/A</v>
      </c>
      <c r="EE180" s="1026"/>
      <c r="EF180" s="1026"/>
      <c r="EG180" s="1026"/>
      <c r="EH180" s="1026"/>
      <c r="EI180" s="1026"/>
      <c r="EJ180" s="1026"/>
      <c r="EK180" s="1026"/>
      <c r="EL180" s="1026"/>
      <c r="EM180" s="208"/>
    </row>
    <row r="181" spans="1:143" ht="18.75" customHeight="1">
      <c r="A181" s="1014" t="s">
        <v>5</v>
      </c>
      <c r="B181" s="1014"/>
      <c r="C181" s="1014"/>
      <c r="D181" s="1014"/>
      <c r="E181" s="1014"/>
      <c r="F181" s="1014"/>
      <c r="G181" s="1014"/>
      <c r="H181" s="1014"/>
      <c r="I181" s="1014"/>
      <c r="J181" s="1014"/>
      <c r="K181" s="1014"/>
      <c r="L181" s="1014"/>
      <c r="M181" s="1014"/>
      <c r="N181" s="1014" t="s">
        <v>688</v>
      </c>
      <c r="O181" s="1014"/>
      <c r="P181" s="1014"/>
      <c r="Q181" s="1014"/>
      <c r="R181" s="1014"/>
      <c r="S181" s="1014"/>
      <c r="T181" s="1014"/>
      <c r="U181" s="1014"/>
      <c r="V181" s="1014"/>
      <c r="W181" s="219"/>
      <c r="X181" s="1014" t="s">
        <v>5</v>
      </c>
      <c r="Y181" s="1014"/>
      <c r="Z181" s="1014"/>
      <c r="AA181" s="1014"/>
      <c r="AB181" s="1014"/>
      <c r="AC181" s="1014"/>
      <c r="AD181" s="1014"/>
      <c r="AE181" s="1014"/>
      <c r="AF181" s="1014"/>
      <c r="AG181" s="1014"/>
      <c r="AH181" s="1014"/>
      <c r="AI181" s="1014"/>
      <c r="AJ181" s="1014"/>
      <c r="AK181" s="1014"/>
      <c r="AL181" s="1015" t="s">
        <v>688</v>
      </c>
      <c r="AM181" s="1015"/>
      <c r="AN181" s="1015"/>
      <c r="AO181" s="1015"/>
      <c r="AP181" s="1015"/>
      <c r="AQ181" s="1015"/>
      <c r="AR181" s="1015"/>
      <c r="AS181" s="1015"/>
      <c r="AT181" s="209"/>
      <c r="AU181" s="220"/>
      <c r="AV181" s="185"/>
      <c r="AW181" s="1014" t="s">
        <v>5</v>
      </c>
      <c r="AX181" s="1014"/>
      <c r="AY181" s="1014"/>
      <c r="AZ181" s="1014"/>
      <c r="BA181" s="1014"/>
      <c r="BB181" s="1014"/>
      <c r="BC181" s="1014"/>
      <c r="BD181" s="1014"/>
      <c r="BE181" s="1014"/>
      <c r="BF181" s="1014"/>
      <c r="BG181" s="1014"/>
      <c r="BH181" s="1014"/>
      <c r="BI181" s="1014"/>
      <c r="BJ181" s="1014" t="s">
        <v>688</v>
      </c>
      <c r="BK181" s="1014"/>
      <c r="BL181" s="1014"/>
      <c r="BM181" s="1014"/>
      <c r="BN181" s="1014"/>
      <c r="BO181" s="1014"/>
      <c r="BP181" s="1014"/>
      <c r="BQ181" s="1014"/>
      <c r="BR181" s="1014"/>
      <c r="BS181" s="219"/>
      <c r="BT181" s="1014" t="s">
        <v>5</v>
      </c>
      <c r="BU181" s="1014"/>
      <c r="BV181" s="1014"/>
      <c r="BW181" s="1014"/>
      <c r="BX181" s="1014"/>
      <c r="BY181" s="1014"/>
      <c r="BZ181" s="1014"/>
      <c r="CA181" s="1014"/>
      <c r="CB181" s="1014"/>
      <c r="CC181" s="1014"/>
      <c r="CD181" s="1014"/>
      <c r="CE181" s="1014"/>
      <c r="CF181" s="1014"/>
      <c r="CG181" s="1014"/>
      <c r="CH181" s="1015" t="s">
        <v>688</v>
      </c>
      <c r="CI181" s="1015"/>
      <c r="CJ181" s="1015"/>
      <c r="CK181" s="1015"/>
      <c r="CL181" s="1015"/>
      <c r="CM181" s="1015"/>
      <c r="CN181" s="1015"/>
      <c r="CO181" s="1015"/>
      <c r="CP181" s="209"/>
      <c r="CQ181" s="220"/>
      <c r="CS181" s="1014" t="s">
        <v>5</v>
      </c>
      <c r="CT181" s="1014"/>
      <c r="CU181" s="1014"/>
      <c r="CV181" s="1014"/>
      <c r="CW181" s="1014"/>
      <c r="CX181" s="1014"/>
      <c r="CY181" s="1014"/>
      <c r="CZ181" s="1014"/>
      <c r="DA181" s="1014"/>
      <c r="DB181" s="1014"/>
      <c r="DC181" s="1014"/>
      <c r="DD181" s="1014"/>
      <c r="DE181" s="1014"/>
      <c r="DF181" s="1014" t="s">
        <v>688</v>
      </c>
      <c r="DG181" s="1014"/>
      <c r="DH181" s="1014"/>
      <c r="DI181" s="1014"/>
      <c r="DJ181" s="1014"/>
      <c r="DK181" s="1014"/>
      <c r="DL181" s="1014"/>
      <c r="DM181" s="1014"/>
      <c r="DN181" s="1014"/>
      <c r="DO181" s="219"/>
      <c r="DP181" s="1014" t="s">
        <v>5</v>
      </c>
      <c r="DQ181" s="1014"/>
      <c r="DR181" s="1014"/>
      <c r="DS181" s="1014"/>
      <c r="DT181" s="1014"/>
      <c r="DU181" s="1014"/>
      <c r="DV181" s="1014"/>
      <c r="DW181" s="1014"/>
      <c r="DX181" s="1014"/>
      <c r="DY181" s="1014"/>
      <c r="DZ181" s="1014"/>
      <c r="EA181" s="1014"/>
      <c r="EB181" s="1014"/>
      <c r="EC181" s="1014"/>
      <c r="ED181" s="1015" t="s">
        <v>688</v>
      </c>
      <c r="EE181" s="1015"/>
      <c r="EF181" s="1015"/>
      <c r="EG181" s="1015"/>
      <c r="EH181" s="1015"/>
      <c r="EI181" s="1015"/>
      <c r="EJ181" s="1015"/>
      <c r="EK181" s="1015"/>
      <c r="EL181" s="209"/>
      <c r="EM181" s="220"/>
    </row>
    <row r="182" spans="1:143" ht="18.75" customHeight="1">
      <c r="A182" s="1016"/>
      <c r="B182" s="1016"/>
      <c r="C182" s="1016"/>
      <c r="D182" s="1016"/>
      <c r="E182" s="1016"/>
      <c r="F182" s="1016"/>
      <c r="G182" s="1016"/>
      <c r="H182" s="1016"/>
      <c r="I182" s="1016"/>
      <c r="J182" s="1016"/>
      <c r="K182" s="1016"/>
      <c r="L182" s="1016"/>
      <c r="M182" s="1016"/>
      <c r="N182" s="1016"/>
      <c r="O182" s="1016"/>
      <c r="P182" s="1016"/>
      <c r="Q182" s="1016"/>
      <c r="R182" s="1016"/>
      <c r="S182" s="1016"/>
      <c r="T182" s="1016"/>
      <c r="U182" s="1016"/>
      <c r="V182" s="1016"/>
      <c r="W182" s="1016"/>
      <c r="X182" s="1017"/>
      <c r="Y182" s="1017"/>
      <c r="Z182" s="1017"/>
      <c r="AA182" s="1017"/>
      <c r="AB182" s="1017"/>
      <c r="AC182" s="1017"/>
      <c r="AD182" s="1017"/>
      <c r="AE182" s="1017"/>
      <c r="AF182" s="1017"/>
      <c r="AG182" s="1017"/>
      <c r="AH182" s="1017"/>
      <c r="AI182" s="1017"/>
      <c r="AJ182" s="1017"/>
      <c r="AK182" s="1017"/>
      <c r="AL182" s="1017"/>
      <c r="AM182" s="1017"/>
      <c r="AN182" s="1017"/>
      <c r="AO182" s="1017"/>
      <c r="AP182" s="1017"/>
      <c r="AQ182" s="1017"/>
      <c r="AR182" s="1017"/>
      <c r="AS182" s="1017"/>
      <c r="AT182" s="1017"/>
      <c r="AU182" s="220"/>
      <c r="AV182" s="185"/>
      <c r="AW182" s="1016"/>
      <c r="AX182" s="1016"/>
      <c r="AY182" s="1016"/>
      <c r="AZ182" s="1016"/>
      <c r="BA182" s="1016"/>
      <c r="BB182" s="1016"/>
      <c r="BC182" s="1016"/>
      <c r="BD182" s="1016"/>
      <c r="BE182" s="1016"/>
      <c r="BF182" s="1016"/>
      <c r="BG182" s="1016"/>
      <c r="BH182" s="1016"/>
      <c r="BI182" s="1016"/>
      <c r="BJ182" s="1016"/>
      <c r="BK182" s="1016"/>
      <c r="BL182" s="1016"/>
      <c r="BM182" s="1016"/>
      <c r="BN182" s="1016"/>
      <c r="BO182" s="1016"/>
      <c r="BP182" s="1016"/>
      <c r="BQ182" s="1016"/>
      <c r="BR182" s="1016"/>
      <c r="BS182" s="1016"/>
      <c r="BT182" s="1017"/>
      <c r="BU182" s="1017"/>
      <c r="BV182" s="1017"/>
      <c r="BW182" s="1017"/>
      <c r="BX182" s="1017"/>
      <c r="BY182" s="1017"/>
      <c r="BZ182" s="1017"/>
      <c r="CA182" s="1017"/>
      <c r="CB182" s="1017"/>
      <c r="CC182" s="1017"/>
      <c r="CD182" s="1017"/>
      <c r="CE182" s="1017"/>
      <c r="CF182" s="1017"/>
      <c r="CG182" s="1017"/>
      <c r="CH182" s="1017"/>
      <c r="CI182" s="1017"/>
      <c r="CJ182" s="1017"/>
      <c r="CK182" s="1017"/>
      <c r="CL182" s="1017"/>
      <c r="CM182" s="1017"/>
      <c r="CN182" s="1017"/>
      <c r="CO182" s="1017"/>
      <c r="CP182" s="1017"/>
      <c r="CQ182" s="220"/>
      <c r="CS182" s="1016"/>
      <c r="CT182" s="1016"/>
      <c r="CU182" s="1016"/>
      <c r="CV182" s="1016"/>
      <c r="CW182" s="1016"/>
      <c r="CX182" s="1016"/>
      <c r="CY182" s="1016"/>
      <c r="CZ182" s="1016"/>
      <c r="DA182" s="1016"/>
      <c r="DB182" s="1016"/>
      <c r="DC182" s="1016"/>
      <c r="DD182" s="1016"/>
      <c r="DE182" s="1016"/>
      <c r="DF182" s="1016"/>
      <c r="DG182" s="1016"/>
      <c r="DH182" s="1016"/>
      <c r="DI182" s="1016"/>
      <c r="DJ182" s="1016"/>
      <c r="DK182" s="1016"/>
      <c r="DL182" s="1016"/>
      <c r="DM182" s="1016"/>
      <c r="DN182" s="1016"/>
      <c r="DO182" s="1016"/>
      <c r="DP182" s="1017"/>
      <c r="DQ182" s="1017"/>
      <c r="DR182" s="1017"/>
      <c r="DS182" s="1017"/>
      <c r="DT182" s="1017"/>
      <c r="DU182" s="1017"/>
      <c r="DV182" s="1017"/>
      <c r="DW182" s="1017"/>
      <c r="DX182" s="1017"/>
      <c r="DY182" s="1017"/>
      <c r="DZ182" s="1017"/>
      <c r="EA182" s="1017"/>
      <c r="EB182" s="1017"/>
      <c r="EC182" s="1017"/>
      <c r="ED182" s="1017"/>
      <c r="EE182" s="1017"/>
      <c r="EF182" s="1017"/>
      <c r="EG182" s="1017"/>
      <c r="EH182" s="1017"/>
      <c r="EI182" s="1017"/>
      <c r="EJ182" s="1017"/>
      <c r="EK182" s="1017"/>
      <c r="EL182" s="1017"/>
      <c r="EM182" s="220"/>
    </row>
    <row r="183" spans="1:143" ht="18.75" customHeight="1">
      <c r="A183" s="1008" t="s">
        <v>1119</v>
      </c>
      <c r="B183" s="1009"/>
      <c r="C183" s="1009"/>
      <c r="D183" s="1009"/>
      <c r="E183" s="1009"/>
      <c r="F183" s="1009"/>
      <c r="G183" s="1009"/>
      <c r="H183" s="1009"/>
      <c r="I183" s="1009"/>
      <c r="J183" s="1009"/>
      <c r="K183" s="1009"/>
      <c r="L183" s="1009"/>
      <c r="M183" s="1009"/>
      <c r="N183" s="1009"/>
      <c r="O183" s="1009"/>
      <c r="P183" s="1009"/>
      <c r="Q183" s="1009"/>
      <c r="R183" s="1009"/>
      <c r="S183" s="1009"/>
      <c r="T183" s="1009"/>
      <c r="U183" s="1009"/>
      <c r="V183" s="1009"/>
      <c r="W183" s="1009"/>
      <c r="X183" s="1008" t="s">
        <v>1119</v>
      </c>
      <c r="Y183" s="1009"/>
      <c r="Z183" s="1009"/>
      <c r="AA183" s="1009"/>
      <c r="AB183" s="1009"/>
      <c r="AC183" s="1009"/>
      <c r="AD183" s="1009"/>
      <c r="AE183" s="1009"/>
      <c r="AF183" s="1009"/>
      <c r="AG183" s="1009"/>
      <c r="AH183" s="1009"/>
      <c r="AI183" s="1009"/>
      <c r="AJ183" s="1009"/>
      <c r="AK183" s="1009"/>
      <c r="AL183" s="1009"/>
      <c r="AM183" s="1009"/>
      <c r="AN183" s="1009"/>
      <c r="AO183" s="1009"/>
      <c r="AP183" s="1009"/>
      <c r="AQ183" s="1009"/>
      <c r="AR183" s="1009"/>
      <c r="AS183" s="1009"/>
      <c r="AT183" s="1009"/>
      <c r="AU183" s="220"/>
      <c r="AV183" s="185"/>
      <c r="AW183" s="1008" t="s">
        <v>1119</v>
      </c>
      <c r="AX183" s="1009"/>
      <c r="AY183" s="1009"/>
      <c r="AZ183" s="1009"/>
      <c r="BA183" s="1009"/>
      <c r="BB183" s="1009"/>
      <c r="BC183" s="1009"/>
      <c r="BD183" s="1009"/>
      <c r="BE183" s="1009"/>
      <c r="BF183" s="1009"/>
      <c r="BG183" s="1009"/>
      <c r="BH183" s="1009"/>
      <c r="BI183" s="1009"/>
      <c r="BJ183" s="1009"/>
      <c r="BK183" s="1009"/>
      <c r="BL183" s="1009"/>
      <c r="BM183" s="1009"/>
      <c r="BN183" s="1009"/>
      <c r="BO183" s="1009"/>
      <c r="BP183" s="1009"/>
      <c r="BQ183" s="1009"/>
      <c r="BR183" s="1009"/>
      <c r="BS183" s="1009"/>
      <c r="BT183" s="1008" t="s">
        <v>1119</v>
      </c>
      <c r="BU183" s="1009"/>
      <c r="BV183" s="1009"/>
      <c r="BW183" s="1009"/>
      <c r="BX183" s="1009"/>
      <c r="BY183" s="1009"/>
      <c r="BZ183" s="1009"/>
      <c r="CA183" s="1009"/>
      <c r="CB183" s="1009"/>
      <c r="CC183" s="1009"/>
      <c r="CD183" s="1009"/>
      <c r="CE183" s="1009"/>
      <c r="CF183" s="1009"/>
      <c r="CG183" s="1009"/>
      <c r="CH183" s="1009"/>
      <c r="CI183" s="1009"/>
      <c r="CJ183" s="1009"/>
      <c r="CK183" s="1009"/>
      <c r="CL183" s="1009"/>
      <c r="CM183" s="1009"/>
      <c r="CN183" s="1009"/>
      <c r="CO183" s="1009"/>
      <c r="CP183" s="1009"/>
      <c r="CQ183" s="220"/>
      <c r="CS183" s="1008" t="s">
        <v>1119</v>
      </c>
      <c r="CT183" s="1009"/>
      <c r="CU183" s="1009"/>
      <c r="CV183" s="1009"/>
      <c r="CW183" s="1009"/>
      <c r="CX183" s="1009"/>
      <c r="CY183" s="1009"/>
      <c r="CZ183" s="1009"/>
      <c r="DA183" s="1009"/>
      <c r="DB183" s="1009"/>
      <c r="DC183" s="1009"/>
      <c r="DD183" s="1009"/>
      <c r="DE183" s="1009"/>
      <c r="DF183" s="1009"/>
      <c r="DG183" s="1009"/>
      <c r="DH183" s="1009"/>
      <c r="DI183" s="1009"/>
      <c r="DJ183" s="1009"/>
      <c r="DK183" s="1009"/>
      <c r="DL183" s="1009"/>
      <c r="DM183" s="1009"/>
      <c r="DN183" s="1009"/>
      <c r="DO183" s="1009"/>
      <c r="DP183" s="1008" t="s">
        <v>1119</v>
      </c>
      <c r="DQ183" s="1009"/>
      <c r="DR183" s="1009"/>
      <c r="DS183" s="1009"/>
      <c r="DT183" s="1009"/>
      <c r="DU183" s="1009"/>
      <c r="DV183" s="1009"/>
      <c r="DW183" s="1009"/>
      <c r="DX183" s="1009"/>
      <c r="DY183" s="1009"/>
      <c r="DZ183" s="1009"/>
      <c r="EA183" s="1009"/>
      <c r="EB183" s="1009"/>
      <c r="EC183" s="1009"/>
      <c r="ED183" s="1009"/>
      <c r="EE183" s="1009"/>
      <c r="EF183" s="1009"/>
      <c r="EG183" s="1009"/>
      <c r="EH183" s="1009"/>
      <c r="EI183" s="1009"/>
      <c r="EJ183" s="1009"/>
      <c r="EK183" s="1009"/>
      <c r="EL183" s="1009"/>
      <c r="EM183" s="220"/>
    </row>
    <row r="184" spans="1:143" ht="18.75" customHeight="1">
      <c r="A184" s="221"/>
      <c r="B184" s="221"/>
      <c r="C184" s="221"/>
      <c r="D184" s="221"/>
      <c r="E184" s="221"/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185"/>
      <c r="W184" s="185"/>
      <c r="X184" s="185"/>
      <c r="Y184" s="221"/>
      <c r="Z184" s="1006" t="s">
        <v>369</v>
      </c>
      <c r="AA184" s="1006"/>
      <c r="AB184" s="1006"/>
      <c r="AC184" s="221"/>
      <c r="AD184" s="221"/>
      <c r="AE184" s="221"/>
      <c r="AF184" s="221"/>
      <c r="AG184" s="221"/>
      <c r="AH184" s="221"/>
      <c r="AI184" s="221"/>
      <c r="AJ184" s="221"/>
      <c r="AK184" s="221"/>
      <c r="AL184" s="221"/>
      <c r="AM184" s="221"/>
      <c r="AN184" s="221"/>
      <c r="AO184" s="221"/>
      <c r="AP184" s="221"/>
      <c r="AQ184" s="221"/>
      <c r="AR184" s="221"/>
      <c r="AS184" s="221"/>
      <c r="AT184" s="221"/>
      <c r="AU184" s="209"/>
      <c r="AV184" s="185"/>
      <c r="AW184" s="221"/>
      <c r="AX184" s="221"/>
      <c r="AY184" s="221"/>
      <c r="AZ184" s="221"/>
      <c r="BA184" s="221"/>
      <c r="BB184" s="221"/>
      <c r="BC184" s="221"/>
      <c r="BD184" s="221"/>
      <c r="BE184" s="221"/>
      <c r="BF184" s="221"/>
      <c r="BG184" s="221"/>
      <c r="BH184" s="221"/>
      <c r="BI184" s="221"/>
      <c r="BJ184" s="221"/>
      <c r="BK184" s="221"/>
      <c r="BL184" s="221"/>
      <c r="BM184" s="221"/>
      <c r="BN184" s="221"/>
      <c r="BO184" s="221"/>
      <c r="BP184" s="221"/>
      <c r="BQ184" s="221"/>
      <c r="BR184" s="185"/>
      <c r="BS184" s="185"/>
      <c r="BT184" s="185"/>
      <c r="BU184" s="221"/>
      <c r="BV184" s="1006" t="s">
        <v>369</v>
      </c>
      <c r="BW184" s="1006"/>
      <c r="BX184" s="1006"/>
      <c r="BY184" s="221"/>
      <c r="BZ184" s="221"/>
      <c r="CA184" s="221"/>
      <c r="CB184" s="221"/>
      <c r="CC184" s="221"/>
      <c r="CD184" s="221"/>
      <c r="CE184" s="221"/>
      <c r="CF184" s="221"/>
      <c r="CG184" s="221"/>
      <c r="CH184" s="221"/>
      <c r="CI184" s="221"/>
      <c r="CJ184" s="221"/>
      <c r="CK184" s="221"/>
      <c r="CL184" s="221"/>
      <c r="CM184" s="221"/>
      <c r="CN184" s="221"/>
      <c r="CO184" s="221"/>
      <c r="CP184" s="221"/>
      <c r="CQ184" s="209"/>
      <c r="CS184" s="221"/>
      <c r="CT184" s="221"/>
      <c r="CU184" s="221"/>
      <c r="CV184" s="221"/>
      <c r="CW184" s="221"/>
      <c r="CX184" s="221"/>
      <c r="CY184" s="221"/>
      <c r="CZ184" s="221"/>
      <c r="DA184" s="221"/>
      <c r="DB184" s="221"/>
      <c r="DC184" s="221"/>
      <c r="DD184" s="221"/>
      <c r="DE184" s="221"/>
      <c r="DF184" s="221"/>
      <c r="DG184" s="221"/>
      <c r="DH184" s="221"/>
      <c r="DI184" s="221"/>
      <c r="DJ184" s="221"/>
      <c r="DK184" s="221"/>
      <c r="DL184" s="221"/>
      <c r="DM184" s="221"/>
      <c r="DN184" s="185"/>
      <c r="DO184" s="185"/>
      <c r="DP184" s="185"/>
      <c r="DQ184" s="221"/>
      <c r="DR184" s="1006" t="s">
        <v>369</v>
      </c>
      <c r="DS184" s="1006"/>
      <c r="DT184" s="1006"/>
      <c r="DU184" s="221"/>
      <c r="DV184" s="221"/>
      <c r="DW184" s="221"/>
      <c r="DX184" s="221"/>
      <c r="DY184" s="221"/>
      <c r="DZ184" s="221"/>
      <c r="EA184" s="221"/>
      <c r="EB184" s="221"/>
      <c r="EC184" s="221"/>
      <c r="ED184" s="221"/>
      <c r="EE184" s="221"/>
      <c r="EF184" s="221"/>
      <c r="EG184" s="221"/>
      <c r="EH184" s="221"/>
      <c r="EI184" s="221"/>
      <c r="EJ184" s="221"/>
      <c r="EK184" s="221"/>
      <c r="EL184" s="221"/>
      <c r="EM184" s="209"/>
    </row>
    <row r="185" spans="1:143" ht="18.75" customHeight="1">
      <c r="A185" s="185"/>
      <c r="B185" s="224"/>
      <c r="C185" s="22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185"/>
      <c r="AQ185" s="185"/>
      <c r="AR185" s="185"/>
      <c r="AS185" s="185"/>
      <c r="AT185" s="185"/>
      <c r="AU185" s="185"/>
      <c r="AV185" s="185"/>
      <c r="AW185" s="185"/>
      <c r="AX185" s="224"/>
      <c r="AY185" s="225"/>
      <c r="AZ185" s="185"/>
      <c r="BA185" s="185"/>
      <c r="BB185" s="185"/>
      <c r="BC185" s="185"/>
      <c r="BD185" s="185"/>
      <c r="BE185" s="185"/>
      <c r="BF185" s="185"/>
      <c r="BG185" s="185"/>
      <c r="BH185" s="185"/>
      <c r="BI185" s="185"/>
      <c r="BJ185" s="185"/>
      <c r="BK185" s="185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185"/>
      <c r="BZ185" s="185"/>
      <c r="CA185" s="185"/>
      <c r="CB185" s="185"/>
      <c r="CC185" s="185"/>
      <c r="CD185" s="185"/>
      <c r="CE185" s="185"/>
      <c r="CF185" s="185"/>
      <c r="CG185" s="185"/>
      <c r="CH185" s="185"/>
      <c r="CI185" s="185"/>
      <c r="CJ185" s="185"/>
      <c r="CK185" s="185"/>
      <c r="CL185" s="185"/>
      <c r="CM185" s="185"/>
      <c r="CN185" s="185"/>
      <c r="CO185" s="185"/>
      <c r="CP185" s="185"/>
      <c r="CQ185" s="185"/>
      <c r="CS185" s="185"/>
      <c r="CT185" s="224"/>
      <c r="CU185" s="225"/>
      <c r="CV185" s="185"/>
      <c r="CW185" s="185"/>
      <c r="CX185" s="185"/>
      <c r="CY185" s="185"/>
      <c r="CZ185" s="185"/>
      <c r="DA185" s="185"/>
      <c r="DB185" s="185"/>
      <c r="DC185" s="185"/>
      <c r="DD185" s="185"/>
      <c r="DE185" s="185"/>
      <c r="DF185" s="185"/>
      <c r="DG185" s="185"/>
      <c r="DH185" s="185"/>
      <c r="DI185" s="185"/>
      <c r="DJ185" s="185"/>
      <c r="DK185" s="185"/>
      <c r="DL185" s="185"/>
      <c r="DM185" s="185"/>
      <c r="DN185" s="185"/>
      <c r="DO185" s="185"/>
      <c r="DP185" s="185"/>
      <c r="DQ185" s="185"/>
      <c r="DR185" s="185"/>
      <c r="DS185" s="185"/>
      <c r="DT185" s="185"/>
      <c r="DU185" s="185"/>
      <c r="DV185" s="185"/>
      <c r="DW185" s="185"/>
      <c r="DX185" s="185"/>
      <c r="DY185" s="185"/>
      <c r="DZ185" s="185"/>
      <c r="EA185" s="185"/>
      <c r="EB185" s="185"/>
      <c r="EC185" s="185"/>
      <c r="ED185" s="185"/>
      <c r="EE185" s="185"/>
      <c r="EF185" s="185"/>
      <c r="EG185" s="185"/>
      <c r="EH185" s="185"/>
      <c r="EI185" s="185"/>
      <c r="EJ185" s="185"/>
      <c r="EK185" s="185"/>
      <c r="EL185" s="185"/>
      <c r="EM185" s="185"/>
    </row>
    <row r="186" spans="1:143" ht="18.75" customHeight="1">
      <c r="A186" s="185"/>
      <c r="B186" s="221"/>
      <c r="C186" s="221"/>
      <c r="D186" s="221"/>
      <c r="E186" s="221"/>
      <c r="F186" s="221"/>
      <c r="G186" s="221"/>
      <c r="H186" s="221"/>
      <c r="I186" s="221"/>
      <c r="J186" s="221"/>
      <c r="K186" s="185"/>
      <c r="L186" s="185"/>
      <c r="M186" s="185"/>
      <c r="N186" s="221"/>
      <c r="O186" s="221"/>
      <c r="P186" s="221"/>
      <c r="Q186" s="221"/>
      <c r="R186" s="221"/>
      <c r="S186" s="221"/>
      <c r="T186" s="221"/>
      <c r="U186" s="221"/>
      <c r="V186" s="221"/>
      <c r="W186" s="1010" t="s">
        <v>707</v>
      </c>
      <c r="X186" s="1011"/>
      <c r="Y186" s="1011"/>
      <c r="Z186" s="1011"/>
      <c r="AA186" s="1011"/>
      <c r="AB186" s="1011"/>
      <c r="AC186" s="1011"/>
      <c r="AD186" s="1011"/>
      <c r="AE186" s="1011"/>
      <c r="AF186" s="1011"/>
      <c r="AG186" s="1011"/>
      <c r="AH186" s="1011"/>
      <c r="AI186" s="1011"/>
      <c r="AJ186" s="1011"/>
      <c r="AK186" s="1011"/>
      <c r="AL186" s="1011"/>
      <c r="AM186" s="1011"/>
      <c r="AN186" s="1011"/>
      <c r="AO186" s="1011"/>
      <c r="AP186" s="1011"/>
      <c r="AQ186" s="1011"/>
      <c r="AR186" s="1011"/>
      <c r="AS186" s="1011"/>
      <c r="AT186" s="1011"/>
      <c r="AU186" s="1011"/>
      <c r="AV186" s="185"/>
      <c r="AW186" s="185"/>
      <c r="AX186" s="221"/>
      <c r="AY186" s="221"/>
      <c r="AZ186" s="221"/>
      <c r="BA186" s="221"/>
      <c r="BB186" s="221"/>
      <c r="BC186" s="221"/>
      <c r="BD186" s="221"/>
      <c r="BE186" s="221"/>
      <c r="BF186" s="221"/>
      <c r="BG186" s="185"/>
      <c r="BH186" s="185"/>
      <c r="BI186" s="185"/>
      <c r="BJ186" s="221"/>
      <c r="BK186" s="221"/>
      <c r="BL186" s="221"/>
      <c r="BM186" s="221"/>
      <c r="BN186" s="221"/>
      <c r="BO186" s="221"/>
      <c r="BP186" s="221"/>
      <c r="BQ186" s="221"/>
      <c r="BR186" s="221"/>
      <c r="BS186" s="1010" t="s">
        <v>707</v>
      </c>
      <c r="BT186" s="1011"/>
      <c r="BU186" s="1011"/>
      <c r="BV186" s="1011"/>
      <c r="BW186" s="1011"/>
      <c r="BX186" s="1011"/>
      <c r="BY186" s="1011"/>
      <c r="BZ186" s="1011"/>
      <c r="CA186" s="1011"/>
      <c r="CB186" s="1011"/>
      <c r="CC186" s="1011"/>
      <c r="CD186" s="1011"/>
      <c r="CE186" s="1011"/>
      <c r="CF186" s="1011"/>
      <c r="CG186" s="1011"/>
      <c r="CH186" s="1011"/>
      <c r="CI186" s="1011"/>
      <c r="CJ186" s="1011"/>
      <c r="CK186" s="1011"/>
      <c r="CL186" s="1011"/>
      <c r="CM186" s="1011"/>
      <c r="CN186" s="1011"/>
      <c r="CO186" s="1011"/>
      <c r="CP186" s="1011"/>
      <c r="CQ186" s="1011"/>
      <c r="CS186" s="185"/>
      <c r="CT186" s="221"/>
      <c r="CU186" s="221"/>
      <c r="CV186" s="221"/>
      <c r="CW186" s="221"/>
      <c r="CX186" s="221"/>
      <c r="CY186" s="221"/>
      <c r="CZ186" s="221"/>
      <c r="DA186" s="221"/>
      <c r="DB186" s="221"/>
      <c r="DC186" s="185"/>
      <c r="DD186" s="185"/>
      <c r="DE186" s="185"/>
      <c r="DF186" s="221"/>
      <c r="DG186" s="221"/>
      <c r="DH186" s="221"/>
      <c r="DI186" s="221"/>
      <c r="DJ186" s="221"/>
      <c r="DK186" s="221"/>
      <c r="DL186" s="221"/>
      <c r="DM186" s="221"/>
      <c r="DN186" s="221"/>
      <c r="DO186" s="1010" t="s">
        <v>707</v>
      </c>
      <c r="DP186" s="1011"/>
      <c r="DQ186" s="1011"/>
      <c r="DR186" s="1011"/>
      <c r="DS186" s="1011"/>
      <c r="DT186" s="1011"/>
      <c r="DU186" s="1011"/>
      <c r="DV186" s="1011"/>
      <c r="DW186" s="1011"/>
      <c r="DX186" s="1011"/>
      <c r="DY186" s="1011"/>
      <c r="DZ186" s="1011"/>
      <c r="EA186" s="1011"/>
      <c r="EB186" s="1011"/>
      <c r="EC186" s="1011"/>
      <c r="ED186" s="1011"/>
      <c r="EE186" s="1011"/>
      <c r="EF186" s="1011"/>
      <c r="EG186" s="1011"/>
      <c r="EH186" s="1011"/>
      <c r="EI186" s="1011"/>
      <c r="EJ186" s="1011"/>
      <c r="EK186" s="1011"/>
      <c r="EL186" s="1011"/>
      <c r="EM186" s="1011"/>
    </row>
    <row r="187" spans="1:143" ht="18.75" customHeight="1">
      <c r="A187" s="185"/>
      <c r="B187" s="221"/>
      <c r="C187" s="221"/>
      <c r="D187" s="221"/>
      <c r="E187" s="221"/>
      <c r="F187" s="221"/>
      <c r="G187" s="221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1012" t="s">
        <v>551</v>
      </c>
      <c r="X187" s="1012"/>
      <c r="Y187" s="1012"/>
      <c r="Z187" s="1049">
        <f>AF$36</f>
        <v>0</v>
      </c>
      <c r="AA187" s="1049"/>
      <c r="AB187" s="222" t="s">
        <v>524</v>
      </c>
      <c r="AC187" s="1049">
        <f>AI$36</f>
        <v>0</v>
      </c>
      <c r="AD187" s="1049"/>
      <c r="AE187" s="1049"/>
      <c r="AF187" s="1049"/>
      <c r="AG187" s="1049"/>
      <c r="AH187" s="1049"/>
      <c r="AI187" s="1049"/>
      <c r="AJ187" s="1049">
        <f>AP$36</f>
        <v>0</v>
      </c>
      <c r="AK187" s="1049"/>
      <c r="AL187" s="1049"/>
      <c r="AM187" s="1049"/>
      <c r="AN187" s="1013" t="s">
        <v>375</v>
      </c>
      <c r="AO187" s="1013"/>
      <c r="AP187" s="1004" t="s">
        <v>680</v>
      </c>
      <c r="AQ187" s="1004"/>
      <c r="AR187" s="1005">
        <f>AQ$35</f>
        <v>0</v>
      </c>
      <c r="AS187" s="1005"/>
      <c r="AT187" s="1005"/>
      <c r="AU187" s="1005"/>
      <c r="AV187" s="185"/>
      <c r="AW187" s="185"/>
      <c r="AX187" s="221"/>
      <c r="AY187" s="221"/>
      <c r="AZ187" s="221"/>
      <c r="BA187" s="221"/>
      <c r="BB187" s="221"/>
      <c r="BC187" s="221"/>
      <c r="BD187" s="221"/>
      <c r="BE187" s="221"/>
      <c r="BF187" s="221"/>
      <c r="BG187" s="221"/>
      <c r="BH187" s="221"/>
      <c r="BI187" s="221"/>
      <c r="BJ187" s="221"/>
      <c r="BK187" s="221"/>
      <c r="BL187" s="221"/>
      <c r="BM187" s="221"/>
      <c r="BN187" s="221"/>
      <c r="BO187" s="221"/>
      <c r="BP187" s="221"/>
      <c r="BQ187" s="221"/>
      <c r="BR187" s="221"/>
      <c r="BS187" s="1012" t="s">
        <v>551</v>
      </c>
      <c r="BT187" s="1012"/>
      <c r="BU187" s="1012"/>
      <c r="BV187" s="1049">
        <f>CB$36</f>
        <v>0</v>
      </c>
      <c r="BW187" s="1049"/>
      <c r="BX187" s="222" t="s">
        <v>524</v>
      </c>
      <c r="BY187" s="1049">
        <f>CE$36</f>
        <v>0</v>
      </c>
      <c r="BZ187" s="1049"/>
      <c r="CA187" s="1049"/>
      <c r="CB187" s="1049"/>
      <c r="CC187" s="1049"/>
      <c r="CD187" s="1049"/>
      <c r="CE187" s="1049"/>
      <c r="CF187" s="1049">
        <f>CL$36</f>
        <v>0</v>
      </c>
      <c r="CG187" s="1049"/>
      <c r="CH187" s="1049"/>
      <c r="CI187" s="1049"/>
      <c r="CJ187" s="1013" t="s">
        <v>375</v>
      </c>
      <c r="CK187" s="1013"/>
      <c r="CL187" s="1004" t="s">
        <v>680</v>
      </c>
      <c r="CM187" s="1004"/>
      <c r="CN187" s="1005">
        <f>CM$35</f>
        <v>0</v>
      </c>
      <c r="CO187" s="1005"/>
      <c r="CP187" s="1005"/>
      <c r="CQ187" s="1005"/>
      <c r="CS187" s="185"/>
      <c r="CT187" s="221"/>
      <c r="CU187" s="221"/>
      <c r="CV187" s="221"/>
      <c r="CW187" s="221"/>
      <c r="CX187" s="221"/>
      <c r="CY187" s="221"/>
      <c r="CZ187" s="221"/>
      <c r="DA187" s="221"/>
      <c r="DB187" s="221"/>
      <c r="DC187" s="221"/>
      <c r="DD187" s="221"/>
      <c r="DE187" s="221"/>
      <c r="DF187" s="221"/>
      <c r="DG187" s="221"/>
      <c r="DH187" s="221"/>
      <c r="DI187" s="221"/>
      <c r="DJ187" s="221"/>
      <c r="DK187" s="221"/>
      <c r="DL187" s="221"/>
      <c r="DM187" s="221"/>
      <c r="DN187" s="221"/>
      <c r="DO187" s="1012" t="s">
        <v>551</v>
      </c>
      <c r="DP187" s="1012"/>
      <c r="DQ187" s="1012"/>
      <c r="DR187" s="1049">
        <f>DX$36</f>
        <v>0</v>
      </c>
      <c r="DS187" s="1049"/>
      <c r="DT187" s="222" t="s">
        <v>524</v>
      </c>
      <c r="DU187" s="1049">
        <f>EA$36</f>
        <v>0</v>
      </c>
      <c r="DV187" s="1049"/>
      <c r="DW187" s="1049"/>
      <c r="DX187" s="1049"/>
      <c r="DY187" s="1049"/>
      <c r="DZ187" s="1049"/>
      <c r="EA187" s="1049"/>
      <c r="EB187" s="1049">
        <f>EH$36</f>
        <v>0</v>
      </c>
      <c r="EC187" s="1049"/>
      <c r="ED187" s="1049"/>
      <c r="EE187" s="1049"/>
      <c r="EF187" s="1013" t="s">
        <v>375</v>
      </c>
      <c r="EG187" s="1013"/>
      <c r="EH187" s="1004" t="s">
        <v>680</v>
      </c>
      <c r="EI187" s="1004"/>
      <c r="EJ187" s="1005">
        <f>EI$35</f>
        <v>0</v>
      </c>
      <c r="EK187" s="1005"/>
      <c r="EL187" s="1005"/>
      <c r="EM187" s="1005"/>
    </row>
    <row r="188" spans="1:143" ht="18.75" customHeight="1">
      <c r="A188" s="185"/>
      <c r="B188" s="221"/>
      <c r="C188" s="221"/>
      <c r="D188" s="221"/>
      <c r="E188" s="221"/>
      <c r="F188" s="221"/>
      <c r="G188" s="221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  <c r="AJ188" s="221"/>
      <c r="AK188" s="221"/>
      <c r="AL188" s="221"/>
      <c r="AM188" s="221"/>
      <c r="AN188" s="221"/>
      <c r="AO188" s="221"/>
      <c r="AP188" s="221"/>
      <c r="AQ188" s="221"/>
      <c r="AR188" s="221"/>
      <c r="AS188" s="221"/>
      <c r="AT188" s="221"/>
      <c r="AU188" s="221"/>
      <c r="AV188" s="185"/>
      <c r="AW188" s="185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221"/>
      <c r="BH188" s="221"/>
      <c r="BI188" s="221"/>
      <c r="BJ188" s="221"/>
      <c r="BK188" s="221"/>
      <c r="BL188" s="221"/>
      <c r="BM188" s="221"/>
      <c r="BN188" s="221"/>
      <c r="BO188" s="221"/>
      <c r="BP188" s="221"/>
      <c r="BQ188" s="221"/>
      <c r="BR188" s="221"/>
      <c r="BS188" s="221"/>
      <c r="BT188" s="221"/>
      <c r="BU188" s="221"/>
      <c r="BV188" s="221"/>
      <c r="BW188" s="221"/>
      <c r="BX188" s="221"/>
      <c r="BY188" s="221"/>
      <c r="BZ188" s="221"/>
      <c r="CA188" s="221"/>
      <c r="CB188" s="221"/>
      <c r="CC188" s="221"/>
      <c r="CD188" s="221"/>
      <c r="CE188" s="221"/>
      <c r="CF188" s="221"/>
      <c r="CG188" s="221"/>
      <c r="CH188" s="221"/>
      <c r="CI188" s="221"/>
      <c r="CJ188" s="221"/>
      <c r="CK188" s="221"/>
      <c r="CL188" s="221"/>
      <c r="CM188" s="221"/>
      <c r="CN188" s="221"/>
      <c r="CO188" s="221"/>
      <c r="CP188" s="221"/>
      <c r="CQ188" s="221"/>
      <c r="CS188" s="185"/>
      <c r="CT188" s="221"/>
      <c r="CU188" s="221"/>
      <c r="CV188" s="221"/>
      <c r="CW188" s="221"/>
      <c r="CX188" s="221"/>
      <c r="CY188" s="221"/>
      <c r="CZ188" s="221"/>
      <c r="DA188" s="221"/>
      <c r="DB188" s="221"/>
      <c r="DC188" s="221"/>
      <c r="DD188" s="221"/>
      <c r="DE188" s="221"/>
      <c r="DF188" s="221"/>
      <c r="DG188" s="221"/>
      <c r="DH188" s="221"/>
      <c r="DI188" s="221"/>
      <c r="DJ188" s="221"/>
      <c r="DK188" s="221"/>
      <c r="DL188" s="221"/>
      <c r="DM188" s="221"/>
      <c r="DN188" s="221"/>
      <c r="DO188" s="221"/>
      <c r="DP188" s="221"/>
      <c r="DQ188" s="221"/>
      <c r="DR188" s="221"/>
      <c r="DS188" s="221"/>
      <c r="DT188" s="221"/>
      <c r="DU188" s="221"/>
      <c r="DV188" s="221"/>
      <c r="DW188" s="221"/>
      <c r="DX188" s="221"/>
      <c r="DY188" s="221"/>
      <c r="DZ188" s="221"/>
      <c r="EA188" s="221"/>
      <c r="EB188" s="221"/>
      <c r="EC188" s="221"/>
      <c r="ED188" s="221"/>
      <c r="EE188" s="221"/>
      <c r="EF188" s="221"/>
      <c r="EG188" s="221"/>
      <c r="EH188" s="221"/>
      <c r="EI188" s="221"/>
      <c r="EJ188" s="221"/>
      <c r="EK188" s="221"/>
      <c r="EL188" s="221"/>
      <c r="EM188" s="221"/>
    </row>
    <row r="189" spans="1:143" ht="18.75" customHeight="1">
      <c r="A189" s="185"/>
      <c r="B189" s="221"/>
      <c r="C189" s="221"/>
      <c r="D189" s="221"/>
      <c r="E189" s="221"/>
      <c r="F189" s="221"/>
      <c r="G189" s="221"/>
      <c r="H189" s="221"/>
      <c r="I189" s="221"/>
      <c r="J189" s="221"/>
      <c r="K189" s="185"/>
      <c r="L189" s="185"/>
      <c r="M189" s="185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1006"/>
      <c r="AI189" s="1006"/>
      <c r="AJ189" s="1006"/>
      <c r="AK189" s="221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185"/>
      <c r="AW189" s="185"/>
      <c r="AX189" s="221"/>
      <c r="AY189" s="221"/>
      <c r="AZ189" s="221"/>
      <c r="BA189" s="221"/>
      <c r="BB189" s="221"/>
      <c r="BC189" s="221"/>
      <c r="BD189" s="221"/>
      <c r="BE189" s="221"/>
      <c r="BF189" s="221"/>
      <c r="BG189" s="185"/>
      <c r="BH189" s="185"/>
      <c r="BI189" s="185"/>
      <c r="BJ189" s="221"/>
      <c r="BK189" s="221"/>
      <c r="BL189" s="221"/>
      <c r="BM189" s="221"/>
      <c r="BN189" s="221"/>
      <c r="BO189" s="221"/>
      <c r="BP189" s="221"/>
      <c r="BQ189" s="221"/>
      <c r="BR189" s="221"/>
      <c r="BS189" s="221"/>
      <c r="BT189" s="221"/>
      <c r="BU189" s="221"/>
      <c r="BV189" s="221"/>
      <c r="BW189" s="221"/>
      <c r="BX189" s="221"/>
      <c r="BY189" s="221"/>
      <c r="BZ189" s="221"/>
      <c r="CA189" s="221"/>
      <c r="CB189" s="221"/>
      <c r="CC189" s="221"/>
      <c r="CD189" s="1006"/>
      <c r="CE189" s="1006"/>
      <c r="CF189" s="1006"/>
      <c r="CG189" s="221"/>
      <c r="CH189" s="221"/>
      <c r="CI189" s="221"/>
      <c r="CJ189" s="221"/>
      <c r="CK189" s="221"/>
      <c r="CL189" s="221"/>
      <c r="CM189" s="221"/>
      <c r="CN189" s="221"/>
      <c r="CO189" s="221"/>
      <c r="CP189" s="221"/>
      <c r="CQ189" s="221"/>
      <c r="CS189" s="185"/>
      <c r="CT189" s="221"/>
      <c r="CU189" s="221"/>
      <c r="CV189" s="221"/>
      <c r="CW189" s="221"/>
      <c r="CX189" s="221"/>
      <c r="CY189" s="221"/>
      <c r="CZ189" s="221"/>
      <c r="DA189" s="221"/>
      <c r="DB189" s="221"/>
      <c r="DC189" s="185"/>
      <c r="DD189" s="185"/>
      <c r="DE189" s="185"/>
      <c r="DF189" s="221"/>
      <c r="DG189" s="221"/>
      <c r="DH189" s="221"/>
      <c r="DI189" s="221"/>
      <c r="DJ189" s="221"/>
      <c r="DK189" s="221"/>
      <c r="DL189" s="221"/>
      <c r="DM189" s="221"/>
      <c r="DN189" s="221"/>
      <c r="DO189" s="221"/>
      <c r="DP189" s="221"/>
      <c r="DQ189" s="221"/>
      <c r="DR189" s="221"/>
      <c r="DS189" s="221"/>
      <c r="DT189" s="221"/>
      <c r="DU189" s="221"/>
      <c r="DV189" s="221"/>
      <c r="DW189" s="221"/>
      <c r="DX189" s="221"/>
      <c r="DY189" s="221"/>
      <c r="DZ189" s="1006"/>
      <c r="EA189" s="1006"/>
      <c r="EB189" s="1006"/>
      <c r="EC189" s="221"/>
      <c r="ED189" s="221"/>
      <c r="EE189" s="221"/>
      <c r="EF189" s="221"/>
      <c r="EG189" s="221"/>
      <c r="EH189" s="221"/>
      <c r="EI189" s="221"/>
      <c r="EJ189" s="221"/>
      <c r="EK189" s="221"/>
      <c r="EL189" s="221"/>
      <c r="EM189" s="221"/>
    </row>
    <row r="190" spans="1:143" ht="18.75" customHeight="1">
      <c r="A190" s="185"/>
      <c r="B190" s="221"/>
      <c r="C190" s="221"/>
      <c r="D190" s="221"/>
      <c r="E190" s="221"/>
      <c r="F190" s="221"/>
      <c r="G190" s="221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  <c r="AN190" s="221"/>
      <c r="AO190" s="221"/>
      <c r="AP190" s="221"/>
      <c r="AQ190" s="221"/>
      <c r="AR190" s="221"/>
      <c r="AS190" s="221"/>
      <c r="AT190" s="221"/>
      <c r="AU190" s="221"/>
      <c r="AV190" s="185"/>
      <c r="AW190" s="185"/>
      <c r="AX190" s="221"/>
      <c r="AY190" s="221"/>
      <c r="AZ190" s="221"/>
      <c r="BA190" s="221"/>
      <c r="BB190" s="221"/>
      <c r="BC190" s="221"/>
      <c r="BD190" s="221"/>
      <c r="BE190" s="221"/>
      <c r="BF190" s="221"/>
      <c r="BG190" s="221"/>
      <c r="BH190" s="221"/>
      <c r="BI190" s="221"/>
      <c r="BJ190" s="221"/>
      <c r="BK190" s="221"/>
      <c r="BL190" s="221"/>
      <c r="BM190" s="221"/>
      <c r="BN190" s="221"/>
      <c r="BO190" s="221"/>
      <c r="BP190" s="221"/>
      <c r="BQ190" s="221"/>
      <c r="BR190" s="221"/>
      <c r="BS190" s="221"/>
      <c r="BT190" s="221"/>
      <c r="BU190" s="221"/>
      <c r="BV190" s="221"/>
      <c r="BW190" s="221"/>
      <c r="BX190" s="221"/>
      <c r="BY190" s="221"/>
      <c r="BZ190" s="221"/>
      <c r="CA190" s="221"/>
      <c r="CB190" s="221"/>
      <c r="CC190" s="221"/>
      <c r="CD190" s="221"/>
      <c r="CE190" s="221"/>
      <c r="CF190" s="221"/>
      <c r="CG190" s="221"/>
      <c r="CH190" s="221"/>
      <c r="CI190" s="221"/>
      <c r="CJ190" s="221"/>
      <c r="CK190" s="221"/>
      <c r="CL190" s="221"/>
      <c r="CM190" s="221"/>
      <c r="CN190" s="221"/>
      <c r="CO190" s="221"/>
      <c r="CP190" s="221"/>
      <c r="CQ190" s="221"/>
      <c r="CS190" s="185"/>
      <c r="CT190" s="221"/>
      <c r="CU190" s="221"/>
      <c r="CV190" s="221"/>
      <c r="CW190" s="221"/>
      <c r="CX190" s="221"/>
      <c r="CY190" s="221"/>
      <c r="CZ190" s="221"/>
      <c r="DA190" s="221"/>
      <c r="DB190" s="221"/>
      <c r="DC190" s="221"/>
      <c r="DD190" s="221"/>
      <c r="DE190" s="221"/>
      <c r="DF190" s="221"/>
      <c r="DG190" s="221"/>
      <c r="DH190" s="221"/>
      <c r="DI190" s="221"/>
      <c r="DJ190" s="221"/>
      <c r="DK190" s="221"/>
      <c r="DL190" s="221"/>
      <c r="DM190" s="221"/>
      <c r="DN190" s="221"/>
      <c r="DO190" s="221"/>
      <c r="DP190" s="221"/>
      <c r="DQ190" s="221"/>
      <c r="DR190" s="221"/>
      <c r="DS190" s="221"/>
      <c r="DT190" s="221"/>
      <c r="DU190" s="221"/>
      <c r="DV190" s="221"/>
      <c r="DW190" s="221"/>
      <c r="DX190" s="221"/>
      <c r="DY190" s="221"/>
      <c r="DZ190" s="221"/>
      <c r="EA190" s="221"/>
      <c r="EB190" s="221"/>
      <c r="EC190" s="221"/>
      <c r="ED190" s="221"/>
      <c r="EE190" s="221"/>
      <c r="EF190" s="221"/>
      <c r="EG190" s="221"/>
      <c r="EH190" s="221"/>
      <c r="EI190" s="221"/>
      <c r="EJ190" s="221"/>
      <c r="EK190" s="221"/>
      <c r="EL190" s="221"/>
      <c r="EM190" s="221"/>
    </row>
    <row r="191" spans="1:143" ht="18.75" customHeight="1">
      <c r="A191" s="185"/>
      <c r="B191" s="1007" t="s">
        <v>708</v>
      </c>
      <c r="C191" s="1007"/>
      <c r="D191" s="1007"/>
      <c r="E191" s="1007"/>
      <c r="F191" s="1007"/>
      <c r="G191" s="1007"/>
      <c r="H191" s="1007"/>
      <c r="I191" s="1007"/>
      <c r="J191" s="1007"/>
      <c r="K191" s="1007"/>
      <c r="L191" s="1007"/>
      <c r="M191" s="1007"/>
      <c r="N191" s="1007"/>
      <c r="O191" s="1007"/>
      <c r="P191" s="1007"/>
      <c r="Q191" s="1007"/>
      <c r="R191" s="1007"/>
      <c r="S191" s="1007"/>
      <c r="T191" s="1007"/>
      <c r="U191" s="1007"/>
      <c r="V191" s="1007"/>
      <c r="W191" s="1007"/>
      <c r="X191" s="1007"/>
      <c r="Y191" s="1007"/>
      <c r="Z191" s="1007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85"/>
      <c r="AW191" s="185"/>
      <c r="AX191" s="1007" t="s">
        <v>708</v>
      </c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  <c r="BT191" s="1007"/>
      <c r="BU191" s="1007"/>
      <c r="BV191" s="1007"/>
      <c r="BW191" s="1007"/>
      <c r="BX191" s="1007"/>
      <c r="BY191" s="1007"/>
      <c r="BZ191" s="1007"/>
      <c r="CA191" s="1007"/>
      <c r="CB191" s="1007"/>
      <c r="CC191" s="1007"/>
      <c r="CD191" s="1007"/>
      <c r="CE191" s="1007"/>
      <c r="CF191" s="1007"/>
      <c r="CG191" s="1007"/>
      <c r="CH191" s="1007"/>
      <c r="CI191" s="1007"/>
      <c r="CJ191" s="1007"/>
      <c r="CK191" s="1007"/>
      <c r="CL191" s="1007"/>
      <c r="CM191" s="1007"/>
      <c r="CN191" s="1007"/>
      <c r="CO191" s="1007"/>
      <c r="CP191" s="1007"/>
      <c r="CQ191" s="1007"/>
      <c r="CS191" s="185"/>
      <c r="CT191" s="1007" t="s">
        <v>708</v>
      </c>
      <c r="CU191" s="1007"/>
      <c r="CV191" s="1007"/>
      <c r="CW191" s="1007"/>
      <c r="CX191" s="1007"/>
      <c r="CY191" s="1007"/>
      <c r="CZ191" s="1007"/>
      <c r="DA191" s="1007"/>
      <c r="DB191" s="1007"/>
      <c r="DC191" s="1007"/>
      <c r="DD191" s="1007"/>
      <c r="DE191" s="1007"/>
      <c r="DF191" s="1007"/>
      <c r="DG191" s="1007"/>
      <c r="DH191" s="1007"/>
      <c r="DI191" s="1007"/>
      <c r="DJ191" s="1007"/>
      <c r="DK191" s="1007"/>
      <c r="DL191" s="1007"/>
      <c r="DM191" s="1007"/>
      <c r="DN191" s="1007"/>
      <c r="DO191" s="1007"/>
      <c r="DP191" s="1007"/>
      <c r="DQ191" s="1007"/>
      <c r="DR191" s="1007"/>
      <c r="DS191" s="1007"/>
      <c r="DT191" s="1007"/>
      <c r="DU191" s="1007"/>
      <c r="DV191" s="1007"/>
      <c r="DW191" s="1007"/>
      <c r="DX191" s="1007"/>
      <c r="DY191" s="1007"/>
      <c r="DZ191" s="1007"/>
      <c r="EA191" s="1007"/>
      <c r="EB191" s="1007"/>
      <c r="EC191" s="1007"/>
      <c r="ED191" s="1007"/>
      <c r="EE191" s="1007"/>
      <c r="EF191" s="1007"/>
      <c r="EG191" s="1007"/>
      <c r="EH191" s="1007"/>
      <c r="EI191" s="1007"/>
      <c r="EJ191" s="1007"/>
      <c r="EK191" s="1007"/>
      <c r="EL191" s="1007"/>
      <c r="EM191" s="1007"/>
    </row>
    <row r="192" spans="1:143" ht="18.75" customHeight="1">
      <c r="A192" s="185"/>
      <c r="B192" s="1007" t="s">
        <v>691</v>
      </c>
      <c r="C192" s="1007"/>
      <c r="D192" s="1007"/>
      <c r="E192" s="1007"/>
      <c r="F192" s="1007"/>
      <c r="G192" s="1007"/>
      <c r="H192" s="1007"/>
      <c r="I192" s="1007"/>
      <c r="J192" s="1007"/>
      <c r="K192" s="1007"/>
      <c r="L192" s="1007"/>
      <c r="M192" s="1007"/>
      <c r="N192" s="1007"/>
      <c r="O192" s="1007"/>
      <c r="P192" s="1007"/>
      <c r="Q192" s="1007"/>
      <c r="R192" s="1007"/>
      <c r="S192" s="1007"/>
      <c r="T192" s="1007"/>
      <c r="U192" s="1007"/>
      <c r="V192" s="1007"/>
      <c r="W192" s="1007"/>
      <c r="X192" s="1007"/>
      <c r="Y192" s="1007"/>
      <c r="Z192" s="1007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85"/>
      <c r="AW192" s="185"/>
      <c r="AX192" s="1007" t="s">
        <v>691</v>
      </c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  <c r="BT192" s="1007"/>
      <c r="BU192" s="1007"/>
      <c r="BV192" s="1007"/>
      <c r="BW192" s="1007"/>
      <c r="BX192" s="1007"/>
      <c r="BY192" s="1007"/>
      <c r="BZ192" s="1007"/>
      <c r="CA192" s="1007"/>
      <c r="CB192" s="1007"/>
      <c r="CC192" s="1007"/>
      <c r="CD192" s="1007"/>
      <c r="CE192" s="1007"/>
      <c r="CF192" s="1007"/>
      <c r="CG192" s="1007"/>
      <c r="CH192" s="1007"/>
      <c r="CI192" s="1007"/>
      <c r="CJ192" s="1007"/>
      <c r="CK192" s="1007"/>
      <c r="CL192" s="1007"/>
      <c r="CM192" s="1007"/>
      <c r="CN192" s="1007"/>
      <c r="CO192" s="1007"/>
      <c r="CP192" s="1007"/>
      <c r="CQ192" s="1007"/>
      <c r="CS192" s="185"/>
      <c r="CT192" s="1007" t="s">
        <v>691</v>
      </c>
      <c r="CU192" s="1007"/>
      <c r="CV192" s="1007"/>
      <c r="CW192" s="1007"/>
      <c r="CX192" s="1007"/>
      <c r="CY192" s="1007"/>
      <c r="CZ192" s="1007"/>
      <c r="DA192" s="1007"/>
      <c r="DB192" s="1007"/>
      <c r="DC192" s="1007"/>
      <c r="DD192" s="1007"/>
      <c r="DE192" s="1007"/>
      <c r="DF192" s="1007"/>
      <c r="DG192" s="1007"/>
      <c r="DH192" s="1007"/>
      <c r="DI192" s="1007"/>
      <c r="DJ192" s="1007"/>
      <c r="DK192" s="1007"/>
      <c r="DL192" s="1007"/>
      <c r="DM192" s="1007"/>
      <c r="DN192" s="1007"/>
      <c r="DO192" s="1007"/>
      <c r="DP192" s="1007"/>
      <c r="DQ192" s="1007"/>
      <c r="DR192" s="1007"/>
      <c r="DS192" s="1007"/>
      <c r="DT192" s="1007"/>
      <c r="DU192" s="1007"/>
      <c r="DV192" s="1007"/>
      <c r="DW192" s="1007"/>
      <c r="DX192" s="1007"/>
      <c r="DY192" s="1007"/>
      <c r="DZ192" s="1007"/>
      <c r="EA192" s="1007"/>
      <c r="EB192" s="1007"/>
      <c r="EC192" s="1007"/>
      <c r="ED192" s="1007"/>
      <c r="EE192" s="1007"/>
      <c r="EF192" s="1007"/>
      <c r="EG192" s="1007"/>
      <c r="EH192" s="1007"/>
      <c r="EI192" s="1007"/>
      <c r="EJ192" s="1007"/>
      <c r="EK192" s="1007"/>
      <c r="EL192" s="1007"/>
      <c r="EM192" s="1007"/>
    </row>
    <row r="193" spans="1:143" ht="18.75" customHeight="1">
      <c r="A193" s="185"/>
      <c r="B193" s="1007"/>
      <c r="C193" s="1007"/>
      <c r="D193" s="1007"/>
      <c r="E193" s="1007"/>
      <c r="F193" s="1007"/>
      <c r="G193" s="1007"/>
      <c r="H193" s="1007"/>
      <c r="I193" s="1007"/>
      <c r="J193" s="1007"/>
      <c r="K193" s="1007"/>
      <c r="L193" s="1007"/>
      <c r="M193" s="1007"/>
      <c r="N193" s="1007"/>
      <c r="O193" s="1007"/>
      <c r="P193" s="1007"/>
      <c r="Q193" s="1007"/>
      <c r="R193" s="1007"/>
      <c r="S193" s="1007"/>
      <c r="T193" s="1007"/>
      <c r="U193" s="1007"/>
      <c r="V193" s="1007"/>
      <c r="W193" s="1007"/>
      <c r="X193" s="1007"/>
      <c r="Y193" s="1007"/>
      <c r="Z193" s="1007"/>
      <c r="AA193" s="1007"/>
      <c r="AB193" s="1007"/>
      <c r="AC193" s="1007"/>
      <c r="AD193" s="1007"/>
      <c r="AE193" s="1007"/>
      <c r="AF193" s="1007"/>
      <c r="AG193" s="1007"/>
      <c r="AH193" s="1007"/>
      <c r="AI193" s="1007"/>
      <c r="AJ193" s="1007"/>
      <c r="AK193" s="1007"/>
      <c r="AL193" s="1007"/>
      <c r="AM193" s="1007"/>
      <c r="AN193" s="1007"/>
      <c r="AO193" s="1007"/>
      <c r="AP193" s="1007"/>
      <c r="AQ193" s="1007"/>
      <c r="AR193" s="1007"/>
      <c r="AS193" s="1007"/>
      <c r="AT193" s="1007"/>
      <c r="AU193" s="1007"/>
      <c r="AV193" s="185"/>
      <c r="AW193" s="185"/>
      <c r="AX193" s="1007"/>
      <c r="AY193" s="1007"/>
      <c r="AZ193" s="1007"/>
      <c r="BA193" s="1007"/>
      <c r="BB193" s="1007"/>
      <c r="BC193" s="1007"/>
      <c r="BD193" s="1007"/>
      <c r="BE193" s="1007"/>
      <c r="BF193" s="1007"/>
      <c r="BG193" s="1007"/>
      <c r="BH193" s="1007"/>
      <c r="BI193" s="1007"/>
      <c r="BJ193" s="1007"/>
      <c r="BK193" s="1007"/>
      <c r="BL193" s="1007"/>
      <c r="BM193" s="1007"/>
      <c r="BN193" s="1007"/>
      <c r="BO193" s="1007"/>
      <c r="BP193" s="1007"/>
      <c r="BQ193" s="1007"/>
      <c r="BR193" s="1007"/>
      <c r="BS193" s="1007"/>
      <c r="BT193" s="1007"/>
      <c r="BU193" s="1007"/>
      <c r="BV193" s="1007"/>
      <c r="BW193" s="1007"/>
      <c r="BX193" s="1007"/>
      <c r="BY193" s="1007"/>
      <c r="BZ193" s="1007"/>
      <c r="CA193" s="1007"/>
      <c r="CB193" s="1007"/>
      <c r="CC193" s="1007"/>
      <c r="CD193" s="1007"/>
      <c r="CE193" s="1007"/>
      <c r="CF193" s="1007"/>
      <c r="CG193" s="1007"/>
      <c r="CH193" s="1007"/>
      <c r="CI193" s="1007"/>
      <c r="CJ193" s="1007"/>
      <c r="CK193" s="1007"/>
      <c r="CL193" s="1007"/>
      <c r="CM193" s="1007"/>
      <c r="CN193" s="1007"/>
      <c r="CO193" s="1007"/>
      <c r="CP193" s="1007"/>
      <c r="CQ193" s="1007"/>
      <c r="CS193" s="185"/>
      <c r="CT193" s="1007"/>
      <c r="CU193" s="1007"/>
      <c r="CV193" s="1007"/>
      <c r="CW193" s="1007"/>
      <c r="CX193" s="1007"/>
      <c r="CY193" s="1007"/>
      <c r="CZ193" s="1007"/>
      <c r="DA193" s="1007"/>
      <c r="DB193" s="1007"/>
      <c r="DC193" s="1007"/>
      <c r="DD193" s="1007"/>
      <c r="DE193" s="1007"/>
      <c r="DF193" s="1007"/>
      <c r="DG193" s="1007"/>
      <c r="DH193" s="1007"/>
      <c r="DI193" s="1007"/>
      <c r="DJ193" s="1007"/>
      <c r="DK193" s="1007"/>
      <c r="DL193" s="1007"/>
      <c r="DM193" s="1007"/>
      <c r="DN193" s="1007"/>
      <c r="DO193" s="1007"/>
      <c r="DP193" s="1007"/>
      <c r="DQ193" s="1007"/>
      <c r="DR193" s="1007"/>
      <c r="DS193" s="1007"/>
      <c r="DT193" s="1007"/>
      <c r="DU193" s="1007"/>
      <c r="DV193" s="1007"/>
      <c r="DW193" s="1007"/>
      <c r="DX193" s="1007"/>
      <c r="DY193" s="1007"/>
      <c r="DZ193" s="1007"/>
      <c r="EA193" s="1007"/>
      <c r="EB193" s="1007"/>
      <c r="EC193" s="1007"/>
      <c r="ED193" s="1007"/>
      <c r="EE193" s="1007"/>
      <c r="EF193" s="1007"/>
      <c r="EG193" s="1007"/>
      <c r="EH193" s="1007"/>
      <c r="EI193" s="1007"/>
      <c r="EJ193" s="1007"/>
      <c r="EK193" s="1007"/>
      <c r="EL193" s="1007"/>
      <c r="EM193" s="1007"/>
    </row>
    <row r="194" spans="1:143" ht="18.75" customHeight="1">
      <c r="A194" s="185"/>
      <c r="B194" s="1000">
        <f>I$27</f>
        <v>0</v>
      </c>
      <c r="C194" s="1000"/>
      <c r="D194" s="1000"/>
      <c r="E194" s="1000"/>
      <c r="F194" s="1000"/>
      <c r="G194" s="1000"/>
      <c r="H194" s="1000"/>
      <c r="I194" s="1000"/>
      <c r="J194" s="1000"/>
      <c r="K194" s="1000"/>
      <c r="L194" s="1000"/>
      <c r="M194" s="1000"/>
      <c r="N194" s="1000"/>
      <c r="O194" s="1000"/>
      <c r="P194" s="1000"/>
      <c r="Q194" s="1000"/>
      <c r="R194" s="1000"/>
      <c r="S194" s="1000"/>
      <c r="T194" s="1000"/>
      <c r="U194" s="1000"/>
      <c r="V194" s="1000"/>
      <c r="W194" s="1000"/>
      <c r="X194" s="1000"/>
      <c r="Y194" s="1000"/>
      <c r="Z194" s="185"/>
      <c r="AA194" s="185"/>
      <c r="AB194" s="185"/>
      <c r="AC194" s="1056" t="s">
        <v>692</v>
      </c>
      <c r="AD194" s="1056"/>
      <c r="AE194" s="1056"/>
      <c r="AF194" s="1002">
        <f>J$28</f>
        <v>0</v>
      </c>
      <c r="AG194" s="1002"/>
      <c r="AH194" s="198" t="s">
        <v>524</v>
      </c>
      <c r="AI194" s="1002">
        <f>O$28</f>
        <v>0</v>
      </c>
      <c r="AJ194" s="1002"/>
      <c r="AK194" s="1002"/>
      <c r="AL194" s="1002"/>
      <c r="AM194" s="1002"/>
      <c r="AN194" s="1002"/>
      <c r="AO194" s="1002"/>
      <c r="AP194" s="1002">
        <f>AK$28</f>
        <v>0</v>
      </c>
      <c r="AQ194" s="1002"/>
      <c r="AR194" s="1002"/>
      <c r="AS194" s="1002"/>
      <c r="AT194" s="1003" t="s">
        <v>375</v>
      </c>
      <c r="AU194" s="1003"/>
      <c r="AV194" s="185"/>
      <c r="AW194" s="185"/>
      <c r="AX194" s="1000">
        <f>BE$27</f>
        <v>0</v>
      </c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/>
      <c r="BL194" s="1000"/>
      <c r="BM194" s="1000"/>
      <c r="BN194" s="1000"/>
      <c r="BO194" s="1000"/>
      <c r="BP194" s="1000"/>
      <c r="BQ194" s="1000"/>
      <c r="BR194" s="1000"/>
      <c r="BS194" s="1000"/>
      <c r="BT194" s="1000"/>
      <c r="BU194" s="1000"/>
      <c r="BV194" s="185"/>
      <c r="BW194" s="185"/>
      <c r="BX194" s="185"/>
      <c r="BY194" s="1056" t="s">
        <v>692</v>
      </c>
      <c r="BZ194" s="1056"/>
      <c r="CA194" s="1056"/>
      <c r="CB194" s="1002">
        <f>BF$28</f>
        <v>0</v>
      </c>
      <c r="CC194" s="1002"/>
      <c r="CD194" s="198" t="s">
        <v>524</v>
      </c>
      <c r="CE194" s="1002">
        <f>BK$28</f>
        <v>0</v>
      </c>
      <c r="CF194" s="1002"/>
      <c r="CG194" s="1002"/>
      <c r="CH194" s="1002"/>
      <c r="CI194" s="1002"/>
      <c r="CJ194" s="1002"/>
      <c r="CK194" s="1002"/>
      <c r="CL194" s="1002">
        <f>CG$28</f>
        <v>0</v>
      </c>
      <c r="CM194" s="1002"/>
      <c r="CN194" s="1002"/>
      <c r="CO194" s="1002"/>
      <c r="CP194" s="1003" t="s">
        <v>375</v>
      </c>
      <c r="CQ194" s="1003"/>
      <c r="CS194" s="185"/>
      <c r="CT194" s="1000">
        <f>DA$27</f>
        <v>0</v>
      </c>
      <c r="CU194" s="1000"/>
      <c r="CV194" s="1000"/>
      <c r="CW194" s="1000"/>
      <c r="CX194" s="1000"/>
      <c r="CY194" s="1000"/>
      <c r="CZ194" s="1000"/>
      <c r="DA194" s="1000"/>
      <c r="DB194" s="1000"/>
      <c r="DC194" s="1000"/>
      <c r="DD194" s="1000"/>
      <c r="DE194" s="1000"/>
      <c r="DF194" s="1000"/>
      <c r="DG194" s="1000"/>
      <c r="DH194" s="1000"/>
      <c r="DI194" s="1000"/>
      <c r="DJ194" s="1000"/>
      <c r="DK194" s="1000"/>
      <c r="DL194" s="1000"/>
      <c r="DM194" s="1000"/>
      <c r="DN194" s="1000"/>
      <c r="DO194" s="1000"/>
      <c r="DP194" s="1000"/>
      <c r="DQ194" s="1000"/>
      <c r="DR194" s="185"/>
      <c r="DS194" s="185"/>
      <c r="DT194" s="185"/>
      <c r="DU194" s="1056" t="s">
        <v>692</v>
      </c>
      <c r="DV194" s="1056"/>
      <c r="DW194" s="1056"/>
      <c r="DX194" s="1002">
        <f>DB$28</f>
        <v>0</v>
      </c>
      <c r="DY194" s="1002"/>
      <c r="DZ194" s="198" t="s">
        <v>524</v>
      </c>
      <c r="EA194" s="1002">
        <f>DG$28</f>
        <v>0</v>
      </c>
      <c r="EB194" s="1002"/>
      <c r="EC194" s="1002"/>
      <c r="ED194" s="1002"/>
      <c r="EE194" s="1002"/>
      <c r="EF194" s="1002"/>
      <c r="EG194" s="1002"/>
      <c r="EH194" s="1002">
        <f>EC$28</f>
        <v>0</v>
      </c>
      <c r="EI194" s="1002"/>
      <c r="EJ194" s="1002"/>
      <c r="EK194" s="1002"/>
      <c r="EL194" s="1003" t="s">
        <v>375</v>
      </c>
      <c r="EM194" s="1003"/>
    </row>
    <row r="195" spans="1:143" ht="18.75" customHeight="1">
      <c r="A195" s="185"/>
      <c r="B195" s="221"/>
      <c r="C195" s="221"/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3"/>
      <c r="AD195" s="223"/>
      <c r="AE195" s="223"/>
      <c r="AF195" s="223"/>
      <c r="AG195" s="223"/>
      <c r="AH195" s="223"/>
      <c r="AI195" s="223"/>
      <c r="AJ195" s="223"/>
      <c r="AK195" s="223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185"/>
      <c r="AW195" s="185"/>
      <c r="AX195" s="221"/>
      <c r="AY195" s="221"/>
      <c r="AZ195" s="221"/>
      <c r="BA195" s="221"/>
      <c r="BB195" s="221"/>
      <c r="BC195" s="221"/>
      <c r="BD195" s="221"/>
      <c r="BE195" s="221"/>
      <c r="BF195" s="221"/>
      <c r="BG195" s="221"/>
      <c r="BH195" s="221"/>
      <c r="BI195" s="221"/>
      <c r="BJ195" s="221"/>
      <c r="BK195" s="221"/>
      <c r="BL195" s="221"/>
      <c r="BM195" s="221"/>
      <c r="BN195" s="221"/>
      <c r="BO195" s="221"/>
      <c r="BP195" s="221"/>
      <c r="BQ195" s="221"/>
      <c r="BR195" s="221"/>
      <c r="BS195" s="221"/>
      <c r="BT195" s="221"/>
      <c r="BU195" s="221"/>
      <c r="BV195" s="221"/>
      <c r="BW195" s="221"/>
      <c r="BX195" s="221"/>
      <c r="BY195" s="223"/>
      <c r="BZ195" s="223"/>
      <c r="CA195" s="223"/>
      <c r="CB195" s="223"/>
      <c r="CC195" s="223"/>
      <c r="CD195" s="223"/>
      <c r="CE195" s="223"/>
      <c r="CF195" s="223"/>
      <c r="CG195" s="223"/>
      <c r="CH195" s="223"/>
      <c r="CI195" s="223"/>
      <c r="CJ195" s="223"/>
      <c r="CK195" s="223"/>
      <c r="CL195" s="223"/>
      <c r="CM195" s="223"/>
      <c r="CN195" s="223"/>
      <c r="CO195" s="223"/>
      <c r="CP195" s="223"/>
      <c r="CQ195" s="223"/>
      <c r="CS195" s="185"/>
      <c r="CT195" s="221"/>
      <c r="CU195" s="221"/>
      <c r="CV195" s="221"/>
      <c r="CW195" s="221"/>
      <c r="CX195" s="221"/>
      <c r="CY195" s="221"/>
      <c r="CZ195" s="221"/>
      <c r="DA195" s="221"/>
      <c r="DB195" s="221"/>
      <c r="DC195" s="221"/>
      <c r="DD195" s="221"/>
      <c r="DE195" s="221"/>
      <c r="DF195" s="221"/>
      <c r="DG195" s="221"/>
      <c r="DH195" s="221"/>
      <c r="DI195" s="221"/>
      <c r="DJ195" s="221"/>
      <c r="DK195" s="221"/>
      <c r="DL195" s="221"/>
      <c r="DM195" s="221"/>
      <c r="DN195" s="221"/>
      <c r="DO195" s="221"/>
      <c r="DP195" s="221"/>
      <c r="DQ195" s="221"/>
      <c r="DR195" s="221"/>
      <c r="DS195" s="221"/>
      <c r="DT195" s="221"/>
      <c r="DU195" s="223"/>
      <c r="DV195" s="223"/>
      <c r="DW195" s="223"/>
      <c r="DX195" s="223"/>
      <c r="DY195" s="223"/>
      <c r="DZ195" s="223"/>
      <c r="EA195" s="223"/>
      <c r="EB195" s="223"/>
      <c r="EC195" s="223"/>
      <c r="ED195" s="223"/>
      <c r="EE195" s="223"/>
      <c r="EF195" s="223"/>
      <c r="EG195" s="223"/>
      <c r="EH195" s="223"/>
      <c r="EI195" s="223"/>
      <c r="EJ195" s="223"/>
      <c r="EK195" s="223"/>
      <c r="EL195" s="223"/>
      <c r="EM195" s="223"/>
    </row>
    <row r="196" spans="1:143" ht="18.75" customHeight="1">
      <c r="A196" s="185"/>
      <c r="B196" s="191"/>
      <c r="C196" s="191"/>
      <c r="D196" s="191"/>
      <c r="E196" s="192" t="s">
        <v>552</v>
      </c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994">
        <f>AA$38</f>
        <v>0</v>
      </c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185"/>
      <c r="AW196" s="185"/>
      <c r="AX196" s="191"/>
      <c r="AY196" s="191"/>
      <c r="AZ196" s="191"/>
      <c r="BA196" s="192" t="s">
        <v>552</v>
      </c>
      <c r="BB196" s="192"/>
      <c r="BC196" s="192"/>
      <c r="BD196" s="192"/>
      <c r="BE196" s="192"/>
      <c r="BF196" s="192"/>
      <c r="BG196" s="192"/>
      <c r="BH196" s="192"/>
      <c r="BI196" s="192"/>
      <c r="BJ196" s="192"/>
      <c r="BK196" s="192"/>
      <c r="BL196" s="192"/>
      <c r="BM196" s="192"/>
      <c r="BN196" s="192"/>
      <c r="BO196" s="192"/>
      <c r="BP196" s="192"/>
      <c r="BQ196" s="192"/>
      <c r="BR196" s="192"/>
      <c r="BS196" s="192"/>
      <c r="BT196" s="192"/>
      <c r="BU196" s="192"/>
      <c r="BV196" s="192"/>
      <c r="BW196" s="994">
        <f>BW$38</f>
        <v>0</v>
      </c>
      <c r="BX196" s="994"/>
      <c r="BY196" s="994"/>
      <c r="BZ196" s="994"/>
      <c r="CA196" s="994"/>
      <c r="CB196" s="994"/>
      <c r="CC196" s="994"/>
      <c r="CD196" s="994"/>
      <c r="CE196" s="994"/>
      <c r="CF196" s="994"/>
      <c r="CG196" s="994"/>
      <c r="CH196" s="994"/>
      <c r="CI196" s="994"/>
      <c r="CJ196" s="994"/>
      <c r="CK196" s="994"/>
      <c r="CL196" s="994"/>
      <c r="CM196" s="994"/>
      <c r="CN196" s="994"/>
      <c r="CO196" s="994"/>
      <c r="CP196" s="994"/>
      <c r="CQ196" s="994"/>
      <c r="CS196" s="185"/>
      <c r="CT196" s="191"/>
      <c r="CU196" s="191"/>
      <c r="CV196" s="191"/>
      <c r="CW196" s="192" t="s">
        <v>552</v>
      </c>
      <c r="CX196" s="192"/>
      <c r="CY196" s="192"/>
      <c r="CZ196" s="192"/>
      <c r="DA196" s="192"/>
      <c r="DB196" s="192"/>
      <c r="DC196" s="192"/>
      <c r="DD196" s="192"/>
      <c r="DE196" s="192"/>
      <c r="DF196" s="192"/>
      <c r="DG196" s="192"/>
      <c r="DH196" s="192"/>
      <c r="DI196" s="192"/>
      <c r="DJ196" s="192"/>
      <c r="DK196" s="192"/>
      <c r="DL196" s="192"/>
      <c r="DM196" s="192"/>
      <c r="DN196" s="192"/>
      <c r="DO196" s="192"/>
      <c r="DP196" s="192"/>
      <c r="DQ196" s="192"/>
      <c r="DR196" s="192"/>
      <c r="DS196" s="994">
        <f>DS$38</f>
        <v>0</v>
      </c>
      <c r="DT196" s="994"/>
      <c r="DU196" s="994"/>
      <c r="DV196" s="994"/>
      <c r="DW196" s="994"/>
      <c r="DX196" s="994"/>
      <c r="DY196" s="994"/>
      <c r="DZ196" s="994"/>
      <c r="EA196" s="994"/>
      <c r="EB196" s="994"/>
      <c r="EC196" s="994"/>
      <c r="ED196" s="994"/>
      <c r="EE196" s="994"/>
      <c r="EF196" s="994"/>
      <c r="EG196" s="994"/>
      <c r="EH196" s="994"/>
      <c r="EI196" s="994"/>
      <c r="EJ196" s="994"/>
      <c r="EK196" s="994"/>
      <c r="EL196" s="994"/>
      <c r="EM196" s="994"/>
    </row>
    <row r="197" spans="1:143" ht="18.75" customHeight="1">
      <c r="A197" s="185"/>
      <c r="B197" s="995" t="s">
        <v>693</v>
      </c>
      <c r="C197" s="995"/>
      <c r="D197" s="995"/>
      <c r="E197" s="995"/>
      <c r="F197" s="995"/>
      <c r="G197" s="995"/>
      <c r="H197" s="995"/>
      <c r="I197" s="995"/>
      <c r="J197" s="995"/>
      <c r="K197" s="995"/>
      <c r="L197" s="995"/>
      <c r="M197" s="995"/>
      <c r="N197" s="995"/>
      <c r="O197" s="995"/>
      <c r="P197" s="995"/>
      <c r="Q197" s="995"/>
      <c r="R197" s="995"/>
      <c r="S197" s="995"/>
      <c r="T197" s="995"/>
      <c r="U197" s="995"/>
      <c r="V197" s="995"/>
      <c r="W197" s="995"/>
      <c r="X197" s="995"/>
      <c r="Y197" s="995"/>
      <c r="Z197" s="995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185"/>
      <c r="AW197" s="185"/>
      <c r="AX197" s="995" t="s">
        <v>693</v>
      </c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  <c r="BU197" s="995"/>
      <c r="BV197" s="995"/>
      <c r="BW197" s="995"/>
      <c r="BX197" s="995"/>
      <c r="BY197" s="995"/>
      <c r="BZ197" s="995"/>
      <c r="CA197" s="995"/>
      <c r="CB197" s="995"/>
      <c r="CC197" s="995"/>
      <c r="CD197" s="995"/>
      <c r="CE197" s="995"/>
      <c r="CF197" s="995"/>
      <c r="CG197" s="995"/>
      <c r="CH197" s="995"/>
      <c r="CI197" s="995"/>
      <c r="CJ197" s="995"/>
      <c r="CK197" s="995"/>
      <c r="CL197" s="995"/>
      <c r="CM197" s="995"/>
      <c r="CN197" s="995"/>
      <c r="CO197" s="995"/>
      <c r="CP197" s="995"/>
      <c r="CQ197" s="995"/>
      <c r="CS197" s="185"/>
      <c r="CT197" s="995" t="s">
        <v>693</v>
      </c>
      <c r="CU197" s="995"/>
      <c r="CV197" s="995"/>
      <c r="CW197" s="995"/>
      <c r="CX197" s="995"/>
      <c r="CY197" s="995"/>
      <c r="CZ197" s="995"/>
      <c r="DA197" s="995"/>
      <c r="DB197" s="995"/>
      <c r="DC197" s="995"/>
      <c r="DD197" s="995"/>
      <c r="DE197" s="995"/>
      <c r="DF197" s="995"/>
      <c r="DG197" s="995"/>
      <c r="DH197" s="995"/>
      <c r="DI197" s="995"/>
      <c r="DJ197" s="995"/>
      <c r="DK197" s="995"/>
      <c r="DL197" s="995"/>
      <c r="DM197" s="995"/>
      <c r="DN197" s="995"/>
      <c r="DO197" s="995"/>
      <c r="DP197" s="995"/>
      <c r="DQ197" s="995"/>
      <c r="DR197" s="995"/>
      <c r="DS197" s="995"/>
      <c r="DT197" s="995"/>
      <c r="DU197" s="995"/>
      <c r="DV197" s="995"/>
      <c r="DW197" s="995"/>
      <c r="DX197" s="995"/>
      <c r="DY197" s="995"/>
      <c r="DZ197" s="995"/>
      <c r="EA197" s="995"/>
      <c r="EB197" s="995"/>
      <c r="EC197" s="995"/>
      <c r="ED197" s="995"/>
      <c r="EE197" s="995"/>
      <c r="EF197" s="995"/>
      <c r="EG197" s="995"/>
      <c r="EH197" s="995"/>
      <c r="EI197" s="995"/>
      <c r="EJ197" s="995"/>
      <c r="EK197" s="995"/>
      <c r="EL197" s="995"/>
      <c r="EM197" s="995"/>
    </row>
    <row r="198" spans="1:143" ht="18.75" customHeight="1">
      <c r="A198" s="185"/>
      <c r="B198" s="996" t="str">
        <f>B$40</f>
        <v>${name_ik}</v>
      </c>
      <c r="C198" s="996"/>
      <c r="D198" s="996"/>
      <c r="E198" s="996"/>
      <c r="F198" s="996"/>
      <c r="G198" s="996"/>
      <c r="H198" s="996"/>
      <c r="I198" s="996"/>
      <c r="J198" s="996"/>
      <c r="K198" s="996"/>
      <c r="L198" s="996"/>
      <c r="M198" s="996"/>
      <c r="N198" s="996"/>
      <c r="O198" s="996"/>
      <c r="P198" s="996"/>
      <c r="Q198" s="996"/>
      <c r="R198" s="996"/>
      <c r="S198" s="996"/>
      <c r="T198" s="996"/>
      <c r="U198" s="996"/>
      <c r="V198" s="996"/>
      <c r="W198" s="996"/>
      <c r="X198" s="996"/>
      <c r="Y198" s="996"/>
      <c r="Z198" s="996"/>
      <c r="AA198" s="996"/>
      <c r="AB198" s="996"/>
      <c r="AC198" s="996"/>
      <c r="AD198" s="996"/>
      <c r="AE198" s="996"/>
      <c r="AF198" s="996"/>
      <c r="AG198" s="996"/>
      <c r="AH198" s="996"/>
      <c r="AI198" s="996"/>
      <c r="AJ198" s="996"/>
      <c r="AK198" s="996"/>
      <c r="AL198" s="996"/>
      <c r="AM198" s="996"/>
      <c r="AN198" s="996"/>
      <c r="AO198" s="996"/>
      <c r="AP198" s="996"/>
      <c r="AQ198" s="996"/>
      <c r="AR198" s="996"/>
      <c r="AS198" s="996"/>
      <c r="AT198" s="996"/>
      <c r="AU198" s="996"/>
      <c r="AV198" s="185"/>
      <c r="AW198" s="185"/>
      <c r="AX198" s="996" t="str">
        <f>AX$40</f>
        <v>${name_ik}</v>
      </c>
      <c r="AY198" s="996"/>
      <c r="AZ198" s="996"/>
      <c r="BA198" s="996"/>
      <c r="BB198" s="996"/>
      <c r="BC198" s="996"/>
      <c r="BD198" s="996"/>
      <c r="BE198" s="996"/>
      <c r="BF198" s="996"/>
      <c r="BG198" s="996"/>
      <c r="BH198" s="996"/>
      <c r="BI198" s="996"/>
      <c r="BJ198" s="996"/>
      <c r="BK198" s="996"/>
      <c r="BL198" s="996"/>
      <c r="BM198" s="996"/>
      <c r="BN198" s="996"/>
      <c r="BO198" s="996"/>
      <c r="BP198" s="996"/>
      <c r="BQ198" s="996"/>
      <c r="BR198" s="996"/>
      <c r="BS198" s="996"/>
      <c r="BT198" s="996"/>
      <c r="BU198" s="996"/>
      <c r="BV198" s="996"/>
      <c r="BW198" s="996"/>
      <c r="BX198" s="996"/>
      <c r="BY198" s="996"/>
      <c r="BZ198" s="996"/>
      <c r="CA198" s="996"/>
      <c r="CB198" s="996"/>
      <c r="CC198" s="996"/>
      <c r="CD198" s="996"/>
      <c r="CE198" s="996"/>
      <c r="CF198" s="996"/>
      <c r="CG198" s="996"/>
      <c r="CH198" s="996"/>
      <c r="CI198" s="996"/>
      <c r="CJ198" s="996"/>
      <c r="CK198" s="996"/>
      <c r="CL198" s="996"/>
      <c r="CM198" s="996"/>
      <c r="CN198" s="996"/>
      <c r="CO198" s="996"/>
      <c r="CP198" s="996"/>
      <c r="CQ198" s="996"/>
      <c r="CS198" s="185"/>
      <c r="CT198" s="996" t="str">
        <f>CT$40</f>
        <v>${name_ik}</v>
      </c>
      <c r="CU198" s="996"/>
      <c r="CV198" s="996"/>
      <c r="CW198" s="996"/>
      <c r="CX198" s="996"/>
      <c r="CY198" s="996"/>
      <c r="CZ198" s="996"/>
      <c r="DA198" s="996"/>
      <c r="DB198" s="996"/>
      <c r="DC198" s="996"/>
      <c r="DD198" s="996"/>
      <c r="DE198" s="996"/>
      <c r="DF198" s="996"/>
      <c r="DG198" s="996"/>
      <c r="DH198" s="996"/>
      <c r="DI198" s="996"/>
      <c r="DJ198" s="996"/>
      <c r="DK198" s="996"/>
      <c r="DL198" s="996"/>
      <c r="DM198" s="996"/>
      <c r="DN198" s="996"/>
      <c r="DO198" s="996"/>
      <c r="DP198" s="996"/>
      <c r="DQ198" s="996"/>
      <c r="DR198" s="996"/>
      <c r="DS198" s="996"/>
      <c r="DT198" s="996"/>
      <c r="DU198" s="996"/>
      <c r="DV198" s="996"/>
      <c r="DW198" s="996"/>
      <c r="DX198" s="996"/>
      <c r="DY198" s="996"/>
      <c r="DZ198" s="996"/>
      <c r="EA198" s="996"/>
      <c r="EB198" s="996"/>
      <c r="EC198" s="996"/>
      <c r="ED198" s="996"/>
      <c r="EE198" s="996"/>
      <c r="EF198" s="996"/>
      <c r="EG198" s="996"/>
      <c r="EH198" s="996"/>
      <c r="EI198" s="996"/>
      <c r="EJ198" s="996"/>
      <c r="EK198" s="996"/>
      <c r="EL198" s="996"/>
      <c r="EM198" s="996"/>
    </row>
    <row r="199" spans="1:143" ht="18.75" customHeight="1">
      <c r="A199" s="185"/>
      <c r="B199" s="993" t="s">
        <v>554</v>
      </c>
      <c r="C199" s="993"/>
      <c r="D199" s="993"/>
      <c r="E199" s="993"/>
      <c r="F199" s="993"/>
      <c r="G199" s="993"/>
      <c r="H199" s="993"/>
      <c r="I199" s="993"/>
      <c r="J199" s="993"/>
      <c r="K199" s="993"/>
      <c r="L199" s="993"/>
      <c r="M199" s="993"/>
      <c r="N199" s="999" t="e">
        <f>N$41</f>
        <v>#N/A</v>
      </c>
      <c r="O199" s="999"/>
      <c r="P199" s="999"/>
      <c r="Q199" s="999"/>
      <c r="R199" s="999"/>
      <c r="S199" s="999"/>
      <c r="T199" s="999"/>
      <c r="U199" s="999"/>
      <c r="V199" s="999"/>
      <c r="W199" s="999"/>
      <c r="X199" s="999"/>
      <c r="Y199" s="999"/>
      <c r="Z199" s="999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185"/>
      <c r="AW199" s="185"/>
      <c r="AX199" s="993" t="s">
        <v>554</v>
      </c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9" t="e">
        <f>BJ$41</f>
        <v>#N/A</v>
      </c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  <c r="BU199" s="999"/>
      <c r="BV199" s="999"/>
      <c r="BW199" s="999"/>
      <c r="BX199" s="999"/>
      <c r="BY199" s="999"/>
      <c r="BZ199" s="999"/>
      <c r="CA199" s="999"/>
      <c r="CB199" s="999"/>
      <c r="CC199" s="999"/>
      <c r="CD199" s="999"/>
      <c r="CE199" s="999"/>
      <c r="CF199" s="999"/>
      <c r="CG199" s="999"/>
      <c r="CH199" s="999"/>
      <c r="CI199" s="999"/>
      <c r="CJ199" s="999"/>
      <c r="CK199" s="999"/>
      <c r="CL199" s="999"/>
      <c r="CM199" s="999"/>
      <c r="CN199" s="999"/>
      <c r="CO199" s="999"/>
      <c r="CP199" s="999"/>
      <c r="CQ199" s="999"/>
      <c r="CS199" s="185"/>
      <c r="CT199" s="993" t="s">
        <v>554</v>
      </c>
      <c r="CU199" s="993"/>
      <c r="CV199" s="993"/>
      <c r="CW199" s="993"/>
      <c r="CX199" s="993"/>
      <c r="CY199" s="993"/>
      <c r="CZ199" s="993"/>
      <c r="DA199" s="993"/>
      <c r="DB199" s="993"/>
      <c r="DC199" s="993"/>
      <c r="DD199" s="993"/>
      <c r="DE199" s="993"/>
      <c r="DF199" s="999" t="e">
        <f>DF$41</f>
        <v>#N/A</v>
      </c>
      <c r="DG199" s="999"/>
      <c r="DH199" s="999"/>
      <c r="DI199" s="999"/>
      <c r="DJ199" s="999"/>
      <c r="DK199" s="999"/>
      <c r="DL199" s="999"/>
      <c r="DM199" s="999"/>
      <c r="DN199" s="999"/>
      <c r="DO199" s="999"/>
      <c r="DP199" s="999"/>
      <c r="DQ199" s="999"/>
      <c r="DR199" s="999"/>
      <c r="DS199" s="999"/>
      <c r="DT199" s="999"/>
      <c r="DU199" s="999"/>
      <c r="DV199" s="999"/>
      <c r="DW199" s="999"/>
      <c r="DX199" s="999"/>
      <c r="DY199" s="999"/>
      <c r="DZ199" s="999"/>
      <c r="EA199" s="999"/>
      <c r="EB199" s="999"/>
      <c r="EC199" s="999"/>
      <c r="ED199" s="999"/>
      <c r="EE199" s="999"/>
      <c r="EF199" s="999"/>
      <c r="EG199" s="999"/>
      <c r="EH199" s="999"/>
      <c r="EI199" s="999"/>
      <c r="EJ199" s="999"/>
      <c r="EK199" s="999"/>
      <c r="EL199" s="999"/>
      <c r="EM199" s="999"/>
    </row>
    <row r="200" spans="1:143" ht="76.5" customHeight="1">
      <c r="A200" s="185"/>
      <c r="B200" s="991" t="s">
        <v>694</v>
      </c>
      <c r="C200" s="991"/>
      <c r="D200" s="991"/>
      <c r="E200" s="991"/>
      <c r="F200" s="991"/>
      <c r="G200" s="991"/>
      <c r="H200" s="991"/>
      <c r="I200" s="991"/>
      <c r="J200" s="991"/>
      <c r="K200" s="991"/>
      <c r="L200" s="991"/>
      <c r="M200" s="991"/>
      <c r="N200" s="991"/>
      <c r="O200" s="991"/>
      <c r="P200" s="991"/>
      <c r="Q200" s="991"/>
      <c r="R200" s="991"/>
      <c r="S200" s="991"/>
      <c r="T200" s="991"/>
      <c r="U200" s="991"/>
      <c r="V200" s="991"/>
      <c r="W200" s="991"/>
      <c r="X200" s="991"/>
      <c r="Y200" s="991"/>
      <c r="Z200" s="991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185"/>
      <c r="AW200" s="185"/>
      <c r="AX200" s="991" t="s">
        <v>694</v>
      </c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  <c r="BU200" s="991"/>
      <c r="BV200" s="991"/>
      <c r="BW200" s="991"/>
      <c r="BX200" s="991"/>
      <c r="BY200" s="991"/>
      <c r="BZ200" s="991"/>
      <c r="CA200" s="991"/>
      <c r="CB200" s="991"/>
      <c r="CC200" s="991"/>
      <c r="CD200" s="991"/>
      <c r="CE200" s="991"/>
      <c r="CF200" s="991"/>
      <c r="CG200" s="991"/>
      <c r="CH200" s="991"/>
      <c r="CI200" s="991"/>
      <c r="CJ200" s="991"/>
      <c r="CK200" s="991"/>
      <c r="CL200" s="991"/>
      <c r="CM200" s="991"/>
      <c r="CN200" s="991"/>
      <c r="CO200" s="991"/>
      <c r="CP200" s="991"/>
      <c r="CQ200" s="991"/>
      <c r="CS200" s="185"/>
      <c r="CT200" s="991" t="s">
        <v>694</v>
      </c>
      <c r="CU200" s="991"/>
      <c r="CV200" s="991"/>
      <c r="CW200" s="991"/>
      <c r="CX200" s="991"/>
      <c r="CY200" s="991"/>
      <c r="CZ200" s="991"/>
      <c r="DA200" s="991"/>
      <c r="DB200" s="991"/>
      <c r="DC200" s="991"/>
      <c r="DD200" s="991"/>
      <c r="DE200" s="991"/>
      <c r="DF200" s="991"/>
      <c r="DG200" s="991"/>
      <c r="DH200" s="991"/>
      <c r="DI200" s="991"/>
      <c r="DJ200" s="991"/>
      <c r="DK200" s="991"/>
      <c r="DL200" s="991"/>
      <c r="DM200" s="991"/>
      <c r="DN200" s="991"/>
      <c r="DO200" s="991"/>
      <c r="DP200" s="991"/>
      <c r="DQ200" s="991"/>
      <c r="DR200" s="991"/>
      <c r="DS200" s="991"/>
      <c r="DT200" s="991"/>
      <c r="DU200" s="991"/>
      <c r="DV200" s="991"/>
      <c r="DW200" s="991"/>
      <c r="DX200" s="991"/>
      <c r="DY200" s="991"/>
      <c r="DZ200" s="991"/>
      <c r="EA200" s="991"/>
      <c r="EB200" s="991"/>
      <c r="EC200" s="991"/>
      <c r="ED200" s="991"/>
      <c r="EE200" s="991"/>
      <c r="EF200" s="991"/>
      <c r="EG200" s="991"/>
      <c r="EH200" s="991"/>
      <c r="EI200" s="991"/>
      <c r="EJ200" s="991"/>
      <c r="EK200" s="991"/>
      <c r="EL200" s="991"/>
      <c r="EM200" s="991"/>
    </row>
    <row r="201" spans="1:143" ht="18.75" customHeight="1">
      <c r="A201" s="185"/>
      <c r="B201" s="197"/>
      <c r="C201" s="992" t="s">
        <v>695</v>
      </c>
      <c r="D201" s="992"/>
      <c r="E201" s="204" t="s">
        <v>709</v>
      </c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185"/>
      <c r="AV201" s="185"/>
      <c r="AW201" s="185"/>
      <c r="AX201" s="197"/>
      <c r="AY201" s="992" t="s">
        <v>695</v>
      </c>
      <c r="AZ201" s="992"/>
      <c r="BA201" s="323" t="s">
        <v>709</v>
      </c>
      <c r="BB201" s="323"/>
      <c r="BC201" s="323"/>
      <c r="BD201" s="323"/>
      <c r="BE201" s="323"/>
      <c r="BF201" s="323"/>
      <c r="BG201" s="323"/>
      <c r="BH201" s="323"/>
      <c r="BI201" s="323"/>
      <c r="BJ201" s="323"/>
      <c r="BK201" s="323"/>
      <c r="BL201" s="323"/>
      <c r="BM201" s="323"/>
      <c r="BN201" s="323"/>
      <c r="BO201" s="323"/>
      <c r="BP201" s="323"/>
      <c r="BQ201" s="323"/>
      <c r="BR201" s="323"/>
      <c r="BS201" s="323"/>
      <c r="BT201" s="323"/>
      <c r="BU201" s="323"/>
      <c r="BV201" s="323"/>
      <c r="BW201" s="323"/>
      <c r="BX201" s="323"/>
      <c r="BY201" s="323"/>
      <c r="BZ201" s="323"/>
      <c r="CA201" s="323"/>
      <c r="CB201" s="323"/>
      <c r="CC201" s="323"/>
      <c r="CD201" s="323"/>
      <c r="CE201" s="323"/>
      <c r="CF201" s="323"/>
      <c r="CG201" s="323"/>
      <c r="CH201" s="323"/>
      <c r="CI201" s="323"/>
      <c r="CJ201" s="323"/>
      <c r="CK201" s="323"/>
      <c r="CL201" s="323"/>
      <c r="CM201" s="323"/>
      <c r="CN201" s="323"/>
      <c r="CO201" s="323"/>
      <c r="CP201" s="323"/>
      <c r="CQ201" s="185"/>
      <c r="CS201" s="185"/>
      <c r="CT201" s="197"/>
      <c r="CU201" s="992" t="s">
        <v>695</v>
      </c>
      <c r="CV201" s="992"/>
      <c r="CW201" s="323" t="s">
        <v>709</v>
      </c>
      <c r="CX201" s="323"/>
      <c r="CY201" s="323"/>
      <c r="CZ201" s="323"/>
      <c r="DA201" s="323"/>
      <c r="DB201" s="323"/>
      <c r="DC201" s="323"/>
      <c r="DD201" s="323"/>
      <c r="DE201" s="323"/>
      <c r="DF201" s="323"/>
      <c r="DG201" s="323"/>
      <c r="DH201" s="323"/>
      <c r="DI201" s="323"/>
      <c r="DJ201" s="323"/>
      <c r="DK201" s="323"/>
      <c r="DL201" s="323"/>
      <c r="DM201" s="323"/>
      <c r="DN201" s="323"/>
      <c r="DO201" s="323"/>
      <c r="DP201" s="323"/>
      <c r="DQ201" s="323"/>
      <c r="DR201" s="323"/>
      <c r="DS201" s="323"/>
      <c r="DT201" s="323"/>
      <c r="DU201" s="323"/>
      <c r="DV201" s="323"/>
      <c r="DW201" s="323"/>
      <c r="DX201" s="323"/>
      <c r="DY201" s="323"/>
      <c r="DZ201" s="323"/>
      <c r="EA201" s="323"/>
      <c r="EB201" s="323"/>
      <c r="EC201" s="323"/>
      <c r="ED201" s="323"/>
      <c r="EE201" s="323"/>
      <c r="EF201" s="323"/>
      <c r="EG201" s="323"/>
      <c r="EH201" s="323"/>
      <c r="EI201" s="323"/>
      <c r="EJ201" s="323"/>
      <c r="EK201" s="323"/>
      <c r="EL201" s="323"/>
      <c r="EM201" s="185"/>
    </row>
    <row r="202" spans="1:143" ht="18.75" customHeight="1">
      <c r="A202" s="185"/>
      <c r="B202" s="990">
        <f>B$47</f>
        <v>0</v>
      </c>
      <c r="C202" s="990"/>
      <c r="D202" s="990"/>
      <c r="E202" s="990"/>
      <c r="F202" s="990"/>
      <c r="G202" s="990"/>
      <c r="H202" s="990"/>
      <c r="I202" s="990"/>
      <c r="J202" s="990"/>
      <c r="K202" s="990"/>
      <c r="L202" s="990"/>
      <c r="M202" s="990"/>
      <c r="N202" s="990"/>
      <c r="O202" s="990"/>
      <c r="P202" s="990"/>
      <c r="Q202" s="990"/>
      <c r="R202" s="990"/>
      <c r="S202" s="990"/>
      <c r="T202" s="990"/>
      <c r="U202" s="990"/>
      <c r="V202" s="990"/>
      <c r="W202" s="990"/>
      <c r="X202" s="990"/>
      <c r="Y202" s="990"/>
      <c r="Z202" s="990"/>
      <c r="AA202" s="990"/>
      <c r="AB202" s="990"/>
      <c r="AC202" s="990"/>
      <c r="AD202" s="990"/>
      <c r="AE202" s="990"/>
      <c r="AF202" s="990"/>
      <c r="AG202" s="990"/>
      <c r="AH202" s="990"/>
      <c r="AI202" s="990"/>
      <c r="AJ202" s="990"/>
      <c r="AK202" s="990"/>
      <c r="AL202" s="990"/>
      <c r="AM202" s="990"/>
      <c r="AN202" s="990"/>
      <c r="AO202" s="990"/>
      <c r="AP202" s="990"/>
      <c r="AQ202" s="990"/>
      <c r="AR202" s="990"/>
      <c r="AS202" s="990"/>
      <c r="AT202" s="990"/>
      <c r="AU202" s="990"/>
      <c r="AV202" s="185"/>
      <c r="AW202" s="185"/>
      <c r="AX202" s="990">
        <f>AX$47</f>
        <v>0</v>
      </c>
      <c r="AY202" s="990"/>
      <c r="AZ202" s="990"/>
      <c r="BA202" s="990"/>
      <c r="BB202" s="990"/>
      <c r="BC202" s="990"/>
      <c r="BD202" s="990"/>
      <c r="BE202" s="990"/>
      <c r="BF202" s="990"/>
      <c r="BG202" s="990"/>
      <c r="BH202" s="990"/>
      <c r="BI202" s="990"/>
      <c r="BJ202" s="990"/>
      <c r="BK202" s="990"/>
      <c r="BL202" s="990"/>
      <c r="BM202" s="990"/>
      <c r="BN202" s="990"/>
      <c r="BO202" s="990"/>
      <c r="BP202" s="990"/>
      <c r="BQ202" s="990"/>
      <c r="BR202" s="990"/>
      <c r="BS202" s="990"/>
      <c r="BT202" s="990"/>
      <c r="BU202" s="990"/>
      <c r="BV202" s="990"/>
      <c r="BW202" s="990"/>
      <c r="BX202" s="990"/>
      <c r="BY202" s="990"/>
      <c r="BZ202" s="990"/>
      <c r="CA202" s="990"/>
      <c r="CB202" s="990"/>
      <c r="CC202" s="990"/>
      <c r="CD202" s="990"/>
      <c r="CE202" s="990"/>
      <c r="CF202" s="990"/>
      <c r="CG202" s="990"/>
      <c r="CH202" s="990"/>
      <c r="CI202" s="990"/>
      <c r="CJ202" s="990"/>
      <c r="CK202" s="990"/>
      <c r="CL202" s="990"/>
      <c r="CM202" s="990"/>
      <c r="CN202" s="990"/>
      <c r="CO202" s="990"/>
      <c r="CP202" s="990"/>
      <c r="CQ202" s="990"/>
      <c r="CS202" s="185"/>
      <c r="CT202" s="990">
        <f>CT$47</f>
        <v>0</v>
      </c>
      <c r="CU202" s="990"/>
      <c r="CV202" s="990"/>
      <c r="CW202" s="990"/>
      <c r="CX202" s="990"/>
      <c r="CY202" s="990"/>
      <c r="CZ202" s="990"/>
      <c r="DA202" s="990"/>
      <c r="DB202" s="990"/>
      <c r="DC202" s="990"/>
      <c r="DD202" s="990"/>
      <c r="DE202" s="990"/>
      <c r="DF202" s="990"/>
      <c r="DG202" s="990"/>
      <c r="DH202" s="990"/>
      <c r="DI202" s="990"/>
      <c r="DJ202" s="990"/>
      <c r="DK202" s="990"/>
      <c r="DL202" s="990"/>
      <c r="DM202" s="990"/>
      <c r="DN202" s="990"/>
      <c r="DO202" s="990"/>
      <c r="DP202" s="990"/>
      <c r="DQ202" s="990"/>
      <c r="DR202" s="990"/>
      <c r="DS202" s="990"/>
      <c r="DT202" s="990"/>
      <c r="DU202" s="990"/>
      <c r="DV202" s="990"/>
      <c r="DW202" s="990"/>
      <c r="DX202" s="990"/>
      <c r="DY202" s="990"/>
      <c r="DZ202" s="990"/>
      <c r="EA202" s="990"/>
      <c r="EB202" s="990"/>
      <c r="EC202" s="990"/>
      <c r="ED202" s="990"/>
      <c r="EE202" s="990"/>
      <c r="EF202" s="990"/>
      <c r="EG202" s="990"/>
      <c r="EH202" s="990"/>
      <c r="EI202" s="990"/>
      <c r="EJ202" s="990"/>
      <c r="EK202" s="990"/>
      <c r="EL202" s="990"/>
      <c r="EM202" s="990"/>
    </row>
    <row r="203" spans="1:143" ht="18.75" customHeight="1">
      <c r="A203" s="185"/>
      <c r="B203" s="197"/>
      <c r="C203" s="992" t="s">
        <v>697</v>
      </c>
      <c r="D203" s="992"/>
      <c r="E203" s="204" t="s">
        <v>698</v>
      </c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185"/>
      <c r="AV203" s="185"/>
      <c r="AW203" s="185"/>
      <c r="AX203" s="197"/>
      <c r="AY203" s="992" t="s">
        <v>697</v>
      </c>
      <c r="AZ203" s="992"/>
      <c r="BA203" s="323" t="s">
        <v>698</v>
      </c>
      <c r="BB203" s="323"/>
      <c r="BC203" s="323"/>
      <c r="BD203" s="323"/>
      <c r="BE203" s="323"/>
      <c r="BF203" s="323"/>
      <c r="BG203" s="323"/>
      <c r="BH203" s="323"/>
      <c r="BI203" s="323"/>
      <c r="BJ203" s="323"/>
      <c r="BK203" s="323"/>
      <c r="BL203" s="323"/>
      <c r="BM203" s="323"/>
      <c r="BN203" s="323"/>
      <c r="BO203" s="323"/>
      <c r="BP203" s="323"/>
      <c r="BQ203" s="323"/>
      <c r="BR203" s="323"/>
      <c r="BS203" s="323"/>
      <c r="BT203" s="323"/>
      <c r="BU203" s="323"/>
      <c r="BV203" s="323"/>
      <c r="BW203" s="323"/>
      <c r="BX203" s="323"/>
      <c r="BY203" s="323"/>
      <c r="BZ203" s="323"/>
      <c r="CA203" s="323"/>
      <c r="CB203" s="323"/>
      <c r="CC203" s="323"/>
      <c r="CD203" s="323"/>
      <c r="CE203" s="323"/>
      <c r="CF203" s="323"/>
      <c r="CG203" s="323"/>
      <c r="CH203" s="323"/>
      <c r="CI203" s="323"/>
      <c r="CJ203" s="323"/>
      <c r="CK203" s="323"/>
      <c r="CL203" s="323"/>
      <c r="CM203" s="323"/>
      <c r="CN203" s="323"/>
      <c r="CO203" s="323"/>
      <c r="CP203" s="323"/>
      <c r="CQ203" s="185"/>
      <c r="CS203" s="185"/>
      <c r="CT203" s="197"/>
      <c r="CU203" s="992" t="s">
        <v>697</v>
      </c>
      <c r="CV203" s="992"/>
      <c r="CW203" s="323" t="s">
        <v>698</v>
      </c>
      <c r="CX203" s="323"/>
      <c r="CY203" s="323"/>
      <c r="CZ203" s="323"/>
      <c r="DA203" s="323"/>
      <c r="DB203" s="323"/>
      <c r="DC203" s="323"/>
      <c r="DD203" s="323"/>
      <c r="DE203" s="323"/>
      <c r="DF203" s="323"/>
      <c r="DG203" s="323"/>
      <c r="DH203" s="323"/>
      <c r="DI203" s="323"/>
      <c r="DJ203" s="323"/>
      <c r="DK203" s="323"/>
      <c r="DL203" s="323"/>
      <c r="DM203" s="323"/>
      <c r="DN203" s="323"/>
      <c r="DO203" s="323"/>
      <c r="DP203" s="323"/>
      <c r="DQ203" s="323"/>
      <c r="DR203" s="323"/>
      <c r="DS203" s="323"/>
      <c r="DT203" s="323"/>
      <c r="DU203" s="323"/>
      <c r="DV203" s="323"/>
      <c r="DW203" s="323"/>
      <c r="DX203" s="323"/>
      <c r="DY203" s="323"/>
      <c r="DZ203" s="323"/>
      <c r="EA203" s="323"/>
      <c r="EB203" s="323"/>
      <c r="EC203" s="323"/>
      <c r="ED203" s="323"/>
      <c r="EE203" s="323"/>
      <c r="EF203" s="323"/>
      <c r="EG203" s="323"/>
      <c r="EH203" s="323"/>
      <c r="EI203" s="323"/>
      <c r="EJ203" s="323"/>
      <c r="EK203" s="323"/>
      <c r="EL203" s="323"/>
      <c r="EM203" s="185"/>
    </row>
    <row r="204" spans="1:143" ht="18.75" customHeight="1">
      <c r="A204" s="185"/>
      <c r="B204" s="991" t="s">
        <v>710</v>
      </c>
      <c r="C204" s="991"/>
      <c r="D204" s="991"/>
      <c r="E204" s="991"/>
      <c r="F204" s="991"/>
      <c r="G204" s="991"/>
      <c r="H204" s="991"/>
      <c r="I204" s="991"/>
      <c r="J204" s="991"/>
      <c r="K204" s="991"/>
      <c r="L204" s="991"/>
      <c r="M204" s="991"/>
      <c r="N204" s="991"/>
      <c r="O204" s="991"/>
      <c r="P204" s="991"/>
      <c r="Q204" s="991"/>
      <c r="R204" s="991"/>
      <c r="S204" s="991"/>
      <c r="T204" s="991"/>
      <c r="U204" s="991"/>
      <c r="V204" s="991"/>
      <c r="W204" s="991"/>
      <c r="X204" s="991"/>
      <c r="Y204" s="991"/>
      <c r="Z204" s="991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185"/>
      <c r="AW204" s="185"/>
      <c r="AX204" s="991" t="s">
        <v>710</v>
      </c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  <c r="BU204" s="991"/>
      <c r="BV204" s="991"/>
      <c r="BW204" s="991"/>
      <c r="BX204" s="991"/>
      <c r="BY204" s="991"/>
      <c r="BZ204" s="991"/>
      <c r="CA204" s="991"/>
      <c r="CB204" s="991"/>
      <c r="CC204" s="991"/>
      <c r="CD204" s="991"/>
      <c r="CE204" s="991"/>
      <c r="CF204" s="991"/>
      <c r="CG204" s="991"/>
      <c r="CH204" s="991"/>
      <c r="CI204" s="991"/>
      <c r="CJ204" s="991"/>
      <c r="CK204" s="991"/>
      <c r="CL204" s="991"/>
      <c r="CM204" s="991"/>
      <c r="CN204" s="991"/>
      <c r="CO204" s="991"/>
      <c r="CP204" s="991"/>
      <c r="CQ204" s="991"/>
      <c r="CS204" s="185"/>
      <c r="CT204" s="991" t="s">
        <v>710</v>
      </c>
      <c r="CU204" s="991"/>
      <c r="CV204" s="991"/>
      <c r="CW204" s="991"/>
      <c r="CX204" s="991"/>
      <c r="CY204" s="991"/>
      <c r="CZ204" s="991"/>
      <c r="DA204" s="991"/>
      <c r="DB204" s="991"/>
      <c r="DC204" s="991"/>
      <c r="DD204" s="991"/>
      <c r="DE204" s="991"/>
      <c r="DF204" s="991"/>
      <c r="DG204" s="991"/>
      <c r="DH204" s="991"/>
      <c r="DI204" s="991"/>
      <c r="DJ204" s="991"/>
      <c r="DK204" s="991"/>
      <c r="DL204" s="991"/>
      <c r="DM204" s="991"/>
      <c r="DN204" s="991"/>
      <c r="DO204" s="991"/>
      <c r="DP204" s="991"/>
      <c r="DQ204" s="991"/>
      <c r="DR204" s="991"/>
      <c r="DS204" s="991"/>
      <c r="DT204" s="991"/>
      <c r="DU204" s="991"/>
      <c r="DV204" s="991"/>
      <c r="DW204" s="991"/>
      <c r="DX204" s="991"/>
      <c r="DY204" s="991"/>
      <c r="DZ204" s="991"/>
      <c r="EA204" s="991"/>
      <c r="EB204" s="991"/>
      <c r="EC204" s="991"/>
      <c r="ED204" s="991"/>
      <c r="EE204" s="991"/>
      <c r="EF204" s="991"/>
      <c r="EG204" s="991"/>
      <c r="EH204" s="991"/>
      <c r="EI204" s="991"/>
      <c r="EJ204" s="991"/>
      <c r="EK204" s="991"/>
      <c r="EL204" s="991"/>
      <c r="EM204" s="991"/>
    </row>
    <row r="205" spans="1:143" ht="18.75" customHeight="1">
      <c r="A205" s="185"/>
      <c r="B205" s="197"/>
      <c r="C205" s="992" t="s">
        <v>700</v>
      </c>
      <c r="D205" s="992"/>
      <c r="E205" s="993" t="s">
        <v>701</v>
      </c>
      <c r="F205" s="993"/>
      <c r="G205" s="993"/>
      <c r="H205" s="993"/>
      <c r="I205" s="993"/>
      <c r="J205" s="993"/>
      <c r="K205" s="993"/>
      <c r="L205" s="993"/>
      <c r="M205" s="993"/>
      <c r="N205" s="993"/>
      <c r="O205" s="993"/>
      <c r="P205" s="993"/>
      <c r="Q205" s="993"/>
      <c r="R205" s="993"/>
      <c r="S205" s="993"/>
      <c r="T205" s="993"/>
      <c r="U205" s="993"/>
      <c r="V205" s="993"/>
      <c r="W205" s="993"/>
      <c r="X205" s="993"/>
      <c r="Y205" s="993"/>
      <c r="Z205" s="993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185"/>
      <c r="AW205" s="185"/>
      <c r="AX205" s="197"/>
      <c r="AY205" s="992" t="s">
        <v>700</v>
      </c>
      <c r="AZ205" s="992"/>
      <c r="BA205" s="993" t="s">
        <v>701</v>
      </c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  <c r="BT205" s="993"/>
      <c r="BU205" s="993"/>
      <c r="BV205" s="993"/>
      <c r="BW205" s="993"/>
      <c r="BX205" s="993"/>
      <c r="BY205" s="993"/>
      <c r="BZ205" s="993"/>
      <c r="CA205" s="993"/>
      <c r="CB205" s="993"/>
      <c r="CC205" s="993"/>
      <c r="CD205" s="993"/>
      <c r="CE205" s="993"/>
      <c r="CF205" s="993"/>
      <c r="CG205" s="993"/>
      <c r="CH205" s="993"/>
      <c r="CI205" s="993"/>
      <c r="CJ205" s="993"/>
      <c r="CK205" s="993"/>
      <c r="CL205" s="993"/>
      <c r="CM205" s="993"/>
      <c r="CN205" s="993"/>
      <c r="CO205" s="993"/>
      <c r="CP205" s="993"/>
      <c r="CQ205" s="993"/>
      <c r="CS205" s="185"/>
      <c r="CT205" s="197"/>
      <c r="CU205" s="992" t="s">
        <v>700</v>
      </c>
      <c r="CV205" s="992"/>
      <c r="CW205" s="993" t="s">
        <v>701</v>
      </c>
      <c r="CX205" s="993"/>
      <c r="CY205" s="993"/>
      <c r="CZ205" s="993"/>
      <c r="DA205" s="993"/>
      <c r="DB205" s="993"/>
      <c r="DC205" s="993"/>
      <c r="DD205" s="993"/>
      <c r="DE205" s="993"/>
      <c r="DF205" s="993"/>
      <c r="DG205" s="993"/>
      <c r="DH205" s="993"/>
      <c r="DI205" s="993"/>
      <c r="DJ205" s="993"/>
      <c r="DK205" s="993"/>
      <c r="DL205" s="993"/>
      <c r="DM205" s="993"/>
      <c r="DN205" s="993"/>
      <c r="DO205" s="993"/>
      <c r="DP205" s="993"/>
      <c r="DQ205" s="993"/>
      <c r="DR205" s="993"/>
      <c r="DS205" s="993"/>
      <c r="DT205" s="993"/>
      <c r="DU205" s="993"/>
      <c r="DV205" s="993"/>
      <c r="DW205" s="993"/>
      <c r="DX205" s="993"/>
      <c r="DY205" s="993"/>
      <c r="DZ205" s="993"/>
      <c r="EA205" s="993"/>
      <c r="EB205" s="993"/>
      <c r="EC205" s="993"/>
      <c r="ED205" s="993"/>
      <c r="EE205" s="993"/>
      <c r="EF205" s="993"/>
      <c r="EG205" s="993"/>
      <c r="EH205" s="993"/>
      <c r="EI205" s="993"/>
      <c r="EJ205" s="993"/>
      <c r="EK205" s="993"/>
      <c r="EL205" s="993"/>
      <c r="EM205" s="993"/>
    </row>
    <row r="206" spans="1:143" ht="18.75" customHeight="1">
      <c r="A206" s="185"/>
      <c r="B206" s="991" t="s">
        <v>702</v>
      </c>
      <c r="C206" s="991"/>
      <c r="D206" s="991"/>
      <c r="E206" s="991"/>
      <c r="F206" s="991"/>
      <c r="G206" s="991"/>
      <c r="H206" s="991"/>
      <c r="I206" s="991"/>
      <c r="J206" s="991"/>
      <c r="K206" s="991"/>
      <c r="L206" s="991"/>
      <c r="M206" s="991"/>
      <c r="N206" s="991"/>
      <c r="O206" s="991"/>
      <c r="P206" s="991"/>
      <c r="Q206" s="991"/>
      <c r="R206" s="991"/>
      <c r="S206" s="991"/>
      <c r="T206" s="991"/>
      <c r="U206" s="991"/>
      <c r="V206" s="991"/>
      <c r="W206" s="991"/>
      <c r="X206" s="991"/>
      <c r="Y206" s="991"/>
      <c r="Z206" s="991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185"/>
      <c r="AW206" s="185"/>
      <c r="AX206" s="991" t="s">
        <v>702</v>
      </c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  <c r="BU206" s="991"/>
      <c r="BV206" s="991"/>
      <c r="BW206" s="991"/>
      <c r="BX206" s="991"/>
      <c r="BY206" s="991"/>
      <c r="BZ206" s="991"/>
      <c r="CA206" s="991"/>
      <c r="CB206" s="991"/>
      <c r="CC206" s="991"/>
      <c r="CD206" s="991"/>
      <c r="CE206" s="991"/>
      <c r="CF206" s="991"/>
      <c r="CG206" s="991"/>
      <c r="CH206" s="991"/>
      <c r="CI206" s="991"/>
      <c r="CJ206" s="991"/>
      <c r="CK206" s="991"/>
      <c r="CL206" s="991"/>
      <c r="CM206" s="991"/>
      <c r="CN206" s="991"/>
      <c r="CO206" s="991"/>
      <c r="CP206" s="991"/>
      <c r="CQ206" s="991"/>
      <c r="CS206" s="185"/>
      <c r="CT206" s="991" t="s">
        <v>702</v>
      </c>
      <c r="CU206" s="991"/>
      <c r="CV206" s="991"/>
      <c r="CW206" s="991"/>
      <c r="CX206" s="991"/>
      <c r="CY206" s="991"/>
      <c r="CZ206" s="991"/>
      <c r="DA206" s="991"/>
      <c r="DB206" s="991"/>
      <c r="DC206" s="991"/>
      <c r="DD206" s="991"/>
      <c r="DE206" s="991"/>
      <c r="DF206" s="991"/>
      <c r="DG206" s="991"/>
      <c r="DH206" s="991"/>
      <c r="DI206" s="991"/>
      <c r="DJ206" s="991"/>
      <c r="DK206" s="991"/>
      <c r="DL206" s="991"/>
      <c r="DM206" s="991"/>
      <c r="DN206" s="991"/>
      <c r="DO206" s="991"/>
      <c r="DP206" s="991"/>
      <c r="DQ206" s="991"/>
      <c r="DR206" s="991"/>
      <c r="DS206" s="991"/>
      <c r="DT206" s="991"/>
      <c r="DU206" s="991"/>
      <c r="DV206" s="991"/>
      <c r="DW206" s="991"/>
      <c r="DX206" s="991"/>
      <c r="DY206" s="991"/>
      <c r="DZ206" s="991"/>
      <c r="EA206" s="991"/>
      <c r="EB206" s="991"/>
      <c r="EC206" s="991"/>
      <c r="ED206" s="991"/>
      <c r="EE206" s="991"/>
      <c r="EF206" s="991"/>
      <c r="EG206" s="991"/>
      <c r="EH206" s="991"/>
      <c r="EI206" s="991"/>
      <c r="EJ206" s="991"/>
      <c r="EK206" s="991"/>
      <c r="EL206" s="991"/>
      <c r="EM206" s="991"/>
    </row>
    <row r="207" spans="1:143" ht="18.75" customHeight="1">
      <c r="A207" s="185"/>
      <c r="B207" s="197"/>
      <c r="C207" s="992" t="s">
        <v>703</v>
      </c>
      <c r="D207" s="992"/>
      <c r="E207" s="993" t="s">
        <v>711</v>
      </c>
      <c r="F207" s="993"/>
      <c r="G207" s="993"/>
      <c r="H207" s="993"/>
      <c r="I207" s="993"/>
      <c r="J207" s="993"/>
      <c r="K207" s="993"/>
      <c r="L207" s="993"/>
      <c r="M207" s="993"/>
      <c r="N207" s="993"/>
      <c r="O207" s="993"/>
      <c r="P207" s="993"/>
      <c r="Q207" s="993"/>
      <c r="R207" s="993"/>
      <c r="S207" s="993"/>
      <c r="T207" s="993"/>
      <c r="U207" s="993"/>
      <c r="V207" s="993"/>
      <c r="W207" s="993"/>
      <c r="X207" s="993"/>
      <c r="Y207" s="993"/>
      <c r="Z207" s="993"/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185"/>
      <c r="AW207" s="185"/>
      <c r="AX207" s="197"/>
      <c r="AY207" s="992" t="s">
        <v>703</v>
      </c>
      <c r="AZ207" s="992"/>
      <c r="BA207" s="993" t="s">
        <v>711</v>
      </c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/>
      <c r="BL207" s="993"/>
      <c r="BM207" s="993"/>
      <c r="BN207" s="993"/>
      <c r="BO207" s="993"/>
      <c r="BP207" s="993"/>
      <c r="BQ207" s="993"/>
      <c r="BR207" s="993"/>
      <c r="BS207" s="993"/>
      <c r="BT207" s="993"/>
      <c r="BU207" s="993"/>
      <c r="BV207" s="993"/>
      <c r="BW207" s="993"/>
      <c r="BX207" s="993"/>
      <c r="BY207" s="993"/>
      <c r="BZ207" s="993"/>
      <c r="CA207" s="993"/>
      <c r="CB207" s="993"/>
      <c r="CC207" s="993"/>
      <c r="CD207" s="993"/>
      <c r="CE207" s="993"/>
      <c r="CF207" s="993"/>
      <c r="CG207" s="993"/>
      <c r="CH207" s="993"/>
      <c r="CI207" s="993"/>
      <c r="CJ207" s="993"/>
      <c r="CK207" s="993"/>
      <c r="CL207" s="993"/>
      <c r="CM207" s="993"/>
      <c r="CN207" s="993"/>
      <c r="CO207" s="993"/>
      <c r="CP207" s="993"/>
      <c r="CQ207" s="993"/>
      <c r="CS207" s="185"/>
      <c r="CT207" s="197"/>
      <c r="CU207" s="992" t="s">
        <v>703</v>
      </c>
      <c r="CV207" s="992"/>
      <c r="CW207" s="993" t="s">
        <v>711</v>
      </c>
      <c r="CX207" s="993"/>
      <c r="CY207" s="993"/>
      <c r="CZ207" s="993"/>
      <c r="DA207" s="993"/>
      <c r="DB207" s="993"/>
      <c r="DC207" s="993"/>
      <c r="DD207" s="993"/>
      <c r="DE207" s="993"/>
      <c r="DF207" s="993"/>
      <c r="DG207" s="993"/>
      <c r="DH207" s="993"/>
      <c r="DI207" s="993"/>
      <c r="DJ207" s="993"/>
      <c r="DK207" s="993"/>
      <c r="DL207" s="993"/>
      <c r="DM207" s="993"/>
      <c r="DN207" s="993"/>
      <c r="DO207" s="993"/>
      <c r="DP207" s="993"/>
      <c r="DQ207" s="993"/>
      <c r="DR207" s="993"/>
      <c r="DS207" s="993"/>
      <c r="DT207" s="993"/>
      <c r="DU207" s="993"/>
      <c r="DV207" s="993"/>
      <c r="DW207" s="993"/>
      <c r="DX207" s="993"/>
      <c r="DY207" s="993"/>
      <c r="DZ207" s="993"/>
      <c r="EA207" s="993"/>
      <c r="EB207" s="993"/>
      <c r="EC207" s="993"/>
      <c r="ED207" s="993"/>
      <c r="EE207" s="993"/>
      <c r="EF207" s="993"/>
      <c r="EG207" s="993"/>
      <c r="EH207" s="993"/>
      <c r="EI207" s="993"/>
      <c r="EJ207" s="993"/>
      <c r="EK207" s="993"/>
      <c r="EL207" s="993"/>
      <c r="EM207" s="993"/>
    </row>
    <row r="208" spans="1:143" ht="18.75" customHeight="1">
      <c r="A208" s="185"/>
      <c r="B208" s="1053">
        <f>I$13</f>
        <v>0</v>
      </c>
      <c r="C208" s="1054"/>
      <c r="D208" s="1054"/>
      <c r="E208" s="1054"/>
      <c r="F208" s="1054"/>
      <c r="G208" s="202" t="s">
        <v>586</v>
      </c>
      <c r="H208" s="1055">
        <f>R68</f>
        <v>0</v>
      </c>
      <c r="I208" s="1055"/>
      <c r="J208" s="1055"/>
      <c r="K208" s="1055"/>
      <c r="L208" s="1055"/>
      <c r="M208" s="1055"/>
      <c r="N208" s="1055"/>
      <c r="O208" s="1055"/>
      <c r="P208" s="1055"/>
      <c r="Q208" s="1055"/>
      <c r="R208" s="1055"/>
      <c r="S208" s="1055"/>
      <c r="T208" s="1055"/>
      <c r="U208" s="1055"/>
      <c r="V208" s="1055"/>
      <c r="W208" s="1055"/>
      <c r="X208" s="1055"/>
      <c r="Y208" s="1055"/>
      <c r="Z208" s="1055"/>
      <c r="AA208" s="1055"/>
      <c r="AB208" s="1055"/>
      <c r="AC208" s="1055"/>
      <c r="AD208" s="1055"/>
      <c r="AE208" s="1055"/>
      <c r="AF208" s="1055"/>
      <c r="AG208" s="1055"/>
      <c r="AH208" s="1055"/>
      <c r="AI208" s="1055"/>
      <c r="AJ208" s="1055"/>
      <c r="AK208" s="1055"/>
      <c r="AL208" s="1055"/>
      <c r="AM208" s="1055"/>
      <c r="AN208" s="226" t="s">
        <v>587</v>
      </c>
      <c r="AO208" s="1041" t="s">
        <v>712</v>
      </c>
      <c r="AP208" s="1041"/>
      <c r="AQ208" s="1041"/>
      <c r="AR208" s="1041"/>
      <c r="AS208" s="1041"/>
      <c r="AT208" s="1041"/>
      <c r="AU208" s="1041"/>
      <c r="AV208" s="185"/>
      <c r="AW208" s="185"/>
      <c r="AX208" s="1053">
        <f>BE$13</f>
        <v>0</v>
      </c>
      <c r="AY208" s="1054"/>
      <c r="AZ208" s="1054"/>
      <c r="BA208" s="1054"/>
      <c r="BB208" s="1054"/>
      <c r="BC208" s="202" t="s">
        <v>586</v>
      </c>
      <c r="BD208" s="1055">
        <f>BN68</f>
        <v>0</v>
      </c>
      <c r="BE208" s="1055"/>
      <c r="BF208" s="1055"/>
      <c r="BG208" s="1055"/>
      <c r="BH208" s="1055"/>
      <c r="BI208" s="1055"/>
      <c r="BJ208" s="1055"/>
      <c r="BK208" s="1055"/>
      <c r="BL208" s="1055"/>
      <c r="BM208" s="1055"/>
      <c r="BN208" s="1055"/>
      <c r="BO208" s="1055"/>
      <c r="BP208" s="1055"/>
      <c r="BQ208" s="1055"/>
      <c r="BR208" s="1055"/>
      <c r="BS208" s="1055"/>
      <c r="BT208" s="1055"/>
      <c r="BU208" s="1055"/>
      <c r="BV208" s="1055"/>
      <c r="BW208" s="1055"/>
      <c r="BX208" s="1055"/>
      <c r="BY208" s="1055"/>
      <c r="BZ208" s="1055"/>
      <c r="CA208" s="1055"/>
      <c r="CB208" s="1055"/>
      <c r="CC208" s="1055"/>
      <c r="CD208" s="1055"/>
      <c r="CE208" s="1055"/>
      <c r="CF208" s="1055"/>
      <c r="CG208" s="1055"/>
      <c r="CH208" s="1055"/>
      <c r="CI208" s="1055"/>
      <c r="CJ208" s="226" t="s">
        <v>587</v>
      </c>
      <c r="CK208" s="1041" t="s">
        <v>712</v>
      </c>
      <c r="CL208" s="1041"/>
      <c r="CM208" s="1041"/>
      <c r="CN208" s="1041"/>
      <c r="CO208" s="1041"/>
      <c r="CP208" s="1041"/>
      <c r="CQ208" s="1041"/>
      <c r="CS208" s="185"/>
      <c r="CT208" s="1053">
        <f>DA$13</f>
        <v>0</v>
      </c>
      <c r="CU208" s="1054"/>
      <c r="CV208" s="1054"/>
      <c r="CW208" s="1054"/>
      <c r="CX208" s="1054"/>
      <c r="CY208" s="202" t="s">
        <v>586</v>
      </c>
      <c r="CZ208" s="1055">
        <f>DJ68</f>
        <v>0</v>
      </c>
      <c r="DA208" s="1055"/>
      <c r="DB208" s="1055"/>
      <c r="DC208" s="1055"/>
      <c r="DD208" s="1055"/>
      <c r="DE208" s="1055"/>
      <c r="DF208" s="1055"/>
      <c r="DG208" s="1055"/>
      <c r="DH208" s="1055"/>
      <c r="DI208" s="1055"/>
      <c r="DJ208" s="1055"/>
      <c r="DK208" s="1055"/>
      <c r="DL208" s="1055"/>
      <c r="DM208" s="1055"/>
      <c r="DN208" s="1055"/>
      <c r="DO208" s="1055"/>
      <c r="DP208" s="1055"/>
      <c r="DQ208" s="1055"/>
      <c r="DR208" s="1055"/>
      <c r="DS208" s="1055"/>
      <c r="DT208" s="1055"/>
      <c r="DU208" s="1055"/>
      <c r="DV208" s="1055"/>
      <c r="DW208" s="1055"/>
      <c r="DX208" s="1055"/>
      <c r="DY208" s="1055"/>
      <c r="DZ208" s="1055"/>
      <c r="EA208" s="1055"/>
      <c r="EB208" s="1055"/>
      <c r="EC208" s="1055"/>
      <c r="ED208" s="1055"/>
      <c r="EE208" s="1055"/>
      <c r="EF208" s="226" t="s">
        <v>587</v>
      </c>
      <c r="EG208" s="1041" t="s">
        <v>712</v>
      </c>
      <c r="EH208" s="1041"/>
      <c r="EI208" s="1041"/>
      <c r="EJ208" s="1041"/>
      <c r="EK208" s="1041"/>
      <c r="EL208" s="1041"/>
      <c r="EM208" s="1041"/>
    </row>
    <row r="209" spans="1:143" ht="18.75" customHeight="1">
      <c r="A209" s="185"/>
      <c r="B209" s="197"/>
      <c r="C209" s="992" t="s">
        <v>713</v>
      </c>
      <c r="D209" s="992"/>
      <c r="E209" s="993" t="s">
        <v>704</v>
      </c>
      <c r="F209" s="993"/>
      <c r="G209" s="993"/>
      <c r="H209" s="993"/>
      <c r="I209" s="993"/>
      <c r="J209" s="993"/>
      <c r="K209" s="993"/>
      <c r="L209" s="993"/>
      <c r="M209" s="993"/>
      <c r="N209" s="993"/>
      <c r="O209" s="993"/>
      <c r="P209" s="993"/>
      <c r="Q209" s="993"/>
      <c r="R209" s="993"/>
      <c r="S209" s="993"/>
      <c r="T209" s="993"/>
      <c r="U209" s="993"/>
      <c r="V209" s="993"/>
      <c r="W209" s="993"/>
      <c r="X209" s="993"/>
      <c r="Y209" s="993"/>
      <c r="Z209" s="993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185"/>
      <c r="AW209" s="185"/>
      <c r="AX209" s="197"/>
      <c r="AY209" s="992" t="s">
        <v>713</v>
      </c>
      <c r="AZ209" s="992"/>
      <c r="BA209" s="993" t="s">
        <v>704</v>
      </c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  <c r="BT209" s="993"/>
      <c r="BU209" s="993"/>
      <c r="BV209" s="993"/>
      <c r="BW209" s="993"/>
      <c r="BX209" s="993"/>
      <c r="BY209" s="993"/>
      <c r="BZ209" s="993"/>
      <c r="CA209" s="993"/>
      <c r="CB209" s="993"/>
      <c r="CC209" s="993"/>
      <c r="CD209" s="993"/>
      <c r="CE209" s="993"/>
      <c r="CF209" s="993"/>
      <c r="CG209" s="993"/>
      <c r="CH209" s="993"/>
      <c r="CI209" s="993"/>
      <c r="CJ209" s="993"/>
      <c r="CK209" s="993"/>
      <c r="CL209" s="993"/>
      <c r="CM209" s="993"/>
      <c r="CN209" s="993"/>
      <c r="CO209" s="993"/>
      <c r="CP209" s="993"/>
      <c r="CQ209" s="993"/>
      <c r="CS209" s="185"/>
      <c r="CT209" s="197"/>
      <c r="CU209" s="992" t="s">
        <v>713</v>
      </c>
      <c r="CV209" s="992"/>
      <c r="CW209" s="993" t="s">
        <v>704</v>
      </c>
      <c r="CX209" s="993"/>
      <c r="CY209" s="993"/>
      <c r="CZ209" s="993"/>
      <c r="DA209" s="993"/>
      <c r="DB209" s="993"/>
      <c r="DC209" s="993"/>
      <c r="DD209" s="993"/>
      <c r="DE209" s="993"/>
      <c r="DF209" s="993"/>
      <c r="DG209" s="993"/>
      <c r="DH209" s="993"/>
      <c r="DI209" s="993"/>
      <c r="DJ209" s="993"/>
      <c r="DK209" s="993"/>
      <c r="DL209" s="993"/>
      <c r="DM209" s="993"/>
      <c r="DN209" s="993"/>
      <c r="DO209" s="993"/>
      <c r="DP209" s="993"/>
      <c r="DQ209" s="993"/>
      <c r="DR209" s="993"/>
      <c r="DS209" s="993"/>
      <c r="DT209" s="993"/>
      <c r="DU209" s="993"/>
      <c r="DV209" s="993"/>
      <c r="DW209" s="993"/>
      <c r="DX209" s="993"/>
      <c r="DY209" s="993"/>
      <c r="DZ209" s="993"/>
      <c r="EA209" s="993"/>
      <c r="EB209" s="993"/>
      <c r="EC209" s="993"/>
      <c r="ED209" s="993"/>
      <c r="EE209" s="993"/>
      <c r="EF209" s="993"/>
      <c r="EG209" s="993"/>
      <c r="EH209" s="993"/>
      <c r="EI209" s="993"/>
      <c r="EJ209" s="993"/>
      <c r="EK209" s="993"/>
      <c r="EL209" s="993"/>
      <c r="EM209" s="993"/>
    </row>
    <row r="210" spans="1:143" ht="18.75" customHeight="1">
      <c r="A210" s="185"/>
      <c r="B210" s="993" t="s">
        <v>705</v>
      </c>
      <c r="C210" s="993"/>
      <c r="D210" s="993"/>
      <c r="E210" s="993"/>
      <c r="F210" s="993"/>
      <c r="G210" s="993"/>
      <c r="H210" s="993"/>
      <c r="I210" s="993"/>
      <c r="J210" s="993"/>
      <c r="K210" s="993"/>
      <c r="L210" s="993"/>
      <c r="M210" s="993"/>
      <c r="N210" s="993"/>
      <c r="O210" s="993"/>
      <c r="P210" s="993"/>
      <c r="Q210" s="993"/>
      <c r="R210" s="993"/>
      <c r="S210" s="993"/>
      <c r="T210" s="993"/>
      <c r="U210" s="993"/>
      <c r="V210" s="993"/>
      <c r="W210" s="993"/>
      <c r="X210" s="993"/>
      <c r="Y210" s="993"/>
      <c r="Z210" s="993"/>
      <c r="AA210" s="993"/>
      <c r="AB210" s="1051">
        <f>AF$36</f>
        <v>0</v>
      </c>
      <c r="AC210" s="1051"/>
      <c r="AD210" s="311" t="s">
        <v>524</v>
      </c>
      <c r="AE210" s="1051">
        <f>AI$36</f>
        <v>0</v>
      </c>
      <c r="AF210" s="1051"/>
      <c r="AG210" s="1051"/>
      <c r="AH210" s="1051"/>
      <c r="AI210" s="1051"/>
      <c r="AJ210" s="1051"/>
      <c r="AK210" s="1051"/>
      <c r="AL210" s="1051"/>
      <c r="AM210" s="1051"/>
      <c r="AN210" s="1051"/>
      <c r="AO210" s="192"/>
      <c r="AP210" s="1051">
        <f>AP$36</f>
        <v>0</v>
      </c>
      <c r="AQ210" s="1051"/>
      <c r="AR210" s="1051"/>
      <c r="AS210" s="1051"/>
      <c r="AT210" s="1013" t="s">
        <v>375</v>
      </c>
      <c r="AU210" s="1013"/>
      <c r="AV210" s="185"/>
      <c r="AW210" s="185"/>
      <c r="AX210" s="993" t="s">
        <v>705</v>
      </c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  <c r="BT210" s="993"/>
      <c r="BU210" s="993"/>
      <c r="BV210" s="993"/>
      <c r="BW210" s="993"/>
      <c r="BX210" s="1051">
        <f>CB$36</f>
        <v>0</v>
      </c>
      <c r="BY210" s="1051"/>
      <c r="BZ210" s="311" t="s">
        <v>524</v>
      </c>
      <c r="CA210" s="1051">
        <f>CE$36</f>
        <v>0</v>
      </c>
      <c r="CB210" s="1051"/>
      <c r="CC210" s="1051"/>
      <c r="CD210" s="1051"/>
      <c r="CE210" s="1051"/>
      <c r="CF210" s="1051"/>
      <c r="CG210" s="1051"/>
      <c r="CH210" s="1051"/>
      <c r="CI210" s="1051"/>
      <c r="CJ210" s="1051"/>
      <c r="CK210" s="192"/>
      <c r="CL210" s="1051">
        <f>CL$36</f>
        <v>0</v>
      </c>
      <c r="CM210" s="1051"/>
      <c r="CN210" s="1051"/>
      <c r="CO210" s="1051"/>
      <c r="CP210" s="1013" t="s">
        <v>375</v>
      </c>
      <c r="CQ210" s="1013"/>
      <c r="CS210" s="185"/>
      <c r="CT210" s="993" t="s">
        <v>705</v>
      </c>
      <c r="CU210" s="993"/>
      <c r="CV210" s="993"/>
      <c r="CW210" s="993"/>
      <c r="CX210" s="993"/>
      <c r="CY210" s="993"/>
      <c r="CZ210" s="993"/>
      <c r="DA210" s="993"/>
      <c r="DB210" s="993"/>
      <c r="DC210" s="993"/>
      <c r="DD210" s="993"/>
      <c r="DE210" s="993"/>
      <c r="DF210" s="993"/>
      <c r="DG210" s="993"/>
      <c r="DH210" s="993"/>
      <c r="DI210" s="993"/>
      <c r="DJ210" s="993"/>
      <c r="DK210" s="993"/>
      <c r="DL210" s="993"/>
      <c r="DM210" s="993"/>
      <c r="DN210" s="993"/>
      <c r="DO210" s="993"/>
      <c r="DP210" s="993"/>
      <c r="DQ210" s="993"/>
      <c r="DR210" s="993"/>
      <c r="DS210" s="993"/>
      <c r="DT210" s="1051">
        <f>DX$36</f>
        <v>0</v>
      </c>
      <c r="DU210" s="1051"/>
      <c r="DV210" s="311" t="s">
        <v>524</v>
      </c>
      <c r="DW210" s="1051">
        <f>EA$36</f>
        <v>0</v>
      </c>
      <c r="DX210" s="1051"/>
      <c r="DY210" s="1051"/>
      <c r="DZ210" s="1051"/>
      <c r="EA210" s="1051"/>
      <c r="EB210" s="1051"/>
      <c r="EC210" s="1051"/>
      <c r="ED210" s="1051"/>
      <c r="EE210" s="1051"/>
      <c r="EF210" s="1051"/>
      <c r="EG210" s="192"/>
      <c r="EH210" s="1051">
        <f>EH$36</f>
        <v>0</v>
      </c>
      <c r="EI210" s="1051"/>
      <c r="EJ210" s="1051"/>
      <c r="EK210" s="1051"/>
      <c r="EL210" s="1013" t="s">
        <v>375</v>
      </c>
      <c r="EM210" s="1013"/>
    </row>
    <row r="211" spans="1:143" ht="18.75" customHeight="1">
      <c r="A211" s="185"/>
      <c r="B211" s="1052" t="s">
        <v>680</v>
      </c>
      <c r="C211" s="1052"/>
      <c r="D211" s="193"/>
      <c r="E211" s="1050">
        <f>AQ$35</f>
        <v>0</v>
      </c>
      <c r="F211" s="1050"/>
      <c r="G211" s="1050"/>
      <c r="H211" s="1050"/>
      <c r="I211" s="193" t="s">
        <v>706</v>
      </c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85"/>
      <c r="AW211" s="185"/>
      <c r="AX211" s="1052" t="s">
        <v>680</v>
      </c>
      <c r="AY211" s="1052"/>
      <c r="AZ211" s="193"/>
      <c r="BA211" s="1050">
        <f>CM$35</f>
        <v>0</v>
      </c>
      <c r="BB211" s="1050"/>
      <c r="BC211" s="1050"/>
      <c r="BD211" s="1050"/>
      <c r="BE211" s="193" t="s">
        <v>706</v>
      </c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S211" s="185"/>
      <c r="CT211" s="1052" t="s">
        <v>680</v>
      </c>
      <c r="CU211" s="1052"/>
      <c r="CV211" s="193"/>
      <c r="CW211" s="1050">
        <f>EI$35</f>
        <v>0</v>
      </c>
      <c r="CX211" s="1050"/>
      <c r="CY211" s="1050"/>
      <c r="CZ211" s="1050"/>
      <c r="DA211" s="193" t="s">
        <v>706</v>
      </c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</row>
    <row r="212" spans="1:143" ht="18.75" customHeight="1">
      <c r="A212" s="185"/>
      <c r="B212" s="1030"/>
      <c r="C212" s="1030"/>
      <c r="D212" s="1030"/>
      <c r="E212" s="1030"/>
      <c r="F212" s="1030"/>
      <c r="G212" s="1030"/>
      <c r="H212" s="1030"/>
      <c r="I212" s="1030"/>
      <c r="J212" s="1030"/>
      <c r="K212" s="1030"/>
      <c r="L212" s="1030"/>
      <c r="M212" s="1030"/>
      <c r="N212" s="1030"/>
      <c r="O212" s="1030"/>
      <c r="P212" s="1030"/>
      <c r="Q212" s="1030"/>
      <c r="R212" s="1030"/>
      <c r="S212" s="1030"/>
      <c r="T212" s="1030"/>
      <c r="U212" s="1030"/>
      <c r="V212" s="1030"/>
      <c r="W212" s="1030"/>
      <c r="X212" s="1030"/>
      <c r="Y212" s="1030"/>
      <c r="Z212" s="1030"/>
      <c r="AA212" s="1030"/>
      <c r="AB212" s="1030"/>
      <c r="AC212" s="1030"/>
      <c r="AD212" s="1030"/>
      <c r="AE212" s="1030"/>
      <c r="AF212" s="1030"/>
      <c r="AG212" s="1030"/>
      <c r="AH212" s="1030"/>
      <c r="AI212" s="1030"/>
      <c r="AJ212" s="1030"/>
      <c r="AK212" s="1030"/>
      <c r="AL212" s="1030"/>
      <c r="AM212" s="1030"/>
      <c r="AN212" s="1030"/>
      <c r="AO212" s="1030"/>
      <c r="AP212" s="1030"/>
      <c r="AQ212" s="1030"/>
      <c r="AR212" s="1030"/>
      <c r="AS212" s="1030"/>
      <c r="AT212" s="1030"/>
      <c r="AU212" s="1030"/>
      <c r="AV212" s="185"/>
      <c r="AW212" s="185"/>
      <c r="AX212" s="1030"/>
      <c r="AY212" s="1030"/>
      <c r="AZ212" s="1030"/>
      <c r="BA212" s="1030"/>
      <c r="BB212" s="1030"/>
      <c r="BC212" s="1030"/>
      <c r="BD212" s="1030"/>
      <c r="BE212" s="1030"/>
      <c r="BF212" s="1030"/>
      <c r="BG212" s="1030"/>
      <c r="BH212" s="1030"/>
      <c r="BI212" s="1030"/>
      <c r="BJ212" s="1030"/>
      <c r="BK212" s="1030"/>
      <c r="BL212" s="1030"/>
      <c r="BM212" s="1030"/>
      <c r="BN212" s="1030"/>
      <c r="BO212" s="1030"/>
      <c r="BP212" s="1030"/>
      <c r="BQ212" s="1030"/>
      <c r="BR212" s="1030"/>
      <c r="BS212" s="1030"/>
      <c r="BT212" s="1030"/>
      <c r="BU212" s="1030"/>
      <c r="BV212" s="1030"/>
      <c r="BW212" s="1030"/>
      <c r="BX212" s="1030"/>
      <c r="BY212" s="1030"/>
      <c r="BZ212" s="1030"/>
      <c r="CA212" s="1030"/>
      <c r="CB212" s="1030"/>
      <c r="CC212" s="1030"/>
      <c r="CD212" s="1030"/>
      <c r="CE212" s="1030"/>
      <c r="CF212" s="1030"/>
      <c r="CG212" s="1030"/>
      <c r="CH212" s="1030"/>
      <c r="CI212" s="1030"/>
      <c r="CJ212" s="1030"/>
      <c r="CK212" s="1030"/>
      <c r="CL212" s="1030"/>
      <c r="CM212" s="1030"/>
      <c r="CN212" s="1030"/>
      <c r="CO212" s="1030"/>
      <c r="CP212" s="1030"/>
      <c r="CQ212" s="1030"/>
      <c r="CS212" s="185"/>
      <c r="CT212" s="1030"/>
      <c r="CU212" s="1030"/>
      <c r="CV212" s="1030"/>
      <c r="CW212" s="1030"/>
      <c r="CX212" s="1030"/>
      <c r="CY212" s="1030"/>
      <c r="CZ212" s="1030"/>
      <c r="DA212" s="1030"/>
      <c r="DB212" s="1030"/>
      <c r="DC212" s="1030"/>
      <c r="DD212" s="1030"/>
      <c r="DE212" s="1030"/>
      <c r="DF212" s="1030"/>
      <c r="DG212" s="1030"/>
      <c r="DH212" s="1030"/>
      <c r="DI212" s="1030"/>
      <c r="DJ212" s="1030"/>
      <c r="DK212" s="1030"/>
      <c r="DL212" s="1030"/>
      <c r="DM212" s="1030"/>
      <c r="DN212" s="1030"/>
      <c r="DO212" s="1030"/>
      <c r="DP212" s="1030"/>
      <c r="DQ212" s="1030"/>
      <c r="DR212" s="1030"/>
      <c r="DS212" s="1030"/>
      <c r="DT212" s="1030"/>
      <c r="DU212" s="1030"/>
      <c r="DV212" s="1030"/>
      <c r="DW212" s="1030"/>
      <c r="DX212" s="1030"/>
      <c r="DY212" s="1030"/>
      <c r="DZ212" s="1030"/>
      <c r="EA212" s="1030"/>
      <c r="EB212" s="1030"/>
      <c r="EC212" s="1030"/>
      <c r="ED212" s="1030"/>
      <c r="EE212" s="1030"/>
      <c r="EF212" s="1030"/>
      <c r="EG212" s="1030"/>
      <c r="EH212" s="1030"/>
      <c r="EI212" s="1030"/>
      <c r="EJ212" s="1030"/>
      <c r="EK212" s="1030"/>
      <c r="EL212" s="1030"/>
      <c r="EM212" s="1030"/>
    </row>
    <row r="213" spans="1:143" ht="18.75" customHeight="1">
      <c r="A213" s="185"/>
      <c r="B213" s="221"/>
      <c r="C213" s="221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185"/>
      <c r="AW213" s="185"/>
      <c r="AX213" s="221"/>
      <c r="AY213" s="221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  <c r="BX213" s="206"/>
      <c r="BY213" s="206"/>
      <c r="BZ213" s="206"/>
      <c r="CA213" s="206"/>
      <c r="CB213" s="206"/>
      <c r="CC213" s="206"/>
      <c r="CD213" s="206"/>
      <c r="CE213" s="206"/>
      <c r="CF213" s="206"/>
      <c r="CG213" s="206"/>
      <c r="CH213" s="206"/>
      <c r="CI213" s="206"/>
      <c r="CJ213" s="206"/>
      <c r="CK213" s="206"/>
      <c r="CL213" s="206"/>
      <c r="CM213" s="206"/>
      <c r="CN213" s="206"/>
      <c r="CO213" s="206"/>
      <c r="CP213" s="206"/>
      <c r="CQ213" s="206"/>
      <c r="CS213" s="185"/>
      <c r="CT213" s="221"/>
      <c r="CU213" s="221"/>
      <c r="CV213" s="206"/>
      <c r="CW213" s="206"/>
      <c r="CX213" s="206"/>
      <c r="CY213" s="206"/>
      <c r="CZ213" s="206"/>
      <c r="DA213" s="206"/>
      <c r="DB213" s="206"/>
      <c r="DC213" s="206"/>
      <c r="DD213" s="206"/>
      <c r="DE213" s="206"/>
      <c r="DF213" s="206"/>
      <c r="DG213" s="206"/>
      <c r="DH213" s="206"/>
      <c r="DI213" s="206"/>
      <c r="DJ213" s="206"/>
      <c r="DK213" s="206"/>
      <c r="DL213" s="206"/>
      <c r="DM213" s="206"/>
      <c r="DN213" s="206"/>
      <c r="DO213" s="206"/>
      <c r="DP213" s="206"/>
      <c r="DQ213" s="206"/>
      <c r="DR213" s="206"/>
      <c r="DS213" s="206"/>
      <c r="DT213" s="206"/>
      <c r="DU213" s="206"/>
      <c r="DV213" s="206"/>
      <c r="DW213" s="206"/>
      <c r="DX213" s="206"/>
      <c r="DY213" s="206"/>
      <c r="DZ213" s="206"/>
      <c r="EA213" s="206"/>
      <c r="EB213" s="206"/>
      <c r="EC213" s="206"/>
      <c r="ED213" s="206"/>
      <c r="EE213" s="206"/>
      <c r="EF213" s="206"/>
      <c r="EG213" s="206"/>
      <c r="EH213" s="206"/>
      <c r="EI213" s="206"/>
      <c r="EJ213" s="206"/>
      <c r="EK213" s="206"/>
      <c r="EL213" s="206"/>
      <c r="EM213" s="206"/>
    </row>
    <row r="214" spans="1:143" ht="18.75" customHeight="1">
      <c r="A214" s="185"/>
      <c r="B214" s="1032" t="s">
        <v>676</v>
      </c>
      <c r="C214" s="1032"/>
      <c r="D214" s="1032"/>
      <c r="E214" s="1032"/>
      <c r="F214" s="1032"/>
      <c r="G214" s="1032"/>
      <c r="H214" s="1032"/>
      <c r="I214" s="1032"/>
      <c r="J214" s="1032"/>
      <c r="K214" s="1032"/>
      <c r="L214" s="1032"/>
      <c r="M214" s="1032"/>
      <c r="N214" s="1032"/>
      <c r="O214" s="1032"/>
      <c r="P214" s="1032"/>
      <c r="Q214" s="1032"/>
      <c r="R214" s="1032"/>
      <c r="S214" s="1032"/>
      <c r="T214" s="1032"/>
      <c r="U214" s="1032"/>
      <c r="V214" s="1032"/>
      <c r="W214" s="227"/>
      <c r="X214" s="1032" t="s">
        <v>675</v>
      </c>
      <c r="Y214" s="1032"/>
      <c r="Z214" s="1032"/>
      <c r="AA214" s="1032"/>
      <c r="AB214" s="1032"/>
      <c r="AC214" s="1032"/>
      <c r="AD214" s="1032"/>
      <c r="AE214" s="1032"/>
      <c r="AF214" s="1032"/>
      <c r="AG214" s="1032"/>
      <c r="AH214" s="1032"/>
      <c r="AI214" s="1032"/>
      <c r="AJ214" s="1032"/>
      <c r="AK214" s="1032"/>
      <c r="AL214" s="1032"/>
      <c r="AM214" s="1032"/>
      <c r="AN214" s="1032"/>
      <c r="AO214" s="1032"/>
      <c r="AP214" s="1032"/>
      <c r="AQ214" s="1032"/>
      <c r="AR214" s="1032"/>
      <c r="AS214" s="1032"/>
      <c r="AT214" s="1032"/>
      <c r="AU214" s="1032"/>
      <c r="AV214" s="185"/>
      <c r="AW214" s="185"/>
      <c r="AX214" s="1032" t="s">
        <v>676</v>
      </c>
      <c r="AY214" s="1032"/>
      <c r="AZ214" s="1032"/>
      <c r="BA214" s="1032"/>
      <c r="BB214" s="1032"/>
      <c r="BC214" s="1032"/>
      <c r="BD214" s="1032"/>
      <c r="BE214" s="1032"/>
      <c r="BF214" s="1032"/>
      <c r="BG214" s="1032"/>
      <c r="BH214" s="1032"/>
      <c r="BI214" s="1032"/>
      <c r="BJ214" s="1032"/>
      <c r="BK214" s="1032"/>
      <c r="BL214" s="1032"/>
      <c r="BM214" s="1032"/>
      <c r="BN214" s="1032"/>
      <c r="BO214" s="1032"/>
      <c r="BP214" s="1032"/>
      <c r="BQ214" s="1032"/>
      <c r="BR214" s="1032"/>
      <c r="BS214" s="227"/>
      <c r="BT214" s="1032" t="s">
        <v>675</v>
      </c>
      <c r="BU214" s="1032"/>
      <c r="BV214" s="1032"/>
      <c r="BW214" s="1032"/>
      <c r="BX214" s="1032"/>
      <c r="BY214" s="1032"/>
      <c r="BZ214" s="1032"/>
      <c r="CA214" s="1032"/>
      <c r="CB214" s="1032"/>
      <c r="CC214" s="1032"/>
      <c r="CD214" s="1032"/>
      <c r="CE214" s="1032"/>
      <c r="CF214" s="1032"/>
      <c r="CG214" s="1032"/>
      <c r="CH214" s="1032"/>
      <c r="CI214" s="1032"/>
      <c r="CJ214" s="1032"/>
      <c r="CK214" s="1032"/>
      <c r="CL214" s="1032"/>
      <c r="CM214" s="1032"/>
      <c r="CN214" s="1032"/>
      <c r="CO214" s="1032"/>
      <c r="CP214" s="1032"/>
      <c r="CQ214" s="1032"/>
      <c r="CS214" s="185"/>
      <c r="CT214" s="1032" t="s">
        <v>676</v>
      </c>
      <c r="CU214" s="1032"/>
      <c r="CV214" s="1032"/>
      <c r="CW214" s="1032"/>
      <c r="CX214" s="1032"/>
      <c r="CY214" s="1032"/>
      <c r="CZ214" s="1032"/>
      <c r="DA214" s="1032"/>
      <c r="DB214" s="1032"/>
      <c r="DC214" s="1032"/>
      <c r="DD214" s="1032"/>
      <c r="DE214" s="1032"/>
      <c r="DF214" s="1032"/>
      <c r="DG214" s="1032"/>
      <c r="DH214" s="1032"/>
      <c r="DI214" s="1032"/>
      <c r="DJ214" s="1032"/>
      <c r="DK214" s="1032"/>
      <c r="DL214" s="1032"/>
      <c r="DM214" s="1032"/>
      <c r="DN214" s="1032"/>
      <c r="DO214" s="227"/>
      <c r="DP214" s="1032" t="s">
        <v>675</v>
      </c>
      <c r="DQ214" s="1032"/>
      <c r="DR214" s="1032"/>
      <c r="DS214" s="1032"/>
      <c r="DT214" s="1032"/>
      <c r="DU214" s="1032"/>
      <c r="DV214" s="1032"/>
      <c r="DW214" s="1032"/>
      <c r="DX214" s="1032"/>
      <c r="DY214" s="1032"/>
      <c r="DZ214" s="1032"/>
      <c r="EA214" s="1032"/>
      <c r="EB214" s="1032"/>
      <c r="EC214" s="1032"/>
      <c r="ED214" s="1032"/>
      <c r="EE214" s="1032"/>
      <c r="EF214" s="1032"/>
      <c r="EG214" s="1032"/>
      <c r="EH214" s="1032"/>
      <c r="EI214" s="1032"/>
      <c r="EJ214" s="1032"/>
      <c r="EK214" s="1032"/>
      <c r="EL214" s="1032"/>
      <c r="EM214" s="1032"/>
    </row>
    <row r="215" spans="1:143" ht="18.75" customHeight="1">
      <c r="A215" s="185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185"/>
      <c r="AW215" s="185"/>
      <c r="AX215" s="207"/>
      <c r="AY215" s="207"/>
      <c r="AZ215" s="207"/>
      <c r="BA215" s="207"/>
      <c r="BB215" s="207"/>
      <c r="BC215" s="207"/>
      <c r="BD215" s="207"/>
      <c r="BE215" s="207"/>
      <c r="BF215" s="207"/>
      <c r="BG215" s="207"/>
      <c r="BH215" s="207"/>
      <c r="BI215" s="207"/>
      <c r="BJ215" s="207"/>
      <c r="BK215" s="207"/>
      <c r="BL215" s="207"/>
      <c r="BM215" s="207"/>
      <c r="BN215" s="207"/>
      <c r="BO215" s="207"/>
      <c r="BP215" s="207"/>
      <c r="BQ215" s="207"/>
      <c r="BR215" s="207"/>
      <c r="BS215" s="207"/>
      <c r="BT215" s="207"/>
      <c r="BU215" s="207"/>
      <c r="BV215" s="207"/>
      <c r="BW215" s="207"/>
      <c r="BX215" s="207"/>
      <c r="BY215" s="207"/>
      <c r="BZ215" s="207"/>
      <c r="CA215" s="207"/>
      <c r="CB215" s="207"/>
      <c r="CC215" s="207"/>
      <c r="CD215" s="207"/>
      <c r="CE215" s="207"/>
      <c r="CF215" s="207"/>
      <c r="CG215" s="207"/>
      <c r="CH215" s="207"/>
      <c r="CI215" s="207"/>
      <c r="CJ215" s="207"/>
      <c r="CK215" s="207"/>
      <c r="CL215" s="207"/>
      <c r="CM215" s="207"/>
      <c r="CN215" s="207"/>
      <c r="CO215" s="207"/>
      <c r="CP215" s="207"/>
      <c r="CQ215" s="207"/>
      <c r="CS215" s="185"/>
      <c r="CT215" s="207"/>
      <c r="CU215" s="207"/>
      <c r="CV215" s="207"/>
      <c r="CW215" s="207"/>
      <c r="CX215" s="207"/>
      <c r="CY215" s="207"/>
      <c r="CZ215" s="207"/>
      <c r="DA215" s="207"/>
      <c r="DB215" s="207"/>
      <c r="DC215" s="207"/>
      <c r="DD215" s="207"/>
      <c r="DE215" s="207"/>
      <c r="DF215" s="207"/>
      <c r="DG215" s="207"/>
      <c r="DH215" s="207"/>
      <c r="DI215" s="207"/>
      <c r="DJ215" s="207"/>
      <c r="DK215" s="207"/>
      <c r="DL215" s="207"/>
      <c r="DM215" s="207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7"/>
      <c r="EE215" s="207"/>
      <c r="EF215" s="207"/>
      <c r="EG215" s="207"/>
      <c r="EH215" s="207"/>
      <c r="EI215" s="207"/>
      <c r="EJ215" s="207"/>
      <c r="EK215" s="207"/>
      <c r="EL215" s="207"/>
      <c r="EM215" s="207"/>
    </row>
    <row r="216" spans="1:143" ht="18.75" customHeight="1">
      <c r="A216" s="1022" t="s">
        <v>151</v>
      </c>
      <c r="B216" s="1022"/>
      <c r="C216" s="1022"/>
      <c r="D216" s="1022"/>
      <c r="E216" s="1022"/>
      <c r="F216" s="1022"/>
      <c r="G216" s="1022"/>
      <c r="H216" s="1022"/>
      <c r="I216" s="1022"/>
      <c r="J216" s="1022"/>
      <c r="K216" s="1022"/>
      <c r="L216" s="1022"/>
      <c r="M216" s="1022"/>
      <c r="N216" s="1022"/>
      <c r="O216" s="1022"/>
      <c r="P216" s="1022"/>
      <c r="Q216" s="1022"/>
      <c r="R216" s="1022"/>
      <c r="S216" s="1022"/>
      <c r="T216" s="1022"/>
      <c r="U216" s="1022"/>
      <c r="V216" s="1022"/>
      <c r="W216" s="1022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185"/>
      <c r="AQ216" s="185"/>
      <c r="AR216" s="185"/>
      <c r="AS216" s="185"/>
      <c r="AT216" s="185"/>
      <c r="AU216" s="208"/>
      <c r="AV216" s="185"/>
      <c r="AW216" s="1022" t="s">
        <v>151</v>
      </c>
      <c r="AX216" s="1022"/>
      <c r="AY216" s="1022"/>
      <c r="AZ216" s="1022"/>
      <c r="BA216" s="1022"/>
      <c r="BB216" s="1022"/>
      <c r="BC216" s="1022"/>
      <c r="BD216" s="1022"/>
      <c r="BE216" s="1022"/>
      <c r="BF216" s="1022"/>
      <c r="BG216" s="1022"/>
      <c r="BH216" s="1022"/>
      <c r="BI216" s="1022"/>
      <c r="BJ216" s="1022"/>
      <c r="BK216" s="1022"/>
      <c r="BL216" s="1022"/>
      <c r="BM216" s="1022"/>
      <c r="BN216" s="1022"/>
      <c r="BO216" s="1022"/>
      <c r="BP216" s="1022"/>
      <c r="BQ216" s="1022"/>
      <c r="BR216" s="1022"/>
      <c r="BS216" s="1022"/>
      <c r="BT216" s="185"/>
      <c r="BU216" s="185"/>
      <c r="BV216" s="185"/>
      <c r="BW216" s="185"/>
      <c r="BX216" s="185"/>
      <c r="BY216" s="185"/>
      <c r="BZ216" s="185"/>
      <c r="CA216" s="185"/>
      <c r="CB216" s="185"/>
      <c r="CC216" s="185"/>
      <c r="CD216" s="185"/>
      <c r="CE216" s="185"/>
      <c r="CF216" s="185"/>
      <c r="CG216" s="185"/>
      <c r="CH216" s="185"/>
      <c r="CI216" s="185"/>
      <c r="CJ216" s="185"/>
      <c r="CK216" s="185"/>
      <c r="CL216" s="185"/>
      <c r="CM216" s="185"/>
      <c r="CN216" s="185"/>
      <c r="CO216" s="185"/>
      <c r="CP216" s="185"/>
      <c r="CQ216" s="208"/>
      <c r="CS216" s="1022" t="s">
        <v>151</v>
      </c>
      <c r="CT216" s="1022"/>
      <c r="CU216" s="1022"/>
      <c r="CV216" s="1022"/>
      <c r="CW216" s="1022"/>
      <c r="CX216" s="1022"/>
      <c r="CY216" s="1022"/>
      <c r="CZ216" s="1022"/>
      <c r="DA216" s="1022"/>
      <c r="DB216" s="1022"/>
      <c r="DC216" s="1022"/>
      <c r="DD216" s="1022"/>
      <c r="DE216" s="1022"/>
      <c r="DF216" s="1022"/>
      <c r="DG216" s="1022"/>
      <c r="DH216" s="1022"/>
      <c r="DI216" s="1022"/>
      <c r="DJ216" s="1022"/>
      <c r="DK216" s="1022"/>
      <c r="DL216" s="1022"/>
      <c r="DM216" s="1022"/>
      <c r="DN216" s="1022"/>
      <c r="DO216" s="1022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5"/>
      <c r="EE216" s="185"/>
      <c r="EF216" s="185"/>
      <c r="EG216" s="185"/>
      <c r="EH216" s="185"/>
      <c r="EI216" s="185"/>
      <c r="EJ216" s="185"/>
      <c r="EK216" s="185"/>
      <c r="EL216" s="185"/>
      <c r="EM216" s="208"/>
    </row>
    <row r="217" spans="1:143" ht="58.5" customHeight="1">
      <c r="A217" s="1023"/>
      <c r="B217" s="1023"/>
      <c r="C217" s="1023"/>
      <c r="D217" s="1023"/>
      <c r="E217" s="1023"/>
      <c r="F217" s="1023"/>
      <c r="G217" s="1023"/>
      <c r="H217" s="1023"/>
      <c r="I217" s="1023"/>
      <c r="J217" s="1023"/>
      <c r="K217" s="1023"/>
      <c r="L217" s="1023"/>
      <c r="M217" s="1023"/>
      <c r="N217" s="1024" t="e">
        <f>N199</f>
        <v>#N/A</v>
      </c>
      <c r="O217" s="1024"/>
      <c r="P217" s="1024"/>
      <c r="Q217" s="1024"/>
      <c r="R217" s="1024"/>
      <c r="S217" s="1024"/>
      <c r="T217" s="1024"/>
      <c r="U217" s="1024"/>
      <c r="V217" s="1024"/>
      <c r="W217" s="218"/>
      <c r="X217" s="1025"/>
      <c r="Y217" s="1025"/>
      <c r="Z217" s="1025"/>
      <c r="AA217" s="1025"/>
      <c r="AB217" s="1025"/>
      <c r="AC217" s="1025"/>
      <c r="AD217" s="1025"/>
      <c r="AE217" s="1025"/>
      <c r="AF217" s="1025"/>
      <c r="AG217" s="1025"/>
      <c r="AH217" s="1025"/>
      <c r="AI217" s="1025"/>
      <c r="AJ217" s="1025"/>
      <c r="AK217" s="1025"/>
      <c r="AL217" s="1026">
        <f>AA196</f>
        <v>0</v>
      </c>
      <c r="AM217" s="1026"/>
      <c r="AN217" s="1026"/>
      <c r="AO217" s="1026"/>
      <c r="AP217" s="1026"/>
      <c r="AQ217" s="1026"/>
      <c r="AR217" s="1026"/>
      <c r="AS217" s="1026"/>
      <c r="AT217" s="1026"/>
      <c r="AU217" s="208"/>
      <c r="AV217" s="185"/>
      <c r="AW217" s="1023"/>
      <c r="AX217" s="1023"/>
      <c r="AY217" s="1023"/>
      <c r="AZ217" s="1023"/>
      <c r="BA217" s="1023"/>
      <c r="BB217" s="1023"/>
      <c r="BC217" s="1023"/>
      <c r="BD217" s="1023"/>
      <c r="BE217" s="1023"/>
      <c r="BF217" s="1023"/>
      <c r="BG217" s="1023"/>
      <c r="BH217" s="1023"/>
      <c r="BI217" s="1023"/>
      <c r="BJ217" s="1024" t="e">
        <f>BJ199</f>
        <v>#N/A</v>
      </c>
      <c r="BK217" s="1024"/>
      <c r="BL217" s="1024"/>
      <c r="BM217" s="1024"/>
      <c r="BN217" s="1024"/>
      <c r="BO217" s="1024"/>
      <c r="BP217" s="1024"/>
      <c r="BQ217" s="1024"/>
      <c r="BR217" s="1024"/>
      <c r="BS217" s="218"/>
      <c r="BT217" s="1025"/>
      <c r="BU217" s="1025"/>
      <c r="BV217" s="1025"/>
      <c r="BW217" s="1025"/>
      <c r="BX217" s="1025"/>
      <c r="BY217" s="1025"/>
      <c r="BZ217" s="1025"/>
      <c r="CA217" s="1025"/>
      <c r="CB217" s="1025"/>
      <c r="CC217" s="1025"/>
      <c r="CD217" s="1025"/>
      <c r="CE217" s="1025"/>
      <c r="CF217" s="1025"/>
      <c r="CG217" s="1025"/>
      <c r="CH217" s="1026">
        <f>BW196</f>
        <v>0</v>
      </c>
      <c r="CI217" s="1026"/>
      <c r="CJ217" s="1026"/>
      <c r="CK217" s="1026"/>
      <c r="CL217" s="1026"/>
      <c r="CM217" s="1026"/>
      <c r="CN217" s="1026"/>
      <c r="CO217" s="1026"/>
      <c r="CP217" s="1026"/>
      <c r="CQ217" s="208"/>
      <c r="CS217" s="1023"/>
      <c r="CT217" s="1023"/>
      <c r="CU217" s="1023"/>
      <c r="CV217" s="1023"/>
      <c r="CW217" s="1023"/>
      <c r="CX217" s="1023"/>
      <c r="CY217" s="1023"/>
      <c r="CZ217" s="1023"/>
      <c r="DA217" s="1023"/>
      <c r="DB217" s="1023"/>
      <c r="DC217" s="1023"/>
      <c r="DD217" s="1023"/>
      <c r="DE217" s="1023"/>
      <c r="DF217" s="1024" t="e">
        <f>DF199</f>
        <v>#N/A</v>
      </c>
      <c r="DG217" s="1024"/>
      <c r="DH217" s="1024"/>
      <c r="DI217" s="1024"/>
      <c r="DJ217" s="1024"/>
      <c r="DK217" s="1024"/>
      <c r="DL217" s="1024"/>
      <c r="DM217" s="1024"/>
      <c r="DN217" s="1024"/>
      <c r="DO217" s="218"/>
      <c r="DP217" s="1025"/>
      <c r="DQ217" s="1025"/>
      <c r="DR217" s="1025"/>
      <c r="DS217" s="1025"/>
      <c r="DT217" s="1025"/>
      <c r="DU217" s="1025"/>
      <c r="DV217" s="1025"/>
      <c r="DW217" s="1025"/>
      <c r="DX217" s="1025"/>
      <c r="DY217" s="1025"/>
      <c r="DZ217" s="1025"/>
      <c r="EA217" s="1025"/>
      <c r="EB217" s="1025"/>
      <c r="EC217" s="1025"/>
      <c r="ED217" s="1026">
        <f>DS196</f>
        <v>0</v>
      </c>
      <c r="EE217" s="1026"/>
      <c r="EF217" s="1026"/>
      <c r="EG217" s="1026"/>
      <c r="EH217" s="1026"/>
      <c r="EI217" s="1026"/>
      <c r="EJ217" s="1026"/>
      <c r="EK217" s="1026"/>
      <c r="EL217" s="1026"/>
      <c r="EM217" s="208"/>
    </row>
    <row r="218" spans="1:143" ht="18.75" customHeight="1">
      <c r="A218" s="1014" t="s">
        <v>5</v>
      </c>
      <c r="B218" s="1014"/>
      <c r="C218" s="1014"/>
      <c r="D218" s="1014"/>
      <c r="E218" s="1014"/>
      <c r="F218" s="1014"/>
      <c r="G218" s="1014"/>
      <c r="H218" s="1014"/>
      <c r="I218" s="1014"/>
      <c r="J218" s="1014"/>
      <c r="K218" s="1014"/>
      <c r="L218" s="1014"/>
      <c r="M218" s="1014"/>
      <c r="N218" s="1014" t="s">
        <v>688</v>
      </c>
      <c r="O218" s="1014"/>
      <c r="P218" s="1014"/>
      <c r="Q218" s="1014"/>
      <c r="R218" s="1014"/>
      <c r="S218" s="1014"/>
      <c r="T218" s="1014"/>
      <c r="U218" s="1014"/>
      <c r="V218" s="1014"/>
      <c r="W218" s="219"/>
      <c r="X218" s="1014" t="s">
        <v>5</v>
      </c>
      <c r="Y218" s="1014"/>
      <c r="Z218" s="1014"/>
      <c r="AA218" s="1014"/>
      <c r="AB218" s="1014"/>
      <c r="AC218" s="1014"/>
      <c r="AD218" s="1014"/>
      <c r="AE218" s="1014"/>
      <c r="AF218" s="1014"/>
      <c r="AG218" s="1014"/>
      <c r="AH218" s="1014"/>
      <c r="AI218" s="1014"/>
      <c r="AJ218" s="1014"/>
      <c r="AK218" s="1014"/>
      <c r="AL218" s="1015" t="s">
        <v>688</v>
      </c>
      <c r="AM218" s="1015"/>
      <c r="AN218" s="1015"/>
      <c r="AO218" s="1015"/>
      <c r="AP218" s="1015"/>
      <c r="AQ218" s="1015"/>
      <c r="AR218" s="1015"/>
      <c r="AS218" s="1015"/>
      <c r="AT218" s="209"/>
      <c r="AU218" s="220"/>
      <c r="AV218" s="185"/>
      <c r="AW218" s="1014" t="s">
        <v>5</v>
      </c>
      <c r="AX218" s="1014"/>
      <c r="AY218" s="1014"/>
      <c r="AZ218" s="1014"/>
      <c r="BA218" s="1014"/>
      <c r="BB218" s="1014"/>
      <c r="BC218" s="1014"/>
      <c r="BD218" s="1014"/>
      <c r="BE218" s="1014"/>
      <c r="BF218" s="1014"/>
      <c r="BG218" s="1014"/>
      <c r="BH218" s="1014"/>
      <c r="BI218" s="1014"/>
      <c r="BJ218" s="1014" t="s">
        <v>688</v>
      </c>
      <c r="BK218" s="1014"/>
      <c r="BL218" s="1014"/>
      <c r="BM218" s="1014"/>
      <c r="BN218" s="1014"/>
      <c r="BO218" s="1014"/>
      <c r="BP218" s="1014"/>
      <c r="BQ218" s="1014"/>
      <c r="BR218" s="1014"/>
      <c r="BS218" s="219"/>
      <c r="BT218" s="1014" t="s">
        <v>5</v>
      </c>
      <c r="BU218" s="1014"/>
      <c r="BV218" s="1014"/>
      <c r="BW218" s="1014"/>
      <c r="BX218" s="1014"/>
      <c r="BY218" s="1014"/>
      <c r="BZ218" s="1014"/>
      <c r="CA218" s="1014"/>
      <c r="CB218" s="1014"/>
      <c r="CC218" s="1014"/>
      <c r="CD218" s="1014"/>
      <c r="CE218" s="1014"/>
      <c r="CF218" s="1014"/>
      <c r="CG218" s="1014"/>
      <c r="CH218" s="1015" t="s">
        <v>688</v>
      </c>
      <c r="CI218" s="1015"/>
      <c r="CJ218" s="1015"/>
      <c r="CK218" s="1015"/>
      <c r="CL218" s="1015"/>
      <c r="CM218" s="1015"/>
      <c r="CN218" s="1015"/>
      <c r="CO218" s="1015"/>
      <c r="CP218" s="209"/>
      <c r="CQ218" s="220"/>
      <c r="CS218" s="1014" t="s">
        <v>5</v>
      </c>
      <c r="CT218" s="1014"/>
      <c r="CU218" s="1014"/>
      <c r="CV218" s="1014"/>
      <c r="CW218" s="1014"/>
      <c r="CX218" s="1014"/>
      <c r="CY218" s="1014"/>
      <c r="CZ218" s="1014"/>
      <c r="DA218" s="1014"/>
      <c r="DB218" s="1014"/>
      <c r="DC218" s="1014"/>
      <c r="DD218" s="1014"/>
      <c r="DE218" s="1014"/>
      <c r="DF218" s="1014" t="s">
        <v>688</v>
      </c>
      <c r="DG218" s="1014"/>
      <c r="DH218" s="1014"/>
      <c r="DI218" s="1014"/>
      <c r="DJ218" s="1014"/>
      <c r="DK218" s="1014"/>
      <c r="DL218" s="1014"/>
      <c r="DM218" s="1014"/>
      <c r="DN218" s="1014"/>
      <c r="DO218" s="219"/>
      <c r="DP218" s="1014" t="s">
        <v>5</v>
      </c>
      <c r="DQ218" s="1014"/>
      <c r="DR218" s="1014"/>
      <c r="DS218" s="1014"/>
      <c r="DT218" s="1014"/>
      <c r="DU218" s="1014"/>
      <c r="DV218" s="1014"/>
      <c r="DW218" s="1014"/>
      <c r="DX218" s="1014"/>
      <c r="DY218" s="1014"/>
      <c r="DZ218" s="1014"/>
      <c r="EA218" s="1014"/>
      <c r="EB218" s="1014"/>
      <c r="EC218" s="1014"/>
      <c r="ED218" s="1015" t="s">
        <v>688</v>
      </c>
      <c r="EE218" s="1015"/>
      <c r="EF218" s="1015"/>
      <c r="EG218" s="1015"/>
      <c r="EH218" s="1015"/>
      <c r="EI218" s="1015"/>
      <c r="EJ218" s="1015"/>
      <c r="EK218" s="1015"/>
      <c r="EL218" s="209"/>
      <c r="EM218" s="220"/>
    </row>
    <row r="219" spans="1:143" ht="18.75" customHeight="1">
      <c r="A219" s="1016"/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16"/>
      <c r="T219" s="1016"/>
      <c r="U219" s="1016"/>
      <c r="V219" s="1016"/>
      <c r="W219" s="1016"/>
      <c r="X219" s="1017"/>
      <c r="Y219" s="1017"/>
      <c r="Z219" s="1017"/>
      <c r="AA219" s="1017"/>
      <c r="AB219" s="1017"/>
      <c r="AC219" s="1017"/>
      <c r="AD219" s="1017"/>
      <c r="AE219" s="1017"/>
      <c r="AF219" s="1017"/>
      <c r="AG219" s="1017"/>
      <c r="AH219" s="1017"/>
      <c r="AI219" s="1017"/>
      <c r="AJ219" s="1017"/>
      <c r="AK219" s="1017"/>
      <c r="AL219" s="1017"/>
      <c r="AM219" s="1017"/>
      <c r="AN219" s="1017"/>
      <c r="AO219" s="1017"/>
      <c r="AP219" s="1017"/>
      <c r="AQ219" s="1017"/>
      <c r="AR219" s="1017"/>
      <c r="AS219" s="1017"/>
      <c r="AT219" s="1017"/>
      <c r="AU219" s="220"/>
      <c r="AV219" s="185"/>
      <c r="AW219" s="1016"/>
      <c r="AX219" s="1016"/>
      <c r="AY219" s="1016"/>
      <c r="AZ219" s="1016"/>
      <c r="BA219" s="1016"/>
      <c r="BB219" s="1016"/>
      <c r="BC219" s="101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7"/>
      <c r="BU219" s="1017"/>
      <c r="BV219" s="1017"/>
      <c r="BW219" s="1017"/>
      <c r="BX219" s="1017"/>
      <c r="BY219" s="1017"/>
      <c r="BZ219" s="1017"/>
      <c r="CA219" s="1017"/>
      <c r="CB219" s="1017"/>
      <c r="CC219" s="1017"/>
      <c r="CD219" s="1017"/>
      <c r="CE219" s="1017"/>
      <c r="CF219" s="1017"/>
      <c r="CG219" s="1017"/>
      <c r="CH219" s="1017"/>
      <c r="CI219" s="1017"/>
      <c r="CJ219" s="1017"/>
      <c r="CK219" s="1017"/>
      <c r="CL219" s="1017"/>
      <c r="CM219" s="1017"/>
      <c r="CN219" s="1017"/>
      <c r="CO219" s="1017"/>
      <c r="CP219" s="1017"/>
      <c r="CQ219" s="220"/>
      <c r="CS219" s="1016"/>
      <c r="CT219" s="1016"/>
      <c r="CU219" s="1016"/>
      <c r="CV219" s="1016"/>
      <c r="CW219" s="1016"/>
      <c r="CX219" s="1016"/>
      <c r="CY219" s="1016"/>
      <c r="CZ219" s="1016"/>
      <c r="DA219" s="1016"/>
      <c r="DB219" s="1016"/>
      <c r="DC219" s="1016"/>
      <c r="DD219" s="1016"/>
      <c r="DE219" s="1016"/>
      <c r="DF219" s="1016"/>
      <c r="DG219" s="1016"/>
      <c r="DH219" s="1016"/>
      <c r="DI219" s="1016"/>
      <c r="DJ219" s="1016"/>
      <c r="DK219" s="1016"/>
      <c r="DL219" s="1016"/>
      <c r="DM219" s="1016"/>
      <c r="DN219" s="1016"/>
      <c r="DO219" s="1016"/>
      <c r="DP219" s="1017"/>
      <c r="DQ219" s="1017"/>
      <c r="DR219" s="1017"/>
      <c r="DS219" s="1017"/>
      <c r="DT219" s="1017"/>
      <c r="DU219" s="1017"/>
      <c r="DV219" s="1017"/>
      <c r="DW219" s="1017"/>
      <c r="DX219" s="1017"/>
      <c r="DY219" s="1017"/>
      <c r="DZ219" s="1017"/>
      <c r="EA219" s="1017"/>
      <c r="EB219" s="1017"/>
      <c r="EC219" s="1017"/>
      <c r="ED219" s="1017"/>
      <c r="EE219" s="1017"/>
      <c r="EF219" s="1017"/>
      <c r="EG219" s="1017"/>
      <c r="EH219" s="1017"/>
      <c r="EI219" s="1017"/>
      <c r="EJ219" s="1017"/>
      <c r="EK219" s="1017"/>
      <c r="EL219" s="1017"/>
      <c r="EM219" s="220"/>
    </row>
    <row r="220" spans="1:143" ht="18.75" customHeight="1">
      <c r="A220" s="1008" t="s">
        <v>1119</v>
      </c>
      <c r="B220" s="1009"/>
      <c r="C220" s="1009"/>
      <c r="D220" s="1009"/>
      <c r="E220" s="1009"/>
      <c r="F220" s="1009"/>
      <c r="G220" s="1009"/>
      <c r="H220" s="1009"/>
      <c r="I220" s="1009"/>
      <c r="J220" s="1009"/>
      <c r="K220" s="1009"/>
      <c r="L220" s="1009"/>
      <c r="M220" s="1009"/>
      <c r="N220" s="1009"/>
      <c r="O220" s="1009"/>
      <c r="P220" s="1009"/>
      <c r="Q220" s="1009"/>
      <c r="R220" s="1009"/>
      <c r="S220" s="1009"/>
      <c r="T220" s="1009"/>
      <c r="U220" s="1009"/>
      <c r="V220" s="1009"/>
      <c r="W220" s="1009"/>
      <c r="X220" s="1008" t="s">
        <v>1119</v>
      </c>
      <c r="Y220" s="1009"/>
      <c r="Z220" s="1009"/>
      <c r="AA220" s="1009"/>
      <c r="AB220" s="1009"/>
      <c r="AC220" s="1009"/>
      <c r="AD220" s="1009"/>
      <c r="AE220" s="1009"/>
      <c r="AF220" s="1009"/>
      <c r="AG220" s="1009"/>
      <c r="AH220" s="1009"/>
      <c r="AI220" s="1009"/>
      <c r="AJ220" s="1009"/>
      <c r="AK220" s="1009"/>
      <c r="AL220" s="1009"/>
      <c r="AM220" s="1009"/>
      <c r="AN220" s="1009"/>
      <c r="AO220" s="1009"/>
      <c r="AP220" s="1009"/>
      <c r="AQ220" s="1009"/>
      <c r="AR220" s="1009"/>
      <c r="AS220" s="1009"/>
      <c r="AT220" s="1009"/>
      <c r="AU220" s="220"/>
      <c r="AV220" s="185"/>
      <c r="AW220" s="1008" t="s">
        <v>1119</v>
      </c>
      <c r="AX220" s="1009"/>
      <c r="AY220" s="1009"/>
      <c r="AZ220" s="1009"/>
      <c r="BA220" s="1009"/>
      <c r="BB220" s="1009"/>
      <c r="BC220" s="1009"/>
      <c r="BD220" s="1009"/>
      <c r="BE220" s="1009"/>
      <c r="BF220" s="1009"/>
      <c r="BG220" s="1009"/>
      <c r="BH220" s="1009"/>
      <c r="BI220" s="1009"/>
      <c r="BJ220" s="1009"/>
      <c r="BK220" s="1009"/>
      <c r="BL220" s="1009"/>
      <c r="BM220" s="1009"/>
      <c r="BN220" s="1009"/>
      <c r="BO220" s="1009"/>
      <c r="BP220" s="1009"/>
      <c r="BQ220" s="1009"/>
      <c r="BR220" s="1009"/>
      <c r="BS220" s="1009"/>
      <c r="BT220" s="1008" t="s">
        <v>1119</v>
      </c>
      <c r="BU220" s="1009"/>
      <c r="BV220" s="1009"/>
      <c r="BW220" s="1009"/>
      <c r="BX220" s="1009"/>
      <c r="BY220" s="1009"/>
      <c r="BZ220" s="1009"/>
      <c r="CA220" s="1009"/>
      <c r="CB220" s="1009"/>
      <c r="CC220" s="1009"/>
      <c r="CD220" s="1009"/>
      <c r="CE220" s="1009"/>
      <c r="CF220" s="1009"/>
      <c r="CG220" s="1009"/>
      <c r="CH220" s="1009"/>
      <c r="CI220" s="1009"/>
      <c r="CJ220" s="1009"/>
      <c r="CK220" s="1009"/>
      <c r="CL220" s="1009"/>
      <c r="CM220" s="1009"/>
      <c r="CN220" s="1009"/>
      <c r="CO220" s="1009"/>
      <c r="CP220" s="1009"/>
      <c r="CQ220" s="220"/>
      <c r="CS220" s="1008" t="s">
        <v>1119</v>
      </c>
      <c r="CT220" s="1009"/>
      <c r="CU220" s="1009"/>
      <c r="CV220" s="1009"/>
      <c r="CW220" s="1009"/>
      <c r="CX220" s="1009"/>
      <c r="CY220" s="1009"/>
      <c r="CZ220" s="1009"/>
      <c r="DA220" s="1009"/>
      <c r="DB220" s="1009"/>
      <c r="DC220" s="1009"/>
      <c r="DD220" s="1009"/>
      <c r="DE220" s="1009"/>
      <c r="DF220" s="1009"/>
      <c r="DG220" s="1009"/>
      <c r="DH220" s="1009"/>
      <c r="DI220" s="1009"/>
      <c r="DJ220" s="1009"/>
      <c r="DK220" s="1009"/>
      <c r="DL220" s="1009"/>
      <c r="DM220" s="1009"/>
      <c r="DN220" s="1009"/>
      <c r="DO220" s="1009"/>
      <c r="DP220" s="1008" t="s">
        <v>1119</v>
      </c>
      <c r="DQ220" s="1009"/>
      <c r="DR220" s="1009"/>
      <c r="DS220" s="1009"/>
      <c r="DT220" s="1009"/>
      <c r="DU220" s="1009"/>
      <c r="DV220" s="1009"/>
      <c r="DW220" s="1009"/>
      <c r="DX220" s="1009"/>
      <c r="DY220" s="1009"/>
      <c r="DZ220" s="1009"/>
      <c r="EA220" s="1009"/>
      <c r="EB220" s="1009"/>
      <c r="EC220" s="1009"/>
      <c r="ED220" s="1009"/>
      <c r="EE220" s="1009"/>
      <c r="EF220" s="1009"/>
      <c r="EG220" s="1009"/>
      <c r="EH220" s="1009"/>
      <c r="EI220" s="1009"/>
      <c r="EJ220" s="1009"/>
      <c r="EK220" s="1009"/>
      <c r="EL220" s="1009"/>
      <c r="EM220" s="220"/>
    </row>
    <row r="221" spans="1:143" ht="18.75" customHeight="1">
      <c r="A221" s="185"/>
      <c r="B221" s="221"/>
      <c r="C221" s="221"/>
      <c r="D221" s="221"/>
      <c r="E221" s="221"/>
      <c r="F221" s="221"/>
      <c r="G221" s="221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185"/>
      <c r="X221" s="185"/>
      <c r="Y221" s="185"/>
      <c r="Z221" s="221"/>
      <c r="AA221" s="1006" t="s">
        <v>369</v>
      </c>
      <c r="AB221" s="1006"/>
      <c r="AC221" s="1006"/>
      <c r="AD221" s="221"/>
      <c r="AE221" s="221"/>
      <c r="AF221" s="221"/>
      <c r="AG221" s="221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1"/>
      <c r="AR221" s="221"/>
      <c r="AS221" s="221"/>
      <c r="AT221" s="221"/>
      <c r="AU221" s="221"/>
      <c r="AV221" s="185"/>
      <c r="AW221" s="185"/>
      <c r="AX221" s="221"/>
      <c r="AY221" s="221"/>
      <c r="AZ221" s="221"/>
      <c r="BA221" s="221"/>
      <c r="BB221" s="221"/>
      <c r="BC221" s="221"/>
      <c r="BD221" s="221"/>
      <c r="BE221" s="221"/>
      <c r="BF221" s="221"/>
      <c r="BG221" s="221"/>
      <c r="BH221" s="221"/>
      <c r="BI221" s="221"/>
      <c r="BJ221" s="221"/>
      <c r="BK221" s="221"/>
      <c r="BL221" s="221"/>
      <c r="BM221" s="221"/>
      <c r="BN221" s="221"/>
      <c r="BO221" s="221"/>
      <c r="BP221" s="221"/>
      <c r="BQ221" s="221"/>
      <c r="BR221" s="221"/>
      <c r="BS221" s="185"/>
      <c r="BT221" s="185"/>
      <c r="BU221" s="185"/>
      <c r="BV221" s="221"/>
      <c r="BW221" s="1006" t="s">
        <v>369</v>
      </c>
      <c r="BX221" s="1006"/>
      <c r="BY221" s="1006"/>
      <c r="BZ221" s="221"/>
      <c r="CA221" s="221"/>
      <c r="CB221" s="221"/>
      <c r="CC221" s="221"/>
      <c r="CD221" s="221"/>
      <c r="CE221" s="221"/>
      <c r="CF221" s="221"/>
      <c r="CG221" s="221"/>
      <c r="CH221" s="221"/>
      <c r="CI221" s="221"/>
      <c r="CJ221" s="221"/>
      <c r="CK221" s="221"/>
      <c r="CL221" s="221"/>
      <c r="CM221" s="221"/>
      <c r="CN221" s="221"/>
      <c r="CO221" s="221"/>
      <c r="CP221" s="221"/>
      <c r="CQ221" s="221"/>
      <c r="CS221" s="185"/>
      <c r="CT221" s="221"/>
      <c r="CU221" s="221"/>
      <c r="CV221" s="221"/>
      <c r="CW221" s="221"/>
      <c r="CX221" s="221"/>
      <c r="CY221" s="221"/>
      <c r="CZ221" s="221"/>
      <c r="DA221" s="221"/>
      <c r="DB221" s="221"/>
      <c r="DC221" s="221"/>
      <c r="DD221" s="221"/>
      <c r="DE221" s="221"/>
      <c r="DF221" s="221"/>
      <c r="DG221" s="221"/>
      <c r="DH221" s="221"/>
      <c r="DI221" s="221"/>
      <c r="DJ221" s="221"/>
      <c r="DK221" s="221"/>
      <c r="DL221" s="221"/>
      <c r="DM221" s="221"/>
      <c r="DN221" s="221"/>
      <c r="DO221" s="185"/>
      <c r="DP221" s="185"/>
      <c r="DQ221" s="185"/>
      <c r="DR221" s="221"/>
      <c r="DS221" s="1006" t="s">
        <v>369</v>
      </c>
      <c r="DT221" s="1006"/>
      <c r="DU221" s="1006"/>
      <c r="DV221" s="221"/>
      <c r="DW221" s="221"/>
      <c r="DX221" s="221"/>
      <c r="DY221" s="221"/>
      <c r="DZ221" s="221"/>
      <c r="EA221" s="221"/>
      <c r="EB221" s="221"/>
      <c r="EC221" s="221"/>
      <c r="ED221" s="221"/>
      <c r="EE221" s="221"/>
      <c r="EF221" s="221"/>
      <c r="EG221" s="221"/>
      <c r="EH221" s="221"/>
      <c r="EI221" s="221"/>
      <c r="EJ221" s="221"/>
      <c r="EK221" s="221"/>
      <c r="EL221" s="221"/>
      <c r="EM221" s="221"/>
    </row>
    <row r="222" spans="1:143" ht="18.75" customHeight="1">
      <c r="A222" s="185"/>
      <c r="B222" s="224"/>
      <c r="C222" s="22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185"/>
      <c r="AU222" s="185"/>
      <c r="AV222" s="185"/>
      <c r="AW222" s="185"/>
      <c r="AX222" s="224"/>
      <c r="AY222" s="225"/>
      <c r="AZ222" s="185"/>
      <c r="BA222" s="185"/>
      <c r="BB222" s="185"/>
      <c r="BC222" s="185"/>
      <c r="BD222" s="185"/>
      <c r="BE222" s="185"/>
      <c r="BF222" s="185"/>
      <c r="BG222" s="185"/>
      <c r="BH222" s="185"/>
      <c r="BI222" s="185"/>
      <c r="BJ222" s="185"/>
      <c r="BK222" s="185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185"/>
      <c r="BZ222" s="185"/>
      <c r="CA222" s="185"/>
      <c r="CB222" s="185"/>
      <c r="CC222" s="185"/>
      <c r="CD222" s="185"/>
      <c r="CE222" s="185"/>
      <c r="CF222" s="185"/>
      <c r="CG222" s="185"/>
      <c r="CH222" s="185"/>
      <c r="CI222" s="185"/>
      <c r="CJ222" s="185"/>
      <c r="CK222" s="185"/>
      <c r="CL222" s="185"/>
      <c r="CM222" s="185"/>
      <c r="CN222" s="185"/>
      <c r="CO222" s="185"/>
      <c r="CP222" s="185"/>
      <c r="CQ222" s="185"/>
      <c r="CS222" s="185"/>
      <c r="CT222" s="224"/>
      <c r="CU222" s="225"/>
      <c r="CV222" s="185"/>
      <c r="CW222" s="185"/>
      <c r="CX222" s="185"/>
      <c r="CY222" s="185"/>
      <c r="CZ222" s="185"/>
      <c r="DA222" s="185"/>
      <c r="DB222" s="185"/>
      <c r="DC222" s="185"/>
      <c r="DD222" s="185"/>
      <c r="DE222" s="185"/>
      <c r="DF222" s="185"/>
      <c r="DG222" s="185"/>
      <c r="DH222" s="185"/>
      <c r="DI222" s="185"/>
      <c r="DJ222" s="185"/>
      <c r="DK222" s="185"/>
      <c r="DL222" s="185"/>
      <c r="DM222" s="185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5"/>
      <c r="EE222" s="185"/>
      <c r="EF222" s="185"/>
      <c r="EG222" s="185"/>
      <c r="EH222" s="185"/>
      <c r="EI222" s="185"/>
      <c r="EJ222" s="185"/>
      <c r="EK222" s="185"/>
      <c r="EL222" s="185"/>
      <c r="EM222" s="185"/>
    </row>
    <row r="223" spans="1:143" ht="18.75" customHeight="1">
      <c r="A223" s="185"/>
      <c r="B223" s="224"/>
      <c r="C223" s="224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185"/>
      <c r="AU223" s="185"/>
      <c r="AV223" s="185"/>
      <c r="AW223" s="185"/>
      <c r="AX223" s="224"/>
      <c r="AY223" s="224"/>
      <c r="AZ223" s="185"/>
      <c r="BA223" s="185"/>
      <c r="BB223" s="185"/>
      <c r="BC223" s="185"/>
      <c r="BD223" s="185"/>
      <c r="BE223" s="185"/>
      <c r="BF223" s="185"/>
      <c r="BG223" s="185"/>
      <c r="BH223" s="185"/>
      <c r="BI223" s="185"/>
      <c r="BJ223" s="185"/>
      <c r="BK223" s="185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185"/>
      <c r="BZ223" s="185"/>
      <c r="CA223" s="185"/>
      <c r="CB223" s="185"/>
      <c r="CC223" s="185"/>
      <c r="CD223" s="185"/>
      <c r="CE223" s="185"/>
      <c r="CF223" s="185"/>
      <c r="CG223" s="185"/>
      <c r="CH223" s="185"/>
      <c r="CI223" s="185"/>
      <c r="CJ223" s="185"/>
      <c r="CK223" s="185"/>
      <c r="CL223" s="185"/>
      <c r="CM223" s="185"/>
      <c r="CN223" s="185"/>
      <c r="CO223" s="185"/>
      <c r="CP223" s="185"/>
      <c r="CQ223" s="185"/>
      <c r="CS223" s="185"/>
      <c r="CT223" s="224"/>
      <c r="CU223" s="224"/>
      <c r="CV223" s="185"/>
      <c r="CW223" s="185"/>
      <c r="CX223" s="185"/>
      <c r="CY223" s="185"/>
      <c r="CZ223" s="185"/>
      <c r="DA223" s="185"/>
      <c r="DB223" s="185"/>
      <c r="DC223" s="185"/>
      <c r="DD223" s="185"/>
      <c r="DE223" s="185"/>
      <c r="DF223" s="185"/>
      <c r="DG223" s="185"/>
      <c r="DH223" s="185"/>
      <c r="DI223" s="185"/>
      <c r="DJ223" s="185"/>
      <c r="DK223" s="185"/>
      <c r="DL223" s="185"/>
      <c r="DM223" s="185"/>
      <c r="DN223" s="185"/>
      <c r="DO223" s="185"/>
      <c r="DP223" s="185"/>
      <c r="DQ223" s="185"/>
      <c r="DR223" s="185"/>
      <c r="DS223" s="185"/>
      <c r="DT223" s="185"/>
      <c r="DU223" s="185"/>
      <c r="DV223" s="185"/>
      <c r="DW223" s="185"/>
      <c r="DX223" s="185"/>
      <c r="DY223" s="185"/>
      <c r="DZ223" s="185"/>
      <c r="EA223" s="185"/>
      <c r="EB223" s="185"/>
      <c r="EC223" s="185"/>
      <c r="ED223" s="185"/>
      <c r="EE223" s="185"/>
      <c r="EF223" s="185"/>
      <c r="EG223" s="185"/>
      <c r="EH223" s="185"/>
      <c r="EI223" s="185"/>
      <c r="EJ223" s="185"/>
      <c r="EK223" s="185"/>
      <c r="EL223" s="185"/>
      <c r="EM223" s="185"/>
    </row>
    <row r="224" spans="1:143" ht="18.75" customHeight="1">
      <c r="A224" s="185"/>
      <c r="B224" s="221"/>
      <c r="C224" s="221"/>
      <c r="D224" s="221"/>
      <c r="E224" s="221"/>
      <c r="F224" s="221"/>
      <c r="G224" s="221"/>
      <c r="H224" s="221"/>
      <c r="I224" s="221"/>
      <c r="J224" s="221"/>
      <c r="K224" s="185"/>
      <c r="L224" s="185"/>
      <c r="M224" s="185"/>
      <c r="N224" s="221"/>
      <c r="O224" s="221"/>
      <c r="P224" s="221"/>
      <c r="Q224" s="221"/>
      <c r="R224" s="221"/>
      <c r="S224" s="221"/>
      <c r="T224" s="221"/>
      <c r="U224" s="221"/>
      <c r="V224" s="221"/>
      <c r="W224" s="1010" t="s">
        <v>714</v>
      </c>
      <c r="X224" s="1011"/>
      <c r="Y224" s="1011"/>
      <c r="Z224" s="1011"/>
      <c r="AA224" s="1011"/>
      <c r="AB224" s="1011"/>
      <c r="AC224" s="1011"/>
      <c r="AD224" s="1011"/>
      <c r="AE224" s="1011"/>
      <c r="AF224" s="1011"/>
      <c r="AG224" s="1011"/>
      <c r="AH224" s="1011"/>
      <c r="AI224" s="1011"/>
      <c r="AJ224" s="1011"/>
      <c r="AK224" s="1011"/>
      <c r="AL224" s="1011"/>
      <c r="AM224" s="1011"/>
      <c r="AN224" s="1011"/>
      <c r="AO224" s="1011"/>
      <c r="AP224" s="1011"/>
      <c r="AQ224" s="1011"/>
      <c r="AR224" s="1011"/>
      <c r="AS224" s="1011"/>
      <c r="AT224" s="1011"/>
      <c r="AU224" s="1011"/>
      <c r="AV224" s="185"/>
      <c r="AW224" s="185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185"/>
      <c r="BH224" s="185"/>
      <c r="BI224" s="185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1010" t="s">
        <v>714</v>
      </c>
      <c r="BT224" s="1011"/>
      <c r="BU224" s="1011"/>
      <c r="BV224" s="1011"/>
      <c r="BW224" s="1011"/>
      <c r="BX224" s="1011"/>
      <c r="BY224" s="1011"/>
      <c r="BZ224" s="1011"/>
      <c r="CA224" s="1011"/>
      <c r="CB224" s="1011"/>
      <c r="CC224" s="1011"/>
      <c r="CD224" s="1011"/>
      <c r="CE224" s="1011"/>
      <c r="CF224" s="1011"/>
      <c r="CG224" s="1011"/>
      <c r="CH224" s="1011"/>
      <c r="CI224" s="1011"/>
      <c r="CJ224" s="1011"/>
      <c r="CK224" s="1011"/>
      <c r="CL224" s="1011"/>
      <c r="CM224" s="1011"/>
      <c r="CN224" s="1011"/>
      <c r="CO224" s="1011"/>
      <c r="CP224" s="1011"/>
      <c r="CQ224" s="1011"/>
      <c r="CS224" s="185"/>
      <c r="CT224" s="221"/>
      <c r="CU224" s="221"/>
      <c r="CV224" s="221"/>
      <c r="CW224" s="221"/>
      <c r="CX224" s="221"/>
      <c r="CY224" s="221"/>
      <c r="CZ224" s="221"/>
      <c r="DA224" s="221"/>
      <c r="DB224" s="221"/>
      <c r="DC224" s="185"/>
      <c r="DD224" s="185"/>
      <c r="DE224" s="185"/>
      <c r="DF224" s="221"/>
      <c r="DG224" s="221"/>
      <c r="DH224" s="221"/>
      <c r="DI224" s="221"/>
      <c r="DJ224" s="221"/>
      <c r="DK224" s="221"/>
      <c r="DL224" s="221"/>
      <c r="DM224" s="221"/>
      <c r="DN224" s="221"/>
      <c r="DO224" s="1010" t="s">
        <v>714</v>
      </c>
      <c r="DP224" s="1011"/>
      <c r="DQ224" s="1011"/>
      <c r="DR224" s="1011"/>
      <c r="DS224" s="1011"/>
      <c r="DT224" s="1011"/>
      <c r="DU224" s="1011"/>
      <c r="DV224" s="1011"/>
      <c r="DW224" s="1011"/>
      <c r="DX224" s="1011"/>
      <c r="DY224" s="1011"/>
      <c r="DZ224" s="1011"/>
      <c r="EA224" s="1011"/>
      <c r="EB224" s="1011"/>
      <c r="EC224" s="1011"/>
      <c r="ED224" s="1011"/>
      <c r="EE224" s="1011"/>
      <c r="EF224" s="1011"/>
      <c r="EG224" s="1011"/>
      <c r="EH224" s="1011"/>
      <c r="EI224" s="1011"/>
      <c r="EJ224" s="1011"/>
      <c r="EK224" s="1011"/>
      <c r="EL224" s="1011"/>
      <c r="EM224" s="1011"/>
    </row>
    <row r="225" spans="1:143" ht="18.75" customHeight="1">
      <c r="A225" s="185"/>
      <c r="B225" s="221"/>
      <c r="C225" s="221"/>
      <c r="D225" s="221"/>
      <c r="E225" s="221"/>
      <c r="F225" s="221"/>
      <c r="G225" s="221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1012" t="s">
        <v>551</v>
      </c>
      <c r="X225" s="1012"/>
      <c r="Y225" s="1012"/>
      <c r="Z225" s="1049">
        <f>AF$36</f>
        <v>0</v>
      </c>
      <c r="AA225" s="1049"/>
      <c r="AB225" s="222" t="s">
        <v>524</v>
      </c>
      <c r="AC225" s="1049">
        <f>AI$36</f>
        <v>0</v>
      </c>
      <c r="AD225" s="1049"/>
      <c r="AE225" s="1049"/>
      <c r="AF225" s="1049"/>
      <c r="AG225" s="1049"/>
      <c r="AH225" s="1049"/>
      <c r="AI225" s="1049"/>
      <c r="AJ225" s="1049">
        <f>AP$36</f>
        <v>0</v>
      </c>
      <c r="AK225" s="1049"/>
      <c r="AL225" s="1049"/>
      <c r="AM225" s="1049"/>
      <c r="AN225" s="1013" t="s">
        <v>375</v>
      </c>
      <c r="AO225" s="1013"/>
      <c r="AP225" s="1004" t="s">
        <v>680</v>
      </c>
      <c r="AQ225" s="1004"/>
      <c r="AR225" s="1005">
        <f>AQ$35</f>
        <v>0</v>
      </c>
      <c r="AS225" s="1005"/>
      <c r="AT225" s="1005"/>
      <c r="AU225" s="1005"/>
      <c r="AV225" s="185"/>
      <c r="AW225" s="185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221"/>
      <c r="BH225" s="221"/>
      <c r="BI225" s="221"/>
      <c r="BJ225" s="221"/>
      <c r="BK225" s="221"/>
      <c r="BL225" s="221"/>
      <c r="BM225" s="221"/>
      <c r="BN225" s="221"/>
      <c r="BO225" s="221"/>
      <c r="BP225" s="221"/>
      <c r="BQ225" s="221"/>
      <c r="BR225" s="221"/>
      <c r="BS225" s="1012" t="s">
        <v>551</v>
      </c>
      <c r="BT225" s="1012"/>
      <c r="BU225" s="1012"/>
      <c r="BV225" s="1049">
        <f>CB$36</f>
        <v>0</v>
      </c>
      <c r="BW225" s="1049"/>
      <c r="BX225" s="222" t="s">
        <v>524</v>
      </c>
      <c r="BY225" s="1049">
        <f>CE$36</f>
        <v>0</v>
      </c>
      <c r="BZ225" s="1049"/>
      <c r="CA225" s="1049"/>
      <c r="CB225" s="1049"/>
      <c r="CC225" s="1049"/>
      <c r="CD225" s="1049"/>
      <c r="CE225" s="1049"/>
      <c r="CF225" s="1049">
        <f>CL$36</f>
        <v>0</v>
      </c>
      <c r="CG225" s="1049"/>
      <c r="CH225" s="1049"/>
      <c r="CI225" s="1049"/>
      <c r="CJ225" s="1013" t="s">
        <v>375</v>
      </c>
      <c r="CK225" s="1013"/>
      <c r="CL225" s="1004" t="s">
        <v>680</v>
      </c>
      <c r="CM225" s="1004"/>
      <c r="CN225" s="1005">
        <f>CM$35</f>
        <v>0</v>
      </c>
      <c r="CO225" s="1005"/>
      <c r="CP225" s="1005"/>
      <c r="CQ225" s="1005"/>
      <c r="CS225" s="185"/>
      <c r="CT225" s="221"/>
      <c r="CU225" s="221"/>
      <c r="CV225" s="221"/>
      <c r="CW225" s="221"/>
      <c r="CX225" s="221"/>
      <c r="CY225" s="221"/>
      <c r="CZ225" s="221"/>
      <c r="DA225" s="221"/>
      <c r="DB225" s="221"/>
      <c r="DC225" s="221"/>
      <c r="DD225" s="221"/>
      <c r="DE225" s="221"/>
      <c r="DF225" s="221"/>
      <c r="DG225" s="221"/>
      <c r="DH225" s="221"/>
      <c r="DI225" s="221"/>
      <c r="DJ225" s="221"/>
      <c r="DK225" s="221"/>
      <c r="DL225" s="221"/>
      <c r="DM225" s="221"/>
      <c r="DN225" s="221"/>
      <c r="DO225" s="1012" t="s">
        <v>551</v>
      </c>
      <c r="DP225" s="1012"/>
      <c r="DQ225" s="1012"/>
      <c r="DR225" s="1049">
        <f>DX$36</f>
        <v>0</v>
      </c>
      <c r="DS225" s="1049"/>
      <c r="DT225" s="222" t="s">
        <v>524</v>
      </c>
      <c r="DU225" s="1049">
        <f>EA$36</f>
        <v>0</v>
      </c>
      <c r="DV225" s="1049"/>
      <c r="DW225" s="1049"/>
      <c r="DX225" s="1049"/>
      <c r="DY225" s="1049"/>
      <c r="DZ225" s="1049"/>
      <c r="EA225" s="1049"/>
      <c r="EB225" s="1049">
        <f>EH$36</f>
        <v>0</v>
      </c>
      <c r="EC225" s="1049"/>
      <c r="ED225" s="1049"/>
      <c r="EE225" s="1049"/>
      <c r="EF225" s="1013" t="s">
        <v>375</v>
      </c>
      <c r="EG225" s="1013"/>
      <c r="EH225" s="1004" t="s">
        <v>680</v>
      </c>
      <c r="EI225" s="1004"/>
      <c r="EJ225" s="1005">
        <f>EI$35</f>
        <v>0</v>
      </c>
      <c r="EK225" s="1005"/>
      <c r="EL225" s="1005"/>
      <c r="EM225" s="1005"/>
    </row>
    <row r="226" spans="1:143" ht="18.75" customHeight="1">
      <c r="A226" s="185"/>
      <c r="B226" s="228"/>
      <c r="C226" s="229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  <c r="AQ226" s="185"/>
      <c r="AR226" s="185"/>
      <c r="AS226" s="185"/>
      <c r="AT226" s="185"/>
      <c r="AU226" s="185"/>
      <c r="AV226" s="185"/>
      <c r="AW226" s="185"/>
      <c r="AX226" s="228"/>
      <c r="AY226" s="229"/>
      <c r="AZ226" s="185"/>
      <c r="BA226" s="185"/>
      <c r="BB226" s="185"/>
      <c r="BC226" s="185"/>
      <c r="BD226" s="185"/>
      <c r="BE226" s="185"/>
      <c r="BF226" s="185"/>
      <c r="BG226" s="185"/>
      <c r="BH226" s="185"/>
      <c r="BI226" s="185"/>
      <c r="BJ226" s="185"/>
      <c r="BK226" s="185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185"/>
      <c r="BZ226" s="185"/>
      <c r="CA226" s="185"/>
      <c r="CB226" s="185"/>
      <c r="CC226" s="185"/>
      <c r="CD226" s="185"/>
      <c r="CE226" s="185"/>
      <c r="CF226" s="185"/>
      <c r="CG226" s="185"/>
      <c r="CH226" s="185"/>
      <c r="CI226" s="185"/>
      <c r="CJ226" s="185"/>
      <c r="CK226" s="185"/>
      <c r="CL226" s="185"/>
      <c r="CM226" s="185"/>
      <c r="CN226" s="185"/>
      <c r="CO226" s="185"/>
      <c r="CP226" s="185"/>
      <c r="CQ226" s="185"/>
      <c r="CS226" s="185"/>
      <c r="CT226" s="228"/>
      <c r="CU226" s="229"/>
      <c r="CV226" s="185"/>
      <c r="CW226" s="185"/>
      <c r="CX226" s="185"/>
      <c r="CY226" s="185"/>
      <c r="CZ226" s="185"/>
      <c r="DA226" s="185"/>
      <c r="DB226" s="185"/>
      <c r="DC226" s="185"/>
      <c r="DD226" s="185"/>
      <c r="DE226" s="185"/>
      <c r="DF226" s="185"/>
      <c r="DG226" s="185"/>
      <c r="DH226" s="185"/>
      <c r="DI226" s="185"/>
      <c r="DJ226" s="185"/>
      <c r="DK226" s="185"/>
      <c r="DL226" s="185"/>
      <c r="DM226" s="185"/>
      <c r="DN226" s="185"/>
      <c r="DO226" s="185"/>
      <c r="DP226" s="185"/>
      <c r="DQ226" s="185"/>
      <c r="DR226" s="185"/>
      <c r="DS226" s="185"/>
      <c r="DT226" s="185"/>
      <c r="DU226" s="185"/>
      <c r="DV226" s="185"/>
      <c r="DW226" s="185"/>
      <c r="DX226" s="185"/>
      <c r="DY226" s="185"/>
      <c r="DZ226" s="185"/>
      <c r="EA226" s="185"/>
      <c r="EB226" s="185"/>
      <c r="EC226" s="185"/>
      <c r="ED226" s="185"/>
      <c r="EE226" s="185"/>
      <c r="EF226" s="185"/>
      <c r="EG226" s="185"/>
      <c r="EH226" s="185"/>
      <c r="EI226" s="185"/>
      <c r="EJ226" s="185"/>
      <c r="EK226" s="185"/>
      <c r="EL226" s="185"/>
      <c r="EM226" s="185"/>
    </row>
    <row r="227" spans="1:143" ht="18.75" customHeight="1">
      <c r="A227" s="185"/>
      <c r="B227" s="1007" t="s">
        <v>715</v>
      </c>
      <c r="C227" s="1007"/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1007"/>
      <c r="V227" s="1007"/>
      <c r="W227" s="1007"/>
      <c r="X227" s="1007"/>
      <c r="Y227" s="1007"/>
      <c r="Z227" s="1007"/>
      <c r="AA227" s="1007"/>
      <c r="AB227" s="1007"/>
      <c r="AC227" s="1007"/>
      <c r="AD227" s="1007"/>
      <c r="AE227" s="1007"/>
      <c r="AF227" s="1007"/>
      <c r="AG227" s="1007"/>
      <c r="AH227" s="1007"/>
      <c r="AI227" s="1007"/>
      <c r="AJ227" s="1007"/>
      <c r="AK227" s="1007"/>
      <c r="AL227" s="1007"/>
      <c r="AM227" s="1007"/>
      <c r="AN227" s="1007"/>
      <c r="AO227" s="1007"/>
      <c r="AP227" s="1007"/>
      <c r="AQ227" s="1007"/>
      <c r="AR227" s="1007"/>
      <c r="AS227" s="1007"/>
      <c r="AT227" s="1007"/>
      <c r="AU227" s="1007"/>
      <c r="AV227" s="185"/>
      <c r="AW227" s="185"/>
      <c r="AX227" s="1007" t="s">
        <v>715</v>
      </c>
      <c r="AY227" s="1007"/>
      <c r="AZ227" s="1007"/>
      <c r="BA227" s="1007"/>
      <c r="BB227" s="1007"/>
      <c r="BC227" s="1007"/>
      <c r="BD227" s="1007"/>
      <c r="BE227" s="1007"/>
      <c r="BF227" s="1007"/>
      <c r="BG227" s="1007"/>
      <c r="BH227" s="1007"/>
      <c r="BI227" s="1007"/>
      <c r="BJ227" s="1007"/>
      <c r="BK227" s="1007"/>
      <c r="BL227" s="1007"/>
      <c r="BM227" s="1007"/>
      <c r="BN227" s="1007"/>
      <c r="BO227" s="1007"/>
      <c r="BP227" s="1007"/>
      <c r="BQ227" s="1007"/>
      <c r="BR227" s="1007"/>
      <c r="BS227" s="1007"/>
      <c r="BT227" s="1007"/>
      <c r="BU227" s="1007"/>
      <c r="BV227" s="1007"/>
      <c r="BW227" s="1007"/>
      <c r="BX227" s="1007"/>
      <c r="BY227" s="1007"/>
      <c r="BZ227" s="1007"/>
      <c r="CA227" s="1007"/>
      <c r="CB227" s="1007"/>
      <c r="CC227" s="1007"/>
      <c r="CD227" s="1007"/>
      <c r="CE227" s="1007"/>
      <c r="CF227" s="1007"/>
      <c r="CG227" s="1007"/>
      <c r="CH227" s="1007"/>
      <c r="CI227" s="1007"/>
      <c r="CJ227" s="1007"/>
      <c r="CK227" s="1007"/>
      <c r="CL227" s="1007"/>
      <c r="CM227" s="1007"/>
      <c r="CN227" s="1007"/>
      <c r="CO227" s="1007"/>
      <c r="CP227" s="1007"/>
      <c r="CQ227" s="1007"/>
      <c r="CS227" s="185"/>
      <c r="CT227" s="1007" t="s">
        <v>715</v>
      </c>
      <c r="CU227" s="1007"/>
      <c r="CV227" s="1007"/>
      <c r="CW227" s="1007"/>
      <c r="CX227" s="1007"/>
      <c r="CY227" s="1007"/>
      <c r="CZ227" s="1007"/>
      <c r="DA227" s="1007"/>
      <c r="DB227" s="1007"/>
      <c r="DC227" s="1007"/>
      <c r="DD227" s="1007"/>
      <c r="DE227" s="1007"/>
      <c r="DF227" s="1007"/>
      <c r="DG227" s="1007"/>
      <c r="DH227" s="1007"/>
      <c r="DI227" s="1007"/>
      <c r="DJ227" s="1007"/>
      <c r="DK227" s="1007"/>
      <c r="DL227" s="1007"/>
      <c r="DM227" s="1007"/>
      <c r="DN227" s="1007"/>
      <c r="DO227" s="1007"/>
      <c r="DP227" s="1007"/>
      <c r="DQ227" s="1007"/>
      <c r="DR227" s="1007"/>
      <c r="DS227" s="1007"/>
      <c r="DT227" s="1007"/>
      <c r="DU227" s="1007"/>
      <c r="DV227" s="1007"/>
      <c r="DW227" s="1007"/>
      <c r="DX227" s="1007"/>
      <c r="DY227" s="1007"/>
      <c r="DZ227" s="1007"/>
      <c r="EA227" s="1007"/>
      <c r="EB227" s="1007"/>
      <c r="EC227" s="1007"/>
      <c r="ED227" s="1007"/>
      <c r="EE227" s="1007"/>
      <c r="EF227" s="1007"/>
      <c r="EG227" s="1007"/>
      <c r="EH227" s="1007"/>
      <c r="EI227" s="1007"/>
      <c r="EJ227" s="1007"/>
      <c r="EK227" s="1007"/>
      <c r="EL227" s="1007"/>
      <c r="EM227" s="1007"/>
    </row>
    <row r="228" spans="1:143" ht="18.75" customHeight="1">
      <c r="A228" s="185"/>
      <c r="B228" s="1007" t="s">
        <v>716</v>
      </c>
      <c r="C228" s="1007"/>
      <c r="D228" s="1007"/>
      <c r="E228" s="1007"/>
      <c r="F228" s="1007"/>
      <c r="G228" s="1007"/>
      <c r="H228" s="1007"/>
      <c r="I228" s="1007"/>
      <c r="J228" s="1007"/>
      <c r="K228" s="1007"/>
      <c r="L228" s="1007"/>
      <c r="M228" s="1007"/>
      <c r="N228" s="1007"/>
      <c r="O228" s="1007"/>
      <c r="P228" s="1007"/>
      <c r="Q228" s="1007"/>
      <c r="R228" s="1007"/>
      <c r="S228" s="1007"/>
      <c r="T228" s="1007"/>
      <c r="U228" s="1007"/>
      <c r="V228" s="1007"/>
      <c r="W228" s="1007"/>
      <c r="X228" s="1007"/>
      <c r="Y228" s="1007"/>
      <c r="Z228" s="1007"/>
      <c r="AA228" s="1007"/>
      <c r="AB228" s="1007"/>
      <c r="AC228" s="1007"/>
      <c r="AD228" s="1007"/>
      <c r="AE228" s="1007"/>
      <c r="AF228" s="1007"/>
      <c r="AG228" s="1007"/>
      <c r="AH228" s="1007"/>
      <c r="AI228" s="1007"/>
      <c r="AJ228" s="1007"/>
      <c r="AK228" s="1007"/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85"/>
      <c r="AW228" s="185"/>
      <c r="AX228" s="1007" t="s">
        <v>716</v>
      </c>
      <c r="AY228" s="1007"/>
      <c r="AZ228" s="1007"/>
      <c r="BA228" s="1007"/>
      <c r="BB228" s="1007"/>
      <c r="BC228" s="1007"/>
      <c r="BD228" s="1007"/>
      <c r="BE228" s="1007"/>
      <c r="BF228" s="1007"/>
      <c r="BG228" s="1007"/>
      <c r="BH228" s="1007"/>
      <c r="BI228" s="1007"/>
      <c r="BJ228" s="1007"/>
      <c r="BK228" s="1007"/>
      <c r="BL228" s="1007"/>
      <c r="BM228" s="1007"/>
      <c r="BN228" s="1007"/>
      <c r="BO228" s="1007"/>
      <c r="BP228" s="1007"/>
      <c r="BQ228" s="1007"/>
      <c r="BR228" s="1007"/>
      <c r="BS228" s="1007"/>
      <c r="BT228" s="1007"/>
      <c r="BU228" s="1007"/>
      <c r="BV228" s="1007"/>
      <c r="BW228" s="1007"/>
      <c r="BX228" s="1007"/>
      <c r="BY228" s="1007"/>
      <c r="BZ228" s="1007"/>
      <c r="CA228" s="1007"/>
      <c r="CB228" s="1007"/>
      <c r="CC228" s="1007"/>
      <c r="CD228" s="1007"/>
      <c r="CE228" s="1007"/>
      <c r="CF228" s="1007"/>
      <c r="CG228" s="1007"/>
      <c r="CH228" s="1007"/>
      <c r="CI228" s="1007"/>
      <c r="CJ228" s="1007"/>
      <c r="CK228" s="1007"/>
      <c r="CL228" s="1007"/>
      <c r="CM228" s="1007"/>
      <c r="CN228" s="1007"/>
      <c r="CO228" s="1007"/>
      <c r="CP228" s="1007"/>
      <c r="CQ228" s="1007"/>
      <c r="CS228" s="185"/>
      <c r="CT228" s="1007" t="s">
        <v>716</v>
      </c>
      <c r="CU228" s="1007"/>
      <c r="CV228" s="1007"/>
      <c r="CW228" s="1007"/>
      <c r="CX228" s="1007"/>
      <c r="CY228" s="1007"/>
      <c r="CZ228" s="1007"/>
      <c r="DA228" s="1007"/>
      <c r="DB228" s="1007"/>
      <c r="DC228" s="1007"/>
      <c r="DD228" s="1007"/>
      <c r="DE228" s="1007"/>
      <c r="DF228" s="1007"/>
      <c r="DG228" s="1007"/>
      <c r="DH228" s="1007"/>
      <c r="DI228" s="1007"/>
      <c r="DJ228" s="1007"/>
      <c r="DK228" s="1007"/>
      <c r="DL228" s="1007"/>
      <c r="DM228" s="1007"/>
      <c r="DN228" s="1007"/>
      <c r="DO228" s="1007"/>
      <c r="DP228" s="1007"/>
      <c r="DQ228" s="1007"/>
      <c r="DR228" s="1007"/>
      <c r="DS228" s="1007"/>
      <c r="DT228" s="1007"/>
      <c r="DU228" s="1007"/>
      <c r="DV228" s="1007"/>
      <c r="DW228" s="1007"/>
      <c r="DX228" s="1007"/>
      <c r="DY228" s="1007"/>
      <c r="DZ228" s="1007"/>
      <c r="EA228" s="1007"/>
      <c r="EB228" s="1007"/>
      <c r="EC228" s="1007"/>
      <c r="ED228" s="1007"/>
      <c r="EE228" s="1007"/>
      <c r="EF228" s="1007"/>
      <c r="EG228" s="1007"/>
      <c r="EH228" s="1007"/>
      <c r="EI228" s="1007"/>
      <c r="EJ228" s="1007"/>
      <c r="EK228" s="1007"/>
      <c r="EL228" s="1007"/>
      <c r="EM228" s="1007"/>
    </row>
    <row r="229" spans="1:143" ht="18.75" customHeight="1">
      <c r="A229" s="185"/>
      <c r="B229" s="229"/>
      <c r="C229" s="224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185"/>
      <c r="AQ229" s="185"/>
      <c r="AR229" s="185"/>
      <c r="AS229" s="185"/>
      <c r="AT229" s="185"/>
      <c r="AU229" s="185"/>
      <c r="AV229" s="185"/>
      <c r="AW229" s="185"/>
      <c r="AX229" s="229"/>
      <c r="AY229" s="224"/>
      <c r="AZ229" s="185"/>
      <c r="BA229" s="185"/>
      <c r="BB229" s="185"/>
      <c r="BC229" s="185"/>
      <c r="BD229" s="185"/>
      <c r="BE229" s="185"/>
      <c r="BF229" s="185"/>
      <c r="BG229" s="185"/>
      <c r="BH229" s="185"/>
      <c r="BI229" s="185"/>
      <c r="BJ229" s="185"/>
      <c r="BK229" s="185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185"/>
      <c r="BZ229" s="185"/>
      <c r="CA229" s="185"/>
      <c r="CB229" s="185"/>
      <c r="CC229" s="185"/>
      <c r="CD229" s="185"/>
      <c r="CE229" s="185"/>
      <c r="CF229" s="185"/>
      <c r="CG229" s="185"/>
      <c r="CH229" s="185"/>
      <c r="CI229" s="185"/>
      <c r="CJ229" s="185"/>
      <c r="CK229" s="185"/>
      <c r="CL229" s="185"/>
      <c r="CM229" s="185"/>
      <c r="CN229" s="185"/>
      <c r="CO229" s="185"/>
      <c r="CP229" s="185"/>
      <c r="CQ229" s="185"/>
      <c r="CS229" s="185"/>
      <c r="CT229" s="229"/>
      <c r="CU229" s="224"/>
      <c r="CV229" s="185"/>
      <c r="CW229" s="185"/>
      <c r="CX229" s="185"/>
      <c r="CY229" s="185"/>
      <c r="CZ229" s="185"/>
      <c r="DA229" s="185"/>
      <c r="DB229" s="185"/>
      <c r="DC229" s="185"/>
      <c r="DD229" s="185"/>
      <c r="DE229" s="185"/>
      <c r="DF229" s="185"/>
      <c r="DG229" s="185"/>
      <c r="DH229" s="185"/>
      <c r="DI229" s="185"/>
      <c r="DJ229" s="185"/>
      <c r="DK229" s="185"/>
      <c r="DL229" s="185"/>
      <c r="DM229" s="185"/>
      <c r="DN229" s="185"/>
      <c r="DO229" s="185"/>
      <c r="DP229" s="185"/>
      <c r="DQ229" s="185"/>
      <c r="DR229" s="185"/>
      <c r="DS229" s="185"/>
      <c r="DT229" s="185"/>
      <c r="DU229" s="185"/>
      <c r="DV229" s="185"/>
      <c r="DW229" s="185"/>
      <c r="DX229" s="185"/>
      <c r="DY229" s="185"/>
      <c r="DZ229" s="185"/>
      <c r="EA229" s="185"/>
      <c r="EB229" s="185"/>
      <c r="EC229" s="185"/>
      <c r="ED229" s="185"/>
      <c r="EE229" s="185"/>
      <c r="EF229" s="185"/>
      <c r="EG229" s="185"/>
      <c r="EH229" s="185"/>
      <c r="EI229" s="185"/>
      <c r="EJ229" s="185"/>
      <c r="EK229" s="185"/>
      <c r="EL229" s="185"/>
      <c r="EM229" s="185"/>
    </row>
    <row r="230" spans="1:143" ht="18.75" customHeight="1">
      <c r="A230" s="185"/>
      <c r="B230" s="191"/>
      <c r="C230" s="191"/>
      <c r="D230" s="191"/>
      <c r="E230" s="192" t="s">
        <v>717</v>
      </c>
      <c r="F230" s="192"/>
      <c r="G230" s="1047">
        <f>AA$38</f>
        <v>0</v>
      </c>
      <c r="H230" s="1047"/>
      <c r="I230" s="1047"/>
      <c r="J230" s="1047"/>
      <c r="K230" s="1047"/>
      <c r="L230" s="1047"/>
      <c r="M230" s="1047"/>
      <c r="N230" s="1047"/>
      <c r="O230" s="1047"/>
      <c r="P230" s="1047"/>
      <c r="Q230" s="1047"/>
      <c r="R230" s="1047"/>
      <c r="S230" s="1047"/>
      <c r="T230" s="1047"/>
      <c r="U230" s="1047"/>
      <c r="V230" s="1047"/>
      <c r="W230" s="1047"/>
      <c r="X230" s="1047"/>
      <c r="Y230" s="1047"/>
      <c r="Z230" s="1047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85"/>
      <c r="AW230" s="185"/>
      <c r="AX230" s="191"/>
      <c r="AY230" s="191"/>
      <c r="AZ230" s="191"/>
      <c r="BA230" s="192" t="s">
        <v>717</v>
      </c>
      <c r="BB230" s="192"/>
      <c r="BC230" s="1047">
        <f>BW$38</f>
        <v>0</v>
      </c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  <c r="BT230" s="1047"/>
      <c r="BU230" s="1047"/>
      <c r="BV230" s="1047"/>
      <c r="BW230" s="1047"/>
      <c r="BX230" s="1047"/>
      <c r="BY230" s="1047"/>
      <c r="BZ230" s="1047"/>
      <c r="CA230" s="1047"/>
      <c r="CB230" s="1047"/>
      <c r="CC230" s="1047"/>
      <c r="CD230" s="1047"/>
      <c r="CE230" s="1047"/>
      <c r="CF230" s="1047"/>
      <c r="CG230" s="1047"/>
      <c r="CH230" s="1047"/>
      <c r="CI230" s="1047"/>
      <c r="CJ230" s="1047"/>
      <c r="CK230" s="1047"/>
      <c r="CL230" s="1047"/>
      <c r="CM230" s="1047"/>
      <c r="CN230" s="1047"/>
      <c r="CO230" s="1047"/>
      <c r="CP230" s="1047"/>
      <c r="CQ230" s="1047"/>
      <c r="CS230" s="185"/>
      <c r="CT230" s="191"/>
      <c r="CU230" s="191"/>
      <c r="CV230" s="191"/>
      <c r="CW230" s="192" t="s">
        <v>717</v>
      </c>
      <c r="CX230" s="192"/>
      <c r="CY230" s="1047">
        <f>DS$38</f>
        <v>0</v>
      </c>
      <c r="CZ230" s="1047"/>
      <c r="DA230" s="1047"/>
      <c r="DB230" s="1047"/>
      <c r="DC230" s="1047"/>
      <c r="DD230" s="1047"/>
      <c r="DE230" s="1047"/>
      <c r="DF230" s="1047"/>
      <c r="DG230" s="1047"/>
      <c r="DH230" s="1047"/>
      <c r="DI230" s="1047"/>
      <c r="DJ230" s="1047"/>
      <c r="DK230" s="1047"/>
      <c r="DL230" s="1047"/>
      <c r="DM230" s="1047"/>
      <c r="DN230" s="1047"/>
      <c r="DO230" s="1047"/>
      <c r="DP230" s="1047"/>
      <c r="DQ230" s="1047"/>
      <c r="DR230" s="1047"/>
      <c r="DS230" s="1047"/>
      <c r="DT230" s="1047"/>
      <c r="DU230" s="1047"/>
      <c r="DV230" s="1047"/>
      <c r="DW230" s="1047"/>
      <c r="DX230" s="1047"/>
      <c r="DY230" s="1047"/>
      <c r="DZ230" s="1047"/>
      <c r="EA230" s="1047"/>
      <c r="EB230" s="1047"/>
      <c r="EC230" s="1047"/>
      <c r="ED230" s="1047"/>
      <c r="EE230" s="1047"/>
      <c r="EF230" s="1047"/>
      <c r="EG230" s="1047"/>
      <c r="EH230" s="1047"/>
      <c r="EI230" s="1047"/>
      <c r="EJ230" s="1047"/>
      <c r="EK230" s="1047"/>
      <c r="EL230" s="1047"/>
      <c r="EM230" s="1047"/>
    </row>
    <row r="231" spans="1:143" ht="40.5" customHeight="1">
      <c r="A231" s="185"/>
      <c r="B231" s="1041" t="s">
        <v>718</v>
      </c>
      <c r="C231" s="1041"/>
      <c r="D231" s="1041"/>
      <c r="E231" s="1041"/>
      <c r="F231" s="1041"/>
      <c r="G231" s="1041"/>
      <c r="H231" s="1041"/>
      <c r="I231" s="1041"/>
      <c r="J231" s="1041"/>
      <c r="K231" s="1041"/>
      <c r="L231" s="1041"/>
      <c r="M231" s="1041"/>
      <c r="N231" s="1041"/>
      <c r="O231" s="1041"/>
      <c r="P231" s="1041"/>
      <c r="Q231" s="1041"/>
      <c r="R231" s="1041"/>
      <c r="S231" s="1041"/>
      <c r="T231" s="1041"/>
      <c r="U231" s="1041"/>
      <c r="V231" s="1041"/>
      <c r="W231" s="1042">
        <f>F$138</f>
        <v>0</v>
      </c>
      <c r="X231" s="1042"/>
      <c r="Y231" s="1042"/>
      <c r="Z231" s="1042"/>
      <c r="AA231" s="1042"/>
      <c r="AB231" s="1042"/>
      <c r="AC231" s="1042"/>
      <c r="AD231" s="1042"/>
      <c r="AE231" s="1042"/>
      <c r="AF231" s="1042"/>
      <c r="AG231" s="1042"/>
      <c r="AH231" s="1042"/>
      <c r="AI231" s="1042"/>
      <c r="AJ231" s="1042"/>
      <c r="AK231" s="1042"/>
      <c r="AL231" s="1042"/>
      <c r="AM231" s="1042"/>
      <c r="AN231" s="1042"/>
      <c r="AO231" s="1042"/>
      <c r="AP231" s="1042"/>
      <c r="AQ231" s="1042"/>
      <c r="AR231" s="1042"/>
      <c r="AS231" s="1042"/>
      <c r="AT231" s="1042"/>
      <c r="AU231" s="1042"/>
      <c r="AV231" s="185"/>
      <c r="AW231" s="185"/>
      <c r="AX231" s="1041" t="s">
        <v>718</v>
      </c>
      <c r="AY231" s="1041"/>
      <c r="AZ231" s="1041"/>
      <c r="BA231" s="1041"/>
      <c r="BB231" s="1041"/>
      <c r="BC231" s="1041"/>
      <c r="BD231" s="1041"/>
      <c r="BE231" s="1041"/>
      <c r="BF231" s="1041"/>
      <c r="BG231" s="1041"/>
      <c r="BH231" s="1041"/>
      <c r="BI231" s="1041"/>
      <c r="BJ231" s="1041"/>
      <c r="BK231" s="1041"/>
      <c r="BL231" s="1041"/>
      <c r="BM231" s="1041"/>
      <c r="BN231" s="1041"/>
      <c r="BO231" s="1041"/>
      <c r="BP231" s="1041"/>
      <c r="BQ231" s="1041"/>
      <c r="BR231" s="1041"/>
      <c r="BS231" s="1042">
        <f>BB$138</f>
        <v>0</v>
      </c>
      <c r="BT231" s="1042"/>
      <c r="BU231" s="1042"/>
      <c r="BV231" s="1042"/>
      <c r="BW231" s="1042"/>
      <c r="BX231" s="1042"/>
      <c r="BY231" s="1042"/>
      <c r="BZ231" s="1042"/>
      <c r="CA231" s="1042"/>
      <c r="CB231" s="1042"/>
      <c r="CC231" s="1042"/>
      <c r="CD231" s="1042"/>
      <c r="CE231" s="1042"/>
      <c r="CF231" s="1042"/>
      <c r="CG231" s="1042"/>
      <c r="CH231" s="1042"/>
      <c r="CI231" s="1042"/>
      <c r="CJ231" s="1042"/>
      <c r="CK231" s="1042"/>
      <c r="CL231" s="1042"/>
      <c r="CM231" s="1042"/>
      <c r="CN231" s="1042"/>
      <c r="CO231" s="1042"/>
      <c r="CP231" s="1042"/>
      <c r="CQ231" s="1042"/>
      <c r="CS231" s="185"/>
      <c r="CT231" s="1041" t="s">
        <v>718</v>
      </c>
      <c r="CU231" s="1041"/>
      <c r="CV231" s="1041"/>
      <c r="CW231" s="1041"/>
      <c r="CX231" s="1041"/>
      <c r="CY231" s="1041"/>
      <c r="CZ231" s="1041"/>
      <c r="DA231" s="1041"/>
      <c r="DB231" s="1041"/>
      <c r="DC231" s="1041"/>
      <c r="DD231" s="1041"/>
      <c r="DE231" s="1041"/>
      <c r="DF231" s="1041"/>
      <c r="DG231" s="1041"/>
      <c r="DH231" s="1041"/>
      <c r="DI231" s="1041"/>
      <c r="DJ231" s="1041"/>
      <c r="DK231" s="1041"/>
      <c r="DL231" s="1041"/>
      <c r="DM231" s="1041"/>
      <c r="DN231" s="1041"/>
      <c r="DO231" s="1042">
        <f>CX$138</f>
        <v>0</v>
      </c>
      <c r="DP231" s="1042"/>
      <c r="DQ231" s="1042"/>
      <c r="DR231" s="1042"/>
      <c r="DS231" s="1042"/>
      <c r="DT231" s="1042"/>
      <c r="DU231" s="1042"/>
      <c r="DV231" s="1042"/>
      <c r="DW231" s="1042"/>
      <c r="DX231" s="1042"/>
      <c r="DY231" s="1042"/>
      <c r="DZ231" s="1042"/>
      <c r="EA231" s="1042"/>
      <c r="EB231" s="1042"/>
      <c r="EC231" s="1042"/>
      <c r="ED231" s="1042"/>
      <c r="EE231" s="1042"/>
      <c r="EF231" s="1042"/>
      <c r="EG231" s="1042"/>
      <c r="EH231" s="1042"/>
      <c r="EI231" s="1042"/>
      <c r="EJ231" s="1042"/>
      <c r="EK231" s="1042"/>
      <c r="EL231" s="1042"/>
      <c r="EM231" s="1042"/>
    </row>
    <row r="232" spans="1:143" ht="18.75" customHeight="1">
      <c r="A232" s="185"/>
      <c r="B232" s="1043" t="s">
        <v>719</v>
      </c>
      <c r="C232" s="1043"/>
      <c r="D232" s="1043"/>
      <c r="E232" s="1043"/>
      <c r="F232" s="1043"/>
      <c r="G232" s="1043"/>
      <c r="H232" s="1043"/>
      <c r="I232" s="1043"/>
      <c r="J232" s="1043"/>
      <c r="K232" s="1043"/>
      <c r="L232" s="1043"/>
      <c r="M232" s="1043"/>
      <c r="N232" s="1043"/>
      <c r="O232" s="1043"/>
      <c r="P232" s="1043"/>
      <c r="Q232" s="1043"/>
      <c r="R232" s="1043"/>
      <c r="S232" s="1043"/>
      <c r="T232" s="1043"/>
      <c r="U232" s="1043"/>
      <c r="V232" s="1043"/>
      <c r="W232" s="1043"/>
      <c r="X232" s="1043"/>
      <c r="Y232" s="1043"/>
      <c r="Z232" s="1043"/>
      <c r="AA232" s="1043"/>
      <c r="AB232" s="1043"/>
      <c r="AC232" s="1043"/>
      <c r="AD232" s="1043"/>
      <c r="AE232" s="1043"/>
      <c r="AF232" s="1043"/>
      <c r="AG232" s="1043"/>
      <c r="AH232" s="1042">
        <f>I$135</f>
        <v>0</v>
      </c>
      <c r="AI232" s="1042"/>
      <c r="AJ232" s="1042"/>
      <c r="AK232" s="1042"/>
      <c r="AL232" s="1042"/>
      <c r="AM232" s="1042"/>
      <c r="AN232" s="993" t="s">
        <v>680</v>
      </c>
      <c r="AO232" s="993"/>
      <c r="AP232" s="1048">
        <f>Q$135</f>
        <v>0</v>
      </c>
      <c r="AQ232" s="1048"/>
      <c r="AR232" s="1048"/>
      <c r="AS232" s="1048"/>
      <c r="AT232" s="1048"/>
      <c r="AU232" s="1048"/>
      <c r="AV232" s="185"/>
      <c r="AW232" s="185"/>
      <c r="AX232" s="1043" t="s">
        <v>719</v>
      </c>
      <c r="AY232" s="1043"/>
      <c r="AZ232" s="1043"/>
      <c r="BA232" s="1043"/>
      <c r="BB232" s="1043"/>
      <c r="BC232" s="1043"/>
      <c r="BD232" s="1043"/>
      <c r="BE232" s="1043"/>
      <c r="BF232" s="1043"/>
      <c r="BG232" s="1043"/>
      <c r="BH232" s="1043"/>
      <c r="BI232" s="1043"/>
      <c r="BJ232" s="1043"/>
      <c r="BK232" s="1043"/>
      <c r="BL232" s="1043"/>
      <c r="BM232" s="1043"/>
      <c r="BN232" s="1043"/>
      <c r="BO232" s="1043"/>
      <c r="BP232" s="1043"/>
      <c r="BQ232" s="1043"/>
      <c r="BR232" s="1043"/>
      <c r="BS232" s="1043"/>
      <c r="BT232" s="1043"/>
      <c r="BU232" s="1043"/>
      <c r="BV232" s="1043"/>
      <c r="BW232" s="1043"/>
      <c r="BX232" s="1043"/>
      <c r="BY232" s="1043"/>
      <c r="BZ232" s="1043"/>
      <c r="CA232" s="1043"/>
      <c r="CB232" s="1043"/>
      <c r="CC232" s="1043"/>
      <c r="CD232" s="1042">
        <f>BE$135</f>
        <v>0</v>
      </c>
      <c r="CE232" s="1042"/>
      <c r="CF232" s="1042"/>
      <c r="CG232" s="1042"/>
      <c r="CH232" s="1042"/>
      <c r="CI232" s="1042"/>
      <c r="CJ232" s="993" t="s">
        <v>680</v>
      </c>
      <c r="CK232" s="993"/>
      <c r="CL232" s="1048">
        <f>BM$135</f>
        <v>0</v>
      </c>
      <c r="CM232" s="1048"/>
      <c r="CN232" s="1048"/>
      <c r="CO232" s="1048"/>
      <c r="CP232" s="1048"/>
      <c r="CQ232" s="1048"/>
      <c r="CS232" s="185"/>
      <c r="CT232" s="1043" t="s">
        <v>719</v>
      </c>
      <c r="CU232" s="1043"/>
      <c r="CV232" s="1043"/>
      <c r="CW232" s="1043"/>
      <c r="CX232" s="1043"/>
      <c r="CY232" s="1043"/>
      <c r="CZ232" s="1043"/>
      <c r="DA232" s="1043"/>
      <c r="DB232" s="1043"/>
      <c r="DC232" s="1043"/>
      <c r="DD232" s="1043"/>
      <c r="DE232" s="1043"/>
      <c r="DF232" s="1043"/>
      <c r="DG232" s="1043"/>
      <c r="DH232" s="1043"/>
      <c r="DI232" s="1043"/>
      <c r="DJ232" s="1043"/>
      <c r="DK232" s="1043"/>
      <c r="DL232" s="1043"/>
      <c r="DM232" s="1043"/>
      <c r="DN232" s="1043"/>
      <c r="DO232" s="1043"/>
      <c r="DP232" s="1043"/>
      <c r="DQ232" s="1043"/>
      <c r="DR232" s="1043"/>
      <c r="DS232" s="1043"/>
      <c r="DT232" s="1043"/>
      <c r="DU232" s="1043"/>
      <c r="DV232" s="1043"/>
      <c r="DW232" s="1043"/>
      <c r="DX232" s="1043"/>
      <c r="DY232" s="1043"/>
      <c r="DZ232" s="1042">
        <f>DA$135</f>
        <v>0</v>
      </c>
      <c r="EA232" s="1042"/>
      <c r="EB232" s="1042"/>
      <c r="EC232" s="1042"/>
      <c r="ED232" s="1042"/>
      <c r="EE232" s="1042"/>
      <c r="EF232" s="993" t="s">
        <v>680</v>
      </c>
      <c r="EG232" s="993"/>
      <c r="EH232" s="1048">
        <f>DI$135</f>
        <v>0</v>
      </c>
      <c r="EI232" s="1048"/>
      <c r="EJ232" s="1048"/>
      <c r="EK232" s="1048"/>
      <c r="EL232" s="1048"/>
      <c r="EM232" s="1048"/>
    </row>
    <row r="233" spans="1:143" ht="18.75" customHeight="1">
      <c r="A233" s="185"/>
      <c r="B233" s="1043" t="s">
        <v>720</v>
      </c>
      <c r="C233" s="1043"/>
      <c r="D233" s="1043"/>
      <c r="E233" s="1043"/>
      <c r="F233" s="1046">
        <f>F$136</f>
        <v>0</v>
      </c>
      <c r="G233" s="1046"/>
      <c r="H233" s="1046"/>
      <c r="I233" s="1046"/>
      <c r="J233" s="1046"/>
      <c r="K233" s="1046"/>
      <c r="L233" s="1046"/>
      <c r="M233" s="1046"/>
      <c r="N233" s="1046"/>
      <c r="O233" s="1046"/>
      <c r="P233" s="1046"/>
      <c r="Q233" s="1046"/>
      <c r="R233" s="1046"/>
      <c r="S233" s="1046"/>
      <c r="T233" s="1046"/>
      <c r="U233" s="1046"/>
      <c r="V233" s="1046"/>
      <c r="W233" s="1046"/>
      <c r="X233" s="1046"/>
      <c r="Y233" s="1046"/>
      <c r="Z233" s="1046"/>
      <c r="AA233" s="1046"/>
      <c r="AB233" s="1046"/>
      <c r="AC233" s="1046"/>
      <c r="AD233" s="1046"/>
      <c r="AE233" s="1046"/>
      <c r="AF233" s="1046"/>
      <c r="AG233" s="1046"/>
      <c r="AH233" s="1046"/>
      <c r="AI233" s="1046"/>
      <c r="AJ233" s="1046"/>
      <c r="AK233" s="1046"/>
      <c r="AL233" s="1046"/>
      <c r="AM233" s="1046"/>
      <c r="AN233" s="1046"/>
      <c r="AO233" s="1046"/>
      <c r="AP233" s="1046"/>
      <c r="AQ233" s="1046"/>
      <c r="AR233" s="1046"/>
      <c r="AS233" s="1046"/>
      <c r="AT233" s="1046"/>
      <c r="AU233" s="1046"/>
      <c r="AV233" s="185"/>
      <c r="AW233" s="185"/>
      <c r="AX233" s="1043" t="s">
        <v>720</v>
      </c>
      <c r="AY233" s="1043"/>
      <c r="AZ233" s="1043"/>
      <c r="BA233" s="1043"/>
      <c r="BB233" s="1046">
        <f>BB$136</f>
        <v>0</v>
      </c>
      <c r="BC233" s="1046"/>
      <c r="BD233" s="1046"/>
      <c r="BE233" s="1046"/>
      <c r="BF233" s="1046"/>
      <c r="BG233" s="1046"/>
      <c r="BH233" s="1046"/>
      <c r="BI233" s="1046"/>
      <c r="BJ233" s="1046"/>
      <c r="BK233" s="1046"/>
      <c r="BL233" s="1046"/>
      <c r="BM233" s="1046"/>
      <c r="BN233" s="1046"/>
      <c r="BO233" s="1046"/>
      <c r="BP233" s="1046"/>
      <c r="BQ233" s="1046"/>
      <c r="BR233" s="1046"/>
      <c r="BS233" s="1046"/>
      <c r="BT233" s="1046"/>
      <c r="BU233" s="1046"/>
      <c r="BV233" s="1046"/>
      <c r="BW233" s="1046"/>
      <c r="BX233" s="1046"/>
      <c r="BY233" s="1046"/>
      <c r="BZ233" s="1046"/>
      <c r="CA233" s="1046"/>
      <c r="CB233" s="1046"/>
      <c r="CC233" s="1046"/>
      <c r="CD233" s="1046"/>
      <c r="CE233" s="1046"/>
      <c r="CF233" s="1046"/>
      <c r="CG233" s="1046"/>
      <c r="CH233" s="1046"/>
      <c r="CI233" s="1046"/>
      <c r="CJ233" s="1046"/>
      <c r="CK233" s="1046"/>
      <c r="CL233" s="1046"/>
      <c r="CM233" s="1046"/>
      <c r="CN233" s="1046"/>
      <c r="CO233" s="1046"/>
      <c r="CP233" s="1046"/>
      <c r="CQ233" s="1046"/>
      <c r="CS233" s="185"/>
      <c r="CT233" s="1043" t="s">
        <v>720</v>
      </c>
      <c r="CU233" s="1043"/>
      <c r="CV233" s="1043"/>
      <c r="CW233" s="1043"/>
      <c r="CX233" s="1046">
        <f>CX$136</f>
        <v>0</v>
      </c>
      <c r="CY233" s="1046"/>
      <c r="CZ233" s="1046"/>
      <c r="DA233" s="1046"/>
      <c r="DB233" s="1046"/>
      <c r="DC233" s="1046"/>
      <c r="DD233" s="1046"/>
      <c r="DE233" s="1046"/>
      <c r="DF233" s="1046"/>
      <c r="DG233" s="1046"/>
      <c r="DH233" s="1046"/>
      <c r="DI233" s="1046"/>
      <c r="DJ233" s="1046"/>
      <c r="DK233" s="1046"/>
      <c r="DL233" s="1046"/>
      <c r="DM233" s="1046"/>
      <c r="DN233" s="1046"/>
      <c r="DO233" s="1046"/>
      <c r="DP233" s="1046"/>
      <c r="DQ233" s="1046"/>
      <c r="DR233" s="1046"/>
      <c r="DS233" s="1046"/>
      <c r="DT233" s="1046"/>
      <c r="DU233" s="1046"/>
      <c r="DV233" s="1046"/>
      <c r="DW233" s="1046"/>
      <c r="DX233" s="1046"/>
      <c r="DY233" s="1046"/>
      <c r="DZ233" s="1046"/>
      <c r="EA233" s="1046"/>
      <c r="EB233" s="1046"/>
      <c r="EC233" s="1046"/>
      <c r="ED233" s="1046"/>
      <c r="EE233" s="1046"/>
      <c r="EF233" s="1046"/>
      <c r="EG233" s="1046"/>
      <c r="EH233" s="1046"/>
      <c r="EI233" s="1046"/>
      <c r="EJ233" s="1046"/>
      <c r="EK233" s="1046"/>
      <c r="EL233" s="1046"/>
      <c r="EM233" s="1046"/>
    </row>
    <row r="234" spans="1:143" ht="36" customHeight="1">
      <c r="A234" s="185"/>
      <c r="B234" s="1043" t="s">
        <v>721</v>
      </c>
      <c r="C234" s="1043"/>
      <c r="D234" s="1043"/>
      <c r="E234" s="1043"/>
      <c r="F234" s="1043"/>
      <c r="G234" s="1043"/>
      <c r="H234" s="1043"/>
      <c r="I234" s="1043"/>
      <c r="J234" s="1043"/>
      <c r="K234" s="1043"/>
      <c r="L234" s="1043"/>
      <c r="M234" s="1043"/>
      <c r="N234" s="1043"/>
      <c r="O234" s="1043"/>
      <c r="P234" s="1043"/>
      <c r="Q234" s="1043"/>
      <c r="R234" s="1043"/>
      <c r="S234" s="1043"/>
      <c r="T234" s="1043"/>
      <c r="U234" s="1043"/>
      <c r="V234" s="1043"/>
      <c r="W234" s="1044" t="str">
        <f>'Настройки УИК'!$C$44</f>
        <v>${dat_uik}</v>
      </c>
      <c r="X234" s="1044"/>
      <c r="Y234" s="1044"/>
      <c r="Z234" s="1044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85"/>
      <c r="AW234" s="185"/>
      <c r="AX234" s="1043" t="s">
        <v>721</v>
      </c>
      <c r="AY234" s="1043"/>
      <c r="AZ234" s="1043"/>
      <c r="BA234" s="1043"/>
      <c r="BB234" s="1043"/>
      <c r="BC234" s="1043"/>
      <c r="BD234" s="1043"/>
      <c r="BE234" s="1043"/>
      <c r="BF234" s="1043"/>
      <c r="BG234" s="1043"/>
      <c r="BH234" s="1043"/>
      <c r="BI234" s="1043"/>
      <c r="BJ234" s="1043"/>
      <c r="BK234" s="1043"/>
      <c r="BL234" s="1043"/>
      <c r="BM234" s="1043"/>
      <c r="BN234" s="1043"/>
      <c r="BO234" s="1043"/>
      <c r="BP234" s="1043"/>
      <c r="BQ234" s="1043"/>
      <c r="BR234" s="1043"/>
      <c r="BS234" s="1044" t="str">
        <f>'Настройки УИК'!$C$44</f>
        <v>${dat_uik}</v>
      </c>
      <c r="BT234" s="1044"/>
      <c r="BU234" s="1044"/>
      <c r="BV234" s="1044"/>
      <c r="BW234" s="1044"/>
      <c r="BX234" s="1044"/>
      <c r="BY234" s="1044"/>
      <c r="BZ234" s="1044"/>
      <c r="CA234" s="1044"/>
      <c r="CB234" s="1044"/>
      <c r="CC234" s="1044"/>
      <c r="CD234" s="1044"/>
      <c r="CE234" s="1044"/>
      <c r="CF234" s="1044"/>
      <c r="CG234" s="1044"/>
      <c r="CH234" s="1044"/>
      <c r="CI234" s="1044"/>
      <c r="CJ234" s="1044"/>
      <c r="CK234" s="1044"/>
      <c r="CL234" s="1044"/>
      <c r="CM234" s="1044"/>
      <c r="CN234" s="1044"/>
      <c r="CO234" s="1044"/>
      <c r="CP234" s="1044"/>
      <c r="CQ234" s="1044"/>
      <c r="CS234" s="185"/>
      <c r="CT234" s="1043" t="s">
        <v>721</v>
      </c>
      <c r="CU234" s="1043"/>
      <c r="CV234" s="1043"/>
      <c r="CW234" s="1043"/>
      <c r="CX234" s="1043"/>
      <c r="CY234" s="1043"/>
      <c r="CZ234" s="1043"/>
      <c r="DA234" s="1043"/>
      <c r="DB234" s="1043"/>
      <c r="DC234" s="1043"/>
      <c r="DD234" s="1043"/>
      <c r="DE234" s="1043"/>
      <c r="DF234" s="1043"/>
      <c r="DG234" s="1043"/>
      <c r="DH234" s="1043"/>
      <c r="DI234" s="1043"/>
      <c r="DJ234" s="1043"/>
      <c r="DK234" s="1043"/>
      <c r="DL234" s="1043"/>
      <c r="DM234" s="1043"/>
      <c r="DN234" s="1043"/>
      <c r="DO234" s="1044" t="str">
        <f>'Настройки УИК'!$C$44</f>
        <v>${dat_uik}</v>
      </c>
      <c r="DP234" s="1044"/>
      <c r="DQ234" s="1044"/>
      <c r="DR234" s="1044"/>
      <c r="DS234" s="1044"/>
      <c r="DT234" s="1044"/>
      <c r="DU234" s="1044"/>
      <c r="DV234" s="1044"/>
      <c r="DW234" s="1044"/>
      <c r="DX234" s="1044"/>
      <c r="DY234" s="1044"/>
      <c r="DZ234" s="1044"/>
      <c r="EA234" s="1044"/>
      <c r="EB234" s="1044"/>
      <c r="EC234" s="1044"/>
      <c r="ED234" s="1044"/>
      <c r="EE234" s="1044"/>
      <c r="EF234" s="1044"/>
      <c r="EG234" s="1044"/>
      <c r="EH234" s="1044"/>
      <c r="EI234" s="1044"/>
      <c r="EJ234" s="1044"/>
      <c r="EK234" s="1044"/>
      <c r="EL234" s="1044"/>
      <c r="EM234" s="1044"/>
    </row>
    <row r="235" spans="1:143" ht="18.75" customHeight="1">
      <c r="A235" s="185"/>
      <c r="B235" s="185"/>
      <c r="C235" s="185"/>
      <c r="D235" s="185"/>
      <c r="E235" s="230" t="s">
        <v>722</v>
      </c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185"/>
      <c r="AT235" s="185"/>
      <c r="AU235" s="185"/>
      <c r="AV235" s="185"/>
      <c r="AW235" s="185"/>
      <c r="AX235" s="185"/>
      <c r="AY235" s="185"/>
      <c r="AZ235" s="185"/>
      <c r="BA235" s="230" t="s">
        <v>722</v>
      </c>
      <c r="BB235" s="185"/>
      <c r="BC235" s="185"/>
      <c r="BD235" s="185"/>
      <c r="BE235" s="185"/>
      <c r="BF235" s="185"/>
      <c r="BG235" s="185"/>
      <c r="BH235" s="185"/>
      <c r="BI235" s="185"/>
      <c r="BJ235" s="185"/>
      <c r="BK235" s="185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185"/>
      <c r="BZ235" s="185"/>
      <c r="CA235" s="185"/>
      <c r="CB235" s="185"/>
      <c r="CC235" s="185"/>
      <c r="CD235" s="185"/>
      <c r="CE235" s="185"/>
      <c r="CF235" s="185"/>
      <c r="CG235" s="185"/>
      <c r="CH235" s="185"/>
      <c r="CI235" s="185"/>
      <c r="CJ235" s="185"/>
      <c r="CK235" s="185"/>
      <c r="CL235" s="185"/>
      <c r="CM235" s="185"/>
      <c r="CN235" s="185"/>
      <c r="CO235" s="185"/>
      <c r="CP235" s="185"/>
      <c r="CQ235" s="185"/>
      <c r="CS235" s="185"/>
      <c r="CT235" s="185"/>
      <c r="CU235" s="185"/>
      <c r="CV235" s="185"/>
      <c r="CW235" s="230" t="s">
        <v>722</v>
      </c>
      <c r="CX235" s="185"/>
      <c r="CY235" s="185"/>
      <c r="CZ235" s="185"/>
      <c r="DA235" s="185"/>
      <c r="DB235" s="185"/>
      <c r="DC235" s="185"/>
      <c r="DD235" s="185"/>
      <c r="DE235" s="185"/>
      <c r="DF235" s="185"/>
      <c r="DG235" s="185"/>
      <c r="DH235" s="185"/>
      <c r="DI235" s="185"/>
      <c r="DJ235" s="185"/>
      <c r="DK235" s="185"/>
      <c r="DL235" s="185"/>
      <c r="DM235" s="185"/>
      <c r="DN235" s="185"/>
      <c r="DO235" s="185"/>
      <c r="DP235" s="185"/>
      <c r="DQ235" s="185"/>
      <c r="DR235" s="185"/>
      <c r="DS235" s="185"/>
      <c r="DT235" s="185"/>
      <c r="DU235" s="185"/>
      <c r="DV235" s="185"/>
      <c r="DW235" s="185"/>
      <c r="DX235" s="185"/>
      <c r="DY235" s="185"/>
      <c r="DZ235" s="185"/>
      <c r="EA235" s="185"/>
      <c r="EB235" s="185"/>
      <c r="EC235" s="185"/>
      <c r="ED235" s="185"/>
      <c r="EE235" s="185"/>
      <c r="EF235" s="185"/>
      <c r="EG235" s="185"/>
      <c r="EH235" s="185"/>
      <c r="EI235" s="185"/>
      <c r="EJ235" s="185"/>
      <c r="EK235" s="185"/>
      <c r="EL235" s="185"/>
      <c r="EM235" s="185"/>
    </row>
    <row r="236" spans="1:143" ht="18.75" customHeight="1">
      <c r="A236" s="185"/>
      <c r="B236" s="991" t="s">
        <v>723</v>
      </c>
      <c r="C236" s="991"/>
      <c r="D236" s="991"/>
      <c r="E236" s="991"/>
      <c r="F236" s="991"/>
      <c r="G236" s="991"/>
      <c r="H236" s="991"/>
      <c r="I236" s="991"/>
      <c r="J236" s="991"/>
      <c r="K236" s="991"/>
      <c r="L236" s="991"/>
      <c r="M236" s="991"/>
      <c r="N236" s="991"/>
      <c r="O236" s="991"/>
      <c r="P236" s="991"/>
      <c r="Q236" s="991"/>
      <c r="R236" s="991"/>
      <c r="S236" s="991"/>
      <c r="T236" s="991"/>
      <c r="U236" s="991"/>
      <c r="V236" s="991"/>
      <c r="W236" s="991"/>
      <c r="X236" s="991"/>
      <c r="Y236" s="991"/>
      <c r="Z236" s="991"/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185"/>
      <c r="AW236" s="185"/>
      <c r="AX236" s="991" t="s">
        <v>723</v>
      </c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  <c r="BT236" s="991"/>
      <c r="BU236" s="991"/>
      <c r="BV236" s="991"/>
      <c r="BW236" s="991"/>
      <c r="BX236" s="991"/>
      <c r="BY236" s="991"/>
      <c r="BZ236" s="991"/>
      <c r="CA236" s="991"/>
      <c r="CB236" s="991"/>
      <c r="CC236" s="991"/>
      <c r="CD236" s="991"/>
      <c r="CE236" s="991"/>
      <c r="CF236" s="991"/>
      <c r="CG236" s="991"/>
      <c r="CH236" s="991"/>
      <c r="CI236" s="991"/>
      <c r="CJ236" s="991"/>
      <c r="CK236" s="991"/>
      <c r="CL236" s="991"/>
      <c r="CM236" s="991"/>
      <c r="CN236" s="991"/>
      <c r="CO236" s="991"/>
      <c r="CP236" s="991"/>
      <c r="CQ236" s="991"/>
      <c r="CS236" s="185"/>
      <c r="CT236" s="991" t="s">
        <v>723</v>
      </c>
      <c r="CU236" s="991"/>
      <c r="CV236" s="991"/>
      <c r="CW236" s="991"/>
      <c r="CX236" s="991"/>
      <c r="CY236" s="991"/>
      <c r="CZ236" s="991"/>
      <c r="DA236" s="991"/>
      <c r="DB236" s="991"/>
      <c r="DC236" s="991"/>
      <c r="DD236" s="991"/>
      <c r="DE236" s="991"/>
      <c r="DF236" s="991"/>
      <c r="DG236" s="991"/>
      <c r="DH236" s="991"/>
      <c r="DI236" s="991"/>
      <c r="DJ236" s="991"/>
      <c r="DK236" s="991"/>
      <c r="DL236" s="991"/>
      <c r="DM236" s="991"/>
      <c r="DN236" s="991"/>
      <c r="DO236" s="991"/>
      <c r="DP236" s="991"/>
      <c r="DQ236" s="991"/>
      <c r="DR236" s="991"/>
      <c r="DS236" s="991"/>
      <c r="DT236" s="991"/>
      <c r="DU236" s="991"/>
      <c r="DV236" s="991"/>
      <c r="DW236" s="991"/>
      <c r="DX236" s="991"/>
      <c r="DY236" s="991"/>
      <c r="DZ236" s="991"/>
      <c r="EA236" s="991"/>
      <c r="EB236" s="991"/>
      <c r="EC236" s="991"/>
      <c r="ED236" s="991"/>
      <c r="EE236" s="991"/>
      <c r="EF236" s="991"/>
      <c r="EG236" s="991"/>
      <c r="EH236" s="991"/>
      <c r="EI236" s="991"/>
      <c r="EJ236" s="991"/>
      <c r="EK236" s="991"/>
      <c r="EL236" s="991"/>
      <c r="EM236" s="991"/>
    </row>
    <row r="237" spans="1:143" ht="42.75" customHeight="1">
      <c r="A237" s="185"/>
      <c r="B237" s="1043" t="s">
        <v>724</v>
      </c>
      <c r="C237" s="1043"/>
      <c r="D237" s="1043"/>
      <c r="E237" s="1043"/>
      <c r="F237" s="1043"/>
      <c r="G237" s="1043"/>
      <c r="H237" s="1043"/>
      <c r="I237" s="1043"/>
      <c r="J237" s="1043"/>
      <c r="K237" s="1043"/>
      <c r="L237" s="1043"/>
      <c r="M237" s="1043"/>
      <c r="N237" s="1043"/>
      <c r="O237" s="1043"/>
      <c r="P237" s="1043"/>
      <c r="Q237" s="1043"/>
      <c r="R237" s="1043"/>
      <c r="S237" s="1043"/>
      <c r="T237" s="1043"/>
      <c r="U237" s="1043"/>
      <c r="V237" s="1045">
        <f>'Настройки УИК'!$C$46</f>
        <v>0</v>
      </c>
      <c r="W237" s="1042"/>
      <c r="X237" s="1042"/>
      <c r="Y237" s="1042"/>
      <c r="Z237" s="1042"/>
      <c r="AA237" s="1042"/>
      <c r="AB237" s="1042"/>
      <c r="AC237" s="1042"/>
      <c r="AD237" s="1042"/>
      <c r="AE237" s="1042"/>
      <c r="AF237" s="1042"/>
      <c r="AG237" s="1042"/>
      <c r="AH237" s="1042"/>
      <c r="AI237" s="1042"/>
      <c r="AJ237" s="1042"/>
      <c r="AK237" s="1042"/>
      <c r="AL237" s="1042"/>
      <c r="AM237" s="1042"/>
      <c r="AN237" s="1042"/>
      <c r="AO237" s="1042"/>
      <c r="AP237" s="1042"/>
      <c r="AQ237" s="1042"/>
      <c r="AR237" s="1042"/>
      <c r="AS237" s="1042"/>
      <c r="AT237" s="1042"/>
      <c r="AU237" s="1042"/>
      <c r="AV237" s="185"/>
      <c r="AW237" s="185"/>
      <c r="AX237" s="1043" t="s">
        <v>724</v>
      </c>
      <c r="AY237" s="1043"/>
      <c r="AZ237" s="1043"/>
      <c r="BA237" s="1043"/>
      <c r="BB237" s="1043"/>
      <c r="BC237" s="1043"/>
      <c r="BD237" s="1043"/>
      <c r="BE237" s="1043"/>
      <c r="BF237" s="1043"/>
      <c r="BG237" s="1043"/>
      <c r="BH237" s="1043"/>
      <c r="BI237" s="1043"/>
      <c r="BJ237" s="1043"/>
      <c r="BK237" s="1043"/>
      <c r="BL237" s="1043"/>
      <c r="BM237" s="1043"/>
      <c r="BN237" s="1043"/>
      <c r="BO237" s="1043"/>
      <c r="BP237" s="1043"/>
      <c r="BQ237" s="1043"/>
      <c r="BR237" s="1045">
        <f>'Настройки УИК'!$C$46</f>
        <v>0</v>
      </c>
      <c r="BS237" s="1042"/>
      <c r="BT237" s="1042"/>
      <c r="BU237" s="1042"/>
      <c r="BV237" s="1042"/>
      <c r="BW237" s="1042"/>
      <c r="BX237" s="1042"/>
      <c r="BY237" s="1042"/>
      <c r="BZ237" s="1042"/>
      <c r="CA237" s="1042"/>
      <c r="CB237" s="1042"/>
      <c r="CC237" s="1042"/>
      <c r="CD237" s="1042"/>
      <c r="CE237" s="1042"/>
      <c r="CF237" s="1042"/>
      <c r="CG237" s="1042"/>
      <c r="CH237" s="1042"/>
      <c r="CI237" s="1042"/>
      <c r="CJ237" s="1042"/>
      <c r="CK237" s="1042"/>
      <c r="CL237" s="1042"/>
      <c r="CM237" s="1042"/>
      <c r="CN237" s="1042"/>
      <c r="CO237" s="1042"/>
      <c r="CP237" s="1042"/>
      <c r="CQ237" s="1042"/>
      <c r="CS237" s="185"/>
      <c r="CT237" s="1043" t="s">
        <v>724</v>
      </c>
      <c r="CU237" s="1043"/>
      <c r="CV237" s="1043"/>
      <c r="CW237" s="1043"/>
      <c r="CX237" s="1043"/>
      <c r="CY237" s="1043"/>
      <c r="CZ237" s="1043"/>
      <c r="DA237" s="1043"/>
      <c r="DB237" s="1043"/>
      <c r="DC237" s="1043"/>
      <c r="DD237" s="1043"/>
      <c r="DE237" s="1043"/>
      <c r="DF237" s="1043"/>
      <c r="DG237" s="1043"/>
      <c r="DH237" s="1043"/>
      <c r="DI237" s="1043"/>
      <c r="DJ237" s="1043"/>
      <c r="DK237" s="1043"/>
      <c r="DL237" s="1043"/>
      <c r="DM237" s="1043"/>
      <c r="DN237" s="1045">
        <f>'Настройки УИК'!$C$46</f>
        <v>0</v>
      </c>
      <c r="DO237" s="1042"/>
      <c r="DP237" s="1042"/>
      <c r="DQ237" s="1042"/>
      <c r="DR237" s="1042"/>
      <c r="DS237" s="1042"/>
      <c r="DT237" s="1042"/>
      <c r="DU237" s="1042"/>
      <c r="DV237" s="1042"/>
      <c r="DW237" s="1042"/>
      <c r="DX237" s="1042"/>
      <c r="DY237" s="1042"/>
      <c r="DZ237" s="1042"/>
      <c r="EA237" s="1042"/>
      <c r="EB237" s="1042"/>
      <c r="EC237" s="1042"/>
      <c r="ED237" s="1042"/>
      <c r="EE237" s="1042"/>
      <c r="EF237" s="1042"/>
      <c r="EG237" s="1042"/>
      <c r="EH237" s="1042"/>
      <c r="EI237" s="1042"/>
      <c r="EJ237" s="1042"/>
      <c r="EK237" s="1042"/>
      <c r="EL237" s="1042"/>
      <c r="EM237" s="1042"/>
    </row>
    <row r="238" spans="1:143" ht="18.75" customHeight="1">
      <c r="A238" s="185"/>
      <c r="B238" s="185"/>
      <c r="C238" s="185"/>
      <c r="D238" s="185"/>
      <c r="E238" s="192" t="s">
        <v>725</v>
      </c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185"/>
      <c r="AQ238" s="185"/>
      <c r="AR238" s="185"/>
      <c r="AS238" s="185"/>
      <c r="AT238" s="185"/>
      <c r="AU238" s="185"/>
      <c r="AV238" s="185"/>
      <c r="AW238" s="185"/>
      <c r="AX238" s="185"/>
      <c r="AY238" s="185"/>
      <c r="AZ238" s="185"/>
      <c r="BA238" s="192" t="s">
        <v>725</v>
      </c>
      <c r="BB238" s="185"/>
      <c r="BC238" s="185"/>
      <c r="BD238" s="185"/>
      <c r="BE238" s="185"/>
      <c r="BF238" s="185"/>
      <c r="BG238" s="185"/>
      <c r="BH238" s="185"/>
      <c r="BI238" s="185"/>
      <c r="BJ238" s="185"/>
      <c r="BK238" s="185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185"/>
      <c r="BZ238" s="185"/>
      <c r="CA238" s="185"/>
      <c r="CB238" s="185"/>
      <c r="CC238" s="185"/>
      <c r="CD238" s="185"/>
      <c r="CE238" s="185"/>
      <c r="CF238" s="185"/>
      <c r="CG238" s="185"/>
      <c r="CH238" s="185"/>
      <c r="CI238" s="185"/>
      <c r="CJ238" s="185"/>
      <c r="CK238" s="185"/>
      <c r="CL238" s="185"/>
      <c r="CM238" s="185"/>
      <c r="CN238" s="185"/>
      <c r="CO238" s="185"/>
      <c r="CP238" s="185"/>
      <c r="CQ238" s="185"/>
      <c r="CS238" s="185"/>
      <c r="CT238" s="185"/>
      <c r="CU238" s="185"/>
      <c r="CV238" s="185"/>
      <c r="CW238" s="192" t="s">
        <v>725</v>
      </c>
      <c r="CX238" s="185"/>
      <c r="CY238" s="185"/>
      <c r="CZ238" s="185"/>
      <c r="DA238" s="185"/>
      <c r="DB238" s="185"/>
      <c r="DC238" s="185"/>
      <c r="DD238" s="185"/>
      <c r="DE238" s="185"/>
      <c r="DF238" s="185"/>
      <c r="DG238" s="185"/>
      <c r="DH238" s="185"/>
      <c r="DI238" s="185"/>
      <c r="DJ238" s="185"/>
      <c r="DK238" s="185"/>
      <c r="DL238" s="185"/>
      <c r="DM238" s="185"/>
      <c r="DN238" s="185"/>
      <c r="DO238" s="185"/>
      <c r="DP238" s="185"/>
      <c r="DQ238" s="185"/>
      <c r="DR238" s="185"/>
      <c r="DS238" s="185"/>
      <c r="DT238" s="185"/>
      <c r="DU238" s="185"/>
      <c r="DV238" s="185"/>
      <c r="DW238" s="185"/>
      <c r="DX238" s="185"/>
      <c r="DY238" s="185"/>
      <c r="DZ238" s="185"/>
      <c r="EA238" s="185"/>
      <c r="EB238" s="185"/>
      <c r="EC238" s="185"/>
      <c r="ED238" s="185"/>
      <c r="EE238" s="185"/>
      <c r="EF238" s="185"/>
      <c r="EG238" s="185"/>
      <c r="EH238" s="185"/>
      <c r="EI238" s="185"/>
      <c r="EJ238" s="185"/>
      <c r="EK238" s="185"/>
      <c r="EL238" s="185"/>
      <c r="EM238" s="185"/>
    </row>
    <row r="239" spans="1:143" ht="18.75" customHeight="1">
      <c r="A239" s="185"/>
      <c r="B239" s="991" t="s">
        <v>726</v>
      </c>
      <c r="C239" s="991"/>
      <c r="D239" s="991"/>
      <c r="E239" s="991"/>
      <c r="F239" s="991"/>
      <c r="G239" s="991"/>
      <c r="H239" s="991"/>
      <c r="I239" s="991"/>
      <c r="J239" s="991"/>
      <c r="K239" s="991"/>
      <c r="L239" s="991"/>
      <c r="M239" s="991"/>
      <c r="N239" s="991"/>
      <c r="O239" s="991"/>
      <c r="P239" s="991"/>
      <c r="Q239" s="991"/>
      <c r="R239" s="991"/>
      <c r="S239" s="991"/>
      <c r="T239" s="991"/>
      <c r="U239" s="991"/>
      <c r="V239" s="991"/>
      <c r="W239" s="991"/>
      <c r="X239" s="991"/>
      <c r="Y239" s="991"/>
      <c r="Z239" s="991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185"/>
      <c r="AW239" s="185"/>
      <c r="AX239" s="991" t="s">
        <v>726</v>
      </c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  <c r="BU239" s="991"/>
      <c r="BV239" s="991"/>
      <c r="BW239" s="991"/>
      <c r="BX239" s="991"/>
      <c r="BY239" s="991"/>
      <c r="BZ239" s="991"/>
      <c r="CA239" s="991"/>
      <c r="CB239" s="991"/>
      <c r="CC239" s="991"/>
      <c r="CD239" s="991"/>
      <c r="CE239" s="991"/>
      <c r="CF239" s="991"/>
      <c r="CG239" s="991"/>
      <c r="CH239" s="991"/>
      <c r="CI239" s="991"/>
      <c r="CJ239" s="991"/>
      <c r="CK239" s="991"/>
      <c r="CL239" s="991"/>
      <c r="CM239" s="991"/>
      <c r="CN239" s="991"/>
      <c r="CO239" s="991"/>
      <c r="CP239" s="991"/>
      <c r="CQ239" s="991"/>
      <c r="CS239" s="185"/>
      <c r="CT239" s="991" t="s">
        <v>726</v>
      </c>
      <c r="CU239" s="991"/>
      <c r="CV239" s="991"/>
      <c r="CW239" s="991"/>
      <c r="CX239" s="991"/>
      <c r="CY239" s="991"/>
      <c r="CZ239" s="991"/>
      <c r="DA239" s="991"/>
      <c r="DB239" s="991"/>
      <c r="DC239" s="991"/>
      <c r="DD239" s="991"/>
      <c r="DE239" s="991"/>
      <c r="DF239" s="991"/>
      <c r="DG239" s="991"/>
      <c r="DH239" s="991"/>
      <c r="DI239" s="991"/>
      <c r="DJ239" s="991"/>
      <c r="DK239" s="991"/>
      <c r="DL239" s="991"/>
      <c r="DM239" s="991"/>
      <c r="DN239" s="991"/>
      <c r="DO239" s="991"/>
      <c r="DP239" s="991"/>
      <c r="DQ239" s="991"/>
      <c r="DR239" s="991"/>
      <c r="DS239" s="991"/>
      <c r="DT239" s="991"/>
      <c r="DU239" s="991"/>
      <c r="DV239" s="991"/>
      <c r="DW239" s="991"/>
      <c r="DX239" s="991"/>
      <c r="DY239" s="991"/>
      <c r="DZ239" s="991"/>
      <c r="EA239" s="991"/>
      <c r="EB239" s="991"/>
      <c r="EC239" s="991"/>
      <c r="ED239" s="991"/>
      <c r="EE239" s="991"/>
      <c r="EF239" s="991"/>
      <c r="EG239" s="991"/>
      <c r="EH239" s="991"/>
      <c r="EI239" s="991"/>
      <c r="EJ239" s="991"/>
      <c r="EK239" s="991"/>
      <c r="EL239" s="991"/>
      <c r="EM239" s="991"/>
    </row>
    <row r="240" spans="1:143" s="313" customFormat="1" ht="18.75" customHeight="1">
      <c r="A240" s="177"/>
      <c r="B240" s="995" t="s">
        <v>705</v>
      </c>
      <c r="C240" s="995"/>
      <c r="D240" s="995"/>
      <c r="E240" s="995"/>
      <c r="F240" s="995"/>
      <c r="G240" s="995"/>
      <c r="H240" s="995"/>
      <c r="I240" s="995"/>
      <c r="J240" s="995"/>
      <c r="K240" s="995"/>
      <c r="L240" s="995"/>
      <c r="M240" s="995"/>
      <c r="N240" s="995"/>
      <c r="O240" s="995"/>
      <c r="P240" s="995"/>
      <c r="Q240" s="995"/>
      <c r="R240" s="995"/>
      <c r="S240" s="995"/>
      <c r="T240" s="995"/>
      <c r="U240" s="995"/>
      <c r="V240" s="995"/>
      <c r="W240" s="995"/>
      <c r="X240" s="995"/>
      <c r="Y240" s="995"/>
      <c r="Z240" s="995"/>
      <c r="AA240" s="1040">
        <f>Z225</f>
        <v>0</v>
      </c>
      <c r="AB240" s="1040"/>
      <c r="AC240" s="311" t="s">
        <v>524</v>
      </c>
      <c r="AD240" s="1040">
        <f>AC225</f>
        <v>0</v>
      </c>
      <c r="AE240" s="1040"/>
      <c r="AF240" s="1040"/>
      <c r="AG240" s="1040"/>
      <c r="AH240" s="1040"/>
      <c r="AI240" s="1040"/>
      <c r="AJ240" s="1040"/>
      <c r="AK240" s="1040">
        <f>AJ225</f>
        <v>0</v>
      </c>
      <c r="AL240" s="1040"/>
      <c r="AM240" s="1040"/>
      <c r="AN240" s="1040"/>
      <c r="AO240" s="1041" t="s">
        <v>727</v>
      </c>
      <c r="AP240" s="1041"/>
      <c r="AQ240" s="1041"/>
      <c r="AR240" s="1041"/>
      <c r="AS240" s="1042">
        <f>AR225</f>
        <v>0</v>
      </c>
      <c r="AT240" s="1042"/>
      <c r="AU240" s="1042"/>
      <c r="AV240" s="177"/>
      <c r="AW240" s="177"/>
      <c r="AX240" s="995" t="s">
        <v>705</v>
      </c>
      <c r="AY240" s="995"/>
      <c r="AZ240" s="995"/>
      <c r="BA240" s="995"/>
      <c r="BB240" s="995"/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  <c r="BT240" s="995"/>
      <c r="BU240" s="995"/>
      <c r="BV240" s="995"/>
      <c r="BW240" s="1040">
        <f>BV225</f>
        <v>0</v>
      </c>
      <c r="BX240" s="1040"/>
      <c r="BY240" s="311" t="s">
        <v>524</v>
      </c>
      <c r="BZ240" s="1040">
        <f>BY225</f>
        <v>0</v>
      </c>
      <c r="CA240" s="1040"/>
      <c r="CB240" s="1040"/>
      <c r="CC240" s="1040"/>
      <c r="CD240" s="1040"/>
      <c r="CE240" s="1040"/>
      <c r="CF240" s="1040"/>
      <c r="CG240" s="1040">
        <f>CF225</f>
        <v>0</v>
      </c>
      <c r="CH240" s="1040"/>
      <c r="CI240" s="1040"/>
      <c r="CJ240" s="1040"/>
      <c r="CK240" s="1041" t="s">
        <v>727</v>
      </c>
      <c r="CL240" s="1041"/>
      <c r="CM240" s="1041"/>
      <c r="CN240" s="1041"/>
      <c r="CO240" s="1042">
        <f>CN225</f>
        <v>0</v>
      </c>
      <c r="CP240" s="1042"/>
      <c r="CQ240" s="1042"/>
      <c r="CS240" s="177"/>
      <c r="CT240" s="995" t="s">
        <v>705</v>
      </c>
      <c r="CU240" s="995"/>
      <c r="CV240" s="995"/>
      <c r="CW240" s="995"/>
      <c r="CX240" s="995"/>
      <c r="CY240" s="995"/>
      <c r="CZ240" s="995"/>
      <c r="DA240" s="995"/>
      <c r="DB240" s="995"/>
      <c r="DC240" s="995"/>
      <c r="DD240" s="995"/>
      <c r="DE240" s="995"/>
      <c r="DF240" s="995"/>
      <c r="DG240" s="995"/>
      <c r="DH240" s="995"/>
      <c r="DI240" s="995"/>
      <c r="DJ240" s="995"/>
      <c r="DK240" s="995"/>
      <c r="DL240" s="995"/>
      <c r="DM240" s="995"/>
      <c r="DN240" s="995"/>
      <c r="DO240" s="995"/>
      <c r="DP240" s="995"/>
      <c r="DQ240" s="995"/>
      <c r="DR240" s="995"/>
      <c r="DS240" s="1040">
        <f>DR225</f>
        <v>0</v>
      </c>
      <c r="DT240" s="1040"/>
      <c r="DU240" s="311" t="s">
        <v>524</v>
      </c>
      <c r="DV240" s="1040">
        <f>DU225</f>
        <v>0</v>
      </c>
      <c r="DW240" s="1040"/>
      <c r="DX240" s="1040"/>
      <c r="DY240" s="1040"/>
      <c r="DZ240" s="1040"/>
      <c r="EA240" s="1040"/>
      <c r="EB240" s="1040"/>
      <c r="EC240" s="1040">
        <f>EB225</f>
        <v>0</v>
      </c>
      <c r="ED240" s="1040"/>
      <c r="EE240" s="1040"/>
      <c r="EF240" s="1040"/>
      <c r="EG240" s="1041" t="s">
        <v>727</v>
      </c>
      <c r="EH240" s="1041"/>
      <c r="EI240" s="1041"/>
      <c r="EJ240" s="1041"/>
      <c r="EK240" s="1042">
        <f>EJ225</f>
        <v>0</v>
      </c>
      <c r="EL240" s="1042"/>
      <c r="EM240" s="1042"/>
    </row>
    <row r="241" spans="1:143" ht="18.75" customHeight="1">
      <c r="A241" s="185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85"/>
      <c r="AS241" s="185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5"/>
      <c r="BD241" s="185"/>
      <c r="BE241" s="185"/>
      <c r="BF241" s="185"/>
      <c r="BG241" s="185"/>
      <c r="BH241" s="185"/>
      <c r="BI241" s="185"/>
      <c r="BJ241" s="185"/>
      <c r="BK241" s="185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185"/>
      <c r="BZ241" s="185"/>
      <c r="CA241" s="185"/>
      <c r="CB241" s="185"/>
      <c r="CC241" s="185"/>
      <c r="CD241" s="185"/>
      <c r="CE241" s="185"/>
      <c r="CF241" s="185"/>
      <c r="CG241" s="185"/>
      <c r="CH241" s="185"/>
      <c r="CI241" s="185"/>
      <c r="CJ241" s="185"/>
      <c r="CK241" s="185"/>
      <c r="CL241" s="185"/>
      <c r="CM241" s="185"/>
      <c r="CN241" s="185"/>
      <c r="CO241" s="185"/>
      <c r="CP241" s="185"/>
      <c r="CQ241" s="185"/>
      <c r="CS241" s="185"/>
      <c r="CT241" s="185"/>
      <c r="CU241" s="185"/>
      <c r="CV241" s="185"/>
      <c r="CW241" s="185"/>
      <c r="CX241" s="185"/>
      <c r="CY241" s="185"/>
      <c r="CZ241" s="185"/>
      <c r="DA241" s="185"/>
      <c r="DB241" s="185"/>
      <c r="DC241" s="185"/>
      <c r="DD241" s="185"/>
      <c r="DE241" s="185"/>
      <c r="DF241" s="185"/>
      <c r="DG241" s="185"/>
      <c r="DH241" s="185"/>
      <c r="DI241" s="185"/>
      <c r="DJ241" s="185"/>
      <c r="DK241" s="185"/>
      <c r="DL241" s="185"/>
      <c r="DM241" s="185"/>
      <c r="DN241" s="185"/>
      <c r="DO241" s="185"/>
      <c r="DP241" s="185"/>
      <c r="DQ241" s="185"/>
      <c r="DR241" s="185"/>
      <c r="DS241" s="185"/>
      <c r="DT241" s="185"/>
      <c r="DU241" s="185"/>
      <c r="DV241" s="185"/>
      <c r="DW241" s="185"/>
      <c r="DX241" s="185"/>
      <c r="DY241" s="185"/>
      <c r="DZ241" s="185"/>
      <c r="EA241" s="185"/>
      <c r="EB241" s="185"/>
      <c r="EC241" s="185"/>
      <c r="ED241" s="185"/>
      <c r="EE241" s="185"/>
      <c r="EF241" s="185"/>
      <c r="EG241" s="185"/>
      <c r="EH241" s="185"/>
      <c r="EI241" s="185"/>
      <c r="EJ241" s="185"/>
      <c r="EK241" s="185"/>
      <c r="EL241" s="185"/>
      <c r="EM241" s="185"/>
    </row>
    <row r="242" spans="1:143" ht="18.75" customHeight="1">
      <c r="A242" s="185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1025"/>
      <c r="S242" s="1025"/>
      <c r="T242" s="1025"/>
      <c r="U242" s="1025"/>
      <c r="V242" s="1025"/>
      <c r="W242" s="1025"/>
      <c r="X242" s="1025"/>
      <c r="Y242" s="1025"/>
      <c r="Z242" s="1025"/>
      <c r="AA242" s="1025"/>
      <c r="AB242" s="1025"/>
      <c r="AC242" s="1025"/>
      <c r="AD242" s="1025"/>
      <c r="AE242" s="1025"/>
      <c r="AF242" s="185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85"/>
      <c r="AW242" s="185"/>
      <c r="AX242" s="185"/>
      <c r="AY242" s="185"/>
      <c r="AZ242" s="185"/>
      <c r="BA242" s="185"/>
      <c r="BB242" s="185"/>
      <c r="BC242" s="185"/>
      <c r="BD242" s="185"/>
      <c r="BE242" s="185"/>
      <c r="BF242" s="185"/>
      <c r="BG242" s="185"/>
      <c r="BH242" s="185"/>
      <c r="BI242" s="185"/>
      <c r="BJ242" s="185"/>
      <c r="BK242" s="185"/>
      <c r="BL242" s="185"/>
      <c r="BM242" s="185"/>
      <c r="BN242" s="1025"/>
      <c r="BO242" s="1025"/>
      <c r="BP242" s="1025"/>
      <c r="BQ242" s="1025"/>
      <c r="BR242" s="1025"/>
      <c r="BS242" s="1025"/>
      <c r="BT242" s="1025"/>
      <c r="BU242" s="1025"/>
      <c r="BV242" s="1025"/>
      <c r="BW242" s="1025"/>
      <c r="BX242" s="1025"/>
      <c r="BY242" s="1025"/>
      <c r="BZ242" s="1025"/>
      <c r="CA242" s="1025"/>
      <c r="CB242" s="185"/>
      <c r="CC242" s="1038"/>
      <c r="CD242" s="1038"/>
      <c r="CE242" s="1038"/>
      <c r="CF242" s="1038"/>
      <c r="CG242" s="1038"/>
      <c r="CH242" s="1038"/>
      <c r="CI242" s="1038"/>
      <c r="CJ242" s="1038"/>
      <c r="CK242" s="1038"/>
      <c r="CL242" s="1038"/>
      <c r="CM242" s="1038"/>
      <c r="CN242" s="1038"/>
      <c r="CO242" s="1038"/>
      <c r="CP242" s="1038"/>
      <c r="CQ242" s="1038"/>
      <c r="CS242" s="185"/>
      <c r="CT242" s="185"/>
      <c r="CU242" s="185"/>
      <c r="CV242" s="185"/>
      <c r="CW242" s="185"/>
      <c r="CX242" s="185"/>
      <c r="CY242" s="185"/>
      <c r="CZ242" s="185"/>
      <c r="DA242" s="185"/>
      <c r="DB242" s="185"/>
      <c r="DC242" s="185"/>
      <c r="DD242" s="185"/>
      <c r="DE242" s="185"/>
      <c r="DF242" s="185"/>
      <c r="DG242" s="185"/>
      <c r="DH242" s="185"/>
      <c r="DI242" s="185"/>
      <c r="DJ242" s="1025"/>
      <c r="DK242" s="1025"/>
      <c r="DL242" s="1025"/>
      <c r="DM242" s="1025"/>
      <c r="DN242" s="1025"/>
      <c r="DO242" s="1025"/>
      <c r="DP242" s="1025"/>
      <c r="DQ242" s="1025"/>
      <c r="DR242" s="1025"/>
      <c r="DS242" s="1025"/>
      <c r="DT242" s="1025"/>
      <c r="DU242" s="1025"/>
      <c r="DV242" s="1025"/>
      <c r="DW242" s="1025"/>
      <c r="DX242" s="185"/>
      <c r="DY242" s="1038"/>
      <c r="DZ242" s="1038"/>
      <c r="EA242" s="1038"/>
      <c r="EB242" s="1038"/>
      <c r="EC242" s="1038"/>
      <c r="ED242" s="1038"/>
      <c r="EE242" s="1038"/>
      <c r="EF242" s="1038"/>
      <c r="EG242" s="1038"/>
      <c r="EH242" s="1038"/>
      <c r="EI242" s="1038"/>
      <c r="EJ242" s="1038"/>
      <c r="EK242" s="1038"/>
      <c r="EL242" s="1038"/>
      <c r="EM242" s="1038"/>
    </row>
    <row r="243" spans="1:143" ht="18.75" customHeight="1">
      <c r="A243" s="185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1014" t="s">
        <v>5</v>
      </c>
      <c r="S243" s="1014"/>
      <c r="T243" s="1014"/>
      <c r="U243" s="1014"/>
      <c r="V243" s="1014"/>
      <c r="W243" s="1014"/>
      <c r="X243" s="1014"/>
      <c r="Y243" s="1014"/>
      <c r="Z243" s="1014"/>
      <c r="AA243" s="1014"/>
      <c r="AB243" s="1014"/>
      <c r="AC243" s="1014"/>
      <c r="AD243" s="1014"/>
      <c r="AE243" s="1014"/>
      <c r="AF243" s="185"/>
      <c r="AG243" s="1015" t="s">
        <v>728</v>
      </c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85"/>
      <c r="AW243" s="185"/>
      <c r="AX243" s="185"/>
      <c r="AY243" s="185"/>
      <c r="AZ243" s="185"/>
      <c r="BA243" s="185"/>
      <c r="BB243" s="185"/>
      <c r="BC243" s="185"/>
      <c r="BD243" s="185"/>
      <c r="BE243" s="185"/>
      <c r="BF243" s="185"/>
      <c r="BG243" s="185"/>
      <c r="BH243" s="185"/>
      <c r="BI243" s="185"/>
      <c r="BJ243" s="185"/>
      <c r="BK243" s="185"/>
      <c r="BL243" s="185"/>
      <c r="BM243" s="185"/>
      <c r="BN243" s="1014" t="s">
        <v>5</v>
      </c>
      <c r="BO243" s="1014"/>
      <c r="BP243" s="1014"/>
      <c r="BQ243" s="1014"/>
      <c r="BR243" s="1014"/>
      <c r="BS243" s="1014"/>
      <c r="BT243" s="1014"/>
      <c r="BU243" s="1014"/>
      <c r="BV243" s="1014"/>
      <c r="BW243" s="1014"/>
      <c r="BX243" s="1014"/>
      <c r="BY243" s="1014"/>
      <c r="BZ243" s="1014"/>
      <c r="CA243" s="1014"/>
      <c r="CB243" s="185"/>
      <c r="CC243" s="1015" t="s">
        <v>728</v>
      </c>
      <c r="CD243" s="1015"/>
      <c r="CE243" s="1015"/>
      <c r="CF243" s="1015"/>
      <c r="CG243" s="1015"/>
      <c r="CH243" s="1015"/>
      <c r="CI243" s="1015"/>
      <c r="CJ243" s="1015"/>
      <c r="CK243" s="1015"/>
      <c r="CL243" s="1015"/>
      <c r="CM243" s="1015"/>
      <c r="CN243" s="1015"/>
      <c r="CO243" s="1015"/>
      <c r="CP243" s="1015"/>
      <c r="CQ243" s="1015"/>
      <c r="CS243" s="185"/>
      <c r="CT243" s="185"/>
      <c r="CU243" s="185"/>
      <c r="CV243" s="185"/>
      <c r="CW243" s="185"/>
      <c r="CX243" s="185"/>
      <c r="CY243" s="185"/>
      <c r="CZ243" s="185"/>
      <c r="DA243" s="185"/>
      <c r="DB243" s="185"/>
      <c r="DC243" s="185"/>
      <c r="DD243" s="185"/>
      <c r="DE243" s="185"/>
      <c r="DF243" s="185"/>
      <c r="DG243" s="185"/>
      <c r="DH243" s="185"/>
      <c r="DI243" s="185"/>
      <c r="DJ243" s="1014" t="s">
        <v>5</v>
      </c>
      <c r="DK243" s="1014"/>
      <c r="DL243" s="1014"/>
      <c r="DM243" s="1014"/>
      <c r="DN243" s="1014"/>
      <c r="DO243" s="1014"/>
      <c r="DP243" s="1014"/>
      <c r="DQ243" s="1014"/>
      <c r="DR243" s="1014"/>
      <c r="DS243" s="1014"/>
      <c r="DT243" s="1014"/>
      <c r="DU243" s="1014"/>
      <c r="DV243" s="1014"/>
      <c r="DW243" s="1014"/>
      <c r="DX243" s="185"/>
      <c r="DY243" s="1015" t="s">
        <v>728</v>
      </c>
      <c r="DZ243" s="1015"/>
      <c r="EA243" s="1015"/>
      <c r="EB243" s="1015"/>
      <c r="EC243" s="1015"/>
      <c r="ED243" s="1015"/>
      <c r="EE243" s="1015"/>
      <c r="EF243" s="1015"/>
      <c r="EG243" s="1015"/>
      <c r="EH243" s="1015"/>
      <c r="EI243" s="1015"/>
      <c r="EJ243" s="1015"/>
      <c r="EK243" s="1015"/>
      <c r="EL243" s="1015"/>
      <c r="EM243" s="1015"/>
    </row>
    <row r="244" spans="1:143" ht="18.75" customHeight="1">
      <c r="A244" s="185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1017"/>
      <c r="T244" s="1017"/>
      <c r="U244" s="1017"/>
      <c r="V244" s="1017"/>
      <c r="W244" s="1017"/>
      <c r="X244" s="1017"/>
      <c r="Y244" s="1017"/>
      <c r="Z244" s="1017"/>
      <c r="AA244" s="1017"/>
      <c r="AB244" s="1017"/>
      <c r="AC244" s="1017"/>
      <c r="AD244" s="1017"/>
      <c r="AE244" s="1017"/>
      <c r="AF244" s="1017"/>
      <c r="AG244" s="1017"/>
      <c r="AH244" s="1017"/>
      <c r="AI244" s="1017"/>
      <c r="AJ244" s="1017"/>
      <c r="AK244" s="1017"/>
      <c r="AL244" s="1017"/>
      <c r="AM244" s="1017"/>
      <c r="AN244" s="1017"/>
      <c r="AO244" s="1017"/>
      <c r="AP244" s="185"/>
      <c r="AQ244" s="185"/>
      <c r="AR244" s="185"/>
      <c r="AS244" s="185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5"/>
      <c r="BD244" s="185"/>
      <c r="BE244" s="185"/>
      <c r="BF244" s="185"/>
      <c r="BG244" s="185"/>
      <c r="BH244" s="185"/>
      <c r="BI244" s="185"/>
      <c r="BJ244" s="185"/>
      <c r="BK244" s="185"/>
      <c r="BL244" s="185"/>
      <c r="BM244" s="185"/>
      <c r="BN244" s="185"/>
      <c r="BO244" s="1017"/>
      <c r="BP244" s="1017"/>
      <c r="BQ244" s="1017"/>
      <c r="BR244" s="1017"/>
      <c r="BS244" s="1017"/>
      <c r="BT244" s="1017"/>
      <c r="BU244" s="1017"/>
      <c r="BV244" s="1017"/>
      <c r="BW244" s="1017"/>
      <c r="BX244" s="1017"/>
      <c r="BY244" s="1017"/>
      <c r="BZ244" s="1017"/>
      <c r="CA244" s="1017"/>
      <c r="CB244" s="1017"/>
      <c r="CC244" s="1017"/>
      <c r="CD244" s="1017"/>
      <c r="CE244" s="1017"/>
      <c r="CF244" s="1017"/>
      <c r="CG244" s="1017"/>
      <c r="CH244" s="1017"/>
      <c r="CI244" s="1017"/>
      <c r="CJ244" s="1017"/>
      <c r="CK244" s="1017"/>
      <c r="CL244" s="185"/>
      <c r="CM244" s="185"/>
      <c r="CN244" s="185"/>
      <c r="CO244" s="185"/>
      <c r="CP244" s="185"/>
      <c r="CQ244" s="185"/>
      <c r="CS244" s="185"/>
      <c r="CT244" s="185"/>
      <c r="CU244" s="185"/>
      <c r="CV244" s="185"/>
      <c r="CW244" s="185"/>
      <c r="CX244" s="185"/>
      <c r="CY244" s="185"/>
      <c r="CZ244" s="185"/>
      <c r="DA244" s="185"/>
      <c r="DB244" s="185"/>
      <c r="DC244" s="185"/>
      <c r="DD244" s="185"/>
      <c r="DE244" s="185"/>
      <c r="DF244" s="185"/>
      <c r="DG244" s="185"/>
      <c r="DH244" s="185"/>
      <c r="DI244" s="185"/>
      <c r="DJ244" s="185"/>
      <c r="DK244" s="1017"/>
      <c r="DL244" s="1017"/>
      <c r="DM244" s="1017"/>
      <c r="DN244" s="1017"/>
      <c r="DO244" s="1017"/>
      <c r="DP244" s="1017"/>
      <c r="DQ244" s="1017"/>
      <c r="DR244" s="1017"/>
      <c r="DS244" s="1017"/>
      <c r="DT244" s="1017"/>
      <c r="DU244" s="1017"/>
      <c r="DV244" s="1017"/>
      <c r="DW244" s="1017"/>
      <c r="DX244" s="1017"/>
      <c r="DY244" s="1017"/>
      <c r="DZ244" s="1017"/>
      <c r="EA244" s="1017"/>
      <c r="EB244" s="1017"/>
      <c r="EC244" s="1017"/>
      <c r="ED244" s="1017"/>
      <c r="EE244" s="1017"/>
      <c r="EF244" s="1017"/>
      <c r="EG244" s="1017"/>
      <c r="EH244" s="185"/>
      <c r="EI244" s="185"/>
      <c r="EJ244" s="185"/>
      <c r="EK244" s="185"/>
      <c r="EL244" s="185"/>
      <c r="EM244" s="185"/>
    </row>
    <row r="245" spans="1:143" ht="18.75" customHeight="1">
      <c r="A245" s="185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231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1037"/>
      <c r="AH245" s="1037"/>
      <c r="AI245" s="1037"/>
      <c r="AJ245" s="1037"/>
      <c r="AK245" s="1037"/>
      <c r="AL245" s="1037"/>
      <c r="AM245" s="1037"/>
      <c r="AN245" s="1037"/>
      <c r="AO245" s="1037"/>
      <c r="AP245" s="1037"/>
      <c r="AQ245" s="1037"/>
      <c r="AR245" s="1037"/>
      <c r="AS245" s="1037"/>
      <c r="AT245" s="1037"/>
      <c r="AU245" s="1037"/>
      <c r="AV245" s="185"/>
      <c r="AW245" s="185"/>
      <c r="AX245" s="185"/>
      <c r="AY245" s="185"/>
      <c r="AZ245" s="185"/>
      <c r="BA245" s="185"/>
      <c r="BB245" s="185"/>
      <c r="BC245" s="185"/>
      <c r="BD245" s="185"/>
      <c r="BE245" s="185"/>
      <c r="BF245" s="185"/>
      <c r="BG245" s="185"/>
      <c r="BH245" s="185"/>
      <c r="BI245" s="185"/>
      <c r="BJ245" s="185"/>
      <c r="BK245" s="185"/>
      <c r="BL245" s="185"/>
      <c r="BM245" s="185"/>
      <c r="BN245" s="185"/>
      <c r="BO245" s="231"/>
      <c r="BP245" s="209"/>
      <c r="BQ245" s="209"/>
      <c r="BR245" s="209"/>
      <c r="BS245" s="209"/>
      <c r="BT245" s="209"/>
      <c r="BU245" s="209"/>
      <c r="BV245" s="209"/>
      <c r="BW245" s="209"/>
      <c r="BX245" s="209"/>
      <c r="BY245" s="209"/>
      <c r="BZ245" s="209"/>
      <c r="CA245" s="209"/>
      <c r="CB245" s="209"/>
      <c r="CC245" s="1037"/>
      <c r="CD245" s="1037"/>
      <c r="CE245" s="1037"/>
      <c r="CF245" s="1037"/>
      <c r="CG245" s="1037"/>
      <c r="CH245" s="1037"/>
      <c r="CI245" s="1037"/>
      <c r="CJ245" s="1037"/>
      <c r="CK245" s="1037"/>
      <c r="CL245" s="1037"/>
      <c r="CM245" s="1037"/>
      <c r="CN245" s="1037"/>
      <c r="CO245" s="1037"/>
      <c r="CP245" s="1037"/>
      <c r="CQ245" s="1037"/>
      <c r="CS245" s="185"/>
      <c r="CT245" s="185"/>
      <c r="CU245" s="185"/>
      <c r="CV245" s="185"/>
      <c r="CW245" s="185"/>
      <c r="CX245" s="185"/>
      <c r="CY245" s="185"/>
      <c r="CZ245" s="185"/>
      <c r="DA245" s="185"/>
      <c r="DB245" s="185"/>
      <c r="DC245" s="185"/>
      <c r="DD245" s="185"/>
      <c r="DE245" s="185"/>
      <c r="DF245" s="185"/>
      <c r="DG245" s="185"/>
      <c r="DH245" s="185"/>
      <c r="DI245" s="185"/>
      <c r="DJ245" s="185"/>
      <c r="DK245" s="231"/>
      <c r="DL245" s="209"/>
      <c r="DM245" s="209"/>
      <c r="DN245" s="209"/>
      <c r="DO245" s="209"/>
      <c r="DP245" s="209"/>
      <c r="DQ245" s="209"/>
      <c r="DR245" s="209"/>
      <c r="DS245" s="209"/>
      <c r="DT245" s="209"/>
      <c r="DU245" s="209"/>
      <c r="DV245" s="209"/>
      <c r="DW245" s="209"/>
      <c r="DX245" s="209"/>
      <c r="DY245" s="1037"/>
      <c r="DZ245" s="1037"/>
      <c r="EA245" s="1037"/>
      <c r="EB245" s="1037"/>
      <c r="EC245" s="1037"/>
      <c r="ED245" s="1037"/>
      <c r="EE245" s="1037"/>
      <c r="EF245" s="1037"/>
      <c r="EG245" s="1037"/>
      <c r="EH245" s="1037"/>
      <c r="EI245" s="1037"/>
      <c r="EJ245" s="1037"/>
      <c r="EK245" s="1037"/>
      <c r="EL245" s="1037"/>
      <c r="EM245" s="1037"/>
    </row>
    <row r="246" spans="1:143" ht="18.75" customHeight="1">
      <c r="A246" s="185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015" t="s">
        <v>729</v>
      </c>
      <c r="AH246" s="1015"/>
      <c r="AI246" s="1015"/>
      <c r="AJ246" s="1015"/>
      <c r="AK246" s="1015"/>
      <c r="AL246" s="1015"/>
      <c r="AM246" s="1015"/>
      <c r="AN246" s="1015"/>
      <c r="AO246" s="1015"/>
      <c r="AP246" s="1015"/>
      <c r="AQ246" s="1015"/>
      <c r="AR246" s="1015"/>
      <c r="AS246" s="1015"/>
      <c r="AT246" s="1015"/>
      <c r="AU246" s="1015"/>
      <c r="AV246" s="185"/>
      <c r="AW246" s="185"/>
      <c r="AX246" s="185"/>
      <c r="AY246" s="185"/>
      <c r="AZ246" s="185"/>
      <c r="BA246" s="185"/>
      <c r="BB246" s="185"/>
      <c r="BC246" s="185"/>
      <c r="BD246" s="185"/>
      <c r="BE246" s="185"/>
      <c r="BF246" s="185"/>
      <c r="BG246" s="185"/>
      <c r="BH246" s="185"/>
      <c r="BI246" s="185"/>
      <c r="BJ246" s="185"/>
      <c r="BK246" s="185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185"/>
      <c r="BZ246" s="185"/>
      <c r="CA246" s="185"/>
      <c r="CB246" s="185"/>
      <c r="CC246" s="1015" t="s">
        <v>729</v>
      </c>
      <c r="CD246" s="1015"/>
      <c r="CE246" s="1015"/>
      <c r="CF246" s="1015"/>
      <c r="CG246" s="1015"/>
      <c r="CH246" s="1015"/>
      <c r="CI246" s="1015"/>
      <c r="CJ246" s="1015"/>
      <c r="CK246" s="1015"/>
      <c r="CL246" s="1015"/>
      <c r="CM246" s="1015"/>
      <c r="CN246" s="1015"/>
      <c r="CO246" s="1015"/>
      <c r="CP246" s="1015"/>
      <c r="CQ246" s="1015"/>
      <c r="CS246" s="185"/>
      <c r="CT246" s="185"/>
      <c r="CU246" s="185"/>
      <c r="CV246" s="185"/>
      <c r="CW246" s="185"/>
      <c r="CX246" s="185"/>
      <c r="CY246" s="185"/>
      <c r="CZ246" s="185"/>
      <c r="DA246" s="185"/>
      <c r="DB246" s="185"/>
      <c r="DC246" s="185"/>
      <c r="DD246" s="185"/>
      <c r="DE246" s="185"/>
      <c r="DF246" s="185"/>
      <c r="DG246" s="185"/>
      <c r="DH246" s="185"/>
      <c r="DI246" s="185"/>
      <c r="DJ246" s="185"/>
      <c r="DK246" s="185"/>
      <c r="DL246" s="185"/>
      <c r="DM246" s="185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015" t="s">
        <v>729</v>
      </c>
      <c r="DZ246" s="1015"/>
      <c r="EA246" s="1015"/>
      <c r="EB246" s="1015"/>
      <c r="EC246" s="1015"/>
      <c r="ED246" s="1015"/>
      <c r="EE246" s="1015"/>
      <c r="EF246" s="1015"/>
      <c r="EG246" s="1015"/>
      <c r="EH246" s="1015"/>
      <c r="EI246" s="1015"/>
      <c r="EJ246" s="1015"/>
      <c r="EK246" s="1015"/>
      <c r="EL246" s="1015"/>
      <c r="EM246" s="1015"/>
    </row>
    <row r="247" spans="1:143" ht="18.75" customHeight="1">
      <c r="BA247" s="241"/>
      <c r="BB247" s="241"/>
      <c r="BC247" s="241"/>
      <c r="BD247" s="241"/>
      <c r="BE247" s="241"/>
      <c r="BF247" s="241"/>
      <c r="BG247" s="241"/>
      <c r="BH247" s="241"/>
      <c r="BI247" s="241"/>
      <c r="BJ247" s="241"/>
      <c r="BK247" s="241"/>
      <c r="BL247" s="241"/>
      <c r="BM247" s="241"/>
      <c r="BN247" s="241"/>
      <c r="BO247" s="241"/>
      <c r="BP247" s="241"/>
      <c r="BQ247" s="241"/>
      <c r="BR247" s="241"/>
      <c r="BS247" s="241"/>
      <c r="BT247" s="241"/>
      <c r="BU247" s="241"/>
      <c r="BV247" s="241"/>
      <c r="BW247" s="241"/>
      <c r="BX247" s="241"/>
      <c r="BY247" s="241"/>
      <c r="BZ247" s="241"/>
      <c r="CA247" s="241"/>
      <c r="CB247" s="241"/>
      <c r="CC247" s="241"/>
      <c r="CD247" s="241"/>
      <c r="CE247" s="241"/>
      <c r="CF247" s="241"/>
      <c r="CG247" s="241"/>
      <c r="CH247" s="241"/>
      <c r="CI247" s="241"/>
      <c r="CJ247" s="241"/>
      <c r="CK247" s="241"/>
      <c r="CL247" s="241"/>
      <c r="CM247" s="241"/>
      <c r="CN247" s="241"/>
      <c r="CO247" s="241"/>
      <c r="CP247" s="241"/>
      <c r="CQ247" s="241"/>
      <c r="CS247" s="241"/>
      <c r="CT247" s="241"/>
      <c r="CU247" s="241"/>
      <c r="CV247" s="241"/>
      <c r="CW247" s="241"/>
      <c r="CX247" s="241"/>
      <c r="CY247" s="241"/>
      <c r="CZ247" s="241"/>
      <c r="DA247" s="241"/>
      <c r="DB247" s="241"/>
      <c r="DC247" s="241"/>
      <c r="DD247" s="241"/>
      <c r="DE247" s="241"/>
      <c r="DF247" s="241"/>
      <c r="DG247" s="241"/>
      <c r="DH247" s="241"/>
      <c r="DI247" s="241"/>
      <c r="DJ247" s="241"/>
      <c r="DK247" s="241"/>
      <c r="DL247" s="241"/>
      <c r="DM247" s="241"/>
      <c r="DN247" s="241"/>
      <c r="DO247" s="241"/>
      <c r="DP247" s="241"/>
      <c r="DQ247" s="241"/>
      <c r="DR247" s="241"/>
      <c r="DS247" s="241"/>
      <c r="DT247" s="241"/>
      <c r="DU247" s="241"/>
      <c r="DV247" s="241"/>
      <c r="DW247" s="241"/>
      <c r="DX247" s="241"/>
      <c r="DY247" s="241"/>
      <c r="DZ247" s="241"/>
      <c r="EA247" s="241"/>
      <c r="EB247" s="241"/>
      <c r="EC247" s="241"/>
      <c r="ED247" s="241"/>
      <c r="EE247" s="241"/>
      <c r="EF247" s="241"/>
      <c r="EG247" s="241"/>
      <c r="EH247" s="241"/>
      <c r="EI247" s="241"/>
      <c r="EJ247" s="241"/>
      <c r="EK247" s="241"/>
      <c r="EL247" s="241"/>
      <c r="EM247" s="241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41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07" t="s">
        <v>373</v>
      </c>
      <c r="J249" s="907"/>
      <c r="K249" s="907"/>
      <c r="L249" s="1083"/>
      <c r="M249" s="1083"/>
      <c r="N249" s="1083"/>
      <c r="O249" s="1083"/>
      <c r="P249" s="909" t="s">
        <v>179</v>
      </c>
      <c r="Q249" s="909"/>
      <c r="R249" s="1084"/>
      <c r="S249" s="1084"/>
      <c r="T249" s="1084"/>
      <c r="U249" s="1084"/>
      <c r="V249" s="1084"/>
      <c r="W249" s="907">
        <v>20</v>
      </c>
      <c r="X249" s="907"/>
      <c r="Y249" s="907"/>
      <c r="Z249" s="1078"/>
      <c r="AA249" s="1078"/>
      <c r="AB249" s="907" t="s">
        <v>374</v>
      </c>
      <c r="AC249" s="907"/>
      <c r="AD249" s="907"/>
      <c r="AE249" s="909" t="s">
        <v>179</v>
      </c>
      <c r="AF249" s="909"/>
      <c r="AG249" s="1084"/>
      <c r="AH249" s="1084"/>
      <c r="AI249" s="1084"/>
      <c r="AJ249" s="1084"/>
      <c r="AK249" s="1084"/>
      <c r="AL249" s="907">
        <v>20</v>
      </c>
      <c r="AM249" s="907"/>
      <c r="AN249" s="907"/>
      <c r="AO249" s="1078"/>
      <c r="AP249" s="1078"/>
      <c r="AQ249" s="1085" t="s">
        <v>375</v>
      </c>
      <c r="AR249" s="1085"/>
      <c r="AS249" s="1085"/>
      <c r="AT249" s="327"/>
      <c r="AU249" s="80"/>
      <c r="AW249" s="80"/>
      <c r="AX249" s="80"/>
      <c r="AY249" s="80"/>
      <c r="AZ249" s="80"/>
      <c r="BA249" s="80"/>
      <c r="BB249" s="80"/>
      <c r="BC249" s="80"/>
      <c r="BD249" s="80"/>
      <c r="BE249" s="907" t="s">
        <v>373</v>
      </c>
      <c r="BF249" s="907"/>
      <c r="BG249" s="907"/>
      <c r="BH249" s="1083"/>
      <c r="BI249" s="1083"/>
      <c r="BJ249" s="1083"/>
      <c r="BK249" s="1083"/>
      <c r="BL249" s="909" t="s">
        <v>179</v>
      </c>
      <c r="BM249" s="909"/>
      <c r="BN249" s="1084"/>
      <c r="BO249" s="1084"/>
      <c r="BP249" s="1084"/>
      <c r="BQ249" s="1084"/>
      <c r="BR249" s="1084"/>
      <c r="BS249" s="907">
        <v>20</v>
      </c>
      <c r="BT249" s="907"/>
      <c r="BU249" s="907"/>
      <c r="BV249" s="1078"/>
      <c r="BW249" s="1078"/>
      <c r="BX249" s="907" t="s">
        <v>374</v>
      </c>
      <c r="BY249" s="907"/>
      <c r="BZ249" s="907"/>
      <c r="CA249" s="909" t="s">
        <v>179</v>
      </c>
      <c r="CB249" s="909"/>
      <c r="CC249" s="1084"/>
      <c r="CD249" s="1084"/>
      <c r="CE249" s="1084"/>
      <c r="CF249" s="1084"/>
      <c r="CG249" s="1084"/>
      <c r="CH249" s="907">
        <v>20</v>
      </c>
      <c r="CI249" s="907"/>
      <c r="CJ249" s="907"/>
      <c r="CK249" s="1078"/>
      <c r="CL249" s="1078"/>
      <c r="CM249" s="1085" t="s">
        <v>375</v>
      </c>
      <c r="CN249" s="1085"/>
      <c r="CO249" s="1085"/>
      <c r="CP249" s="327"/>
      <c r="CQ249" s="80"/>
      <c r="CR249" s="241"/>
      <c r="CS249" s="80"/>
      <c r="CT249" s="80"/>
      <c r="CU249" s="80"/>
      <c r="CV249" s="80"/>
      <c r="CW249" s="80"/>
      <c r="CX249" s="80"/>
      <c r="CY249" s="80"/>
      <c r="CZ249" s="80"/>
      <c r="DA249" s="907" t="s">
        <v>373</v>
      </c>
      <c r="DB249" s="907"/>
      <c r="DC249" s="907"/>
      <c r="DD249" s="1083"/>
      <c r="DE249" s="1083"/>
      <c r="DF249" s="1083"/>
      <c r="DG249" s="1083"/>
      <c r="DH249" s="909" t="s">
        <v>179</v>
      </c>
      <c r="DI249" s="909"/>
      <c r="DJ249" s="1084"/>
      <c r="DK249" s="1084"/>
      <c r="DL249" s="1084"/>
      <c r="DM249" s="1084"/>
      <c r="DN249" s="1084"/>
      <c r="DO249" s="907">
        <v>20</v>
      </c>
      <c r="DP249" s="907"/>
      <c r="DQ249" s="907"/>
      <c r="DR249" s="1078"/>
      <c r="DS249" s="1078"/>
      <c r="DT249" s="907" t="s">
        <v>374</v>
      </c>
      <c r="DU249" s="907"/>
      <c r="DV249" s="907"/>
      <c r="DW249" s="909" t="s">
        <v>179</v>
      </c>
      <c r="DX249" s="909"/>
      <c r="DY249" s="1084"/>
      <c r="DZ249" s="1084"/>
      <c r="EA249" s="1084"/>
      <c r="EB249" s="1084"/>
      <c r="EC249" s="1084"/>
      <c r="ED249" s="907">
        <v>20</v>
      </c>
      <c r="EE249" s="907"/>
      <c r="EF249" s="907"/>
      <c r="EG249" s="1078"/>
      <c r="EH249" s="1078"/>
      <c r="EI249" s="1085" t="s">
        <v>375</v>
      </c>
      <c r="EJ249" s="1085"/>
      <c r="EK249" s="1085"/>
      <c r="EL249" s="327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79"/>
      <c r="Q250" s="911"/>
      <c r="R250" s="911"/>
      <c r="S250" s="911"/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  <c r="AK250" s="911"/>
      <c r="AL250" s="911"/>
      <c r="AM250" s="911"/>
      <c r="AN250" s="911"/>
      <c r="AO250" s="911"/>
      <c r="AP250" s="911"/>
      <c r="AQ250" s="91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79"/>
      <c r="BM250" s="911"/>
      <c r="BN250" s="911"/>
      <c r="BO250" s="911"/>
      <c r="BP250" s="911"/>
      <c r="BQ250" s="911"/>
      <c r="BR250" s="911"/>
      <c r="BS250" s="911"/>
      <c r="BT250" s="911"/>
      <c r="BU250" s="911"/>
      <c r="BV250" s="911"/>
      <c r="BW250" s="911"/>
      <c r="BX250" s="911"/>
      <c r="BY250" s="911"/>
      <c r="BZ250" s="911"/>
      <c r="CA250" s="911"/>
      <c r="CB250" s="911"/>
      <c r="CC250" s="911"/>
      <c r="CD250" s="911"/>
      <c r="CE250" s="911"/>
      <c r="CF250" s="911"/>
      <c r="CG250" s="911"/>
      <c r="CH250" s="911"/>
      <c r="CI250" s="911"/>
      <c r="CJ250" s="911"/>
      <c r="CK250" s="911"/>
      <c r="CL250" s="911"/>
      <c r="CM250" s="911"/>
      <c r="CN250" s="105"/>
      <c r="CO250" s="105"/>
      <c r="CP250" s="105"/>
      <c r="CQ250" s="80"/>
      <c r="CR250" s="241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79"/>
      <c r="DI250" s="911"/>
      <c r="DJ250" s="911"/>
      <c r="DK250" s="911"/>
      <c r="DL250" s="911"/>
      <c r="DM250" s="911"/>
      <c r="DN250" s="911"/>
      <c r="DO250" s="911"/>
      <c r="DP250" s="911"/>
      <c r="DQ250" s="911"/>
      <c r="DR250" s="911"/>
      <c r="DS250" s="911"/>
      <c r="DT250" s="911"/>
      <c r="DU250" s="911"/>
      <c r="DV250" s="911"/>
      <c r="DW250" s="911"/>
      <c r="DX250" s="911"/>
      <c r="DY250" s="911"/>
      <c r="DZ250" s="911"/>
      <c r="EA250" s="911"/>
      <c r="EB250" s="911"/>
      <c r="EC250" s="911"/>
      <c r="ED250" s="911"/>
      <c r="EE250" s="911"/>
      <c r="EF250" s="911"/>
      <c r="EG250" s="911"/>
      <c r="EH250" s="911"/>
      <c r="EI250" s="91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80"/>
      <c r="V251" s="1080"/>
      <c r="W251" s="1080"/>
      <c r="X251" s="1080"/>
      <c r="Y251" s="1080"/>
      <c r="Z251" s="1080"/>
      <c r="AA251" s="1080"/>
      <c r="AB251" s="1080"/>
      <c r="AC251" s="1081" t="e">
        <f>I$9</f>
        <v>#N/A</v>
      </c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330"/>
      <c r="AS251" s="330"/>
      <c r="AT251" s="330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80"/>
      <c r="BR251" s="1080"/>
      <c r="BS251" s="1080"/>
      <c r="BT251" s="1080"/>
      <c r="BU251" s="1080"/>
      <c r="BV251" s="1080"/>
      <c r="BW251" s="1080"/>
      <c r="BX251" s="1080"/>
      <c r="BY251" s="1081" t="e">
        <f>BE$9</f>
        <v>#N/A</v>
      </c>
      <c r="BZ251" s="1082"/>
      <c r="CA251" s="1082"/>
      <c r="CB251" s="1082"/>
      <c r="CC251" s="1082"/>
      <c r="CD251" s="1082"/>
      <c r="CE251" s="1082"/>
      <c r="CF251" s="1082"/>
      <c r="CG251" s="1082"/>
      <c r="CH251" s="1082"/>
      <c r="CI251" s="1082"/>
      <c r="CJ251" s="1082"/>
      <c r="CK251" s="1082"/>
      <c r="CL251" s="1082"/>
      <c r="CM251" s="1082"/>
      <c r="CN251" s="330"/>
      <c r="CO251" s="330"/>
      <c r="CP251" s="330"/>
      <c r="CQ251" s="80"/>
      <c r="CR251" s="241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80"/>
      <c r="DN251" s="1080"/>
      <c r="DO251" s="1080"/>
      <c r="DP251" s="1080"/>
      <c r="DQ251" s="1080"/>
      <c r="DR251" s="1080"/>
      <c r="DS251" s="1080"/>
      <c r="DT251" s="1080"/>
      <c r="DU251" s="1081" t="e">
        <f>DA$9</f>
        <v>#N/A</v>
      </c>
      <c r="DV251" s="1082"/>
      <c r="DW251" s="1082"/>
      <c r="DX251" s="1082"/>
      <c r="DY251" s="1082"/>
      <c r="DZ251" s="1082"/>
      <c r="EA251" s="1082"/>
      <c r="EB251" s="1082"/>
      <c r="EC251" s="1082"/>
      <c r="ED251" s="1082"/>
      <c r="EE251" s="1082"/>
      <c r="EF251" s="1082"/>
      <c r="EG251" s="1082"/>
      <c r="EH251" s="1082"/>
      <c r="EI251" s="1082"/>
      <c r="EJ251" s="330"/>
      <c r="EK251" s="330"/>
      <c r="EL251" s="330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13" t="s">
        <v>5</v>
      </c>
      <c r="V252" s="913"/>
      <c r="W252" s="913"/>
      <c r="X252" s="913"/>
      <c r="Y252" s="913"/>
      <c r="Z252" s="913"/>
      <c r="AA252" s="913"/>
      <c r="AB252" s="913"/>
      <c r="AC252" s="913" t="s">
        <v>6</v>
      </c>
      <c r="AD252" s="913"/>
      <c r="AE252" s="913"/>
      <c r="AF252" s="913"/>
      <c r="AG252" s="913"/>
      <c r="AH252" s="913"/>
      <c r="AI252" s="913"/>
      <c r="AJ252" s="913"/>
      <c r="AK252" s="913"/>
      <c r="AL252" s="913"/>
      <c r="AM252" s="913"/>
      <c r="AN252" s="913"/>
      <c r="AO252" s="913"/>
      <c r="AP252" s="913"/>
      <c r="AQ252" s="913"/>
      <c r="AR252" s="331"/>
      <c r="AS252" s="331"/>
      <c r="AT252" s="331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13" t="s">
        <v>5</v>
      </c>
      <c r="BR252" s="913"/>
      <c r="BS252" s="913"/>
      <c r="BT252" s="913"/>
      <c r="BU252" s="913"/>
      <c r="BV252" s="913"/>
      <c r="BW252" s="913"/>
      <c r="BX252" s="913"/>
      <c r="BY252" s="913" t="s">
        <v>6</v>
      </c>
      <c r="BZ252" s="913"/>
      <c r="CA252" s="913"/>
      <c r="CB252" s="913"/>
      <c r="CC252" s="913"/>
      <c r="CD252" s="913"/>
      <c r="CE252" s="913"/>
      <c r="CF252" s="913"/>
      <c r="CG252" s="913"/>
      <c r="CH252" s="913"/>
      <c r="CI252" s="913"/>
      <c r="CJ252" s="913"/>
      <c r="CK252" s="913"/>
      <c r="CL252" s="913"/>
      <c r="CM252" s="913"/>
      <c r="CN252" s="331"/>
      <c r="CO252" s="331"/>
      <c r="CP252" s="331"/>
      <c r="CQ252" s="80"/>
      <c r="CR252" s="241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13" t="s">
        <v>5</v>
      </c>
      <c r="DN252" s="913"/>
      <c r="DO252" s="913"/>
      <c r="DP252" s="913"/>
      <c r="DQ252" s="913"/>
      <c r="DR252" s="913"/>
      <c r="DS252" s="913"/>
      <c r="DT252" s="913"/>
      <c r="DU252" s="913" t="s">
        <v>6</v>
      </c>
      <c r="DV252" s="913"/>
      <c r="DW252" s="913"/>
      <c r="DX252" s="913"/>
      <c r="DY252" s="913"/>
      <c r="DZ252" s="913"/>
      <c r="EA252" s="913"/>
      <c r="EB252" s="913"/>
      <c r="EC252" s="913"/>
      <c r="ED252" s="913"/>
      <c r="EE252" s="913"/>
      <c r="EF252" s="913"/>
      <c r="EG252" s="913"/>
      <c r="EH252" s="913"/>
      <c r="EI252" s="913"/>
      <c r="EJ252" s="331"/>
      <c r="EK252" s="331"/>
      <c r="EL252" s="331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16"/>
      <c r="V253" s="916"/>
      <c r="W253" s="916"/>
      <c r="X253" s="916"/>
      <c r="Y253" s="916"/>
      <c r="Z253" s="916"/>
      <c r="AA253" s="916"/>
      <c r="AB253" s="916"/>
      <c r="AC253" s="916"/>
      <c r="AD253" s="916"/>
      <c r="AE253" s="916"/>
      <c r="AF253" s="916"/>
      <c r="AG253" s="916"/>
      <c r="AH253" s="916"/>
      <c r="AI253" s="916"/>
      <c r="AJ253" s="916"/>
      <c r="AK253" s="916"/>
      <c r="AL253" s="916"/>
      <c r="AM253" s="916"/>
      <c r="AN253" s="916"/>
      <c r="AO253" s="916"/>
      <c r="AP253" s="916"/>
      <c r="AQ253" s="916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16"/>
      <c r="BR253" s="916"/>
      <c r="BS253" s="916"/>
      <c r="BT253" s="916"/>
      <c r="BU253" s="916"/>
      <c r="BV253" s="916"/>
      <c r="BW253" s="916"/>
      <c r="BX253" s="916"/>
      <c r="BY253" s="916"/>
      <c r="BZ253" s="916"/>
      <c r="CA253" s="916"/>
      <c r="CB253" s="916"/>
      <c r="CC253" s="916"/>
      <c r="CD253" s="916"/>
      <c r="CE253" s="916"/>
      <c r="CF253" s="916"/>
      <c r="CG253" s="916"/>
      <c r="CH253" s="916"/>
      <c r="CI253" s="916"/>
      <c r="CJ253" s="916"/>
      <c r="CK253" s="916"/>
      <c r="CL253" s="916"/>
      <c r="CM253" s="916"/>
      <c r="CN253" s="107"/>
      <c r="CO253" s="107"/>
      <c r="CP253" s="107"/>
      <c r="CQ253" s="80"/>
      <c r="CR253" s="241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16"/>
      <c r="DN253" s="916"/>
      <c r="DO253" s="916"/>
      <c r="DP253" s="916"/>
      <c r="DQ253" s="916"/>
      <c r="DR253" s="916"/>
      <c r="DS253" s="916"/>
      <c r="DT253" s="916"/>
      <c r="DU253" s="916"/>
      <c r="DV253" s="916"/>
      <c r="DW253" s="916"/>
      <c r="DX253" s="916"/>
      <c r="DY253" s="916"/>
      <c r="DZ253" s="916"/>
      <c r="EA253" s="916"/>
      <c r="EB253" s="916"/>
      <c r="EC253" s="916"/>
      <c r="ED253" s="916"/>
      <c r="EE253" s="916"/>
      <c r="EF253" s="916"/>
      <c r="EG253" s="916"/>
      <c r="EH253" s="916"/>
      <c r="EI253" s="916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13" t="s">
        <v>5</v>
      </c>
      <c r="V254" s="913"/>
      <c r="W254" s="913"/>
      <c r="X254" s="913"/>
      <c r="Y254" s="913"/>
      <c r="Z254" s="913"/>
      <c r="AA254" s="913"/>
      <c r="AB254" s="913"/>
      <c r="AC254" s="913" t="s">
        <v>6</v>
      </c>
      <c r="AD254" s="913"/>
      <c r="AE254" s="913"/>
      <c r="AF254" s="913"/>
      <c r="AG254" s="913"/>
      <c r="AH254" s="913"/>
      <c r="AI254" s="913"/>
      <c r="AJ254" s="913"/>
      <c r="AK254" s="913"/>
      <c r="AL254" s="913"/>
      <c r="AM254" s="913"/>
      <c r="AN254" s="913"/>
      <c r="AO254" s="913"/>
      <c r="AP254" s="913"/>
      <c r="AQ254" s="913"/>
      <c r="AR254" s="331"/>
      <c r="AS254" s="331"/>
      <c r="AT254" s="331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13" t="s">
        <v>5</v>
      </c>
      <c r="BR254" s="913"/>
      <c r="BS254" s="913"/>
      <c r="BT254" s="913"/>
      <c r="BU254" s="913"/>
      <c r="BV254" s="913"/>
      <c r="BW254" s="913"/>
      <c r="BX254" s="913"/>
      <c r="BY254" s="913" t="s">
        <v>6</v>
      </c>
      <c r="BZ254" s="913"/>
      <c r="CA254" s="913"/>
      <c r="CB254" s="913"/>
      <c r="CC254" s="913"/>
      <c r="CD254" s="913"/>
      <c r="CE254" s="913"/>
      <c r="CF254" s="913"/>
      <c r="CG254" s="913"/>
      <c r="CH254" s="913"/>
      <c r="CI254" s="913"/>
      <c r="CJ254" s="913"/>
      <c r="CK254" s="913"/>
      <c r="CL254" s="913"/>
      <c r="CM254" s="913"/>
      <c r="CN254" s="331"/>
      <c r="CO254" s="331"/>
      <c r="CP254" s="331"/>
      <c r="CQ254" s="80"/>
      <c r="CR254" s="241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13" t="s">
        <v>5</v>
      </c>
      <c r="DN254" s="913"/>
      <c r="DO254" s="913"/>
      <c r="DP254" s="913"/>
      <c r="DQ254" s="913"/>
      <c r="DR254" s="913"/>
      <c r="DS254" s="913"/>
      <c r="DT254" s="913"/>
      <c r="DU254" s="913" t="s">
        <v>6</v>
      </c>
      <c r="DV254" s="913"/>
      <c r="DW254" s="913"/>
      <c r="DX254" s="913"/>
      <c r="DY254" s="913"/>
      <c r="DZ254" s="913"/>
      <c r="EA254" s="913"/>
      <c r="EB254" s="913"/>
      <c r="EC254" s="913"/>
      <c r="ED254" s="913"/>
      <c r="EE254" s="913"/>
      <c r="EF254" s="913"/>
      <c r="EG254" s="913"/>
      <c r="EH254" s="913"/>
      <c r="EI254" s="913"/>
      <c r="EJ254" s="331"/>
      <c r="EK254" s="331"/>
      <c r="EL254" s="331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41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41"/>
      <c r="W256" s="241"/>
      <c r="X256" s="241"/>
      <c r="Y256" s="241"/>
      <c r="Z256" s="86" t="s">
        <v>379</v>
      </c>
      <c r="AA256" s="1086"/>
      <c r="AB256" s="1086"/>
      <c r="AC256" s="1086"/>
      <c r="AD256" s="1086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87" t="s">
        <v>182</v>
      </c>
      <c r="AR256" s="1088"/>
      <c r="AS256" s="1088"/>
      <c r="AT256" s="1088"/>
      <c r="AU256" s="1089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41"/>
      <c r="BS256" s="241"/>
      <c r="BT256" s="241"/>
      <c r="BU256" s="241"/>
      <c r="BV256" s="86" t="s">
        <v>379</v>
      </c>
      <c r="BW256" s="1086"/>
      <c r="BX256" s="1086"/>
      <c r="BY256" s="1086"/>
      <c r="BZ256" s="1086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87" t="s">
        <v>182</v>
      </c>
      <c r="CN256" s="1088"/>
      <c r="CO256" s="1088"/>
      <c r="CP256" s="1088"/>
      <c r="CQ256" s="1089"/>
      <c r="CR256" s="241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41"/>
      <c r="DO256" s="241"/>
      <c r="DP256" s="241"/>
      <c r="DQ256" s="241"/>
      <c r="DR256" s="86" t="s">
        <v>379</v>
      </c>
      <c r="DS256" s="1086"/>
      <c r="DT256" s="1086"/>
      <c r="DU256" s="1086"/>
      <c r="DV256" s="1086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87" t="s">
        <v>182</v>
      </c>
      <c r="EJ256" s="1088"/>
      <c r="EK256" s="1088"/>
      <c r="EL256" s="1088"/>
      <c r="EM256" s="1089"/>
    </row>
    <row r="257" spans="1:143" ht="18.75" customHeight="1">
      <c r="A257" s="87"/>
      <c r="B257" s="88"/>
      <c r="C257" s="88"/>
      <c r="D257" s="88"/>
      <c r="E257" s="1095"/>
      <c r="F257" s="1095"/>
      <c r="G257" s="1095"/>
      <c r="H257" s="1095"/>
      <c r="I257" s="1095"/>
      <c r="J257" s="1095"/>
      <c r="K257" s="1095"/>
      <c r="L257" s="1095"/>
      <c r="M257" s="1095"/>
      <c r="N257" s="1095"/>
      <c r="O257" s="1095"/>
      <c r="P257" s="1095"/>
      <c r="Q257" s="1095"/>
      <c r="R257" s="1095"/>
      <c r="S257" s="1095"/>
      <c r="T257" s="1095"/>
      <c r="U257" s="1095"/>
      <c r="V257" s="1095"/>
      <c r="W257" s="1095"/>
      <c r="X257" s="1095"/>
      <c r="Y257" s="1095"/>
      <c r="Z257" s="1095"/>
      <c r="AA257" s="1095"/>
      <c r="AB257" s="1095"/>
      <c r="AC257" s="1095"/>
      <c r="AD257" s="1095"/>
      <c r="AE257" s="1095"/>
      <c r="AF257" s="1095"/>
      <c r="AG257" s="1095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96" t="s">
        <v>380</v>
      </c>
      <c r="AR257" s="933"/>
      <c r="AS257" s="933"/>
      <c r="AT257" s="933"/>
      <c r="AU257" s="934"/>
      <c r="AW257" s="87"/>
      <c r="AX257" s="88"/>
      <c r="AY257" s="88"/>
      <c r="AZ257" s="88"/>
      <c r="BA257" s="1095"/>
      <c r="BB257" s="1095"/>
      <c r="BC257" s="1095"/>
      <c r="BD257" s="1095"/>
      <c r="BE257" s="1095"/>
      <c r="BF257" s="1095"/>
      <c r="BG257" s="1095"/>
      <c r="BH257" s="1095"/>
      <c r="BI257" s="1095"/>
      <c r="BJ257" s="1095"/>
      <c r="BK257" s="1095"/>
      <c r="BL257" s="1095"/>
      <c r="BM257" s="1095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  <c r="BX257" s="1095"/>
      <c r="BY257" s="1095"/>
      <c r="BZ257" s="1095"/>
      <c r="CA257" s="1095"/>
      <c r="CB257" s="1095"/>
      <c r="CC257" s="1095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96" t="s">
        <v>380</v>
      </c>
      <c r="CN257" s="933"/>
      <c r="CO257" s="933"/>
      <c r="CP257" s="933"/>
      <c r="CQ257" s="934"/>
      <c r="CR257" s="241"/>
      <c r="CS257" s="87"/>
      <c r="CT257" s="88"/>
      <c r="CU257" s="88"/>
      <c r="CV257" s="88"/>
      <c r="CW257" s="1095"/>
      <c r="CX257" s="1095"/>
      <c r="CY257" s="1095"/>
      <c r="CZ257" s="1095"/>
      <c r="DA257" s="1095"/>
      <c r="DB257" s="1095"/>
      <c r="DC257" s="1095"/>
      <c r="DD257" s="1095"/>
      <c r="DE257" s="1095"/>
      <c r="DF257" s="1095"/>
      <c r="DG257" s="1095"/>
      <c r="DH257" s="1095"/>
      <c r="DI257" s="1095"/>
      <c r="DJ257" s="1095"/>
      <c r="DK257" s="1095"/>
      <c r="DL257" s="1095"/>
      <c r="DM257" s="1095"/>
      <c r="DN257" s="1095"/>
      <c r="DO257" s="1095"/>
      <c r="DP257" s="1095"/>
      <c r="DQ257" s="1095"/>
      <c r="DR257" s="1095"/>
      <c r="DS257" s="1095"/>
      <c r="DT257" s="1095"/>
      <c r="DU257" s="1095"/>
      <c r="DV257" s="1095"/>
      <c r="DW257" s="1095"/>
      <c r="DX257" s="1095"/>
      <c r="DY257" s="1095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96" t="s">
        <v>380</v>
      </c>
      <c r="EJ257" s="933"/>
      <c r="EK257" s="933"/>
      <c r="EL257" s="933"/>
      <c r="EM257" s="934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35"/>
      <c r="H258" s="935"/>
      <c r="I258" s="935"/>
      <c r="J258" s="935"/>
      <c r="K258" s="935"/>
      <c r="L258" s="935"/>
      <c r="M258" s="935"/>
      <c r="N258" s="935"/>
      <c r="O258" s="935"/>
      <c r="P258" s="935"/>
      <c r="Q258" s="935"/>
      <c r="R258" s="935"/>
      <c r="S258" s="935"/>
      <c r="T258" s="935"/>
      <c r="U258" s="1111">
        <v>20</v>
      </c>
      <c r="V258" s="1111"/>
      <c r="W258" s="1112"/>
      <c r="X258" s="1112"/>
      <c r="Y258" s="1112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97"/>
      <c r="AR258" s="1098"/>
      <c r="AS258" s="1098"/>
      <c r="AT258" s="1098"/>
      <c r="AU258" s="1099"/>
      <c r="AW258" s="129"/>
      <c r="AX258" s="129"/>
      <c r="AY258" s="129"/>
      <c r="AZ258" s="129"/>
      <c r="BA258" s="129"/>
      <c r="BB258" s="130" t="s">
        <v>381</v>
      </c>
      <c r="BC258" s="935"/>
      <c r="BD258" s="935"/>
      <c r="BE258" s="935"/>
      <c r="BF258" s="935"/>
      <c r="BG258" s="935"/>
      <c r="BH258" s="935"/>
      <c r="BI258" s="935"/>
      <c r="BJ258" s="935"/>
      <c r="BK258" s="935"/>
      <c r="BL258" s="935"/>
      <c r="BM258" s="935"/>
      <c r="BN258" s="935"/>
      <c r="BO258" s="935"/>
      <c r="BP258" s="935"/>
      <c r="BQ258" s="1111">
        <v>20</v>
      </c>
      <c r="BR258" s="1111"/>
      <c r="BS258" s="1112"/>
      <c r="BT258" s="1112"/>
      <c r="BU258" s="1112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97"/>
      <c r="CN258" s="1098"/>
      <c r="CO258" s="1098"/>
      <c r="CP258" s="1098"/>
      <c r="CQ258" s="1099"/>
      <c r="CR258" s="241"/>
      <c r="CS258" s="129"/>
      <c r="CT258" s="129"/>
      <c r="CU258" s="129"/>
      <c r="CV258" s="129"/>
      <c r="CW258" s="129"/>
      <c r="CX258" s="130" t="s">
        <v>381</v>
      </c>
      <c r="CY258" s="935"/>
      <c r="CZ258" s="935"/>
      <c r="DA258" s="935"/>
      <c r="DB258" s="935"/>
      <c r="DC258" s="935"/>
      <c r="DD258" s="935"/>
      <c r="DE258" s="935"/>
      <c r="DF258" s="935"/>
      <c r="DG258" s="935"/>
      <c r="DH258" s="935"/>
      <c r="DI258" s="935"/>
      <c r="DJ258" s="935"/>
      <c r="DK258" s="935"/>
      <c r="DL258" s="935"/>
      <c r="DM258" s="1111">
        <v>20</v>
      </c>
      <c r="DN258" s="1111"/>
      <c r="DO258" s="1112"/>
      <c r="DP258" s="1112"/>
      <c r="DQ258" s="1112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97"/>
      <c r="EJ258" s="1098"/>
      <c r="EK258" s="1098"/>
      <c r="EL258" s="1098"/>
      <c r="EM258" s="1099"/>
    </row>
    <row r="259" spans="1:143" ht="18.75" customHeight="1">
      <c r="A259" s="129" t="s">
        <v>186</v>
      </c>
      <c r="B259" s="129"/>
      <c r="C259" s="129"/>
      <c r="D259" s="129"/>
      <c r="E259" s="1095"/>
      <c r="F259" s="1095"/>
      <c r="G259" s="1095"/>
      <c r="H259" s="1095"/>
      <c r="I259" s="1095"/>
      <c r="J259" s="1095"/>
      <c r="K259" s="1095"/>
      <c r="L259" s="1095"/>
      <c r="M259" s="1095"/>
      <c r="N259" s="1095"/>
      <c r="O259" s="1095"/>
      <c r="P259" s="1095"/>
      <c r="Q259" s="1095"/>
      <c r="R259" s="1095"/>
      <c r="S259" s="1095"/>
      <c r="T259" s="1095"/>
      <c r="U259" s="1095"/>
      <c r="V259" s="1095"/>
      <c r="W259" s="1095"/>
      <c r="X259" s="1095"/>
      <c r="Y259" s="1095"/>
      <c r="Z259" s="1095"/>
      <c r="AA259" s="1095"/>
      <c r="AB259" s="1095"/>
      <c r="AC259" s="1095"/>
      <c r="AD259" s="1095"/>
      <c r="AE259" s="1095"/>
      <c r="AF259" s="1095"/>
      <c r="AG259" s="1095"/>
      <c r="AH259" s="1095"/>
      <c r="AI259" s="1095"/>
      <c r="AJ259" s="1095"/>
      <c r="AK259" s="328"/>
      <c r="AL259" s="328"/>
      <c r="AM259" s="329"/>
      <c r="AN259" s="329"/>
      <c r="AO259" s="130" t="s">
        <v>187</v>
      </c>
      <c r="AP259" s="129"/>
      <c r="AQ259" s="956"/>
      <c r="AR259" s="957"/>
      <c r="AS259" s="957"/>
      <c r="AT259" s="957"/>
      <c r="AU259" s="958"/>
      <c r="AW259" s="129" t="s">
        <v>186</v>
      </c>
      <c r="AX259" s="129"/>
      <c r="AY259" s="129"/>
      <c r="AZ259" s="129"/>
      <c r="BA259" s="1095"/>
      <c r="BB259" s="1095"/>
      <c r="BC259" s="1095"/>
      <c r="BD259" s="1095"/>
      <c r="BE259" s="1095"/>
      <c r="BF259" s="1095"/>
      <c r="BG259" s="1095"/>
      <c r="BH259" s="1095"/>
      <c r="BI259" s="1095"/>
      <c r="BJ259" s="1095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  <c r="BX259" s="1095"/>
      <c r="BY259" s="1095"/>
      <c r="BZ259" s="1095"/>
      <c r="CA259" s="1095"/>
      <c r="CB259" s="1095"/>
      <c r="CC259" s="1095"/>
      <c r="CD259" s="1095"/>
      <c r="CE259" s="1095"/>
      <c r="CF259" s="1095"/>
      <c r="CG259" s="328"/>
      <c r="CH259" s="328"/>
      <c r="CI259" s="329"/>
      <c r="CJ259" s="329"/>
      <c r="CK259" s="130" t="s">
        <v>187</v>
      </c>
      <c r="CL259" s="129"/>
      <c r="CM259" s="956"/>
      <c r="CN259" s="957"/>
      <c r="CO259" s="957"/>
      <c r="CP259" s="957"/>
      <c r="CQ259" s="958"/>
      <c r="CR259" s="241"/>
      <c r="CS259" s="129" t="s">
        <v>186</v>
      </c>
      <c r="CT259" s="129"/>
      <c r="CU259" s="129"/>
      <c r="CV259" s="129"/>
      <c r="CW259" s="1095"/>
      <c r="CX259" s="1095"/>
      <c r="CY259" s="1095"/>
      <c r="CZ259" s="1095"/>
      <c r="DA259" s="1095"/>
      <c r="DB259" s="1095"/>
      <c r="DC259" s="1095"/>
      <c r="DD259" s="1095"/>
      <c r="DE259" s="1095"/>
      <c r="DF259" s="1095"/>
      <c r="DG259" s="1095"/>
      <c r="DH259" s="1095"/>
      <c r="DI259" s="1095"/>
      <c r="DJ259" s="1095"/>
      <c r="DK259" s="1095"/>
      <c r="DL259" s="1095"/>
      <c r="DM259" s="1095"/>
      <c r="DN259" s="1095"/>
      <c r="DO259" s="1095"/>
      <c r="DP259" s="1095"/>
      <c r="DQ259" s="1095"/>
      <c r="DR259" s="1095"/>
      <c r="DS259" s="1095"/>
      <c r="DT259" s="1095"/>
      <c r="DU259" s="1095"/>
      <c r="DV259" s="1095"/>
      <c r="DW259" s="1095"/>
      <c r="DX259" s="1095"/>
      <c r="DY259" s="1095"/>
      <c r="DZ259" s="1095"/>
      <c r="EA259" s="1095"/>
      <c r="EB259" s="1095"/>
      <c r="EC259" s="328"/>
      <c r="ED259" s="328"/>
      <c r="EE259" s="329"/>
      <c r="EF259" s="329"/>
      <c r="EG259" s="130" t="s">
        <v>187</v>
      </c>
      <c r="EH259" s="129"/>
      <c r="EI259" s="956"/>
      <c r="EJ259" s="957"/>
      <c r="EK259" s="957"/>
      <c r="EL259" s="957"/>
      <c r="EM259" s="958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90"/>
      <c r="AR260" s="1091"/>
      <c r="AS260" s="1091"/>
      <c r="AT260" s="1091"/>
      <c r="AU260" s="1092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90"/>
      <c r="CN260" s="1091"/>
      <c r="CO260" s="1091"/>
      <c r="CP260" s="1091"/>
      <c r="CQ260" s="1092"/>
      <c r="CR260" s="241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90"/>
      <c r="EJ260" s="1091"/>
      <c r="EK260" s="1091"/>
      <c r="EL260" s="1091"/>
      <c r="EM260" s="1092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29"/>
      <c r="Z261" s="930"/>
      <c r="AA261" s="930"/>
      <c r="AB261" s="930"/>
      <c r="AC261" s="930"/>
      <c r="AD261" s="930"/>
      <c r="AE261" s="930"/>
      <c r="AF261" s="930"/>
      <c r="AG261" s="930"/>
      <c r="AH261" s="930"/>
      <c r="AI261" s="930"/>
      <c r="AJ261" s="930"/>
      <c r="AK261" s="930"/>
      <c r="AL261" s="931"/>
      <c r="AM261" s="129"/>
      <c r="AN261" s="129"/>
      <c r="AO261" s="130" t="s">
        <v>189</v>
      </c>
      <c r="AP261" s="129"/>
      <c r="AQ261" s="1093"/>
      <c r="AR261" s="908"/>
      <c r="AS261" s="908"/>
      <c r="AT261" s="908"/>
      <c r="AU261" s="1094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29"/>
      <c r="BV261" s="930"/>
      <c r="BW261" s="930"/>
      <c r="BX261" s="930"/>
      <c r="BY261" s="930"/>
      <c r="BZ261" s="930"/>
      <c r="CA261" s="930"/>
      <c r="CB261" s="930"/>
      <c r="CC261" s="930"/>
      <c r="CD261" s="930"/>
      <c r="CE261" s="930"/>
      <c r="CF261" s="930"/>
      <c r="CG261" s="930"/>
      <c r="CH261" s="931"/>
      <c r="CI261" s="129"/>
      <c r="CJ261" s="129"/>
      <c r="CK261" s="130" t="s">
        <v>189</v>
      </c>
      <c r="CL261" s="129"/>
      <c r="CM261" s="1093"/>
      <c r="CN261" s="908"/>
      <c r="CO261" s="908"/>
      <c r="CP261" s="908"/>
      <c r="CQ261" s="1094"/>
      <c r="CR261" s="241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29"/>
      <c r="DR261" s="930"/>
      <c r="DS261" s="930"/>
      <c r="DT261" s="930"/>
      <c r="DU261" s="930"/>
      <c r="DV261" s="930"/>
      <c r="DW261" s="930"/>
      <c r="DX261" s="930"/>
      <c r="DY261" s="930"/>
      <c r="DZ261" s="930"/>
      <c r="EA261" s="930"/>
      <c r="EB261" s="930"/>
      <c r="EC261" s="930"/>
      <c r="ED261" s="931"/>
      <c r="EE261" s="129"/>
      <c r="EF261" s="129"/>
      <c r="EG261" s="130" t="s">
        <v>189</v>
      </c>
      <c r="EH261" s="129"/>
      <c r="EI261" s="1093"/>
      <c r="EJ261" s="908"/>
      <c r="EK261" s="908"/>
      <c r="EL261" s="908"/>
      <c r="EM261" s="1094"/>
    </row>
    <row r="262" spans="1:143" ht="18.75" customHeight="1">
      <c r="A262" s="1085" t="s">
        <v>190</v>
      </c>
      <c r="B262" s="1085"/>
      <c r="C262" s="1085"/>
      <c r="D262" s="1085"/>
      <c r="E262" s="1085"/>
      <c r="F262" s="1085"/>
      <c r="G262" s="1085"/>
      <c r="H262" s="1085"/>
      <c r="I262" s="1085"/>
      <c r="J262" s="1085"/>
      <c r="K262" s="916"/>
      <c r="L262" s="916"/>
      <c r="M262" s="916"/>
      <c r="N262" s="916"/>
      <c r="O262" s="916"/>
      <c r="P262" s="916"/>
      <c r="Q262" s="916"/>
      <c r="R262" s="916"/>
      <c r="S262" s="916"/>
      <c r="T262" s="916"/>
      <c r="U262" s="916"/>
      <c r="V262" s="916"/>
      <c r="W262" s="916"/>
      <c r="X262" s="916"/>
      <c r="Y262" s="916"/>
      <c r="Z262" s="916"/>
      <c r="AA262" s="916"/>
      <c r="AB262" s="916"/>
      <c r="AC262" s="916"/>
      <c r="AD262" s="916"/>
      <c r="AE262" s="916"/>
      <c r="AF262" s="916"/>
      <c r="AG262" s="916"/>
      <c r="AH262" s="916"/>
      <c r="AI262" s="916"/>
      <c r="AJ262" s="916"/>
      <c r="AK262" s="916"/>
      <c r="AL262" s="90"/>
      <c r="AM262" s="80"/>
      <c r="AN262" s="80"/>
      <c r="AO262" s="80"/>
      <c r="AP262" s="80"/>
      <c r="AQ262" s="963"/>
      <c r="AR262" s="964"/>
      <c r="AS262" s="964"/>
      <c r="AT262" s="964"/>
      <c r="AU262" s="965"/>
      <c r="AW262" s="1085" t="s">
        <v>190</v>
      </c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916"/>
      <c r="BH262" s="916"/>
      <c r="BI262" s="916"/>
      <c r="BJ262" s="916"/>
      <c r="BK262" s="916"/>
      <c r="BL262" s="916"/>
      <c r="BM262" s="916"/>
      <c r="BN262" s="916"/>
      <c r="BO262" s="916"/>
      <c r="BP262" s="916"/>
      <c r="BQ262" s="916"/>
      <c r="BR262" s="916"/>
      <c r="BS262" s="916"/>
      <c r="BT262" s="916"/>
      <c r="BU262" s="916"/>
      <c r="BV262" s="916"/>
      <c r="BW262" s="916"/>
      <c r="BX262" s="916"/>
      <c r="BY262" s="916"/>
      <c r="BZ262" s="916"/>
      <c r="CA262" s="916"/>
      <c r="CB262" s="916"/>
      <c r="CC262" s="916"/>
      <c r="CD262" s="916"/>
      <c r="CE262" s="916"/>
      <c r="CF262" s="916"/>
      <c r="CG262" s="916"/>
      <c r="CH262" s="90"/>
      <c r="CI262" s="80"/>
      <c r="CJ262" s="80"/>
      <c r="CK262" s="80"/>
      <c r="CL262" s="80"/>
      <c r="CM262" s="963"/>
      <c r="CN262" s="964"/>
      <c r="CO262" s="964"/>
      <c r="CP262" s="964"/>
      <c r="CQ262" s="965"/>
      <c r="CR262" s="241"/>
      <c r="CS262" s="1085" t="s">
        <v>190</v>
      </c>
      <c r="CT262" s="1085"/>
      <c r="CU262" s="1085"/>
      <c r="CV262" s="1085"/>
      <c r="CW262" s="1085"/>
      <c r="CX262" s="1085"/>
      <c r="CY262" s="1085"/>
      <c r="CZ262" s="1085"/>
      <c r="DA262" s="1085"/>
      <c r="DB262" s="1085"/>
      <c r="DC262" s="916"/>
      <c r="DD262" s="916"/>
      <c r="DE262" s="916"/>
      <c r="DF262" s="916"/>
      <c r="DG262" s="916"/>
      <c r="DH262" s="916"/>
      <c r="DI262" s="916"/>
      <c r="DJ262" s="916"/>
      <c r="DK262" s="916"/>
      <c r="DL262" s="916"/>
      <c r="DM262" s="916"/>
      <c r="DN262" s="916"/>
      <c r="DO262" s="916"/>
      <c r="DP262" s="916"/>
      <c r="DQ262" s="916"/>
      <c r="DR262" s="916"/>
      <c r="DS262" s="916"/>
      <c r="DT262" s="916"/>
      <c r="DU262" s="916"/>
      <c r="DV262" s="916"/>
      <c r="DW262" s="916"/>
      <c r="DX262" s="916"/>
      <c r="DY262" s="916"/>
      <c r="DZ262" s="916"/>
      <c r="EA262" s="916"/>
      <c r="EB262" s="916"/>
      <c r="EC262" s="916"/>
      <c r="ED262" s="90"/>
      <c r="EE262" s="80"/>
      <c r="EF262" s="80"/>
      <c r="EG262" s="80"/>
      <c r="EH262" s="80"/>
      <c r="EI262" s="963"/>
      <c r="EJ262" s="964"/>
      <c r="EK262" s="964"/>
      <c r="EL262" s="964"/>
      <c r="EM262" s="965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00" t="s">
        <v>285</v>
      </c>
      <c r="AR263" s="940"/>
      <c r="AS263" s="940"/>
      <c r="AT263" s="940"/>
      <c r="AU263" s="941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00" t="s">
        <v>285</v>
      </c>
      <c r="CN263" s="940"/>
      <c r="CO263" s="940"/>
      <c r="CP263" s="940"/>
      <c r="CQ263" s="941"/>
      <c r="CR263" s="241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00" t="s">
        <v>285</v>
      </c>
      <c r="EJ263" s="940"/>
      <c r="EK263" s="940"/>
      <c r="EL263" s="940"/>
      <c r="EM263" s="941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41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42" t="s">
        <v>384</v>
      </c>
      <c r="B265" s="943"/>
      <c r="C265" s="943"/>
      <c r="D265" s="943"/>
      <c r="E265" s="943"/>
      <c r="F265" s="943"/>
      <c r="G265" s="943"/>
      <c r="H265" s="943"/>
      <c r="I265" s="944"/>
      <c r="J265" s="80"/>
      <c r="K265" s="80"/>
      <c r="L265" s="80"/>
      <c r="M265" s="942" t="s">
        <v>385</v>
      </c>
      <c r="N265" s="943"/>
      <c r="O265" s="943"/>
      <c r="P265" s="943"/>
      <c r="Q265" s="943"/>
      <c r="R265" s="943"/>
      <c r="S265" s="943"/>
      <c r="T265" s="943"/>
      <c r="U265" s="943"/>
      <c r="V265" s="943"/>
      <c r="W265" s="943"/>
      <c r="X265" s="943"/>
      <c r="Y265" s="943"/>
      <c r="Z265" s="943"/>
      <c r="AA265" s="943"/>
      <c r="AB265" s="943"/>
      <c r="AC265" s="943"/>
      <c r="AD265" s="943"/>
      <c r="AE265" s="943"/>
      <c r="AF265" s="943"/>
      <c r="AG265" s="943"/>
      <c r="AH265" s="943"/>
      <c r="AI265" s="943"/>
      <c r="AJ265" s="943"/>
      <c r="AK265" s="943"/>
      <c r="AL265" s="943"/>
      <c r="AM265" s="943"/>
      <c r="AN265" s="943"/>
      <c r="AO265" s="943"/>
      <c r="AP265" s="943"/>
      <c r="AQ265" s="943"/>
      <c r="AR265" s="943"/>
      <c r="AS265" s="943"/>
      <c r="AT265" s="943"/>
      <c r="AU265" s="944"/>
      <c r="AW265" s="942" t="s">
        <v>384</v>
      </c>
      <c r="AX265" s="943"/>
      <c r="AY265" s="943"/>
      <c r="AZ265" s="943"/>
      <c r="BA265" s="943"/>
      <c r="BB265" s="943"/>
      <c r="BC265" s="943"/>
      <c r="BD265" s="943"/>
      <c r="BE265" s="944"/>
      <c r="BF265" s="80"/>
      <c r="BG265" s="80"/>
      <c r="BH265" s="80"/>
      <c r="BI265" s="942" t="s">
        <v>385</v>
      </c>
      <c r="BJ265" s="943"/>
      <c r="BK265" s="943"/>
      <c r="BL265" s="943"/>
      <c r="BM265" s="943"/>
      <c r="BN265" s="943"/>
      <c r="BO265" s="943"/>
      <c r="BP265" s="943"/>
      <c r="BQ265" s="943"/>
      <c r="BR265" s="943"/>
      <c r="BS265" s="943"/>
      <c r="BT265" s="943"/>
      <c r="BU265" s="943"/>
      <c r="BV265" s="943"/>
      <c r="BW265" s="943"/>
      <c r="BX265" s="943"/>
      <c r="BY265" s="943"/>
      <c r="BZ265" s="943"/>
      <c r="CA265" s="943"/>
      <c r="CB265" s="943"/>
      <c r="CC265" s="943"/>
      <c r="CD265" s="943"/>
      <c r="CE265" s="943"/>
      <c r="CF265" s="943"/>
      <c r="CG265" s="943"/>
      <c r="CH265" s="943"/>
      <c r="CI265" s="943"/>
      <c r="CJ265" s="943"/>
      <c r="CK265" s="943"/>
      <c r="CL265" s="943"/>
      <c r="CM265" s="943"/>
      <c r="CN265" s="943"/>
      <c r="CO265" s="943"/>
      <c r="CP265" s="943"/>
      <c r="CQ265" s="944"/>
      <c r="CR265" s="241"/>
      <c r="CS265" s="942" t="s">
        <v>384</v>
      </c>
      <c r="CT265" s="943"/>
      <c r="CU265" s="943"/>
      <c r="CV265" s="943"/>
      <c r="CW265" s="943"/>
      <c r="CX265" s="943"/>
      <c r="CY265" s="943"/>
      <c r="CZ265" s="943"/>
      <c r="DA265" s="944"/>
      <c r="DB265" s="80"/>
      <c r="DC265" s="80"/>
      <c r="DD265" s="80"/>
      <c r="DE265" s="942" t="s">
        <v>385</v>
      </c>
      <c r="DF265" s="943"/>
      <c r="DG265" s="943"/>
      <c r="DH265" s="943"/>
      <c r="DI265" s="943"/>
      <c r="DJ265" s="943"/>
      <c r="DK265" s="943"/>
      <c r="DL265" s="943"/>
      <c r="DM265" s="943"/>
      <c r="DN265" s="943"/>
      <c r="DO265" s="943"/>
      <c r="DP265" s="943"/>
      <c r="DQ265" s="943"/>
      <c r="DR265" s="943"/>
      <c r="DS265" s="943"/>
      <c r="DT265" s="943"/>
      <c r="DU265" s="943"/>
      <c r="DV265" s="943"/>
      <c r="DW265" s="943"/>
      <c r="DX265" s="943"/>
      <c r="DY265" s="943"/>
      <c r="DZ265" s="943"/>
      <c r="EA265" s="943"/>
      <c r="EB265" s="943"/>
      <c r="EC265" s="943"/>
      <c r="ED265" s="943"/>
      <c r="EE265" s="943"/>
      <c r="EF265" s="943"/>
      <c r="EG265" s="943"/>
      <c r="EH265" s="943"/>
      <c r="EI265" s="943"/>
      <c r="EJ265" s="943"/>
      <c r="EK265" s="943"/>
      <c r="EL265" s="943"/>
      <c r="EM265" s="944"/>
    </row>
    <row r="266" spans="1:143" ht="18.75" customHeight="1">
      <c r="A266" s="1113" t="s">
        <v>230</v>
      </c>
      <c r="B266" s="1113"/>
      <c r="C266" s="1113"/>
      <c r="D266" s="1113"/>
      <c r="E266" s="1113" t="s">
        <v>231</v>
      </c>
      <c r="F266" s="1113"/>
      <c r="G266" s="1113"/>
      <c r="H266" s="1113"/>
      <c r="I266" s="1113"/>
      <c r="J266" s="80"/>
      <c r="K266" s="94"/>
      <c r="L266" s="95"/>
      <c r="M266" s="942" t="s">
        <v>386</v>
      </c>
      <c r="N266" s="943"/>
      <c r="O266" s="943"/>
      <c r="P266" s="943"/>
      <c r="Q266" s="943"/>
      <c r="R266" s="943"/>
      <c r="S266" s="943"/>
      <c r="T266" s="943"/>
      <c r="U266" s="943"/>
      <c r="V266" s="943"/>
      <c r="W266" s="943"/>
      <c r="X266" s="943"/>
      <c r="Y266" s="943"/>
      <c r="Z266" s="943"/>
      <c r="AA266" s="943"/>
      <c r="AB266" s="943"/>
      <c r="AC266" s="943"/>
      <c r="AD266" s="943"/>
      <c r="AE266" s="944"/>
      <c r="AF266" s="942" t="s">
        <v>387</v>
      </c>
      <c r="AG266" s="943"/>
      <c r="AH266" s="943"/>
      <c r="AI266" s="943"/>
      <c r="AJ266" s="943"/>
      <c r="AK266" s="943"/>
      <c r="AL266" s="943"/>
      <c r="AM266" s="943"/>
      <c r="AN266" s="943"/>
      <c r="AO266" s="943"/>
      <c r="AP266" s="943"/>
      <c r="AQ266" s="943"/>
      <c r="AR266" s="943"/>
      <c r="AS266" s="943"/>
      <c r="AT266" s="943"/>
      <c r="AU266" s="944"/>
      <c r="AW266" s="1113" t="s">
        <v>230</v>
      </c>
      <c r="AX266" s="1113"/>
      <c r="AY266" s="1113"/>
      <c r="AZ266" s="1113"/>
      <c r="BA266" s="1113" t="s">
        <v>231</v>
      </c>
      <c r="BB266" s="1113"/>
      <c r="BC266" s="1113"/>
      <c r="BD266" s="1113"/>
      <c r="BE266" s="1113"/>
      <c r="BF266" s="80"/>
      <c r="BG266" s="94"/>
      <c r="BH266" s="95"/>
      <c r="BI266" s="942" t="s">
        <v>386</v>
      </c>
      <c r="BJ266" s="943"/>
      <c r="BK266" s="943"/>
      <c r="BL266" s="943"/>
      <c r="BM266" s="943"/>
      <c r="BN266" s="943"/>
      <c r="BO266" s="943"/>
      <c r="BP266" s="943"/>
      <c r="BQ266" s="943"/>
      <c r="BR266" s="943"/>
      <c r="BS266" s="943"/>
      <c r="BT266" s="943"/>
      <c r="BU266" s="943"/>
      <c r="BV266" s="943"/>
      <c r="BW266" s="943"/>
      <c r="BX266" s="943"/>
      <c r="BY266" s="943"/>
      <c r="BZ266" s="943"/>
      <c r="CA266" s="944"/>
      <c r="CB266" s="942" t="s">
        <v>387</v>
      </c>
      <c r="CC266" s="943"/>
      <c r="CD266" s="943"/>
      <c r="CE266" s="943"/>
      <c r="CF266" s="943"/>
      <c r="CG266" s="943"/>
      <c r="CH266" s="943"/>
      <c r="CI266" s="943"/>
      <c r="CJ266" s="943"/>
      <c r="CK266" s="943"/>
      <c r="CL266" s="943"/>
      <c r="CM266" s="943"/>
      <c r="CN266" s="943"/>
      <c r="CO266" s="943"/>
      <c r="CP266" s="943"/>
      <c r="CQ266" s="944"/>
      <c r="CR266" s="241"/>
      <c r="CS266" s="1113" t="s">
        <v>230</v>
      </c>
      <c r="CT266" s="1113"/>
      <c r="CU266" s="1113"/>
      <c r="CV266" s="1113"/>
      <c r="CW266" s="1113" t="s">
        <v>231</v>
      </c>
      <c r="CX266" s="1113"/>
      <c r="CY266" s="1113"/>
      <c r="CZ266" s="1113"/>
      <c r="DA266" s="1113"/>
      <c r="DB266" s="80"/>
      <c r="DC266" s="94"/>
      <c r="DD266" s="95"/>
      <c r="DE266" s="942" t="s">
        <v>386</v>
      </c>
      <c r="DF266" s="943"/>
      <c r="DG266" s="943"/>
      <c r="DH266" s="943"/>
      <c r="DI266" s="943"/>
      <c r="DJ266" s="943"/>
      <c r="DK266" s="943"/>
      <c r="DL266" s="943"/>
      <c r="DM266" s="943"/>
      <c r="DN266" s="943"/>
      <c r="DO266" s="943"/>
      <c r="DP266" s="943"/>
      <c r="DQ266" s="943"/>
      <c r="DR266" s="943"/>
      <c r="DS266" s="943"/>
      <c r="DT266" s="943"/>
      <c r="DU266" s="943"/>
      <c r="DV266" s="943"/>
      <c r="DW266" s="944"/>
      <c r="DX266" s="942" t="s">
        <v>387</v>
      </c>
      <c r="DY266" s="943"/>
      <c r="DZ266" s="943"/>
      <c r="EA266" s="943"/>
      <c r="EB266" s="943"/>
      <c r="EC266" s="943"/>
      <c r="ED266" s="943"/>
      <c r="EE266" s="943"/>
      <c r="EF266" s="943"/>
      <c r="EG266" s="943"/>
      <c r="EH266" s="943"/>
      <c r="EI266" s="943"/>
      <c r="EJ266" s="943"/>
      <c r="EK266" s="943"/>
      <c r="EL266" s="943"/>
      <c r="EM266" s="944"/>
    </row>
    <row r="267" spans="1:143" ht="18.75" customHeight="1">
      <c r="A267" s="979"/>
      <c r="B267" s="979"/>
      <c r="C267" s="979"/>
      <c r="D267" s="979"/>
      <c r="E267" s="979"/>
      <c r="F267" s="979"/>
      <c r="G267" s="979"/>
      <c r="H267" s="979"/>
      <c r="I267" s="979"/>
      <c r="J267" s="80"/>
      <c r="K267" s="80"/>
      <c r="L267" s="80"/>
      <c r="M267" s="960"/>
      <c r="N267" s="961"/>
      <c r="O267" s="961"/>
      <c r="P267" s="961"/>
      <c r="Q267" s="961"/>
      <c r="R267" s="961"/>
      <c r="S267" s="961"/>
      <c r="T267" s="961"/>
      <c r="U267" s="961"/>
      <c r="V267" s="961"/>
      <c r="W267" s="961"/>
      <c r="X267" s="961"/>
      <c r="Y267" s="961"/>
      <c r="Z267" s="961"/>
      <c r="AA267" s="961"/>
      <c r="AB267" s="961"/>
      <c r="AC267" s="961"/>
      <c r="AD267" s="961"/>
      <c r="AE267" s="962"/>
      <c r="AF267" s="960"/>
      <c r="AG267" s="961"/>
      <c r="AH267" s="961"/>
      <c r="AI267" s="961"/>
      <c r="AJ267" s="961"/>
      <c r="AK267" s="961"/>
      <c r="AL267" s="961"/>
      <c r="AM267" s="961"/>
      <c r="AN267" s="961"/>
      <c r="AO267" s="961"/>
      <c r="AP267" s="961"/>
      <c r="AQ267" s="961"/>
      <c r="AR267" s="961"/>
      <c r="AS267" s="961"/>
      <c r="AT267" s="961"/>
      <c r="AU267" s="962"/>
      <c r="AW267" s="979"/>
      <c r="AX267" s="979"/>
      <c r="AY267" s="979"/>
      <c r="AZ267" s="979"/>
      <c r="BA267" s="979"/>
      <c r="BB267" s="979"/>
      <c r="BC267" s="979"/>
      <c r="BD267" s="979"/>
      <c r="BE267" s="979"/>
      <c r="BF267" s="80"/>
      <c r="BG267" s="80"/>
      <c r="BH267" s="80"/>
      <c r="BI267" s="960"/>
      <c r="BJ267" s="961"/>
      <c r="BK267" s="961"/>
      <c r="BL267" s="961"/>
      <c r="BM267" s="961"/>
      <c r="BN267" s="961"/>
      <c r="BO267" s="961"/>
      <c r="BP267" s="961"/>
      <c r="BQ267" s="961"/>
      <c r="BR267" s="961"/>
      <c r="BS267" s="961"/>
      <c r="BT267" s="961"/>
      <c r="BU267" s="961"/>
      <c r="BV267" s="961"/>
      <c r="BW267" s="961"/>
      <c r="BX267" s="961"/>
      <c r="BY267" s="961"/>
      <c r="BZ267" s="961"/>
      <c r="CA267" s="962"/>
      <c r="CB267" s="960"/>
      <c r="CC267" s="961"/>
      <c r="CD267" s="961"/>
      <c r="CE267" s="961"/>
      <c r="CF267" s="961"/>
      <c r="CG267" s="961"/>
      <c r="CH267" s="961"/>
      <c r="CI267" s="961"/>
      <c r="CJ267" s="961"/>
      <c r="CK267" s="961"/>
      <c r="CL267" s="961"/>
      <c r="CM267" s="961"/>
      <c r="CN267" s="961"/>
      <c r="CO267" s="961"/>
      <c r="CP267" s="961"/>
      <c r="CQ267" s="962"/>
      <c r="CR267" s="241"/>
      <c r="CS267" s="979"/>
      <c r="CT267" s="979"/>
      <c r="CU267" s="979"/>
      <c r="CV267" s="979"/>
      <c r="CW267" s="979"/>
      <c r="CX267" s="979"/>
      <c r="CY267" s="979"/>
      <c r="CZ267" s="979"/>
      <c r="DA267" s="979"/>
      <c r="DB267" s="80"/>
      <c r="DC267" s="80"/>
      <c r="DD267" s="80"/>
      <c r="DE267" s="960"/>
      <c r="DF267" s="961"/>
      <c r="DG267" s="961"/>
      <c r="DH267" s="961"/>
      <c r="DI267" s="961"/>
      <c r="DJ267" s="961"/>
      <c r="DK267" s="961"/>
      <c r="DL267" s="961"/>
      <c r="DM267" s="961"/>
      <c r="DN267" s="961"/>
      <c r="DO267" s="961"/>
      <c r="DP267" s="961"/>
      <c r="DQ267" s="961"/>
      <c r="DR267" s="961"/>
      <c r="DS267" s="961"/>
      <c r="DT267" s="961"/>
      <c r="DU267" s="961"/>
      <c r="DV267" s="961"/>
      <c r="DW267" s="962"/>
      <c r="DX267" s="960"/>
      <c r="DY267" s="961"/>
      <c r="DZ267" s="961"/>
      <c r="EA267" s="961"/>
      <c r="EB267" s="961"/>
      <c r="EC267" s="961"/>
      <c r="ED267" s="961"/>
      <c r="EE267" s="961"/>
      <c r="EF267" s="961"/>
      <c r="EG267" s="961"/>
      <c r="EH267" s="961"/>
      <c r="EI267" s="961"/>
      <c r="EJ267" s="961"/>
      <c r="EK267" s="961"/>
      <c r="EL267" s="961"/>
      <c r="EM267" s="962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60"/>
      <c r="N268" s="961"/>
      <c r="O268" s="961"/>
      <c r="P268" s="961"/>
      <c r="Q268" s="961"/>
      <c r="R268" s="961"/>
      <c r="S268" s="961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2"/>
      <c r="AF268" s="960"/>
      <c r="AG268" s="961"/>
      <c r="AH268" s="961"/>
      <c r="AI268" s="961"/>
      <c r="AJ268" s="961"/>
      <c r="AK268" s="961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2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60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961"/>
      <c r="BV268" s="961"/>
      <c r="BW268" s="961"/>
      <c r="BX268" s="961"/>
      <c r="BY268" s="961"/>
      <c r="BZ268" s="961"/>
      <c r="CA268" s="962"/>
      <c r="CB268" s="960"/>
      <c r="CC268" s="961"/>
      <c r="CD268" s="961"/>
      <c r="CE268" s="961"/>
      <c r="CF268" s="961"/>
      <c r="CG268" s="961"/>
      <c r="CH268" s="961"/>
      <c r="CI268" s="961"/>
      <c r="CJ268" s="961"/>
      <c r="CK268" s="961"/>
      <c r="CL268" s="961"/>
      <c r="CM268" s="961"/>
      <c r="CN268" s="961"/>
      <c r="CO268" s="961"/>
      <c r="CP268" s="961"/>
      <c r="CQ268" s="962"/>
      <c r="CR268" s="241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60"/>
      <c r="DF268" s="961"/>
      <c r="DG268" s="961"/>
      <c r="DH268" s="961"/>
      <c r="DI268" s="961"/>
      <c r="DJ268" s="961"/>
      <c r="DK268" s="961"/>
      <c r="DL268" s="961"/>
      <c r="DM268" s="961"/>
      <c r="DN268" s="961"/>
      <c r="DO268" s="961"/>
      <c r="DP268" s="961"/>
      <c r="DQ268" s="961"/>
      <c r="DR268" s="961"/>
      <c r="DS268" s="961"/>
      <c r="DT268" s="961"/>
      <c r="DU268" s="961"/>
      <c r="DV268" s="961"/>
      <c r="DW268" s="962"/>
      <c r="DX268" s="960"/>
      <c r="DY268" s="961"/>
      <c r="DZ268" s="961"/>
      <c r="EA268" s="961"/>
      <c r="EB268" s="961"/>
      <c r="EC268" s="961"/>
      <c r="ED268" s="961"/>
      <c r="EE268" s="961"/>
      <c r="EF268" s="961"/>
      <c r="EG268" s="961"/>
      <c r="EH268" s="961"/>
      <c r="EI268" s="961"/>
      <c r="EJ268" s="961"/>
      <c r="EK268" s="961"/>
      <c r="EL268" s="961"/>
      <c r="EM268" s="962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41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49" t="s">
        <v>43</v>
      </c>
      <c r="B270" s="945"/>
      <c r="C270" s="946"/>
      <c r="D270" s="949" t="s">
        <v>141</v>
      </c>
      <c r="E270" s="945"/>
      <c r="F270" s="945"/>
      <c r="G270" s="945"/>
      <c r="H270" s="945"/>
      <c r="I270" s="945"/>
      <c r="J270" s="945"/>
      <c r="K270" s="945"/>
      <c r="L270" s="945"/>
      <c r="M270" s="945"/>
      <c r="N270" s="945"/>
      <c r="O270" s="945"/>
      <c r="P270" s="945"/>
      <c r="Q270" s="946"/>
      <c r="R270" s="942" t="s">
        <v>388</v>
      </c>
      <c r="S270" s="943"/>
      <c r="T270" s="943"/>
      <c r="U270" s="943"/>
      <c r="V270" s="943"/>
      <c r="W270" s="943"/>
      <c r="X270" s="943"/>
      <c r="Y270" s="943"/>
      <c r="Z270" s="943"/>
      <c r="AA270" s="943"/>
      <c r="AB270" s="943"/>
      <c r="AC270" s="943"/>
      <c r="AD270" s="943"/>
      <c r="AE270" s="944"/>
      <c r="AF270" s="949" t="s">
        <v>198</v>
      </c>
      <c r="AG270" s="945"/>
      <c r="AH270" s="945"/>
      <c r="AI270" s="945"/>
      <c r="AJ270" s="945"/>
      <c r="AK270" s="945"/>
      <c r="AL270" s="946"/>
      <c r="AM270" s="949" t="s">
        <v>389</v>
      </c>
      <c r="AN270" s="945"/>
      <c r="AO270" s="945"/>
      <c r="AP270" s="945"/>
      <c r="AQ270" s="945"/>
      <c r="AR270" s="945"/>
      <c r="AS270" s="945"/>
      <c r="AT270" s="945"/>
      <c r="AU270" s="946"/>
      <c r="AW270" s="949" t="s">
        <v>43</v>
      </c>
      <c r="AX270" s="945"/>
      <c r="AY270" s="946"/>
      <c r="AZ270" s="949" t="s">
        <v>141</v>
      </c>
      <c r="BA270" s="945"/>
      <c r="BB270" s="945"/>
      <c r="BC270" s="945"/>
      <c r="BD270" s="945"/>
      <c r="BE270" s="945"/>
      <c r="BF270" s="945"/>
      <c r="BG270" s="945"/>
      <c r="BH270" s="945"/>
      <c r="BI270" s="945"/>
      <c r="BJ270" s="945"/>
      <c r="BK270" s="945"/>
      <c r="BL270" s="945"/>
      <c r="BM270" s="946"/>
      <c r="BN270" s="942" t="s">
        <v>388</v>
      </c>
      <c r="BO270" s="943"/>
      <c r="BP270" s="943"/>
      <c r="BQ270" s="943"/>
      <c r="BR270" s="943"/>
      <c r="BS270" s="943"/>
      <c r="BT270" s="943"/>
      <c r="BU270" s="943"/>
      <c r="BV270" s="943"/>
      <c r="BW270" s="943"/>
      <c r="BX270" s="943"/>
      <c r="BY270" s="943"/>
      <c r="BZ270" s="943"/>
      <c r="CA270" s="944"/>
      <c r="CB270" s="949" t="s">
        <v>198</v>
      </c>
      <c r="CC270" s="945"/>
      <c r="CD270" s="945"/>
      <c r="CE270" s="945"/>
      <c r="CF270" s="945"/>
      <c r="CG270" s="945"/>
      <c r="CH270" s="946"/>
      <c r="CI270" s="949" t="s">
        <v>389</v>
      </c>
      <c r="CJ270" s="945"/>
      <c r="CK270" s="945"/>
      <c r="CL270" s="945"/>
      <c r="CM270" s="945"/>
      <c r="CN270" s="945"/>
      <c r="CO270" s="945"/>
      <c r="CP270" s="945"/>
      <c r="CQ270" s="946"/>
      <c r="CR270" s="241"/>
      <c r="CS270" s="949" t="s">
        <v>43</v>
      </c>
      <c r="CT270" s="945"/>
      <c r="CU270" s="946"/>
      <c r="CV270" s="949" t="s">
        <v>141</v>
      </c>
      <c r="CW270" s="945"/>
      <c r="CX270" s="945"/>
      <c r="CY270" s="945"/>
      <c r="CZ270" s="945"/>
      <c r="DA270" s="945"/>
      <c r="DB270" s="945"/>
      <c r="DC270" s="945"/>
      <c r="DD270" s="945"/>
      <c r="DE270" s="945"/>
      <c r="DF270" s="945"/>
      <c r="DG270" s="945"/>
      <c r="DH270" s="945"/>
      <c r="DI270" s="946"/>
      <c r="DJ270" s="942" t="s">
        <v>388</v>
      </c>
      <c r="DK270" s="943"/>
      <c r="DL270" s="943"/>
      <c r="DM270" s="943"/>
      <c r="DN270" s="943"/>
      <c r="DO270" s="943"/>
      <c r="DP270" s="943"/>
      <c r="DQ270" s="943"/>
      <c r="DR270" s="943"/>
      <c r="DS270" s="943"/>
      <c r="DT270" s="943"/>
      <c r="DU270" s="943"/>
      <c r="DV270" s="943"/>
      <c r="DW270" s="944"/>
      <c r="DX270" s="949" t="s">
        <v>198</v>
      </c>
      <c r="DY270" s="945"/>
      <c r="DZ270" s="945"/>
      <c r="EA270" s="945"/>
      <c r="EB270" s="945"/>
      <c r="EC270" s="945"/>
      <c r="ED270" s="946"/>
      <c r="EE270" s="949" t="s">
        <v>389</v>
      </c>
      <c r="EF270" s="945"/>
      <c r="EG270" s="945"/>
      <c r="EH270" s="945"/>
      <c r="EI270" s="945"/>
      <c r="EJ270" s="945"/>
      <c r="EK270" s="945"/>
      <c r="EL270" s="945"/>
      <c r="EM270" s="946"/>
    </row>
    <row r="271" spans="1:143" ht="18.75" customHeight="1">
      <c r="A271" s="950"/>
      <c r="B271" s="947"/>
      <c r="C271" s="948"/>
      <c r="D271" s="950"/>
      <c r="E271" s="947"/>
      <c r="F271" s="947"/>
      <c r="G271" s="947"/>
      <c r="H271" s="947"/>
      <c r="I271" s="947"/>
      <c r="J271" s="947"/>
      <c r="K271" s="947"/>
      <c r="L271" s="947"/>
      <c r="M271" s="947"/>
      <c r="N271" s="947"/>
      <c r="O271" s="947"/>
      <c r="P271" s="947"/>
      <c r="Q271" s="948"/>
      <c r="R271" s="922"/>
      <c r="S271" s="923"/>
      <c r="T271" s="923"/>
      <c r="U271" s="923"/>
      <c r="V271" s="923"/>
      <c r="W271" s="923"/>
      <c r="X271" s="924"/>
      <c r="Y271" s="922"/>
      <c r="Z271" s="923"/>
      <c r="AA271" s="923"/>
      <c r="AB271" s="923"/>
      <c r="AC271" s="923"/>
      <c r="AD271" s="923"/>
      <c r="AE271" s="924"/>
      <c r="AF271" s="950"/>
      <c r="AG271" s="947"/>
      <c r="AH271" s="947"/>
      <c r="AI271" s="947"/>
      <c r="AJ271" s="947"/>
      <c r="AK271" s="947"/>
      <c r="AL271" s="948"/>
      <c r="AM271" s="950"/>
      <c r="AN271" s="947"/>
      <c r="AO271" s="947"/>
      <c r="AP271" s="947"/>
      <c r="AQ271" s="947"/>
      <c r="AR271" s="947"/>
      <c r="AS271" s="947"/>
      <c r="AT271" s="947"/>
      <c r="AU271" s="948"/>
      <c r="AW271" s="950"/>
      <c r="AX271" s="947"/>
      <c r="AY271" s="948"/>
      <c r="AZ271" s="950"/>
      <c r="BA271" s="947"/>
      <c r="BB271" s="947"/>
      <c r="BC271" s="947"/>
      <c r="BD271" s="947"/>
      <c r="BE271" s="947"/>
      <c r="BF271" s="947"/>
      <c r="BG271" s="947"/>
      <c r="BH271" s="947"/>
      <c r="BI271" s="947"/>
      <c r="BJ271" s="947"/>
      <c r="BK271" s="947"/>
      <c r="BL271" s="947"/>
      <c r="BM271" s="948"/>
      <c r="BN271" s="922"/>
      <c r="BO271" s="923"/>
      <c r="BP271" s="923"/>
      <c r="BQ271" s="923"/>
      <c r="BR271" s="923"/>
      <c r="BS271" s="923"/>
      <c r="BT271" s="924"/>
      <c r="BU271" s="922"/>
      <c r="BV271" s="923"/>
      <c r="BW271" s="923"/>
      <c r="BX271" s="923"/>
      <c r="BY271" s="923"/>
      <c r="BZ271" s="923"/>
      <c r="CA271" s="924"/>
      <c r="CB271" s="950"/>
      <c r="CC271" s="947"/>
      <c r="CD271" s="947"/>
      <c r="CE271" s="947"/>
      <c r="CF271" s="947"/>
      <c r="CG271" s="947"/>
      <c r="CH271" s="948"/>
      <c r="CI271" s="950"/>
      <c r="CJ271" s="947"/>
      <c r="CK271" s="947"/>
      <c r="CL271" s="947"/>
      <c r="CM271" s="947"/>
      <c r="CN271" s="947"/>
      <c r="CO271" s="947"/>
      <c r="CP271" s="947"/>
      <c r="CQ271" s="948"/>
      <c r="CR271" s="241"/>
      <c r="CS271" s="950"/>
      <c r="CT271" s="947"/>
      <c r="CU271" s="948"/>
      <c r="CV271" s="950"/>
      <c r="CW271" s="947"/>
      <c r="CX271" s="947"/>
      <c r="CY271" s="947"/>
      <c r="CZ271" s="947"/>
      <c r="DA271" s="947"/>
      <c r="DB271" s="947"/>
      <c r="DC271" s="947"/>
      <c r="DD271" s="947"/>
      <c r="DE271" s="947"/>
      <c r="DF271" s="947"/>
      <c r="DG271" s="947"/>
      <c r="DH271" s="947"/>
      <c r="DI271" s="948"/>
      <c r="DJ271" s="922"/>
      <c r="DK271" s="923"/>
      <c r="DL271" s="923"/>
      <c r="DM271" s="923"/>
      <c r="DN271" s="923"/>
      <c r="DO271" s="923"/>
      <c r="DP271" s="924"/>
      <c r="DQ271" s="922"/>
      <c r="DR271" s="923"/>
      <c r="DS271" s="923"/>
      <c r="DT271" s="923"/>
      <c r="DU271" s="923"/>
      <c r="DV271" s="923"/>
      <c r="DW271" s="924"/>
      <c r="DX271" s="950"/>
      <c r="DY271" s="947"/>
      <c r="DZ271" s="947"/>
      <c r="EA271" s="947"/>
      <c r="EB271" s="947"/>
      <c r="EC271" s="947"/>
      <c r="ED271" s="948"/>
      <c r="EE271" s="950"/>
      <c r="EF271" s="947"/>
      <c r="EG271" s="947"/>
      <c r="EH271" s="947"/>
      <c r="EI271" s="947"/>
      <c r="EJ271" s="947"/>
      <c r="EK271" s="947"/>
      <c r="EL271" s="947"/>
      <c r="EM271" s="948"/>
    </row>
    <row r="272" spans="1:143" ht="18.75" customHeight="1">
      <c r="A272" s="1104" t="s">
        <v>399</v>
      </c>
      <c r="B272" s="1105"/>
      <c r="C272" s="1105"/>
      <c r="D272" s="1106" t="s">
        <v>400</v>
      </c>
      <c r="E272" s="1107"/>
      <c r="F272" s="1107"/>
      <c r="G272" s="1107"/>
      <c r="H272" s="1107"/>
      <c r="I272" s="1107"/>
      <c r="J272" s="1107"/>
      <c r="K272" s="1107"/>
      <c r="L272" s="1107"/>
      <c r="M272" s="1107"/>
      <c r="N272" s="1107"/>
      <c r="O272" s="1107"/>
      <c r="P272" s="1107"/>
      <c r="Q272" s="1108"/>
      <c r="R272" s="1106" t="s">
        <v>401</v>
      </c>
      <c r="S272" s="1107"/>
      <c r="T272" s="1107"/>
      <c r="U272" s="1107"/>
      <c r="V272" s="1107"/>
      <c r="W272" s="1107"/>
      <c r="X272" s="1108"/>
      <c r="Y272" s="1106" t="s">
        <v>402</v>
      </c>
      <c r="Z272" s="1107"/>
      <c r="AA272" s="1107"/>
      <c r="AB272" s="1107"/>
      <c r="AC272" s="1107"/>
      <c r="AD272" s="1107"/>
      <c r="AE272" s="1108"/>
      <c r="AF272" s="1106" t="s">
        <v>403</v>
      </c>
      <c r="AG272" s="1107"/>
      <c r="AH272" s="1107"/>
      <c r="AI272" s="1107"/>
      <c r="AJ272" s="1107"/>
      <c r="AK272" s="1107"/>
      <c r="AL272" s="1108"/>
      <c r="AM272" s="1106" t="s">
        <v>404</v>
      </c>
      <c r="AN272" s="1107"/>
      <c r="AO272" s="1107"/>
      <c r="AP272" s="1107"/>
      <c r="AQ272" s="1107"/>
      <c r="AR272" s="1107"/>
      <c r="AS272" s="1107"/>
      <c r="AT272" s="1107"/>
      <c r="AU272" s="1108"/>
      <c r="AV272" s="500"/>
      <c r="AW272" s="1104" t="s">
        <v>399</v>
      </c>
      <c r="AX272" s="1105"/>
      <c r="AY272" s="1105"/>
      <c r="AZ272" s="1106" t="s">
        <v>400</v>
      </c>
      <c r="BA272" s="1107"/>
      <c r="BB272" s="1107"/>
      <c r="BC272" s="1107"/>
      <c r="BD272" s="1107"/>
      <c r="BE272" s="1107"/>
      <c r="BF272" s="1107"/>
      <c r="BG272" s="1107"/>
      <c r="BH272" s="1107"/>
      <c r="BI272" s="1107"/>
      <c r="BJ272" s="1107"/>
      <c r="BK272" s="1107"/>
      <c r="BL272" s="1107"/>
      <c r="BM272" s="1108"/>
      <c r="BN272" s="1106" t="s">
        <v>401</v>
      </c>
      <c r="BO272" s="1107"/>
      <c r="BP272" s="1107"/>
      <c r="BQ272" s="1107"/>
      <c r="BR272" s="1107"/>
      <c r="BS272" s="1107"/>
      <c r="BT272" s="1108"/>
      <c r="BU272" s="1106" t="s">
        <v>402</v>
      </c>
      <c r="BV272" s="1107"/>
      <c r="BW272" s="1107"/>
      <c r="BX272" s="1107"/>
      <c r="BY272" s="1107"/>
      <c r="BZ272" s="1107"/>
      <c r="CA272" s="1108"/>
      <c r="CB272" s="1106" t="s">
        <v>403</v>
      </c>
      <c r="CC272" s="1107"/>
      <c r="CD272" s="1107"/>
      <c r="CE272" s="1107"/>
      <c r="CF272" s="1107"/>
      <c r="CG272" s="1107"/>
      <c r="CH272" s="1108"/>
      <c r="CI272" s="1106" t="s">
        <v>404</v>
      </c>
      <c r="CJ272" s="1107"/>
      <c r="CK272" s="1107"/>
      <c r="CL272" s="1107"/>
      <c r="CM272" s="1107"/>
      <c r="CN272" s="1107"/>
      <c r="CO272" s="1107"/>
      <c r="CP272" s="1107"/>
      <c r="CQ272" s="1108"/>
      <c r="CR272" s="500"/>
      <c r="CS272" s="1104" t="s">
        <v>399</v>
      </c>
      <c r="CT272" s="1105"/>
      <c r="CU272" s="1105"/>
      <c r="CV272" s="1106" t="s">
        <v>400</v>
      </c>
      <c r="CW272" s="1107"/>
      <c r="CX272" s="1107"/>
      <c r="CY272" s="1107"/>
      <c r="CZ272" s="1107"/>
      <c r="DA272" s="1107"/>
      <c r="DB272" s="1107"/>
      <c r="DC272" s="1107"/>
      <c r="DD272" s="1107"/>
      <c r="DE272" s="1107"/>
      <c r="DF272" s="1107"/>
      <c r="DG272" s="1107"/>
      <c r="DH272" s="1107"/>
      <c r="DI272" s="1108"/>
      <c r="DJ272" s="1106" t="s">
        <v>401</v>
      </c>
      <c r="DK272" s="1107"/>
      <c r="DL272" s="1107"/>
      <c r="DM272" s="1107"/>
      <c r="DN272" s="1107"/>
      <c r="DO272" s="1107"/>
      <c r="DP272" s="1108"/>
      <c r="DQ272" s="1106" t="s">
        <v>402</v>
      </c>
      <c r="DR272" s="1107"/>
      <c r="DS272" s="1107"/>
      <c r="DT272" s="1107"/>
      <c r="DU272" s="1107"/>
      <c r="DV272" s="1107"/>
      <c r="DW272" s="1108"/>
      <c r="DX272" s="1106" t="s">
        <v>403</v>
      </c>
      <c r="DY272" s="1107"/>
      <c r="DZ272" s="1107"/>
      <c r="EA272" s="1107"/>
      <c r="EB272" s="1107"/>
      <c r="EC272" s="1107"/>
      <c r="ED272" s="1108"/>
      <c r="EE272" s="1106" t="s">
        <v>404</v>
      </c>
      <c r="EF272" s="1107"/>
      <c r="EG272" s="1107"/>
      <c r="EH272" s="1107"/>
      <c r="EI272" s="1107"/>
      <c r="EJ272" s="1107"/>
      <c r="EK272" s="1107"/>
      <c r="EL272" s="1107"/>
      <c r="EM272" s="1108"/>
    </row>
    <row r="273" spans="1:143" ht="18.75" customHeight="1">
      <c r="A273" s="967" t="s">
        <v>399</v>
      </c>
      <c r="B273" s="967"/>
      <c r="C273" s="967"/>
      <c r="D273" s="968">
        <f>I$16</f>
        <v>0</v>
      </c>
      <c r="E273" s="969"/>
      <c r="F273" s="969"/>
      <c r="G273" s="969"/>
      <c r="H273" s="969"/>
      <c r="I273" s="969"/>
      <c r="J273" s="969"/>
      <c r="K273" s="969"/>
      <c r="L273" s="969"/>
      <c r="M273" s="969"/>
      <c r="N273" s="969"/>
      <c r="O273" s="969"/>
      <c r="P273" s="969"/>
      <c r="Q273" s="970"/>
      <c r="R273" s="319"/>
      <c r="S273" s="320"/>
      <c r="T273" s="320"/>
      <c r="U273" s="320"/>
      <c r="V273" s="320"/>
      <c r="W273" s="320"/>
      <c r="X273" s="321"/>
      <c r="Y273" s="319"/>
      <c r="Z273" s="320"/>
      <c r="AA273" s="320"/>
      <c r="AB273" s="320"/>
      <c r="AC273" s="320"/>
      <c r="AD273" s="320"/>
      <c r="AE273" s="321"/>
      <c r="AF273" s="975">
        <f>I$13</f>
        <v>0</v>
      </c>
      <c r="AG273" s="976"/>
      <c r="AH273" s="976"/>
      <c r="AI273" s="976"/>
      <c r="AJ273" s="976"/>
      <c r="AK273" s="976"/>
      <c r="AL273" s="977"/>
      <c r="AM273" s="1101"/>
      <c r="AN273" s="1102"/>
      <c r="AO273" s="1102"/>
      <c r="AP273" s="1102"/>
      <c r="AQ273" s="1102"/>
      <c r="AR273" s="1102"/>
      <c r="AS273" s="1102"/>
      <c r="AT273" s="1102"/>
      <c r="AU273" s="1103"/>
      <c r="AW273" s="967" t="s">
        <v>399</v>
      </c>
      <c r="AX273" s="967"/>
      <c r="AY273" s="967"/>
      <c r="AZ273" s="968">
        <f>BE$16</f>
        <v>0</v>
      </c>
      <c r="BA273" s="969"/>
      <c r="BB273" s="969"/>
      <c r="BC273" s="969"/>
      <c r="BD273" s="969"/>
      <c r="BE273" s="969"/>
      <c r="BF273" s="969"/>
      <c r="BG273" s="969"/>
      <c r="BH273" s="969"/>
      <c r="BI273" s="969"/>
      <c r="BJ273" s="969"/>
      <c r="BK273" s="969"/>
      <c r="BL273" s="969"/>
      <c r="BM273" s="970"/>
      <c r="BN273" s="319"/>
      <c r="BO273" s="320"/>
      <c r="BP273" s="320"/>
      <c r="BQ273" s="320"/>
      <c r="BR273" s="320"/>
      <c r="BS273" s="320"/>
      <c r="BT273" s="321"/>
      <c r="BU273" s="319"/>
      <c r="BV273" s="320"/>
      <c r="BW273" s="320"/>
      <c r="BX273" s="320"/>
      <c r="BY273" s="320"/>
      <c r="BZ273" s="320"/>
      <c r="CA273" s="321"/>
      <c r="CB273" s="975">
        <f>BE$13</f>
        <v>0</v>
      </c>
      <c r="CC273" s="976"/>
      <c r="CD273" s="976"/>
      <c r="CE273" s="976"/>
      <c r="CF273" s="976"/>
      <c r="CG273" s="976"/>
      <c r="CH273" s="977"/>
      <c r="CI273" s="1101"/>
      <c r="CJ273" s="1102"/>
      <c r="CK273" s="1102"/>
      <c r="CL273" s="1102"/>
      <c r="CM273" s="1102"/>
      <c r="CN273" s="1102"/>
      <c r="CO273" s="1102"/>
      <c r="CP273" s="1102"/>
      <c r="CQ273" s="1103"/>
      <c r="CR273" s="241"/>
      <c r="CS273" s="967" t="s">
        <v>399</v>
      </c>
      <c r="CT273" s="967"/>
      <c r="CU273" s="967"/>
      <c r="CV273" s="968">
        <f>DA$16</f>
        <v>0</v>
      </c>
      <c r="CW273" s="969"/>
      <c r="CX273" s="969"/>
      <c r="CY273" s="969"/>
      <c r="CZ273" s="969"/>
      <c r="DA273" s="969"/>
      <c r="DB273" s="969"/>
      <c r="DC273" s="969"/>
      <c r="DD273" s="969"/>
      <c r="DE273" s="969"/>
      <c r="DF273" s="969"/>
      <c r="DG273" s="969"/>
      <c r="DH273" s="969"/>
      <c r="DI273" s="970"/>
      <c r="DJ273" s="319"/>
      <c r="DK273" s="320"/>
      <c r="DL273" s="320"/>
      <c r="DM273" s="320"/>
      <c r="DN273" s="320"/>
      <c r="DO273" s="320"/>
      <c r="DP273" s="321"/>
      <c r="DQ273" s="319"/>
      <c r="DR273" s="320"/>
      <c r="DS273" s="320"/>
      <c r="DT273" s="320"/>
      <c r="DU273" s="320"/>
      <c r="DV273" s="320"/>
      <c r="DW273" s="321"/>
      <c r="DX273" s="975">
        <f>DA$13</f>
        <v>0</v>
      </c>
      <c r="DY273" s="976"/>
      <c r="DZ273" s="976"/>
      <c r="EA273" s="976"/>
      <c r="EB273" s="976"/>
      <c r="EC273" s="976"/>
      <c r="ED273" s="977"/>
      <c r="EE273" s="1101"/>
      <c r="EF273" s="1102"/>
      <c r="EG273" s="1102"/>
      <c r="EH273" s="1102"/>
      <c r="EI273" s="1102"/>
      <c r="EJ273" s="1102"/>
      <c r="EK273" s="1102"/>
      <c r="EL273" s="1102"/>
      <c r="EM273" s="1103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75">
        <f>SUM(AF273:AL273)</f>
        <v>0</v>
      </c>
      <c r="AG274" s="976"/>
      <c r="AH274" s="976"/>
      <c r="AI274" s="976"/>
      <c r="AJ274" s="976"/>
      <c r="AK274" s="976"/>
      <c r="AL274" s="977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75">
        <f>SUM(CB273:CH273)</f>
        <v>0</v>
      </c>
      <c r="CC274" s="976"/>
      <c r="CD274" s="976"/>
      <c r="CE274" s="976"/>
      <c r="CF274" s="976"/>
      <c r="CG274" s="976"/>
      <c r="CH274" s="977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41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75">
        <f>SUM(DX273:ED273)</f>
        <v>0</v>
      </c>
      <c r="DY274" s="976"/>
      <c r="DZ274" s="976"/>
      <c r="EA274" s="976"/>
      <c r="EB274" s="976"/>
      <c r="EC274" s="976"/>
      <c r="ED274" s="977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41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81"/>
      <c r="Q276" s="982"/>
      <c r="R276" s="982"/>
      <c r="S276" s="982"/>
      <c r="T276" s="982"/>
      <c r="U276" s="982"/>
      <c r="V276" s="982"/>
      <c r="W276" s="982"/>
      <c r="X276" s="982"/>
      <c r="Y276" s="982"/>
      <c r="Z276" s="982"/>
      <c r="AA276" s="982"/>
      <c r="AB276" s="982"/>
      <c r="AC276" s="982"/>
      <c r="AD276" s="982"/>
      <c r="AE276" s="982"/>
      <c r="AF276" s="982"/>
      <c r="AG276" s="982"/>
      <c r="AH276" s="982"/>
      <c r="AI276" s="982"/>
      <c r="AJ276" s="982"/>
      <c r="AK276" s="982"/>
      <c r="AL276" s="983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41"/>
      <c r="BC276" s="81"/>
      <c r="BD276" s="241"/>
      <c r="BE276" s="241"/>
      <c r="BF276" s="81" t="s">
        <v>392</v>
      </c>
      <c r="BG276" s="81"/>
      <c r="BH276" s="81"/>
      <c r="BI276" s="81"/>
      <c r="BJ276" s="81"/>
      <c r="BK276" s="81"/>
      <c r="BL276" s="981"/>
      <c r="BM276" s="982"/>
      <c r="BN276" s="982"/>
      <c r="BO276" s="982"/>
      <c r="BP276" s="982"/>
      <c r="BQ276" s="982"/>
      <c r="BR276" s="982"/>
      <c r="BS276" s="982"/>
      <c r="BT276" s="982"/>
      <c r="BU276" s="982"/>
      <c r="BV276" s="982"/>
      <c r="BW276" s="982"/>
      <c r="BX276" s="982"/>
      <c r="BY276" s="982"/>
      <c r="BZ276" s="982"/>
      <c r="CA276" s="982"/>
      <c r="CB276" s="982"/>
      <c r="CC276" s="982"/>
      <c r="CD276" s="982"/>
      <c r="CE276" s="982"/>
      <c r="CF276" s="982"/>
      <c r="CG276" s="982"/>
      <c r="CH276" s="983"/>
      <c r="CI276" s="81"/>
      <c r="CJ276" s="81"/>
      <c r="CK276" s="97"/>
      <c r="CL276" s="97"/>
      <c r="CM276" s="97"/>
      <c r="CN276" s="97"/>
      <c r="CO276" s="97"/>
      <c r="CP276" s="97"/>
      <c r="CQ276" s="97"/>
      <c r="CR276" s="241"/>
      <c r="CS276" s="81" t="s">
        <v>391</v>
      </c>
      <c r="CT276" s="81"/>
      <c r="CU276" s="81"/>
      <c r="CV276" s="81"/>
      <c r="CW276" s="81"/>
      <c r="CX276" s="241"/>
      <c r="CY276" s="81"/>
      <c r="CZ276" s="241"/>
      <c r="DA276" s="241"/>
      <c r="DB276" s="81" t="s">
        <v>392</v>
      </c>
      <c r="DC276" s="81"/>
      <c r="DD276" s="81"/>
      <c r="DE276" s="81"/>
      <c r="DF276" s="81"/>
      <c r="DG276" s="81"/>
      <c r="DH276" s="981"/>
      <c r="DI276" s="982"/>
      <c r="DJ276" s="982"/>
      <c r="DK276" s="982"/>
      <c r="DL276" s="982"/>
      <c r="DM276" s="982"/>
      <c r="DN276" s="982"/>
      <c r="DO276" s="982"/>
      <c r="DP276" s="982"/>
      <c r="DQ276" s="982"/>
      <c r="DR276" s="982"/>
      <c r="DS276" s="982"/>
      <c r="DT276" s="982"/>
      <c r="DU276" s="982"/>
      <c r="DV276" s="982"/>
      <c r="DW276" s="982"/>
      <c r="DX276" s="982"/>
      <c r="DY276" s="982"/>
      <c r="DZ276" s="982"/>
      <c r="EA276" s="982"/>
      <c r="EB276" s="982"/>
      <c r="EC276" s="982"/>
      <c r="ED276" s="983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41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41"/>
      <c r="CS277" s="81"/>
      <c r="CT277" s="81"/>
      <c r="CU277" s="81"/>
      <c r="CV277" s="81"/>
      <c r="CW277" s="81"/>
      <c r="CX277" s="81"/>
      <c r="CY277" s="81"/>
      <c r="CZ277" s="81"/>
      <c r="DA277" s="241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81"/>
      <c r="Q278" s="982"/>
      <c r="R278" s="982"/>
      <c r="S278" s="982"/>
      <c r="T278" s="982"/>
      <c r="U278" s="982"/>
      <c r="V278" s="982"/>
      <c r="W278" s="982"/>
      <c r="X278" s="982"/>
      <c r="Y278" s="982"/>
      <c r="Z278" s="982"/>
      <c r="AA278" s="982"/>
      <c r="AB278" s="982"/>
      <c r="AC278" s="982"/>
      <c r="AD278" s="982"/>
      <c r="AE278" s="982"/>
      <c r="AF278" s="982"/>
      <c r="AG278" s="982"/>
      <c r="AH278" s="982"/>
      <c r="AI278" s="982"/>
      <c r="AJ278" s="982"/>
      <c r="AK278" s="982"/>
      <c r="AL278" s="983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41"/>
      <c r="BC278" s="81"/>
      <c r="BD278" s="241"/>
      <c r="BE278" s="241"/>
      <c r="BF278" s="81" t="s">
        <v>393</v>
      </c>
      <c r="BG278" s="81"/>
      <c r="BH278" s="81"/>
      <c r="BI278" s="81"/>
      <c r="BJ278" s="81"/>
      <c r="BK278" s="81"/>
      <c r="BL278" s="981"/>
      <c r="BM278" s="982"/>
      <c r="BN278" s="982"/>
      <c r="BO278" s="982"/>
      <c r="BP278" s="982"/>
      <c r="BQ278" s="982"/>
      <c r="BR278" s="982"/>
      <c r="BS278" s="982"/>
      <c r="BT278" s="982"/>
      <c r="BU278" s="982"/>
      <c r="BV278" s="982"/>
      <c r="BW278" s="982"/>
      <c r="BX278" s="982"/>
      <c r="BY278" s="982"/>
      <c r="BZ278" s="982"/>
      <c r="CA278" s="982"/>
      <c r="CB278" s="982"/>
      <c r="CC278" s="982"/>
      <c r="CD278" s="982"/>
      <c r="CE278" s="982"/>
      <c r="CF278" s="982"/>
      <c r="CG278" s="982"/>
      <c r="CH278" s="983"/>
      <c r="CI278" s="81"/>
      <c r="CJ278" s="81"/>
      <c r="CK278" s="81"/>
      <c r="CL278" s="81"/>
      <c r="CM278" s="81"/>
      <c r="CN278" s="81"/>
      <c r="CO278" s="81"/>
      <c r="CP278" s="81"/>
      <c r="CQ278" s="81"/>
      <c r="CR278" s="241"/>
      <c r="CS278" s="81"/>
      <c r="CT278" s="81"/>
      <c r="CU278" s="81"/>
      <c r="CV278" s="81"/>
      <c r="CW278" s="81"/>
      <c r="CX278" s="241"/>
      <c r="CY278" s="81"/>
      <c r="CZ278" s="241"/>
      <c r="DA278" s="241"/>
      <c r="DB278" s="81" t="s">
        <v>393</v>
      </c>
      <c r="DC278" s="81"/>
      <c r="DD278" s="81"/>
      <c r="DE278" s="81"/>
      <c r="DF278" s="81"/>
      <c r="DG278" s="81"/>
      <c r="DH278" s="981"/>
      <c r="DI278" s="982"/>
      <c r="DJ278" s="982"/>
      <c r="DK278" s="982"/>
      <c r="DL278" s="982"/>
      <c r="DM278" s="982"/>
      <c r="DN278" s="982"/>
      <c r="DO278" s="982"/>
      <c r="DP278" s="982"/>
      <c r="DQ278" s="982"/>
      <c r="DR278" s="982"/>
      <c r="DS278" s="982"/>
      <c r="DT278" s="982"/>
      <c r="DU278" s="982"/>
      <c r="DV278" s="982"/>
      <c r="DW278" s="982"/>
      <c r="DX278" s="982"/>
      <c r="DY278" s="982"/>
      <c r="DZ278" s="982"/>
      <c r="EA278" s="982"/>
      <c r="EB278" s="982"/>
      <c r="EC278" s="982"/>
      <c r="ED278" s="983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41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41"/>
      <c r="CS279" s="81"/>
      <c r="CT279" s="81"/>
      <c r="CU279" s="81"/>
      <c r="CV279" s="81"/>
      <c r="CW279" s="81"/>
      <c r="CX279" s="81"/>
      <c r="CY279" s="81"/>
      <c r="CZ279" s="81"/>
      <c r="DA279" s="241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81"/>
      <c r="Q280" s="982"/>
      <c r="R280" s="982"/>
      <c r="S280" s="982"/>
      <c r="T280" s="982"/>
      <c r="U280" s="982"/>
      <c r="V280" s="982"/>
      <c r="W280" s="982"/>
      <c r="X280" s="982"/>
      <c r="Y280" s="982"/>
      <c r="Z280" s="982"/>
      <c r="AA280" s="982"/>
      <c r="AB280" s="982"/>
      <c r="AC280" s="982"/>
      <c r="AD280" s="982"/>
      <c r="AE280" s="982"/>
      <c r="AF280" s="982"/>
      <c r="AG280" s="982"/>
      <c r="AH280" s="982"/>
      <c r="AI280" s="982"/>
      <c r="AJ280" s="982"/>
      <c r="AK280" s="982"/>
      <c r="AL280" s="983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41"/>
      <c r="BE280" s="241"/>
      <c r="BF280" s="81" t="s">
        <v>394</v>
      </c>
      <c r="BG280" s="81"/>
      <c r="BH280" s="81"/>
      <c r="BI280" s="81"/>
      <c r="BJ280" s="81"/>
      <c r="BK280" s="81"/>
      <c r="BL280" s="981"/>
      <c r="BM280" s="982"/>
      <c r="BN280" s="982"/>
      <c r="BO280" s="982"/>
      <c r="BP280" s="982"/>
      <c r="BQ280" s="982"/>
      <c r="BR280" s="982"/>
      <c r="BS280" s="982"/>
      <c r="BT280" s="982"/>
      <c r="BU280" s="982"/>
      <c r="BV280" s="982"/>
      <c r="BW280" s="982"/>
      <c r="BX280" s="982"/>
      <c r="BY280" s="982"/>
      <c r="BZ280" s="982"/>
      <c r="CA280" s="982"/>
      <c r="CB280" s="982"/>
      <c r="CC280" s="982"/>
      <c r="CD280" s="982"/>
      <c r="CE280" s="982"/>
      <c r="CF280" s="982"/>
      <c r="CG280" s="982"/>
      <c r="CH280" s="983"/>
      <c r="CI280" s="81"/>
      <c r="CJ280" s="81"/>
      <c r="CK280" s="97"/>
      <c r="CL280" s="97"/>
      <c r="CM280" s="97"/>
      <c r="CN280" s="97"/>
      <c r="CO280" s="97"/>
      <c r="CP280" s="97"/>
      <c r="CQ280" s="97"/>
      <c r="CR280" s="241"/>
      <c r="CS280" s="81"/>
      <c r="CT280" s="81"/>
      <c r="CU280" s="81"/>
      <c r="CV280" s="81"/>
      <c r="CW280" s="81"/>
      <c r="CX280" s="81"/>
      <c r="CY280" s="81"/>
      <c r="CZ280" s="241"/>
      <c r="DA280" s="241"/>
      <c r="DB280" s="81" t="s">
        <v>394</v>
      </c>
      <c r="DC280" s="81"/>
      <c r="DD280" s="81"/>
      <c r="DE280" s="81"/>
      <c r="DF280" s="81"/>
      <c r="DG280" s="81"/>
      <c r="DH280" s="981"/>
      <c r="DI280" s="982"/>
      <c r="DJ280" s="982"/>
      <c r="DK280" s="982"/>
      <c r="DL280" s="982"/>
      <c r="DM280" s="982"/>
      <c r="DN280" s="982"/>
      <c r="DO280" s="982"/>
      <c r="DP280" s="982"/>
      <c r="DQ280" s="982"/>
      <c r="DR280" s="982"/>
      <c r="DS280" s="982"/>
      <c r="DT280" s="982"/>
      <c r="DU280" s="982"/>
      <c r="DV280" s="982"/>
      <c r="DW280" s="982"/>
      <c r="DX280" s="982"/>
      <c r="DY280" s="982"/>
      <c r="DZ280" s="982"/>
      <c r="EA280" s="982"/>
      <c r="EB280" s="982"/>
      <c r="EC280" s="982"/>
      <c r="ED280" s="983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41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41"/>
      <c r="D282" s="241"/>
      <c r="E282" s="916"/>
      <c r="F282" s="916"/>
      <c r="G282" s="916"/>
      <c r="H282" s="332"/>
      <c r="I282" s="916"/>
      <c r="J282" s="916"/>
      <c r="K282" s="916"/>
      <c r="L282" s="916"/>
      <c r="M282" s="916"/>
      <c r="N282" s="916"/>
      <c r="O282" s="916"/>
      <c r="P282" s="916"/>
      <c r="Q282" s="916"/>
      <c r="R282" s="916"/>
      <c r="S282" s="916"/>
      <c r="T282" s="916"/>
      <c r="U282" s="916"/>
      <c r="V282" s="916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16"/>
      <c r="BB282" s="916"/>
      <c r="BC282" s="916"/>
      <c r="BD282" s="332"/>
      <c r="BE282" s="916"/>
      <c r="BF282" s="916"/>
      <c r="BG282" s="916"/>
      <c r="BH282" s="916"/>
      <c r="BI282" s="916"/>
      <c r="BJ282" s="916"/>
      <c r="BK282" s="916"/>
      <c r="BL282" s="916"/>
      <c r="BM282" s="916"/>
      <c r="BN282" s="916"/>
      <c r="BO282" s="916"/>
      <c r="BP282" s="916"/>
      <c r="BQ282" s="916"/>
      <c r="BR282" s="916"/>
      <c r="BS282" s="81"/>
      <c r="BT282" s="241"/>
      <c r="BU282" s="241"/>
      <c r="BV282" s="241"/>
      <c r="BW282" s="241"/>
      <c r="BX282" s="241"/>
      <c r="BY282" s="241"/>
      <c r="BZ282" s="241"/>
      <c r="CA282" s="241"/>
      <c r="CB282" s="241"/>
      <c r="CC282" s="241"/>
      <c r="CD282" s="241"/>
      <c r="CE282" s="241"/>
      <c r="CF282" s="241"/>
      <c r="CG282" s="241"/>
      <c r="CH282" s="241"/>
      <c r="CI282" s="241"/>
      <c r="CJ282" s="241"/>
      <c r="CK282" s="241"/>
      <c r="CL282" s="81"/>
      <c r="CM282" s="81"/>
      <c r="CN282" s="81"/>
      <c r="CO282" s="81"/>
      <c r="CP282" s="81"/>
      <c r="CQ282" s="97"/>
      <c r="CR282" s="241"/>
      <c r="CS282" s="81" t="s">
        <v>395</v>
      </c>
      <c r="CT282" s="81"/>
      <c r="CU282" s="241"/>
      <c r="CV282" s="241"/>
      <c r="CW282" s="916"/>
      <c r="CX282" s="916"/>
      <c r="CY282" s="916"/>
      <c r="CZ282" s="332"/>
      <c r="DA282" s="916"/>
      <c r="DB282" s="916"/>
      <c r="DC282" s="916"/>
      <c r="DD282" s="916"/>
      <c r="DE282" s="916"/>
      <c r="DF282" s="916"/>
      <c r="DG282" s="916"/>
      <c r="DH282" s="916"/>
      <c r="DI282" s="916"/>
      <c r="DJ282" s="916"/>
      <c r="DK282" s="916"/>
      <c r="DL282" s="916"/>
      <c r="DM282" s="916"/>
      <c r="DN282" s="916"/>
      <c r="DO282" s="81"/>
      <c r="DP282" s="241"/>
      <c r="DQ282" s="241"/>
      <c r="DR282" s="241"/>
      <c r="DS282" s="241"/>
      <c r="DT282" s="241"/>
      <c r="DU282" s="241"/>
      <c r="DV282" s="241"/>
      <c r="DW282" s="241"/>
      <c r="DX282" s="241"/>
      <c r="DY282" s="241"/>
      <c r="DZ282" s="241"/>
      <c r="EA282" s="241"/>
      <c r="EB282" s="241"/>
      <c r="EC282" s="241"/>
      <c r="ED282" s="241"/>
      <c r="EE282" s="241"/>
      <c r="EF282" s="241"/>
      <c r="EG282" s="241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41"/>
      <c r="D283" s="241"/>
      <c r="E283" s="988" t="s">
        <v>5</v>
      </c>
      <c r="F283" s="988"/>
      <c r="G283" s="988"/>
      <c r="H283" s="241"/>
      <c r="I283" s="988" t="s">
        <v>6</v>
      </c>
      <c r="J283" s="988"/>
      <c r="K283" s="988"/>
      <c r="L283" s="988"/>
      <c r="M283" s="988"/>
      <c r="N283" s="988"/>
      <c r="O283" s="988"/>
      <c r="P283" s="988"/>
      <c r="Q283" s="988"/>
      <c r="R283" s="988"/>
      <c r="S283" s="988"/>
      <c r="T283" s="988"/>
      <c r="U283" s="988"/>
      <c r="V283" s="988"/>
      <c r="W283" s="81"/>
      <c r="AP283" s="81"/>
      <c r="AQ283" s="81"/>
      <c r="AR283" s="81"/>
      <c r="AS283" s="81"/>
      <c r="AT283" s="81"/>
      <c r="AU283" s="97"/>
      <c r="AW283" s="81"/>
      <c r="AX283" s="81"/>
      <c r="BA283" s="988" t="s">
        <v>5</v>
      </c>
      <c r="BB283" s="988"/>
      <c r="BC283" s="988"/>
      <c r="BD283" s="241"/>
      <c r="BE283" s="988" t="s">
        <v>6</v>
      </c>
      <c r="BF283" s="988"/>
      <c r="BG283" s="988"/>
      <c r="BH283" s="988"/>
      <c r="BI283" s="988"/>
      <c r="BJ283" s="988"/>
      <c r="BK283" s="988"/>
      <c r="BL283" s="988"/>
      <c r="BM283" s="988"/>
      <c r="BN283" s="988"/>
      <c r="BO283" s="988"/>
      <c r="BP283" s="988"/>
      <c r="BQ283" s="988"/>
      <c r="BR283" s="988"/>
      <c r="BS283" s="81"/>
      <c r="BT283" s="241"/>
      <c r="BU283" s="241"/>
      <c r="BV283" s="241"/>
      <c r="BW283" s="241"/>
      <c r="BX283" s="241"/>
      <c r="BY283" s="241"/>
      <c r="BZ283" s="241"/>
      <c r="CA283" s="241"/>
      <c r="CB283" s="241"/>
      <c r="CC283" s="241"/>
      <c r="CD283" s="241"/>
      <c r="CE283" s="241"/>
      <c r="CF283" s="241"/>
      <c r="CG283" s="241"/>
      <c r="CH283" s="241"/>
      <c r="CI283" s="241"/>
      <c r="CJ283" s="241"/>
      <c r="CK283" s="241"/>
      <c r="CL283" s="81"/>
      <c r="CM283" s="81"/>
      <c r="CN283" s="81"/>
      <c r="CO283" s="81"/>
      <c r="CP283" s="81"/>
      <c r="CQ283" s="97"/>
      <c r="CR283" s="241"/>
      <c r="CS283" s="81"/>
      <c r="CT283" s="81"/>
      <c r="CU283" s="241"/>
      <c r="CV283" s="241"/>
      <c r="CW283" s="988" t="s">
        <v>5</v>
      </c>
      <c r="CX283" s="988"/>
      <c r="CY283" s="988"/>
      <c r="CZ283" s="241"/>
      <c r="DA283" s="988" t="s">
        <v>6</v>
      </c>
      <c r="DB283" s="988"/>
      <c r="DC283" s="988"/>
      <c r="DD283" s="988"/>
      <c r="DE283" s="988"/>
      <c r="DF283" s="988"/>
      <c r="DG283" s="988"/>
      <c r="DH283" s="988"/>
      <c r="DI283" s="988"/>
      <c r="DJ283" s="988"/>
      <c r="DK283" s="988"/>
      <c r="DL283" s="988"/>
      <c r="DM283" s="988"/>
      <c r="DN283" s="988"/>
      <c r="DO283" s="81"/>
      <c r="DP283" s="241"/>
      <c r="DQ283" s="241"/>
      <c r="DR283" s="241"/>
      <c r="DS283" s="241"/>
      <c r="DT283" s="241"/>
      <c r="DU283" s="241"/>
      <c r="DV283" s="241"/>
      <c r="DW283" s="241"/>
      <c r="DX283" s="241"/>
      <c r="DY283" s="241"/>
      <c r="DZ283" s="241"/>
      <c r="EA283" s="241"/>
      <c r="EB283" s="241"/>
      <c r="EC283" s="241"/>
      <c r="ED283" s="241"/>
      <c r="EE283" s="241"/>
      <c r="EF283" s="241"/>
      <c r="EG283" s="241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18"/>
      <c r="C284" s="987" t="s">
        <v>179</v>
      </c>
      <c r="D284" s="987"/>
      <c r="E284" s="908"/>
      <c r="F284" s="908"/>
      <c r="G284" s="908"/>
      <c r="H284" s="986"/>
      <c r="I284" s="986"/>
      <c r="J284" s="912"/>
      <c r="K284" s="912"/>
      <c r="L284" s="912"/>
      <c r="M284" s="984" t="s">
        <v>180</v>
      </c>
      <c r="N284" s="98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18"/>
      <c r="AY284" s="987" t="s">
        <v>179</v>
      </c>
      <c r="AZ284" s="987"/>
      <c r="BA284" s="908"/>
      <c r="BB284" s="908"/>
      <c r="BC284" s="908"/>
      <c r="BD284" s="986"/>
      <c r="BE284" s="986"/>
      <c r="BF284" s="912"/>
      <c r="BG284" s="912"/>
      <c r="BH284" s="912"/>
      <c r="BI284" s="984" t="s">
        <v>180</v>
      </c>
      <c r="BJ284" s="98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41"/>
      <c r="CS284" s="130" t="s">
        <v>179</v>
      </c>
      <c r="CT284" s="318"/>
      <c r="CU284" s="987" t="s">
        <v>179</v>
      </c>
      <c r="CV284" s="987"/>
      <c r="CW284" s="908"/>
      <c r="CX284" s="908"/>
      <c r="CY284" s="908"/>
      <c r="CZ284" s="986"/>
      <c r="DA284" s="986"/>
      <c r="DB284" s="912"/>
      <c r="DC284" s="912"/>
      <c r="DD284" s="912"/>
      <c r="DE284" s="984" t="s">
        <v>180</v>
      </c>
      <c r="DF284" s="98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41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109" t="s">
        <v>140</v>
      </c>
      <c r="F286" s="1109"/>
      <c r="G286" s="1109"/>
      <c r="H286" s="1109"/>
      <c r="I286" s="1109"/>
      <c r="J286" s="81"/>
      <c r="K286" s="81"/>
      <c r="L286" s="911"/>
      <c r="M286" s="911"/>
      <c r="N286" s="911"/>
      <c r="O286" s="911"/>
      <c r="P286" s="911"/>
      <c r="Q286" s="911"/>
      <c r="R286" s="911"/>
      <c r="S286" s="911"/>
      <c r="T286" s="911"/>
      <c r="U286" s="911"/>
      <c r="V286" s="1110" t="e">
        <f>I$9</f>
        <v>#N/A</v>
      </c>
      <c r="W286" s="914"/>
      <c r="X286" s="914"/>
      <c r="Y286" s="914"/>
      <c r="Z286" s="914"/>
      <c r="AA286" s="914"/>
      <c r="AB286" s="914"/>
      <c r="AC286" s="914"/>
      <c r="AD286" s="914"/>
      <c r="AE286" s="914"/>
      <c r="AF286" s="914"/>
      <c r="AG286" s="914"/>
      <c r="AH286" s="330"/>
      <c r="AI286" s="330"/>
      <c r="AJ286" s="330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09" t="s">
        <v>140</v>
      </c>
      <c r="BB286" s="1109"/>
      <c r="BC286" s="1109"/>
      <c r="BD286" s="1109"/>
      <c r="BE286" s="1109"/>
      <c r="BF286" s="81"/>
      <c r="BG286" s="81"/>
      <c r="BH286" s="911"/>
      <c r="BI286" s="911"/>
      <c r="BJ286" s="911"/>
      <c r="BK286" s="911"/>
      <c r="BL286" s="911"/>
      <c r="BM286" s="911"/>
      <c r="BN286" s="911"/>
      <c r="BO286" s="911"/>
      <c r="BP286" s="911"/>
      <c r="BQ286" s="911"/>
      <c r="BR286" s="1110" t="e">
        <f>BE$9</f>
        <v>#N/A</v>
      </c>
      <c r="BS286" s="914"/>
      <c r="BT286" s="914"/>
      <c r="BU286" s="914"/>
      <c r="BV286" s="914"/>
      <c r="BW286" s="914"/>
      <c r="BX286" s="914"/>
      <c r="BY286" s="914"/>
      <c r="BZ286" s="914"/>
      <c r="CA286" s="914"/>
      <c r="CB286" s="914"/>
      <c r="CC286" s="914"/>
      <c r="CD286" s="330"/>
      <c r="CE286" s="330"/>
      <c r="CF286" s="330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41"/>
      <c r="CS286" s="81" t="s">
        <v>396</v>
      </c>
      <c r="CT286" s="81"/>
      <c r="CU286" s="81"/>
      <c r="CV286" s="81"/>
      <c r="CW286" s="1109" t="s">
        <v>140</v>
      </c>
      <c r="CX286" s="1109"/>
      <c r="CY286" s="1109"/>
      <c r="CZ286" s="1109"/>
      <c r="DA286" s="1109"/>
      <c r="DB286" s="81"/>
      <c r="DC286" s="81"/>
      <c r="DD286" s="911"/>
      <c r="DE286" s="911"/>
      <c r="DF286" s="911"/>
      <c r="DG286" s="911"/>
      <c r="DH286" s="911"/>
      <c r="DI286" s="911"/>
      <c r="DJ286" s="911"/>
      <c r="DK286" s="911"/>
      <c r="DL286" s="911"/>
      <c r="DM286" s="911"/>
      <c r="DN286" s="1110" t="e">
        <f>DA$9</f>
        <v>#N/A</v>
      </c>
      <c r="DO286" s="914"/>
      <c r="DP286" s="914"/>
      <c r="DQ286" s="914"/>
      <c r="DR286" s="914"/>
      <c r="DS286" s="914"/>
      <c r="DT286" s="914"/>
      <c r="DU286" s="914"/>
      <c r="DV286" s="914"/>
      <c r="DW286" s="914"/>
      <c r="DX286" s="914"/>
      <c r="DY286" s="914"/>
      <c r="DZ286" s="330"/>
      <c r="EA286" s="330"/>
      <c r="EB286" s="330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88"/>
      <c r="F287" s="988"/>
      <c r="G287" s="988"/>
      <c r="H287" s="988"/>
      <c r="I287" s="988"/>
      <c r="J287" s="81"/>
      <c r="K287" s="81"/>
      <c r="L287" s="988" t="s">
        <v>5</v>
      </c>
      <c r="M287" s="988"/>
      <c r="N287" s="988"/>
      <c r="O287" s="988"/>
      <c r="P287" s="988"/>
      <c r="Q287" s="988"/>
      <c r="R287" s="988"/>
      <c r="S287" s="988"/>
      <c r="T287" s="988"/>
      <c r="U287" s="988"/>
      <c r="V287" s="988"/>
      <c r="W287" s="988"/>
      <c r="X287" s="988"/>
      <c r="Y287" s="988"/>
      <c r="Z287" s="988"/>
      <c r="AA287" s="988"/>
      <c r="AB287" s="988"/>
      <c r="AC287" s="988"/>
      <c r="AD287" s="988"/>
      <c r="AE287" s="988"/>
      <c r="AF287" s="988"/>
      <c r="AG287" s="988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88"/>
      <c r="BB287" s="988"/>
      <c r="BC287" s="988"/>
      <c r="BD287" s="988"/>
      <c r="BE287" s="988"/>
      <c r="BF287" s="81"/>
      <c r="BG287" s="81"/>
      <c r="BH287" s="988" t="s">
        <v>5</v>
      </c>
      <c r="BI287" s="988"/>
      <c r="BJ287" s="988"/>
      <c r="BK287" s="988"/>
      <c r="BL287" s="988"/>
      <c r="BM287" s="988"/>
      <c r="BN287" s="988"/>
      <c r="BO287" s="988"/>
      <c r="BP287" s="988"/>
      <c r="BQ287" s="988"/>
      <c r="BR287" s="988"/>
      <c r="BS287" s="988"/>
      <c r="BT287" s="988"/>
      <c r="BU287" s="988"/>
      <c r="BV287" s="988"/>
      <c r="BW287" s="988"/>
      <c r="BX287" s="988"/>
      <c r="BY287" s="988"/>
      <c r="BZ287" s="988"/>
      <c r="CA287" s="988"/>
      <c r="CB287" s="988"/>
      <c r="CC287" s="988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41"/>
      <c r="CS287" s="81"/>
      <c r="CT287" s="81"/>
      <c r="CU287" s="81"/>
      <c r="CV287" s="81"/>
      <c r="CW287" s="988"/>
      <c r="CX287" s="988"/>
      <c r="CY287" s="988"/>
      <c r="CZ287" s="988"/>
      <c r="DA287" s="988"/>
      <c r="DB287" s="81"/>
      <c r="DC287" s="81"/>
      <c r="DD287" s="988" t="s">
        <v>5</v>
      </c>
      <c r="DE287" s="988"/>
      <c r="DF287" s="988"/>
      <c r="DG287" s="988"/>
      <c r="DH287" s="988"/>
      <c r="DI287" s="988"/>
      <c r="DJ287" s="988"/>
      <c r="DK287" s="988"/>
      <c r="DL287" s="988"/>
      <c r="DM287" s="988"/>
      <c r="DN287" s="988"/>
      <c r="DO287" s="988"/>
      <c r="DP287" s="988"/>
      <c r="DQ287" s="988"/>
      <c r="DR287" s="988"/>
      <c r="DS287" s="988"/>
      <c r="DT287" s="988"/>
      <c r="DU287" s="988"/>
      <c r="DV287" s="988"/>
      <c r="DW287" s="988"/>
      <c r="DX287" s="988"/>
      <c r="DY287" s="988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18"/>
      <c r="C288" s="987" t="s">
        <v>179</v>
      </c>
      <c r="D288" s="987"/>
      <c r="E288" s="908"/>
      <c r="F288" s="908"/>
      <c r="G288" s="908"/>
      <c r="H288" s="986"/>
      <c r="I288" s="986"/>
      <c r="J288" s="912"/>
      <c r="K288" s="912"/>
      <c r="L288" s="912"/>
      <c r="M288" s="984" t="s">
        <v>180</v>
      </c>
      <c r="N288" s="98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18"/>
      <c r="AY288" s="987" t="s">
        <v>179</v>
      </c>
      <c r="AZ288" s="987"/>
      <c r="BA288" s="908"/>
      <c r="BB288" s="908"/>
      <c r="BC288" s="908"/>
      <c r="BD288" s="986"/>
      <c r="BE288" s="986"/>
      <c r="BF288" s="912"/>
      <c r="BG288" s="912"/>
      <c r="BH288" s="912"/>
      <c r="BI288" s="984" t="s">
        <v>180</v>
      </c>
      <c r="BJ288" s="98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41"/>
      <c r="CS288" s="89" t="s">
        <v>179</v>
      </c>
      <c r="CT288" s="318"/>
      <c r="CU288" s="987" t="s">
        <v>179</v>
      </c>
      <c r="CV288" s="987"/>
      <c r="CW288" s="908"/>
      <c r="CX288" s="908"/>
      <c r="CY288" s="908"/>
      <c r="CZ288" s="986"/>
      <c r="DA288" s="986"/>
      <c r="DB288" s="912"/>
      <c r="DC288" s="912"/>
      <c r="DD288" s="912"/>
      <c r="DE288" s="984" t="s">
        <v>180</v>
      </c>
      <c r="DF288" s="98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41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16"/>
      <c r="F290" s="916"/>
      <c r="G290" s="916"/>
      <c r="H290" s="916"/>
      <c r="I290" s="81"/>
      <c r="J290" s="81"/>
      <c r="K290" s="916"/>
      <c r="L290" s="916"/>
      <c r="M290" s="916"/>
      <c r="N290" s="916"/>
      <c r="O290" s="916"/>
      <c r="P290" s="916"/>
      <c r="Q290" s="916"/>
      <c r="R290" s="916"/>
      <c r="S290" s="916"/>
      <c r="T290" s="916"/>
      <c r="U290" s="916"/>
      <c r="V290" s="916"/>
      <c r="W290" s="916"/>
      <c r="X290" s="916"/>
      <c r="Y290" s="916"/>
      <c r="Z290" s="916"/>
      <c r="AA290" s="916"/>
      <c r="AB290" s="916"/>
      <c r="AC290" s="916"/>
      <c r="AD290" s="916"/>
      <c r="AE290" s="916"/>
      <c r="AF290" s="916"/>
      <c r="AG290" s="916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16"/>
      <c r="BB290" s="916"/>
      <c r="BC290" s="916"/>
      <c r="BD290" s="916"/>
      <c r="BE290" s="81"/>
      <c r="BF290" s="81"/>
      <c r="BG290" s="916"/>
      <c r="BH290" s="916"/>
      <c r="BI290" s="916"/>
      <c r="BJ290" s="916"/>
      <c r="BK290" s="916"/>
      <c r="BL290" s="916"/>
      <c r="BM290" s="916"/>
      <c r="BN290" s="916"/>
      <c r="BO290" s="916"/>
      <c r="BP290" s="916"/>
      <c r="BQ290" s="916"/>
      <c r="BR290" s="916"/>
      <c r="BS290" s="916"/>
      <c r="BT290" s="916"/>
      <c r="BU290" s="916"/>
      <c r="BV290" s="916"/>
      <c r="BW290" s="916"/>
      <c r="BX290" s="916"/>
      <c r="BY290" s="916"/>
      <c r="BZ290" s="916"/>
      <c r="CA290" s="916"/>
      <c r="CB290" s="916"/>
      <c r="CC290" s="916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41"/>
      <c r="CS290" s="81" t="s">
        <v>397</v>
      </c>
      <c r="CT290" s="81"/>
      <c r="CU290" s="81"/>
      <c r="CV290" s="81"/>
      <c r="CW290" s="916"/>
      <c r="CX290" s="916"/>
      <c r="CY290" s="916"/>
      <c r="CZ290" s="916"/>
      <c r="DA290" s="81"/>
      <c r="DB290" s="81"/>
      <c r="DC290" s="916"/>
      <c r="DD290" s="916"/>
      <c r="DE290" s="916"/>
      <c r="DF290" s="916"/>
      <c r="DG290" s="916"/>
      <c r="DH290" s="916"/>
      <c r="DI290" s="916"/>
      <c r="DJ290" s="916"/>
      <c r="DK290" s="916"/>
      <c r="DL290" s="916"/>
      <c r="DM290" s="916"/>
      <c r="DN290" s="916"/>
      <c r="DO290" s="916"/>
      <c r="DP290" s="916"/>
      <c r="DQ290" s="916"/>
      <c r="DR290" s="916"/>
      <c r="DS290" s="916"/>
      <c r="DT290" s="916"/>
      <c r="DU290" s="916"/>
      <c r="DV290" s="916"/>
      <c r="DW290" s="916"/>
      <c r="DX290" s="916"/>
      <c r="DY290" s="916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88"/>
      <c r="F291" s="988"/>
      <c r="G291" s="988"/>
      <c r="H291" s="988"/>
      <c r="I291" s="81"/>
      <c r="J291" s="81"/>
      <c r="K291" s="988" t="s">
        <v>5</v>
      </c>
      <c r="L291" s="988"/>
      <c r="M291" s="988"/>
      <c r="N291" s="988"/>
      <c r="O291" s="988"/>
      <c r="P291" s="988"/>
      <c r="Q291" s="988"/>
      <c r="R291" s="988"/>
      <c r="S291" s="988"/>
      <c r="T291" s="988"/>
      <c r="U291" s="988"/>
      <c r="V291" s="988"/>
      <c r="W291" s="988"/>
      <c r="X291" s="988"/>
      <c r="Y291" s="988"/>
      <c r="Z291" s="988"/>
      <c r="AA291" s="988"/>
      <c r="AB291" s="988"/>
      <c r="AC291" s="988"/>
      <c r="AD291" s="988"/>
      <c r="AE291" s="988"/>
      <c r="AF291" s="988"/>
      <c r="AG291" s="988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88"/>
      <c r="BB291" s="988"/>
      <c r="BC291" s="988"/>
      <c r="BD291" s="988"/>
      <c r="BE291" s="81"/>
      <c r="BF291" s="81"/>
      <c r="BG291" s="988" t="s">
        <v>5</v>
      </c>
      <c r="BH291" s="988"/>
      <c r="BI291" s="988"/>
      <c r="BJ291" s="988"/>
      <c r="BK291" s="988"/>
      <c r="BL291" s="988"/>
      <c r="BM291" s="988"/>
      <c r="BN291" s="988"/>
      <c r="BO291" s="988"/>
      <c r="BP291" s="988"/>
      <c r="BQ291" s="988"/>
      <c r="BR291" s="988"/>
      <c r="BS291" s="988"/>
      <c r="BT291" s="988"/>
      <c r="BU291" s="988"/>
      <c r="BV291" s="988"/>
      <c r="BW291" s="988"/>
      <c r="BX291" s="988"/>
      <c r="BY291" s="988"/>
      <c r="BZ291" s="988"/>
      <c r="CA291" s="988"/>
      <c r="CB291" s="988"/>
      <c r="CC291" s="988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41"/>
      <c r="CS291" s="81"/>
      <c r="CT291" s="81"/>
      <c r="CU291" s="81"/>
      <c r="CV291" s="81"/>
      <c r="CW291" s="988"/>
      <c r="CX291" s="988"/>
      <c r="CY291" s="988"/>
      <c r="CZ291" s="988"/>
      <c r="DA291" s="81"/>
      <c r="DB291" s="81"/>
      <c r="DC291" s="988" t="s">
        <v>5</v>
      </c>
      <c r="DD291" s="988"/>
      <c r="DE291" s="988"/>
      <c r="DF291" s="988"/>
      <c r="DG291" s="988"/>
      <c r="DH291" s="988"/>
      <c r="DI291" s="988"/>
      <c r="DJ291" s="988"/>
      <c r="DK291" s="988"/>
      <c r="DL291" s="988"/>
      <c r="DM291" s="988"/>
      <c r="DN291" s="988"/>
      <c r="DO291" s="988"/>
      <c r="DP291" s="988"/>
      <c r="DQ291" s="988"/>
      <c r="DR291" s="988"/>
      <c r="DS291" s="988"/>
      <c r="DT291" s="988"/>
      <c r="DU291" s="988"/>
      <c r="DV291" s="988"/>
      <c r="DW291" s="988"/>
      <c r="DX291" s="988"/>
      <c r="DY291" s="988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16"/>
      <c r="F292" s="916"/>
      <c r="G292" s="916"/>
      <c r="H292" s="916"/>
      <c r="I292" s="106"/>
      <c r="J292" s="106"/>
      <c r="K292" s="916"/>
      <c r="L292" s="916"/>
      <c r="M292" s="916"/>
      <c r="N292" s="916"/>
      <c r="O292" s="916"/>
      <c r="P292" s="916"/>
      <c r="Q292" s="916"/>
      <c r="R292" s="916"/>
      <c r="S292" s="916"/>
      <c r="T292" s="916"/>
      <c r="U292" s="916"/>
      <c r="V292" s="916"/>
      <c r="W292" s="916"/>
      <c r="X292" s="916"/>
      <c r="Y292" s="916"/>
      <c r="Z292" s="916"/>
      <c r="AA292" s="916"/>
      <c r="AB292" s="916"/>
      <c r="AC292" s="916"/>
      <c r="AD292" s="916"/>
      <c r="AE292" s="916"/>
      <c r="AF292" s="916"/>
      <c r="AG292" s="916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16"/>
      <c r="BB292" s="916"/>
      <c r="BC292" s="916"/>
      <c r="BD292" s="916"/>
      <c r="BE292" s="106"/>
      <c r="BF292" s="106"/>
      <c r="BG292" s="916"/>
      <c r="BH292" s="916"/>
      <c r="BI292" s="916"/>
      <c r="BJ292" s="916"/>
      <c r="BK292" s="916"/>
      <c r="BL292" s="916"/>
      <c r="BM292" s="916"/>
      <c r="BN292" s="916"/>
      <c r="BO292" s="916"/>
      <c r="BP292" s="916"/>
      <c r="BQ292" s="916"/>
      <c r="BR292" s="916"/>
      <c r="BS292" s="916"/>
      <c r="BT292" s="916"/>
      <c r="BU292" s="916"/>
      <c r="BV292" s="916"/>
      <c r="BW292" s="916"/>
      <c r="BX292" s="916"/>
      <c r="BY292" s="916"/>
      <c r="BZ292" s="916"/>
      <c r="CA292" s="916"/>
      <c r="CB292" s="916"/>
      <c r="CC292" s="916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41"/>
      <c r="CS292" s="81" t="s">
        <v>398</v>
      </c>
      <c r="CT292" s="81"/>
      <c r="CU292" s="81"/>
      <c r="CV292" s="81"/>
      <c r="CW292" s="916"/>
      <c r="CX292" s="916"/>
      <c r="CY292" s="916"/>
      <c r="CZ292" s="916"/>
      <c r="DA292" s="106"/>
      <c r="DB292" s="106"/>
      <c r="DC292" s="916"/>
      <c r="DD292" s="916"/>
      <c r="DE292" s="916"/>
      <c r="DF292" s="916"/>
      <c r="DG292" s="916"/>
      <c r="DH292" s="916"/>
      <c r="DI292" s="916"/>
      <c r="DJ292" s="916"/>
      <c r="DK292" s="916"/>
      <c r="DL292" s="916"/>
      <c r="DM292" s="916"/>
      <c r="DN292" s="916"/>
      <c r="DO292" s="916"/>
      <c r="DP292" s="916"/>
      <c r="DQ292" s="916"/>
      <c r="DR292" s="916"/>
      <c r="DS292" s="916"/>
      <c r="DT292" s="916"/>
      <c r="DU292" s="916"/>
      <c r="DV292" s="916"/>
      <c r="DW292" s="916"/>
      <c r="DX292" s="916"/>
      <c r="DY292" s="916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88"/>
      <c r="F293" s="988"/>
      <c r="G293" s="988"/>
      <c r="H293" s="988"/>
      <c r="I293" s="81"/>
      <c r="J293" s="81"/>
      <c r="K293" s="988" t="s">
        <v>5</v>
      </c>
      <c r="L293" s="988"/>
      <c r="M293" s="988"/>
      <c r="N293" s="988"/>
      <c r="O293" s="988"/>
      <c r="P293" s="988"/>
      <c r="Q293" s="988"/>
      <c r="R293" s="988"/>
      <c r="S293" s="988"/>
      <c r="T293" s="988"/>
      <c r="U293" s="988"/>
      <c r="V293" s="988"/>
      <c r="W293" s="988"/>
      <c r="X293" s="988"/>
      <c r="Y293" s="988"/>
      <c r="Z293" s="988"/>
      <c r="AA293" s="988"/>
      <c r="AB293" s="988"/>
      <c r="AC293" s="988"/>
      <c r="AD293" s="988"/>
      <c r="AE293" s="988"/>
      <c r="AF293" s="988"/>
      <c r="AG293" s="988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88"/>
      <c r="BB293" s="988"/>
      <c r="BC293" s="988"/>
      <c r="BD293" s="988"/>
      <c r="BE293" s="81"/>
      <c r="BF293" s="81"/>
      <c r="BG293" s="988" t="s">
        <v>5</v>
      </c>
      <c r="BH293" s="988"/>
      <c r="BI293" s="988"/>
      <c r="BJ293" s="988"/>
      <c r="BK293" s="988"/>
      <c r="BL293" s="988"/>
      <c r="BM293" s="988"/>
      <c r="BN293" s="988"/>
      <c r="BO293" s="988"/>
      <c r="BP293" s="988"/>
      <c r="BQ293" s="988"/>
      <c r="BR293" s="988"/>
      <c r="BS293" s="988"/>
      <c r="BT293" s="988"/>
      <c r="BU293" s="988"/>
      <c r="BV293" s="988"/>
      <c r="BW293" s="988"/>
      <c r="BX293" s="988"/>
      <c r="BY293" s="988"/>
      <c r="BZ293" s="988"/>
      <c r="CA293" s="988"/>
      <c r="CB293" s="988"/>
      <c r="CC293" s="988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41"/>
      <c r="CS293" s="81"/>
      <c r="CT293" s="81"/>
      <c r="CU293" s="81"/>
      <c r="CV293" s="81"/>
      <c r="CW293" s="988"/>
      <c r="CX293" s="988"/>
      <c r="CY293" s="988"/>
      <c r="CZ293" s="988"/>
      <c r="DA293" s="81"/>
      <c r="DB293" s="81"/>
      <c r="DC293" s="988" t="s">
        <v>5</v>
      </c>
      <c r="DD293" s="988"/>
      <c r="DE293" s="988"/>
      <c r="DF293" s="988"/>
      <c r="DG293" s="988"/>
      <c r="DH293" s="988"/>
      <c r="DI293" s="988"/>
      <c r="DJ293" s="988"/>
      <c r="DK293" s="988"/>
      <c r="DL293" s="988"/>
      <c r="DM293" s="988"/>
      <c r="DN293" s="988"/>
      <c r="DO293" s="988"/>
      <c r="DP293" s="988"/>
      <c r="DQ293" s="988"/>
      <c r="DR293" s="988"/>
      <c r="DS293" s="988"/>
      <c r="DT293" s="988"/>
      <c r="DU293" s="988"/>
      <c r="DV293" s="988"/>
      <c r="DW293" s="988"/>
      <c r="DX293" s="988"/>
      <c r="DY293" s="988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18"/>
      <c r="C294" s="987" t="s">
        <v>179</v>
      </c>
      <c r="D294" s="987"/>
      <c r="E294" s="908"/>
      <c r="F294" s="908"/>
      <c r="G294" s="908"/>
      <c r="H294" s="986"/>
      <c r="I294" s="986"/>
      <c r="J294" s="912"/>
      <c r="K294" s="912"/>
      <c r="L294" s="912"/>
      <c r="M294" s="984" t="s">
        <v>180</v>
      </c>
      <c r="N294" s="98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18"/>
      <c r="AY294" s="987" t="s">
        <v>179</v>
      </c>
      <c r="AZ294" s="987"/>
      <c r="BA294" s="908"/>
      <c r="BB294" s="908"/>
      <c r="BC294" s="908"/>
      <c r="BD294" s="986"/>
      <c r="BE294" s="986"/>
      <c r="BF294" s="912"/>
      <c r="BG294" s="912"/>
      <c r="BH294" s="912"/>
      <c r="BI294" s="984" t="s">
        <v>180</v>
      </c>
      <c r="BJ294" s="98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41"/>
      <c r="CS294" s="130" t="s">
        <v>179</v>
      </c>
      <c r="CT294" s="318"/>
      <c r="CU294" s="987" t="s">
        <v>179</v>
      </c>
      <c r="CV294" s="987"/>
      <c r="CW294" s="908"/>
      <c r="CX294" s="908"/>
      <c r="CY294" s="908"/>
      <c r="CZ294" s="986"/>
      <c r="DA294" s="986"/>
      <c r="DB294" s="912"/>
      <c r="DC294" s="912"/>
      <c r="DD294" s="912"/>
      <c r="DE294" s="984" t="s">
        <v>180</v>
      </c>
      <c r="DF294" s="98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  <c r="BA295" s="241"/>
      <c r="BB295" s="241"/>
      <c r="BC295" s="241"/>
      <c r="BD295" s="241"/>
      <c r="BE295" s="241"/>
      <c r="BF295" s="241"/>
      <c r="BG295" s="241"/>
      <c r="BH295" s="241"/>
      <c r="BI295" s="241"/>
      <c r="BJ295" s="241"/>
      <c r="BK295" s="241"/>
      <c r="BL295" s="241"/>
      <c r="BM295" s="241"/>
      <c r="BN295" s="241"/>
      <c r="BO295" s="241"/>
      <c r="BP295" s="241"/>
      <c r="BQ295" s="241"/>
      <c r="BR295" s="241"/>
      <c r="BS295" s="241"/>
      <c r="BT295" s="241"/>
      <c r="BU295" s="241"/>
      <c r="BV295" s="241"/>
      <c r="BW295" s="241"/>
      <c r="BX295" s="241"/>
      <c r="BY295" s="241"/>
      <c r="BZ295" s="241"/>
      <c r="CA295" s="241"/>
      <c r="CB295" s="241"/>
      <c r="CC295" s="241"/>
      <c r="CD295" s="241"/>
      <c r="CE295" s="241"/>
      <c r="CF295" s="241"/>
      <c r="CG295" s="241"/>
      <c r="CH295" s="241"/>
      <c r="CI295" s="241"/>
      <c r="CJ295" s="241"/>
      <c r="CK295" s="241"/>
      <c r="CL295" s="241"/>
      <c r="CM295" s="241"/>
      <c r="CN295" s="241"/>
      <c r="CO295" s="241"/>
      <c r="CP295" s="241"/>
      <c r="CQ295" s="241"/>
      <c r="CR295" s="241"/>
      <c r="CS295" s="241"/>
      <c r="CT295" s="241"/>
      <c r="CU295" s="241"/>
      <c r="CV295" s="241"/>
      <c r="CW295" s="241"/>
      <c r="CX295" s="241"/>
      <c r="CY295" s="241"/>
      <c r="CZ295" s="241"/>
      <c r="DA295" s="241"/>
      <c r="DB295" s="241"/>
      <c r="DC295" s="241"/>
      <c r="DD295" s="241"/>
      <c r="DE295" s="241"/>
      <c r="DF295" s="241"/>
      <c r="DG295" s="241"/>
      <c r="DH295" s="241"/>
      <c r="DI295" s="241"/>
      <c r="DJ295" s="241"/>
      <c r="DK295" s="241"/>
      <c r="DL295" s="241"/>
      <c r="DM295" s="241"/>
      <c r="DN295" s="241"/>
      <c r="DO295" s="241"/>
      <c r="DP295" s="241"/>
      <c r="DQ295" s="241"/>
      <c r="DR295" s="241"/>
      <c r="DS295" s="241"/>
      <c r="DT295" s="241"/>
      <c r="DU295" s="241"/>
      <c r="DV295" s="241"/>
      <c r="DW295" s="241"/>
      <c r="DX295" s="241"/>
      <c r="DY295" s="241"/>
      <c r="DZ295" s="241"/>
      <c r="EA295" s="241"/>
      <c r="EB295" s="241"/>
      <c r="EC295" s="241"/>
      <c r="ED295" s="241"/>
      <c r="EE295" s="241"/>
      <c r="EF295" s="241"/>
      <c r="EG295" s="241"/>
      <c r="EH295" s="241"/>
      <c r="EI295" s="241"/>
      <c r="EJ295" s="241"/>
      <c r="EK295" s="241"/>
      <c r="EL295" s="241"/>
      <c r="EM295" s="241"/>
      <c r="EO295" s="509"/>
    </row>
  </sheetData>
  <sheetProtection password="C09F" sheet="1"/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DJ272:DP272"/>
    <mergeCell ref="DQ272:DW272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EI260:EM261"/>
    <mergeCell ref="DQ261:ED261"/>
    <mergeCell ref="CS262:DB262"/>
    <mergeCell ref="DC262:EC262"/>
    <mergeCell ref="EI262:EM262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A262:J262"/>
    <mergeCell ref="AW262:BF262"/>
    <mergeCell ref="BG262:CG262"/>
    <mergeCell ref="K262:AK262"/>
    <mergeCell ref="AQ262:AU262"/>
    <mergeCell ref="AQ263:AU263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I249:EK249"/>
    <mergeCell ref="A267:D267"/>
    <mergeCell ref="BQ258:BR258"/>
    <mergeCell ref="BS258:BU258"/>
    <mergeCell ref="BA282:BC282"/>
    <mergeCell ref="C284:D284"/>
    <mergeCell ref="E283:G283"/>
    <mergeCell ref="E284:G284"/>
    <mergeCell ref="BA283:BC283"/>
    <mergeCell ref="CH249:CJ249"/>
    <mergeCell ref="CK249:CL249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AW273:AY273"/>
    <mergeCell ref="AZ273:BM273"/>
    <mergeCell ref="CB273:CH273"/>
    <mergeCell ref="V290:AG290"/>
    <mergeCell ref="K291:U291"/>
    <mergeCell ref="V291:AG291"/>
    <mergeCell ref="K293:U293"/>
    <mergeCell ref="V293:AG293"/>
    <mergeCell ref="M284:N284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73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37" t="s">
        <v>519</v>
      </c>
      <c r="B1" s="1137"/>
      <c r="C1" s="1137"/>
      <c r="D1" s="1137"/>
      <c r="E1" s="1137"/>
      <c r="F1" s="1137"/>
      <c r="G1" s="1137"/>
      <c r="H1" s="1137"/>
      <c r="I1" s="1137"/>
      <c r="J1" s="1137"/>
      <c r="K1" s="1137"/>
      <c r="L1" s="1137"/>
      <c r="M1" s="1137"/>
      <c r="N1" s="1137"/>
      <c r="O1" s="1137"/>
      <c r="P1" s="1137"/>
      <c r="Q1" s="1137"/>
      <c r="R1" s="1137"/>
      <c r="S1" s="1137"/>
      <c r="T1" s="1137"/>
      <c r="U1" s="1137"/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362"/>
      <c r="AW1" s="1137" t="s">
        <v>519</v>
      </c>
      <c r="AX1" s="1137"/>
      <c r="AY1" s="1137"/>
      <c r="AZ1" s="1137"/>
      <c r="BA1" s="1137"/>
      <c r="BB1" s="1137"/>
      <c r="BC1" s="1137"/>
      <c r="BD1" s="1137"/>
      <c r="BE1" s="1137"/>
      <c r="BF1" s="1137"/>
      <c r="BG1" s="1137"/>
      <c r="BH1" s="1137"/>
      <c r="BI1" s="1137"/>
      <c r="BJ1" s="1137"/>
      <c r="BK1" s="1137"/>
      <c r="BL1" s="1137"/>
      <c r="BM1" s="1137"/>
      <c r="BN1" s="1137"/>
      <c r="BO1" s="1137"/>
      <c r="BP1" s="1137"/>
      <c r="BQ1" s="1137"/>
      <c r="BR1" s="1137"/>
      <c r="BS1" s="1137"/>
      <c r="BT1" s="1137"/>
      <c r="BU1" s="1137"/>
      <c r="BV1" s="1137"/>
      <c r="BW1" s="1137"/>
      <c r="BX1" s="1137"/>
      <c r="BY1" s="1137"/>
      <c r="BZ1" s="1137"/>
      <c r="CA1" s="1137"/>
      <c r="CB1" s="1137"/>
      <c r="CC1" s="1137"/>
      <c r="CD1" s="1137"/>
      <c r="CE1" s="1137"/>
      <c r="CF1" s="1137"/>
      <c r="CG1" s="1137"/>
      <c r="CH1" s="1137"/>
      <c r="CI1" s="1137"/>
      <c r="CJ1" s="1137"/>
      <c r="CK1" s="1137"/>
      <c r="CL1" s="1137"/>
      <c r="CM1" s="1137"/>
      <c r="CN1" s="1137"/>
      <c r="CO1" s="1137"/>
      <c r="CP1" s="1137"/>
      <c r="CQ1" s="1137"/>
      <c r="CR1" s="362"/>
      <c r="CS1" s="1137" t="s">
        <v>519</v>
      </c>
      <c r="CT1" s="1137"/>
      <c r="CU1" s="1137"/>
      <c r="CV1" s="1137"/>
      <c r="CW1" s="1137"/>
      <c r="CX1" s="1137"/>
      <c r="CY1" s="1137"/>
      <c r="CZ1" s="1137"/>
      <c r="DA1" s="1137"/>
      <c r="DB1" s="1137"/>
      <c r="DC1" s="1137"/>
      <c r="DD1" s="1137"/>
      <c r="DE1" s="1137"/>
      <c r="DF1" s="1137"/>
      <c r="DG1" s="1137"/>
      <c r="DH1" s="1137"/>
      <c r="DI1" s="1137"/>
      <c r="DJ1" s="1137"/>
      <c r="DK1" s="1137"/>
      <c r="DL1" s="1137"/>
      <c r="DM1" s="1137"/>
      <c r="DN1" s="1137"/>
      <c r="DO1" s="1137"/>
      <c r="DP1" s="1137"/>
      <c r="DQ1" s="1137"/>
      <c r="DR1" s="1137"/>
      <c r="DS1" s="1137"/>
      <c r="DT1" s="1137"/>
      <c r="DU1" s="1137"/>
      <c r="DV1" s="1137"/>
      <c r="DW1" s="1137"/>
      <c r="DX1" s="1137"/>
      <c r="DY1" s="1137"/>
      <c r="DZ1" s="1137"/>
      <c r="EA1" s="1137"/>
      <c r="EB1" s="1137"/>
      <c r="EC1" s="1137"/>
      <c r="ED1" s="1137"/>
      <c r="EE1" s="1137"/>
      <c r="EF1" s="1137"/>
      <c r="EG1" s="1137"/>
      <c r="EH1" s="1137"/>
      <c r="EI1" s="1137"/>
      <c r="EJ1" s="1137"/>
      <c r="EK1" s="1137"/>
      <c r="EL1" s="1137"/>
      <c r="EM1" s="1137"/>
    </row>
    <row r="2" spans="1:143" s="241" customFormat="1" ht="54" customHeight="1">
      <c r="A2" s="1066" t="s">
        <v>1087</v>
      </c>
      <c r="B2" s="1066"/>
      <c r="C2" s="1066"/>
      <c r="D2" s="1066"/>
      <c r="E2" s="1066"/>
      <c r="F2" s="1066"/>
      <c r="G2" s="1066"/>
      <c r="H2" s="1066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65"/>
      <c r="V2" s="1065"/>
      <c r="W2" s="1065"/>
      <c r="X2" s="1065"/>
      <c r="Y2" s="1065"/>
      <c r="Z2" s="1065"/>
      <c r="AA2" s="1065"/>
      <c r="AB2" s="1065"/>
      <c r="AC2" s="1065"/>
      <c r="AD2" s="1065"/>
      <c r="AE2" s="1065"/>
      <c r="AF2" s="1065"/>
      <c r="AG2" s="1065"/>
      <c r="AH2" s="1065"/>
      <c r="AI2" s="1065"/>
      <c r="AJ2" s="1065"/>
      <c r="AK2" s="1065"/>
      <c r="AL2" s="1065"/>
      <c r="AM2" s="1065"/>
      <c r="AN2" s="1065"/>
      <c r="AO2" s="1065"/>
      <c r="AP2" s="1065"/>
      <c r="AQ2" s="1065"/>
      <c r="AR2" s="1065"/>
      <c r="AS2" s="1065"/>
      <c r="AT2" s="1065"/>
      <c r="AU2" s="1065"/>
      <c r="AV2" s="361"/>
      <c r="AW2" s="1066" t="s">
        <v>1087</v>
      </c>
      <c r="AX2" s="1066"/>
      <c r="AY2" s="1066"/>
      <c r="AZ2" s="1066"/>
      <c r="BA2" s="1066"/>
      <c r="BB2" s="1066"/>
      <c r="BC2" s="1066"/>
      <c r="BD2" s="1066"/>
      <c r="BE2" s="1065"/>
      <c r="BF2" s="1065"/>
      <c r="BG2" s="1065"/>
      <c r="BH2" s="1065"/>
      <c r="BI2" s="1065"/>
      <c r="BJ2" s="1065"/>
      <c r="BK2" s="1065"/>
      <c r="BL2" s="1065"/>
      <c r="BM2" s="1065"/>
      <c r="BN2" s="1065"/>
      <c r="BO2" s="1065"/>
      <c r="BP2" s="1065"/>
      <c r="BQ2" s="1065"/>
      <c r="BR2" s="1065"/>
      <c r="BS2" s="1065"/>
      <c r="BT2" s="1065"/>
      <c r="BU2" s="1065"/>
      <c r="BV2" s="1065"/>
      <c r="BW2" s="1065"/>
      <c r="BX2" s="1065"/>
      <c r="BY2" s="1065"/>
      <c r="BZ2" s="1065"/>
      <c r="CA2" s="1065"/>
      <c r="CB2" s="1065"/>
      <c r="CC2" s="1065"/>
      <c r="CD2" s="1065"/>
      <c r="CE2" s="1065"/>
      <c r="CF2" s="1065"/>
      <c r="CG2" s="1065"/>
      <c r="CH2" s="1065"/>
      <c r="CI2" s="1065"/>
      <c r="CJ2" s="1065"/>
      <c r="CK2" s="1065"/>
      <c r="CL2" s="1065"/>
      <c r="CM2" s="1065"/>
      <c r="CN2" s="1065"/>
      <c r="CO2" s="1065"/>
      <c r="CP2" s="1065"/>
      <c r="CQ2" s="1065"/>
      <c r="CR2" s="361"/>
      <c r="CS2" s="1066" t="s">
        <v>1087</v>
      </c>
      <c r="CT2" s="1066"/>
      <c r="CU2" s="1066"/>
      <c r="CV2" s="1066"/>
      <c r="CW2" s="1066"/>
      <c r="CX2" s="1066"/>
      <c r="CY2" s="1066"/>
      <c r="CZ2" s="1066"/>
      <c r="DA2" s="1065"/>
      <c r="DB2" s="1065"/>
      <c r="DC2" s="1065"/>
      <c r="DD2" s="1065"/>
      <c r="DE2" s="1065"/>
      <c r="DF2" s="1065"/>
      <c r="DG2" s="1065"/>
      <c r="DH2" s="1065"/>
      <c r="DI2" s="1065"/>
      <c r="DJ2" s="1065"/>
      <c r="DK2" s="1065"/>
      <c r="DL2" s="1065"/>
      <c r="DM2" s="1065"/>
      <c r="DN2" s="1065"/>
      <c r="DO2" s="1065"/>
      <c r="DP2" s="1065"/>
      <c r="DQ2" s="1065"/>
      <c r="DR2" s="1065"/>
      <c r="DS2" s="1065"/>
      <c r="DT2" s="1065"/>
      <c r="DU2" s="1065"/>
      <c r="DV2" s="1065"/>
      <c r="DW2" s="1065"/>
      <c r="DX2" s="1065"/>
      <c r="DY2" s="1065"/>
      <c r="DZ2" s="1065"/>
      <c r="EA2" s="1065"/>
      <c r="EB2" s="1065"/>
      <c r="EC2" s="1065"/>
      <c r="ED2" s="1065"/>
      <c r="EE2" s="1065"/>
      <c r="EF2" s="1065"/>
      <c r="EG2" s="1065"/>
      <c r="EH2" s="1065"/>
      <c r="EI2" s="1065"/>
      <c r="EJ2" s="1065"/>
      <c r="EK2" s="1065"/>
      <c r="EL2" s="1065"/>
      <c r="EM2" s="1065"/>
    </row>
    <row r="3" spans="1:143" ht="30" customHeight="1">
      <c r="A3" s="1066" t="s">
        <v>520</v>
      </c>
      <c r="B3" s="1066"/>
      <c r="C3" s="1066"/>
      <c r="D3" s="1066"/>
      <c r="E3" s="1066"/>
      <c r="F3" s="1066"/>
      <c r="G3" s="1066"/>
      <c r="H3" s="1066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65"/>
      <c r="W3" s="1065"/>
      <c r="X3" s="1065"/>
      <c r="Y3" s="1065"/>
      <c r="Z3" s="1065"/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065"/>
      <c r="AO3" s="1065"/>
      <c r="AP3" s="1065"/>
      <c r="AQ3" s="1065"/>
      <c r="AR3" s="1065"/>
      <c r="AS3" s="1065"/>
      <c r="AT3" s="1065"/>
      <c r="AU3" s="1065"/>
      <c r="AV3" s="361"/>
      <c r="AW3" s="1066" t="s">
        <v>520</v>
      </c>
      <c r="AX3" s="1066"/>
      <c r="AY3" s="1066"/>
      <c r="AZ3" s="1066"/>
      <c r="BA3" s="1066"/>
      <c r="BB3" s="1066"/>
      <c r="BC3" s="1066"/>
      <c r="BD3" s="1066"/>
      <c r="BE3" s="1065"/>
      <c r="BF3" s="1065"/>
      <c r="BG3" s="1065"/>
      <c r="BH3" s="1065"/>
      <c r="BI3" s="1065"/>
      <c r="BJ3" s="1065"/>
      <c r="BK3" s="1065"/>
      <c r="BL3" s="1065"/>
      <c r="BM3" s="1065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  <c r="BX3" s="1065"/>
      <c r="BY3" s="1065"/>
      <c r="BZ3" s="1065"/>
      <c r="CA3" s="1065"/>
      <c r="CB3" s="1065"/>
      <c r="CC3" s="1065"/>
      <c r="CD3" s="1065"/>
      <c r="CE3" s="1065"/>
      <c r="CF3" s="1065"/>
      <c r="CG3" s="1065"/>
      <c r="CH3" s="1065"/>
      <c r="CI3" s="1065"/>
      <c r="CJ3" s="1065"/>
      <c r="CK3" s="1065"/>
      <c r="CL3" s="1065"/>
      <c r="CM3" s="1065"/>
      <c r="CN3" s="1065"/>
      <c r="CO3" s="1065"/>
      <c r="CP3" s="1065"/>
      <c r="CQ3" s="1065"/>
      <c r="CR3" s="361"/>
      <c r="CS3" s="1066" t="s">
        <v>520</v>
      </c>
      <c r="CT3" s="1066"/>
      <c r="CU3" s="1066"/>
      <c r="CV3" s="1066"/>
      <c r="CW3" s="1066"/>
      <c r="CX3" s="1066"/>
      <c r="CY3" s="1066"/>
      <c r="CZ3" s="1066"/>
      <c r="DA3" s="1065"/>
      <c r="DB3" s="1065"/>
      <c r="DC3" s="1065"/>
      <c r="DD3" s="1065"/>
      <c r="DE3" s="1065"/>
      <c r="DF3" s="1065"/>
      <c r="DG3" s="1065"/>
      <c r="DH3" s="1065"/>
      <c r="DI3" s="1065"/>
      <c r="DJ3" s="1065"/>
      <c r="DK3" s="1065"/>
      <c r="DL3" s="1065"/>
      <c r="DM3" s="1065"/>
      <c r="DN3" s="1065"/>
      <c r="DO3" s="1065"/>
      <c r="DP3" s="1065"/>
      <c r="DQ3" s="1065"/>
      <c r="DR3" s="1065"/>
      <c r="DS3" s="1065"/>
      <c r="DT3" s="1065"/>
      <c r="DU3" s="1065"/>
      <c r="DV3" s="1065"/>
      <c r="DW3" s="1065"/>
      <c r="DX3" s="1065"/>
      <c r="DY3" s="1065"/>
      <c r="DZ3" s="1065"/>
      <c r="EA3" s="1065"/>
      <c r="EB3" s="1065"/>
      <c r="EC3" s="1065"/>
      <c r="ED3" s="1065"/>
      <c r="EE3" s="1065"/>
      <c r="EF3" s="1065"/>
      <c r="EG3" s="1065"/>
      <c r="EH3" s="1065"/>
      <c r="EI3" s="1065"/>
      <c r="EJ3" s="1065"/>
      <c r="EK3" s="1065"/>
      <c r="EL3" s="1065"/>
      <c r="EM3" s="1065"/>
    </row>
    <row r="4" spans="1:143" ht="18.75" customHeight="1">
      <c r="A4" s="1066" t="s">
        <v>521</v>
      </c>
      <c r="B4" s="1066"/>
      <c r="C4" s="1066"/>
      <c r="D4" s="1066"/>
      <c r="E4" s="1066"/>
      <c r="F4" s="1066"/>
      <c r="G4" s="1066"/>
      <c r="H4" s="1066"/>
      <c r="I4" s="1065"/>
      <c r="J4" s="1065"/>
      <c r="K4" s="1065"/>
      <c r="L4" s="1065"/>
      <c r="M4" s="1065"/>
      <c r="N4" s="1065"/>
      <c r="O4" s="1065"/>
      <c r="P4" s="1065"/>
      <c r="Q4" s="1065"/>
      <c r="R4" s="1065"/>
      <c r="S4" s="1065"/>
      <c r="T4" s="1065"/>
      <c r="U4" s="1065"/>
      <c r="V4" s="1065"/>
      <c r="W4" s="1065"/>
      <c r="X4" s="1065"/>
      <c r="Y4" s="1065"/>
      <c r="Z4" s="1065"/>
      <c r="AA4" s="1065"/>
      <c r="AB4" s="1065"/>
      <c r="AC4" s="1065"/>
      <c r="AD4" s="1065"/>
      <c r="AE4" s="1065"/>
      <c r="AF4" s="1065"/>
      <c r="AG4" s="1065"/>
      <c r="AH4" s="1065"/>
      <c r="AI4" s="1065"/>
      <c r="AJ4" s="1065"/>
      <c r="AK4" s="1065"/>
      <c r="AL4" s="1065"/>
      <c r="AM4" s="1065"/>
      <c r="AN4" s="1065"/>
      <c r="AO4" s="1065"/>
      <c r="AP4" s="1065"/>
      <c r="AQ4" s="1065"/>
      <c r="AR4" s="1065"/>
      <c r="AS4" s="1065"/>
      <c r="AT4" s="1065"/>
      <c r="AU4" s="1065"/>
      <c r="AV4" s="361"/>
      <c r="AW4" s="1066" t="s">
        <v>521</v>
      </c>
      <c r="AX4" s="1066"/>
      <c r="AY4" s="1066"/>
      <c r="AZ4" s="1066"/>
      <c r="BA4" s="1066"/>
      <c r="BB4" s="1066"/>
      <c r="BC4" s="1066"/>
      <c r="BD4" s="1066"/>
      <c r="BE4" s="1065"/>
      <c r="BF4" s="1065"/>
      <c r="BG4" s="1065"/>
      <c r="BH4" s="1065"/>
      <c r="BI4" s="1065"/>
      <c r="BJ4" s="1065"/>
      <c r="BK4" s="1065"/>
      <c r="BL4" s="1065"/>
      <c r="BM4" s="1065"/>
      <c r="BN4" s="1065"/>
      <c r="BO4" s="1065"/>
      <c r="BP4" s="1065"/>
      <c r="BQ4" s="1065"/>
      <c r="BR4" s="1065"/>
      <c r="BS4" s="1065"/>
      <c r="BT4" s="1065"/>
      <c r="BU4" s="1065"/>
      <c r="BV4" s="1065"/>
      <c r="BW4" s="1065"/>
      <c r="BX4" s="1065"/>
      <c r="BY4" s="1065"/>
      <c r="BZ4" s="1065"/>
      <c r="CA4" s="1065"/>
      <c r="CB4" s="1065"/>
      <c r="CC4" s="1065"/>
      <c r="CD4" s="1065"/>
      <c r="CE4" s="1065"/>
      <c r="CF4" s="1065"/>
      <c r="CG4" s="1065"/>
      <c r="CH4" s="1065"/>
      <c r="CI4" s="1065"/>
      <c r="CJ4" s="1065"/>
      <c r="CK4" s="1065"/>
      <c r="CL4" s="1065"/>
      <c r="CM4" s="1065"/>
      <c r="CN4" s="1065"/>
      <c r="CO4" s="1065"/>
      <c r="CP4" s="1065"/>
      <c r="CQ4" s="1065"/>
      <c r="CR4" s="361"/>
      <c r="CS4" s="1066" t="s">
        <v>521</v>
      </c>
      <c r="CT4" s="1066"/>
      <c r="CU4" s="1066"/>
      <c r="CV4" s="1066"/>
      <c r="CW4" s="1066"/>
      <c r="CX4" s="1066"/>
      <c r="CY4" s="1066"/>
      <c r="CZ4" s="1066"/>
      <c r="DA4" s="1065"/>
      <c r="DB4" s="1065"/>
      <c r="DC4" s="1065"/>
      <c r="DD4" s="1065"/>
      <c r="DE4" s="1065"/>
      <c r="DF4" s="1065"/>
      <c r="DG4" s="1065"/>
      <c r="DH4" s="1065"/>
      <c r="DI4" s="1065"/>
      <c r="DJ4" s="1065"/>
      <c r="DK4" s="1065"/>
      <c r="DL4" s="1065"/>
      <c r="DM4" s="1065"/>
      <c r="DN4" s="1065"/>
      <c r="DO4" s="1065"/>
      <c r="DP4" s="1065"/>
      <c r="DQ4" s="1065"/>
      <c r="DR4" s="1065"/>
      <c r="DS4" s="1065"/>
      <c r="DT4" s="1065"/>
      <c r="DU4" s="1065"/>
      <c r="DV4" s="1065"/>
      <c r="DW4" s="1065"/>
      <c r="DX4" s="1065"/>
      <c r="DY4" s="1065"/>
      <c r="DZ4" s="1065"/>
      <c r="EA4" s="1065"/>
      <c r="EB4" s="1065"/>
      <c r="EC4" s="1065"/>
      <c r="ED4" s="1065"/>
      <c r="EE4" s="1065"/>
      <c r="EF4" s="1065"/>
      <c r="EG4" s="1065"/>
      <c r="EH4" s="1065"/>
      <c r="EI4" s="1065"/>
      <c r="EJ4" s="1065"/>
      <c r="EK4" s="1065"/>
      <c r="EL4" s="1065"/>
      <c r="EM4" s="1065"/>
    </row>
    <row r="5" spans="1:143" s="506" customFormat="1" ht="30" customHeight="1">
      <c r="A5" s="1077" t="s">
        <v>522</v>
      </c>
      <c r="B5" s="1077"/>
      <c r="C5" s="1077"/>
      <c r="D5" s="1077"/>
      <c r="E5" s="1077"/>
      <c r="F5" s="1077"/>
      <c r="G5" s="1077"/>
      <c r="H5" s="1077"/>
      <c r="I5" s="501" t="s">
        <v>523</v>
      </c>
      <c r="J5" s="1065"/>
      <c r="K5" s="1065"/>
      <c r="L5" s="1065"/>
      <c r="M5" s="502" t="s">
        <v>524</v>
      </c>
      <c r="N5" s="503"/>
      <c r="O5" s="1065"/>
      <c r="P5" s="1065"/>
      <c r="Q5" s="1065"/>
      <c r="R5" s="1065"/>
      <c r="S5" s="1065"/>
      <c r="T5" s="1065"/>
      <c r="U5" s="1065"/>
      <c r="V5" s="1065"/>
      <c r="W5" s="1065"/>
      <c r="X5" s="1065"/>
      <c r="Y5" s="1065"/>
      <c r="Z5" s="1065"/>
      <c r="AA5" s="1065"/>
      <c r="AB5" s="1065"/>
      <c r="AC5" s="1065"/>
      <c r="AD5" s="1065"/>
      <c r="AE5" s="1065"/>
      <c r="AF5" s="1065"/>
      <c r="AG5" s="1065"/>
      <c r="AH5" s="1065"/>
      <c r="AI5" s="1065"/>
      <c r="AJ5" s="503"/>
      <c r="AK5" s="1065"/>
      <c r="AL5" s="1065"/>
      <c r="AM5" s="1065"/>
      <c r="AN5" s="1065"/>
      <c r="AO5" s="1065"/>
      <c r="AP5" s="1065"/>
      <c r="AQ5" s="1065"/>
      <c r="AR5" s="1065"/>
      <c r="AS5" s="1065"/>
      <c r="AT5" s="503"/>
      <c r="AU5" s="504" t="s">
        <v>375</v>
      </c>
      <c r="AV5" s="507"/>
      <c r="AW5" s="1077" t="s">
        <v>522</v>
      </c>
      <c r="AX5" s="1077"/>
      <c r="AY5" s="1077"/>
      <c r="AZ5" s="1077"/>
      <c r="BA5" s="1077"/>
      <c r="BB5" s="1077"/>
      <c r="BC5" s="1077"/>
      <c r="BD5" s="1077"/>
      <c r="BE5" s="501" t="s">
        <v>523</v>
      </c>
      <c r="BF5" s="1065"/>
      <c r="BG5" s="1065"/>
      <c r="BH5" s="1065"/>
      <c r="BI5" s="502" t="s">
        <v>524</v>
      </c>
      <c r="BJ5" s="503"/>
      <c r="BK5" s="1065"/>
      <c r="BL5" s="1065"/>
      <c r="BM5" s="1065"/>
      <c r="BN5" s="1065"/>
      <c r="BO5" s="1065"/>
      <c r="BP5" s="1065"/>
      <c r="BQ5" s="1065"/>
      <c r="BR5" s="1065"/>
      <c r="BS5" s="1065"/>
      <c r="BT5" s="1065"/>
      <c r="BU5" s="1065"/>
      <c r="BV5" s="1065"/>
      <c r="BW5" s="1065"/>
      <c r="BX5" s="1065"/>
      <c r="BY5" s="1065"/>
      <c r="BZ5" s="1065"/>
      <c r="CA5" s="1065"/>
      <c r="CB5" s="1065"/>
      <c r="CC5" s="1065"/>
      <c r="CD5" s="1065"/>
      <c r="CE5" s="1065"/>
      <c r="CF5" s="503"/>
      <c r="CG5" s="1065"/>
      <c r="CH5" s="1065"/>
      <c r="CI5" s="1065"/>
      <c r="CJ5" s="1065"/>
      <c r="CK5" s="1065"/>
      <c r="CL5" s="1065"/>
      <c r="CM5" s="1065"/>
      <c r="CN5" s="1065"/>
      <c r="CO5" s="1065"/>
      <c r="CP5" s="503"/>
      <c r="CQ5" s="504" t="s">
        <v>375</v>
      </c>
      <c r="CR5" s="507"/>
      <c r="CS5" s="1077" t="s">
        <v>522</v>
      </c>
      <c r="CT5" s="1077"/>
      <c r="CU5" s="1077"/>
      <c r="CV5" s="1077"/>
      <c r="CW5" s="1077"/>
      <c r="CX5" s="1077"/>
      <c r="CY5" s="1077"/>
      <c r="CZ5" s="1077"/>
      <c r="DA5" s="501" t="s">
        <v>523</v>
      </c>
      <c r="DB5" s="1065"/>
      <c r="DC5" s="1065"/>
      <c r="DD5" s="1065"/>
      <c r="DE5" s="502" t="s">
        <v>524</v>
      </c>
      <c r="DF5" s="503"/>
      <c r="DG5" s="1065"/>
      <c r="DH5" s="1065"/>
      <c r="DI5" s="1065"/>
      <c r="DJ5" s="1065"/>
      <c r="DK5" s="1065"/>
      <c r="DL5" s="1065"/>
      <c r="DM5" s="1065"/>
      <c r="DN5" s="1065"/>
      <c r="DO5" s="1065"/>
      <c r="DP5" s="1065"/>
      <c r="DQ5" s="1065"/>
      <c r="DR5" s="1065"/>
      <c r="DS5" s="1065"/>
      <c r="DT5" s="1065"/>
      <c r="DU5" s="1065"/>
      <c r="DV5" s="1065"/>
      <c r="DW5" s="1065"/>
      <c r="DX5" s="1065"/>
      <c r="DY5" s="1065"/>
      <c r="DZ5" s="1065"/>
      <c r="EA5" s="1065"/>
      <c r="EB5" s="503"/>
      <c r="EC5" s="1065"/>
      <c r="ED5" s="1065"/>
      <c r="EE5" s="1065"/>
      <c r="EF5" s="1065"/>
      <c r="EG5" s="1065"/>
      <c r="EH5" s="1065"/>
      <c r="EI5" s="1065"/>
      <c r="EJ5" s="1065"/>
      <c r="EK5" s="1065"/>
      <c r="EL5" s="503"/>
      <c r="EM5" s="504" t="s">
        <v>375</v>
      </c>
    </row>
    <row r="6" spans="1:143" ht="19.5" customHeight="1">
      <c r="A6" s="1066" t="s">
        <v>730</v>
      </c>
      <c r="B6" s="1066"/>
      <c r="C6" s="1066"/>
      <c r="D6" s="1066"/>
      <c r="E6" s="1066"/>
      <c r="F6" s="1066"/>
      <c r="G6" s="1066"/>
      <c r="H6" s="1066"/>
      <c r="I6" s="1075" t="e">
        <f>RIGHT('Настройки УИК'!$B$2,(LEN('Настройки УИК'!$B$2)-FIND("№",'Настройки УИК'!$B$2)))</f>
        <v>#VALUE!</v>
      </c>
      <c r="J6" s="1075"/>
      <c r="K6" s="1075"/>
      <c r="L6" s="1075"/>
      <c r="M6" s="1075"/>
      <c r="N6" s="1075"/>
      <c r="O6" s="1075"/>
      <c r="P6" s="1075"/>
      <c r="Q6" s="1075"/>
      <c r="R6" s="1075"/>
      <c r="S6" s="1075"/>
      <c r="T6" s="1075"/>
      <c r="U6" s="1075"/>
      <c r="V6" s="1075"/>
      <c r="W6" s="1075"/>
      <c r="X6" s="1075"/>
      <c r="Y6" s="1075"/>
      <c r="Z6" s="1075"/>
      <c r="AA6" s="1075"/>
      <c r="AB6" s="1075"/>
      <c r="AC6" s="1075"/>
      <c r="AD6" s="1075"/>
      <c r="AE6" s="1075"/>
      <c r="AF6" s="1075"/>
      <c r="AG6" s="1075"/>
      <c r="AH6" s="1075"/>
      <c r="AI6" s="1075"/>
      <c r="AJ6" s="1075"/>
      <c r="AK6" s="1075"/>
      <c r="AL6" s="1075"/>
      <c r="AM6" s="1075"/>
      <c r="AN6" s="1075"/>
      <c r="AO6" s="1075"/>
      <c r="AP6" s="1075"/>
      <c r="AQ6" s="1075"/>
      <c r="AR6" s="1075"/>
      <c r="AS6" s="1075"/>
      <c r="AT6" s="1075"/>
      <c r="AU6" s="1075"/>
      <c r="AV6" s="361"/>
      <c r="AW6" s="1066" t="s">
        <v>730</v>
      </c>
      <c r="AX6" s="1066"/>
      <c r="AY6" s="1066"/>
      <c r="AZ6" s="1066"/>
      <c r="BA6" s="1066"/>
      <c r="BB6" s="1066"/>
      <c r="BC6" s="1066"/>
      <c r="BD6" s="1066"/>
      <c r="BE6" s="1075" t="e">
        <f>RIGHT('Настройки УИК'!$B$2,(LEN('Настройки УИК'!$B$2)-FIND("№",'Настройки УИК'!$B$2)))</f>
        <v>#VALUE!</v>
      </c>
      <c r="BF6" s="1075"/>
      <c r="BG6" s="1075"/>
      <c r="BH6" s="1075"/>
      <c r="BI6" s="1075"/>
      <c r="BJ6" s="1075"/>
      <c r="BK6" s="1075"/>
      <c r="BL6" s="1075"/>
      <c r="BM6" s="1075"/>
      <c r="BN6" s="1075"/>
      <c r="BO6" s="1075"/>
      <c r="BP6" s="1075"/>
      <c r="BQ6" s="1075"/>
      <c r="BR6" s="1075"/>
      <c r="BS6" s="1075"/>
      <c r="BT6" s="1075"/>
      <c r="BU6" s="1075"/>
      <c r="BV6" s="1075"/>
      <c r="BW6" s="1075"/>
      <c r="BX6" s="1075"/>
      <c r="BY6" s="1075"/>
      <c r="BZ6" s="1075"/>
      <c r="CA6" s="1075"/>
      <c r="CB6" s="1075"/>
      <c r="CC6" s="1075"/>
      <c r="CD6" s="1075"/>
      <c r="CE6" s="1075"/>
      <c r="CF6" s="1075"/>
      <c r="CG6" s="1075"/>
      <c r="CH6" s="1075"/>
      <c r="CI6" s="1075"/>
      <c r="CJ6" s="1075"/>
      <c r="CK6" s="1075"/>
      <c r="CL6" s="1075"/>
      <c r="CM6" s="1075"/>
      <c r="CN6" s="1075"/>
      <c r="CO6" s="1075"/>
      <c r="CP6" s="1075"/>
      <c r="CQ6" s="1075"/>
      <c r="CR6" s="361"/>
      <c r="CS6" s="1066" t="s">
        <v>730</v>
      </c>
      <c r="CT6" s="1066"/>
      <c r="CU6" s="1066"/>
      <c r="CV6" s="1066"/>
      <c r="CW6" s="1066"/>
      <c r="CX6" s="1066"/>
      <c r="CY6" s="1066"/>
      <c r="CZ6" s="1066"/>
      <c r="DA6" s="1075" t="e">
        <f>RIGHT('Настройки УИК'!$B$2,(LEN('Настройки УИК'!$B$2)-FIND("№",'Настройки УИК'!$B$2)))</f>
        <v>#VALUE!</v>
      </c>
      <c r="DB6" s="1075"/>
      <c r="DC6" s="1075"/>
      <c r="DD6" s="1075"/>
      <c r="DE6" s="1075"/>
      <c r="DF6" s="1075"/>
      <c r="DG6" s="1075"/>
      <c r="DH6" s="1075"/>
      <c r="DI6" s="1075"/>
      <c r="DJ6" s="1075"/>
      <c r="DK6" s="1075"/>
      <c r="DL6" s="1075"/>
      <c r="DM6" s="1075"/>
      <c r="DN6" s="1075"/>
      <c r="DO6" s="1075"/>
      <c r="DP6" s="1075"/>
      <c r="DQ6" s="1075"/>
      <c r="DR6" s="1075"/>
      <c r="DS6" s="1075"/>
      <c r="DT6" s="1075"/>
      <c r="DU6" s="1075"/>
      <c r="DV6" s="1075"/>
      <c r="DW6" s="1075"/>
      <c r="DX6" s="1075"/>
      <c r="DY6" s="1075"/>
      <c r="DZ6" s="1075"/>
      <c r="EA6" s="1075"/>
      <c r="EB6" s="1075"/>
      <c r="EC6" s="1075"/>
      <c r="ED6" s="1075"/>
      <c r="EE6" s="1075"/>
      <c r="EF6" s="1075"/>
      <c r="EG6" s="1075"/>
      <c r="EH6" s="1075"/>
      <c r="EI6" s="1075"/>
      <c r="EJ6" s="1075"/>
      <c r="EK6" s="1075"/>
      <c r="EL6" s="1075"/>
      <c r="EM6" s="1075"/>
    </row>
    <row r="7" spans="1:143" ht="19.5" customHeight="1">
      <c r="A7" s="1133" t="s">
        <v>526</v>
      </c>
      <c r="B7" s="1134"/>
      <c r="C7" s="1134"/>
      <c r="D7" s="1134"/>
      <c r="E7" s="1134"/>
      <c r="F7" s="1134"/>
      <c r="G7" s="1134"/>
      <c r="H7" s="1135"/>
      <c r="I7" s="1069"/>
      <c r="J7" s="1070"/>
      <c r="K7" s="1070"/>
      <c r="L7" s="1070"/>
      <c r="M7" s="1070"/>
      <c r="N7" s="1070"/>
      <c r="O7" s="1070"/>
      <c r="P7" s="1070"/>
      <c r="Q7" s="1070"/>
      <c r="R7" s="1070"/>
      <c r="S7" s="1070"/>
      <c r="T7" s="1070"/>
      <c r="U7" s="1070"/>
      <c r="V7" s="1070"/>
      <c r="W7" s="1070"/>
      <c r="X7" s="1070"/>
      <c r="Y7" s="1070"/>
      <c r="Z7" s="1070"/>
      <c r="AA7" s="1070"/>
      <c r="AB7" s="1070"/>
      <c r="AC7" s="1070"/>
      <c r="AD7" s="1070"/>
      <c r="AE7" s="1070"/>
      <c r="AF7" s="1070"/>
      <c r="AG7" s="1070"/>
      <c r="AH7" s="1070"/>
      <c r="AI7" s="1070"/>
      <c r="AJ7" s="1070"/>
      <c r="AK7" s="1070"/>
      <c r="AL7" s="1070"/>
      <c r="AM7" s="1070"/>
      <c r="AN7" s="1070"/>
      <c r="AO7" s="1070"/>
      <c r="AP7" s="1070"/>
      <c r="AQ7" s="1070"/>
      <c r="AR7" s="1070"/>
      <c r="AS7" s="1070"/>
      <c r="AT7" s="1070"/>
      <c r="AU7" s="1071"/>
      <c r="AV7" s="361"/>
      <c r="AW7" s="1133" t="s">
        <v>526</v>
      </c>
      <c r="AX7" s="1134"/>
      <c r="AY7" s="1134"/>
      <c r="AZ7" s="1134"/>
      <c r="BA7" s="1134"/>
      <c r="BB7" s="1134"/>
      <c r="BC7" s="1134"/>
      <c r="BD7" s="1135"/>
      <c r="BE7" s="1069"/>
      <c r="BF7" s="1070"/>
      <c r="BG7" s="1070"/>
      <c r="BH7" s="1070"/>
      <c r="BI7" s="1070"/>
      <c r="BJ7" s="1070"/>
      <c r="BK7" s="1070"/>
      <c r="BL7" s="1070"/>
      <c r="BM7" s="1070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  <c r="BX7" s="1070"/>
      <c r="BY7" s="1070"/>
      <c r="BZ7" s="1070"/>
      <c r="CA7" s="1070"/>
      <c r="CB7" s="1070"/>
      <c r="CC7" s="1070"/>
      <c r="CD7" s="1070"/>
      <c r="CE7" s="1070"/>
      <c r="CF7" s="1070"/>
      <c r="CG7" s="1070"/>
      <c r="CH7" s="1070"/>
      <c r="CI7" s="1070"/>
      <c r="CJ7" s="1070"/>
      <c r="CK7" s="1070"/>
      <c r="CL7" s="1070"/>
      <c r="CM7" s="1070"/>
      <c r="CN7" s="1070"/>
      <c r="CO7" s="1070"/>
      <c r="CP7" s="1070"/>
      <c r="CQ7" s="1071"/>
      <c r="CR7" s="361"/>
      <c r="CS7" s="1133" t="s">
        <v>526</v>
      </c>
      <c r="CT7" s="1134"/>
      <c r="CU7" s="1134"/>
      <c r="CV7" s="1134"/>
      <c r="CW7" s="1134"/>
      <c r="CX7" s="1134"/>
      <c r="CY7" s="1134"/>
      <c r="CZ7" s="1135"/>
      <c r="DA7" s="1069"/>
      <c r="DB7" s="1070"/>
      <c r="DC7" s="1070"/>
      <c r="DD7" s="1070"/>
      <c r="DE7" s="1070"/>
      <c r="DF7" s="1070"/>
      <c r="DG7" s="1070"/>
      <c r="DH7" s="1070"/>
      <c r="DI7" s="1070"/>
      <c r="DJ7" s="1070"/>
      <c r="DK7" s="1070"/>
      <c r="DL7" s="1070"/>
      <c r="DM7" s="1070"/>
      <c r="DN7" s="1070"/>
      <c r="DO7" s="1070"/>
      <c r="DP7" s="1070"/>
      <c r="DQ7" s="1070"/>
      <c r="DR7" s="1070"/>
      <c r="DS7" s="1070"/>
      <c r="DT7" s="1070"/>
      <c r="DU7" s="1070"/>
      <c r="DV7" s="1070"/>
      <c r="DW7" s="1070"/>
      <c r="DX7" s="1070"/>
      <c r="DY7" s="1070"/>
      <c r="DZ7" s="1070"/>
      <c r="EA7" s="1070"/>
      <c r="EB7" s="1070"/>
      <c r="EC7" s="1070"/>
      <c r="ED7" s="1070"/>
      <c r="EE7" s="1070"/>
      <c r="EF7" s="1070"/>
      <c r="EG7" s="1070"/>
      <c r="EH7" s="1070"/>
      <c r="EI7" s="1070"/>
      <c r="EJ7" s="1070"/>
      <c r="EK7" s="1070"/>
      <c r="EL7" s="1070"/>
      <c r="EM7" s="1071"/>
    </row>
    <row r="8" spans="1:143" ht="19.5" customHeight="1">
      <c r="A8" s="1066" t="s">
        <v>527</v>
      </c>
      <c r="B8" s="1066"/>
      <c r="C8" s="1066"/>
      <c r="D8" s="1066"/>
      <c r="E8" s="1066"/>
      <c r="F8" s="1066"/>
      <c r="G8" s="1066"/>
      <c r="H8" s="1066"/>
      <c r="I8" s="1065"/>
      <c r="J8" s="1065"/>
      <c r="K8" s="1065"/>
      <c r="L8" s="1065"/>
      <c r="M8" s="1065"/>
      <c r="N8" s="1065"/>
      <c r="O8" s="1065"/>
      <c r="P8" s="1065"/>
      <c r="Q8" s="1065"/>
      <c r="R8" s="1065"/>
      <c r="S8" s="1065"/>
      <c r="T8" s="1065"/>
      <c r="U8" s="1065"/>
      <c r="V8" s="1065"/>
      <c r="W8" s="1065"/>
      <c r="X8" s="1065"/>
      <c r="Y8" s="1065"/>
      <c r="Z8" s="1065"/>
      <c r="AA8" s="1065"/>
      <c r="AB8" s="1065"/>
      <c r="AC8" s="1065"/>
      <c r="AD8" s="1065"/>
      <c r="AE8" s="1065"/>
      <c r="AF8" s="1065"/>
      <c r="AG8" s="1065"/>
      <c r="AH8" s="1065"/>
      <c r="AI8" s="1065"/>
      <c r="AJ8" s="1065"/>
      <c r="AK8" s="1065"/>
      <c r="AL8" s="1065"/>
      <c r="AM8" s="1065"/>
      <c r="AN8" s="1065"/>
      <c r="AO8" s="1065"/>
      <c r="AP8" s="1065"/>
      <c r="AQ8" s="1065"/>
      <c r="AR8" s="1065"/>
      <c r="AS8" s="1065"/>
      <c r="AT8" s="1065"/>
      <c r="AU8" s="1065"/>
      <c r="AV8" s="361"/>
      <c r="AW8" s="1066" t="s">
        <v>527</v>
      </c>
      <c r="AX8" s="1066"/>
      <c r="AY8" s="1066"/>
      <c r="AZ8" s="1066"/>
      <c r="BA8" s="1066"/>
      <c r="BB8" s="1066"/>
      <c r="BC8" s="1066"/>
      <c r="BD8" s="1066"/>
      <c r="BE8" s="1065"/>
      <c r="BF8" s="1065"/>
      <c r="BG8" s="1065"/>
      <c r="BH8" s="1065"/>
      <c r="BI8" s="1065"/>
      <c r="BJ8" s="1065"/>
      <c r="BK8" s="1065"/>
      <c r="BL8" s="1065"/>
      <c r="BM8" s="1065"/>
      <c r="BN8" s="1065"/>
      <c r="BO8" s="1065"/>
      <c r="BP8" s="1065"/>
      <c r="BQ8" s="1065"/>
      <c r="BR8" s="1065"/>
      <c r="BS8" s="1065"/>
      <c r="BT8" s="1065"/>
      <c r="BU8" s="1065"/>
      <c r="BV8" s="1065"/>
      <c r="BW8" s="1065"/>
      <c r="BX8" s="1065"/>
      <c r="BY8" s="1065"/>
      <c r="BZ8" s="1065"/>
      <c r="CA8" s="1065"/>
      <c r="CB8" s="1065"/>
      <c r="CC8" s="1065"/>
      <c r="CD8" s="1065"/>
      <c r="CE8" s="1065"/>
      <c r="CF8" s="1065"/>
      <c r="CG8" s="1065"/>
      <c r="CH8" s="1065"/>
      <c r="CI8" s="1065"/>
      <c r="CJ8" s="1065"/>
      <c r="CK8" s="1065"/>
      <c r="CL8" s="1065"/>
      <c r="CM8" s="1065"/>
      <c r="CN8" s="1065"/>
      <c r="CO8" s="1065"/>
      <c r="CP8" s="1065"/>
      <c r="CQ8" s="1065"/>
      <c r="CR8" s="361"/>
      <c r="CS8" s="1066" t="s">
        <v>527</v>
      </c>
      <c r="CT8" s="1066"/>
      <c r="CU8" s="1066"/>
      <c r="CV8" s="1066"/>
      <c r="CW8" s="1066"/>
      <c r="CX8" s="1066"/>
      <c r="CY8" s="1066"/>
      <c r="CZ8" s="1066"/>
      <c r="DA8" s="1065"/>
      <c r="DB8" s="1065"/>
      <c r="DC8" s="1065"/>
      <c r="DD8" s="1065"/>
      <c r="DE8" s="1065"/>
      <c r="DF8" s="1065"/>
      <c r="DG8" s="1065"/>
      <c r="DH8" s="1065"/>
      <c r="DI8" s="1065"/>
      <c r="DJ8" s="1065"/>
      <c r="DK8" s="1065"/>
      <c r="DL8" s="1065"/>
      <c r="DM8" s="1065"/>
      <c r="DN8" s="1065"/>
      <c r="DO8" s="1065"/>
      <c r="DP8" s="1065"/>
      <c r="DQ8" s="1065"/>
      <c r="DR8" s="1065"/>
      <c r="DS8" s="1065"/>
      <c r="DT8" s="1065"/>
      <c r="DU8" s="1065"/>
      <c r="DV8" s="1065"/>
      <c r="DW8" s="1065"/>
      <c r="DX8" s="1065"/>
      <c r="DY8" s="1065"/>
      <c r="DZ8" s="1065"/>
      <c r="EA8" s="1065"/>
      <c r="EB8" s="1065"/>
      <c r="EC8" s="1065"/>
      <c r="ED8" s="1065"/>
      <c r="EE8" s="1065"/>
      <c r="EF8" s="1065"/>
      <c r="EG8" s="1065"/>
      <c r="EH8" s="1065"/>
      <c r="EI8" s="1065"/>
      <c r="EJ8" s="1065"/>
      <c r="EK8" s="1065"/>
      <c r="EL8" s="1065"/>
      <c r="EM8" s="1065"/>
    </row>
    <row r="9" spans="1:143" ht="32.25" customHeight="1">
      <c r="A9" s="1066" t="s">
        <v>528</v>
      </c>
      <c r="B9" s="1066"/>
      <c r="C9" s="1066"/>
      <c r="D9" s="1066"/>
      <c r="E9" s="1066"/>
      <c r="F9" s="1066"/>
      <c r="G9" s="1066"/>
      <c r="H9" s="1066"/>
      <c r="I9" s="1136" t="e">
        <f>'Настройки УИК'!$I$43</f>
        <v>#N/A</v>
      </c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  <c r="AJ9" s="1136"/>
      <c r="AK9" s="1136"/>
      <c r="AL9" s="1136"/>
      <c r="AM9" s="1136"/>
      <c r="AN9" s="1136"/>
      <c r="AO9" s="1136"/>
      <c r="AP9" s="1136"/>
      <c r="AQ9" s="1136"/>
      <c r="AR9" s="1136"/>
      <c r="AS9" s="1136"/>
      <c r="AT9" s="1136"/>
      <c r="AU9" s="1136"/>
      <c r="AV9" s="361"/>
      <c r="AW9" s="1066" t="s">
        <v>528</v>
      </c>
      <c r="AX9" s="1066"/>
      <c r="AY9" s="1066"/>
      <c r="AZ9" s="1066"/>
      <c r="BA9" s="1066"/>
      <c r="BB9" s="1066"/>
      <c r="BC9" s="1066"/>
      <c r="BD9" s="1066"/>
      <c r="BE9" s="1136" t="e">
        <f>'Настройки УИК'!$I$43</f>
        <v>#N/A</v>
      </c>
      <c r="BF9" s="1136"/>
      <c r="BG9" s="1136"/>
      <c r="BH9" s="1136"/>
      <c r="BI9" s="1136"/>
      <c r="BJ9" s="1136"/>
      <c r="BK9" s="1136"/>
      <c r="BL9" s="1136"/>
      <c r="BM9" s="1136"/>
      <c r="BN9" s="1136"/>
      <c r="BO9" s="1136"/>
      <c r="BP9" s="1136"/>
      <c r="BQ9" s="1136"/>
      <c r="BR9" s="1136"/>
      <c r="BS9" s="1136"/>
      <c r="BT9" s="1136"/>
      <c r="BU9" s="1136"/>
      <c r="BV9" s="1136"/>
      <c r="BW9" s="1136"/>
      <c r="BX9" s="1136"/>
      <c r="BY9" s="1136"/>
      <c r="BZ9" s="1136"/>
      <c r="CA9" s="1136"/>
      <c r="CB9" s="1136"/>
      <c r="CC9" s="1136"/>
      <c r="CD9" s="1136"/>
      <c r="CE9" s="1136"/>
      <c r="CF9" s="1136"/>
      <c r="CG9" s="1136"/>
      <c r="CH9" s="1136"/>
      <c r="CI9" s="1136"/>
      <c r="CJ9" s="1136"/>
      <c r="CK9" s="1136"/>
      <c r="CL9" s="1136"/>
      <c r="CM9" s="1136"/>
      <c r="CN9" s="1136"/>
      <c r="CO9" s="1136"/>
      <c r="CP9" s="1136"/>
      <c r="CQ9" s="1136"/>
      <c r="CR9" s="361"/>
      <c r="CS9" s="1066" t="s">
        <v>528</v>
      </c>
      <c r="CT9" s="1066"/>
      <c r="CU9" s="1066"/>
      <c r="CV9" s="1066"/>
      <c r="CW9" s="1066"/>
      <c r="CX9" s="1066"/>
      <c r="CY9" s="1066"/>
      <c r="CZ9" s="1066"/>
      <c r="DA9" s="1136" t="e">
        <f>'Настройки УИК'!$I$43</f>
        <v>#N/A</v>
      </c>
      <c r="DB9" s="1136"/>
      <c r="DC9" s="1136"/>
      <c r="DD9" s="1136"/>
      <c r="DE9" s="1136"/>
      <c r="DF9" s="1136"/>
      <c r="DG9" s="1136"/>
      <c r="DH9" s="1136"/>
      <c r="DI9" s="1136"/>
      <c r="DJ9" s="1136"/>
      <c r="DK9" s="1136"/>
      <c r="DL9" s="1136"/>
      <c r="DM9" s="1136"/>
      <c r="DN9" s="1136"/>
      <c r="DO9" s="1136"/>
      <c r="DP9" s="1136"/>
      <c r="DQ9" s="1136"/>
      <c r="DR9" s="1136"/>
      <c r="DS9" s="1136"/>
      <c r="DT9" s="1136"/>
      <c r="DU9" s="1136"/>
      <c r="DV9" s="1136"/>
      <c r="DW9" s="1136"/>
      <c r="DX9" s="1136"/>
      <c r="DY9" s="1136"/>
      <c r="DZ9" s="1136"/>
      <c r="EA9" s="1136"/>
      <c r="EB9" s="1136"/>
      <c r="EC9" s="1136"/>
      <c r="ED9" s="1136"/>
      <c r="EE9" s="1136"/>
      <c r="EF9" s="1136"/>
      <c r="EG9" s="1136"/>
      <c r="EH9" s="1136"/>
      <c r="EI9" s="1136"/>
      <c r="EJ9" s="1136"/>
      <c r="EK9" s="1136"/>
      <c r="EL9" s="1136"/>
      <c r="EM9" s="1136"/>
    </row>
    <row r="10" spans="1:143" ht="66.75" customHeight="1">
      <c r="A10" s="1066" t="s">
        <v>529</v>
      </c>
      <c r="B10" s="1066"/>
      <c r="C10" s="1066"/>
      <c r="D10" s="1066"/>
      <c r="E10" s="1066"/>
      <c r="F10" s="1066"/>
      <c r="G10" s="1066"/>
      <c r="H10" s="1066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361"/>
      <c r="AW10" s="1066" t="s">
        <v>529</v>
      </c>
      <c r="AX10" s="1066"/>
      <c r="AY10" s="1066"/>
      <c r="AZ10" s="1066"/>
      <c r="BA10" s="1066"/>
      <c r="BB10" s="1066"/>
      <c r="BC10" s="1066"/>
      <c r="BD10" s="1066"/>
      <c r="BE10" s="1065"/>
      <c r="BF10" s="1065"/>
      <c r="BG10" s="1065"/>
      <c r="BH10" s="1065"/>
      <c r="BI10" s="1065"/>
      <c r="BJ10" s="1065"/>
      <c r="BK10" s="1065"/>
      <c r="BL10" s="1065"/>
      <c r="BM10" s="1065"/>
      <c r="BN10" s="1065"/>
      <c r="BO10" s="1065"/>
      <c r="BP10" s="1065"/>
      <c r="BQ10" s="1065"/>
      <c r="BR10" s="1065"/>
      <c r="BS10" s="1065"/>
      <c r="BT10" s="1065"/>
      <c r="BU10" s="1065"/>
      <c r="BV10" s="1065"/>
      <c r="BW10" s="1065"/>
      <c r="BX10" s="1065"/>
      <c r="BY10" s="1065"/>
      <c r="BZ10" s="1065"/>
      <c r="CA10" s="1065"/>
      <c r="CB10" s="1065"/>
      <c r="CC10" s="1065"/>
      <c r="CD10" s="1065"/>
      <c r="CE10" s="1065"/>
      <c r="CF10" s="1065"/>
      <c r="CG10" s="1065"/>
      <c r="CH10" s="1065"/>
      <c r="CI10" s="1065"/>
      <c r="CJ10" s="1065"/>
      <c r="CK10" s="1065"/>
      <c r="CL10" s="1065"/>
      <c r="CM10" s="1065"/>
      <c r="CN10" s="1065"/>
      <c r="CO10" s="1065"/>
      <c r="CP10" s="1065"/>
      <c r="CQ10" s="1065"/>
      <c r="CR10" s="361"/>
      <c r="CS10" s="1066" t="s">
        <v>529</v>
      </c>
      <c r="CT10" s="1066"/>
      <c r="CU10" s="1066"/>
      <c r="CV10" s="1066"/>
      <c r="CW10" s="1066"/>
      <c r="CX10" s="1066"/>
      <c r="CY10" s="1066"/>
      <c r="CZ10" s="1066"/>
      <c r="DA10" s="1065"/>
      <c r="DB10" s="1065"/>
      <c r="DC10" s="1065"/>
      <c r="DD10" s="1065"/>
      <c r="DE10" s="1065"/>
      <c r="DF10" s="1065"/>
      <c r="DG10" s="1065"/>
      <c r="DH10" s="1065"/>
      <c r="DI10" s="1065"/>
      <c r="DJ10" s="1065"/>
      <c r="DK10" s="1065"/>
      <c r="DL10" s="1065"/>
      <c r="DM10" s="1065"/>
      <c r="DN10" s="1065"/>
      <c r="DO10" s="1065"/>
      <c r="DP10" s="1065"/>
      <c r="DQ10" s="1065"/>
      <c r="DR10" s="1065"/>
      <c r="DS10" s="1065"/>
      <c r="DT10" s="1065"/>
      <c r="DU10" s="1065"/>
      <c r="DV10" s="1065"/>
      <c r="DW10" s="1065"/>
      <c r="DX10" s="1065"/>
      <c r="DY10" s="1065"/>
      <c r="DZ10" s="1065"/>
      <c r="EA10" s="1065"/>
      <c r="EB10" s="1065"/>
      <c r="EC10" s="1065"/>
      <c r="ED10" s="1065"/>
      <c r="EE10" s="1065"/>
      <c r="EF10" s="1065"/>
      <c r="EG10" s="1065"/>
      <c r="EH10" s="1065"/>
      <c r="EI10" s="1065"/>
      <c r="EJ10" s="1065"/>
      <c r="EK10" s="1065"/>
      <c r="EL10" s="1065"/>
      <c r="EM10" s="1065"/>
    </row>
    <row r="11" spans="1:143" ht="15" customHeight="1">
      <c r="A11" s="1066" t="s">
        <v>731</v>
      </c>
      <c r="B11" s="1066"/>
      <c r="C11" s="1066"/>
      <c r="D11" s="1066"/>
      <c r="E11" s="1066"/>
      <c r="F11" s="1066"/>
      <c r="G11" s="1066"/>
      <c r="H11" s="1066"/>
      <c r="I11" s="536" t="s">
        <v>523</v>
      </c>
      <c r="J11" s="1065"/>
      <c r="K11" s="1065"/>
      <c r="L11" s="1065"/>
      <c r="M11" s="537" t="s">
        <v>524</v>
      </c>
      <c r="N11" s="538"/>
      <c r="O11" s="1065"/>
      <c r="P11" s="1065"/>
      <c r="Q11" s="1065"/>
      <c r="R11" s="1065"/>
      <c r="S11" s="1065"/>
      <c r="T11" s="1065"/>
      <c r="U11" s="1065"/>
      <c r="V11" s="1065"/>
      <c r="W11" s="1065"/>
      <c r="X11" s="1065"/>
      <c r="Y11" s="1065"/>
      <c r="Z11" s="1065"/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538"/>
      <c r="AK11" s="1065"/>
      <c r="AL11" s="1065"/>
      <c r="AM11" s="1065"/>
      <c r="AN11" s="1065"/>
      <c r="AO11" s="1065"/>
      <c r="AP11" s="1065"/>
      <c r="AQ11" s="1065"/>
      <c r="AR11" s="1065"/>
      <c r="AS11" s="1065"/>
      <c r="AT11" s="538"/>
      <c r="AU11" s="539" t="s">
        <v>375</v>
      </c>
      <c r="AV11" s="361"/>
      <c r="AW11" s="1066" t="s">
        <v>731</v>
      </c>
      <c r="AX11" s="1066"/>
      <c r="AY11" s="1066"/>
      <c r="AZ11" s="1066"/>
      <c r="BA11" s="1066"/>
      <c r="BB11" s="1066"/>
      <c r="BC11" s="1066"/>
      <c r="BD11" s="1066"/>
      <c r="BE11" s="536" t="s">
        <v>523</v>
      </c>
      <c r="BF11" s="1065"/>
      <c r="BG11" s="1065"/>
      <c r="BH11" s="1065"/>
      <c r="BI11" s="537" t="s">
        <v>524</v>
      </c>
      <c r="BJ11" s="538"/>
      <c r="BK11" s="1065"/>
      <c r="BL11" s="1065"/>
      <c r="BM11" s="1065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  <c r="BX11" s="1065"/>
      <c r="BY11" s="1065"/>
      <c r="BZ11" s="1065"/>
      <c r="CA11" s="1065"/>
      <c r="CB11" s="1065"/>
      <c r="CC11" s="1065"/>
      <c r="CD11" s="1065"/>
      <c r="CE11" s="1065"/>
      <c r="CF11" s="538"/>
      <c r="CG11" s="1065"/>
      <c r="CH11" s="1065"/>
      <c r="CI11" s="1065"/>
      <c r="CJ11" s="1065"/>
      <c r="CK11" s="1065"/>
      <c r="CL11" s="1065"/>
      <c r="CM11" s="1065"/>
      <c r="CN11" s="1065"/>
      <c r="CO11" s="1065"/>
      <c r="CP11" s="538"/>
      <c r="CQ11" s="539" t="s">
        <v>375</v>
      </c>
      <c r="CR11" s="361"/>
      <c r="CS11" s="1066" t="s">
        <v>731</v>
      </c>
      <c r="CT11" s="1066"/>
      <c r="CU11" s="1066"/>
      <c r="CV11" s="1066"/>
      <c r="CW11" s="1066"/>
      <c r="CX11" s="1066"/>
      <c r="CY11" s="1066"/>
      <c r="CZ11" s="1066"/>
      <c r="DA11" s="536" t="s">
        <v>523</v>
      </c>
      <c r="DB11" s="1065"/>
      <c r="DC11" s="1065"/>
      <c r="DD11" s="1065"/>
      <c r="DE11" s="537" t="s">
        <v>524</v>
      </c>
      <c r="DF11" s="538"/>
      <c r="DG11" s="1065"/>
      <c r="DH11" s="1065"/>
      <c r="DI11" s="1065"/>
      <c r="DJ11" s="1065"/>
      <c r="DK11" s="1065"/>
      <c r="DL11" s="1065"/>
      <c r="DM11" s="1065"/>
      <c r="DN11" s="1065"/>
      <c r="DO11" s="1065"/>
      <c r="DP11" s="1065"/>
      <c r="DQ11" s="1065"/>
      <c r="DR11" s="1065"/>
      <c r="DS11" s="1065"/>
      <c r="DT11" s="1065"/>
      <c r="DU11" s="1065"/>
      <c r="DV11" s="1065"/>
      <c r="DW11" s="1065"/>
      <c r="DX11" s="1065"/>
      <c r="DY11" s="1065"/>
      <c r="DZ11" s="1065"/>
      <c r="EA11" s="1065"/>
      <c r="EB11" s="538"/>
      <c r="EC11" s="1065"/>
      <c r="ED11" s="1065"/>
      <c r="EE11" s="1065"/>
      <c r="EF11" s="1065"/>
      <c r="EG11" s="1065"/>
      <c r="EH11" s="1065"/>
      <c r="EI11" s="1065"/>
      <c r="EJ11" s="1065"/>
      <c r="EK11" s="1065"/>
      <c r="EL11" s="538"/>
      <c r="EM11" s="539" t="s">
        <v>375</v>
      </c>
    </row>
    <row r="12" spans="1:143" ht="15" customHeight="1">
      <c r="A12" s="1066" t="s">
        <v>732</v>
      </c>
      <c r="B12" s="1066"/>
      <c r="C12" s="1066"/>
      <c r="D12" s="1066"/>
      <c r="E12" s="1066"/>
      <c r="F12" s="1066"/>
      <c r="G12" s="1066"/>
      <c r="H12" s="1066"/>
      <c r="I12" s="536" t="s">
        <v>523</v>
      </c>
      <c r="J12" s="1065"/>
      <c r="K12" s="1065"/>
      <c r="L12" s="1065"/>
      <c r="M12" s="540" t="s">
        <v>524</v>
      </c>
      <c r="N12" s="538"/>
      <c r="O12" s="1065"/>
      <c r="P12" s="1065"/>
      <c r="Q12" s="1065"/>
      <c r="R12" s="1065"/>
      <c r="S12" s="1065"/>
      <c r="T12" s="1065"/>
      <c r="U12" s="1065"/>
      <c r="V12" s="1065"/>
      <c r="W12" s="1065"/>
      <c r="X12" s="1065"/>
      <c r="Y12" s="1065"/>
      <c r="Z12" s="1065"/>
      <c r="AA12" s="1065"/>
      <c r="AB12" s="1065"/>
      <c r="AC12" s="1065"/>
      <c r="AD12" s="1065"/>
      <c r="AE12" s="1065"/>
      <c r="AF12" s="1065"/>
      <c r="AG12" s="1065"/>
      <c r="AH12" s="1065"/>
      <c r="AI12" s="1065"/>
      <c r="AJ12" s="538"/>
      <c r="AK12" s="1065"/>
      <c r="AL12" s="1065"/>
      <c r="AM12" s="1065"/>
      <c r="AN12" s="1065"/>
      <c r="AO12" s="1065"/>
      <c r="AP12" s="1065"/>
      <c r="AQ12" s="1065"/>
      <c r="AR12" s="1065"/>
      <c r="AS12" s="1065"/>
      <c r="AT12" s="538"/>
      <c r="AU12" s="539" t="s">
        <v>375</v>
      </c>
      <c r="AV12" s="361"/>
      <c r="AW12" s="1066" t="s">
        <v>732</v>
      </c>
      <c r="AX12" s="1066"/>
      <c r="AY12" s="1066"/>
      <c r="AZ12" s="1066"/>
      <c r="BA12" s="1066"/>
      <c r="BB12" s="1066"/>
      <c r="BC12" s="1066"/>
      <c r="BD12" s="1066"/>
      <c r="BE12" s="536" t="s">
        <v>523</v>
      </c>
      <c r="BF12" s="1065"/>
      <c r="BG12" s="1065"/>
      <c r="BH12" s="1065"/>
      <c r="BI12" s="540" t="s">
        <v>524</v>
      </c>
      <c r="BJ12" s="538"/>
      <c r="BK12" s="1065"/>
      <c r="BL12" s="1065"/>
      <c r="BM12" s="1065"/>
      <c r="BN12" s="1065"/>
      <c r="BO12" s="1065"/>
      <c r="BP12" s="1065"/>
      <c r="BQ12" s="1065"/>
      <c r="BR12" s="1065"/>
      <c r="BS12" s="1065"/>
      <c r="BT12" s="1065"/>
      <c r="BU12" s="1065"/>
      <c r="BV12" s="1065"/>
      <c r="BW12" s="1065"/>
      <c r="BX12" s="1065"/>
      <c r="BY12" s="1065"/>
      <c r="BZ12" s="1065"/>
      <c r="CA12" s="1065"/>
      <c r="CB12" s="1065"/>
      <c r="CC12" s="1065"/>
      <c r="CD12" s="1065"/>
      <c r="CE12" s="1065"/>
      <c r="CF12" s="538"/>
      <c r="CG12" s="1065"/>
      <c r="CH12" s="1065"/>
      <c r="CI12" s="1065"/>
      <c r="CJ12" s="1065"/>
      <c r="CK12" s="1065"/>
      <c r="CL12" s="1065"/>
      <c r="CM12" s="1065"/>
      <c r="CN12" s="1065"/>
      <c r="CO12" s="1065"/>
      <c r="CP12" s="538"/>
      <c r="CQ12" s="539" t="s">
        <v>375</v>
      </c>
      <c r="CR12" s="361"/>
      <c r="CS12" s="1066" t="s">
        <v>732</v>
      </c>
      <c r="CT12" s="1066"/>
      <c r="CU12" s="1066"/>
      <c r="CV12" s="1066"/>
      <c r="CW12" s="1066"/>
      <c r="CX12" s="1066"/>
      <c r="CY12" s="1066"/>
      <c r="CZ12" s="1066"/>
      <c r="DA12" s="536" t="s">
        <v>523</v>
      </c>
      <c r="DB12" s="1065"/>
      <c r="DC12" s="1065"/>
      <c r="DD12" s="1065"/>
      <c r="DE12" s="540" t="s">
        <v>524</v>
      </c>
      <c r="DF12" s="538"/>
      <c r="DG12" s="1065"/>
      <c r="DH12" s="1065"/>
      <c r="DI12" s="1065"/>
      <c r="DJ12" s="1065"/>
      <c r="DK12" s="1065"/>
      <c r="DL12" s="1065"/>
      <c r="DM12" s="1065"/>
      <c r="DN12" s="1065"/>
      <c r="DO12" s="1065"/>
      <c r="DP12" s="1065"/>
      <c r="DQ12" s="1065"/>
      <c r="DR12" s="1065"/>
      <c r="DS12" s="1065"/>
      <c r="DT12" s="1065"/>
      <c r="DU12" s="1065"/>
      <c r="DV12" s="1065"/>
      <c r="DW12" s="1065"/>
      <c r="DX12" s="1065"/>
      <c r="DY12" s="1065"/>
      <c r="DZ12" s="1065"/>
      <c r="EA12" s="1065"/>
      <c r="EB12" s="538"/>
      <c r="EC12" s="1065"/>
      <c r="ED12" s="1065"/>
      <c r="EE12" s="1065"/>
      <c r="EF12" s="1065"/>
      <c r="EG12" s="1065"/>
      <c r="EH12" s="1065"/>
      <c r="EI12" s="1065"/>
      <c r="EJ12" s="1065"/>
      <c r="EK12" s="1065"/>
      <c r="EL12" s="538"/>
      <c r="EM12" s="539" t="s">
        <v>375</v>
      </c>
    </row>
    <row r="13" spans="1:143" ht="15" customHeight="1">
      <c r="A13" s="1066" t="s">
        <v>733</v>
      </c>
      <c r="B13" s="1066"/>
      <c r="C13" s="1066"/>
      <c r="D13" s="1066"/>
      <c r="E13" s="1066"/>
      <c r="F13" s="1066"/>
      <c r="G13" s="1066"/>
      <c r="H13" s="1066"/>
      <c r="I13" s="1073"/>
      <c r="J13" s="1073"/>
      <c r="K13" s="1073"/>
      <c r="L13" s="1073"/>
      <c r="M13" s="1073"/>
      <c r="N13" s="1073"/>
      <c r="O13" s="1073"/>
      <c r="P13" s="1073"/>
      <c r="Q13" s="1073"/>
      <c r="R13" s="1073"/>
      <c r="S13" s="1073"/>
      <c r="T13" s="1073"/>
      <c r="U13" s="1073"/>
      <c r="V13" s="1073"/>
      <c r="W13" s="1073"/>
      <c r="X13" s="1073"/>
      <c r="Y13" s="1073"/>
      <c r="Z13" s="1073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073"/>
      <c r="AO13" s="1073"/>
      <c r="AP13" s="1073"/>
      <c r="AQ13" s="1073"/>
      <c r="AR13" s="1073"/>
      <c r="AS13" s="1073"/>
      <c r="AT13" s="1073"/>
      <c r="AU13" s="1073"/>
      <c r="AV13" s="361"/>
      <c r="AW13" s="1066" t="s">
        <v>733</v>
      </c>
      <c r="AX13" s="1066"/>
      <c r="AY13" s="1066"/>
      <c r="AZ13" s="1066"/>
      <c r="BA13" s="1066"/>
      <c r="BB13" s="1066"/>
      <c r="BC13" s="1066"/>
      <c r="BD13" s="1066"/>
      <c r="BE13" s="1073"/>
      <c r="BF13" s="1073"/>
      <c r="BG13" s="1073"/>
      <c r="BH13" s="1073"/>
      <c r="BI13" s="1073"/>
      <c r="BJ13" s="1073"/>
      <c r="BK13" s="1073"/>
      <c r="BL13" s="1073"/>
      <c r="BM13" s="1073"/>
      <c r="BN13" s="1073"/>
      <c r="BO13" s="1073"/>
      <c r="BP13" s="1073"/>
      <c r="BQ13" s="1073"/>
      <c r="BR13" s="1073"/>
      <c r="BS13" s="1073"/>
      <c r="BT13" s="1073"/>
      <c r="BU13" s="1073"/>
      <c r="BV13" s="1073"/>
      <c r="BW13" s="1073"/>
      <c r="BX13" s="1073"/>
      <c r="BY13" s="1073"/>
      <c r="BZ13" s="1073"/>
      <c r="CA13" s="1073"/>
      <c r="CB13" s="1073"/>
      <c r="CC13" s="1073"/>
      <c r="CD13" s="1073"/>
      <c r="CE13" s="1073"/>
      <c r="CF13" s="1073"/>
      <c r="CG13" s="1073"/>
      <c r="CH13" s="1073"/>
      <c r="CI13" s="1073"/>
      <c r="CJ13" s="1073"/>
      <c r="CK13" s="1073"/>
      <c r="CL13" s="1073"/>
      <c r="CM13" s="1073"/>
      <c r="CN13" s="1073"/>
      <c r="CO13" s="1073"/>
      <c r="CP13" s="1073"/>
      <c r="CQ13" s="1073"/>
      <c r="CR13" s="361"/>
      <c r="CS13" s="1066" t="s">
        <v>733</v>
      </c>
      <c r="CT13" s="1066"/>
      <c r="CU13" s="1066"/>
      <c r="CV13" s="1066"/>
      <c r="CW13" s="1066"/>
      <c r="CX13" s="1066"/>
      <c r="CY13" s="1066"/>
      <c r="CZ13" s="1066"/>
      <c r="DA13" s="1073"/>
      <c r="DB13" s="1073"/>
      <c r="DC13" s="1073"/>
      <c r="DD13" s="1073"/>
      <c r="DE13" s="1073"/>
      <c r="DF13" s="1073"/>
      <c r="DG13" s="1073"/>
      <c r="DH13" s="1073"/>
      <c r="DI13" s="1073"/>
      <c r="DJ13" s="1073"/>
      <c r="DK13" s="1073"/>
      <c r="DL13" s="1073"/>
      <c r="DM13" s="1073"/>
      <c r="DN13" s="1073"/>
      <c r="DO13" s="1073"/>
      <c r="DP13" s="1073"/>
      <c r="DQ13" s="1073"/>
      <c r="DR13" s="1073"/>
      <c r="DS13" s="1073"/>
      <c r="DT13" s="1073"/>
      <c r="DU13" s="1073"/>
      <c r="DV13" s="1073"/>
      <c r="DW13" s="1073"/>
      <c r="DX13" s="1073"/>
      <c r="DY13" s="1073"/>
      <c r="DZ13" s="1073"/>
      <c r="EA13" s="1073"/>
      <c r="EB13" s="1073"/>
      <c r="EC13" s="1073"/>
      <c r="ED13" s="1073"/>
      <c r="EE13" s="1073"/>
      <c r="EF13" s="1073"/>
      <c r="EG13" s="1073"/>
      <c r="EH13" s="1073"/>
      <c r="EI13" s="1073"/>
      <c r="EJ13" s="1073"/>
      <c r="EK13" s="1073"/>
      <c r="EL13" s="1073"/>
      <c r="EM13" s="1073"/>
    </row>
    <row r="14" spans="1:143" ht="33.75" customHeight="1">
      <c r="A14" s="1066" t="s">
        <v>734</v>
      </c>
      <c r="B14" s="1066"/>
      <c r="C14" s="1066"/>
      <c r="D14" s="1066"/>
      <c r="E14" s="1066"/>
      <c r="F14" s="1066"/>
      <c r="G14" s="1066"/>
      <c r="H14" s="1066"/>
      <c r="I14" s="1065"/>
      <c r="J14" s="1065"/>
      <c r="K14" s="1065"/>
      <c r="L14" s="1065"/>
      <c r="M14" s="1065"/>
      <c r="N14" s="1065"/>
      <c r="O14" s="1065"/>
      <c r="P14" s="1065"/>
      <c r="Q14" s="1065"/>
      <c r="R14" s="1065"/>
      <c r="S14" s="1065"/>
      <c r="T14" s="1065"/>
      <c r="U14" s="1065"/>
      <c r="V14" s="1065"/>
      <c r="W14" s="1065"/>
      <c r="X14" s="1065"/>
      <c r="Y14" s="1065"/>
      <c r="Z14" s="1065"/>
      <c r="AA14" s="1065"/>
      <c r="AB14" s="1065"/>
      <c r="AC14" s="1065"/>
      <c r="AD14" s="1065"/>
      <c r="AE14" s="1065"/>
      <c r="AF14" s="1065"/>
      <c r="AG14" s="1065"/>
      <c r="AH14" s="1065"/>
      <c r="AI14" s="1065"/>
      <c r="AJ14" s="1065"/>
      <c r="AK14" s="1065"/>
      <c r="AL14" s="1065"/>
      <c r="AM14" s="1065"/>
      <c r="AN14" s="1065"/>
      <c r="AO14" s="1065"/>
      <c r="AP14" s="1065"/>
      <c r="AQ14" s="1065"/>
      <c r="AR14" s="1065"/>
      <c r="AS14" s="1065"/>
      <c r="AT14" s="1065"/>
      <c r="AU14" s="1065"/>
      <c r="AV14" s="361"/>
      <c r="AW14" s="1066" t="s">
        <v>734</v>
      </c>
      <c r="AX14" s="1066"/>
      <c r="AY14" s="1066"/>
      <c r="AZ14" s="1066"/>
      <c r="BA14" s="1066"/>
      <c r="BB14" s="1066"/>
      <c r="BC14" s="1066"/>
      <c r="BD14" s="1066"/>
      <c r="BE14" s="1065"/>
      <c r="BF14" s="1065"/>
      <c r="BG14" s="1065"/>
      <c r="BH14" s="1065"/>
      <c r="BI14" s="1065"/>
      <c r="BJ14" s="1065"/>
      <c r="BK14" s="1065"/>
      <c r="BL14" s="1065"/>
      <c r="BM14" s="1065"/>
      <c r="BN14" s="1065"/>
      <c r="BO14" s="1065"/>
      <c r="BP14" s="1065"/>
      <c r="BQ14" s="1065"/>
      <c r="BR14" s="1065"/>
      <c r="BS14" s="1065"/>
      <c r="BT14" s="1065"/>
      <c r="BU14" s="1065"/>
      <c r="BV14" s="1065"/>
      <c r="BW14" s="1065"/>
      <c r="BX14" s="1065"/>
      <c r="BY14" s="1065"/>
      <c r="BZ14" s="1065"/>
      <c r="CA14" s="1065"/>
      <c r="CB14" s="1065"/>
      <c r="CC14" s="1065"/>
      <c r="CD14" s="1065"/>
      <c r="CE14" s="1065"/>
      <c r="CF14" s="1065"/>
      <c r="CG14" s="1065"/>
      <c r="CH14" s="1065"/>
      <c r="CI14" s="1065"/>
      <c r="CJ14" s="1065"/>
      <c r="CK14" s="1065"/>
      <c r="CL14" s="1065"/>
      <c r="CM14" s="1065"/>
      <c r="CN14" s="1065"/>
      <c r="CO14" s="1065"/>
      <c r="CP14" s="1065"/>
      <c r="CQ14" s="1065"/>
      <c r="CR14" s="361"/>
      <c r="CS14" s="1066" t="s">
        <v>734</v>
      </c>
      <c r="CT14" s="1066"/>
      <c r="CU14" s="1066"/>
      <c r="CV14" s="1066"/>
      <c r="CW14" s="1066"/>
      <c r="CX14" s="1066"/>
      <c r="CY14" s="1066"/>
      <c r="CZ14" s="1066"/>
      <c r="DA14" s="1065"/>
      <c r="DB14" s="1065"/>
      <c r="DC14" s="1065"/>
      <c r="DD14" s="1065"/>
      <c r="DE14" s="1065"/>
      <c r="DF14" s="1065"/>
      <c r="DG14" s="1065"/>
      <c r="DH14" s="1065"/>
      <c r="DI14" s="1065"/>
      <c r="DJ14" s="1065"/>
      <c r="DK14" s="1065"/>
      <c r="DL14" s="1065"/>
      <c r="DM14" s="1065"/>
      <c r="DN14" s="1065"/>
      <c r="DO14" s="1065"/>
      <c r="DP14" s="1065"/>
      <c r="DQ14" s="1065"/>
      <c r="DR14" s="1065"/>
      <c r="DS14" s="1065"/>
      <c r="DT14" s="1065"/>
      <c r="DU14" s="1065"/>
      <c r="DV14" s="1065"/>
      <c r="DW14" s="1065"/>
      <c r="DX14" s="1065"/>
      <c r="DY14" s="1065"/>
      <c r="DZ14" s="1065"/>
      <c r="EA14" s="1065"/>
      <c r="EB14" s="1065"/>
      <c r="EC14" s="1065"/>
      <c r="ED14" s="1065"/>
      <c r="EE14" s="1065"/>
      <c r="EF14" s="1065"/>
      <c r="EG14" s="1065"/>
      <c r="EH14" s="1065"/>
      <c r="EI14" s="1065"/>
      <c r="EJ14" s="1065"/>
      <c r="EK14" s="1065"/>
      <c r="EL14" s="1065"/>
      <c r="EM14" s="1065"/>
    </row>
    <row r="15" spans="1:143" ht="33" customHeight="1">
      <c r="A15" s="1066" t="s">
        <v>532</v>
      </c>
      <c r="B15" s="1066"/>
      <c r="C15" s="1066"/>
      <c r="D15" s="1066"/>
      <c r="E15" s="1066"/>
      <c r="F15" s="1066"/>
      <c r="G15" s="1066"/>
      <c r="H15" s="1066"/>
      <c r="I15" s="536" t="s">
        <v>523</v>
      </c>
      <c r="J15" s="1065"/>
      <c r="K15" s="1065"/>
      <c r="L15" s="1065"/>
      <c r="M15" s="540" t="s">
        <v>524</v>
      </c>
      <c r="N15" s="538"/>
      <c r="O15" s="1065"/>
      <c r="P15" s="1065"/>
      <c r="Q15" s="1065"/>
      <c r="R15" s="1065"/>
      <c r="S15" s="1065"/>
      <c r="T15" s="1065"/>
      <c r="U15" s="1065"/>
      <c r="V15" s="1065"/>
      <c r="W15" s="1065"/>
      <c r="X15" s="1065"/>
      <c r="Y15" s="1065"/>
      <c r="Z15" s="1065"/>
      <c r="AA15" s="1065"/>
      <c r="AB15" s="1065"/>
      <c r="AC15" s="1065"/>
      <c r="AD15" s="1065"/>
      <c r="AE15" s="1065"/>
      <c r="AF15" s="1065"/>
      <c r="AG15" s="1065"/>
      <c r="AH15" s="1065"/>
      <c r="AI15" s="1065"/>
      <c r="AJ15" s="538"/>
      <c r="AK15" s="1065"/>
      <c r="AL15" s="1065"/>
      <c r="AM15" s="1065"/>
      <c r="AN15" s="1065"/>
      <c r="AO15" s="1065"/>
      <c r="AP15" s="1065"/>
      <c r="AQ15" s="1065"/>
      <c r="AR15" s="1065"/>
      <c r="AS15" s="1065"/>
      <c r="AT15" s="538"/>
      <c r="AU15" s="539" t="s">
        <v>375</v>
      </c>
      <c r="AV15" s="361"/>
      <c r="AW15" s="1066" t="s">
        <v>532</v>
      </c>
      <c r="AX15" s="1066"/>
      <c r="AY15" s="1066"/>
      <c r="AZ15" s="1066"/>
      <c r="BA15" s="1066"/>
      <c r="BB15" s="1066"/>
      <c r="BC15" s="1066"/>
      <c r="BD15" s="1066"/>
      <c r="BE15" s="536" t="s">
        <v>523</v>
      </c>
      <c r="BF15" s="1065"/>
      <c r="BG15" s="1065"/>
      <c r="BH15" s="1065"/>
      <c r="BI15" s="540" t="s">
        <v>524</v>
      </c>
      <c r="BJ15" s="538"/>
      <c r="BK15" s="1065"/>
      <c r="BL15" s="1065"/>
      <c r="BM15" s="1065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  <c r="BX15" s="1065"/>
      <c r="BY15" s="1065"/>
      <c r="BZ15" s="1065"/>
      <c r="CA15" s="1065"/>
      <c r="CB15" s="1065"/>
      <c r="CC15" s="1065"/>
      <c r="CD15" s="1065"/>
      <c r="CE15" s="1065"/>
      <c r="CF15" s="538"/>
      <c r="CG15" s="1065"/>
      <c r="CH15" s="1065"/>
      <c r="CI15" s="1065"/>
      <c r="CJ15" s="1065"/>
      <c r="CK15" s="1065"/>
      <c r="CL15" s="1065"/>
      <c r="CM15" s="1065"/>
      <c r="CN15" s="1065"/>
      <c r="CO15" s="1065"/>
      <c r="CP15" s="538"/>
      <c r="CQ15" s="539" t="s">
        <v>375</v>
      </c>
      <c r="CR15" s="361"/>
      <c r="CS15" s="1066" t="s">
        <v>532</v>
      </c>
      <c r="CT15" s="1066"/>
      <c r="CU15" s="1066"/>
      <c r="CV15" s="1066"/>
      <c r="CW15" s="1066"/>
      <c r="CX15" s="1066"/>
      <c r="CY15" s="1066"/>
      <c r="CZ15" s="1066"/>
      <c r="DA15" s="536" t="s">
        <v>523</v>
      </c>
      <c r="DB15" s="1065"/>
      <c r="DC15" s="1065"/>
      <c r="DD15" s="1065"/>
      <c r="DE15" s="540" t="s">
        <v>524</v>
      </c>
      <c r="DF15" s="538"/>
      <c r="DG15" s="1065"/>
      <c r="DH15" s="1065"/>
      <c r="DI15" s="1065"/>
      <c r="DJ15" s="1065"/>
      <c r="DK15" s="1065"/>
      <c r="DL15" s="1065"/>
      <c r="DM15" s="1065"/>
      <c r="DN15" s="1065"/>
      <c r="DO15" s="1065"/>
      <c r="DP15" s="1065"/>
      <c r="DQ15" s="1065"/>
      <c r="DR15" s="1065"/>
      <c r="DS15" s="1065"/>
      <c r="DT15" s="1065"/>
      <c r="DU15" s="1065"/>
      <c r="DV15" s="1065"/>
      <c r="DW15" s="1065"/>
      <c r="DX15" s="1065"/>
      <c r="DY15" s="1065"/>
      <c r="DZ15" s="1065"/>
      <c r="EA15" s="1065"/>
      <c r="EB15" s="538"/>
      <c r="EC15" s="1065"/>
      <c r="ED15" s="1065"/>
      <c r="EE15" s="1065"/>
      <c r="EF15" s="1065"/>
      <c r="EG15" s="1065"/>
      <c r="EH15" s="1065"/>
      <c r="EI15" s="1065"/>
      <c r="EJ15" s="1065"/>
      <c r="EK15" s="1065"/>
      <c r="EL15" s="538"/>
      <c r="EM15" s="539" t="s">
        <v>375</v>
      </c>
    </row>
    <row r="16" spans="1:143" ht="33" customHeight="1">
      <c r="A16" s="1066" t="s">
        <v>533</v>
      </c>
      <c r="B16" s="1066"/>
      <c r="C16" s="1066"/>
      <c r="D16" s="1066"/>
      <c r="E16" s="1066"/>
      <c r="F16" s="1066"/>
      <c r="G16" s="1066"/>
      <c r="H16" s="1066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361"/>
      <c r="AW16" s="1066" t="s">
        <v>533</v>
      </c>
      <c r="AX16" s="1066"/>
      <c r="AY16" s="1066"/>
      <c r="AZ16" s="1066"/>
      <c r="BA16" s="1066"/>
      <c r="BB16" s="1066"/>
      <c r="BC16" s="1066"/>
      <c r="BD16" s="1066"/>
      <c r="BE16" s="1065"/>
      <c r="BF16" s="1065"/>
      <c r="BG16" s="1065"/>
      <c r="BH16" s="1065"/>
      <c r="BI16" s="1065"/>
      <c r="BJ16" s="1065"/>
      <c r="BK16" s="1065"/>
      <c r="BL16" s="1065"/>
      <c r="BM16" s="1065"/>
      <c r="BN16" s="1065"/>
      <c r="BO16" s="1065"/>
      <c r="BP16" s="1065"/>
      <c r="BQ16" s="1065"/>
      <c r="BR16" s="1065"/>
      <c r="BS16" s="1065"/>
      <c r="BT16" s="1065"/>
      <c r="BU16" s="1065"/>
      <c r="BV16" s="1065"/>
      <c r="BW16" s="1065"/>
      <c r="BX16" s="1065"/>
      <c r="BY16" s="1065"/>
      <c r="BZ16" s="1065"/>
      <c r="CA16" s="1065"/>
      <c r="CB16" s="1065"/>
      <c r="CC16" s="1065"/>
      <c r="CD16" s="1065"/>
      <c r="CE16" s="1065"/>
      <c r="CF16" s="1065"/>
      <c r="CG16" s="1065"/>
      <c r="CH16" s="1065"/>
      <c r="CI16" s="1065"/>
      <c r="CJ16" s="1065"/>
      <c r="CK16" s="1065"/>
      <c r="CL16" s="1065"/>
      <c r="CM16" s="1065"/>
      <c r="CN16" s="1065"/>
      <c r="CO16" s="1065"/>
      <c r="CP16" s="1065"/>
      <c r="CQ16" s="1065"/>
      <c r="CR16" s="361"/>
      <c r="CS16" s="1066" t="s">
        <v>533</v>
      </c>
      <c r="CT16" s="1066"/>
      <c r="CU16" s="1066"/>
      <c r="CV16" s="1066"/>
      <c r="CW16" s="1066"/>
      <c r="CX16" s="1066"/>
      <c r="CY16" s="1066"/>
      <c r="CZ16" s="1066"/>
      <c r="DA16" s="1065"/>
      <c r="DB16" s="1065"/>
      <c r="DC16" s="1065"/>
      <c r="DD16" s="1065"/>
      <c r="DE16" s="1065"/>
      <c r="DF16" s="1065"/>
      <c r="DG16" s="1065"/>
      <c r="DH16" s="1065"/>
      <c r="DI16" s="1065"/>
      <c r="DJ16" s="1065"/>
      <c r="DK16" s="1065"/>
      <c r="DL16" s="1065"/>
      <c r="DM16" s="1065"/>
      <c r="DN16" s="1065"/>
      <c r="DO16" s="1065"/>
      <c r="DP16" s="1065"/>
      <c r="DQ16" s="1065"/>
      <c r="DR16" s="1065"/>
      <c r="DS16" s="1065"/>
      <c r="DT16" s="1065"/>
      <c r="DU16" s="1065"/>
      <c r="DV16" s="1065"/>
      <c r="DW16" s="1065"/>
      <c r="DX16" s="1065"/>
      <c r="DY16" s="1065"/>
      <c r="DZ16" s="1065"/>
      <c r="EA16" s="1065"/>
      <c r="EB16" s="1065"/>
      <c r="EC16" s="1065"/>
      <c r="ED16" s="1065"/>
      <c r="EE16" s="1065"/>
      <c r="EF16" s="1065"/>
      <c r="EG16" s="1065"/>
      <c r="EH16" s="1065"/>
      <c r="EI16" s="1065"/>
      <c r="EJ16" s="1065"/>
      <c r="EK16" s="1065"/>
      <c r="EL16" s="1065"/>
      <c r="EM16" s="1065"/>
    </row>
    <row r="17" spans="1:143" ht="15" customHeight="1">
      <c r="A17" s="1066" t="s">
        <v>534</v>
      </c>
      <c r="B17" s="1066"/>
      <c r="C17" s="1066"/>
      <c r="D17" s="1066"/>
      <c r="E17" s="1066"/>
      <c r="F17" s="1066"/>
      <c r="G17" s="1066"/>
      <c r="H17" s="1066"/>
      <c r="I17" s="1069"/>
      <c r="J17" s="1070"/>
      <c r="K17" s="1070"/>
      <c r="L17" s="1070"/>
      <c r="M17" s="1070"/>
      <c r="N17" s="1070"/>
      <c r="O17" s="1070"/>
      <c r="P17" s="1070"/>
      <c r="Q17" s="1070"/>
      <c r="R17" s="1070"/>
      <c r="S17" s="1070"/>
      <c r="T17" s="1070"/>
      <c r="U17" s="1070"/>
      <c r="V17" s="1070"/>
      <c r="W17" s="1070"/>
      <c r="X17" s="1070"/>
      <c r="Y17" s="1070"/>
      <c r="Z17" s="1070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070"/>
      <c r="AN17" s="1070"/>
      <c r="AO17" s="1070"/>
      <c r="AP17" s="1070"/>
      <c r="AQ17" s="1070"/>
      <c r="AR17" s="1070"/>
      <c r="AS17" s="1070"/>
      <c r="AT17" s="1070"/>
      <c r="AU17" s="1071"/>
      <c r="AV17" s="361"/>
      <c r="AW17" s="1066" t="s">
        <v>534</v>
      </c>
      <c r="AX17" s="1066"/>
      <c r="AY17" s="1066"/>
      <c r="AZ17" s="1066"/>
      <c r="BA17" s="1066"/>
      <c r="BB17" s="1066"/>
      <c r="BC17" s="1066"/>
      <c r="BD17" s="1066"/>
      <c r="BE17" s="1069"/>
      <c r="BF17" s="1070"/>
      <c r="BG17" s="1070"/>
      <c r="BH17" s="1070"/>
      <c r="BI17" s="1070"/>
      <c r="BJ17" s="1070"/>
      <c r="BK17" s="1070"/>
      <c r="BL17" s="1070"/>
      <c r="BM17" s="1070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  <c r="BX17" s="1070"/>
      <c r="BY17" s="1070"/>
      <c r="BZ17" s="1070"/>
      <c r="CA17" s="1070"/>
      <c r="CB17" s="1070"/>
      <c r="CC17" s="1070"/>
      <c r="CD17" s="1070"/>
      <c r="CE17" s="1070"/>
      <c r="CF17" s="1070"/>
      <c r="CG17" s="1070"/>
      <c r="CH17" s="1070"/>
      <c r="CI17" s="1070"/>
      <c r="CJ17" s="1070"/>
      <c r="CK17" s="1070"/>
      <c r="CL17" s="1070"/>
      <c r="CM17" s="1070"/>
      <c r="CN17" s="1070"/>
      <c r="CO17" s="1070"/>
      <c r="CP17" s="1070"/>
      <c r="CQ17" s="1071"/>
      <c r="CR17" s="361"/>
      <c r="CS17" s="1066" t="s">
        <v>534</v>
      </c>
      <c r="CT17" s="1066"/>
      <c r="CU17" s="1066"/>
      <c r="CV17" s="1066"/>
      <c r="CW17" s="1066"/>
      <c r="CX17" s="1066"/>
      <c r="CY17" s="1066"/>
      <c r="CZ17" s="1066"/>
      <c r="DA17" s="1069"/>
      <c r="DB17" s="1070"/>
      <c r="DC17" s="1070"/>
      <c r="DD17" s="1070"/>
      <c r="DE17" s="1070"/>
      <c r="DF17" s="1070"/>
      <c r="DG17" s="1070"/>
      <c r="DH17" s="1070"/>
      <c r="DI17" s="1070"/>
      <c r="DJ17" s="1070"/>
      <c r="DK17" s="1070"/>
      <c r="DL17" s="1070"/>
      <c r="DM17" s="1070"/>
      <c r="DN17" s="1070"/>
      <c r="DO17" s="1070"/>
      <c r="DP17" s="1070"/>
      <c r="DQ17" s="1070"/>
      <c r="DR17" s="1070"/>
      <c r="DS17" s="1070"/>
      <c r="DT17" s="1070"/>
      <c r="DU17" s="1070"/>
      <c r="DV17" s="1070"/>
      <c r="DW17" s="1070"/>
      <c r="DX17" s="1070"/>
      <c r="DY17" s="1070"/>
      <c r="DZ17" s="1070"/>
      <c r="EA17" s="1070"/>
      <c r="EB17" s="1070"/>
      <c r="EC17" s="1070"/>
      <c r="ED17" s="1070"/>
      <c r="EE17" s="1070"/>
      <c r="EF17" s="1070"/>
      <c r="EG17" s="1070"/>
      <c r="EH17" s="1070"/>
      <c r="EI17" s="1070"/>
      <c r="EJ17" s="1070"/>
      <c r="EK17" s="1070"/>
      <c r="EL17" s="1070"/>
      <c r="EM17" s="1071"/>
    </row>
    <row r="18" spans="1:143" ht="15" customHeight="1">
      <c r="A18" s="1066" t="s">
        <v>535</v>
      </c>
      <c r="B18" s="1066"/>
      <c r="C18" s="1066"/>
      <c r="D18" s="1066"/>
      <c r="E18" s="1066"/>
      <c r="F18" s="1066"/>
      <c r="G18" s="1066"/>
      <c r="H18" s="1066"/>
      <c r="I18" s="1069"/>
      <c r="J18" s="1070"/>
      <c r="K18" s="1070"/>
      <c r="L18" s="1070"/>
      <c r="M18" s="1070"/>
      <c r="N18" s="1070"/>
      <c r="O18" s="1070"/>
      <c r="P18" s="1070"/>
      <c r="Q18" s="1070"/>
      <c r="R18" s="1070"/>
      <c r="S18" s="1070"/>
      <c r="T18" s="1070"/>
      <c r="U18" s="1070"/>
      <c r="V18" s="1070"/>
      <c r="W18" s="1070"/>
      <c r="X18" s="1070"/>
      <c r="Y18" s="1070"/>
      <c r="Z18" s="1070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1"/>
      <c r="AV18" s="361"/>
      <c r="AW18" s="1066" t="s">
        <v>535</v>
      </c>
      <c r="AX18" s="1066"/>
      <c r="AY18" s="1066"/>
      <c r="AZ18" s="1066"/>
      <c r="BA18" s="1066"/>
      <c r="BB18" s="1066"/>
      <c r="BC18" s="1066"/>
      <c r="BD18" s="1066"/>
      <c r="BE18" s="1069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  <c r="BX18" s="1070"/>
      <c r="BY18" s="1070"/>
      <c r="BZ18" s="1070"/>
      <c r="CA18" s="1070"/>
      <c r="CB18" s="1070"/>
      <c r="CC18" s="1070"/>
      <c r="CD18" s="1070"/>
      <c r="CE18" s="1070"/>
      <c r="CF18" s="1070"/>
      <c r="CG18" s="1070"/>
      <c r="CH18" s="1070"/>
      <c r="CI18" s="1070"/>
      <c r="CJ18" s="1070"/>
      <c r="CK18" s="1070"/>
      <c r="CL18" s="1070"/>
      <c r="CM18" s="1070"/>
      <c r="CN18" s="1070"/>
      <c r="CO18" s="1070"/>
      <c r="CP18" s="1070"/>
      <c r="CQ18" s="1071"/>
      <c r="CR18" s="361"/>
      <c r="CS18" s="1066" t="s">
        <v>535</v>
      </c>
      <c r="CT18" s="1066"/>
      <c r="CU18" s="1066"/>
      <c r="CV18" s="1066"/>
      <c r="CW18" s="1066"/>
      <c r="CX18" s="1066"/>
      <c r="CY18" s="1066"/>
      <c r="CZ18" s="1066"/>
      <c r="DA18" s="1069"/>
      <c r="DB18" s="1070"/>
      <c r="DC18" s="1070"/>
      <c r="DD18" s="1070"/>
      <c r="DE18" s="1070"/>
      <c r="DF18" s="1070"/>
      <c r="DG18" s="1070"/>
      <c r="DH18" s="1070"/>
      <c r="DI18" s="1070"/>
      <c r="DJ18" s="1070"/>
      <c r="DK18" s="1070"/>
      <c r="DL18" s="1070"/>
      <c r="DM18" s="1070"/>
      <c r="DN18" s="1070"/>
      <c r="DO18" s="1070"/>
      <c r="DP18" s="1070"/>
      <c r="DQ18" s="1070"/>
      <c r="DR18" s="1070"/>
      <c r="DS18" s="1070"/>
      <c r="DT18" s="1070"/>
      <c r="DU18" s="1070"/>
      <c r="DV18" s="1070"/>
      <c r="DW18" s="1070"/>
      <c r="DX18" s="1070"/>
      <c r="DY18" s="1070"/>
      <c r="DZ18" s="1070"/>
      <c r="EA18" s="1070"/>
      <c r="EB18" s="1070"/>
      <c r="EC18" s="1070"/>
      <c r="ED18" s="1070"/>
      <c r="EE18" s="1070"/>
      <c r="EF18" s="1070"/>
      <c r="EG18" s="1070"/>
      <c r="EH18" s="1070"/>
      <c r="EI18" s="1070"/>
      <c r="EJ18" s="1070"/>
      <c r="EK18" s="1070"/>
      <c r="EL18" s="1070"/>
      <c r="EM18" s="1071"/>
    </row>
    <row r="19" spans="1:143" ht="15" customHeight="1">
      <c r="A19" s="1066" t="s">
        <v>536</v>
      </c>
      <c r="B19" s="1066"/>
      <c r="C19" s="1066"/>
      <c r="D19" s="1066"/>
      <c r="E19" s="1066"/>
      <c r="F19" s="1066"/>
      <c r="G19" s="1066"/>
      <c r="H19" s="1066"/>
      <c r="I19" s="1065"/>
      <c r="J19" s="1065"/>
      <c r="K19" s="1065"/>
      <c r="L19" s="1065"/>
      <c r="M19" s="1065"/>
      <c r="N19" s="1065"/>
      <c r="O19" s="1065"/>
      <c r="P19" s="1065"/>
      <c r="Q19" s="1065"/>
      <c r="R19" s="1065"/>
      <c r="S19" s="1065"/>
      <c r="T19" s="1065"/>
      <c r="U19" s="1065"/>
      <c r="V19" s="1065"/>
      <c r="W19" s="1065"/>
      <c r="X19" s="1065"/>
      <c r="Y19" s="1065"/>
      <c r="Z19" s="1065"/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065"/>
      <c r="AO19" s="1065"/>
      <c r="AP19" s="1065"/>
      <c r="AQ19" s="1065"/>
      <c r="AR19" s="1065"/>
      <c r="AS19" s="1065"/>
      <c r="AT19" s="1065"/>
      <c r="AU19" s="1065"/>
      <c r="AV19" s="361"/>
      <c r="AW19" s="1066" t="s">
        <v>536</v>
      </c>
      <c r="AX19" s="1066"/>
      <c r="AY19" s="1066"/>
      <c r="AZ19" s="1066"/>
      <c r="BA19" s="1066"/>
      <c r="BB19" s="1066"/>
      <c r="BC19" s="1066"/>
      <c r="BD19" s="1066"/>
      <c r="BE19" s="1065"/>
      <c r="BF19" s="1065"/>
      <c r="BG19" s="1065"/>
      <c r="BH19" s="1065"/>
      <c r="BI19" s="1065"/>
      <c r="BJ19" s="1065"/>
      <c r="BK19" s="1065"/>
      <c r="BL19" s="1065"/>
      <c r="BM19" s="1065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  <c r="BX19" s="1065"/>
      <c r="BY19" s="1065"/>
      <c r="BZ19" s="1065"/>
      <c r="CA19" s="1065"/>
      <c r="CB19" s="1065"/>
      <c r="CC19" s="1065"/>
      <c r="CD19" s="1065"/>
      <c r="CE19" s="1065"/>
      <c r="CF19" s="1065"/>
      <c r="CG19" s="1065"/>
      <c r="CH19" s="1065"/>
      <c r="CI19" s="1065"/>
      <c r="CJ19" s="1065"/>
      <c r="CK19" s="1065"/>
      <c r="CL19" s="1065"/>
      <c r="CM19" s="1065"/>
      <c r="CN19" s="1065"/>
      <c r="CO19" s="1065"/>
      <c r="CP19" s="1065"/>
      <c r="CQ19" s="1065"/>
      <c r="CR19" s="361"/>
      <c r="CS19" s="1066" t="s">
        <v>536</v>
      </c>
      <c r="CT19" s="1066"/>
      <c r="CU19" s="1066"/>
      <c r="CV19" s="1066"/>
      <c r="CW19" s="1066"/>
      <c r="CX19" s="1066"/>
      <c r="CY19" s="1066"/>
      <c r="CZ19" s="1066"/>
      <c r="DA19" s="1065"/>
      <c r="DB19" s="1065"/>
      <c r="DC19" s="1065"/>
      <c r="DD19" s="1065"/>
      <c r="DE19" s="1065"/>
      <c r="DF19" s="1065"/>
      <c r="DG19" s="1065"/>
      <c r="DH19" s="1065"/>
      <c r="DI19" s="1065"/>
      <c r="DJ19" s="1065"/>
      <c r="DK19" s="1065"/>
      <c r="DL19" s="1065"/>
      <c r="DM19" s="1065"/>
      <c r="DN19" s="1065"/>
      <c r="DO19" s="1065"/>
      <c r="DP19" s="1065"/>
      <c r="DQ19" s="1065"/>
      <c r="DR19" s="1065"/>
      <c r="DS19" s="1065"/>
      <c r="DT19" s="1065"/>
      <c r="DU19" s="1065"/>
      <c r="DV19" s="1065"/>
      <c r="DW19" s="1065"/>
      <c r="DX19" s="1065"/>
      <c r="DY19" s="1065"/>
      <c r="DZ19" s="1065"/>
      <c r="EA19" s="1065"/>
      <c r="EB19" s="1065"/>
      <c r="EC19" s="1065"/>
      <c r="ED19" s="1065"/>
      <c r="EE19" s="1065"/>
      <c r="EF19" s="1065"/>
      <c r="EG19" s="1065"/>
      <c r="EH19" s="1065"/>
      <c r="EI19" s="1065"/>
      <c r="EJ19" s="1065"/>
      <c r="EK19" s="1065"/>
      <c r="EL19" s="1065"/>
      <c r="EM19" s="1065"/>
    </row>
    <row r="20" spans="1:143" ht="33" customHeight="1">
      <c r="A20" s="1066" t="s">
        <v>537</v>
      </c>
      <c r="B20" s="1066"/>
      <c r="C20" s="1066"/>
      <c r="D20" s="1066"/>
      <c r="E20" s="1066"/>
      <c r="F20" s="1066"/>
      <c r="G20" s="1066"/>
      <c r="H20" s="1066"/>
      <c r="I20" s="1065"/>
      <c r="J20" s="1065"/>
      <c r="K20" s="1065"/>
      <c r="L20" s="1065"/>
      <c r="M20" s="1065"/>
      <c r="N20" s="1065"/>
      <c r="O20" s="1065"/>
      <c r="P20" s="1065"/>
      <c r="Q20" s="1065"/>
      <c r="R20" s="1065"/>
      <c r="S20" s="1065"/>
      <c r="T20" s="1065"/>
      <c r="U20" s="1065"/>
      <c r="V20" s="1065"/>
      <c r="W20" s="1065"/>
      <c r="X20" s="1065"/>
      <c r="Y20" s="1065"/>
      <c r="Z20" s="1065"/>
      <c r="AA20" s="1065"/>
      <c r="AB20" s="1065"/>
      <c r="AC20" s="1065"/>
      <c r="AD20" s="1065"/>
      <c r="AE20" s="1065"/>
      <c r="AF20" s="1065"/>
      <c r="AG20" s="1065"/>
      <c r="AH20" s="1065"/>
      <c r="AI20" s="1065"/>
      <c r="AJ20" s="1065"/>
      <c r="AK20" s="1065"/>
      <c r="AL20" s="1065"/>
      <c r="AM20" s="1065"/>
      <c r="AN20" s="1065"/>
      <c r="AO20" s="1065"/>
      <c r="AP20" s="1065"/>
      <c r="AQ20" s="1065"/>
      <c r="AR20" s="1065"/>
      <c r="AS20" s="1065"/>
      <c r="AT20" s="1065"/>
      <c r="AU20" s="1065"/>
      <c r="AV20" s="361"/>
      <c r="AW20" s="1066" t="s">
        <v>537</v>
      </c>
      <c r="AX20" s="1066"/>
      <c r="AY20" s="1066"/>
      <c r="AZ20" s="1066"/>
      <c r="BA20" s="1066"/>
      <c r="BB20" s="1066"/>
      <c r="BC20" s="1066"/>
      <c r="BD20" s="1066"/>
      <c r="BE20" s="1065"/>
      <c r="BF20" s="1065"/>
      <c r="BG20" s="1065"/>
      <c r="BH20" s="1065"/>
      <c r="BI20" s="1065"/>
      <c r="BJ20" s="1065"/>
      <c r="BK20" s="1065"/>
      <c r="BL20" s="1065"/>
      <c r="BM20" s="1065"/>
      <c r="BN20" s="1065"/>
      <c r="BO20" s="1065"/>
      <c r="BP20" s="1065"/>
      <c r="BQ20" s="1065"/>
      <c r="BR20" s="1065"/>
      <c r="BS20" s="1065"/>
      <c r="BT20" s="1065"/>
      <c r="BU20" s="1065"/>
      <c r="BV20" s="1065"/>
      <c r="BW20" s="1065"/>
      <c r="BX20" s="1065"/>
      <c r="BY20" s="1065"/>
      <c r="BZ20" s="1065"/>
      <c r="CA20" s="1065"/>
      <c r="CB20" s="1065"/>
      <c r="CC20" s="1065"/>
      <c r="CD20" s="1065"/>
      <c r="CE20" s="1065"/>
      <c r="CF20" s="1065"/>
      <c r="CG20" s="1065"/>
      <c r="CH20" s="1065"/>
      <c r="CI20" s="1065"/>
      <c r="CJ20" s="1065"/>
      <c r="CK20" s="1065"/>
      <c r="CL20" s="1065"/>
      <c r="CM20" s="1065"/>
      <c r="CN20" s="1065"/>
      <c r="CO20" s="1065"/>
      <c r="CP20" s="1065"/>
      <c r="CQ20" s="1065"/>
      <c r="CR20" s="361"/>
      <c r="CS20" s="1066" t="s">
        <v>537</v>
      </c>
      <c r="CT20" s="1066"/>
      <c r="CU20" s="1066"/>
      <c r="CV20" s="1066"/>
      <c r="CW20" s="1066"/>
      <c r="CX20" s="1066"/>
      <c r="CY20" s="1066"/>
      <c r="CZ20" s="1066"/>
      <c r="DA20" s="1065"/>
      <c r="DB20" s="1065"/>
      <c r="DC20" s="1065"/>
      <c r="DD20" s="1065"/>
      <c r="DE20" s="1065"/>
      <c r="DF20" s="1065"/>
      <c r="DG20" s="1065"/>
      <c r="DH20" s="1065"/>
      <c r="DI20" s="1065"/>
      <c r="DJ20" s="1065"/>
      <c r="DK20" s="1065"/>
      <c r="DL20" s="1065"/>
      <c r="DM20" s="1065"/>
      <c r="DN20" s="1065"/>
      <c r="DO20" s="1065"/>
      <c r="DP20" s="1065"/>
      <c r="DQ20" s="1065"/>
      <c r="DR20" s="1065"/>
      <c r="DS20" s="1065"/>
      <c r="DT20" s="1065"/>
      <c r="DU20" s="1065"/>
      <c r="DV20" s="1065"/>
      <c r="DW20" s="1065"/>
      <c r="DX20" s="1065"/>
      <c r="DY20" s="1065"/>
      <c r="DZ20" s="1065"/>
      <c r="EA20" s="1065"/>
      <c r="EB20" s="1065"/>
      <c r="EC20" s="1065"/>
      <c r="ED20" s="1065"/>
      <c r="EE20" s="1065"/>
      <c r="EF20" s="1065"/>
      <c r="EG20" s="1065"/>
      <c r="EH20" s="1065"/>
      <c r="EI20" s="1065"/>
      <c r="EJ20" s="1065"/>
      <c r="EK20" s="1065"/>
      <c r="EL20" s="1065"/>
      <c r="EM20" s="1065"/>
    </row>
    <row r="21" spans="1:143" ht="15" customHeight="1">
      <c r="A21" s="1066" t="s">
        <v>538</v>
      </c>
      <c r="B21" s="1066"/>
      <c r="C21" s="1066"/>
      <c r="D21" s="1066"/>
      <c r="E21" s="1066"/>
      <c r="F21" s="1066"/>
      <c r="G21" s="1066"/>
      <c r="H21" s="1066"/>
      <c r="I21" s="1065"/>
      <c r="J21" s="1065"/>
      <c r="K21" s="1065"/>
      <c r="L21" s="1065"/>
      <c r="M21" s="1065"/>
      <c r="N21" s="1065"/>
      <c r="O21" s="1065"/>
      <c r="P21" s="1065"/>
      <c r="Q21" s="1065"/>
      <c r="R21" s="1065"/>
      <c r="S21" s="1065"/>
      <c r="T21" s="1065"/>
      <c r="U21" s="1065"/>
      <c r="V21" s="1065"/>
      <c r="W21" s="1065"/>
      <c r="X21" s="1065"/>
      <c r="Y21" s="1065"/>
      <c r="Z21" s="1065"/>
      <c r="AA21" s="1065"/>
      <c r="AB21" s="1065"/>
      <c r="AC21" s="1065"/>
      <c r="AD21" s="1065"/>
      <c r="AE21" s="1065"/>
      <c r="AF21" s="1065"/>
      <c r="AG21" s="1065"/>
      <c r="AH21" s="1065"/>
      <c r="AI21" s="1065"/>
      <c r="AJ21" s="1065"/>
      <c r="AK21" s="1065"/>
      <c r="AL21" s="1065"/>
      <c r="AM21" s="1065"/>
      <c r="AN21" s="1065"/>
      <c r="AO21" s="1065"/>
      <c r="AP21" s="1065"/>
      <c r="AQ21" s="1065"/>
      <c r="AR21" s="1065"/>
      <c r="AS21" s="1065"/>
      <c r="AT21" s="1065"/>
      <c r="AU21" s="1065"/>
      <c r="AV21" s="361"/>
      <c r="AW21" s="1066" t="s">
        <v>538</v>
      </c>
      <c r="AX21" s="1066"/>
      <c r="AY21" s="1066"/>
      <c r="AZ21" s="1066"/>
      <c r="BA21" s="1066"/>
      <c r="BB21" s="1066"/>
      <c r="BC21" s="1066"/>
      <c r="BD21" s="1066"/>
      <c r="BE21" s="1065"/>
      <c r="BF21" s="1065"/>
      <c r="BG21" s="1065"/>
      <c r="BH21" s="1065"/>
      <c r="BI21" s="1065"/>
      <c r="BJ21" s="1065"/>
      <c r="BK21" s="1065"/>
      <c r="BL21" s="1065"/>
      <c r="BM21" s="1065"/>
      <c r="BN21" s="1065"/>
      <c r="BO21" s="1065"/>
      <c r="BP21" s="1065"/>
      <c r="BQ21" s="1065"/>
      <c r="BR21" s="1065"/>
      <c r="BS21" s="1065"/>
      <c r="BT21" s="1065"/>
      <c r="BU21" s="1065"/>
      <c r="BV21" s="1065"/>
      <c r="BW21" s="1065"/>
      <c r="BX21" s="1065"/>
      <c r="BY21" s="1065"/>
      <c r="BZ21" s="1065"/>
      <c r="CA21" s="1065"/>
      <c r="CB21" s="1065"/>
      <c r="CC21" s="1065"/>
      <c r="CD21" s="1065"/>
      <c r="CE21" s="1065"/>
      <c r="CF21" s="1065"/>
      <c r="CG21" s="1065"/>
      <c r="CH21" s="1065"/>
      <c r="CI21" s="1065"/>
      <c r="CJ21" s="1065"/>
      <c r="CK21" s="1065"/>
      <c r="CL21" s="1065"/>
      <c r="CM21" s="1065"/>
      <c r="CN21" s="1065"/>
      <c r="CO21" s="1065"/>
      <c r="CP21" s="1065"/>
      <c r="CQ21" s="1065"/>
      <c r="CR21" s="361"/>
      <c r="CS21" s="1066" t="s">
        <v>538</v>
      </c>
      <c r="CT21" s="1066"/>
      <c r="CU21" s="1066"/>
      <c r="CV21" s="1066"/>
      <c r="CW21" s="1066"/>
      <c r="CX21" s="1066"/>
      <c r="CY21" s="1066"/>
      <c r="CZ21" s="1066"/>
      <c r="DA21" s="1065"/>
      <c r="DB21" s="1065"/>
      <c r="DC21" s="1065"/>
      <c r="DD21" s="1065"/>
      <c r="DE21" s="1065"/>
      <c r="DF21" s="1065"/>
      <c r="DG21" s="1065"/>
      <c r="DH21" s="1065"/>
      <c r="DI21" s="1065"/>
      <c r="DJ21" s="1065"/>
      <c r="DK21" s="1065"/>
      <c r="DL21" s="1065"/>
      <c r="DM21" s="1065"/>
      <c r="DN21" s="1065"/>
      <c r="DO21" s="1065"/>
      <c r="DP21" s="1065"/>
      <c r="DQ21" s="1065"/>
      <c r="DR21" s="1065"/>
      <c r="DS21" s="1065"/>
      <c r="DT21" s="1065"/>
      <c r="DU21" s="1065"/>
      <c r="DV21" s="1065"/>
      <c r="DW21" s="1065"/>
      <c r="DX21" s="1065"/>
      <c r="DY21" s="1065"/>
      <c r="DZ21" s="1065"/>
      <c r="EA21" s="1065"/>
      <c r="EB21" s="1065"/>
      <c r="EC21" s="1065"/>
      <c r="ED21" s="1065"/>
      <c r="EE21" s="1065"/>
      <c r="EF21" s="1065"/>
      <c r="EG21" s="1065"/>
      <c r="EH21" s="1065"/>
      <c r="EI21" s="1065"/>
      <c r="EJ21" s="1065"/>
      <c r="EK21" s="1065"/>
      <c r="EL21" s="1065"/>
      <c r="EM21" s="1065"/>
    </row>
    <row r="22" spans="1:143" ht="15" customHeight="1">
      <c r="A22" s="1066" t="s">
        <v>539</v>
      </c>
      <c r="B22" s="1066"/>
      <c r="C22" s="1066"/>
      <c r="D22" s="1066"/>
      <c r="E22" s="1066"/>
      <c r="F22" s="1066"/>
      <c r="G22" s="1066"/>
      <c r="H22" s="1066"/>
      <c r="I22" s="1065"/>
      <c r="J22" s="1065"/>
      <c r="K22" s="1065"/>
      <c r="L22" s="1065"/>
      <c r="M22" s="1065"/>
      <c r="N22" s="1065"/>
      <c r="O22" s="1065"/>
      <c r="P22" s="1065"/>
      <c r="Q22" s="1065"/>
      <c r="R22" s="1065"/>
      <c r="S22" s="1065"/>
      <c r="T22" s="1065"/>
      <c r="U22" s="1065"/>
      <c r="V22" s="1065"/>
      <c r="W22" s="1065"/>
      <c r="X22" s="1065"/>
      <c r="Y22" s="1065"/>
      <c r="Z22" s="1065"/>
      <c r="AA22" s="1065"/>
      <c r="AB22" s="1065"/>
      <c r="AC22" s="1065"/>
      <c r="AD22" s="1065"/>
      <c r="AE22" s="1065"/>
      <c r="AF22" s="1065"/>
      <c r="AG22" s="1065"/>
      <c r="AH22" s="1065"/>
      <c r="AI22" s="1065"/>
      <c r="AJ22" s="1065"/>
      <c r="AK22" s="1065"/>
      <c r="AL22" s="1065"/>
      <c r="AM22" s="1065"/>
      <c r="AN22" s="1065"/>
      <c r="AO22" s="1065"/>
      <c r="AP22" s="1065"/>
      <c r="AQ22" s="1065"/>
      <c r="AR22" s="1065"/>
      <c r="AS22" s="1065"/>
      <c r="AT22" s="1065"/>
      <c r="AU22" s="1065"/>
      <c r="AV22" s="361"/>
      <c r="AW22" s="1066" t="s">
        <v>539</v>
      </c>
      <c r="AX22" s="1066"/>
      <c r="AY22" s="1066"/>
      <c r="AZ22" s="1066"/>
      <c r="BA22" s="1066"/>
      <c r="BB22" s="1066"/>
      <c r="BC22" s="1066"/>
      <c r="BD22" s="1066"/>
      <c r="BE22" s="1065"/>
      <c r="BF22" s="1065"/>
      <c r="BG22" s="1065"/>
      <c r="BH22" s="1065"/>
      <c r="BI22" s="1065"/>
      <c r="BJ22" s="1065"/>
      <c r="BK22" s="1065"/>
      <c r="BL22" s="1065"/>
      <c r="BM22" s="1065"/>
      <c r="BN22" s="1065"/>
      <c r="BO22" s="1065"/>
      <c r="BP22" s="1065"/>
      <c r="BQ22" s="1065"/>
      <c r="BR22" s="1065"/>
      <c r="BS22" s="1065"/>
      <c r="BT22" s="1065"/>
      <c r="BU22" s="1065"/>
      <c r="BV22" s="1065"/>
      <c r="BW22" s="1065"/>
      <c r="BX22" s="1065"/>
      <c r="BY22" s="1065"/>
      <c r="BZ22" s="1065"/>
      <c r="CA22" s="1065"/>
      <c r="CB22" s="1065"/>
      <c r="CC22" s="1065"/>
      <c r="CD22" s="1065"/>
      <c r="CE22" s="1065"/>
      <c r="CF22" s="1065"/>
      <c r="CG22" s="1065"/>
      <c r="CH22" s="1065"/>
      <c r="CI22" s="1065"/>
      <c r="CJ22" s="1065"/>
      <c r="CK22" s="1065"/>
      <c r="CL22" s="1065"/>
      <c r="CM22" s="1065"/>
      <c r="CN22" s="1065"/>
      <c r="CO22" s="1065"/>
      <c r="CP22" s="1065"/>
      <c r="CQ22" s="1065"/>
      <c r="CR22" s="361"/>
      <c r="CS22" s="1066" t="s">
        <v>539</v>
      </c>
      <c r="CT22" s="1066"/>
      <c r="CU22" s="1066"/>
      <c r="CV22" s="1066"/>
      <c r="CW22" s="1066"/>
      <c r="CX22" s="1066"/>
      <c r="CY22" s="1066"/>
      <c r="CZ22" s="1066"/>
      <c r="DA22" s="1065"/>
      <c r="DB22" s="1065"/>
      <c r="DC22" s="1065"/>
      <c r="DD22" s="1065"/>
      <c r="DE22" s="1065"/>
      <c r="DF22" s="1065"/>
      <c r="DG22" s="1065"/>
      <c r="DH22" s="1065"/>
      <c r="DI22" s="1065"/>
      <c r="DJ22" s="1065"/>
      <c r="DK22" s="1065"/>
      <c r="DL22" s="1065"/>
      <c r="DM22" s="1065"/>
      <c r="DN22" s="1065"/>
      <c r="DO22" s="1065"/>
      <c r="DP22" s="1065"/>
      <c r="DQ22" s="1065"/>
      <c r="DR22" s="1065"/>
      <c r="DS22" s="1065"/>
      <c r="DT22" s="1065"/>
      <c r="DU22" s="1065"/>
      <c r="DV22" s="1065"/>
      <c r="DW22" s="1065"/>
      <c r="DX22" s="1065"/>
      <c r="DY22" s="1065"/>
      <c r="DZ22" s="1065"/>
      <c r="EA22" s="1065"/>
      <c r="EB22" s="1065"/>
      <c r="EC22" s="1065"/>
      <c r="ED22" s="1065"/>
      <c r="EE22" s="1065"/>
      <c r="EF22" s="1065"/>
      <c r="EG22" s="1065"/>
      <c r="EH22" s="1065"/>
      <c r="EI22" s="1065"/>
      <c r="EJ22" s="1065"/>
      <c r="EK22" s="1065"/>
      <c r="EL22" s="1065"/>
      <c r="EM22" s="1065"/>
    </row>
    <row r="23" spans="1:143" ht="15" customHeight="1">
      <c r="A23" s="1066" t="s">
        <v>382</v>
      </c>
      <c r="B23" s="1066"/>
      <c r="C23" s="1066"/>
      <c r="D23" s="1066"/>
      <c r="E23" s="1066"/>
      <c r="F23" s="1066"/>
      <c r="G23" s="1066"/>
      <c r="H23" s="1066"/>
      <c r="I23" s="1069"/>
      <c r="J23" s="1070"/>
      <c r="K23" s="1070"/>
      <c r="L23" s="1070"/>
      <c r="M23" s="1070"/>
      <c r="N23" s="1070"/>
      <c r="O23" s="1070"/>
      <c r="P23" s="1070"/>
      <c r="Q23" s="1070"/>
      <c r="R23" s="1070"/>
      <c r="S23" s="1070"/>
      <c r="T23" s="1070"/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1"/>
      <c r="AV23" s="361"/>
      <c r="AW23" s="1066" t="s">
        <v>382</v>
      </c>
      <c r="AX23" s="1066"/>
      <c r="AY23" s="1066"/>
      <c r="AZ23" s="1066"/>
      <c r="BA23" s="1066"/>
      <c r="BB23" s="1066"/>
      <c r="BC23" s="1066"/>
      <c r="BD23" s="1066"/>
      <c r="BE23" s="1069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  <c r="BX23" s="1070"/>
      <c r="BY23" s="1070"/>
      <c r="BZ23" s="1070"/>
      <c r="CA23" s="1070"/>
      <c r="CB23" s="1070"/>
      <c r="CC23" s="1070"/>
      <c r="CD23" s="1070"/>
      <c r="CE23" s="1070"/>
      <c r="CF23" s="1070"/>
      <c r="CG23" s="1070"/>
      <c r="CH23" s="1070"/>
      <c r="CI23" s="1070"/>
      <c r="CJ23" s="1070"/>
      <c r="CK23" s="1070"/>
      <c r="CL23" s="1070"/>
      <c r="CM23" s="1070"/>
      <c r="CN23" s="1070"/>
      <c r="CO23" s="1070"/>
      <c r="CP23" s="1070"/>
      <c r="CQ23" s="1071"/>
      <c r="CR23" s="361"/>
      <c r="CS23" s="1066" t="s">
        <v>382</v>
      </c>
      <c r="CT23" s="1066"/>
      <c r="CU23" s="1066"/>
      <c r="CV23" s="1066"/>
      <c r="CW23" s="1066"/>
      <c r="CX23" s="1066"/>
      <c r="CY23" s="1066"/>
      <c r="CZ23" s="1066"/>
      <c r="DA23" s="1069"/>
      <c r="DB23" s="1070"/>
      <c r="DC23" s="1070"/>
      <c r="DD23" s="1070"/>
      <c r="DE23" s="1070"/>
      <c r="DF23" s="1070"/>
      <c r="DG23" s="1070"/>
      <c r="DH23" s="1070"/>
      <c r="DI23" s="1070"/>
      <c r="DJ23" s="1070"/>
      <c r="DK23" s="1070"/>
      <c r="DL23" s="1070"/>
      <c r="DM23" s="1070"/>
      <c r="DN23" s="1070"/>
      <c r="DO23" s="1070"/>
      <c r="DP23" s="1070"/>
      <c r="DQ23" s="1070"/>
      <c r="DR23" s="1070"/>
      <c r="DS23" s="1070"/>
      <c r="DT23" s="1070"/>
      <c r="DU23" s="1070"/>
      <c r="DV23" s="1070"/>
      <c r="DW23" s="1070"/>
      <c r="DX23" s="1070"/>
      <c r="DY23" s="1070"/>
      <c r="DZ23" s="1070"/>
      <c r="EA23" s="1070"/>
      <c r="EB23" s="1070"/>
      <c r="EC23" s="1070"/>
      <c r="ED23" s="1070"/>
      <c r="EE23" s="1070"/>
      <c r="EF23" s="1070"/>
      <c r="EG23" s="1070"/>
      <c r="EH23" s="1070"/>
      <c r="EI23" s="1070"/>
      <c r="EJ23" s="1070"/>
      <c r="EK23" s="1070"/>
      <c r="EL23" s="1070"/>
      <c r="EM23" s="1071"/>
    </row>
    <row r="24" spans="1:143" ht="15" customHeight="1">
      <c r="A24" s="1066" t="s">
        <v>540</v>
      </c>
      <c r="B24" s="1066"/>
      <c r="C24" s="1066"/>
      <c r="D24" s="1066"/>
      <c r="E24" s="1066"/>
      <c r="F24" s="1066"/>
      <c r="G24" s="1066"/>
      <c r="H24" s="1066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361"/>
      <c r="AW24" s="1066" t="s">
        <v>540</v>
      </c>
      <c r="AX24" s="1066"/>
      <c r="AY24" s="1066"/>
      <c r="AZ24" s="1066"/>
      <c r="BA24" s="1066"/>
      <c r="BB24" s="1066"/>
      <c r="BC24" s="1066"/>
      <c r="BD24" s="1066"/>
      <c r="BE24" s="1065"/>
      <c r="BF24" s="1065"/>
      <c r="BG24" s="1065"/>
      <c r="BH24" s="1065"/>
      <c r="BI24" s="1065"/>
      <c r="BJ24" s="1065"/>
      <c r="BK24" s="1065"/>
      <c r="BL24" s="1065"/>
      <c r="BM24" s="1065"/>
      <c r="BN24" s="1065"/>
      <c r="BO24" s="1065"/>
      <c r="BP24" s="1065"/>
      <c r="BQ24" s="1065"/>
      <c r="BR24" s="1065"/>
      <c r="BS24" s="1065"/>
      <c r="BT24" s="1065"/>
      <c r="BU24" s="1065"/>
      <c r="BV24" s="1065"/>
      <c r="BW24" s="1065"/>
      <c r="BX24" s="1065"/>
      <c r="BY24" s="1065"/>
      <c r="BZ24" s="1065"/>
      <c r="CA24" s="1065"/>
      <c r="CB24" s="1065"/>
      <c r="CC24" s="1065"/>
      <c r="CD24" s="1065"/>
      <c r="CE24" s="1065"/>
      <c r="CF24" s="1065"/>
      <c r="CG24" s="1065"/>
      <c r="CH24" s="1065"/>
      <c r="CI24" s="1065"/>
      <c r="CJ24" s="1065"/>
      <c r="CK24" s="1065"/>
      <c r="CL24" s="1065"/>
      <c r="CM24" s="1065"/>
      <c r="CN24" s="1065"/>
      <c r="CO24" s="1065"/>
      <c r="CP24" s="1065"/>
      <c r="CQ24" s="1065"/>
      <c r="CR24" s="361"/>
      <c r="CS24" s="1066" t="s">
        <v>540</v>
      </c>
      <c r="CT24" s="1066"/>
      <c r="CU24" s="1066"/>
      <c r="CV24" s="1066"/>
      <c r="CW24" s="1066"/>
      <c r="CX24" s="1066"/>
      <c r="CY24" s="1066"/>
      <c r="CZ24" s="1066"/>
      <c r="DA24" s="1065"/>
      <c r="DB24" s="1065"/>
      <c r="DC24" s="1065"/>
      <c r="DD24" s="1065"/>
      <c r="DE24" s="1065"/>
      <c r="DF24" s="1065"/>
      <c r="DG24" s="1065"/>
      <c r="DH24" s="1065"/>
      <c r="DI24" s="1065"/>
      <c r="DJ24" s="1065"/>
      <c r="DK24" s="1065"/>
      <c r="DL24" s="1065"/>
      <c r="DM24" s="1065"/>
      <c r="DN24" s="1065"/>
      <c r="DO24" s="1065"/>
      <c r="DP24" s="1065"/>
      <c r="DQ24" s="1065"/>
      <c r="DR24" s="1065"/>
      <c r="DS24" s="1065"/>
      <c r="DT24" s="1065"/>
      <c r="DU24" s="1065"/>
      <c r="DV24" s="1065"/>
      <c r="DW24" s="1065"/>
      <c r="DX24" s="1065"/>
      <c r="DY24" s="1065"/>
      <c r="DZ24" s="1065"/>
      <c r="EA24" s="1065"/>
      <c r="EB24" s="1065"/>
      <c r="EC24" s="1065"/>
      <c r="ED24" s="1065"/>
      <c r="EE24" s="1065"/>
      <c r="EF24" s="1065"/>
      <c r="EG24" s="1065"/>
      <c r="EH24" s="1065"/>
      <c r="EI24" s="1065"/>
      <c r="EJ24" s="1065"/>
      <c r="EK24" s="1065"/>
      <c r="EL24" s="1065"/>
      <c r="EM24" s="1065"/>
    </row>
    <row r="25" spans="1:143" ht="36" customHeight="1">
      <c r="A25" s="1066" t="s">
        <v>839</v>
      </c>
      <c r="B25" s="1066"/>
      <c r="C25" s="1066"/>
      <c r="D25" s="1066"/>
      <c r="E25" s="1066"/>
      <c r="F25" s="1066"/>
      <c r="G25" s="1066"/>
      <c r="H25" s="1066"/>
      <c r="I25" s="1069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1"/>
      <c r="AV25" s="361"/>
      <c r="AW25" s="1066" t="s">
        <v>839</v>
      </c>
      <c r="AX25" s="1066"/>
      <c r="AY25" s="1066"/>
      <c r="AZ25" s="1066"/>
      <c r="BA25" s="1066"/>
      <c r="BB25" s="1066"/>
      <c r="BC25" s="1066"/>
      <c r="BD25" s="1066"/>
      <c r="BE25" s="1069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1"/>
      <c r="CR25" s="361"/>
      <c r="CS25" s="1066" t="s">
        <v>839</v>
      </c>
      <c r="CT25" s="1066"/>
      <c r="CU25" s="1066"/>
      <c r="CV25" s="1066"/>
      <c r="CW25" s="1066"/>
      <c r="CX25" s="1066"/>
      <c r="CY25" s="1066"/>
      <c r="CZ25" s="1066"/>
      <c r="DA25" s="1069"/>
      <c r="DB25" s="1070"/>
      <c r="DC25" s="1070"/>
      <c r="DD25" s="1070"/>
      <c r="DE25" s="1070"/>
      <c r="DF25" s="1070"/>
      <c r="DG25" s="1070"/>
      <c r="DH25" s="1070"/>
      <c r="DI25" s="1070"/>
      <c r="DJ25" s="1070"/>
      <c r="DK25" s="1070"/>
      <c r="DL25" s="1070"/>
      <c r="DM25" s="1070"/>
      <c r="DN25" s="1070"/>
      <c r="DO25" s="1070"/>
      <c r="DP25" s="1070"/>
      <c r="DQ25" s="1070"/>
      <c r="DR25" s="1070"/>
      <c r="DS25" s="1070"/>
      <c r="DT25" s="1070"/>
      <c r="DU25" s="1070"/>
      <c r="DV25" s="1070"/>
      <c r="DW25" s="1070"/>
      <c r="DX25" s="1070"/>
      <c r="DY25" s="1070"/>
      <c r="DZ25" s="1070"/>
      <c r="EA25" s="1070"/>
      <c r="EB25" s="1070"/>
      <c r="EC25" s="1070"/>
      <c r="ED25" s="1070"/>
      <c r="EE25" s="1070"/>
      <c r="EF25" s="1070"/>
      <c r="EG25" s="1070"/>
      <c r="EH25" s="1070"/>
      <c r="EI25" s="1070"/>
      <c r="EJ25" s="1070"/>
      <c r="EK25" s="1070"/>
      <c r="EL25" s="1070"/>
      <c r="EM25" s="1071"/>
    </row>
    <row r="26" spans="1:143" ht="30" customHeight="1">
      <c r="A26" s="1066" t="s">
        <v>841</v>
      </c>
      <c r="B26" s="1066"/>
      <c r="C26" s="1066"/>
      <c r="D26" s="1066"/>
      <c r="E26" s="1066"/>
      <c r="F26" s="1066"/>
      <c r="G26" s="1066"/>
      <c r="H26" s="1066"/>
      <c r="I26" s="536" t="s">
        <v>523</v>
      </c>
      <c r="J26" s="1065"/>
      <c r="K26" s="1065"/>
      <c r="L26" s="1065"/>
      <c r="M26" s="540" t="s">
        <v>524</v>
      </c>
      <c r="N26" s="538"/>
      <c r="O26" s="1065"/>
      <c r="P26" s="1065"/>
      <c r="Q26" s="1065"/>
      <c r="R26" s="1065"/>
      <c r="S26" s="1065"/>
      <c r="T26" s="1065"/>
      <c r="U26" s="1065"/>
      <c r="V26" s="1065"/>
      <c r="W26" s="1065"/>
      <c r="X26" s="1065"/>
      <c r="Y26" s="1065"/>
      <c r="Z26" s="1065"/>
      <c r="AA26" s="1065"/>
      <c r="AB26" s="1065"/>
      <c r="AC26" s="1065"/>
      <c r="AD26" s="1065"/>
      <c r="AE26" s="1065"/>
      <c r="AF26" s="1065"/>
      <c r="AG26" s="1065"/>
      <c r="AH26" s="1065"/>
      <c r="AI26" s="1065"/>
      <c r="AJ26" s="538"/>
      <c r="AK26" s="1065"/>
      <c r="AL26" s="1065"/>
      <c r="AM26" s="1065"/>
      <c r="AN26" s="1065"/>
      <c r="AO26" s="1065"/>
      <c r="AP26" s="1065"/>
      <c r="AQ26" s="1065"/>
      <c r="AR26" s="1065"/>
      <c r="AS26" s="1065"/>
      <c r="AT26" s="538"/>
      <c r="AU26" s="539" t="s">
        <v>375</v>
      </c>
      <c r="AV26" s="361"/>
      <c r="AW26" s="1066" t="s">
        <v>841</v>
      </c>
      <c r="AX26" s="1066"/>
      <c r="AY26" s="1066"/>
      <c r="AZ26" s="1066"/>
      <c r="BA26" s="1066"/>
      <c r="BB26" s="1066"/>
      <c r="BC26" s="1066"/>
      <c r="BD26" s="1066"/>
      <c r="BE26" s="536" t="s">
        <v>523</v>
      </c>
      <c r="BF26" s="1065"/>
      <c r="BG26" s="1065"/>
      <c r="BH26" s="1065"/>
      <c r="BI26" s="540" t="s">
        <v>524</v>
      </c>
      <c r="BJ26" s="538"/>
      <c r="BK26" s="1065"/>
      <c r="BL26" s="1065"/>
      <c r="BM26" s="1065"/>
      <c r="BN26" s="1065"/>
      <c r="BO26" s="1065"/>
      <c r="BP26" s="1065"/>
      <c r="BQ26" s="1065"/>
      <c r="BR26" s="1065"/>
      <c r="BS26" s="1065"/>
      <c r="BT26" s="1065"/>
      <c r="BU26" s="1065"/>
      <c r="BV26" s="1065"/>
      <c r="BW26" s="1065"/>
      <c r="BX26" s="1065"/>
      <c r="BY26" s="1065"/>
      <c r="BZ26" s="1065"/>
      <c r="CA26" s="1065"/>
      <c r="CB26" s="1065"/>
      <c r="CC26" s="1065"/>
      <c r="CD26" s="1065"/>
      <c r="CE26" s="1065"/>
      <c r="CF26" s="538"/>
      <c r="CG26" s="1065"/>
      <c r="CH26" s="1065"/>
      <c r="CI26" s="1065"/>
      <c r="CJ26" s="1065"/>
      <c r="CK26" s="1065"/>
      <c r="CL26" s="1065"/>
      <c r="CM26" s="1065"/>
      <c r="CN26" s="1065"/>
      <c r="CO26" s="1065"/>
      <c r="CP26" s="538"/>
      <c r="CQ26" s="539" t="s">
        <v>375</v>
      </c>
      <c r="CR26" s="361"/>
      <c r="CS26" s="1066" t="s">
        <v>841</v>
      </c>
      <c r="CT26" s="1066"/>
      <c r="CU26" s="1066"/>
      <c r="CV26" s="1066"/>
      <c r="CW26" s="1066"/>
      <c r="CX26" s="1066"/>
      <c r="CY26" s="1066"/>
      <c r="CZ26" s="1066"/>
      <c r="DA26" s="536" t="s">
        <v>523</v>
      </c>
      <c r="DB26" s="1065"/>
      <c r="DC26" s="1065"/>
      <c r="DD26" s="1065"/>
      <c r="DE26" s="540" t="s">
        <v>524</v>
      </c>
      <c r="DF26" s="538"/>
      <c r="DG26" s="1065"/>
      <c r="DH26" s="1065"/>
      <c r="DI26" s="1065"/>
      <c r="DJ26" s="1065"/>
      <c r="DK26" s="1065"/>
      <c r="DL26" s="1065"/>
      <c r="DM26" s="1065"/>
      <c r="DN26" s="1065"/>
      <c r="DO26" s="1065"/>
      <c r="DP26" s="1065"/>
      <c r="DQ26" s="1065"/>
      <c r="DR26" s="1065"/>
      <c r="DS26" s="1065"/>
      <c r="DT26" s="1065"/>
      <c r="DU26" s="1065"/>
      <c r="DV26" s="1065"/>
      <c r="DW26" s="1065"/>
      <c r="DX26" s="1065"/>
      <c r="DY26" s="1065"/>
      <c r="DZ26" s="1065"/>
      <c r="EA26" s="1065"/>
      <c r="EB26" s="538"/>
      <c r="EC26" s="1065"/>
      <c r="ED26" s="1065"/>
      <c r="EE26" s="1065"/>
      <c r="EF26" s="1065"/>
      <c r="EG26" s="1065"/>
      <c r="EH26" s="1065"/>
      <c r="EI26" s="1065"/>
      <c r="EJ26" s="1065"/>
      <c r="EK26" s="1065"/>
      <c r="EL26" s="538"/>
      <c r="EM26" s="539" t="s">
        <v>375</v>
      </c>
    </row>
    <row r="27" spans="1:143" ht="57" customHeight="1">
      <c r="A27" s="1066" t="s">
        <v>735</v>
      </c>
      <c r="B27" s="1066"/>
      <c r="C27" s="1066"/>
      <c r="D27" s="1066"/>
      <c r="E27" s="1066"/>
      <c r="F27" s="1066"/>
      <c r="G27" s="1066"/>
      <c r="H27" s="1066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65"/>
      <c r="V27" s="1065"/>
      <c r="W27" s="1065"/>
      <c r="X27" s="1065"/>
      <c r="Y27" s="1065"/>
      <c r="Z27" s="1065"/>
      <c r="AA27" s="1065"/>
      <c r="AB27" s="1065"/>
      <c r="AC27" s="1065"/>
      <c r="AD27" s="1065"/>
      <c r="AE27" s="1065"/>
      <c r="AF27" s="1065"/>
      <c r="AG27" s="1065"/>
      <c r="AH27" s="1065"/>
      <c r="AI27" s="1065"/>
      <c r="AJ27" s="1065"/>
      <c r="AK27" s="1065"/>
      <c r="AL27" s="1065"/>
      <c r="AM27" s="1065"/>
      <c r="AN27" s="1065"/>
      <c r="AO27" s="1065"/>
      <c r="AP27" s="1065"/>
      <c r="AQ27" s="1065"/>
      <c r="AR27" s="1065"/>
      <c r="AS27" s="1065"/>
      <c r="AT27" s="1065"/>
      <c r="AU27" s="1065"/>
      <c r="AV27" s="361"/>
      <c r="AW27" s="1066" t="s">
        <v>735</v>
      </c>
      <c r="AX27" s="1066"/>
      <c r="AY27" s="1066"/>
      <c r="AZ27" s="1066"/>
      <c r="BA27" s="1066"/>
      <c r="BB27" s="1066"/>
      <c r="BC27" s="1066"/>
      <c r="BD27" s="1066"/>
      <c r="BE27" s="1065"/>
      <c r="BF27" s="1065"/>
      <c r="BG27" s="1065"/>
      <c r="BH27" s="1065"/>
      <c r="BI27" s="1065"/>
      <c r="BJ27" s="1065"/>
      <c r="BK27" s="1065"/>
      <c r="BL27" s="1065"/>
      <c r="BM27" s="1065"/>
      <c r="BN27" s="1065"/>
      <c r="BO27" s="1065"/>
      <c r="BP27" s="1065"/>
      <c r="BQ27" s="1065"/>
      <c r="BR27" s="1065"/>
      <c r="BS27" s="1065"/>
      <c r="BT27" s="1065"/>
      <c r="BU27" s="1065"/>
      <c r="BV27" s="1065"/>
      <c r="BW27" s="1065"/>
      <c r="BX27" s="1065"/>
      <c r="BY27" s="1065"/>
      <c r="BZ27" s="1065"/>
      <c r="CA27" s="1065"/>
      <c r="CB27" s="1065"/>
      <c r="CC27" s="1065"/>
      <c r="CD27" s="1065"/>
      <c r="CE27" s="1065"/>
      <c r="CF27" s="1065"/>
      <c r="CG27" s="1065"/>
      <c r="CH27" s="1065"/>
      <c r="CI27" s="1065"/>
      <c r="CJ27" s="1065"/>
      <c r="CK27" s="1065"/>
      <c r="CL27" s="1065"/>
      <c r="CM27" s="1065"/>
      <c r="CN27" s="1065"/>
      <c r="CO27" s="1065"/>
      <c r="CP27" s="1065"/>
      <c r="CQ27" s="1065"/>
      <c r="CR27" s="361"/>
      <c r="CS27" s="1066" t="s">
        <v>735</v>
      </c>
      <c r="CT27" s="1066"/>
      <c r="CU27" s="1066"/>
      <c r="CV27" s="1066"/>
      <c r="CW27" s="1066"/>
      <c r="CX27" s="1066"/>
      <c r="CY27" s="1066"/>
      <c r="CZ27" s="1066"/>
      <c r="DA27" s="1065"/>
      <c r="DB27" s="1065"/>
      <c r="DC27" s="1065"/>
      <c r="DD27" s="1065"/>
      <c r="DE27" s="1065"/>
      <c r="DF27" s="1065"/>
      <c r="DG27" s="1065"/>
      <c r="DH27" s="1065"/>
      <c r="DI27" s="1065"/>
      <c r="DJ27" s="1065"/>
      <c r="DK27" s="1065"/>
      <c r="DL27" s="1065"/>
      <c r="DM27" s="1065"/>
      <c r="DN27" s="1065"/>
      <c r="DO27" s="1065"/>
      <c r="DP27" s="1065"/>
      <c r="DQ27" s="1065"/>
      <c r="DR27" s="1065"/>
      <c r="DS27" s="1065"/>
      <c r="DT27" s="1065"/>
      <c r="DU27" s="1065"/>
      <c r="DV27" s="1065"/>
      <c r="DW27" s="1065"/>
      <c r="DX27" s="1065"/>
      <c r="DY27" s="1065"/>
      <c r="DZ27" s="1065"/>
      <c r="EA27" s="1065"/>
      <c r="EB27" s="1065"/>
      <c r="EC27" s="1065"/>
      <c r="ED27" s="1065"/>
      <c r="EE27" s="1065"/>
      <c r="EF27" s="1065"/>
      <c r="EG27" s="1065"/>
      <c r="EH27" s="1065"/>
      <c r="EI27" s="1065"/>
      <c r="EJ27" s="1065"/>
      <c r="EK27" s="1065"/>
      <c r="EL27" s="1065"/>
      <c r="EM27" s="1065"/>
    </row>
    <row r="28" spans="1:143" ht="18.75">
      <c r="A28" s="185"/>
      <c r="B28" s="1067"/>
      <c r="C28" s="1067"/>
      <c r="D28" s="1067"/>
      <c r="E28" s="1067"/>
      <c r="F28" s="1067"/>
      <c r="G28" s="1067"/>
      <c r="H28" s="1067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67"/>
      <c r="AY28" s="1067"/>
      <c r="AZ28" s="1067"/>
      <c r="BA28" s="1067"/>
      <c r="BB28" s="1067"/>
      <c r="BC28" s="1067"/>
      <c r="BD28" s="1067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67"/>
      <c r="CU28" s="1067"/>
      <c r="CV28" s="1067"/>
      <c r="CW28" s="1067"/>
      <c r="CX28" s="1067"/>
      <c r="CY28" s="1067"/>
      <c r="CZ28" s="1067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122" t="s">
        <v>736</v>
      </c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068">
        <f>I$4</f>
        <v>0</v>
      </c>
      <c r="AC29" s="1068"/>
      <c r="AD29" s="106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22" t="s">
        <v>736</v>
      </c>
      <c r="BB29" s="1122"/>
      <c r="BC29" s="1122"/>
      <c r="BD29" s="1122"/>
      <c r="BE29" s="1122"/>
      <c r="BF29" s="1122"/>
      <c r="BG29" s="1122"/>
      <c r="BH29" s="1122"/>
      <c r="BI29" s="1122"/>
      <c r="BJ29" s="1122"/>
      <c r="BK29" s="1122"/>
      <c r="BL29" s="1122"/>
      <c r="BM29" s="1122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  <c r="BX29" s="1068">
        <f>BE$4</f>
        <v>0</v>
      </c>
      <c r="BY29" s="1068"/>
      <c r="BZ29" s="1068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22" t="s">
        <v>736</v>
      </c>
      <c r="CX29" s="1122"/>
      <c r="CY29" s="1122"/>
      <c r="CZ29" s="1122"/>
      <c r="DA29" s="1122"/>
      <c r="DB29" s="1122"/>
      <c r="DC29" s="1122"/>
      <c r="DD29" s="1122"/>
      <c r="DE29" s="1122"/>
      <c r="DF29" s="1122"/>
      <c r="DG29" s="1122"/>
      <c r="DH29" s="1122"/>
      <c r="DI29" s="1122"/>
      <c r="DJ29" s="1122"/>
      <c r="DK29" s="1122"/>
      <c r="DL29" s="1122"/>
      <c r="DM29" s="1122"/>
      <c r="DN29" s="1122"/>
      <c r="DO29" s="1122"/>
      <c r="DP29" s="1122"/>
      <c r="DQ29" s="1122"/>
      <c r="DR29" s="1122"/>
      <c r="DS29" s="1122"/>
      <c r="DT29" s="1068">
        <f>DA$4</f>
        <v>0</v>
      </c>
      <c r="DU29" s="1068"/>
      <c r="DV29" s="1068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84" t="s">
        <v>1078</v>
      </c>
      <c r="C30" s="884"/>
      <c r="D30" s="884"/>
      <c r="E30" s="884"/>
      <c r="F30" s="884"/>
      <c r="G30" s="884"/>
      <c r="H30" s="884"/>
      <c r="I30" s="884"/>
      <c r="J30" s="884"/>
      <c r="K30" s="884"/>
      <c r="L30" s="884"/>
      <c r="M30" s="884"/>
      <c r="N30" s="884"/>
      <c r="O30" s="884"/>
      <c r="P30" s="884"/>
      <c r="Q30" s="884"/>
      <c r="R30" s="884"/>
      <c r="S30" s="884"/>
      <c r="T30" s="884"/>
      <c r="U30" s="884"/>
      <c r="V30" s="884"/>
      <c r="W30" s="884"/>
      <c r="X30" s="884"/>
      <c r="Y30" s="884"/>
      <c r="Z30" s="884"/>
      <c r="AA30" s="884"/>
      <c r="AB30" s="884"/>
      <c r="AC30" s="884"/>
      <c r="AD30" s="884"/>
      <c r="AE30" s="884"/>
      <c r="AF30" s="884"/>
      <c r="AG30" s="884"/>
      <c r="AH30" s="884"/>
      <c r="AI30" s="884"/>
      <c r="AJ30" s="884"/>
      <c r="AK30" s="884"/>
      <c r="AL30" s="884"/>
      <c r="AM30" s="884"/>
      <c r="AN30" s="884"/>
      <c r="AO30" s="884"/>
      <c r="AP30" s="884"/>
      <c r="AQ30" s="884"/>
      <c r="AR30" s="884"/>
      <c r="AS30" s="884"/>
      <c r="AT30" s="884"/>
      <c r="AU30" s="884"/>
      <c r="AW30" s="185"/>
      <c r="AX30" s="884" t="s">
        <v>1078</v>
      </c>
      <c r="AY30" s="884"/>
      <c r="AZ30" s="884"/>
      <c r="BA30" s="884"/>
      <c r="BB30" s="884"/>
      <c r="BC30" s="884"/>
      <c r="BD30" s="884"/>
      <c r="BE30" s="884"/>
      <c r="BF30" s="884"/>
      <c r="BG30" s="884"/>
      <c r="BH30" s="884"/>
      <c r="BI30" s="884"/>
      <c r="BJ30" s="884"/>
      <c r="BK30" s="884"/>
      <c r="BL30" s="884"/>
      <c r="BM30" s="884"/>
      <c r="BN30" s="884"/>
      <c r="BO30" s="884"/>
      <c r="BP30" s="884"/>
      <c r="BQ30" s="884"/>
      <c r="BR30" s="884"/>
      <c r="BS30" s="884"/>
      <c r="BT30" s="884"/>
      <c r="BU30" s="884"/>
      <c r="BV30" s="884"/>
      <c r="BW30" s="884"/>
      <c r="BX30" s="884"/>
      <c r="BY30" s="884"/>
      <c r="BZ30" s="884"/>
      <c r="CA30" s="884"/>
      <c r="CB30" s="884"/>
      <c r="CC30" s="884"/>
      <c r="CD30" s="884"/>
      <c r="CE30" s="884"/>
      <c r="CF30" s="884"/>
      <c r="CG30" s="884"/>
      <c r="CH30" s="884"/>
      <c r="CI30" s="884"/>
      <c r="CJ30" s="884"/>
      <c r="CK30" s="884"/>
      <c r="CL30" s="884"/>
      <c r="CM30" s="884"/>
      <c r="CN30" s="884"/>
      <c r="CO30" s="884"/>
      <c r="CP30" s="884"/>
      <c r="CQ30" s="884"/>
      <c r="CS30" s="185"/>
      <c r="CT30" s="884" t="s">
        <v>1078</v>
      </c>
      <c r="CU30" s="884"/>
      <c r="CV30" s="884"/>
      <c r="CW30" s="884"/>
      <c r="CX30" s="884"/>
      <c r="CY30" s="884"/>
      <c r="CZ30" s="884"/>
      <c r="DA30" s="884"/>
      <c r="DB30" s="884"/>
      <c r="DC30" s="884"/>
      <c r="DD30" s="884"/>
      <c r="DE30" s="884"/>
      <c r="DF30" s="884"/>
      <c r="DG30" s="884"/>
      <c r="DH30" s="884"/>
      <c r="DI30" s="884"/>
      <c r="DJ30" s="884"/>
      <c r="DK30" s="884"/>
      <c r="DL30" s="884"/>
      <c r="DM30" s="884"/>
      <c r="DN30" s="884"/>
      <c r="DO30" s="884"/>
      <c r="DP30" s="884"/>
      <c r="DQ30" s="884"/>
      <c r="DR30" s="884"/>
      <c r="DS30" s="884"/>
      <c r="DT30" s="884"/>
      <c r="DU30" s="884"/>
      <c r="DV30" s="884"/>
      <c r="DW30" s="884"/>
      <c r="DX30" s="884"/>
      <c r="DY30" s="884"/>
      <c r="DZ30" s="884"/>
      <c r="EA30" s="884"/>
      <c r="EB30" s="884"/>
      <c r="EC30" s="884"/>
      <c r="ED30" s="884"/>
      <c r="EE30" s="884"/>
      <c r="EF30" s="884"/>
      <c r="EG30" s="884"/>
      <c r="EH30" s="884"/>
      <c r="EI30" s="884"/>
      <c r="EJ30" s="884"/>
      <c r="EK30" s="884"/>
      <c r="EL30" s="884"/>
      <c r="EM30" s="884"/>
    </row>
    <row r="31" spans="1:143" s="241" customFormat="1" ht="42.75" customHeight="1">
      <c r="A31" s="185"/>
      <c r="B31" s="1120" t="str">
        <f>'Настройки ТИК'!$B$9</f>
        <v>${name_choice}</v>
      </c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120"/>
      <c r="R31" s="1120"/>
      <c r="S31" s="1120"/>
      <c r="T31" s="1120"/>
      <c r="U31" s="1120"/>
      <c r="V31" s="1120"/>
      <c r="W31" s="1120"/>
      <c r="X31" s="1120"/>
      <c r="Y31" s="1120"/>
      <c r="Z31" s="1120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120"/>
      <c r="AO31" s="1120"/>
      <c r="AP31" s="1120"/>
      <c r="AQ31" s="1120"/>
      <c r="AR31" s="1120"/>
      <c r="AS31" s="1120"/>
      <c r="AT31" s="1120"/>
      <c r="AU31" s="1120"/>
      <c r="AW31" s="185"/>
      <c r="AX31" s="1120" t="str">
        <f>'Настройки ТИК'!$B$9</f>
        <v>${name_choice}</v>
      </c>
      <c r="AY31" s="1120"/>
      <c r="AZ31" s="1120"/>
      <c r="BA31" s="1120"/>
      <c r="BB31" s="1120"/>
      <c r="BC31" s="1120"/>
      <c r="BD31" s="1120"/>
      <c r="BE31" s="1120"/>
      <c r="BF31" s="1120"/>
      <c r="BG31" s="1120"/>
      <c r="BH31" s="1120"/>
      <c r="BI31" s="1120"/>
      <c r="BJ31" s="1120"/>
      <c r="BK31" s="1120"/>
      <c r="BL31" s="1120"/>
      <c r="BM31" s="1120"/>
      <c r="BN31" s="1120"/>
      <c r="BO31" s="1120"/>
      <c r="BP31" s="1120"/>
      <c r="BQ31" s="1120"/>
      <c r="BR31" s="1120"/>
      <c r="BS31" s="1120"/>
      <c r="BT31" s="1120"/>
      <c r="BU31" s="1120"/>
      <c r="BV31" s="1120"/>
      <c r="BW31" s="1120"/>
      <c r="BX31" s="1120"/>
      <c r="BY31" s="1120"/>
      <c r="BZ31" s="1120"/>
      <c r="CA31" s="1120"/>
      <c r="CB31" s="1120"/>
      <c r="CC31" s="1120"/>
      <c r="CD31" s="1120"/>
      <c r="CE31" s="1120"/>
      <c r="CF31" s="1120"/>
      <c r="CG31" s="1120"/>
      <c r="CH31" s="1120"/>
      <c r="CI31" s="1120"/>
      <c r="CJ31" s="1120"/>
      <c r="CK31" s="1120"/>
      <c r="CL31" s="1120"/>
      <c r="CM31" s="1120"/>
      <c r="CN31" s="1120"/>
      <c r="CO31" s="1120"/>
      <c r="CP31" s="1120"/>
      <c r="CQ31" s="1120"/>
      <c r="CS31" s="185"/>
      <c r="CT31" s="1120" t="str">
        <f>'Настройки ТИК'!$B$9</f>
        <v>${name_choice}</v>
      </c>
      <c r="CU31" s="1120"/>
      <c r="CV31" s="1120"/>
      <c r="CW31" s="1120"/>
      <c r="CX31" s="1120"/>
      <c r="CY31" s="1120"/>
      <c r="CZ31" s="1120"/>
      <c r="DA31" s="1120"/>
      <c r="DB31" s="1120"/>
      <c r="DC31" s="1120"/>
      <c r="DD31" s="1120"/>
      <c r="DE31" s="1120"/>
      <c r="DF31" s="1120"/>
      <c r="DG31" s="1120"/>
      <c r="DH31" s="1120"/>
      <c r="DI31" s="1120"/>
      <c r="DJ31" s="1120"/>
      <c r="DK31" s="1120"/>
      <c r="DL31" s="1120"/>
      <c r="DM31" s="1120"/>
      <c r="DN31" s="1120"/>
      <c r="DO31" s="1120"/>
      <c r="DP31" s="1120"/>
      <c r="DQ31" s="1120"/>
      <c r="DR31" s="1120"/>
      <c r="DS31" s="1120"/>
      <c r="DT31" s="1120"/>
      <c r="DU31" s="1120"/>
      <c r="DV31" s="1120"/>
      <c r="DW31" s="1120"/>
      <c r="DX31" s="1120"/>
      <c r="DY31" s="1120"/>
      <c r="DZ31" s="1120"/>
      <c r="EA31" s="1120"/>
      <c r="EB31" s="1120"/>
      <c r="EC31" s="1120"/>
      <c r="ED31" s="1120"/>
      <c r="EE31" s="1120"/>
      <c r="EF31" s="1120"/>
      <c r="EG31" s="1120"/>
      <c r="EH31" s="1120"/>
      <c r="EI31" s="1120"/>
      <c r="EJ31" s="1120"/>
      <c r="EK31" s="1120"/>
      <c r="EL31" s="1120"/>
      <c r="EM31" s="1120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ht="18.75" customHeight="1">
      <c r="A33" s="185"/>
      <c r="B33" s="1000">
        <f>I$3</f>
        <v>0</v>
      </c>
      <c r="C33" s="1000"/>
      <c r="D33" s="1000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85"/>
      <c r="AA33" s="185"/>
      <c r="AB33" s="185"/>
      <c r="AC33" s="1001" t="s">
        <v>551</v>
      </c>
      <c r="AD33" s="1001"/>
      <c r="AE33" s="1001"/>
      <c r="AF33" s="1002">
        <f>J$5</f>
        <v>0</v>
      </c>
      <c r="AG33" s="1002"/>
      <c r="AH33" s="190" t="s">
        <v>524</v>
      </c>
      <c r="AI33" s="1002">
        <f>O$5</f>
        <v>0</v>
      </c>
      <c r="AJ33" s="1002"/>
      <c r="AK33" s="1002"/>
      <c r="AL33" s="1002"/>
      <c r="AM33" s="1002"/>
      <c r="AN33" s="1002"/>
      <c r="AO33" s="1002"/>
      <c r="AP33" s="997">
        <f>AK$5</f>
        <v>0</v>
      </c>
      <c r="AQ33" s="997"/>
      <c r="AR33" s="997"/>
      <c r="AS33" s="997"/>
      <c r="AT33" s="998" t="s">
        <v>375</v>
      </c>
      <c r="AU33" s="998"/>
      <c r="AW33" s="185"/>
      <c r="AX33" s="1000">
        <f>BE$3</f>
        <v>0</v>
      </c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85"/>
      <c r="BW33" s="185"/>
      <c r="BX33" s="185"/>
      <c r="BY33" s="1001" t="s">
        <v>551</v>
      </c>
      <c r="BZ33" s="1001"/>
      <c r="CA33" s="1001"/>
      <c r="CB33" s="1002">
        <f>BF$5</f>
        <v>0</v>
      </c>
      <c r="CC33" s="1002"/>
      <c r="CD33" s="190" t="s">
        <v>524</v>
      </c>
      <c r="CE33" s="1002">
        <f>BK$5</f>
        <v>0</v>
      </c>
      <c r="CF33" s="1002"/>
      <c r="CG33" s="1002"/>
      <c r="CH33" s="1002"/>
      <c r="CI33" s="1002"/>
      <c r="CJ33" s="1002"/>
      <c r="CK33" s="1002"/>
      <c r="CL33" s="997">
        <f>CG$5</f>
        <v>0</v>
      </c>
      <c r="CM33" s="997"/>
      <c r="CN33" s="997"/>
      <c r="CO33" s="997"/>
      <c r="CP33" s="998" t="s">
        <v>375</v>
      </c>
      <c r="CQ33" s="998"/>
      <c r="CS33" s="185"/>
      <c r="CT33" s="1000">
        <f>DA$3</f>
        <v>0</v>
      </c>
      <c r="CU33" s="1000"/>
      <c r="CV33" s="1000"/>
      <c r="CW33" s="1000"/>
      <c r="CX33" s="1000"/>
      <c r="CY33" s="1000"/>
      <c r="CZ33" s="1000"/>
      <c r="DA33" s="1000"/>
      <c r="DB33" s="1000"/>
      <c r="DC33" s="1000"/>
      <c r="DD33" s="1000"/>
      <c r="DE33" s="1000"/>
      <c r="DF33" s="1000"/>
      <c r="DG33" s="1000"/>
      <c r="DH33" s="1000"/>
      <c r="DI33" s="1000"/>
      <c r="DJ33" s="1000"/>
      <c r="DK33" s="1000"/>
      <c r="DL33" s="1000"/>
      <c r="DM33" s="1000"/>
      <c r="DN33" s="1000"/>
      <c r="DO33" s="1000"/>
      <c r="DP33" s="1000"/>
      <c r="DQ33" s="1000"/>
      <c r="DR33" s="185"/>
      <c r="DS33" s="185"/>
      <c r="DT33" s="185"/>
      <c r="DU33" s="1001" t="s">
        <v>551</v>
      </c>
      <c r="DV33" s="1001"/>
      <c r="DW33" s="1001"/>
      <c r="DX33" s="1002">
        <f>DB$5</f>
        <v>0</v>
      </c>
      <c r="DY33" s="1002"/>
      <c r="DZ33" s="190" t="s">
        <v>524</v>
      </c>
      <c r="EA33" s="1002">
        <f>DG$5</f>
        <v>0</v>
      </c>
      <c r="EB33" s="1002"/>
      <c r="EC33" s="1002"/>
      <c r="ED33" s="1002"/>
      <c r="EE33" s="1002"/>
      <c r="EF33" s="1002"/>
      <c r="EG33" s="1002"/>
      <c r="EH33" s="997">
        <f>EC$5</f>
        <v>0</v>
      </c>
      <c r="EI33" s="997"/>
      <c r="EJ33" s="997"/>
      <c r="EK33" s="997"/>
      <c r="EL33" s="998" t="s">
        <v>375</v>
      </c>
      <c r="EM33" s="998"/>
    </row>
    <row r="34" spans="1:143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240"/>
      <c r="AS34" s="240"/>
      <c r="AT34" s="240"/>
      <c r="AU34" s="240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240"/>
      <c r="CO34" s="240"/>
      <c r="CP34" s="240"/>
      <c r="CQ34" s="240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240"/>
      <c r="EK34" s="240"/>
      <c r="EL34" s="240"/>
      <c r="EM34" s="240"/>
    </row>
    <row r="35" spans="1:143" ht="18.75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129" t="e">
        <f>I$6</f>
        <v>#VALUE!</v>
      </c>
      <c r="AT35" s="1129"/>
      <c r="AU35" s="1129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129" t="e">
        <f>BE$6</f>
        <v>#VALUE!</v>
      </c>
      <c r="CP35" s="1129"/>
      <c r="CQ35" s="1129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129" t="e">
        <f>DA$6</f>
        <v>#VALUE!</v>
      </c>
      <c r="EL35" s="1129"/>
      <c r="EM35" s="1129"/>
    </row>
    <row r="36" spans="1:143" ht="18.75">
      <c r="A36" s="185"/>
      <c r="B36" s="1130" t="s">
        <v>738</v>
      </c>
      <c r="C36" s="1130"/>
      <c r="D36" s="1130"/>
      <c r="E36" s="1130"/>
      <c r="F36" s="1130"/>
      <c r="G36" s="1130"/>
      <c r="H36" s="1130"/>
      <c r="I36" s="1130"/>
      <c r="J36" s="1130"/>
      <c r="K36" s="1130"/>
      <c r="L36" s="1130"/>
      <c r="M36" s="1130"/>
      <c r="N36" s="1130"/>
      <c r="O36" s="1130"/>
      <c r="P36" s="1130"/>
      <c r="Q36" s="1130"/>
      <c r="R36" s="1130"/>
      <c r="S36" s="1130"/>
      <c r="T36" s="1130"/>
      <c r="U36" s="1130"/>
      <c r="V36" s="1130"/>
      <c r="W36" s="1130"/>
      <c r="X36" s="1130"/>
      <c r="Y36" s="1130"/>
      <c r="Z36" s="1130"/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130"/>
      <c r="AO36" s="1130"/>
      <c r="AP36" s="1130"/>
      <c r="AQ36" s="1130"/>
      <c r="AR36" s="1130"/>
      <c r="AS36" s="1130"/>
      <c r="AT36" s="1130"/>
      <c r="AU36" s="1130"/>
      <c r="AW36" s="185"/>
      <c r="AX36" s="1130" t="s">
        <v>738</v>
      </c>
      <c r="AY36" s="1130"/>
      <c r="AZ36" s="1130"/>
      <c r="BA36" s="1130"/>
      <c r="BB36" s="1130"/>
      <c r="BC36" s="1130"/>
      <c r="BD36" s="1130"/>
      <c r="BE36" s="1130"/>
      <c r="BF36" s="1130"/>
      <c r="BG36" s="1130"/>
      <c r="BH36" s="1130"/>
      <c r="BI36" s="1130"/>
      <c r="BJ36" s="1130"/>
      <c r="BK36" s="1130"/>
      <c r="BL36" s="1130"/>
      <c r="BM36" s="1130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  <c r="BX36" s="1130"/>
      <c r="BY36" s="1130"/>
      <c r="BZ36" s="1130"/>
      <c r="CA36" s="1130"/>
      <c r="CB36" s="1130"/>
      <c r="CC36" s="1130"/>
      <c r="CD36" s="1130"/>
      <c r="CE36" s="1130"/>
      <c r="CF36" s="1130"/>
      <c r="CG36" s="1130"/>
      <c r="CH36" s="1130"/>
      <c r="CI36" s="1130"/>
      <c r="CJ36" s="1130"/>
      <c r="CK36" s="1130"/>
      <c r="CL36" s="1130"/>
      <c r="CM36" s="1130"/>
      <c r="CN36" s="1130"/>
      <c r="CO36" s="1130"/>
      <c r="CP36" s="1130"/>
      <c r="CQ36" s="1130"/>
      <c r="CS36" s="185"/>
      <c r="CT36" s="1130" t="s">
        <v>738</v>
      </c>
      <c r="CU36" s="1130"/>
      <c r="CV36" s="1130"/>
      <c r="CW36" s="1130"/>
      <c r="CX36" s="1130"/>
      <c r="CY36" s="1130"/>
      <c r="CZ36" s="1130"/>
      <c r="DA36" s="1130"/>
      <c r="DB36" s="1130"/>
      <c r="DC36" s="1130"/>
      <c r="DD36" s="1130"/>
      <c r="DE36" s="1130"/>
      <c r="DF36" s="1130"/>
      <c r="DG36" s="1130"/>
      <c r="DH36" s="1130"/>
      <c r="DI36" s="1130"/>
      <c r="DJ36" s="1130"/>
      <c r="DK36" s="1130"/>
      <c r="DL36" s="1130"/>
      <c r="DM36" s="1130"/>
      <c r="DN36" s="1130"/>
      <c r="DO36" s="1130"/>
      <c r="DP36" s="1130"/>
      <c r="DQ36" s="1130"/>
      <c r="DR36" s="1130"/>
      <c r="DS36" s="1130"/>
      <c r="DT36" s="1130"/>
      <c r="DU36" s="1130"/>
      <c r="DV36" s="1130"/>
      <c r="DW36" s="1130"/>
      <c r="DX36" s="1130"/>
      <c r="DY36" s="1130"/>
      <c r="DZ36" s="1130"/>
      <c r="EA36" s="1130"/>
      <c r="EB36" s="1130"/>
      <c r="EC36" s="1130"/>
      <c r="ED36" s="1130"/>
      <c r="EE36" s="1130"/>
      <c r="EF36" s="1130"/>
      <c r="EG36" s="1130"/>
      <c r="EH36" s="1130"/>
      <c r="EI36" s="1130"/>
      <c r="EJ36" s="1130"/>
      <c r="EK36" s="1130"/>
      <c r="EL36" s="1130"/>
      <c r="EM36" s="1130"/>
    </row>
    <row r="37" spans="1:143" ht="18.75" customHeight="1">
      <c r="A37" s="185"/>
      <c r="B37" s="1115">
        <f>I$10</f>
        <v>0</v>
      </c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6" t="s">
        <v>739</v>
      </c>
      <c r="AK37" s="1116"/>
      <c r="AL37" s="1116"/>
      <c r="AM37" s="1116"/>
      <c r="AN37" s="1116"/>
      <c r="AO37" s="1116"/>
      <c r="AP37" s="1116"/>
      <c r="AQ37" s="1116"/>
      <c r="AR37" s="1116"/>
      <c r="AS37" s="1116"/>
      <c r="AT37" s="1116"/>
      <c r="AU37" s="1116"/>
      <c r="AW37" s="185"/>
      <c r="AX37" s="1115">
        <f>BE$10</f>
        <v>0</v>
      </c>
      <c r="AY37" s="1115"/>
      <c r="AZ37" s="1115"/>
      <c r="BA37" s="1115"/>
      <c r="BB37" s="1115"/>
      <c r="BC37" s="1115"/>
      <c r="BD37" s="1115"/>
      <c r="BE37" s="1115"/>
      <c r="BF37" s="1115"/>
      <c r="BG37" s="1115"/>
      <c r="BH37" s="1115"/>
      <c r="BI37" s="1115"/>
      <c r="BJ37" s="1115"/>
      <c r="BK37" s="1115"/>
      <c r="BL37" s="1115"/>
      <c r="BM37" s="1115"/>
      <c r="BN37" s="1115"/>
      <c r="BO37" s="1115"/>
      <c r="BP37" s="1115"/>
      <c r="BQ37" s="1115"/>
      <c r="BR37" s="1115"/>
      <c r="BS37" s="1115"/>
      <c r="BT37" s="1115"/>
      <c r="BU37" s="1115"/>
      <c r="BV37" s="1115"/>
      <c r="BW37" s="1115"/>
      <c r="BX37" s="1115"/>
      <c r="BY37" s="1115"/>
      <c r="BZ37" s="1115"/>
      <c r="CA37" s="1115"/>
      <c r="CB37" s="1115"/>
      <c r="CC37" s="1115"/>
      <c r="CD37" s="1115"/>
      <c r="CE37" s="1115"/>
      <c r="CF37" s="1116" t="s">
        <v>739</v>
      </c>
      <c r="CG37" s="1116"/>
      <c r="CH37" s="1116"/>
      <c r="CI37" s="1116"/>
      <c r="CJ37" s="1116"/>
      <c r="CK37" s="1116"/>
      <c r="CL37" s="1116"/>
      <c r="CM37" s="1116"/>
      <c r="CN37" s="1116"/>
      <c r="CO37" s="1116"/>
      <c r="CP37" s="1116"/>
      <c r="CQ37" s="1116"/>
      <c r="CS37" s="185"/>
      <c r="CT37" s="1115">
        <f>DA$10</f>
        <v>0</v>
      </c>
      <c r="CU37" s="1115"/>
      <c r="CV37" s="1115"/>
      <c r="CW37" s="1115"/>
      <c r="CX37" s="1115"/>
      <c r="CY37" s="1115"/>
      <c r="CZ37" s="1115"/>
      <c r="DA37" s="1115"/>
      <c r="DB37" s="1115"/>
      <c r="DC37" s="1115"/>
      <c r="DD37" s="1115"/>
      <c r="DE37" s="1115"/>
      <c r="DF37" s="1115"/>
      <c r="DG37" s="1115"/>
      <c r="DH37" s="1115"/>
      <c r="DI37" s="1115"/>
      <c r="DJ37" s="1115"/>
      <c r="DK37" s="1115"/>
      <c r="DL37" s="1115"/>
      <c r="DM37" s="1115"/>
      <c r="DN37" s="1115"/>
      <c r="DO37" s="1115"/>
      <c r="DP37" s="1115"/>
      <c r="DQ37" s="1115"/>
      <c r="DR37" s="1115"/>
      <c r="DS37" s="1115"/>
      <c r="DT37" s="1115"/>
      <c r="DU37" s="1115"/>
      <c r="DV37" s="1115"/>
      <c r="DW37" s="1115"/>
      <c r="DX37" s="1115"/>
      <c r="DY37" s="1115"/>
      <c r="DZ37" s="1115"/>
      <c r="EA37" s="1115"/>
      <c r="EB37" s="1116" t="s">
        <v>739</v>
      </c>
      <c r="EC37" s="1116"/>
      <c r="ED37" s="1116"/>
      <c r="EE37" s="1116"/>
      <c r="EF37" s="1116"/>
      <c r="EG37" s="1116"/>
      <c r="EH37" s="1116"/>
      <c r="EI37" s="1116"/>
      <c r="EJ37" s="1116"/>
      <c r="EK37" s="1116"/>
      <c r="EL37" s="1116"/>
      <c r="EM37" s="1116"/>
    </row>
    <row r="38" spans="1:143" ht="57.75" customHeight="1">
      <c r="A38" s="185"/>
      <c r="B38" s="991" t="s">
        <v>836</v>
      </c>
      <c r="C38" s="991"/>
      <c r="D38" s="991"/>
      <c r="E38" s="991"/>
      <c r="F38" s="991"/>
      <c r="G38" s="991"/>
      <c r="H38" s="991"/>
      <c r="I38" s="991"/>
      <c r="J38" s="991"/>
      <c r="K38" s="991"/>
      <c r="L38" s="991"/>
      <c r="M38" s="991"/>
      <c r="N38" s="991"/>
      <c r="O38" s="991"/>
      <c r="P38" s="991"/>
      <c r="Q38" s="991"/>
      <c r="R38" s="991"/>
      <c r="S38" s="991"/>
      <c r="T38" s="991"/>
      <c r="U38" s="991"/>
      <c r="V38" s="991"/>
      <c r="W38" s="991"/>
      <c r="X38" s="991"/>
      <c r="Y38" s="991"/>
      <c r="Z38" s="991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W38" s="185"/>
      <c r="AX38" s="991" t="s">
        <v>836</v>
      </c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  <c r="BU38" s="991"/>
      <c r="BV38" s="991"/>
      <c r="BW38" s="991"/>
      <c r="BX38" s="991"/>
      <c r="BY38" s="991"/>
      <c r="BZ38" s="991"/>
      <c r="CA38" s="991"/>
      <c r="CB38" s="991"/>
      <c r="CC38" s="991"/>
      <c r="CD38" s="991"/>
      <c r="CE38" s="991"/>
      <c r="CF38" s="991"/>
      <c r="CG38" s="991"/>
      <c r="CH38" s="991"/>
      <c r="CI38" s="991"/>
      <c r="CJ38" s="991"/>
      <c r="CK38" s="991"/>
      <c r="CL38" s="991"/>
      <c r="CM38" s="991"/>
      <c r="CN38" s="991"/>
      <c r="CO38" s="991"/>
      <c r="CP38" s="991"/>
      <c r="CQ38" s="991"/>
      <c r="CS38" s="185"/>
      <c r="CT38" s="991" t="s">
        <v>836</v>
      </c>
      <c r="CU38" s="991"/>
      <c r="CV38" s="991"/>
      <c r="CW38" s="991"/>
      <c r="CX38" s="991"/>
      <c r="CY38" s="991"/>
      <c r="CZ38" s="991"/>
      <c r="DA38" s="991"/>
      <c r="DB38" s="991"/>
      <c r="DC38" s="991"/>
      <c r="DD38" s="991"/>
      <c r="DE38" s="991"/>
      <c r="DF38" s="991"/>
      <c r="DG38" s="991"/>
      <c r="DH38" s="991"/>
      <c r="DI38" s="991"/>
      <c r="DJ38" s="991"/>
      <c r="DK38" s="991"/>
      <c r="DL38" s="991"/>
      <c r="DM38" s="991"/>
      <c r="DN38" s="991"/>
      <c r="DO38" s="991"/>
      <c r="DP38" s="991"/>
      <c r="DQ38" s="991"/>
      <c r="DR38" s="991"/>
      <c r="DS38" s="991"/>
      <c r="DT38" s="991"/>
      <c r="DU38" s="991"/>
      <c r="DV38" s="991"/>
      <c r="DW38" s="991"/>
      <c r="DX38" s="991"/>
      <c r="DY38" s="991"/>
      <c r="DZ38" s="991"/>
      <c r="EA38" s="991"/>
      <c r="EB38" s="991"/>
      <c r="EC38" s="991"/>
      <c r="ED38" s="991"/>
      <c r="EE38" s="991"/>
      <c r="EF38" s="991"/>
      <c r="EG38" s="991"/>
      <c r="EH38" s="991"/>
      <c r="EI38" s="991"/>
      <c r="EJ38" s="991"/>
      <c r="EK38" s="991"/>
      <c r="EL38" s="991"/>
      <c r="EM38" s="991"/>
    </row>
    <row r="39" spans="1:143" ht="18.75">
      <c r="A39" s="185"/>
      <c r="B39" s="1047">
        <f>I$16</f>
        <v>0</v>
      </c>
      <c r="C39" s="1047"/>
      <c r="D39" s="1047"/>
      <c r="E39" s="1047"/>
      <c r="F39" s="1047"/>
      <c r="G39" s="1047"/>
      <c r="H39" s="1047"/>
      <c r="I39" s="1047"/>
      <c r="J39" s="1047"/>
      <c r="K39" s="1047"/>
      <c r="L39" s="1047"/>
      <c r="M39" s="1047"/>
      <c r="N39" s="1047"/>
      <c r="O39" s="1047"/>
      <c r="P39" s="1047"/>
      <c r="Q39" s="1047"/>
      <c r="R39" s="1047"/>
      <c r="S39" s="1047"/>
      <c r="T39" s="1047"/>
      <c r="U39" s="1047"/>
      <c r="V39" s="1047"/>
      <c r="W39" s="1047"/>
      <c r="X39" s="1047"/>
      <c r="Y39" s="1047"/>
      <c r="Z39" s="1047"/>
      <c r="AA39" s="1047"/>
      <c r="AB39" s="1047"/>
      <c r="AC39" s="1047"/>
      <c r="AD39" s="1047"/>
      <c r="AE39" s="1047"/>
      <c r="AF39" s="1047"/>
      <c r="AG39" s="1047"/>
      <c r="AH39" s="1047"/>
      <c r="AI39" s="1047"/>
      <c r="AJ39" s="1047"/>
      <c r="AK39" s="1047"/>
      <c r="AL39" s="1047"/>
      <c r="AM39" s="1047"/>
      <c r="AN39" s="1047"/>
      <c r="AO39" s="1047"/>
      <c r="AP39" s="1047"/>
      <c r="AQ39" s="1047"/>
      <c r="AR39" s="1047"/>
      <c r="AS39" s="1047"/>
      <c r="AT39" s="1047"/>
      <c r="AU39" s="1047"/>
      <c r="AW39" s="185"/>
      <c r="AX39" s="1047">
        <f>BE$16</f>
        <v>0</v>
      </c>
      <c r="AY39" s="1047"/>
      <c r="AZ39" s="1047"/>
      <c r="BA39" s="1047"/>
      <c r="BB39" s="1047"/>
      <c r="BC39" s="1047"/>
      <c r="BD39" s="1047"/>
      <c r="BE39" s="1047"/>
      <c r="BF39" s="1047"/>
      <c r="BG39" s="1047"/>
      <c r="BH39" s="1047"/>
      <c r="BI39" s="1047"/>
      <c r="BJ39" s="1047"/>
      <c r="BK39" s="1047"/>
      <c r="BL39" s="1047"/>
      <c r="BM39" s="1047"/>
      <c r="BN39" s="1047"/>
      <c r="BO39" s="1047"/>
      <c r="BP39" s="1047"/>
      <c r="BQ39" s="1047"/>
      <c r="BR39" s="1047"/>
      <c r="BS39" s="1047"/>
      <c r="BT39" s="1047"/>
      <c r="BU39" s="1047"/>
      <c r="BV39" s="1047"/>
      <c r="BW39" s="1047"/>
      <c r="BX39" s="1047"/>
      <c r="BY39" s="1047"/>
      <c r="BZ39" s="1047"/>
      <c r="CA39" s="1047"/>
      <c r="CB39" s="1047"/>
      <c r="CC39" s="1047"/>
      <c r="CD39" s="1047"/>
      <c r="CE39" s="1047"/>
      <c r="CF39" s="1047"/>
      <c r="CG39" s="1047"/>
      <c r="CH39" s="1047"/>
      <c r="CI39" s="1047"/>
      <c r="CJ39" s="1047"/>
      <c r="CK39" s="1047"/>
      <c r="CL39" s="1047"/>
      <c r="CM39" s="1047"/>
      <c r="CN39" s="1047"/>
      <c r="CO39" s="1047"/>
      <c r="CP39" s="1047"/>
      <c r="CQ39" s="1047"/>
      <c r="CS39" s="185"/>
      <c r="CT39" s="1047">
        <f>DA$16</f>
        <v>0</v>
      </c>
      <c r="CU39" s="1047"/>
      <c r="CV39" s="1047"/>
      <c r="CW39" s="1047"/>
      <c r="CX39" s="1047"/>
      <c r="CY39" s="1047"/>
      <c r="CZ39" s="1047"/>
      <c r="DA39" s="1047"/>
      <c r="DB39" s="1047"/>
      <c r="DC39" s="1047"/>
      <c r="DD39" s="1047"/>
      <c r="DE39" s="1047"/>
      <c r="DF39" s="1047"/>
      <c r="DG39" s="1047"/>
      <c r="DH39" s="1047"/>
      <c r="DI39" s="1047"/>
      <c r="DJ39" s="1047"/>
      <c r="DK39" s="1047"/>
      <c r="DL39" s="1047"/>
      <c r="DM39" s="1047"/>
      <c r="DN39" s="1047"/>
      <c r="DO39" s="1047"/>
      <c r="DP39" s="1047"/>
      <c r="DQ39" s="1047"/>
      <c r="DR39" s="1047"/>
      <c r="DS39" s="1047"/>
      <c r="DT39" s="1047"/>
      <c r="DU39" s="1047"/>
      <c r="DV39" s="1047"/>
      <c r="DW39" s="1047"/>
      <c r="DX39" s="1047"/>
      <c r="DY39" s="1047"/>
      <c r="DZ39" s="1047"/>
      <c r="EA39" s="1047"/>
      <c r="EB39" s="1047"/>
      <c r="EC39" s="1047"/>
      <c r="ED39" s="1047"/>
      <c r="EE39" s="1047"/>
      <c r="EF39" s="1047"/>
      <c r="EG39" s="1047"/>
      <c r="EH39" s="1047"/>
      <c r="EI39" s="1047"/>
      <c r="EJ39" s="1047"/>
      <c r="EK39" s="1047"/>
      <c r="EL39" s="1047"/>
      <c r="EM39" s="1047"/>
    </row>
    <row r="40" spans="1:143" ht="40.5" customHeight="1">
      <c r="B40" s="991" t="s">
        <v>741</v>
      </c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D40" s="991"/>
      <c r="AE40" s="991"/>
      <c r="AF40" s="991"/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W40" s="241"/>
      <c r="AX40" s="991" t="s">
        <v>741</v>
      </c>
      <c r="AY40" s="991"/>
      <c r="AZ40" s="991"/>
      <c r="BA40" s="991"/>
      <c r="BB40" s="991"/>
      <c r="BC40" s="991"/>
      <c r="BD40" s="991"/>
      <c r="BE40" s="991"/>
      <c r="BF40" s="991"/>
      <c r="BG40" s="991"/>
      <c r="BH40" s="991"/>
      <c r="BI40" s="991"/>
      <c r="BJ40" s="991"/>
      <c r="BK40" s="991"/>
      <c r="BL40" s="991"/>
      <c r="BM40" s="991"/>
      <c r="BN40" s="991"/>
      <c r="BO40" s="991"/>
      <c r="BP40" s="991"/>
      <c r="BQ40" s="991"/>
      <c r="BR40" s="991"/>
      <c r="BS40" s="991"/>
      <c r="BT40" s="991"/>
      <c r="BU40" s="991"/>
      <c r="BV40" s="991"/>
      <c r="BW40" s="991"/>
      <c r="BX40" s="991"/>
      <c r="BY40" s="991"/>
      <c r="BZ40" s="991"/>
      <c r="CA40" s="991"/>
      <c r="CB40" s="991"/>
      <c r="CC40" s="991"/>
      <c r="CD40" s="991"/>
      <c r="CE40" s="991"/>
      <c r="CF40" s="991"/>
      <c r="CG40" s="991"/>
      <c r="CH40" s="991"/>
      <c r="CI40" s="991"/>
      <c r="CJ40" s="991"/>
      <c r="CK40" s="991"/>
      <c r="CL40" s="991"/>
      <c r="CM40" s="991"/>
      <c r="CN40" s="991"/>
      <c r="CO40" s="991"/>
      <c r="CP40" s="991"/>
      <c r="CQ40" s="991"/>
      <c r="CS40" s="241"/>
      <c r="CT40" s="991" t="s">
        <v>741</v>
      </c>
      <c r="CU40" s="991"/>
      <c r="CV40" s="991"/>
      <c r="CW40" s="991"/>
      <c r="CX40" s="991"/>
      <c r="CY40" s="991"/>
      <c r="CZ40" s="991"/>
      <c r="DA40" s="991"/>
      <c r="DB40" s="991"/>
      <c r="DC40" s="991"/>
      <c r="DD40" s="991"/>
      <c r="DE40" s="991"/>
      <c r="DF40" s="991"/>
      <c r="DG40" s="991"/>
      <c r="DH40" s="991"/>
      <c r="DI40" s="991"/>
      <c r="DJ40" s="991"/>
      <c r="DK40" s="991"/>
      <c r="DL40" s="991"/>
      <c r="DM40" s="991"/>
      <c r="DN40" s="991"/>
      <c r="DO40" s="991"/>
      <c r="DP40" s="991"/>
      <c r="DQ40" s="991"/>
      <c r="DR40" s="991"/>
      <c r="DS40" s="991"/>
      <c r="DT40" s="991"/>
      <c r="DU40" s="991"/>
      <c r="DV40" s="991"/>
      <c r="DW40" s="991"/>
      <c r="DX40" s="991"/>
      <c r="DY40" s="991"/>
      <c r="DZ40" s="991"/>
      <c r="EA40" s="991"/>
      <c r="EB40" s="991"/>
      <c r="EC40" s="991"/>
      <c r="ED40" s="991"/>
      <c r="EE40" s="991"/>
      <c r="EF40" s="991"/>
      <c r="EG40" s="991"/>
      <c r="EH40" s="991"/>
      <c r="EI40" s="991"/>
      <c r="EJ40" s="991"/>
      <c r="EK40" s="991"/>
      <c r="EL40" s="991"/>
      <c r="EM40" s="991"/>
    </row>
    <row r="41" spans="1:143" ht="16.5">
      <c r="A41" s="185"/>
      <c r="B41" s="1034" t="s">
        <v>556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W41" s="185"/>
      <c r="AX41" s="1034" t="s">
        <v>556</v>
      </c>
      <c r="AY41" s="1034"/>
      <c r="AZ41" s="1034"/>
      <c r="BA41" s="1034"/>
      <c r="BB41" s="1034"/>
      <c r="BC41" s="1034"/>
      <c r="BD41" s="1034"/>
      <c r="BE41" s="1034"/>
      <c r="BF41" s="1034"/>
      <c r="BG41" s="1034"/>
      <c r="BH41" s="1034"/>
      <c r="BI41" s="1034"/>
      <c r="BJ41" s="1034"/>
      <c r="BK41" s="1034"/>
      <c r="BL41" s="1034"/>
      <c r="BM41" s="1034"/>
      <c r="BN41" s="1034"/>
      <c r="BO41" s="1034"/>
      <c r="BP41" s="1034"/>
      <c r="BQ41" s="1034"/>
      <c r="BR41" s="1034"/>
      <c r="BS41" s="1034"/>
      <c r="BT41" s="1034"/>
      <c r="BU41" s="1034"/>
      <c r="BV41" s="1034"/>
      <c r="BW41" s="1034"/>
      <c r="BX41" s="1034"/>
      <c r="BY41" s="1034"/>
      <c r="BZ41" s="1034"/>
      <c r="CA41" s="1034"/>
      <c r="CB41" s="1034"/>
      <c r="CC41" s="1034"/>
      <c r="CD41" s="1034"/>
      <c r="CE41" s="1034"/>
      <c r="CF41" s="1034"/>
      <c r="CG41" s="1034"/>
      <c r="CH41" s="1034"/>
      <c r="CI41" s="1034"/>
      <c r="CJ41" s="1034"/>
      <c r="CK41" s="1034"/>
      <c r="CL41" s="1034"/>
      <c r="CM41" s="1034"/>
      <c r="CN41" s="1034"/>
      <c r="CO41" s="1034"/>
      <c r="CP41" s="1034"/>
      <c r="CQ41" s="1034"/>
      <c r="CS41" s="185"/>
      <c r="CT41" s="1034" t="s">
        <v>556</v>
      </c>
      <c r="CU41" s="1034"/>
      <c r="CV41" s="1034"/>
      <c r="CW41" s="1034"/>
      <c r="CX41" s="1034"/>
      <c r="CY41" s="1034"/>
      <c r="CZ41" s="1034"/>
      <c r="DA41" s="1034"/>
      <c r="DB41" s="1034"/>
      <c r="DC41" s="1034"/>
      <c r="DD41" s="1034"/>
      <c r="DE41" s="1034"/>
      <c r="DF41" s="1034"/>
      <c r="DG41" s="1034"/>
      <c r="DH41" s="1034"/>
      <c r="DI41" s="1034"/>
      <c r="DJ41" s="1034"/>
      <c r="DK41" s="1034"/>
      <c r="DL41" s="1034"/>
      <c r="DM41" s="1034"/>
      <c r="DN41" s="1034"/>
      <c r="DO41" s="1034"/>
      <c r="DP41" s="1034"/>
      <c r="DQ41" s="1034"/>
      <c r="DR41" s="1034"/>
      <c r="DS41" s="1034"/>
      <c r="DT41" s="1034"/>
      <c r="DU41" s="1034"/>
      <c r="DV41" s="1034"/>
      <c r="DW41" s="1034"/>
      <c r="DX41" s="1034"/>
      <c r="DY41" s="1034"/>
      <c r="DZ41" s="1034"/>
      <c r="EA41" s="1034"/>
      <c r="EB41" s="1034"/>
      <c r="EC41" s="1034"/>
      <c r="ED41" s="1034"/>
      <c r="EE41" s="1034"/>
      <c r="EF41" s="1034"/>
      <c r="EG41" s="1034"/>
      <c r="EH41" s="1034"/>
      <c r="EI41" s="1034"/>
      <c r="EJ41" s="1034"/>
      <c r="EK41" s="1034"/>
      <c r="EL41" s="1034"/>
      <c r="EM41" s="1034"/>
    </row>
    <row r="42" spans="1:143" ht="18.75" customHeight="1">
      <c r="A42" s="185"/>
      <c r="B42" s="193"/>
      <c r="C42" s="193"/>
      <c r="D42" s="1061" t="s">
        <v>557</v>
      </c>
      <c r="E42" s="1061"/>
      <c r="F42" s="1126" t="s">
        <v>804</v>
      </c>
      <c r="G42" s="1126"/>
      <c r="H42" s="1126"/>
      <c r="I42" s="1126"/>
      <c r="J42" s="1126"/>
      <c r="K42" s="1126"/>
      <c r="L42" s="1126"/>
      <c r="M42" s="1126"/>
      <c r="N42" s="1126"/>
      <c r="O42" s="1126"/>
      <c r="P42" s="1126"/>
      <c r="Q42" s="1126"/>
      <c r="R42" s="1126"/>
      <c r="S42" s="1126"/>
      <c r="T42" s="1126"/>
      <c r="U42" s="1126"/>
      <c r="V42" s="1126"/>
      <c r="W42" s="1126"/>
      <c r="X42" s="1126"/>
      <c r="Y42" s="1126"/>
      <c r="Z42" s="1126"/>
      <c r="AA42" s="1126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126"/>
      <c r="AO42" s="1126"/>
      <c r="AP42" s="1126"/>
      <c r="AQ42" s="1126"/>
      <c r="AR42" s="1126"/>
      <c r="AS42" s="1126"/>
      <c r="AT42" s="1126"/>
      <c r="AU42" s="1126"/>
      <c r="AW42" s="185"/>
      <c r="AX42" s="193"/>
      <c r="AY42" s="193"/>
      <c r="AZ42" s="1061" t="s">
        <v>557</v>
      </c>
      <c r="BA42" s="1061"/>
      <c r="BB42" s="1126" t="s">
        <v>804</v>
      </c>
      <c r="BC42" s="1126"/>
      <c r="BD42" s="1126"/>
      <c r="BE42" s="1126"/>
      <c r="BF42" s="1126"/>
      <c r="BG42" s="1126"/>
      <c r="BH42" s="1126"/>
      <c r="BI42" s="1126"/>
      <c r="BJ42" s="1126"/>
      <c r="BK42" s="1126"/>
      <c r="BL42" s="1126"/>
      <c r="BM42" s="1126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  <c r="BX42" s="1126"/>
      <c r="BY42" s="1126"/>
      <c r="BZ42" s="1126"/>
      <c r="CA42" s="1126"/>
      <c r="CB42" s="1126"/>
      <c r="CC42" s="1126"/>
      <c r="CD42" s="1126"/>
      <c r="CE42" s="1126"/>
      <c r="CF42" s="1126"/>
      <c r="CG42" s="1126"/>
      <c r="CH42" s="1126"/>
      <c r="CI42" s="1126"/>
      <c r="CJ42" s="1126"/>
      <c r="CK42" s="1126"/>
      <c r="CL42" s="1126"/>
      <c r="CM42" s="1126"/>
      <c r="CN42" s="1126"/>
      <c r="CO42" s="1126"/>
      <c r="CP42" s="1126"/>
      <c r="CQ42" s="1126"/>
      <c r="CS42" s="185"/>
      <c r="CT42" s="193"/>
      <c r="CU42" s="193"/>
      <c r="CV42" s="1061" t="s">
        <v>557</v>
      </c>
      <c r="CW42" s="1061"/>
      <c r="CX42" s="1126" t="s">
        <v>804</v>
      </c>
      <c r="CY42" s="1126"/>
      <c r="CZ42" s="1126"/>
      <c r="DA42" s="1126"/>
      <c r="DB42" s="1126"/>
      <c r="DC42" s="1126"/>
      <c r="DD42" s="1126"/>
      <c r="DE42" s="1126"/>
      <c r="DF42" s="1126"/>
      <c r="DG42" s="1126"/>
      <c r="DH42" s="1126"/>
      <c r="DI42" s="1126"/>
      <c r="DJ42" s="1126"/>
      <c r="DK42" s="1126"/>
      <c r="DL42" s="1126"/>
      <c r="DM42" s="1126"/>
      <c r="DN42" s="1126"/>
      <c r="DO42" s="1126"/>
      <c r="DP42" s="1126"/>
      <c r="DQ42" s="1126"/>
      <c r="DR42" s="1126"/>
      <c r="DS42" s="1126"/>
      <c r="DT42" s="1126"/>
      <c r="DU42" s="1126"/>
      <c r="DV42" s="1126"/>
      <c r="DW42" s="1126"/>
      <c r="DX42" s="1126"/>
      <c r="DY42" s="1126"/>
      <c r="DZ42" s="1126"/>
      <c r="EA42" s="1126"/>
      <c r="EB42" s="1126"/>
      <c r="EC42" s="1126"/>
      <c r="ED42" s="1126"/>
      <c r="EE42" s="1126"/>
      <c r="EF42" s="1126"/>
      <c r="EG42" s="1126"/>
      <c r="EH42" s="1126"/>
      <c r="EI42" s="1126"/>
      <c r="EJ42" s="1126"/>
      <c r="EK42" s="1126"/>
      <c r="EL42" s="1126"/>
      <c r="EM42" s="1126"/>
    </row>
    <row r="43" spans="1:143" ht="81" customHeight="1">
      <c r="A43" s="185"/>
      <c r="B43" s="1030" t="s">
        <v>805</v>
      </c>
      <c r="C43" s="1030"/>
      <c r="D43" s="1030"/>
      <c r="E43" s="1030"/>
      <c r="F43" s="1030"/>
      <c r="G43" s="1030"/>
      <c r="H43" s="1030"/>
      <c r="I43" s="1030"/>
      <c r="J43" s="1030"/>
      <c r="K43" s="1030"/>
      <c r="L43" s="1030"/>
      <c r="M43" s="1030"/>
      <c r="N43" s="1030"/>
      <c r="O43" s="1030"/>
      <c r="P43" s="1030"/>
      <c r="Q43" s="1030"/>
      <c r="R43" s="1030"/>
      <c r="S43" s="1030"/>
      <c r="T43" s="1030"/>
      <c r="U43" s="1030"/>
      <c r="V43" s="1030"/>
      <c r="W43" s="1030"/>
      <c r="X43" s="1030"/>
      <c r="Y43" s="1030"/>
      <c r="Z43" s="1030"/>
      <c r="AA43" s="1030"/>
      <c r="AB43" s="1030"/>
      <c r="AC43" s="1030"/>
      <c r="AD43" s="1030"/>
      <c r="AE43" s="1030"/>
      <c r="AF43" s="1030"/>
      <c r="AG43" s="1030"/>
      <c r="AH43" s="1030"/>
      <c r="AI43" s="1030"/>
      <c r="AJ43" s="1030"/>
      <c r="AK43" s="1030"/>
      <c r="AL43" s="1030"/>
      <c r="AM43" s="1030"/>
      <c r="AN43" s="1030"/>
      <c r="AO43" s="1030"/>
      <c r="AP43" s="1030"/>
      <c r="AQ43" s="1030"/>
      <c r="AR43" s="1030"/>
      <c r="AS43" s="1030"/>
      <c r="AT43" s="1030"/>
      <c r="AU43" s="1030"/>
      <c r="AW43" s="185"/>
      <c r="AX43" s="1030" t="s">
        <v>805</v>
      </c>
      <c r="AY43" s="1030"/>
      <c r="AZ43" s="1030"/>
      <c r="BA43" s="1030"/>
      <c r="BB43" s="1030"/>
      <c r="BC43" s="1030"/>
      <c r="BD43" s="1030"/>
      <c r="BE43" s="1030"/>
      <c r="BF43" s="1030"/>
      <c r="BG43" s="1030"/>
      <c r="BH43" s="1030"/>
      <c r="BI43" s="1030"/>
      <c r="BJ43" s="1030"/>
      <c r="BK43" s="1030"/>
      <c r="BL43" s="1030"/>
      <c r="BM43" s="1030"/>
      <c r="BN43" s="1030"/>
      <c r="BO43" s="1030"/>
      <c r="BP43" s="1030"/>
      <c r="BQ43" s="1030"/>
      <c r="BR43" s="1030"/>
      <c r="BS43" s="1030"/>
      <c r="BT43" s="1030"/>
      <c r="BU43" s="1030"/>
      <c r="BV43" s="1030"/>
      <c r="BW43" s="1030"/>
      <c r="BX43" s="1030"/>
      <c r="BY43" s="1030"/>
      <c r="BZ43" s="1030"/>
      <c r="CA43" s="1030"/>
      <c r="CB43" s="1030"/>
      <c r="CC43" s="1030"/>
      <c r="CD43" s="1030"/>
      <c r="CE43" s="1030"/>
      <c r="CF43" s="1030"/>
      <c r="CG43" s="1030"/>
      <c r="CH43" s="1030"/>
      <c r="CI43" s="1030"/>
      <c r="CJ43" s="1030"/>
      <c r="CK43" s="1030"/>
      <c r="CL43" s="1030"/>
      <c r="CM43" s="1030"/>
      <c r="CN43" s="1030"/>
      <c r="CO43" s="1030"/>
      <c r="CP43" s="1030"/>
      <c r="CQ43" s="1030"/>
      <c r="CS43" s="185"/>
      <c r="CT43" s="1030" t="s">
        <v>805</v>
      </c>
      <c r="CU43" s="1030"/>
      <c r="CV43" s="1030"/>
      <c r="CW43" s="1030"/>
      <c r="CX43" s="1030"/>
      <c r="CY43" s="1030"/>
      <c r="CZ43" s="1030"/>
      <c r="DA43" s="1030"/>
      <c r="DB43" s="1030"/>
      <c r="DC43" s="1030"/>
      <c r="DD43" s="1030"/>
      <c r="DE43" s="1030"/>
      <c r="DF43" s="1030"/>
      <c r="DG43" s="1030"/>
      <c r="DH43" s="1030"/>
      <c r="DI43" s="1030"/>
      <c r="DJ43" s="1030"/>
      <c r="DK43" s="1030"/>
      <c r="DL43" s="1030"/>
      <c r="DM43" s="1030"/>
      <c r="DN43" s="1030"/>
      <c r="DO43" s="1030"/>
      <c r="DP43" s="1030"/>
      <c r="DQ43" s="1030"/>
      <c r="DR43" s="1030"/>
      <c r="DS43" s="1030"/>
      <c r="DT43" s="1030"/>
      <c r="DU43" s="1030"/>
      <c r="DV43" s="1030"/>
      <c r="DW43" s="1030"/>
      <c r="DX43" s="1030"/>
      <c r="DY43" s="1030"/>
      <c r="DZ43" s="1030"/>
      <c r="EA43" s="1030"/>
      <c r="EB43" s="1030"/>
      <c r="EC43" s="1030"/>
      <c r="ED43" s="1030"/>
      <c r="EE43" s="1030"/>
      <c r="EF43" s="1030"/>
      <c r="EG43" s="1030"/>
      <c r="EH43" s="1030"/>
      <c r="EI43" s="1030"/>
      <c r="EJ43" s="1030"/>
      <c r="EK43" s="1030"/>
      <c r="EL43" s="1030"/>
      <c r="EM43" s="1030"/>
    </row>
    <row r="44" spans="1:143" ht="18.75" customHeight="1">
      <c r="A44" s="185"/>
      <c r="B44" s="193"/>
      <c r="C44" s="193"/>
      <c r="D44" s="1061" t="s">
        <v>560</v>
      </c>
      <c r="E44" s="1061"/>
      <c r="F44" s="177" t="s">
        <v>806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61" t="s">
        <v>560</v>
      </c>
      <c r="BA44" s="1061"/>
      <c r="BB44" s="177" t="s">
        <v>806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61" t="s">
        <v>560</v>
      </c>
      <c r="CW44" s="1061"/>
      <c r="CX44" s="177" t="s">
        <v>806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39.75" customHeight="1">
      <c r="A45" s="185"/>
      <c r="B45" s="990">
        <f>I$27</f>
        <v>0</v>
      </c>
      <c r="C45" s="990"/>
      <c r="D45" s="990"/>
      <c r="E45" s="990"/>
      <c r="F45" s="990"/>
      <c r="G45" s="990"/>
      <c r="H45" s="990"/>
      <c r="I45" s="990"/>
      <c r="J45" s="990"/>
      <c r="K45" s="990"/>
      <c r="L45" s="990"/>
      <c r="M45" s="990"/>
      <c r="N45" s="990"/>
      <c r="O45" s="990"/>
      <c r="P45" s="990"/>
      <c r="Q45" s="990"/>
      <c r="R45" s="990"/>
      <c r="S45" s="990"/>
      <c r="T45" s="990"/>
      <c r="U45" s="990"/>
      <c r="V45" s="990"/>
      <c r="W45" s="990"/>
      <c r="X45" s="990"/>
      <c r="Y45" s="990"/>
      <c r="Z45" s="990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W45" s="185"/>
      <c r="AX45" s="990">
        <f>BE$27</f>
        <v>0</v>
      </c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990"/>
      <c r="BM45" s="990"/>
      <c r="BN45" s="990"/>
      <c r="BO45" s="990"/>
      <c r="BP45" s="990"/>
      <c r="BQ45" s="990"/>
      <c r="BR45" s="990"/>
      <c r="BS45" s="990"/>
      <c r="BT45" s="990"/>
      <c r="BU45" s="990"/>
      <c r="BV45" s="990"/>
      <c r="BW45" s="990"/>
      <c r="BX45" s="990"/>
      <c r="BY45" s="990"/>
      <c r="BZ45" s="990"/>
      <c r="CA45" s="990"/>
      <c r="CB45" s="990"/>
      <c r="CC45" s="990"/>
      <c r="CD45" s="990"/>
      <c r="CE45" s="990"/>
      <c r="CF45" s="990"/>
      <c r="CG45" s="990"/>
      <c r="CH45" s="990"/>
      <c r="CI45" s="990"/>
      <c r="CJ45" s="990"/>
      <c r="CK45" s="990"/>
      <c r="CL45" s="990"/>
      <c r="CM45" s="990"/>
      <c r="CN45" s="990"/>
      <c r="CO45" s="990"/>
      <c r="CP45" s="990"/>
      <c r="CQ45" s="990"/>
      <c r="CS45" s="185"/>
      <c r="CT45" s="990">
        <f>DA$27</f>
        <v>0</v>
      </c>
      <c r="CU45" s="990"/>
      <c r="CV45" s="990"/>
      <c r="CW45" s="990"/>
      <c r="CX45" s="990"/>
      <c r="CY45" s="990"/>
      <c r="CZ45" s="990"/>
      <c r="DA45" s="990"/>
      <c r="DB45" s="990"/>
      <c r="DC45" s="990"/>
      <c r="DD45" s="990"/>
      <c r="DE45" s="990"/>
      <c r="DF45" s="990"/>
      <c r="DG45" s="990"/>
      <c r="DH45" s="990"/>
      <c r="DI45" s="990"/>
      <c r="DJ45" s="990"/>
      <c r="DK45" s="990"/>
      <c r="DL45" s="990"/>
      <c r="DM45" s="990"/>
      <c r="DN45" s="990"/>
      <c r="DO45" s="990"/>
      <c r="DP45" s="990"/>
      <c r="DQ45" s="990"/>
      <c r="DR45" s="990"/>
      <c r="DS45" s="990"/>
      <c r="DT45" s="990"/>
      <c r="DU45" s="990"/>
      <c r="DV45" s="990"/>
      <c r="DW45" s="990"/>
      <c r="DX45" s="990"/>
      <c r="DY45" s="990"/>
      <c r="DZ45" s="990"/>
      <c r="EA45" s="990"/>
      <c r="EB45" s="990"/>
      <c r="EC45" s="990"/>
      <c r="ED45" s="990"/>
      <c r="EE45" s="990"/>
      <c r="EF45" s="990"/>
      <c r="EG45" s="990"/>
      <c r="EH45" s="990"/>
      <c r="EI45" s="990"/>
      <c r="EJ45" s="990"/>
      <c r="EK45" s="990"/>
      <c r="EL45" s="990"/>
      <c r="EM45" s="990"/>
    </row>
    <row r="46" spans="1:143" ht="18.75" customHeight="1">
      <c r="A46" s="185"/>
      <c r="B46" s="193"/>
      <c r="C46" s="193"/>
      <c r="D46" s="1061" t="s">
        <v>562</v>
      </c>
      <c r="E46" s="1061"/>
      <c r="F46" s="995" t="s">
        <v>807</v>
      </c>
      <c r="G46" s="995"/>
      <c r="H46" s="995"/>
      <c r="I46" s="995"/>
      <c r="J46" s="995"/>
      <c r="K46" s="995"/>
      <c r="L46" s="995"/>
      <c r="M46" s="995"/>
      <c r="N46" s="995"/>
      <c r="O46" s="995"/>
      <c r="P46" s="995"/>
      <c r="Q46" s="995"/>
      <c r="R46" s="995"/>
      <c r="S46" s="995"/>
      <c r="T46" s="995"/>
      <c r="U46" s="995"/>
      <c r="V46" s="995"/>
      <c r="W46" s="995"/>
      <c r="X46" s="995"/>
      <c r="Y46" s="995"/>
      <c r="Z46" s="995"/>
      <c r="AA46" s="995"/>
      <c r="AB46" s="995"/>
      <c r="AC46" s="995"/>
      <c r="AD46" s="995"/>
      <c r="AE46" s="995"/>
      <c r="AF46" s="995"/>
      <c r="AG46" s="995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95"/>
      <c r="AU46" s="995"/>
      <c r="AW46" s="185"/>
      <c r="AX46" s="193"/>
      <c r="AY46" s="193"/>
      <c r="AZ46" s="1061" t="s">
        <v>562</v>
      </c>
      <c r="BA46" s="1061"/>
      <c r="BB46" s="995" t="s">
        <v>807</v>
      </c>
      <c r="BC46" s="995"/>
      <c r="BD46" s="995"/>
      <c r="BE46" s="995"/>
      <c r="BF46" s="995"/>
      <c r="BG46" s="995"/>
      <c r="BH46" s="995"/>
      <c r="BI46" s="995"/>
      <c r="BJ46" s="995"/>
      <c r="BK46" s="995"/>
      <c r="BL46" s="995"/>
      <c r="BM46" s="995"/>
      <c r="BN46" s="995"/>
      <c r="BO46" s="995"/>
      <c r="BP46" s="995"/>
      <c r="BQ46" s="995"/>
      <c r="BR46" s="995"/>
      <c r="BS46" s="995"/>
      <c r="BT46" s="995"/>
      <c r="BU46" s="995"/>
      <c r="BV46" s="995"/>
      <c r="BW46" s="995"/>
      <c r="BX46" s="995"/>
      <c r="BY46" s="995"/>
      <c r="BZ46" s="995"/>
      <c r="CA46" s="995"/>
      <c r="CB46" s="995"/>
      <c r="CC46" s="995"/>
      <c r="CD46" s="995"/>
      <c r="CE46" s="995"/>
      <c r="CF46" s="995"/>
      <c r="CG46" s="995"/>
      <c r="CH46" s="995"/>
      <c r="CI46" s="995"/>
      <c r="CJ46" s="995"/>
      <c r="CK46" s="995"/>
      <c r="CL46" s="995"/>
      <c r="CM46" s="995"/>
      <c r="CN46" s="995"/>
      <c r="CO46" s="995"/>
      <c r="CP46" s="995"/>
      <c r="CQ46" s="995"/>
      <c r="CS46" s="185"/>
      <c r="CT46" s="193"/>
      <c r="CU46" s="193"/>
      <c r="CV46" s="1061" t="s">
        <v>562</v>
      </c>
      <c r="CW46" s="1061"/>
      <c r="CX46" s="995" t="s">
        <v>807</v>
      </c>
      <c r="CY46" s="995"/>
      <c r="CZ46" s="995"/>
      <c r="DA46" s="995"/>
      <c r="DB46" s="995"/>
      <c r="DC46" s="995"/>
      <c r="DD46" s="995"/>
      <c r="DE46" s="995"/>
      <c r="DF46" s="995"/>
      <c r="DG46" s="995"/>
      <c r="DH46" s="995"/>
      <c r="DI46" s="995"/>
      <c r="DJ46" s="995"/>
      <c r="DK46" s="995"/>
      <c r="DL46" s="995"/>
      <c r="DM46" s="995"/>
      <c r="DN46" s="995"/>
      <c r="DO46" s="995"/>
      <c r="DP46" s="995"/>
      <c r="DQ46" s="995"/>
      <c r="DR46" s="995"/>
      <c r="DS46" s="995"/>
      <c r="DT46" s="995"/>
      <c r="DU46" s="995"/>
      <c r="DV46" s="995"/>
      <c r="DW46" s="995"/>
      <c r="DX46" s="995"/>
      <c r="DY46" s="995"/>
      <c r="DZ46" s="995"/>
      <c r="EA46" s="995"/>
      <c r="EB46" s="995"/>
      <c r="EC46" s="995"/>
      <c r="ED46" s="995"/>
      <c r="EE46" s="995"/>
      <c r="EF46" s="995"/>
      <c r="EG46" s="995"/>
      <c r="EH46" s="995"/>
      <c r="EI46" s="995"/>
      <c r="EJ46" s="995"/>
      <c r="EK46" s="995"/>
      <c r="EL46" s="995"/>
      <c r="EM46" s="995"/>
    </row>
    <row r="47" spans="1:143" ht="18.75" customHeight="1">
      <c r="A47" s="185"/>
      <c r="B47" s="1060">
        <f>I$7</f>
        <v>0</v>
      </c>
      <c r="C47" s="1060"/>
      <c r="D47" s="1060"/>
      <c r="E47" s="1060"/>
      <c r="F47" s="1060"/>
      <c r="G47" s="1060"/>
      <c r="H47" s="1060"/>
      <c r="I47" s="1060"/>
      <c r="J47" s="1060"/>
      <c r="K47" s="1060"/>
      <c r="L47" s="1060"/>
      <c r="M47" s="1060"/>
      <c r="N47" s="1060"/>
      <c r="O47" s="1060"/>
      <c r="P47" s="1060"/>
      <c r="Q47" s="1060"/>
      <c r="R47" s="1060"/>
      <c r="S47" s="1060"/>
      <c r="T47" s="1060"/>
      <c r="U47" s="1060"/>
      <c r="V47" s="1060"/>
      <c r="W47" s="1060"/>
      <c r="X47" s="1060"/>
      <c r="Y47" s="1060"/>
      <c r="Z47" s="1060"/>
      <c r="AA47" s="1060"/>
      <c r="AB47" s="1060"/>
      <c r="AC47" s="1060"/>
      <c r="AD47" s="1060"/>
      <c r="AE47" s="1060"/>
      <c r="AF47" s="1060"/>
      <c r="AG47" s="1060"/>
      <c r="AH47" s="1060"/>
      <c r="AI47" s="1060"/>
      <c r="AJ47" s="1060"/>
      <c r="AK47" s="1060"/>
      <c r="AL47" s="1060"/>
      <c r="AM47" s="1060"/>
      <c r="AN47" s="1060"/>
      <c r="AO47" s="1060"/>
      <c r="AP47" s="1060"/>
      <c r="AQ47" s="1060"/>
      <c r="AR47" s="1060"/>
      <c r="AS47" s="1060"/>
      <c r="AT47" s="1060"/>
      <c r="AU47" s="1060"/>
      <c r="AW47" s="185"/>
      <c r="AX47" s="1060">
        <f>BE$7</f>
        <v>0</v>
      </c>
      <c r="AY47" s="1060"/>
      <c r="AZ47" s="1060"/>
      <c r="BA47" s="1060"/>
      <c r="BB47" s="1060"/>
      <c r="BC47" s="1060"/>
      <c r="BD47" s="1060"/>
      <c r="BE47" s="1060"/>
      <c r="BF47" s="1060"/>
      <c r="BG47" s="1060"/>
      <c r="BH47" s="1060"/>
      <c r="BI47" s="1060"/>
      <c r="BJ47" s="1060"/>
      <c r="BK47" s="1060"/>
      <c r="BL47" s="1060"/>
      <c r="BM47" s="1060"/>
      <c r="BN47" s="1060"/>
      <c r="BO47" s="1060"/>
      <c r="BP47" s="1060"/>
      <c r="BQ47" s="1060"/>
      <c r="BR47" s="1060"/>
      <c r="BS47" s="1060"/>
      <c r="BT47" s="1060"/>
      <c r="BU47" s="1060"/>
      <c r="BV47" s="1060"/>
      <c r="BW47" s="1060"/>
      <c r="BX47" s="1060"/>
      <c r="BY47" s="1060"/>
      <c r="BZ47" s="1060"/>
      <c r="CA47" s="1060"/>
      <c r="CB47" s="1060"/>
      <c r="CC47" s="1060"/>
      <c r="CD47" s="1060"/>
      <c r="CE47" s="1060"/>
      <c r="CF47" s="1060"/>
      <c r="CG47" s="1060"/>
      <c r="CH47" s="1060"/>
      <c r="CI47" s="1060"/>
      <c r="CJ47" s="1060"/>
      <c r="CK47" s="1060"/>
      <c r="CL47" s="1060"/>
      <c r="CM47" s="1060"/>
      <c r="CN47" s="1060"/>
      <c r="CO47" s="1060"/>
      <c r="CP47" s="1060"/>
      <c r="CQ47" s="1060"/>
      <c r="CS47" s="185"/>
      <c r="CT47" s="1060">
        <f>DA$7</f>
        <v>0</v>
      </c>
      <c r="CU47" s="1060"/>
      <c r="CV47" s="1060"/>
      <c r="CW47" s="1060"/>
      <c r="CX47" s="1060"/>
      <c r="CY47" s="1060"/>
      <c r="CZ47" s="1060"/>
      <c r="DA47" s="1060"/>
      <c r="DB47" s="1060"/>
      <c r="DC47" s="1060"/>
      <c r="DD47" s="1060"/>
      <c r="DE47" s="1060"/>
      <c r="DF47" s="1060"/>
      <c r="DG47" s="1060"/>
      <c r="DH47" s="1060"/>
      <c r="DI47" s="1060"/>
      <c r="DJ47" s="1060"/>
      <c r="DK47" s="1060"/>
      <c r="DL47" s="1060"/>
      <c r="DM47" s="1060"/>
      <c r="DN47" s="1060"/>
      <c r="DO47" s="1060"/>
      <c r="DP47" s="1060"/>
      <c r="DQ47" s="1060"/>
      <c r="DR47" s="1060"/>
      <c r="DS47" s="1060"/>
      <c r="DT47" s="1060"/>
      <c r="DU47" s="1060"/>
      <c r="DV47" s="1060"/>
      <c r="DW47" s="1060"/>
      <c r="DX47" s="1060"/>
      <c r="DY47" s="1060"/>
      <c r="DZ47" s="1060"/>
      <c r="EA47" s="1060"/>
      <c r="EB47" s="1060"/>
      <c r="EC47" s="1060"/>
      <c r="ED47" s="1060"/>
      <c r="EE47" s="1060"/>
      <c r="EF47" s="1060"/>
      <c r="EG47" s="1060"/>
      <c r="EH47" s="1060"/>
      <c r="EI47" s="1060"/>
      <c r="EJ47" s="1060"/>
      <c r="EK47" s="1060"/>
      <c r="EL47" s="1060"/>
      <c r="EM47" s="1060"/>
    </row>
    <row r="48" spans="1:143" ht="18.75" customHeight="1">
      <c r="A48" s="185"/>
      <c r="B48" s="193"/>
      <c r="C48" s="193"/>
      <c r="D48" s="1061" t="s">
        <v>565</v>
      </c>
      <c r="E48" s="1061"/>
      <c r="F48" s="995" t="s">
        <v>746</v>
      </c>
      <c r="G48" s="995"/>
      <c r="H48" s="995"/>
      <c r="I48" s="995"/>
      <c r="J48" s="995"/>
      <c r="K48" s="995"/>
      <c r="L48" s="995"/>
      <c r="M48" s="995"/>
      <c r="N48" s="995"/>
      <c r="O48" s="995"/>
      <c r="P48" s="995"/>
      <c r="Q48" s="995"/>
      <c r="R48" s="995"/>
      <c r="S48" s="995"/>
      <c r="T48" s="995"/>
      <c r="U48" s="995"/>
      <c r="V48" s="995"/>
      <c r="W48" s="995"/>
      <c r="X48" s="995"/>
      <c r="Y48" s="995"/>
      <c r="Z48" s="995"/>
      <c r="AA48" s="995"/>
      <c r="AB48" s="995"/>
      <c r="AC48" s="995"/>
      <c r="AD48" s="995"/>
      <c r="AE48" s="995"/>
      <c r="AF48" s="995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194"/>
      <c r="AW48" s="185"/>
      <c r="AX48" s="193"/>
      <c r="AY48" s="193"/>
      <c r="AZ48" s="1061" t="s">
        <v>565</v>
      </c>
      <c r="BA48" s="1061"/>
      <c r="BB48" s="995" t="s">
        <v>746</v>
      </c>
      <c r="BC48" s="995"/>
      <c r="BD48" s="995"/>
      <c r="BE48" s="995"/>
      <c r="BF48" s="995"/>
      <c r="BG48" s="995"/>
      <c r="BH48" s="995"/>
      <c r="BI48" s="995"/>
      <c r="BJ48" s="995"/>
      <c r="BK48" s="995"/>
      <c r="BL48" s="995"/>
      <c r="BM48" s="995"/>
      <c r="BN48" s="995"/>
      <c r="BO48" s="995"/>
      <c r="BP48" s="995"/>
      <c r="BQ48" s="995"/>
      <c r="BR48" s="995"/>
      <c r="BS48" s="995"/>
      <c r="BT48" s="995"/>
      <c r="BU48" s="995"/>
      <c r="BV48" s="995"/>
      <c r="BW48" s="995"/>
      <c r="BX48" s="995"/>
      <c r="BY48" s="995"/>
      <c r="BZ48" s="995"/>
      <c r="CA48" s="995"/>
      <c r="CB48" s="995"/>
      <c r="CC48" s="995"/>
      <c r="CD48" s="995"/>
      <c r="CE48" s="995"/>
      <c r="CF48" s="995"/>
      <c r="CG48" s="995"/>
      <c r="CH48" s="995"/>
      <c r="CI48" s="995"/>
      <c r="CJ48" s="995"/>
      <c r="CK48" s="995"/>
      <c r="CL48" s="995"/>
      <c r="CM48" s="995"/>
      <c r="CN48" s="995"/>
      <c r="CO48" s="995"/>
      <c r="CP48" s="995"/>
      <c r="CQ48" s="194"/>
      <c r="CS48" s="185"/>
      <c r="CT48" s="193"/>
      <c r="CU48" s="193"/>
      <c r="CV48" s="1061" t="s">
        <v>565</v>
      </c>
      <c r="CW48" s="1061"/>
      <c r="CX48" s="995" t="s">
        <v>746</v>
      </c>
      <c r="CY48" s="995"/>
      <c r="CZ48" s="995"/>
      <c r="DA48" s="995"/>
      <c r="DB48" s="995"/>
      <c r="DC48" s="995"/>
      <c r="DD48" s="995"/>
      <c r="DE48" s="995"/>
      <c r="DF48" s="995"/>
      <c r="DG48" s="995"/>
      <c r="DH48" s="995"/>
      <c r="DI48" s="995"/>
      <c r="DJ48" s="995"/>
      <c r="DK48" s="995"/>
      <c r="DL48" s="995"/>
      <c r="DM48" s="995"/>
      <c r="DN48" s="995"/>
      <c r="DO48" s="995"/>
      <c r="DP48" s="995"/>
      <c r="DQ48" s="995"/>
      <c r="DR48" s="995"/>
      <c r="DS48" s="995"/>
      <c r="DT48" s="995"/>
      <c r="DU48" s="995"/>
      <c r="DV48" s="995"/>
      <c r="DW48" s="995"/>
      <c r="DX48" s="995"/>
      <c r="DY48" s="995"/>
      <c r="DZ48" s="995"/>
      <c r="EA48" s="995"/>
      <c r="EB48" s="995"/>
      <c r="EC48" s="995"/>
      <c r="ED48" s="995"/>
      <c r="EE48" s="995"/>
      <c r="EF48" s="995"/>
      <c r="EG48" s="995"/>
      <c r="EH48" s="995"/>
      <c r="EI48" s="995"/>
      <c r="EJ48" s="995"/>
      <c r="EK48" s="995"/>
      <c r="EL48" s="995"/>
      <c r="EM48" s="194"/>
    </row>
    <row r="49" spans="1:143" ht="18.75" customHeight="1">
      <c r="A49" s="185"/>
      <c r="B49" s="1059" t="s">
        <v>579</v>
      </c>
      <c r="C49" s="1059"/>
      <c r="D49" s="1054">
        <f>J$11</f>
        <v>0</v>
      </c>
      <c r="E49" s="1054"/>
      <c r="F49" s="198" t="s">
        <v>524</v>
      </c>
      <c r="G49" s="1054">
        <f>O$11</f>
        <v>0</v>
      </c>
      <c r="H49" s="1054"/>
      <c r="I49" s="1054"/>
      <c r="J49" s="1054"/>
      <c r="K49" s="1054"/>
      <c r="L49" s="1054"/>
      <c r="M49" s="1054"/>
      <c r="N49" s="1054"/>
      <c r="O49" s="177"/>
      <c r="P49" s="1057">
        <f>AK$11</f>
        <v>0</v>
      </c>
      <c r="Q49" s="1057"/>
      <c r="R49" s="1057"/>
      <c r="S49" s="1057"/>
      <c r="T49" s="1058" t="s">
        <v>580</v>
      </c>
      <c r="U49" s="1058"/>
      <c r="V49" s="1058"/>
      <c r="W49" s="1058"/>
      <c r="X49" s="1058"/>
      <c r="Y49" s="1054">
        <f>J$12</f>
        <v>0</v>
      </c>
      <c r="Z49" s="1054"/>
      <c r="AA49" s="198" t="s">
        <v>524</v>
      </c>
      <c r="AB49" s="1054">
        <f>O$12</f>
        <v>0</v>
      </c>
      <c r="AC49" s="1054"/>
      <c r="AD49" s="1054"/>
      <c r="AE49" s="1054"/>
      <c r="AF49" s="1054"/>
      <c r="AG49" s="1054"/>
      <c r="AH49" s="1054"/>
      <c r="AI49" s="1054"/>
      <c r="AJ49" s="177"/>
      <c r="AK49" s="1057">
        <f>AK$12</f>
        <v>0</v>
      </c>
      <c r="AL49" s="1057"/>
      <c r="AM49" s="1057"/>
      <c r="AN49" s="1057"/>
      <c r="AO49" s="177"/>
      <c r="AP49" s="177" t="s">
        <v>375</v>
      </c>
      <c r="AQ49" s="199"/>
      <c r="AR49" s="193"/>
      <c r="AS49" s="193"/>
      <c r="AT49" s="193"/>
      <c r="AU49" s="193"/>
      <c r="AW49" s="185"/>
      <c r="AX49" s="1059" t="s">
        <v>579</v>
      </c>
      <c r="AY49" s="1059"/>
      <c r="AZ49" s="1054">
        <f>BF$11</f>
        <v>0</v>
      </c>
      <c r="BA49" s="1054"/>
      <c r="BB49" s="198" t="s">
        <v>524</v>
      </c>
      <c r="BC49" s="1054">
        <f>BK$11</f>
        <v>0</v>
      </c>
      <c r="BD49" s="1054"/>
      <c r="BE49" s="1054"/>
      <c r="BF49" s="1054"/>
      <c r="BG49" s="1054"/>
      <c r="BH49" s="1054"/>
      <c r="BI49" s="1054"/>
      <c r="BJ49" s="1054"/>
      <c r="BK49" s="177"/>
      <c r="BL49" s="1057">
        <f>CG$11</f>
        <v>0</v>
      </c>
      <c r="BM49" s="1057"/>
      <c r="BN49" s="1057"/>
      <c r="BO49" s="1057"/>
      <c r="BP49" s="1058" t="s">
        <v>580</v>
      </c>
      <c r="BQ49" s="1058"/>
      <c r="BR49" s="1058"/>
      <c r="BS49" s="1058"/>
      <c r="BT49" s="1058"/>
      <c r="BU49" s="1054">
        <f>BF$12</f>
        <v>0</v>
      </c>
      <c r="BV49" s="1054"/>
      <c r="BW49" s="198" t="s">
        <v>524</v>
      </c>
      <c r="BX49" s="1054">
        <f>BK$12</f>
        <v>0</v>
      </c>
      <c r="BY49" s="1054"/>
      <c r="BZ49" s="1054"/>
      <c r="CA49" s="1054"/>
      <c r="CB49" s="1054"/>
      <c r="CC49" s="1054"/>
      <c r="CD49" s="1054"/>
      <c r="CE49" s="1054"/>
      <c r="CF49" s="177"/>
      <c r="CG49" s="1057">
        <f>CG$12</f>
        <v>0</v>
      </c>
      <c r="CH49" s="1057"/>
      <c r="CI49" s="1057"/>
      <c r="CJ49" s="1057"/>
      <c r="CK49" s="177"/>
      <c r="CL49" s="177" t="s">
        <v>375</v>
      </c>
      <c r="CM49" s="199"/>
      <c r="CN49" s="193"/>
      <c r="CO49" s="193"/>
      <c r="CP49" s="193"/>
      <c r="CQ49" s="193"/>
      <c r="CS49" s="185"/>
      <c r="CT49" s="1059" t="s">
        <v>579</v>
      </c>
      <c r="CU49" s="1059"/>
      <c r="CV49" s="1054">
        <f>DB$11</f>
        <v>0</v>
      </c>
      <c r="CW49" s="1054"/>
      <c r="CX49" s="198" t="s">
        <v>524</v>
      </c>
      <c r="CY49" s="1054">
        <f>DG$11</f>
        <v>0</v>
      </c>
      <c r="CZ49" s="1054"/>
      <c r="DA49" s="1054"/>
      <c r="DB49" s="1054"/>
      <c r="DC49" s="1054"/>
      <c r="DD49" s="1054"/>
      <c r="DE49" s="1054"/>
      <c r="DF49" s="1054"/>
      <c r="DG49" s="177"/>
      <c r="DH49" s="1057">
        <f>EC$11</f>
        <v>0</v>
      </c>
      <c r="DI49" s="1057"/>
      <c r="DJ49" s="1057"/>
      <c r="DK49" s="1057"/>
      <c r="DL49" s="1058" t="s">
        <v>580</v>
      </c>
      <c r="DM49" s="1058"/>
      <c r="DN49" s="1058"/>
      <c r="DO49" s="1058"/>
      <c r="DP49" s="1058"/>
      <c r="DQ49" s="1054">
        <f>DB$12</f>
        <v>0</v>
      </c>
      <c r="DR49" s="1054"/>
      <c r="DS49" s="198" t="s">
        <v>524</v>
      </c>
      <c r="DT49" s="1054">
        <f>DG$12</f>
        <v>0</v>
      </c>
      <c r="DU49" s="1054"/>
      <c r="DV49" s="1054"/>
      <c r="DW49" s="1054"/>
      <c r="DX49" s="1054"/>
      <c r="DY49" s="1054"/>
      <c r="DZ49" s="1054"/>
      <c r="EA49" s="1054"/>
      <c r="EB49" s="177"/>
      <c r="EC49" s="1057">
        <f>EC$12</f>
        <v>0</v>
      </c>
      <c r="ED49" s="1057"/>
      <c r="EE49" s="1057"/>
      <c r="EF49" s="1057"/>
      <c r="EG49" s="177"/>
      <c r="EH49" s="177" t="s">
        <v>375</v>
      </c>
      <c r="EI49" s="199"/>
      <c r="EJ49" s="193"/>
      <c r="EK49" s="193"/>
      <c r="EL49" s="193"/>
      <c r="EM49" s="193"/>
    </row>
    <row r="50" spans="1:143" ht="16.5">
      <c r="A50" s="185"/>
      <c r="B50" s="1034" t="s">
        <v>747</v>
      </c>
      <c r="C50" s="1034"/>
      <c r="D50" s="1034"/>
      <c r="E50" s="1034"/>
      <c r="F50" s="1034"/>
      <c r="G50" s="1034"/>
      <c r="H50" s="1034"/>
      <c r="I50" s="1034"/>
      <c r="J50" s="1034"/>
      <c r="K50" s="1034"/>
      <c r="L50" s="1034"/>
      <c r="M50" s="1034"/>
      <c r="N50" s="1034"/>
      <c r="O50" s="1034"/>
      <c r="P50" s="1034"/>
      <c r="Q50" s="1034"/>
      <c r="R50" s="1034"/>
      <c r="S50" s="1034"/>
      <c r="T50" s="1034"/>
      <c r="U50" s="1034"/>
      <c r="V50" s="1034"/>
      <c r="W50" s="1034"/>
      <c r="X50" s="1034"/>
      <c r="Y50" s="1034"/>
      <c r="Z50" s="1034"/>
      <c r="AA50" s="1034"/>
      <c r="AB50" s="1034"/>
      <c r="AC50" s="1034"/>
      <c r="AD50" s="1034"/>
      <c r="AE50" s="1034"/>
      <c r="AF50" s="1034"/>
      <c r="AG50" s="1034"/>
      <c r="AH50" s="1034"/>
      <c r="AI50" s="1034"/>
      <c r="AJ50" s="1034"/>
      <c r="AK50" s="1034"/>
      <c r="AL50" s="1034"/>
      <c r="AM50" s="1034"/>
      <c r="AN50" s="1034"/>
      <c r="AO50" s="1034"/>
      <c r="AP50" s="1034"/>
      <c r="AQ50" s="1034"/>
      <c r="AR50" s="1034"/>
      <c r="AS50" s="1034"/>
      <c r="AT50" s="1034"/>
      <c r="AU50" s="1034"/>
      <c r="AW50" s="185"/>
      <c r="AX50" s="1034" t="s">
        <v>747</v>
      </c>
      <c r="AY50" s="1034"/>
      <c r="AZ50" s="1034"/>
      <c r="BA50" s="1034"/>
      <c r="BB50" s="1034"/>
      <c r="BC50" s="1034"/>
      <c r="BD50" s="1034"/>
      <c r="BE50" s="1034"/>
      <c r="BF50" s="1034"/>
      <c r="BG50" s="1034"/>
      <c r="BH50" s="1034"/>
      <c r="BI50" s="1034"/>
      <c r="BJ50" s="1034"/>
      <c r="BK50" s="1034"/>
      <c r="BL50" s="1034"/>
      <c r="BM50" s="1034"/>
      <c r="BN50" s="1034"/>
      <c r="BO50" s="1034"/>
      <c r="BP50" s="1034"/>
      <c r="BQ50" s="1034"/>
      <c r="BR50" s="1034"/>
      <c r="BS50" s="1034"/>
      <c r="BT50" s="1034"/>
      <c r="BU50" s="1034"/>
      <c r="BV50" s="1034"/>
      <c r="BW50" s="1034"/>
      <c r="BX50" s="1034"/>
      <c r="BY50" s="1034"/>
      <c r="BZ50" s="1034"/>
      <c r="CA50" s="1034"/>
      <c r="CB50" s="1034"/>
      <c r="CC50" s="1034"/>
      <c r="CD50" s="1034"/>
      <c r="CE50" s="1034"/>
      <c r="CF50" s="1034"/>
      <c r="CG50" s="1034"/>
      <c r="CH50" s="1034"/>
      <c r="CI50" s="1034"/>
      <c r="CJ50" s="1034"/>
      <c r="CK50" s="1034"/>
      <c r="CL50" s="1034"/>
      <c r="CM50" s="1034"/>
      <c r="CN50" s="1034"/>
      <c r="CO50" s="1034"/>
      <c r="CP50" s="1034"/>
      <c r="CQ50" s="1034"/>
      <c r="CS50" s="185"/>
      <c r="CT50" s="1034" t="s">
        <v>747</v>
      </c>
      <c r="CU50" s="1034"/>
      <c r="CV50" s="1034"/>
      <c r="CW50" s="1034"/>
      <c r="CX50" s="1034"/>
      <c r="CY50" s="1034"/>
      <c r="CZ50" s="1034"/>
      <c r="DA50" s="1034"/>
      <c r="DB50" s="1034"/>
      <c r="DC50" s="1034"/>
      <c r="DD50" s="1034"/>
      <c r="DE50" s="1034"/>
      <c r="DF50" s="1034"/>
      <c r="DG50" s="1034"/>
      <c r="DH50" s="1034"/>
      <c r="DI50" s="1034"/>
      <c r="DJ50" s="1034"/>
      <c r="DK50" s="1034"/>
      <c r="DL50" s="1034"/>
      <c r="DM50" s="1034"/>
      <c r="DN50" s="1034"/>
      <c r="DO50" s="1034"/>
      <c r="DP50" s="1034"/>
      <c r="DQ50" s="1034"/>
      <c r="DR50" s="1034"/>
      <c r="DS50" s="1034"/>
      <c r="DT50" s="1034"/>
      <c r="DU50" s="1034"/>
      <c r="DV50" s="1034"/>
      <c r="DW50" s="1034"/>
      <c r="DX50" s="1034"/>
      <c r="DY50" s="1034"/>
      <c r="DZ50" s="1034"/>
      <c r="EA50" s="1034"/>
      <c r="EB50" s="1034"/>
      <c r="EC50" s="1034"/>
      <c r="ED50" s="1034"/>
      <c r="EE50" s="1034"/>
      <c r="EF50" s="1034"/>
      <c r="EG50" s="1034"/>
      <c r="EH50" s="1034"/>
      <c r="EI50" s="1034"/>
      <c r="EJ50" s="1034"/>
      <c r="EK50" s="1034"/>
      <c r="EL50" s="1034"/>
      <c r="EM50" s="1034"/>
    </row>
    <row r="51" spans="1:143" ht="18.75" customHeight="1">
      <c r="A51" s="185"/>
      <c r="B51" s="197"/>
      <c r="C51" s="197"/>
      <c r="D51" s="992" t="s">
        <v>582</v>
      </c>
      <c r="E51" s="992"/>
      <c r="F51" s="200" t="s">
        <v>748</v>
      </c>
      <c r="G51" s="201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W51" s="185"/>
      <c r="AX51" s="197"/>
      <c r="AY51" s="197"/>
      <c r="AZ51" s="992" t="s">
        <v>582</v>
      </c>
      <c r="BA51" s="992"/>
      <c r="BB51" s="317" t="s">
        <v>748</v>
      </c>
      <c r="BC51" s="315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197"/>
      <c r="BQ51" s="197"/>
      <c r="BR51" s="197"/>
      <c r="BS51" s="197"/>
      <c r="BT51" s="197"/>
      <c r="BU51" s="197"/>
      <c r="BV51" s="197"/>
      <c r="BW51" s="197"/>
      <c r="BX51" s="197"/>
      <c r="BY51" s="197"/>
      <c r="BZ51" s="197"/>
      <c r="CA51" s="197"/>
      <c r="CB51" s="197"/>
      <c r="CC51" s="197"/>
      <c r="CD51" s="197"/>
      <c r="CE51" s="197"/>
      <c r="CF51" s="197"/>
      <c r="CG51" s="197"/>
      <c r="CH51" s="197"/>
      <c r="CI51" s="197"/>
      <c r="CJ51" s="197"/>
      <c r="CK51" s="197"/>
      <c r="CL51" s="197"/>
      <c r="CM51" s="197"/>
      <c r="CN51" s="197"/>
      <c r="CO51" s="197"/>
      <c r="CP51" s="197"/>
      <c r="CQ51" s="197"/>
      <c r="CS51" s="185"/>
      <c r="CT51" s="197"/>
      <c r="CU51" s="197"/>
      <c r="CV51" s="992" t="s">
        <v>582</v>
      </c>
      <c r="CW51" s="992"/>
      <c r="CX51" s="317" t="s">
        <v>748</v>
      </c>
      <c r="CY51" s="315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7"/>
      <c r="DL51" s="197"/>
      <c r="DM51" s="197"/>
      <c r="DN51" s="197"/>
      <c r="DO51" s="197"/>
      <c r="DP51" s="197"/>
      <c r="DQ51" s="197"/>
      <c r="DR51" s="197"/>
      <c r="DS51" s="197"/>
      <c r="DT51" s="197"/>
      <c r="DU51" s="197"/>
      <c r="DV51" s="197"/>
      <c r="DW51" s="197"/>
      <c r="DX51" s="197"/>
      <c r="DY51" s="197"/>
      <c r="DZ51" s="197"/>
      <c r="EA51" s="197"/>
      <c r="EB51" s="197"/>
      <c r="EC51" s="197"/>
      <c r="ED51" s="197"/>
      <c r="EE51" s="197"/>
      <c r="EF51" s="197"/>
      <c r="EG51" s="197"/>
      <c r="EH51" s="197"/>
      <c r="EI51" s="197"/>
      <c r="EJ51" s="197"/>
      <c r="EK51" s="197"/>
      <c r="EL51" s="197"/>
      <c r="EM51" s="197"/>
    </row>
    <row r="52" spans="1:143" ht="40.5" customHeight="1">
      <c r="A52" s="185"/>
      <c r="B52" s="1030" t="s">
        <v>808</v>
      </c>
      <c r="C52" s="1030"/>
      <c r="D52" s="1030"/>
      <c r="E52" s="1030"/>
      <c r="F52" s="1030"/>
      <c r="G52" s="1030"/>
      <c r="H52" s="1030"/>
      <c r="I52" s="1030"/>
      <c r="J52" s="1030"/>
      <c r="K52" s="1030"/>
      <c r="L52" s="1030"/>
      <c r="M52" s="1030"/>
      <c r="N52" s="1030"/>
      <c r="O52" s="1030"/>
      <c r="P52" s="1030"/>
      <c r="Q52" s="1030"/>
      <c r="R52" s="1030"/>
      <c r="S52" s="1030"/>
      <c r="T52" s="1030"/>
      <c r="U52" s="1030"/>
      <c r="V52" s="1030"/>
      <c r="W52" s="1030"/>
      <c r="X52" s="1030"/>
      <c r="Y52" s="1030"/>
      <c r="Z52" s="1030"/>
      <c r="AA52" s="1030"/>
      <c r="AB52" s="1030"/>
      <c r="AC52" s="1030"/>
      <c r="AD52" s="1030"/>
      <c r="AE52" s="1030"/>
      <c r="AF52" s="1030"/>
      <c r="AG52" s="1030"/>
      <c r="AH52" s="1030"/>
      <c r="AI52" s="1030"/>
      <c r="AJ52" s="1030"/>
      <c r="AK52" s="1030"/>
      <c r="AL52" s="1030"/>
      <c r="AM52" s="1030"/>
      <c r="AN52" s="1030"/>
      <c r="AO52" s="1030"/>
      <c r="AP52" s="1030"/>
      <c r="AQ52" s="1030"/>
      <c r="AR52" s="1030"/>
      <c r="AS52" s="1030"/>
      <c r="AT52" s="1030"/>
      <c r="AU52" s="1030"/>
      <c r="AW52" s="185"/>
      <c r="AX52" s="1030" t="s">
        <v>808</v>
      </c>
      <c r="AY52" s="1030"/>
      <c r="AZ52" s="1030"/>
      <c r="BA52" s="1030"/>
      <c r="BB52" s="1030"/>
      <c r="BC52" s="1030"/>
      <c r="BD52" s="1030"/>
      <c r="BE52" s="1030"/>
      <c r="BF52" s="1030"/>
      <c r="BG52" s="1030"/>
      <c r="BH52" s="1030"/>
      <c r="BI52" s="1030"/>
      <c r="BJ52" s="1030"/>
      <c r="BK52" s="1030"/>
      <c r="BL52" s="1030"/>
      <c r="BM52" s="1030"/>
      <c r="BN52" s="1030"/>
      <c r="BO52" s="1030"/>
      <c r="BP52" s="1030"/>
      <c r="BQ52" s="1030"/>
      <c r="BR52" s="1030"/>
      <c r="BS52" s="1030"/>
      <c r="BT52" s="1030"/>
      <c r="BU52" s="1030"/>
      <c r="BV52" s="1030"/>
      <c r="BW52" s="1030"/>
      <c r="BX52" s="1030"/>
      <c r="BY52" s="1030"/>
      <c r="BZ52" s="1030"/>
      <c r="CA52" s="1030"/>
      <c r="CB52" s="1030"/>
      <c r="CC52" s="1030"/>
      <c r="CD52" s="1030"/>
      <c r="CE52" s="1030"/>
      <c r="CF52" s="1030"/>
      <c r="CG52" s="1030"/>
      <c r="CH52" s="1030"/>
      <c r="CI52" s="1030"/>
      <c r="CJ52" s="1030"/>
      <c r="CK52" s="1030"/>
      <c r="CL52" s="1030"/>
      <c r="CM52" s="1030"/>
      <c r="CN52" s="1030"/>
      <c r="CO52" s="1030"/>
      <c r="CP52" s="1030"/>
      <c r="CQ52" s="1030"/>
      <c r="CS52" s="185"/>
      <c r="CT52" s="1030" t="s">
        <v>808</v>
      </c>
      <c r="CU52" s="1030"/>
      <c r="CV52" s="1030"/>
      <c r="CW52" s="1030"/>
      <c r="CX52" s="1030"/>
      <c r="CY52" s="1030"/>
      <c r="CZ52" s="1030"/>
      <c r="DA52" s="1030"/>
      <c r="DB52" s="1030"/>
      <c r="DC52" s="1030"/>
      <c r="DD52" s="1030"/>
      <c r="DE52" s="1030"/>
      <c r="DF52" s="1030"/>
      <c r="DG52" s="1030"/>
      <c r="DH52" s="1030"/>
      <c r="DI52" s="1030"/>
      <c r="DJ52" s="1030"/>
      <c r="DK52" s="1030"/>
      <c r="DL52" s="1030"/>
      <c r="DM52" s="1030"/>
      <c r="DN52" s="1030"/>
      <c r="DO52" s="1030"/>
      <c r="DP52" s="1030"/>
      <c r="DQ52" s="1030"/>
      <c r="DR52" s="1030"/>
      <c r="DS52" s="1030"/>
      <c r="DT52" s="1030"/>
      <c r="DU52" s="1030"/>
      <c r="DV52" s="1030"/>
      <c r="DW52" s="1030"/>
      <c r="DX52" s="1030"/>
      <c r="DY52" s="1030"/>
      <c r="DZ52" s="1030"/>
      <c r="EA52" s="1030"/>
      <c r="EB52" s="1030"/>
      <c r="EC52" s="1030"/>
      <c r="ED52" s="1030"/>
      <c r="EE52" s="1030"/>
      <c r="EF52" s="1030"/>
      <c r="EG52" s="1030"/>
      <c r="EH52" s="1030"/>
      <c r="EI52" s="1030"/>
      <c r="EJ52" s="1030"/>
      <c r="EK52" s="1030"/>
      <c r="EL52" s="1030"/>
      <c r="EM52" s="1030"/>
    </row>
    <row r="53" spans="1:143" ht="38.25" customHeight="1">
      <c r="A53" s="185"/>
      <c r="B53" s="1030" t="s">
        <v>809</v>
      </c>
      <c r="C53" s="1030"/>
      <c r="D53" s="1030"/>
      <c r="E53" s="1030"/>
      <c r="F53" s="1030"/>
      <c r="G53" s="1030"/>
      <c r="H53" s="1030"/>
      <c r="I53" s="1030"/>
      <c r="J53" s="1030"/>
      <c r="K53" s="1030"/>
      <c r="L53" s="1030"/>
      <c r="M53" s="1030"/>
      <c r="N53" s="1030"/>
      <c r="O53" s="1030"/>
      <c r="P53" s="1030"/>
      <c r="Q53" s="1030"/>
      <c r="R53" s="1030"/>
      <c r="S53" s="1030"/>
      <c r="T53" s="1030"/>
      <c r="U53" s="1030"/>
      <c r="V53" s="1030"/>
      <c r="W53" s="1030"/>
      <c r="X53" s="1030"/>
      <c r="Y53" s="1030"/>
      <c r="Z53" s="1030"/>
      <c r="AA53" s="1030"/>
      <c r="AB53" s="1030"/>
      <c r="AC53" s="1030"/>
      <c r="AD53" s="1030"/>
      <c r="AE53" s="1030"/>
      <c r="AF53" s="1030"/>
      <c r="AG53" s="1030"/>
      <c r="AH53" s="1030"/>
      <c r="AI53" s="1030"/>
      <c r="AJ53" s="1030"/>
      <c r="AK53" s="1030"/>
      <c r="AL53" s="1030"/>
      <c r="AM53" s="1030"/>
      <c r="AN53" s="1030"/>
      <c r="AO53" s="1030"/>
      <c r="AP53" s="1030"/>
      <c r="AQ53" s="1030"/>
      <c r="AR53" s="1030"/>
      <c r="AS53" s="1030"/>
      <c r="AT53" s="1030"/>
      <c r="AU53" s="1030"/>
      <c r="AW53" s="185"/>
      <c r="AX53" s="1030" t="s">
        <v>809</v>
      </c>
      <c r="AY53" s="1030"/>
      <c r="AZ53" s="1030"/>
      <c r="BA53" s="1030"/>
      <c r="BB53" s="1030"/>
      <c r="BC53" s="1030"/>
      <c r="BD53" s="1030"/>
      <c r="BE53" s="1030"/>
      <c r="BF53" s="1030"/>
      <c r="BG53" s="1030"/>
      <c r="BH53" s="1030"/>
      <c r="BI53" s="1030"/>
      <c r="BJ53" s="1030"/>
      <c r="BK53" s="1030"/>
      <c r="BL53" s="1030"/>
      <c r="BM53" s="1030"/>
      <c r="BN53" s="1030"/>
      <c r="BO53" s="1030"/>
      <c r="BP53" s="1030"/>
      <c r="BQ53" s="1030"/>
      <c r="BR53" s="1030"/>
      <c r="BS53" s="1030"/>
      <c r="BT53" s="1030"/>
      <c r="BU53" s="1030"/>
      <c r="BV53" s="1030"/>
      <c r="BW53" s="1030"/>
      <c r="BX53" s="1030"/>
      <c r="BY53" s="1030"/>
      <c r="BZ53" s="1030"/>
      <c r="CA53" s="1030"/>
      <c r="CB53" s="1030"/>
      <c r="CC53" s="1030"/>
      <c r="CD53" s="1030"/>
      <c r="CE53" s="1030"/>
      <c r="CF53" s="1030"/>
      <c r="CG53" s="1030"/>
      <c r="CH53" s="1030"/>
      <c r="CI53" s="1030"/>
      <c r="CJ53" s="1030"/>
      <c r="CK53" s="1030"/>
      <c r="CL53" s="1030"/>
      <c r="CM53" s="1030"/>
      <c r="CN53" s="1030"/>
      <c r="CO53" s="1030"/>
      <c r="CP53" s="1030"/>
      <c r="CQ53" s="1030"/>
      <c r="CS53" s="185"/>
      <c r="CT53" s="1030" t="s">
        <v>809</v>
      </c>
      <c r="CU53" s="1030"/>
      <c r="CV53" s="1030"/>
      <c r="CW53" s="1030"/>
      <c r="CX53" s="1030"/>
      <c r="CY53" s="1030"/>
      <c r="CZ53" s="1030"/>
      <c r="DA53" s="1030"/>
      <c r="DB53" s="1030"/>
      <c r="DC53" s="1030"/>
      <c r="DD53" s="1030"/>
      <c r="DE53" s="1030"/>
      <c r="DF53" s="1030"/>
      <c r="DG53" s="1030"/>
      <c r="DH53" s="1030"/>
      <c r="DI53" s="1030"/>
      <c r="DJ53" s="1030"/>
      <c r="DK53" s="1030"/>
      <c r="DL53" s="1030"/>
      <c r="DM53" s="1030"/>
      <c r="DN53" s="1030"/>
      <c r="DO53" s="1030"/>
      <c r="DP53" s="1030"/>
      <c r="DQ53" s="1030"/>
      <c r="DR53" s="1030"/>
      <c r="DS53" s="1030"/>
      <c r="DT53" s="1030"/>
      <c r="DU53" s="1030"/>
      <c r="DV53" s="1030"/>
      <c r="DW53" s="1030"/>
      <c r="DX53" s="1030"/>
      <c r="DY53" s="1030"/>
      <c r="DZ53" s="1030"/>
      <c r="EA53" s="1030"/>
      <c r="EB53" s="1030"/>
      <c r="EC53" s="1030"/>
      <c r="ED53" s="1030"/>
      <c r="EE53" s="1030"/>
      <c r="EF53" s="1030"/>
      <c r="EG53" s="1030"/>
      <c r="EH53" s="1030"/>
      <c r="EI53" s="1030"/>
      <c r="EJ53" s="1030"/>
      <c r="EK53" s="1030"/>
      <c r="EL53" s="1030"/>
      <c r="EM53" s="1030"/>
    </row>
    <row r="54" spans="1:143" ht="20.25" customHeight="1">
      <c r="A54" s="185"/>
      <c r="B54" s="1030" t="s">
        <v>810</v>
      </c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W54" s="185"/>
      <c r="AX54" s="1030" t="s">
        <v>810</v>
      </c>
      <c r="AY54" s="1030"/>
      <c r="AZ54" s="1030"/>
      <c r="BA54" s="1030"/>
      <c r="BB54" s="1030"/>
      <c r="BC54" s="1030"/>
      <c r="BD54" s="1030"/>
      <c r="BE54" s="1030"/>
      <c r="BF54" s="1030"/>
      <c r="BG54" s="1030"/>
      <c r="BH54" s="1030"/>
      <c r="BI54" s="1030"/>
      <c r="BJ54" s="1030"/>
      <c r="BK54" s="1030"/>
      <c r="BL54" s="1030"/>
      <c r="BM54" s="1030"/>
      <c r="BN54" s="1030"/>
      <c r="BO54" s="1030"/>
      <c r="BP54" s="1030"/>
      <c r="BQ54" s="1030"/>
      <c r="BR54" s="1030"/>
      <c r="BS54" s="1030"/>
      <c r="BT54" s="1030"/>
      <c r="BU54" s="1030"/>
      <c r="BV54" s="1030"/>
      <c r="BW54" s="1030"/>
      <c r="BX54" s="1030"/>
      <c r="BY54" s="1030"/>
      <c r="BZ54" s="1030"/>
      <c r="CA54" s="1030"/>
      <c r="CB54" s="1030"/>
      <c r="CC54" s="1030"/>
      <c r="CD54" s="1030"/>
      <c r="CE54" s="1030"/>
      <c r="CF54" s="1030"/>
      <c r="CG54" s="1030"/>
      <c r="CH54" s="1030"/>
      <c r="CI54" s="1030"/>
      <c r="CJ54" s="1030"/>
      <c r="CK54" s="1030"/>
      <c r="CL54" s="1030"/>
      <c r="CM54" s="1030"/>
      <c r="CN54" s="1030"/>
      <c r="CO54" s="1030"/>
      <c r="CP54" s="1030"/>
      <c r="CQ54" s="1030"/>
      <c r="CS54" s="185"/>
      <c r="CT54" s="1030" t="s">
        <v>810</v>
      </c>
      <c r="CU54" s="1030"/>
      <c r="CV54" s="1030"/>
      <c r="CW54" s="1030"/>
      <c r="CX54" s="1030"/>
      <c r="CY54" s="1030"/>
      <c r="CZ54" s="1030"/>
      <c r="DA54" s="1030"/>
      <c r="DB54" s="1030"/>
      <c r="DC54" s="1030"/>
      <c r="DD54" s="1030"/>
      <c r="DE54" s="1030"/>
      <c r="DF54" s="1030"/>
      <c r="DG54" s="1030"/>
      <c r="DH54" s="1030"/>
      <c r="DI54" s="1030"/>
      <c r="DJ54" s="1030"/>
      <c r="DK54" s="1030"/>
      <c r="DL54" s="1030"/>
      <c r="DM54" s="1030"/>
      <c r="DN54" s="1030"/>
      <c r="DO54" s="1030"/>
      <c r="DP54" s="1030"/>
      <c r="DQ54" s="1030"/>
      <c r="DR54" s="1030"/>
      <c r="DS54" s="1030"/>
      <c r="DT54" s="1030"/>
      <c r="DU54" s="1030"/>
      <c r="DV54" s="1030"/>
      <c r="DW54" s="1030"/>
      <c r="DX54" s="1030"/>
      <c r="DY54" s="1030"/>
      <c r="DZ54" s="1030"/>
      <c r="EA54" s="1030"/>
      <c r="EB54" s="1030"/>
      <c r="EC54" s="1030"/>
      <c r="ED54" s="1030"/>
      <c r="EE54" s="1030"/>
      <c r="EF54" s="1030"/>
      <c r="EG54" s="1030"/>
      <c r="EH54" s="1030"/>
      <c r="EI54" s="1030"/>
      <c r="EJ54" s="1030"/>
      <c r="EK54" s="1030"/>
      <c r="EL54" s="1030"/>
      <c r="EM54" s="1030"/>
    </row>
    <row r="55" spans="1:143" ht="37.5" customHeight="1">
      <c r="A55" s="185"/>
      <c r="B55" s="1030" t="s">
        <v>811</v>
      </c>
      <c r="C55" s="1030"/>
      <c r="D55" s="1030"/>
      <c r="E55" s="1030"/>
      <c r="F55" s="1030"/>
      <c r="G55" s="1030"/>
      <c r="H55" s="1030"/>
      <c r="I55" s="1030"/>
      <c r="J55" s="1030"/>
      <c r="K55" s="1030"/>
      <c r="L55" s="1030"/>
      <c r="M55" s="1030"/>
      <c r="N55" s="1030"/>
      <c r="O55" s="1030"/>
      <c r="P55" s="1030"/>
      <c r="Q55" s="1030"/>
      <c r="R55" s="1030"/>
      <c r="S55" s="1030"/>
      <c r="T55" s="1030"/>
      <c r="U55" s="1030"/>
      <c r="V55" s="1030"/>
      <c r="W55" s="1030"/>
      <c r="X55" s="1030"/>
      <c r="Y55" s="1030"/>
      <c r="Z55" s="1030"/>
      <c r="AA55" s="1030"/>
      <c r="AB55" s="1030"/>
      <c r="AC55" s="1030"/>
      <c r="AD55" s="1030"/>
      <c r="AE55" s="1030"/>
      <c r="AF55" s="1030"/>
      <c r="AG55" s="1030"/>
      <c r="AH55" s="1030"/>
      <c r="AI55" s="1030"/>
      <c r="AJ55" s="1030"/>
      <c r="AK55" s="1030"/>
      <c r="AL55" s="1030"/>
      <c r="AM55" s="1030"/>
      <c r="AN55" s="1030"/>
      <c r="AO55" s="1030"/>
      <c r="AP55" s="1030"/>
      <c r="AQ55" s="1030"/>
      <c r="AR55" s="1030"/>
      <c r="AS55" s="1030"/>
      <c r="AT55" s="1030"/>
      <c r="AU55" s="1030"/>
      <c r="AW55" s="185"/>
      <c r="AX55" s="1030" t="s">
        <v>811</v>
      </c>
      <c r="AY55" s="1030"/>
      <c r="AZ55" s="1030"/>
      <c r="BA55" s="1030"/>
      <c r="BB55" s="1030"/>
      <c r="BC55" s="1030"/>
      <c r="BD55" s="1030"/>
      <c r="BE55" s="1030"/>
      <c r="BF55" s="1030"/>
      <c r="BG55" s="1030"/>
      <c r="BH55" s="1030"/>
      <c r="BI55" s="1030"/>
      <c r="BJ55" s="1030"/>
      <c r="BK55" s="1030"/>
      <c r="BL55" s="1030"/>
      <c r="BM55" s="1030"/>
      <c r="BN55" s="1030"/>
      <c r="BO55" s="1030"/>
      <c r="BP55" s="1030"/>
      <c r="BQ55" s="1030"/>
      <c r="BR55" s="1030"/>
      <c r="BS55" s="1030"/>
      <c r="BT55" s="1030"/>
      <c r="BU55" s="1030"/>
      <c r="BV55" s="1030"/>
      <c r="BW55" s="1030"/>
      <c r="BX55" s="1030"/>
      <c r="BY55" s="1030"/>
      <c r="BZ55" s="1030"/>
      <c r="CA55" s="1030"/>
      <c r="CB55" s="1030"/>
      <c r="CC55" s="1030"/>
      <c r="CD55" s="1030"/>
      <c r="CE55" s="1030"/>
      <c r="CF55" s="1030"/>
      <c r="CG55" s="1030"/>
      <c r="CH55" s="1030"/>
      <c r="CI55" s="1030"/>
      <c r="CJ55" s="1030"/>
      <c r="CK55" s="1030"/>
      <c r="CL55" s="1030"/>
      <c r="CM55" s="1030"/>
      <c r="CN55" s="1030"/>
      <c r="CO55" s="1030"/>
      <c r="CP55" s="1030"/>
      <c r="CQ55" s="1030"/>
      <c r="CS55" s="185"/>
      <c r="CT55" s="1030" t="s">
        <v>811</v>
      </c>
      <c r="CU55" s="1030"/>
      <c r="CV55" s="1030"/>
      <c r="CW55" s="1030"/>
      <c r="CX55" s="1030"/>
      <c r="CY55" s="1030"/>
      <c r="CZ55" s="1030"/>
      <c r="DA55" s="1030"/>
      <c r="DB55" s="1030"/>
      <c r="DC55" s="1030"/>
      <c r="DD55" s="1030"/>
      <c r="DE55" s="1030"/>
      <c r="DF55" s="1030"/>
      <c r="DG55" s="1030"/>
      <c r="DH55" s="1030"/>
      <c r="DI55" s="1030"/>
      <c r="DJ55" s="1030"/>
      <c r="DK55" s="1030"/>
      <c r="DL55" s="1030"/>
      <c r="DM55" s="1030"/>
      <c r="DN55" s="1030"/>
      <c r="DO55" s="1030"/>
      <c r="DP55" s="1030"/>
      <c r="DQ55" s="1030"/>
      <c r="DR55" s="1030"/>
      <c r="DS55" s="1030"/>
      <c r="DT55" s="1030"/>
      <c r="DU55" s="1030"/>
      <c r="DV55" s="1030"/>
      <c r="DW55" s="1030"/>
      <c r="DX55" s="1030"/>
      <c r="DY55" s="1030"/>
      <c r="DZ55" s="1030"/>
      <c r="EA55" s="1030"/>
      <c r="EB55" s="1030"/>
      <c r="EC55" s="1030"/>
      <c r="ED55" s="1030"/>
      <c r="EE55" s="1030"/>
      <c r="EF55" s="1030"/>
      <c r="EG55" s="1030"/>
      <c r="EH55" s="1030"/>
      <c r="EI55" s="1030"/>
      <c r="EJ55" s="1030"/>
      <c r="EK55" s="1030"/>
      <c r="EL55" s="1030"/>
      <c r="EM55" s="1030"/>
    </row>
    <row r="56" spans="1:143" ht="57.75" customHeight="1">
      <c r="A56" s="185"/>
      <c r="B56" s="1030" t="s">
        <v>812</v>
      </c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W56" s="185"/>
      <c r="AX56" s="1030" t="s">
        <v>812</v>
      </c>
      <c r="AY56" s="1030"/>
      <c r="AZ56" s="1030"/>
      <c r="BA56" s="1030"/>
      <c r="BB56" s="1030"/>
      <c r="BC56" s="1030"/>
      <c r="BD56" s="1030"/>
      <c r="BE56" s="1030"/>
      <c r="BF56" s="1030"/>
      <c r="BG56" s="1030"/>
      <c r="BH56" s="1030"/>
      <c r="BI56" s="1030"/>
      <c r="BJ56" s="1030"/>
      <c r="BK56" s="1030"/>
      <c r="BL56" s="1030"/>
      <c r="BM56" s="1030"/>
      <c r="BN56" s="1030"/>
      <c r="BO56" s="1030"/>
      <c r="BP56" s="1030"/>
      <c r="BQ56" s="1030"/>
      <c r="BR56" s="1030"/>
      <c r="BS56" s="1030"/>
      <c r="BT56" s="1030"/>
      <c r="BU56" s="1030"/>
      <c r="BV56" s="1030"/>
      <c r="BW56" s="1030"/>
      <c r="BX56" s="1030"/>
      <c r="BY56" s="1030"/>
      <c r="BZ56" s="1030"/>
      <c r="CA56" s="1030"/>
      <c r="CB56" s="1030"/>
      <c r="CC56" s="1030"/>
      <c r="CD56" s="1030"/>
      <c r="CE56" s="1030"/>
      <c r="CF56" s="1030"/>
      <c r="CG56" s="1030"/>
      <c r="CH56" s="1030"/>
      <c r="CI56" s="1030"/>
      <c r="CJ56" s="1030"/>
      <c r="CK56" s="1030"/>
      <c r="CL56" s="1030"/>
      <c r="CM56" s="1030"/>
      <c r="CN56" s="1030"/>
      <c r="CO56" s="1030"/>
      <c r="CP56" s="1030"/>
      <c r="CQ56" s="1030"/>
      <c r="CS56" s="185"/>
      <c r="CT56" s="1030" t="s">
        <v>812</v>
      </c>
      <c r="CU56" s="1030"/>
      <c r="CV56" s="1030"/>
      <c r="CW56" s="1030"/>
      <c r="CX56" s="1030"/>
      <c r="CY56" s="1030"/>
      <c r="CZ56" s="1030"/>
      <c r="DA56" s="1030"/>
      <c r="DB56" s="1030"/>
      <c r="DC56" s="1030"/>
      <c r="DD56" s="1030"/>
      <c r="DE56" s="1030"/>
      <c r="DF56" s="1030"/>
      <c r="DG56" s="1030"/>
      <c r="DH56" s="1030"/>
      <c r="DI56" s="1030"/>
      <c r="DJ56" s="1030"/>
      <c r="DK56" s="1030"/>
      <c r="DL56" s="1030"/>
      <c r="DM56" s="1030"/>
      <c r="DN56" s="1030"/>
      <c r="DO56" s="1030"/>
      <c r="DP56" s="1030"/>
      <c r="DQ56" s="1030"/>
      <c r="DR56" s="1030"/>
      <c r="DS56" s="1030"/>
      <c r="DT56" s="1030"/>
      <c r="DU56" s="1030"/>
      <c r="DV56" s="1030"/>
      <c r="DW56" s="1030"/>
      <c r="DX56" s="1030"/>
      <c r="DY56" s="1030"/>
      <c r="DZ56" s="1030"/>
      <c r="EA56" s="1030"/>
      <c r="EB56" s="1030"/>
      <c r="EC56" s="1030"/>
      <c r="ED56" s="1030"/>
      <c r="EE56" s="1030"/>
      <c r="EF56" s="1030"/>
      <c r="EG56" s="1030"/>
      <c r="EH56" s="1030"/>
      <c r="EI56" s="1030"/>
      <c r="EJ56" s="1030"/>
      <c r="EK56" s="1030"/>
      <c r="EL56" s="1030"/>
      <c r="EM56" s="1030"/>
    </row>
    <row r="57" spans="1:143" ht="57.75" customHeight="1">
      <c r="A57" s="185"/>
      <c r="B57" s="1030" t="s">
        <v>754</v>
      </c>
      <c r="C57" s="1030"/>
      <c r="D57" s="1030"/>
      <c r="E57" s="1030"/>
      <c r="F57" s="1030"/>
      <c r="G57" s="1030"/>
      <c r="H57" s="1030"/>
      <c r="I57" s="1030"/>
      <c r="J57" s="1030"/>
      <c r="K57" s="1030"/>
      <c r="L57" s="1030"/>
      <c r="M57" s="1030"/>
      <c r="N57" s="1030"/>
      <c r="O57" s="1030"/>
      <c r="P57" s="1030"/>
      <c r="Q57" s="1030"/>
      <c r="R57" s="1030"/>
      <c r="S57" s="1030"/>
      <c r="T57" s="1030"/>
      <c r="U57" s="1030"/>
      <c r="V57" s="1030"/>
      <c r="W57" s="1030"/>
      <c r="X57" s="1030"/>
      <c r="Y57" s="1030"/>
      <c r="Z57" s="1030"/>
      <c r="AA57" s="1030"/>
      <c r="AB57" s="1030"/>
      <c r="AC57" s="1030"/>
      <c r="AD57" s="1030"/>
      <c r="AE57" s="1030"/>
      <c r="AF57" s="1030"/>
      <c r="AG57" s="1030"/>
      <c r="AH57" s="1030"/>
      <c r="AI57" s="1030"/>
      <c r="AJ57" s="1030"/>
      <c r="AK57" s="1030"/>
      <c r="AL57" s="1030"/>
      <c r="AM57" s="1030"/>
      <c r="AN57" s="1030"/>
      <c r="AO57" s="1030"/>
      <c r="AP57" s="1030"/>
      <c r="AQ57" s="1030"/>
      <c r="AR57" s="1030"/>
      <c r="AS57" s="1030"/>
      <c r="AT57" s="1030"/>
      <c r="AU57" s="1030"/>
      <c r="AW57" s="185"/>
      <c r="AX57" s="1030" t="s">
        <v>754</v>
      </c>
      <c r="AY57" s="1030"/>
      <c r="AZ57" s="1030"/>
      <c r="BA57" s="1030"/>
      <c r="BB57" s="1030"/>
      <c r="BC57" s="1030"/>
      <c r="BD57" s="1030"/>
      <c r="BE57" s="1030"/>
      <c r="BF57" s="1030"/>
      <c r="BG57" s="1030"/>
      <c r="BH57" s="1030"/>
      <c r="BI57" s="1030"/>
      <c r="BJ57" s="1030"/>
      <c r="BK57" s="1030"/>
      <c r="BL57" s="1030"/>
      <c r="BM57" s="1030"/>
      <c r="BN57" s="1030"/>
      <c r="BO57" s="1030"/>
      <c r="BP57" s="1030"/>
      <c r="BQ57" s="1030"/>
      <c r="BR57" s="1030"/>
      <c r="BS57" s="1030"/>
      <c r="BT57" s="1030"/>
      <c r="BU57" s="1030"/>
      <c r="BV57" s="1030"/>
      <c r="BW57" s="1030"/>
      <c r="BX57" s="1030"/>
      <c r="BY57" s="1030"/>
      <c r="BZ57" s="1030"/>
      <c r="CA57" s="1030"/>
      <c r="CB57" s="1030"/>
      <c r="CC57" s="1030"/>
      <c r="CD57" s="1030"/>
      <c r="CE57" s="1030"/>
      <c r="CF57" s="1030"/>
      <c r="CG57" s="1030"/>
      <c r="CH57" s="1030"/>
      <c r="CI57" s="1030"/>
      <c r="CJ57" s="1030"/>
      <c r="CK57" s="1030"/>
      <c r="CL57" s="1030"/>
      <c r="CM57" s="1030"/>
      <c r="CN57" s="1030"/>
      <c r="CO57" s="1030"/>
      <c r="CP57" s="1030"/>
      <c r="CQ57" s="1030"/>
      <c r="CS57" s="185"/>
      <c r="CT57" s="1030" t="s">
        <v>754</v>
      </c>
      <c r="CU57" s="1030"/>
      <c r="CV57" s="1030"/>
      <c r="CW57" s="1030"/>
      <c r="CX57" s="1030"/>
      <c r="CY57" s="1030"/>
      <c r="CZ57" s="1030"/>
      <c r="DA57" s="1030"/>
      <c r="DB57" s="1030"/>
      <c r="DC57" s="1030"/>
      <c r="DD57" s="1030"/>
      <c r="DE57" s="1030"/>
      <c r="DF57" s="1030"/>
      <c r="DG57" s="1030"/>
      <c r="DH57" s="1030"/>
      <c r="DI57" s="1030"/>
      <c r="DJ57" s="1030"/>
      <c r="DK57" s="1030"/>
      <c r="DL57" s="1030"/>
      <c r="DM57" s="1030"/>
      <c r="DN57" s="1030"/>
      <c r="DO57" s="1030"/>
      <c r="DP57" s="1030"/>
      <c r="DQ57" s="1030"/>
      <c r="DR57" s="1030"/>
      <c r="DS57" s="1030"/>
      <c r="DT57" s="1030"/>
      <c r="DU57" s="1030"/>
      <c r="DV57" s="1030"/>
      <c r="DW57" s="1030"/>
      <c r="DX57" s="1030"/>
      <c r="DY57" s="1030"/>
      <c r="DZ57" s="1030"/>
      <c r="EA57" s="1030"/>
      <c r="EB57" s="1030"/>
      <c r="EC57" s="1030"/>
      <c r="ED57" s="1030"/>
      <c r="EE57" s="1030"/>
      <c r="EF57" s="1030"/>
      <c r="EG57" s="1030"/>
      <c r="EH57" s="1030"/>
      <c r="EI57" s="1030"/>
      <c r="EJ57" s="1030"/>
      <c r="EK57" s="1030"/>
      <c r="EL57" s="1030"/>
      <c r="EM57" s="1030"/>
    </row>
    <row r="58" spans="1:143" ht="18.75" customHeight="1">
      <c r="A58" s="185"/>
      <c r="B58" s="197"/>
      <c r="C58" s="197"/>
      <c r="D58" s="992" t="s">
        <v>589</v>
      </c>
      <c r="E58" s="992"/>
      <c r="F58" s="200" t="s">
        <v>755</v>
      </c>
      <c r="G58" s="201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  <c r="AN58" s="197"/>
      <c r="AO58" s="197"/>
      <c r="AP58" s="197"/>
      <c r="AQ58" s="197"/>
      <c r="AR58" s="197"/>
      <c r="AS58" s="197"/>
      <c r="AT58" s="197"/>
      <c r="AU58" s="197"/>
      <c r="AW58" s="185"/>
      <c r="AX58" s="197"/>
      <c r="AY58" s="197"/>
      <c r="AZ58" s="992" t="s">
        <v>589</v>
      </c>
      <c r="BA58" s="992"/>
      <c r="BB58" s="317" t="s">
        <v>755</v>
      </c>
      <c r="BC58" s="315"/>
      <c r="BD58" s="197"/>
      <c r="BE58" s="197"/>
      <c r="BF58" s="197"/>
      <c r="BG58" s="197"/>
      <c r="BH58" s="197"/>
      <c r="BI58" s="197"/>
      <c r="BJ58" s="197"/>
      <c r="BK58" s="197"/>
      <c r="BL58" s="197"/>
      <c r="BM58" s="197"/>
      <c r="BN58" s="197"/>
      <c r="BO58" s="197"/>
      <c r="BP58" s="197"/>
      <c r="BQ58" s="197"/>
      <c r="BR58" s="197"/>
      <c r="BS58" s="197"/>
      <c r="BT58" s="197"/>
      <c r="BU58" s="197"/>
      <c r="BV58" s="197"/>
      <c r="BW58" s="197"/>
      <c r="BX58" s="197"/>
      <c r="BY58" s="197"/>
      <c r="BZ58" s="197"/>
      <c r="CA58" s="197"/>
      <c r="CB58" s="197"/>
      <c r="CC58" s="197"/>
      <c r="CD58" s="197"/>
      <c r="CE58" s="197"/>
      <c r="CF58" s="197"/>
      <c r="CG58" s="197"/>
      <c r="CH58" s="197"/>
      <c r="CI58" s="197"/>
      <c r="CJ58" s="197"/>
      <c r="CK58" s="197"/>
      <c r="CL58" s="197"/>
      <c r="CM58" s="197"/>
      <c r="CN58" s="197"/>
      <c r="CO58" s="197"/>
      <c r="CP58" s="197"/>
      <c r="CQ58" s="197"/>
      <c r="CS58" s="185"/>
      <c r="CT58" s="197"/>
      <c r="CU58" s="197"/>
      <c r="CV58" s="992" t="s">
        <v>589</v>
      </c>
      <c r="CW58" s="992"/>
      <c r="CX58" s="317" t="s">
        <v>755</v>
      </c>
      <c r="CY58" s="315"/>
      <c r="CZ58" s="197"/>
      <c r="DA58" s="197"/>
      <c r="DB58" s="197"/>
      <c r="DC58" s="197"/>
      <c r="DD58" s="197"/>
      <c r="DE58" s="197"/>
      <c r="DF58" s="197"/>
      <c r="DG58" s="197"/>
      <c r="DH58" s="197"/>
      <c r="DI58" s="197"/>
      <c r="DJ58" s="197"/>
      <c r="DK58" s="197"/>
      <c r="DL58" s="197"/>
      <c r="DM58" s="197"/>
      <c r="DN58" s="197"/>
      <c r="DO58" s="197"/>
      <c r="DP58" s="197"/>
      <c r="DQ58" s="197"/>
      <c r="DR58" s="197"/>
      <c r="DS58" s="197"/>
      <c r="DT58" s="197"/>
      <c r="DU58" s="197"/>
      <c r="DV58" s="197"/>
      <c r="DW58" s="197"/>
      <c r="DX58" s="197"/>
      <c r="DY58" s="197"/>
      <c r="DZ58" s="197"/>
      <c r="EA58" s="197"/>
      <c r="EB58" s="197"/>
      <c r="EC58" s="197"/>
      <c r="ED58" s="197"/>
      <c r="EE58" s="197"/>
      <c r="EF58" s="197"/>
      <c r="EG58" s="197"/>
      <c r="EH58" s="197"/>
      <c r="EI58" s="197"/>
      <c r="EJ58" s="197"/>
      <c r="EK58" s="197"/>
      <c r="EL58" s="197"/>
      <c r="EM58" s="197"/>
    </row>
    <row r="59" spans="1:143" ht="38.25" customHeight="1">
      <c r="A59" s="185"/>
      <c r="B59" s="1030" t="s">
        <v>837</v>
      </c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W59" s="185"/>
      <c r="AX59" s="1030" t="s">
        <v>837</v>
      </c>
      <c r="AY59" s="1030"/>
      <c r="AZ59" s="1030"/>
      <c r="BA59" s="1030"/>
      <c r="BB59" s="1030"/>
      <c r="BC59" s="1030"/>
      <c r="BD59" s="1030"/>
      <c r="BE59" s="1030"/>
      <c r="BF59" s="1030"/>
      <c r="BG59" s="1030"/>
      <c r="BH59" s="1030"/>
      <c r="BI59" s="1030"/>
      <c r="BJ59" s="1030"/>
      <c r="BK59" s="1030"/>
      <c r="BL59" s="1030"/>
      <c r="BM59" s="1030"/>
      <c r="BN59" s="1030"/>
      <c r="BO59" s="1030"/>
      <c r="BP59" s="1030"/>
      <c r="BQ59" s="1030"/>
      <c r="BR59" s="1030"/>
      <c r="BS59" s="1030"/>
      <c r="BT59" s="1030"/>
      <c r="BU59" s="1030"/>
      <c r="BV59" s="1030"/>
      <c r="BW59" s="1030"/>
      <c r="BX59" s="1030"/>
      <c r="BY59" s="1030"/>
      <c r="BZ59" s="1030"/>
      <c r="CA59" s="1030"/>
      <c r="CB59" s="1030"/>
      <c r="CC59" s="1030"/>
      <c r="CD59" s="1030"/>
      <c r="CE59" s="1030"/>
      <c r="CF59" s="1030"/>
      <c r="CG59" s="1030"/>
      <c r="CH59" s="1030"/>
      <c r="CI59" s="1030"/>
      <c r="CJ59" s="1030"/>
      <c r="CK59" s="1030"/>
      <c r="CL59" s="1030"/>
      <c r="CM59" s="1030"/>
      <c r="CN59" s="1030"/>
      <c r="CO59" s="1030"/>
      <c r="CP59" s="1030"/>
      <c r="CQ59" s="1030"/>
      <c r="CS59" s="185"/>
      <c r="CT59" s="1030" t="s">
        <v>837</v>
      </c>
      <c r="CU59" s="1030"/>
      <c r="CV59" s="1030"/>
      <c r="CW59" s="1030"/>
      <c r="CX59" s="1030"/>
      <c r="CY59" s="1030"/>
      <c r="CZ59" s="1030"/>
      <c r="DA59" s="1030"/>
      <c r="DB59" s="1030"/>
      <c r="DC59" s="1030"/>
      <c r="DD59" s="1030"/>
      <c r="DE59" s="1030"/>
      <c r="DF59" s="1030"/>
      <c r="DG59" s="1030"/>
      <c r="DH59" s="1030"/>
      <c r="DI59" s="1030"/>
      <c r="DJ59" s="1030"/>
      <c r="DK59" s="1030"/>
      <c r="DL59" s="1030"/>
      <c r="DM59" s="1030"/>
      <c r="DN59" s="1030"/>
      <c r="DO59" s="1030"/>
      <c r="DP59" s="1030"/>
      <c r="DQ59" s="1030"/>
      <c r="DR59" s="1030"/>
      <c r="DS59" s="1030"/>
      <c r="DT59" s="1030"/>
      <c r="DU59" s="1030"/>
      <c r="DV59" s="1030"/>
      <c r="DW59" s="1030"/>
      <c r="DX59" s="1030"/>
      <c r="DY59" s="1030"/>
      <c r="DZ59" s="1030"/>
      <c r="EA59" s="1030"/>
      <c r="EB59" s="1030"/>
      <c r="EC59" s="1030"/>
      <c r="ED59" s="1030"/>
      <c r="EE59" s="1030"/>
      <c r="EF59" s="1030"/>
      <c r="EG59" s="1030"/>
      <c r="EH59" s="1030"/>
      <c r="EI59" s="1030"/>
      <c r="EJ59" s="1030"/>
      <c r="EK59" s="1030"/>
      <c r="EL59" s="1030"/>
      <c r="EM59" s="1030"/>
    </row>
    <row r="60" spans="1:143" ht="57" customHeight="1">
      <c r="A60" s="185"/>
      <c r="B60" s="1030" t="s">
        <v>813</v>
      </c>
      <c r="C60" s="1030"/>
      <c r="D60" s="1030"/>
      <c r="E60" s="1030"/>
      <c r="F60" s="1030"/>
      <c r="G60" s="1030"/>
      <c r="H60" s="1030"/>
      <c r="I60" s="1030"/>
      <c r="J60" s="1030"/>
      <c r="K60" s="1030"/>
      <c r="L60" s="1030"/>
      <c r="M60" s="1030"/>
      <c r="N60" s="1030"/>
      <c r="O60" s="1030"/>
      <c r="P60" s="1030"/>
      <c r="Q60" s="1030"/>
      <c r="R60" s="1030"/>
      <c r="S60" s="1030"/>
      <c r="T60" s="1030"/>
      <c r="U60" s="1030"/>
      <c r="V60" s="1030"/>
      <c r="W60" s="1030"/>
      <c r="X60" s="1030"/>
      <c r="Y60" s="1030"/>
      <c r="Z60" s="1030"/>
      <c r="AA60" s="1030"/>
      <c r="AB60" s="1030"/>
      <c r="AC60" s="1030"/>
      <c r="AD60" s="1030"/>
      <c r="AE60" s="1030"/>
      <c r="AF60" s="1030"/>
      <c r="AG60" s="1030"/>
      <c r="AH60" s="1030"/>
      <c r="AI60" s="1030"/>
      <c r="AJ60" s="1030"/>
      <c r="AK60" s="1030"/>
      <c r="AL60" s="1030"/>
      <c r="AM60" s="1030"/>
      <c r="AN60" s="1030"/>
      <c r="AO60" s="1030"/>
      <c r="AP60" s="1030"/>
      <c r="AQ60" s="1030"/>
      <c r="AR60" s="1030"/>
      <c r="AS60" s="1030"/>
      <c r="AT60" s="1030"/>
      <c r="AU60" s="1030"/>
      <c r="AW60" s="185"/>
      <c r="AX60" s="1030" t="s">
        <v>813</v>
      </c>
      <c r="AY60" s="1030"/>
      <c r="AZ60" s="1030"/>
      <c r="BA60" s="1030"/>
      <c r="BB60" s="1030"/>
      <c r="BC60" s="1030"/>
      <c r="BD60" s="1030"/>
      <c r="BE60" s="1030"/>
      <c r="BF60" s="1030"/>
      <c r="BG60" s="1030"/>
      <c r="BH60" s="1030"/>
      <c r="BI60" s="1030"/>
      <c r="BJ60" s="1030"/>
      <c r="BK60" s="1030"/>
      <c r="BL60" s="1030"/>
      <c r="BM60" s="1030"/>
      <c r="BN60" s="1030"/>
      <c r="BO60" s="1030"/>
      <c r="BP60" s="1030"/>
      <c r="BQ60" s="1030"/>
      <c r="BR60" s="1030"/>
      <c r="BS60" s="1030"/>
      <c r="BT60" s="1030"/>
      <c r="BU60" s="1030"/>
      <c r="BV60" s="1030"/>
      <c r="BW60" s="1030"/>
      <c r="BX60" s="1030"/>
      <c r="BY60" s="1030"/>
      <c r="BZ60" s="1030"/>
      <c r="CA60" s="1030"/>
      <c r="CB60" s="1030"/>
      <c r="CC60" s="1030"/>
      <c r="CD60" s="1030"/>
      <c r="CE60" s="1030"/>
      <c r="CF60" s="1030"/>
      <c r="CG60" s="1030"/>
      <c r="CH60" s="1030"/>
      <c r="CI60" s="1030"/>
      <c r="CJ60" s="1030"/>
      <c r="CK60" s="1030"/>
      <c r="CL60" s="1030"/>
      <c r="CM60" s="1030"/>
      <c r="CN60" s="1030"/>
      <c r="CO60" s="1030"/>
      <c r="CP60" s="1030"/>
      <c r="CQ60" s="1030"/>
      <c r="CS60" s="185"/>
      <c r="CT60" s="1030" t="s">
        <v>813</v>
      </c>
      <c r="CU60" s="1030"/>
      <c r="CV60" s="1030"/>
      <c r="CW60" s="1030"/>
      <c r="CX60" s="1030"/>
      <c r="CY60" s="1030"/>
      <c r="CZ60" s="1030"/>
      <c r="DA60" s="1030"/>
      <c r="DB60" s="1030"/>
      <c r="DC60" s="1030"/>
      <c r="DD60" s="1030"/>
      <c r="DE60" s="1030"/>
      <c r="DF60" s="1030"/>
      <c r="DG60" s="1030"/>
      <c r="DH60" s="1030"/>
      <c r="DI60" s="1030"/>
      <c r="DJ60" s="1030"/>
      <c r="DK60" s="1030"/>
      <c r="DL60" s="1030"/>
      <c r="DM60" s="1030"/>
      <c r="DN60" s="1030"/>
      <c r="DO60" s="1030"/>
      <c r="DP60" s="1030"/>
      <c r="DQ60" s="1030"/>
      <c r="DR60" s="1030"/>
      <c r="DS60" s="1030"/>
      <c r="DT60" s="1030"/>
      <c r="DU60" s="1030"/>
      <c r="DV60" s="1030"/>
      <c r="DW60" s="1030"/>
      <c r="DX60" s="1030"/>
      <c r="DY60" s="1030"/>
      <c r="DZ60" s="1030"/>
      <c r="EA60" s="1030"/>
      <c r="EB60" s="1030"/>
      <c r="EC60" s="1030"/>
      <c r="ED60" s="1030"/>
      <c r="EE60" s="1030"/>
      <c r="EF60" s="1030"/>
      <c r="EG60" s="1030"/>
      <c r="EH60" s="1030"/>
      <c r="EI60" s="1030"/>
      <c r="EJ60" s="1030"/>
      <c r="EK60" s="1030"/>
      <c r="EL60" s="1030"/>
      <c r="EM60" s="1030"/>
    </row>
    <row r="61" spans="1:143" ht="38.25" customHeight="1">
      <c r="A61" s="185"/>
      <c r="B61" s="1030" t="s">
        <v>838</v>
      </c>
      <c r="C61" s="1030"/>
      <c r="D61" s="1030"/>
      <c r="E61" s="1030"/>
      <c r="F61" s="1030"/>
      <c r="G61" s="1030"/>
      <c r="H61" s="1030"/>
      <c r="I61" s="1030"/>
      <c r="J61" s="1030"/>
      <c r="K61" s="1030"/>
      <c r="L61" s="1030"/>
      <c r="M61" s="1030"/>
      <c r="N61" s="1030"/>
      <c r="O61" s="1030"/>
      <c r="P61" s="1030"/>
      <c r="Q61" s="1030"/>
      <c r="R61" s="1030"/>
      <c r="S61" s="1030"/>
      <c r="T61" s="1030"/>
      <c r="U61" s="1030"/>
      <c r="V61" s="1030"/>
      <c r="W61" s="1030"/>
      <c r="X61" s="1030"/>
      <c r="Y61" s="1030"/>
      <c r="Z61" s="1030"/>
      <c r="AA61" s="1030"/>
      <c r="AB61" s="1030"/>
      <c r="AC61" s="1030"/>
      <c r="AD61" s="1030"/>
      <c r="AE61" s="1030"/>
      <c r="AF61" s="1030"/>
      <c r="AG61" s="1030"/>
      <c r="AH61" s="1030"/>
      <c r="AI61" s="1030"/>
      <c r="AJ61" s="1030"/>
      <c r="AK61" s="1030"/>
      <c r="AL61" s="1030"/>
      <c r="AM61" s="1030"/>
      <c r="AN61" s="1030"/>
      <c r="AO61" s="1030"/>
      <c r="AP61" s="1030"/>
      <c r="AQ61" s="1030"/>
      <c r="AR61" s="1030"/>
      <c r="AS61" s="1030"/>
      <c r="AT61" s="1030"/>
      <c r="AU61" s="1030"/>
      <c r="AW61" s="185"/>
      <c r="AX61" s="1030" t="s">
        <v>838</v>
      </c>
      <c r="AY61" s="1030"/>
      <c r="AZ61" s="1030"/>
      <c r="BA61" s="1030"/>
      <c r="BB61" s="1030"/>
      <c r="BC61" s="1030"/>
      <c r="BD61" s="1030"/>
      <c r="BE61" s="1030"/>
      <c r="BF61" s="1030"/>
      <c r="BG61" s="1030"/>
      <c r="BH61" s="1030"/>
      <c r="BI61" s="1030"/>
      <c r="BJ61" s="1030"/>
      <c r="BK61" s="1030"/>
      <c r="BL61" s="1030"/>
      <c r="BM61" s="1030"/>
      <c r="BN61" s="1030"/>
      <c r="BO61" s="1030"/>
      <c r="BP61" s="1030"/>
      <c r="BQ61" s="1030"/>
      <c r="BR61" s="1030"/>
      <c r="BS61" s="1030"/>
      <c r="BT61" s="1030"/>
      <c r="BU61" s="1030"/>
      <c r="BV61" s="1030"/>
      <c r="BW61" s="1030"/>
      <c r="BX61" s="1030"/>
      <c r="BY61" s="1030"/>
      <c r="BZ61" s="1030"/>
      <c r="CA61" s="1030"/>
      <c r="CB61" s="1030"/>
      <c r="CC61" s="1030"/>
      <c r="CD61" s="1030"/>
      <c r="CE61" s="1030"/>
      <c r="CF61" s="1030"/>
      <c r="CG61" s="1030"/>
      <c r="CH61" s="1030"/>
      <c r="CI61" s="1030"/>
      <c r="CJ61" s="1030"/>
      <c r="CK61" s="1030"/>
      <c r="CL61" s="1030"/>
      <c r="CM61" s="1030"/>
      <c r="CN61" s="1030"/>
      <c r="CO61" s="1030"/>
      <c r="CP61" s="1030"/>
      <c r="CQ61" s="1030"/>
      <c r="CS61" s="185"/>
      <c r="CT61" s="1030" t="s">
        <v>838</v>
      </c>
      <c r="CU61" s="1030"/>
      <c r="CV61" s="1030"/>
      <c r="CW61" s="1030"/>
      <c r="CX61" s="1030"/>
      <c r="CY61" s="1030"/>
      <c r="CZ61" s="1030"/>
      <c r="DA61" s="1030"/>
      <c r="DB61" s="1030"/>
      <c r="DC61" s="1030"/>
      <c r="DD61" s="1030"/>
      <c r="DE61" s="1030"/>
      <c r="DF61" s="1030"/>
      <c r="DG61" s="1030"/>
      <c r="DH61" s="1030"/>
      <c r="DI61" s="1030"/>
      <c r="DJ61" s="1030"/>
      <c r="DK61" s="1030"/>
      <c r="DL61" s="1030"/>
      <c r="DM61" s="1030"/>
      <c r="DN61" s="1030"/>
      <c r="DO61" s="1030"/>
      <c r="DP61" s="1030"/>
      <c r="DQ61" s="1030"/>
      <c r="DR61" s="1030"/>
      <c r="DS61" s="1030"/>
      <c r="DT61" s="1030"/>
      <c r="DU61" s="1030"/>
      <c r="DV61" s="1030"/>
      <c r="DW61" s="1030"/>
      <c r="DX61" s="1030"/>
      <c r="DY61" s="1030"/>
      <c r="DZ61" s="1030"/>
      <c r="EA61" s="1030"/>
      <c r="EB61" s="1030"/>
      <c r="EC61" s="1030"/>
      <c r="ED61" s="1030"/>
      <c r="EE61" s="1030"/>
      <c r="EF61" s="1030"/>
      <c r="EG61" s="1030"/>
      <c r="EH61" s="1030"/>
      <c r="EI61" s="1030"/>
      <c r="EJ61" s="1030"/>
      <c r="EK61" s="1030"/>
      <c r="EL61" s="1030"/>
      <c r="EM61" s="1030"/>
    </row>
    <row r="62" spans="1:143" ht="16.5">
      <c r="A62" s="185"/>
      <c r="B62" s="1034" t="s">
        <v>759</v>
      </c>
      <c r="C62" s="1034"/>
      <c r="D62" s="1034"/>
      <c r="E62" s="1034"/>
      <c r="F62" s="1034"/>
      <c r="G62" s="1034"/>
      <c r="H62" s="1034"/>
      <c r="I62" s="1034"/>
      <c r="J62" s="1034"/>
      <c r="K62" s="1034"/>
      <c r="L62" s="1034"/>
      <c r="M62" s="1034"/>
      <c r="N62" s="1034"/>
      <c r="O62" s="1034"/>
      <c r="P62" s="1034"/>
      <c r="Q62" s="1034"/>
      <c r="R62" s="1034"/>
      <c r="S62" s="1034"/>
      <c r="T62" s="1034"/>
      <c r="U62" s="1034"/>
      <c r="V62" s="1034"/>
      <c r="W62" s="1034"/>
      <c r="X62" s="1034"/>
      <c r="Y62" s="1034"/>
      <c r="Z62" s="1034"/>
      <c r="AA62" s="1034"/>
      <c r="AB62" s="1034"/>
      <c r="AC62" s="1034"/>
      <c r="AD62" s="1034"/>
      <c r="AE62" s="1034"/>
      <c r="AF62" s="1034"/>
      <c r="AG62" s="1034"/>
      <c r="AH62" s="1034"/>
      <c r="AI62" s="1034"/>
      <c r="AJ62" s="1034"/>
      <c r="AK62" s="1034"/>
      <c r="AL62" s="1034"/>
      <c r="AM62" s="1034"/>
      <c r="AN62" s="1034"/>
      <c r="AO62" s="1034"/>
      <c r="AP62" s="1034"/>
      <c r="AQ62" s="1034"/>
      <c r="AR62" s="1034"/>
      <c r="AS62" s="1034"/>
      <c r="AT62" s="1034"/>
      <c r="AU62" s="1034"/>
      <c r="AW62" s="185"/>
      <c r="AX62" s="1034" t="s">
        <v>759</v>
      </c>
      <c r="AY62" s="1034"/>
      <c r="AZ62" s="1034"/>
      <c r="BA62" s="1034"/>
      <c r="BB62" s="1034"/>
      <c r="BC62" s="1034"/>
      <c r="BD62" s="1034"/>
      <c r="BE62" s="1034"/>
      <c r="BF62" s="1034"/>
      <c r="BG62" s="1034"/>
      <c r="BH62" s="1034"/>
      <c r="BI62" s="1034"/>
      <c r="BJ62" s="1034"/>
      <c r="BK62" s="1034"/>
      <c r="BL62" s="1034"/>
      <c r="BM62" s="1034"/>
      <c r="BN62" s="1034"/>
      <c r="BO62" s="1034"/>
      <c r="BP62" s="1034"/>
      <c r="BQ62" s="1034"/>
      <c r="BR62" s="1034"/>
      <c r="BS62" s="1034"/>
      <c r="BT62" s="1034"/>
      <c r="BU62" s="1034"/>
      <c r="BV62" s="1034"/>
      <c r="BW62" s="1034"/>
      <c r="BX62" s="1034"/>
      <c r="BY62" s="1034"/>
      <c r="BZ62" s="1034"/>
      <c r="CA62" s="1034"/>
      <c r="CB62" s="1034"/>
      <c r="CC62" s="1034"/>
      <c r="CD62" s="1034"/>
      <c r="CE62" s="1034"/>
      <c r="CF62" s="1034"/>
      <c r="CG62" s="1034"/>
      <c r="CH62" s="1034"/>
      <c r="CI62" s="1034"/>
      <c r="CJ62" s="1034"/>
      <c r="CK62" s="1034"/>
      <c r="CL62" s="1034"/>
      <c r="CM62" s="1034"/>
      <c r="CN62" s="1034"/>
      <c r="CO62" s="1034"/>
      <c r="CP62" s="1034"/>
      <c r="CQ62" s="1034"/>
      <c r="CS62" s="185"/>
      <c r="CT62" s="1034" t="s">
        <v>759</v>
      </c>
      <c r="CU62" s="1034"/>
      <c r="CV62" s="1034"/>
      <c r="CW62" s="1034"/>
      <c r="CX62" s="1034"/>
      <c r="CY62" s="1034"/>
      <c r="CZ62" s="1034"/>
      <c r="DA62" s="1034"/>
      <c r="DB62" s="1034"/>
      <c r="DC62" s="1034"/>
      <c r="DD62" s="1034"/>
      <c r="DE62" s="1034"/>
      <c r="DF62" s="1034"/>
      <c r="DG62" s="1034"/>
      <c r="DH62" s="1034"/>
      <c r="DI62" s="1034"/>
      <c r="DJ62" s="1034"/>
      <c r="DK62" s="1034"/>
      <c r="DL62" s="1034"/>
      <c r="DM62" s="1034"/>
      <c r="DN62" s="1034"/>
      <c r="DO62" s="1034"/>
      <c r="DP62" s="1034"/>
      <c r="DQ62" s="1034"/>
      <c r="DR62" s="1034"/>
      <c r="DS62" s="1034"/>
      <c r="DT62" s="1034"/>
      <c r="DU62" s="1034"/>
      <c r="DV62" s="1034"/>
      <c r="DW62" s="1034"/>
      <c r="DX62" s="1034"/>
      <c r="DY62" s="1034"/>
      <c r="DZ62" s="1034"/>
      <c r="EA62" s="1034"/>
      <c r="EB62" s="1034"/>
      <c r="EC62" s="1034"/>
      <c r="ED62" s="1034"/>
      <c r="EE62" s="1034"/>
      <c r="EF62" s="1034"/>
      <c r="EG62" s="1034"/>
      <c r="EH62" s="1034"/>
      <c r="EI62" s="1034"/>
      <c r="EJ62" s="1034"/>
      <c r="EK62" s="1034"/>
      <c r="EL62" s="1034"/>
      <c r="EM62" s="1034"/>
    </row>
    <row r="63" spans="1:143" ht="18.75" customHeight="1">
      <c r="A63" s="185"/>
      <c r="B63" s="197"/>
      <c r="C63" s="197"/>
      <c r="D63" s="992" t="s">
        <v>601</v>
      </c>
      <c r="E63" s="992"/>
      <c r="F63" s="1126" t="s">
        <v>814</v>
      </c>
      <c r="G63" s="1126"/>
      <c r="H63" s="1126"/>
      <c r="I63" s="1126"/>
      <c r="J63" s="1126"/>
      <c r="K63" s="1126"/>
      <c r="L63" s="1126"/>
      <c r="M63" s="1126"/>
      <c r="N63" s="1126"/>
      <c r="O63" s="1126"/>
      <c r="P63" s="1126"/>
      <c r="Q63" s="1126"/>
      <c r="R63" s="1126"/>
      <c r="S63" s="1126"/>
      <c r="T63" s="1126"/>
      <c r="U63" s="1126"/>
      <c r="V63" s="1126"/>
      <c r="W63" s="1126"/>
      <c r="X63" s="1126"/>
      <c r="Y63" s="1126"/>
      <c r="Z63" s="1126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126"/>
      <c r="AO63" s="1126"/>
      <c r="AP63" s="1126"/>
      <c r="AQ63" s="1126"/>
      <c r="AR63" s="1126"/>
      <c r="AS63" s="1126"/>
      <c r="AT63" s="1126"/>
      <c r="AU63" s="1126"/>
      <c r="AW63" s="185"/>
      <c r="AX63" s="197"/>
      <c r="AY63" s="197"/>
      <c r="AZ63" s="992" t="s">
        <v>601</v>
      </c>
      <c r="BA63" s="992"/>
      <c r="BB63" s="1126" t="s">
        <v>814</v>
      </c>
      <c r="BC63" s="1126"/>
      <c r="BD63" s="1126"/>
      <c r="BE63" s="1126"/>
      <c r="BF63" s="1126"/>
      <c r="BG63" s="1126"/>
      <c r="BH63" s="1126"/>
      <c r="BI63" s="1126"/>
      <c r="BJ63" s="1126"/>
      <c r="BK63" s="1126"/>
      <c r="BL63" s="1126"/>
      <c r="BM63" s="1126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  <c r="BX63" s="1126"/>
      <c r="BY63" s="1126"/>
      <c r="BZ63" s="1126"/>
      <c r="CA63" s="1126"/>
      <c r="CB63" s="1126"/>
      <c r="CC63" s="1126"/>
      <c r="CD63" s="1126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S63" s="185"/>
      <c r="CT63" s="197"/>
      <c r="CU63" s="197"/>
      <c r="CV63" s="992" t="s">
        <v>601</v>
      </c>
      <c r="CW63" s="992"/>
      <c r="CX63" s="1126" t="s">
        <v>814</v>
      </c>
      <c r="CY63" s="1126"/>
      <c r="CZ63" s="1126"/>
      <c r="DA63" s="1126"/>
      <c r="DB63" s="1126"/>
      <c r="DC63" s="1126"/>
      <c r="DD63" s="1126"/>
      <c r="DE63" s="1126"/>
      <c r="DF63" s="1126"/>
      <c r="DG63" s="1126"/>
      <c r="DH63" s="1126"/>
      <c r="DI63" s="1126"/>
      <c r="DJ63" s="1126"/>
      <c r="DK63" s="1126"/>
      <c r="DL63" s="1126"/>
      <c r="DM63" s="1126"/>
      <c r="DN63" s="1126"/>
      <c r="DO63" s="1126"/>
      <c r="DP63" s="1126"/>
      <c r="DQ63" s="1126"/>
      <c r="DR63" s="1126"/>
      <c r="DS63" s="1126"/>
      <c r="DT63" s="1126"/>
      <c r="DU63" s="1126"/>
      <c r="DV63" s="1126"/>
      <c r="DW63" s="1126"/>
      <c r="DX63" s="1126"/>
      <c r="DY63" s="1126"/>
      <c r="DZ63" s="1126"/>
      <c r="EA63" s="1126"/>
      <c r="EB63" s="1126"/>
      <c r="EC63" s="1126"/>
      <c r="ED63" s="1126"/>
      <c r="EE63" s="1126"/>
      <c r="EF63" s="1126"/>
      <c r="EG63" s="1126"/>
      <c r="EH63" s="1126"/>
      <c r="EI63" s="1126"/>
      <c r="EJ63" s="1126"/>
      <c r="EK63" s="1126"/>
      <c r="EL63" s="1126"/>
      <c r="EM63" s="1126"/>
    </row>
    <row r="64" spans="1:143" ht="18.75" customHeight="1">
      <c r="A64" s="185"/>
      <c r="B64" s="992" t="s">
        <v>815</v>
      </c>
      <c r="C64" s="992"/>
      <c r="D64" s="992"/>
      <c r="E64" s="992"/>
      <c r="F64" s="992"/>
      <c r="G64" s="992"/>
      <c r="H64" s="992"/>
      <c r="I64" s="992"/>
      <c r="J64" s="992"/>
      <c r="K64" s="992"/>
      <c r="L64" s="992"/>
      <c r="M64" s="992"/>
      <c r="N64" s="992"/>
      <c r="O64" s="992"/>
      <c r="P64" s="992"/>
      <c r="Q64" s="992"/>
      <c r="R64" s="992"/>
      <c r="S64" s="992"/>
      <c r="T64" s="992"/>
      <c r="U64" s="992"/>
      <c r="V64" s="992"/>
      <c r="W64" s="992"/>
      <c r="X64" s="992"/>
      <c r="Y64" s="992"/>
      <c r="Z64" s="992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194"/>
      <c r="AP64" s="1053">
        <f>I$13</f>
        <v>0</v>
      </c>
      <c r="AQ64" s="1053"/>
      <c r="AR64" s="1053"/>
      <c r="AS64" s="1053"/>
      <c r="AT64" s="1053"/>
      <c r="AU64" s="1053"/>
      <c r="AW64" s="185"/>
      <c r="AX64" s="992" t="s">
        <v>815</v>
      </c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  <c r="BT64" s="992"/>
      <c r="BU64" s="992"/>
      <c r="BV64" s="992"/>
      <c r="BW64" s="992"/>
      <c r="BX64" s="992"/>
      <c r="BY64" s="992"/>
      <c r="BZ64" s="992"/>
      <c r="CA64" s="992"/>
      <c r="CB64" s="992"/>
      <c r="CC64" s="992"/>
      <c r="CD64" s="992"/>
      <c r="CE64" s="992"/>
      <c r="CF64" s="992"/>
      <c r="CG64" s="992"/>
      <c r="CH64" s="992"/>
      <c r="CI64" s="992"/>
      <c r="CJ64" s="992"/>
      <c r="CK64" s="194"/>
      <c r="CL64" s="1053">
        <f>BE$13</f>
        <v>0</v>
      </c>
      <c r="CM64" s="1053"/>
      <c r="CN64" s="1053"/>
      <c r="CO64" s="1053"/>
      <c r="CP64" s="1053"/>
      <c r="CQ64" s="1053"/>
      <c r="CS64" s="185"/>
      <c r="CT64" s="992" t="s">
        <v>815</v>
      </c>
      <c r="CU64" s="992"/>
      <c r="CV64" s="992"/>
      <c r="CW64" s="992"/>
      <c r="CX64" s="992"/>
      <c r="CY64" s="992"/>
      <c r="CZ64" s="992"/>
      <c r="DA64" s="992"/>
      <c r="DB64" s="992"/>
      <c r="DC64" s="992"/>
      <c r="DD64" s="992"/>
      <c r="DE64" s="992"/>
      <c r="DF64" s="992"/>
      <c r="DG64" s="992"/>
      <c r="DH64" s="992"/>
      <c r="DI64" s="992"/>
      <c r="DJ64" s="992"/>
      <c r="DK64" s="992"/>
      <c r="DL64" s="992"/>
      <c r="DM64" s="992"/>
      <c r="DN64" s="992"/>
      <c r="DO64" s="992"/>
      <c r="DP64" s="992"/>
      <c r="DQ64" s="992"/>
      <c r="DR64" s="992"/>
      <c r="DS64" s="992"/>
      <c r="DT64" s="992"/>
      <c r="DU64" s="992"/>
      <c r="DV64" s="992"/>
      <c r="DW64" s="992"/>
      <c r="DX64" s="992"/>
      <c r="DY64" s="992"/>
      <c r="DZ64" s="992"/>
      <c r="EA64" s="992"/>
      <c r="EB64" s="992"/>
      <c r="EC64" s="992"/>
      <c r="ED64" s="992"/>
      <c r="EE64" s="992"/>
      <c r="EF64" s="992"/>
      <c r="EG64" s="194"/>
      <c r="EH64" s="1053">
        <f>DA$13</f>
        <v>0</v>
      </c>
      <c r="EI64" s="1053"/>
      <c r="EJ64" s="1053"/>
      <c r="EK64" s="1053"/>
      <c r="EL64" s="1053"/>
      <c r="EM64" s="1053"/>
    </row>
    <row r="65" spans="1:143" ht="18.75" customHeight="1">
      <c r="A65" s="185"/>
      <c r="B65" s="202" t="s">
        <v>586</v>
      </c>
      <c r="C65" s="1054">
        <f>I14</f>
        <v>0</v>
      </c>
      <c r="D65" s="1054"/>
      <c r="E65" s="1054"/>
      <c r="F65" s="1054"/>
      <c r="G65" s="1054"/>
      <c r="H65" s="1054"/>
      <c r="I65" s="1054"/>
      <c r="J65" s="1054"/>
      <c r="K65" s="1054"/>
      <c r="L65" s="1054"/>
      <c r="M65" s="1054"/>
      <c r="N65" s="1054"/>
      <c r="O65" s="1054"/>
      <c r="P65" s="1054"/>
      <c r="Q65" s="1054"/>
      <c r="R65" s="1054"/>
      <c r="S65" s="1054"/>
      <c r="T65" s="1054"/>
      <c r="U65" s="1054"/>
      <c r="V65" s="1054"/>
      <c r="W65" s="1054"/>
      <c r="X65" s="1054"/>
      <c r="Y65" s="1054"/>
      <c r="Z65" s="1054"/>
      <c r="AA65" s="1054"/>
      <c r="AB65" s="1054"/>
      <c r="AC65" s="1054"/>
      <c r="AD65" s="1054"/>
      <c r="AE65" s="1054"/>
      <c r="AF65" s="1132" t="s">
        <v>762</v>
      </c>
      <c r="AG65" s="1132"/>
      <c r="AH65" s="1132"/>
      <c r="AI65" s="1132"/>
      <c r="AJ65" s="1132"/>
      <c r="AK65" s="1132"/>
      <c r="AL65" s="1132"/>
      <c r="AM65" s="1132"/>
      <c r="AN65" s="1132"/>
      <c r="AO65" s="1132"/>
      <c r="AP65" s="1132"/>
      <c r="AQ65" s="1132"/>
      <c r="AR65" s="1132"/>
      <c r="AS65" s="1132"/>
      <c r="AT65" s="1132"/>
      <c r="AU65" s="1132"/>
      <c r="AW65" s="185"/>
      <c r="AX65" s="202" t="s">
        <v>586</v>
      </c>
      <c r="AY65" s="1054">
        <f>BE14</f>
        <v>0</v>
      </c>
      <c r="AZ65" s="1054"/>
      <c r="BA65" s="1054"/>
      <c r="BB65" s="1054"/>
      <c r="BC65" s="1054"/>
      <c r="BD65" s="1054"/>
      <c r="BE65" s="1054"/>
      <c r="BF65" s="1054"/>
      <c r="BG65" s="1054"/>
      <c r="BH65" s="1054"/>
      <c r="BI65" s="1054"/>
      <c r="BJ65" s="1054"/>
      <c r="BK65" s="1054"/>
      <c r="BL65" s="1054"/>
      <c r="BM65" s="1054"/>
      <c r="BN65" s="1054"/>
      <c r="BO65" s="1054"/>
      <c r="BP65" s="1054"/>
      <c r="BQ65" s="1054"/>
      <c r="BR65" s="1054"/>
      <c r="BS65" s="1054"/>
      <c r="BT65" s="1054"/>
      <c r="BU65" s="1054"/>
      <c r="BV65" s="1054"/>
      <c r="BW65" s="1054"/>
      <c r="BX65" s="1054"/>
      <c r="BY65" s="1054"/>
      <c r="BZ65" s="1054"/>
      <c r="CA65" s="1054"/>
      <c r="CB65" s="1132" t="s">
        <v>762</v>
      </c>
      <c r="CC65" s="1132"/>
      <c r="CD65" s="1132"/>
      <c r="CE65" s="1132"/>
      <c r="CF65" s="1132"/>
      <c r="CG65" s="1132"/>
      <c r="CH65" s="1132"/>
      <c r="CI65" s="1132"/>
      <c r="CJ65" s="1132"/>
      <c r="CK65" s="1132"/>
      <c r="CL65" s="1132"/>
      <c r="CM65" s="1132"/>
      <c r="CN65" s="1132"/>
      <c r="CO65" s="1132"/>
      <c r="CP65" s="1132"/>
      <c r="CQ65" s="1132"/>
      <c r="CS65" s="185"/>
      <c r="CT65" s="202" t="s">
        <v>586</v>
      </c>
      <c r="CU65" s="1054">
        <f>DA14</f>
        <v>0</v>
      </c>
      <c r="CV65" s="1054"/>
      <c r="CW65" s="1054"/>
      <c r="CX65" s="1054"/>
      <c r="CY65" s="1054"/>
      <c r="CZ65" s="1054"/>
      <c r="DA65" s="1054"/>
      <c r="DB65" s="1054"/>
      <c r="DC65" s="1054"/>
      <c r="DD65" s="1054"/>
      <c r="DE65" s="1054"/>
      <c r="DF65" s="1054"/>
      <c r="DG65" s="1054"/>
      <c r="DH65" s="1054"/>
      <c r="DI65" s="1054"/>
      <c r="DJ65" s="1054"/>
      <c r="DK65" s="1054"/>
      <c r="DL65" s="1054"/>
      <c r="DM65" s="1054"/>
      <c r="DN65" s="1054"/>
      <c r="DO65" s="1054"/>
      <c r="DP65" s="1054"/>
      <c r="DQ65" s="1054"/>
      <c r="DR65" s="1054"/>
      <c r="DS65" s="1054"/>
      <c r="DT65" s="1054"/>
      <c r="DU65" s="1054"/>
      <c r="DV65" s="1054"/>
      <c r="DW65" s="1054"/>
      <c r="DX65" s="1132" t="s">
        <v>762</v>
      </c>
      <c r="DY65" s="1132"/>
      <c r="DZ65" s="1132"/>
      <c r="EA65" s="1132"/>
      <c r="EB65" s="1132"/>
      <c r="EC65" s="1132"/>
      <c r="ED65" s="1132"/>
      <c r="EE65" s="1132"/>
      <c r="EF65" s="1132"/>
      <c r="EG65" s="1132"/>
      <c r="EH65" s="1132"/>
      <c r="EI65" s="1132"/>
      <c r="EJ65" s="1132"/>
      <c r="EK65" s="1132"/>
      <c r="EL65" s="1132"/>
      <c r="EM65" s="1132"/>
    </row>
    <row r="66" spans="1:143" ht="18.75" customHeight="1">
      <c r="A66" s="185"/>
      <c r="B66" s="197"/>
      <c r="C66" s="197"/>
      <c r="D66" s="992" t="s">
        <v>609</v>
      </c>
      <c r="E66" s="992"/>
      <c r="F66" s="995" t="s">
        <v>763</v>
      </c>
      <c r="G66" s="995"/>
      <c r="H66" s="995"/>
      <c r="I66" s="995"/>
      <c r="J66" s="995"/>
      <c r="K66" s="995"/>
      <c r="L66" s="995"/>
      <c r="M66" s="995"/>
      <c r="N66" s="995"/>
      <c r="O66" s="995"/>
      <c r="P66" s="995"/>
      <c r="Q66" s="995"/>
      <c r="R66" s="995"/>
      <c r="S66" s="995"/>
      <c r="T66" s="995"/>
      <c r="U66" s="995"/>
      <c r="V66" s="995"/>
      <c r="W66" s="995"/>
      <c r="X66" s="995"/>
      <c r="Y66" s="995"/>
      <c r="Z66" s="995"/>
      <c r="AA66" s="995"/>
      <c r="AB66" s="995"/>
      <c r="AC66" s="995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W66" s="185"/>
      <c r="AX66" s="197"/>
      <c r="AY66" s="197"/>
      <c r="AZ66" s="992" t="s">
        <v>609</v>
      </c>
      <c r="BA66" s="992"/>
      <c r="BB66" s="995" t="s">
        <v>763</v>
      </c>
      <c r="BC66" s="995"/>
      <c r="BD66" s="995"/>
      <c r="BE66" s="995"/>
      <c r="BF66" s="995"/>
      <c r="BG66" s="995"/>
      <c r="BH66" s="995"/>
      <c r="BI66" s="995"/>
      <c r="BJ66" s="995"/>
      <c r="BK66" s="995"/>
      <c r="BL66" s="995"/>
      <c r="BM66" s="995"/>
      <c r="BN66" s="995"/>
      <c r="BO66" s="995"/>
      <c r="BP66" s="995"/>
      <c r="BQ66" s="995"/>
      <c r="BR66" s="995"/>
      <c r="BS66" s="995"/>
      <c r="BT66" s="995"/>
      <c r="BU66" s="995"/>
      <c r="BV66" s="995"/>
      <c r="BW66" s="995"/>
      <c r="BX66" s="995"/>
      <c r="BY66" s="995"/>
      <c r="BZ66" s="995"/>
      <c r="CA66" s="995"/>
      <c r="CB66" s="995"/>
      <c r="CC66" s="995"/>
      <c r="CD66" s="995"/>
      <c r="CE66" s="995"/>
      <c r="CF66" s="995"/>
      <c r="CG66" s="995"/>
      <c r="CH66" s="995"/>
      <c r="CI66" s="995"/>
      <c r="CJ66" s="995"/>
      <c r="CK66" s="995"/>
      <c r="CL66" s="995"/>
      <c r="CM66" s="995"/>
      <c r="CN66" s="995"/>
      <c r="CO66" s="995"/>
      <c r="CP66" s="995"/>
      <c r="CQ66" s="995"/>
      <c r="CS66" s="185"/>
      <c r="CT66" s="197"/>
      <c r="CU66" s="197"/>
      <c r="CV66" s="992" t="s">
        <v>609</v>
      </c>
      <c r="CW66" s="992"/>
      <c r="CX66" s="995" t="s">
        <v>763</v>
      </c>
      <c r="CY66" s="995"/>
      <c r="CZ66" s="995"/>
      <c r="DA66" s="995"/>
      <c r="DB66" s="995"/>
      <c r="DC66" s="995"/>
      <c r="DD66" s="995"/>
      <c r="DE66" s="995"/>
      <c r="DF66" s="995"/>
      <c r="DG66" s="995"/>
      <c r="DH66" s="995"/>
      <c r="DI66" s="995"/>
      <c r="DJ66" s="995"/>
      <c r="DK66" s="995"/>
      <c r="DL66" s="995"/>
      <c r="DM66" s="995"/>
      <c r="DN66" s="995"/>
      <c r="DO66" s="995"/>
      <c r="DP66" s="995"/>
      <c r="DQ66" s="995"/>
      <c r="DR66" s="995"/>
      <c r="DS66" s="995"/>
      <c r="DT66" s="995"/>
      <c r="DU66" s="995"/>
      <c r="DV66" s="995"/>
      <c r="DW66" s="995"/>
      <c r="DX66" s="995"/>
      <c r="DY66" s="995"/>
      <c r="DZ66" s="995"/>
      <c r="EA66" s="995"/>
      <c r="EB66" s="995"/>
      <c r="EC66" s="995"/>
      <c r="ED66" s="995"/>
      <c r="EE66" s="995"/>
      <c r="EF66" s="995"/>
      <c r="EG66" s="995"/>
      <c r="EH66" s="995"/>
      <c r="EI66" s="995"/>
      <c r="EJ66" s="995"/>
      <c r="EK66" s="995"/>
      <c r="EL66" s="995"/>
      <c r="EM66" s="995"/>
    </row>
    <row r="67" spans="1:143" ht="18.75" customHeight="1">
      <c r="A67" s="185"/>
      <c r="B67" s="1030" t="s">
        <v>764</v>
      </c>
      <c r="C67" s="1030"/>
      <c r="D67" s="1030"/>
      <c r="E67" s="1030"/>
      <c r="F67" s="1030"/>
      <c r="G67" s="1030"/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W67" s="185"/>
      <c r="AX67" s="1030" t="s">
        <v>764</v>
      </c>
      <c r="AY67" s="1030"/>
      <c r="AZ67" s="1030"/>
      <c r="BA67" s="1030"/>
      <c r="BB67" s="1030"/>
      <c r="BC67" s="1030"/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85"/>
      <c r="CT67" s="1030" t="s">
        <v>764</v>
      </c>
      <c r="CU67" s="1030"/>
      <c r="CV67" s="1030"/>
      <c r="CW67" s="1030"/>
      <c r="CX67" s="1030"/>
      <c r="CY67" s="1030"/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ht="18.75" customHeight="1">
      <c r="A68" s="185"/>
      <c r="B68" s="197"/>
      <c r="C68" s="197"/>
      <c r="D68" s="992" t="s">
        <v>635</v>
      </c>
      <c r="E68" s="992"/>
      <c r="F68" s="995" t="s">
        <v>766</v>
      </c>
      <c r="G68" s="995" t="s">
        <v>766</v>
      </c>
      <c r="H68" s="995"/>
      <c r="I68" s="995"/>
      <c r="J68" s="995"/>
      <c r="K68" s="995"/>
      <c r="L68" s="995"/>
      <c r="M68" s="995"/>
      <c r="N68" s="995"/>
      <c r="O68" s="995"/>
      <c r="P68" s="995"/>
      <c r="Q68" s="995"/>
      <c r="R68" s="995"/>
      <c r="S68" s="995"/>
      <c r="T68" s="995"/>
      <c r="U68" s="995"/>
      <c r="V68" s="995"/>
      <c r="W68" s="995"/>
      <c r="X68" s="995"/>
      <c r="Y68" s="995"/>
      <c r="Z68" s="995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W68" s="185"/>
      <c r="AX68" s="197"/>
      <c r="AY68" s="197"/>
      <c r="AZ68" s="992" t="s">
        <v>635</v>
      </c>
      <c r="BA68" s="992"/>
      <c r="BB68" s="995" t="s">
        <v>766</v>
      </c>
      <c r="BC68" s="995" t="s">
        <v>766</v>
      </c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  <c r="BT68" s="995"/>
      <c r="BU68" s="995"/>
      <c r="BV68" s="995"/>
      <c r="BW68" s="995"/>
      <c r="BX68" s="995"/>
      <c r="BY68" s="995"/>
      <c r="BZ68" s="995"/>
      <c r="CA68" s="995"/>
      <c r="CB68" s="995"/>
      <c r="CC68" s="995"/>
      <c r="CD68" s="995"/>
      <c r="CE68" s="995"/>
      <c r="CF68" s="995"/>
      <c r="CG68" s="995"/>
      <c r="CH68" s="995"/>
      <c r="CI68" s="995"/>
      <c r="CJ68" s="995"/>
      <c r="CK68" s="995"/>
      <c r="CL68" s="995"/>
      <c r="CM68" s="995"/>
      <c r="CN68" s="995"/>
      <c r="CO68" s="995"/>
      <c r="CP68" s="995"/>
      <c r="CQ68" s="995"/>
      <c r="CS68" s="185"/>
      <c r="CT68" s="197"/>
      <c r="CU68" s="197"/>
      <c r="CV68" s="992" t="s">
        <v>635</v>
      </c>
      <c r="CW68" s="992"/>
      <c r="CX68" s="995" t="s">
        <v>766</v>
      </c>
      <c r="CY68" s="995" t="s">
        <v>766</v>
      </c>
      <c r="CZ68" s="995"/>
      <c r="DA68" s="995"/>
      <c r="DB68" s="995"/>
      <c r="DC68" s="995"/>
      <c r="DD68" s="995"/>
      <c r="DE68" s="995"/>
      <c r="DF68" s="995"/>
      <c r="DG68" s="995"/>
      <c r="DH68" s="995"/>
      <c r="DI68" s="995"/>
      <c r="DJ68" s="995"/>
      <c r="DK68" s="995"/>
      <c r="DL68" s="995"/>
      <c r="DM68" s="995"/>
      <c r="DN68" s="995"/>
      <c r="DO68" s="995"/>
      <c r="DP68" s="995"/>
      <c r="DQ68" s="995"/>
      <c r="DR68" s="995"/>
      <c r="DS68" s="995"/>
      <c r="DT68" s="995"/>
      <c r="DU68" s="995"/>
      <c r="DV68" s="995"/>
      <c r="DW68" s="995"/>
      <c r="DX68" s="995"/>
      <c r="DY68" s="995"/>
      <c r="DZ68" s="995"/>
      <c r="EA68" s="995"/>
      <c r="EB68" s="995"/>
      <c r="EC68" s="995"/>
      <c r="ED68" s="995"/>
      <c r="EE68" s="995"/>
      <c r="EF68" s="995"/>
      <c r="EG68" s="995"/>
      <c r="EH68" s="995"/>
      <c r="EI68" s="995"/>
      <c r="EJ68" s="995"/>
      <c r="EK68" s="995"/>
      <c r="EL68" s="995"/>
      <c r="EM68" s="995"/>
    </row>
    <row r="69" spans="1:143" s="241" customFormat="1" ht="22.5" customHeight="1">
      <c r="A69" s="185"/>
      <c r="B69" s="1030" t="s">
        <v>1076</v>
      </c>
      <c r="C69" s="1030"/>
      <c r="D69" s="1030"/>
      <c r="E69" s="1030"/>
      <c r="F69" s="1030"/>
      <c r="G69" s="1030"/>
      <c r="H69" s="1030"/>
      <c r="I69" s="1030"/>
      <c r="J69" s="1030"/>
      <c r="K69" s="1030"/>
      <c r="L69" s="1030"/>
      <c r="M69" s="1030"/>
      <c r="N69" s="1030"/>
      <c r="O69" s="1030"/>
      <c r="P69" s="1030"/>
      <c r="Q69" s="1030"/>
      <c r="R69" s="1030"/>
      <c r="S69" s="1030"/>
      <c r="T69" s="1030"/>
      <c r="U69" s="1030"/>
      <c r="V69" s="1030"/>
      <c r="W69" s="1030"/>
      <c r="X69" s="1030"/>
      <c r="Y69" s="1030"/>
      <c r="Z69" s="1030"/>
      <c r="AA69" s="1030"/>
      <c r="AB69" s="1030"/>
      <c r="AC69" s="1030"/>
      <c r="AD69" s="1030"/>
      <c r="AE69" s="1030"/>
      <c r="AF69" s="1030"/>
      <c r="AG69" s="1030"/>
      <c r="AH69" s="1030"/>
      <c r="AI69" s="1030"/>
      <c r="AJ69" s="1030"/>
      <c r="AK69" s="1030"/>
      <c r="AL69" s="1030"/>
      <c r="AM69" s="1030"/>
      <c r="AN69" s="1030"/>
      <c r="AO69" s="1030"/>
      <c r="AP69" s="1030"/>
      <c r="AQ69" s="1030"/>
      <c r="AR69" s="1030"/>
      <c r="AS69" s="1030"/>
      <c r="AT69" s="1030"/>
      <c r="AU69" s="1030"/>
      <c r="AW69" s="185"/>
      <c r="AX69" s="1030" t="s">
        <v>1076</v>
      </c>
      <c r="AY69" s="1030"/>
      <c r="AZ69" s="1030"/>
      <c r="BA69" s="1030"/>
      <c r="BB69" s="1030"/>
      <c r="BC69" s="1030"/>
      <c r="BD69" s="1030"/>
      <c r="BE69" s="1030"/>
      <c r="BF69" s="1030"/>
      <c r="BG69" s="1030"/>
      <c r="BH69" s="1030"/>
      <c r="BI69" s="1030"/>
      <c r="BJ69" s="1030"/>
      <c r="BK69" s="1030"/>
      <c r="BL69" s="1030"/>
      <c r="BM69" s="1030"/>
      <c r="BN69" s="1030"/>
      <c r="BO69" s="1030"/>
      <c r="BP69" s="1030"/>
      <c r="BQ69" s="1030"/>
      <c r="BR69" s="1030"/>
      <c r="BS69" s="1030"/>
      <c r="BT69" s="1030"/>
      <c r="BU69" s="1030"/>
      <c r="BV69" s="1030"/>
      <c r="BW69" s="1030"/>
      <c r="BX69" s="1030"/>
      <c r="BY69" s="1030"/>
      <c r="BZ69" s="1030"/>
      <c r="CA69" s="1030"/>
      <c r="CB69" s="1030"/>
      <c r="CC69" s="1030"/>
      <c r="CD69" s="1030"/>
      <c r="CE69" s="1030"/>
      <c r="CF69" s="1030"/>
      <c r="CG69" s="1030"/>
      <c r="CH69" s="1030"/>
      <c r="CI69" s="1030"/>
      <c r="CJ69" s="1030"/>
      <c r="CK69" s="1030"/>
      <c r="CL69" s="1030"/>
      <c r="CM69" s="1030"/>
      <c r="CN69" s="1030"/>
      <c r="CO69" s="1030"/>
      <c r="CP69" s="1030"/>
      <c r="CQ69" s="1030"/>
      <c r="CS69" s="185"/>
      <c r="CT69" s="1030" t="s">
        <v>1076</v>
      </c>
      <c r="CU69" s="1030"/>
      <c r="CV69" s="1030"/>
      <c r="CW69" s="1030"/>
      <c r="CX69" s="1030"/>
      <c r="CY69" s="1030"/>
      <c r="CZ69" s="1030"/>
      <c r="DA69" s="1030"/>
      <c r="DB69" s="1030"/>
      <c r="DC69" s="1030"/>
      <c r="DD69" s="1030"/>
      <c r="DE69" s="1030"/>
      <c r="DF69" s="1030"/>
      <c r="DG69" s="1030"/>
      <c r="DH69" s="1030"/>
      <c r="DI69" s="1030"/>
      <c r="DJ69" s="1030"/>
      <c r="DK69" s="1030"/>
      <c r="DL69" s="1030"/>
      <c r="DM69" s="1030"/>
      <c r="DN69" s="1030"/>
      <c r="DO69" s="1030"/>
      <c r="DP69" s="1030"/>
      <c r="DQ69" s="1030"/>
      <c r="DR69" s="1030"/>
      <c r="DS69" s="1030"/>
      <c r="DT69" s="1030"/>
      <c r="DU69" s="1030"/>
      <c r="DV69" s="1030"/>
      <c r="DW69" s="1030"/>
      <c r="DX69" s="1030"/>
      <c r="DY69" s="1030"/>
      <c r="DZ69" s="1030"/>
      <c r="EA69" s="1030"/>
      <c r="EB69" s="1030"/>
      <c r="EC69" s="1030"/>
      <c r="ED69" s="1030"/>
      <c r="EE69" s="1030"/>
      <c r="EF69" s="1030"/>
      <c r="EG69" s="1030"/>
      <c r="EH69" s="1030"/>
      <c r="EI69" s="1030"/>
      <c r="EJ69" s="1030"/>
      <c r="EK69" s="1030"/>
      <c r="EL69" s="1030"/>
      <c r="EM69" s="1030"/>
    </row>
    <row r="70" spans="1:143" s="241" customFormat="1" ht="57" customHeight="1">
      <c r="A70" s="185"/>
      <c r="B70" s="990" t="str">
        <f>B31</f>
        <v>${name_choice}</v>
      </c>
      <c r="C70" s="990"/>
      <c r="D70" s="990"/>
      <c r="E70" s="990"/>
      <c r="F70" s="990"/>
      <c r="G70" s="990"/>
      <c r="H70" s="990"/>
      <c r="I70" s="990"/>
      <c r="J70" s="990"/>
      <c r="K70" s="990"/>
      <c r="L70" s="990"/>
      <c r="M70" s="990"/>
      <c r="N70" s="990"/>
      <c r="O70" s="990"/>
      <c r="P70" s="990"/>
      <c r="Q70" s="990"/>
      <c r="R70" s="990"/>
      <c r="S70" s="990"/>
      <c r="T70" s="990"/>
      <c r="U70" s="990"/>
      <c r="V70" s="990"/>
      <c r="W70" s="990"/>
      <c r="X70" s="990"/>
      <c r="Y70" s="990"/>
      <c r="Z70" s="990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W70" s="185"/>
      <c r="AX70" s="990" t="str">
        <f>AX31</f>
        <v>${name_choice}</v>
      </c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990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  <c r="BT70" s="990"/>
      <c r="BU70" s="990"/>
      <c r="BV70" s="990"/>
      <c r="BW70" s="990"/>
      <c r="BX70" s="990"/>
      <c r="BY70" s="990"/>
      <c r="BZ70" s="990"/>
      <c r="CA70" s="990"/>
      <c r="CB70" s="990"/>
      <c r="CC70" s="990"/>
      <c r="CD70" s="990"/>
      <c r="CE70" s="990"/>
      <c r="CF70" s="990"/>
      <c r="CG70" s="990"/>
      <c r="CH70" s="990"/>
      <c r="CI70" s="990"/>
      <c r="CJ70" s="990"/>
      <c r="CK70" s="990"/>
      <c r="CL70" s="990"/>
      <c r="CM70" s="990"/>
      <c r="CN70" s="990"/>
      <c r="CO70" s="990"/>
      <c r="CP70" s="990"/>
      <c r="CQ70" s="990"/>
      <c r="CS70" s="185"/>
      <c r="CT70" s="990" t="str">
        <f>CT31</f>
        <v>${name_choice}</v>
      </c>
      <c r="CU70" s="990"/>
      <c r="CV70" s="990"/>
      <c r="CW70" s="990"/>
      <c r="CX70" s="990"/>
      <c r="CY70" s="990"/>
      <c r="CZ70" s="990"/>
      <c r="DA70" s="990"/>
      <c r="DB70" s="990"/>
      <c r="DC70" s="990"/>
      <c r="DD70" s="990"/>
      <c r="DE70" s="990"/>
      <c r="DF70" s="990"/>
      <c r="DG70" s="990"/>
      <c r="DH70" s="990"/>
      <c r="DI70" s="990"/>
      <c r="DJ70" s="990"/>
      <c r="DK70" s="990"/>
      <c r="DL70" s="990"/>
      <c r="DM70" s="990"/>
      <c r="DN70" s="990"/>
      <c r="DO70" s="990"/>
      <c r="DP70" s="990"/>
      <c r="DQ70" s="990"/>
      <c r="DR70" s="990"/>
      <c r="DS70" s="990"/>
      <c r="DT70" s="990"/>
      <c r="DU70" s="990"/>
      <c r="DV70" s="990"/>
      <c r="DW70" s="990"/>
      <c r="DX70" s="990"/>
      <c r="DY70" s="990"/>
      <c r="DZ70" s="990"/>
      <c r="EA70" s="990"/>
      <c r="EB70" s="990"/>
      <c r="EC70" s="990"/>
      <c r="ED70" s="990"/>
      <c r="EE70" s="990"/>
      <c r="EF70" s="990"/>
      <c r="EG70" s="990"/>
      <c r="EH70" s="990"/>
      <c r="EI70" s="990"/>
      <c r="EJ70" s="990"/>
      <c r="EK70" s="990"/>
      <c r="EL70" s="990"/>
      <c r="EM70" s="990"/>
    </row>
    <row r="71" spans="1:143" ht="18.75" customHeight="1">
      <c r="A71" s="185"/>
      <c r="B71" s="1131" t="s">
        <v>767</v>
      </c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050" t="e">
        <f>I$6</f>
        <v>#VALUE!</v>
      </c>
      <c r="V71" s="1050"/>
      <c r="W71" s="1050"/>
      <c r="X71" s="1050"/>
      <c r="Y71" s="1052" t="s">
        <v>768</v>
      </c>
      <c r="Z71" s="1052"/>
      <c r="AA71" s="1052"/>
      <c r="AB71" s="1052"/>
      <c r="AC71" s="1052"/>
      <c r="AD71" s="1052"/>
      <c r="AE71" s="1052"/>
      <c r="AF71" s="1052"/>
      <c r="AG71" s="1052"/>
      <c r="AH71" s="1052"/>
      <c r="AI71" s="1052"/>
      <c r="AJ71" s="1052"/>
      <c r="AK71" s="1052"/>
      <c r="AL71" s="1052"/>
      <c r="AM71" s="1052"/>
      <c r="AN71" s="1052"/>
      <c r="AO71" s="1052"/>
      <c r="AP71" s="1052"/>
      <c r="AQ71" s="1052"/>
      <c r="AR71" s="1052"/>
      <c r="AS71" s="1052"/>
      <c r="AT71" s="1052"/>
      <c r="AU71" s="1052"/>
      <c r="AW71" s="185"/>
      <c r="AX71" s="1131" t="s">
        <v>767</v>
      </c>
      <c r="AY71" s="1131"/>
      <c r="AZ71" s="1131"/>
      <c r="BA71" s="1131"/>
      <c r="BB71" s="1131"/>
      <c r="BC71" s="1131"/>
      <c r="BD71" s="1131"/>
      <c r="BE71" s="1131"/>
      <c r="BF71" s="1131"/>
      <c r="BG71" s="1131"/>
      <c r="BH71" s="1131"/>
      <c r="BI71" s="1131"/>
      <c r="BJ71" s="1131"/>
      <c r="BK71" s="1131"/>
      <c r="BL71" s="1131"/>
      <c r="BM71" s="1131"/>
      <c r="BN71" s="1131"/>
      <c r="BO71" s="1131"/>
      <c r="BP71" s="1131"/>
      <c r="BQ71" s="1050" t="e">
        <f>BE$6</f>
        <v>#VALUE!</v>
      </c>
      <c r="BR71" s="1050"/>
      <c r="BS71" s="1050"/>
      <c r="BT71" s="1050"/>
      <c r="BU71" s="1052" t="s">
        <v>768</v>
      </c>
      <c r="BV71" s="1052"/>
      <c r="BW71" s="1052"/>
      <c r="BX71" s="1052"/>
      <c r="BY71" s="1052"/>
      <c r="BZ71" s="1052"/>
      <c r="CA71" s="1052"/>
      <c r="CB71" s="1052"/>
      <c r="CC71" s="1052"/>
      <c r="CD71" s="1052"/>
      <c r="CE71" s="1052"/>
      <c r="CF71" s="1052"/>
      <c r="CG71" s="1052"/>
      <c r="CH71" s="1052"/>
      <c r="CI71" s="1052"/>
      <c r="CJ71" s="1052"/>
      <c r="CK71" s="1052"/>
      <c r="CL71" s="1052"/>
      <c r="CM71" s="1052"/>
      <c r="CN71" s="1052"/>
      <c r="CO71" s="1052"/>
      <c r="CP71" s="1052"/>
      <c r="CQ71" s="1052"/>
      <c r="CS71" s="185"/>
      <c r="CT71" s="1131" t="s">
        <v>767</v>
      </c>
      <c r="CU71" s="1131"/>
      <c r="CV71" s="1131"/>
      <c r="CW71" s="1131"/>
      <c r="CX71" s="1131"/>
      <c r="CY71" s="1131"/>
      <c r="CZ71" s="1131"/>
      <c r="DA71" s="1131"/>
      <c r="DB71" s="1131"/>
      <c r="DC71" s="1131"/>
      <c r="DD71" s="1131"/>
      <c r="DE71" s="1131"/>
      <c r="DF71" s="1131"/>
      <c r="DG71" s="1131"/>
      <c r="DH71" s="1131"/>
      <c r="DI71" s="1131"/>
      <c r="DJ71" s="1131"/>
      <c r="DK71" s="1131"/>
      <c r="DL71" s="1131"/>
      <c r="DM71" s="1050" t="e">
        <f>DA$6</f>
        <v>#VALUE!</v>
      </c>
      <c r="DN71" s="1050"/>
      <c r="DO71" s="1050"/>
      <c r="DP71" s="1050"/>
      <c r="DQ71" s="1052" t="s">
        <v>768</v>
      </c>
      <c r="DR71" s="1052"/>
      <c r="DS71" s="1052"/>
      <c r="DT71" s="1052"/>
      <c r="DU71" s="1052"/>
      <c r="DV71" s="1052"/>
      <c r="DW71" s="1052"/>
      <c r="DX71" s="1052"/>
      <c r="DY71" s="1052"/>
      <c r="DZ71" s="1052"/>
      <c r="EA71" s="1052"/>
      <c r="EB71" s="1052"/>
      <c r="EC71" s="1052"/>
      <c r="ED71" s="1052"/>
      <c r="EE71" s="1052"/>
      <c r="EF71" s="1052"/>
      <c r="EG71" s="1052"/>
      <c r="EH71" s="1052"/>
      <c r="EI71" s="1052"/>
      <c r="EJ71" s="1052"/>
      <c r="EK71" s="1052"/>
      <c r="EL71" s="1052"/>
      <c r="EM71" s="1052"/>
    </row>
    <row r="72" spans="1:143" ht="40.5" customHeight="1">
      <c r="A72" s="185"/>
      <c r="B72" s="1030" t="s">
        <v>816</v>
      </c>
      <c r="C72" s="1030"/>
      <c r="D72" s="1030"/>
      <c r="E72" s="1030"/>
      <c r="F72" s="1030"/>
      <c r="G72" s="1030"/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W72" s="185"/>
      <c r="AX72" s="1030" t="s">
        <v>816</v>
      </c>
      <c r="AY72" s="1030"/>
      <c r="AZ72" s="1030"/>
      <c r="BA72" s="1030"/>
      <c r="BB72" s="1030"/>
      <c r="BC72" s="1030"/>
      <c r="BD72" s="1030"/>
      <c r="BE72" s="1030"/>
      <c r="BF72" s="1030"/>
      <c r="BG72" s="1030"/>
      <c r="BH72" s="1030"/>
      <c r="BI72" s="1030"/>
      <c r="BJ72" s="1030"/>
      <c r="BK72" s="1030"/>
      <c r="BL72" s="1030"/>
      <c r="BM72" s="1030"/>
      <c r="BN72" s="1030"/>
      <c r="BO72" s="1030"/>
      <c r="BP72" s="1030"/>
      <c r="BQ72" s="1030"/>
      <c r="BR72" s="1030"/>
      <c r="BS72" s="1030"/>
      <c r="BT72" s="1030"/>
      <c r="BU72" s="1030"/>
      <c r="BV72" s="1030"/>
      <c r="BW72" s="1030"/>
      <c r="BX72" s="1030"/>
      <c r="BY72" s="1030"/>
      <c r="BZ72" s="1030"/>
      <c r="CA72" s="1030"/>
      <c r="CB72" s="1030"/>
      <c r="CC72" s="1030"/>
      <c r="CD72" s="1030"/>
      <c r="CE72" s="1030"/>
      <c r="CF72" s="1030"/>
      <c r="CG72" s="1030"/>
      <c r="CH72" s="1030"/>
      <c r="CI72" s="1030"/>
      <c r="CJ72" s="1030"/>
      <c r="CK72" s="1030"/>
      <c r="CL72" s="1030"/>
      <c r="CM72" s="1030"/>
      <c r="CN72" s="1030"/>
      <c r="CO72" s="1030"/>
      <c r="CP72" s="1030"/>
      <c r="CQ72" s="1030"/>
      <c r="CS72" s="185"/>
      <c r="CT72" s="1030" t="s">
        <v>816</v>
      </c>
      <c r="CU72" s="1030"/>
      <c r="CV72" s="1030"/>
      <c r="CW72" s="1030"/>
      <c r="CX72" s="1030"/>
      <c r="CY72" s="1030"/>
      <c r="CZ72" s="1030"/>
      <c r="DA72" s="1030"/>
      <c r="DB72" s="1030"/>
      <c r="DC72" s="1030"/>
      <c r="DD72" s="1030"/>
      <c r="DE72" s="1030"/>
      <c r="DF72" s="1030"/>
      <c r="DG72" s="1030"/>
      <c r="DH72" s="1030"/>
      <c r="DI72" s="1030"/>
      <c r="DJ72" s="1030"/>
      <c r="DK72" s="1030"/>
      <c r="DL72" s="1030"/>
      <c r="DM72" s="1030"/>
      <c r="DN72" s="1030"/>
      <c r="DO72" s="1030"/>
      <c r="DP72" s="1030"/>
      <c r="DQ72" s="1030"/>
      <c r="DR72" s="1030"/>
      <c r="DS72" s="1030"/>
      <c r="DT72" s="1030"/>
      <c r="DU72" s="1030"/>
      <c r="DV72" s="1030"/>
      <c r="DW72" s="1030"/>
      <c r="DX72" s="1030"/>
      <c r="DY72" s="1030"/>
      <c r="DZ72" s="1030"/>
      <c r="EA72" s="1030"/>
      <c r="EB72" s="1030"/>
      <c r="EC72" s="1030"/>
      <c r="ED72" s="1030"/>
      <c r="EE72" s="1030"/>
      <c r="EF72" s="1030"/>
      <c r="EG72" s="1030"/>
      <c r="EH72" s="1030"/>
      <c r="EI72" s="1030"/>
      <c r="EJ72" s="1030"/>
      <c r="EK72" s="1030"/>
      <c r="EL72" s="1030"/>
      <c r="EM72" s="1030"/>
    </row>
    <row r="73" spans="1:143" ht="18.75" customHeight="1">
      <c r="A73" s="185"/>
      <c r="B73" s="197"/>
      <c r="C73" s="197"/>
      <c r="D73" s="992" t="s">
        <v>640</v>
      </c>
      <c r="E73" s="992"/>
      <c r="F73" s="200"/>
      <c r="G73" s="995" t="s">
        <v>770</v>
      </c>
      <c r="H73" s="995"/>
      <c r="I73" s="995"/>
      <c r="J73" s="995"/>
      <c r="K73" s="995"/>
      <c r="L73" s="995"/>
      <c r="M73" s="995"/>
      <c r="N73" s="995"/>
      <c r="O73" s="995"/>
      <c r="P73" s="995"/>
      <c r="Q73" s="995"/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W73" s="185"/>
      <c r="AX73" s="197"/>
      <c r="AY73" s="197"/>
      <c r="AZ73" s="992" t="s">
        <v>640</v>
      </c>
      <c r="BA73" s="992"/>
      <c r="BB73" s="317"/>
      <c r="BC73" s="995" t="s">
        <v>770</v>
      </c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  <c r="BT73" s="995"/>
      <c r="BU73" s="995"/>
      <c r="BV73" s="995"/>
      <c r="BW73" s="995"/>
      <c r="BX73" s="995"/>
      <c r="BY73" s="995"/>
      <c r="BZ73" s="995"/>
      <c r="CA73" s="995"/>
      <c r="CB73" s="995"/>
      <c r="CC73" s="995"/>
      <c r="CD73" s="995"/>
      <c r="CE73" s="995"/>
      <c r="CF73" s="995"/>
      <c r="CG73" s="995"/>
      <c r="CH73" s="995"/>
      <c r="CI73" s="995"/>
      <c r="CJ73" s="995"/>
      <c r="CK73" s="995"/>
      <c r="CL73" s="995"/>
      <c r="CM73" s="995"/>
      <c r="CN73" s="995"/>
      <c r="CO73" s="995"/>
      <c r="CP73" s="995"/>
      <c r="CQ73" s="995"/>
      <c r="CS73" s="185"/>
      <c r="CT73" s="197"/>
      <c r="CU73" s="197"/>
      <c r="CV73" s="992" t="s">
        <v>640</v>
      </c>
      <c r="CW73" s="992"/>
      <c r="CX73" s="317"/>
      <c r="CY73" s="995" t="s">
        <v>770</v>
      </c>
      <c r="CZ73" s="995"/>
      <c r="DA73" s="995"/>
      <c r="DB73" s="995"/>
      <c r="DC73" s="995"/>
      <c r="DD73" s="995"/>
      <c r="DE73" s="995"/>
      <c r="DF73" s="995"/>
      <c r="DG73" s="995"/>
      <c r="DH73" s="995"/>
      <c r="DI73" s="995"/>
      <c r="DJ73" s="995"/>
      <c r="DK73" s="995"/>
      <c r="DL73" s="995"/>
      <c r="DM73" s="995"/>
      <c r="DN73" s="995"/>
      <c r="DO73" s="995"/>
      <c r="DP73" s="995"/>
      <c r="DQ73" s="995"/>
      <c r="DR73" s="995"/>
      <c r="DS73" s="995"/>
      <c r="DT73" s="995"/>
      <c r="DU73" s="995"/>
      <c r="DV73" s="995"/>
      <c r="DW73" s="995"/>
      <c r="DX73" s="995"/>
      <c r="DY73" s="995"/>
      <c r="DZ73" s="995"/>
      <c r="EA73" s="995"/>
      <c r="EB73" s="995"/>
      <c r="EC73" s="995"/>
      <c r="ED73" s="995"/>
      <c r="EE73" s="995"/>
      <c r="EF73" s="995"/>
      <c r="EG73" s="995"/>
      <c r="EH73" s="995"/>
      <c r="EI73" s="995"/>
      <c r="EJ73" s="995"/>
      <c r="EK73" s="995"/>
      <c r="EL73" s="995"/>
      <c r="EM73" s="995"/>
    </row>
    <row r="74" spans="1:143" ht="41.25" customHeight="1">
      <c r="A74" s="185"/>
      <c r="B74" s="1030" t="s">
        <v>599</v>
      </c>
      <c r="C74" s="1030"/>
      <c r="D74" s="1030"/>
      <c r="E74" s="1030"/>
      <c r="F74" s="1030"/>
      <c r="G74" s="1030"/>
      <c r="H74" s="1030"/>
      <c r="I74" s="1030"/>
      <c r="J74" s="1030"/>
      <c r="K74" s="1030"/>
      <c r="L74" s="1030"/>
      <c r="M74" s="1030"/>
      <c r="N74" s="1030"/>
      <c r="O74" s="1030"/>
      <c r="P74" s="1030"/>
      <c r="Q74" s="1030"/>
      <c r="R74" s="1030"/>
      <c r="S74" s="1030"/>
      <c r="T74" s="1030"/>
      <c r="U74" s="1030"/>
      <c r="V74" s="1030"/>
      <c r="W74" s="1030"/>
      <c r="X74" s="1030"/>
      <c r="Y74" s="1030"/>
      <c r="Z74" s="1030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W74" s="185"/>
      <c r="AX74" s="1030" t="s">
        <v>599</v>
      </c>
      <c r="AY74" s="1030"/>
      <c r="AZ74" s="1030"/>
      <c r="BA74" s="1030"/>
      <c r="BB74" s="1030"/>
      <c r="BC74" s="1030"/>
      <c r="BD74" s="1030"/>
      <c r="BE74" s="1030"/>
      <c r="BF74" s="1030"/>
      <c r="BG74" s="1030"/>
      <c r="BH74" s="1030"/>
      <c r="BI74" s="1030"/>
      <c r="BJ74" s="1030"/>
      <c r="BK74" s="1030"/>
      <c r="BL74" s="1030"/>
      <c r="BM74" s="1030"/>
      <c r="BN74" s="1030"/>
      <c r="BO74" s="1030"/>
      <c r="BP74" s="1030"/>
      <c r="BQ74" s="1030"/>
      <c r="BR74" s="1030"/>
      <c r="BS74" s="1030"/>
      <c r="BT74" s="1030"/>
      <c r="BU74" s="1030"/>
      <c r="BV74" s="1030"/>
      <c r="BW74" s="1030"/>
      <c r="BX74" s="1030"/>
      <c r="BY74" s="1030"/>
      <c r="BZ74" s="1030"/>
      <c r="CA74" s="1030"/>
      <c r="CB74" s="1030"/>
      <c r="CC74" s="1030"/>
      <c r="CD74" s="1030"/>
      <c r="CE74" s="1030"/>
      <c r="CF74" s="1030"/>
      <c r="CG74" s="1030"/>
      <c r="CH74" s="1030"/>
      <c r="CI74" s="1030"/>
      <c r="CJ74" s="1030"/>
      <c r="CK74" s="1030"/>
      <c r="CL74" s="1030"/>
      <c r="CM74" s="1030"/>
      <c r="CN74" s="1030"/>
      <c r="CO74" s="1030"/>
      <c r="CP74" s="1030"/>
      <c r="CQ74" s="1030"/>
      <c r="CS74" s="185"/>
      <c r="CT74" s="1030" t="s">
        <v>599</v>
      </c>
      <c r="CU74" s="1030"/>
      <c r="CV74" s="1030"/>
      <c r="CW74" s="1030"/>
      <c r="CX74" s="1030"/>
      <c r="CY74" s="1030"/>
      <c r="CZ74" s="1030"/>
      <c r="DA74" s="1030"/>
      <c r="DB74" s="1030"/>
      <c r="DC74" s="1030"/>
      <c r="DD74" s="1030"/>
      <c r="DE74" s="1030"/>
      <c r="DF74" s="1030"/>
      <c r="DG74" s="1030"/>
      <c r="DH74" s="1030"/>
      <c r="DI74" s="1030"/>
      <c r="DJ74" s="1030"/>
      <c r="DK74" s="1030"/>
      <c r="DL74" s="1030"/>
      <c r="DM74" s="1030"/>
      <c r="DN74" s="1030"/>
      <c r="DO74" s="1030"/>
      <c r="DP74" s="1030"/>
      <c r="DQ74" s="1030"/>
      <c r="DR74" s="1030"/>
      <c r="DS74" s="1030"/>
      <c r="DT74" s="1030"/>
      <c r="DU74" s="1030"/>
      <c r="DV74" s="1030"/>
      <c r="DW74" s="1030"/>
      <c r="DX74" s="1030"/>
      <c r="DY74" s="1030"/>
      <c r="DZ74" s="1030"/>
      <c r="EA74" s="1030"/>
      <c r="EB74" s="1030"/>
      <c r="EC74" s="1030"/>
      <c r="ED74" s="1030"/>
      <c r="EE74" s="1030"/>
      <c r="EF74" s="1030"/>
      <c r="EG74" s="1030"/>
      <c r="EH74" s="1030"/>
      <c r="EI74" s="1030"/>
      <c r="EJ74" s="1030"/>
      <c r="EK74" s="1030"/>
      <c r="EL74" s="1030"/>
      <c r="EM74" s="1030"/>
    </row>
    <row r="75" spans="1:143" ht="16.5">
      <c r="A75" s="185"/>
      <c r="B75" s="1034" t="s">
        <v>771</v>
      </c>
      <c r="C75" s="1034"/>
      <c r="D75" s="1034"/>
      <c r="E75" s="1034"/>
      <c r="F75" s="1034"/>
      <c r="G75" s="1034"/>
      <c r="H75" s="1034"/>
      <c r="I75" s="1034"/>
      <c r="J75" s="1034"/>
      <c r="K75" s="1034"/>
      <c r="L75" s="1034"/>
      <c r="M75" s="1034"/>
      <c r="N75" s="1034"/>
      <c r="O75" s="1034"/>
      <c r="P75" s="1034"/>
      <c r="Q75" s="1034"/>
      <c r="R75" s="1034"/>
      <c r="S75" s="1034"/>
      <c r="T75" s="1034"/>
      <c r="U75" s="1034"/>
      <c r="V75" s="1034"/>
      <c r="W75" s="1034"/>
      <c r="X75" s="1034"/>
      <c r="Y75" s="1034"/>
      <c r="Z75" s="1034"/>
      <c r="AA75" s="1034"/>
      <c r="AB75" s="1034"/>
      <c r="AC75" s="1034"/>
      <c r="AD75" s="1034"/>
      <c r="AE75" s="1034"/>
      <c r="AF75" s="1034"/>
      <c r="AG75" s="1034"/>
      <c r="AH75" s="1034"/>
      <c r="AI75" s="1034"/>
      <c r="AJ75" s="1034"/>
      <c r="AK75" s="1034"/>
      <c r="AL75" s="1034"/>
      <c r="AM75" s="1034"/>
      <c r="AN75" s="1034"/>
      <c r="AO75" s="1034"/>
      <c r="AP75" s="1034"/>
      <c r="AQ75" s="1034"/>
      <c r="AR75" s="1034"/>
      <c r="AS75" s="1034"/>
      <c r="AT75" s="1034"/>
      <c r="AU75" s="1034"/>
      <c r="AW75" s="185"/>
      <c r="AX75" s="1034" t="s">
        <v>771</v>
      </c>
      <c r="AY75" s="1034"/>
      <c r="AZ75" s="1034"/>
      <c r="BA75" s="1034"/>
      <c r="BB75" s="1034"/>
      <c r="BC75" s="1034"/>
      <c r="BD75" s="1034"/>
      <c r="BE75" s="1034"/>
      <c r="BF75" s="1034"/>
      <c r="BG75" s="1034"/>
      <c r="BH75" s="1034"/>
      <c r="BI75" s="1034"/>
      <c r="BJ75" s="1034"/>
      <c r="BK75" s="1034"/>
      <c r="BL75" s="1034"/>
      <c r="BM75" s="1034"/>
      <c r="BN75" s="1034"/>
      <c r="BO75" s="1034"/>
      <c r="BP75" s="1034"/>
      <c r="BQ75" s="1034"/>
      <c r="BR75" s="1034"/>
      <c r="BS75" s="1034"/>
      <c r="BT75" s="1034"/>
      <c r="BU75" s="1034"/>
      <c r="BV75" s="1034"/>
      <c r="BW75" s="1034"/>
      <c r="BX75" s="1034"/>
      <c r="BY75" s="1034"/>
      <c r="BZ75" s="1034"/>
      <c r="CA75" s="1034"/>
      <c r="CB75" s="1034"/>
      <c r="CC75" s="1034"/>
      <c r="CD75" s="1034"/>
      <c r="CE75" s="1034"/>
      <c r="CF75" s="1034"/>
      <c r="CG75" s="1034"/>
      <c r="CH75" s="1034"/>
      <c r="CI75" s="1034"/>
      <c r="CJ75" s="1034"/>
      <c r="CK75" s="1034"/>
      <c r="CL75" s="1034"/>
      <c r="CM75" s="1034"/>
      <c r="CN75" s="1034"/>
      <c r="CO75" s="1034"/>
      <c r="CP75" s="1034"/>
      <c r="CQ75" s="1034"/>
      <c r="CS75" s="185"/>
      <c r="CT75" s="1034" t="s">
        <v>771</v>
      </c>
      <c r="CU75" s="1034"/>
      <c r="CV75" s="1034"/>
      <c r="CW75" s="1034"/>
      <c r="CX75" s="1034"/>
      <c r="CY75" s="1034"/>
      <c r="CZ75" s="1034"/>
      <c r="DA75" s="1034"/>
      <c r="DB75" s="1034"/>
      <c r="DC75" s="1034"/>
      <c r="DD75" s="1034"/>
      <c r="DE75" s="1034"/>
      <c r="DF75" s="1034"/>
      <c r="DG75" s="1034"/>
      <c r="DH75" s="1034"/>
      <c r="DI75" s="1034"/>
      <c r="DJ75" s="1034"/>
      <c r="DK75" s="1034"/>
      <c r="DL75" s="1034"/>
      <c r="DM75" s="1034"/>
      <c r="DN75" s="1034"/>
      <c r="DO75" s="1034"/>
      <c r="DP75" s="1034"/>
      <c r="DQ75" s="1034"/>
      <c r="DR75" s="1034"/>
      <c r="DS75" s="1034"/>
      <c r="DT75" s="1034"/>
      <c r="DU75" s="1034"/>
      <c r="DV75" s="1034"/>
      <c r="DW75" s="1034"/>
      <c r="DX75" s="1034"/>
      <c r="DY75" s="1034"/>
      <c r="DZ75" s="1034"/>
      <c r="EA75" s="1034"/>
      <c r="EB75" s="1034"/>
      <c r="EC75" s="1034"/>
      <c r="ED75" s="1034"/>
      <c r="EE75" s="1034"/>
      <c r="EF75" s="1034"/>
      <c r="EG75" s="1034"/>
      <c r="EH75" s="1034"/>
      <c r="EI75" s="1034"/>
      <c r="EJ75" s="1034"/>
      <c r="EK75" s="1034"/>
      <c r="EL75" s="1034"/>
      <c r="EM75" s="1034"/>
    </row>
    <row r="76" spans="1:143" ht="18.75" customHeight="1">
      <c r="A76" s="185"/>
      <c r="B76" s="197"/>
      <c r="C76" s="197"/>
      <c r="D76" s="992" t="s">
        <v>273</v>
      </c>
      <c r="E76" s="992"/>
      <c r="F76" s="995" t="s">
        <v>655</v>
      </c>
      <c r="G76" s="995"/>
      <c r="H76" s="995"/>
      <c r="I76" s="995"/>
      <c r="J76" s="995"/>
      <c r="K76" s="995"/>
      <c r="L76" s="995"/>
      <c r="M76" s="995"/>
      <c r="N76" s="995"/>
      <c r="O76" s="995"/>
      <c r="P76" s="995"/>
      <c r="Q76" s="995"/>
      <c r="R76" s="995"/>
      <c r="S76" s="995"/>
      <c r="T76" s="995"/>
      <c r="U76" s="995"/>
      <c r="V76" s="995"/>
      <c r="W76" s="995"/>
      <c r="X76" s="995"/>
      <c r="Y76" s="995"/>
      <c r="Z76" s="995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W76" s="185"/>
      <c r="AX76" s="197"/>
      <c r="AY76" s="197"/>
      <c r="AZ76" s="992" t="s">
        <v>273</v>
      </c>
      <c r="BA76" s="992"/>
      <c r="BB76" s="995" t="s">
        <v>655</v>
      </c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  <c r="BT76" s="995"/>
      <c r="BU76" s="995"/>
      <c r="BV76" s="995"/>
      <c r="BW76" s="995"/>
      <c r="BX76" s="995"/>
      <c r="BY76" s="995"/>
      <c r="BZ76" s="995"/>
      <c r="CA76" s="995"/>
      <c r="CB76" s="995"/>
      <c r="CC76" s="995"/>
      <c r="CD76" s="995"/>
      <c r="CE76" s="995"/>
      <c r="CF76" s="995"/>
      <c r="CG76" s="995"/>
      <c r="CH76" s="995"/>
      <c r="CI76" s="995"/>
      <c r="CJ76" s="995"/>
      <c r="CK76" s="995"/>
      <c r="CL76" s="995"/>
      <c r="CM76" s="995"/>
      <c r="CN76" s="995"/>
      <c r="CO76" s="995"/>
      <c r="CP76" s="995"/>
      <c r="CQ76" s="995"/>
      <c r="CS76" s="185"/>
      <c r="CT76" s="197"/>
      <c r="CU76" s="197"/>
      <c r="CV76" s="992" t="s">
        <v>273</v>
      </c>
      <c r="CW76" s="992"/>
      <c r="CX76" s="995" t="s">
        <v>655</v>
      </c>
      <c r="CY76" s="995"/>
      <c r="CZ76" s="995"/>
      <c r="DA76" s="995"/>
      <c r="DB76" s="995"/>
      <c r="DC76" s="995"/>
      <c r="DD76" s="995"/>
      <c r="DE76" s="995"/>
      <c r="DF76" s="995"/>
      <c r="DG76" s="995"/>
      <c r="DH76" s="995"/>
      <c r="DI76" s="995"/>
      <c r="DJ76" s="995"/>
      <c r="DK76" s="995"/>
      <c r="DL76" s="995"/>
      <c r="DM76" s="995"/>
      <c r="DN76" s="995"/>
      <c r="DO76" s="995"/>
      <c r="DP76" s="995"/>
      <c r="DQ76" s="995"/>
      <c r="DR76" s="995"/>
      <c r="DS76" s="995"/>
      <c r="DT76" s="995"/>
      <c r="DU76" s="995"/>
      <c r="DV76" s="995"/>
      <c r="DW76" s="995"/>
      <c r="DX76" s="995"/>
      <c r="DY76" s="995"/>
      <c r="DZ76" s="995"/>
      <c r="EA76" s="995"/>
      <c r="EB76" s="995"/>
      <c r="EC76" s="995"/>
      <c r="ED76" s="995"/>
      <c r="EE76" s="995"/>
      <c r="EF76" s="995"/>
      <c r="EG76" s="995"/>
      <c r="EH76" s="995"/>
      <c r="EI76" s="995"/>
      <c r="EJ76" s="995"/>
      <c r="EK76" s="995"/>
      <c r="EL76" s="995"/>
      <c r="EM76" s="995"/>
    </row>
    <row r="77" spans="1:143" ht="18.75" customHeight="1">
      <c r="A77" s="185"/>
      <c r="B77" s="1030" t="s">
        <v>656</v>
      </c>
      <c r="C77" s="1030"/>
      <c r="D77" s="1030"/>
      <c r="E77" s="1030"/>
      <c r="F77" s="1030"/>
      <c r="G77" s="1030"/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30"/>
      <c r="AC77" s="1030"/>
      <c r="AD77" s="1030"/>
      <c r="AE77" s="1030"/>
      <c r="AF77" s="1030"/>
      <c r="AG77" s="1030"/>
      <c r="AH77" s="1030"/>
      <c r="AI77" s="1030"/>
      <c r="AJ77" s="1030"/>
      <c r="AK77" s="1030"/>
      <c r="AL77" s="1030"/>
      <c r="AM77" s="1030"/>
      <c r="AN77" s="1030"/>
      <c r="AO77" s="1030"/>
      <c r="AP77" s="1030"/>
      <c r="AQ77" s="1030"/>
      <c r="AR77" s="1030"/>
      <c r="AS77" s="1030"/>
      <c r="AT77" s="1030"/>
      <c r="AU77" s="1030"/>
      <c r="AW77" s="185"/>
      <c r="AX77" s="1030" t="s">
        <v>656</v>
      </c>
      <c r="AY77" s="1030"/>
      <c r="AZ77" s="1030"/>
      <c r="BA77" s="1030"/>
      <c r="BB77" s="1030"/>
      <c r="BC77" s="1030"/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30"/>
      <c r="BY77" s="1030"/>
      <c r="BZ77" s="1030"/>
      <c r="CA77" s="1030"/>
      <c r="CB77" s="1030"/>
      <c r="CC77" s="1030"/>
      <c r="CD77" s="1030"/>
      <c r="CE77" s="1030"/>
      <c r="CF77" s="1030"/>
      <c r="CG77" s="1030"/>
      <c r="CH77" s="1030"/>
      <c r="CI77" s="1030"/>
      <c r="CJ77" s="1030"/>
      <c r="CK77" s="1030"/>
      <c r="CL77" s="1030"/>
      <c r="CM77" s="1030"/>
      <c r="CN77" s="1030"/>
      <c r="CO77" s="1030"/>
      <c r="CP77" s="1030"/>
      <c r="CQ77" s="1030"/>
      <c r="CS77" s="185"/>
      <c r="CT77" s="1030" t="s">
        <v>656</v>
      </c>
      <c r="CU77" s="1030"/>
      <c r="CV77" s="1030"/>
      <c r="CW77" s="1030"/>
      <c r="CX77" s="1030"/>
      <c r="CY77" s="1030"/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30"/>
      <c r="DU77" s="1030"/>
      <c r="DV77" s="1030"/>
      <c r="DW77" s="1030"/>
      <c r="DX77" s="1030"/>
      <c r="DY77" s="1030"/>
      <c r="DZ77" s="1030"/>
      <c r="EA77" s="1030"/>
      <c r="EB77" s="1030"/>
      <c r="EC77" s="1030"/>
      <c r="ED77" s="1030"/>
      <c r="EE77" s="1030"/>
      <c r="EF77" s="1030"/>
      <c r="EG77" s="1030"/>
      <c r="EH77" s="1030"/>
      <c r="EI77" s="1030"/>
      <c r="EJ77" s="1030"/>
      <c r="EK77" s="1030"/>
      <c r="EL77" s="1030"/>
      <c r="EM77" s="1030"/>
    </row>
    <row r="78" spans="1:143" ht="18.75" customHeight="1">
      <c r="A78" s="185"/>
      <c r="B78" s="1036" t="s">
        <v>817</v>
      </c>
      <c r="C78" s="1036"/>
      <c r="D78" s="1036"/>
      <c r="E78" s="1036"/>
      <c r="F78" s="1036"/>
      <c r="G78" s="1036"/>
      <c r="H78" s="1036"/>
      <c r="I78" s="1036"/>
      <c r="J78" s="1036"/>
      <c r="K78" s="1036"/>
      <c r="L78" s="1036"/>
      <c r="M78" s="1036"/>
      <c r="N78" s="1036"/>
      <c r="O78" s="1036"/>
      <c r="P78" s="1036"/>
      <c r="Q78" s="1036"/>
      <c r="R78" s="1036"/>
      <c r="S78" s="1036"/>
      <c r="T78" s="1036"/>
      <c r="U78" s="1036"/>
      <c r="V78" s="1036"/>
      <c r="W78" s="1036"/>
      <c r="X78" s="1036"/>
      <c r="Y78" s="1036"/>
      <c r="Z78" s="1036"/>
      <c r="AA78" s="1036"/>
      <c r="AB78" s="1002">
        <f>J$15</f>
        <v>0</v>
      </c>
      <c r="AC78" s="1002"/>
      <c r="AD78" s="198" t="s">
        <v>524</v>
      </c>
      <c r="AE78" s="1002">
        <f>O$15</f>
        <v>0</v>
      </c>
      <c r="AF78" s="1002"/>
      <c r="AG78" s="1002"/>
      <c r="AH78" s="1002"/>
      <c r="AI78" s="1002"/>
      <c r="AJ78" s="1002"/>
      <c r="AK78" s="1002"/>
      <c r="AL78" s="1002"/>
      <c r="AM78" s="1002"/>
      <c r="AN78" s="1002"/>
      <c r="AO78" s="1002"/>
      <c r="AP78" s="1002">
        <f>AK$15</f>
        <v>0</v>
      </c>
      <c r="AQ78" s="1002"/>
      <c r="AR78" s="1002"/>
      <c r="AS78" s="1002"/>
      <c r="AT78" s="312"/>
      <c r="AU78" s="312" t="s">
        <v>375</v>
      </c>
      <c r="AW78" s="185"/>
      <c r="AX78" s="1036" t="s">
        <v>817</v>
      </c>
      <c r="AY78" s="1036"/>
      <c r="AZ78" s="1036"/>
      <c r="BA78" s="1036"/>
      <c r="BB78" s="1036"/>
      <c r="BC78" s="1036"/>
      <c r="BD78" s="1036"/>
      <c r="BE78" s="1036"/>
      <c r="BF78" s="1036"/>
      <c r="BG78" s="1036"/>
      <c r="BH78" s="1036"/>
      <c r="BI78" s="1036"/>
      <c r="BJ78" s="1036"/>
      <c r="BK78" s="1036"/>
      <c r="BL78" s="1036"/>
      <c r="BM78" s="1036"/>
      <c r="BN78" s="1036"/>
      <c r="BO78" s="1036"/>
      <c r="BP78" s="1036"/>
      <c r="BQ78" s="1036"/>
      <c r="BR78" s="1036"/>
      <c r="BS78" s="1036"/>
      <c r="BT78" s="1036"/>
      <c r="BU78" s="1036"/>
      <c r="BV78" s="1036"/>
      <c r="BW78" s="1036"/>
      <c r="BX78" s="1002">
        <f>BF$15</f>
        <v>0</v>
      </c>
      <c r="BY78" s="1002"/>
      <c r="BZ78" s="198" t="s">
        <v>524</v>
      </c>
      <c r="CA78" s="1002">
        <f>BK$15</f>
        <v>0</v>
      </c>
      <c r="CB78" s="1002"/>
      <c r="CC78" s="1002"/>
      <c r="CD78" s="1002"/>
      <c r="CE78" s="1002"/>
      <c r="CF78" s="1002"/>
      <c r="CG78" s="1002"/>
      <c r="CH78" s="1002"/>
      <c r="CI78" s="1002"/>
      <c r="CJ78" s="1002"/>
      <c r="CK78" s="1002"/>
      <c r="CL78" s="1002">
        <f>CG$15</f>
        <v>0</v>
      </c>
      <c r="CM78" s="1002"/>
      <c r="CN78" s="1002"/>
      <c r="CO78" s="1002"/>
      <c r="CP78" s="312"/>
      <c r="CQ78" s="312" t="s">
        <v>375</v>
      </c>
      <c r="CS78" s="185"/>
      <c r="CT78" s="1036" t="s">
        <v>817</v>
      </c>
      <c r="CU78" s="1036"/>
      <c r="CV78" s="1036"/>
      <c r="CW78" s="1036"/>
      <c r="CX78" s="1036"/>
      <c r="CY78" s="1036"/>
      <c r="CZ78" s="1036"/>
      <c r="DA78" s="1036"/>
      <c r="DB78" s="1036"/>
      <c r="DC78" s="1036"/>
      <c r="DD78" s="1036"/>
      <c r="DE78" s="1036"/>
      <c r="DF78" s="1036"/>
      <c r="DG78" s="1036"/>
      <c r="DH78" s="1036"/>
      <c r="DI78" s="1036"/>
      <c r="DJ78" s="1036"/>
      <c r="DK78" s="1036"/>
      <c r="DL78" s="1036"/>
      <c r="DM78" s="1036"/>
      <c r="DN78" s="1036"/>
      <c r="DO78" s="1036"/>
      <c r="DP78" s="1036"/>
      <c r="DQ78" s="1036"/>
      <c r="DR78" s="1036"/>
      <c r="DS78" s="1036"/>
      <c r="DT78" s="1002">
        <f>DB$15</f>
        <v>0</v>
      </c>
      <c r="DU78" s="1002"/>
      <c r="DV78" s="198" t="s">
        <v>524</v>
      </c>
      <c r="DW78" s="1002">
        <f>DG$15</f>
        <v>0</v>
      </c>
      <c r="DX78" s="1002"/>
      <c r="DY78" s="1002"/>
      <c r="DZ78" s="1002"/>
      <c r="EA78" s="1002"/>
      <c r="EB78" s="1002"/>
      <c r="EC78" s="1002"/>
      <c r="ED78" s="1002"/>
      <c r="EE78" s="1002"/>
      <c r="EF78" s="1002"/>
      <c r="EG78" s="1002"/>
      <c r="EH78" s="1002">
        <f>EC$15</f>
        <v>0</v>
      </c>
      <c r="EI78" s="1002"/>
      <c r="EJ78" s="1002"/>
      <c r="EK78" s="1002"/>
      <c r="EL78" s="312"/>
      <c r="EM78" s="312" t="s">
        <v>375</v>
      </c>
    </row>
    <row r="79" spans="1:143" ht="18.75" customHeight="1">
      <c r="A79" s="185"/>
      <c r="B79" s="197"/>
      <c r="C79" s="197"/>
      <c r="D79" s="992" t="s">
        <v>274</v>
      </c>
      <c r="E79" s="992"/>
      <c r="F79" s="995" t="s">
        <v>659</v>
      </c>
      <c r="G79" s="995"/>
      <c r="H79" s="995"/>
      <c r="I79" s="995"/>
      <c r="J79" s="995"/>
      <c r="K79" s="995"/>
      <c r="L79" s="995"/>
      <c r="M79" s="995"/>
      <c r="N79" s="995"/>
      <c r="O79" s="995"/>
      <c r="P79" s="995"/>
      <c r="Q79" s="995"/>
      <c r="R79" s="995"/>
      <c r="S79" s="995"/>
      <c r="T79" s="995"/>
      <c r="U79" s="995"/>
      <c r="V79" s="995"/>
      <c r="W79" s="995"/>
      <c r="X79" s="995"/>
      <c r="Y79" s="995"/>
      <c r="Z79" s="995"/>
      <c r="AA79" s="995"/>
      <c r="AB79" s="995"/>
      <c r="AC79" s="995"/>
      <c r="AD79" s="995"/>
      <c r="AE79" s="995"/>
      <c r="AF79" s="995"/>
      <c r="AG79" s="995"/>
      <c r="AH79" s="995"/>
      <c r="AI79" s="995"/>
      <c r="AJ79" s="995"/>
      <c r="AK79" s="995"/>
      <c r="AL79" s="995"/>
      <c r="AM79" s="995"/>
      <c r="AN79" s="995"/>
      <c r="AO79" s="995"/>
      <c r="AP79" s="995"/>
      <c r="AQ79" s="995"/>
      <c r="AR79" s="995"/>
      <c r="AS79" s="995"/>
      <c r="AT79" s="995"/>
      <c r="AU79" s="995"/>
      <c r="AW79" s="185"/>
      <c r="AX79" s="197"/>
      <c r="AY79" s="197"/>
      <c r="AZ79" s="992" t="s">
        <v>274</v>
      </c>
      <c r="BA79" s="992"/>
      <c r="BB79" s="995" t="s">
        <v>659</v>
      </c>
      <c r="BC79" s="995"/>
      <c r="BD79" s="995"/>
      <c r="BE79" s="995"/>
      <c r="BF79" s="995"/>
      <c r="BG79" s="995"/>
      <c r="BH79" s="995"/>
      <c r="BI79" s="995"/>
      <c r="BJ79" s="995"/>
      <c r="BK79" s="995"/>
      <c r="BL79" s="995"/>
      <c r="BM79" s="995"/>
      <c r="BN79" s="995"/>
      <c r="BO79" s="995"/>
      <c r="BP79" s="995"/>
      <c r="BQ79" s="995"/>
      <c r="BR79" s="995"/>
      <c r="BS79" s="995"/>
      <c r="BT79" s="995"/>
      <c r="BU79" s="995"/>
      <c r="BV79" s="995"/>
      <c r="BW79" s="995"/>
      <c r="BX79" s="995"/>
      <c r="BY79" s="995"/>
      <c r="BZ79" s="995"/>
      <c r="CA79" s="995"/>
      <c r="CB79" s="995"/>
      <c r="CC79" s="995"/>
      <c r="CD79" s="995"/>
      <c r="CE79" s="995"/>
      <c r="CF79" s="995"/>
      <c r="CG79" s="995"/>
      <c r="CH79" s="995"/>
      <c r="CI79" s="995"/>
      <c r="CJ79" s="995"/>
      <c r="CK79" s="995"/>
      <c r="CL79" s="995"/>
      <c r="CM79" s="995"/>
      <c r="CN79" s="995"/>
      <c r="CO79" s="995"/>
      <c r="CP79" s="995"/>
      <c r="CQ79" s="995"/>
      <c r="CS79" s="185"/>
      <c r="CT79" s="197"/>
      <c r="CU79" s="197"/>
      <c r="CV79" s="992" t="s">
        <v>274</v>
      </c>
      <c r="CW79" s="992"/>
      <c r="CX79" s="995" t="s">
        <v>659</v>
      </c>
      <c r="CY79" s="995"/>
      <c r="CZ79" s="995"/>
      <c r="DA79" s="995"/>
      <c r="DB79" s="995"/>
      <c r="DC79" s="995"/>
      <c r="DD79" s="995"/>
      <c r="DE79" s="995"/>
      <c r="DF79" s="995"/>
      <c r="DG79" s="995"/>
      <c r="DH79" s="995"/>
      <c r="DI79" s="995"/>
      <c r="DJ79" s="995"/>
      <c r="DK79" s="995"/>
      <c r="DL79" s="995"/>
      <c r="DM79" s="995"/>
      <c r="DN79" s="995"/>
      <c r="DO79" s="995"/>
      <c r="DP79" s="995"/>
      <c r="DQ79" s="995"/>
      <c r="DR79" s="995"/>
      <c r="DS79" s="995"/>
      <c r="DT79" s="995"/>
      <c r="DU79" s="995"/>
      <c r="DV79" s="995"/>
      <c r="DW79" s="995"/>
      <c r="DX79" s="995"/>
      <c r="DY79" s="995"/>
      <c r="DZ79" s="995"/>
      <c r="EA79" s="995"/>
      <c r="EB79" s="995"/>
      <c r="EC79" s="995"/>
      <c r="ED79" s="995"/>
      <c r="EE79" s="995"/>
      <c r="EF79" s="995"/>
      <c r="EG79" s="995"/>
      <c r="EH79" s="995"/>
      <c r="EI79" s="995"/>
      <c r="EJ79" s="995"/>
      <c r="EK79" s="995"/>
      <c r="EL79" s="995"/>
      <c r="EM79" s="995"/>
    </row>
    <row r="80" spans="1:143" ht="41.25" customHeight="1">
      <c r="A80" s="185"/>
      <c r="B80" s="1030" t="s">
        <v>660</v>
      </c>
      <c r="C80" s="1030"/>
      <c r="D80" s="1030"/>
      <c r="E80" s="1030"/>
      <c r="F80" s="1030"/>
      <c r="G80" s="1030"/>
      <c r="H80" s="1030"/>
      <c r="I80" s="1030"/>
      <c r="J80" s="1030"/>
      <c r="K80" s="1030"/>
      <c r="L80" s="1030"/>
      <c r="M80" s="1030"/>
      <c r="N80" s="1030"/>
      <c r="O80" s="1030"/>
      <c r="P80" s="1030"/>
      <c r="Q80" s="1030"/>
      <c r="R80" s="1030"/>
      <c r="S80" s="1030"/>
      <c r="T80" s="1030"/>
      <c r="U80" s="1030"/>
      <c r="V80" s="1030"/>
      <c r="W80" s="1030"/>
      <c r="X80" s="1030"/>
      <c r="Y80" s="1030"/>
      <c r="Z80" s="1030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W80" s="185"/>
      <c r="AX80" s="1030" t="s">
        <v>660</v>
      </c>
      <c r="AY80" s="1030"/>
      <c r="AZ80" s="1030"/>
      <c r="BA80" s="1030"/>
      <c r="BB80" s="1030"/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  <c r="BT80" s="1030"/>
      <c r="BU80" s="1030"/>
      <c r="BV80" s="1030"/>
      <c r="BW80" s="1030"/>
      <c r="BX80" s="1030"/>
      <c r="BY80" s="1030"/>
      <c r="BZ80" s="1030"/>
      <c r="CA80" s="1030"/>
      <c r="CB80" s="1030"/>
      <c r="CC80" s="1030"/>
      <c r="CD80" s="1030"/>
      <c r="CE80" s="1030"/>
      <c r="CF80" s="1030"/>
      <c r="CG80" s="1030"/>
      <c r="CH80" s="1030"/>
      <c r="CI80" s="1030"/>
      <c r="CJ80" s="1030"/>
      <c r="CK80" s="1030"/>
      <c r="CL80" s="1030"/>
      <c r="CM80" s="1030"/>
      <c r="CN80" s="1030"/>
      <c r="CO80" s="1030"/>
      <c r="CP80" s="1030"/>
      <c r="CQ80" s="1030"/>
      <c r="CS80" s="185"/>
      <c r="CT80" s="1030" t="s">
        <v>660</v>
      </c>
      <c r="CU80" s="1030"/>
      <c r="CV80" s="1030"/>
      <c r="CW80" s="1030"/>
      <c r="CX80" s="1030"/>
      <c r="CY80" s="1030"/>
      <c r="CZ80" s="1030"/>
      <c r="DA80" s="1030"/>
      <c r="DB80" s="1030"/>
      <c r="DC80" s="1030"/>
      <c r="DD80" s="1030"/>
      <c r="DE80" s="1030"/>
      <c r="DF80" s="1030"/>
      <c r="DG80" s="1030"/>
      <c r="DH80" s="1030"/>
      <c r="DI80" s="1030"/>
      <c r="DJ80" s="1030"/>
      <c r="DK80" s="1030"/>
      <c r="DL80" s="1030"/>
      <c r="DM80" s="1030"/>
      <c r="DN80" s="1030"/>
      <c r="DO80" s="1030"/>
      <c r="DP80" s="1030"/>
      <c r="DQ80" s="1030"/>
      <c r="DR80" s="1030"/>
      <c r="DS80" s="1030"/>
      <c r="DT80" s="1030"/>
      <c r="DU80" s="1030"/>
      <c r="DV80" s="1030"/>
      <c r="DW80" s="1030"/>
      <c r="DX80" s="1030"/>
      <c r="DY80" s="1030"/>
      <c r="DZ80" s="1030"/>
      <c r="EA80" s="1030"/>
      <c r="EB80" s="1030"/>
      <c r="EC80" s="1030"/>
      <c r="ED80" s="1030"/>
      <c r="EE80" s="1030"/>
      <c r="EF80" s="1030"/>
      <c r="EG80" s="1030"/>
      <c r="EH80" s="1030"/>
      <c r="EI80" s="1030"/>
      <c r="EJ80" s="1030"/>
      <c r="EK80" s="1030"/>
      <c r="EL80" s="1030"/>
      <c r="EM80" s="1030"/>
    </row>
    <row r="81" spans="1:143" ht="18.75" customHeight="1">
      <c r="A81" s="185"/>
      <c r="B81" s="197"/>
      <c r="C81" s="197"/>
      <c r="D81" s="992" t="s">
        <v>275</v>
      </c>
      <c r="E81" s="992"/>
      <c r="F81" s="995" t="s">
        <v>662</v>
      </c>
      <c r="G81" s="995"/>
      <c r="H81" s="995"/>
      <c r="I81" s="995"/>
      <c r="J81" s="995"/>
      <c r="K81" s="995"/>
      <c r="L81" s="995"/>
      <c r="M81" s="995"/>
      <c r="N81" s="995"/>
      <c r="O81" s="995"/>
      <c r="P81" s="995"/>
      <c r="Q81" s="995"/>
      <c r="R81" s="995"/>
      <c r="S81" s="995"/>
      <c r="T81" s="995"/>
      <c r="U81" s="995"/>
      <c r="V81" s="995"/>
      <c r="W81" s="995"/>
      <c r="X81" s="995"/>
      <c r="Y81" s="995"/>
      <c r="Z81" s="995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W81" s="185"/>
      <c r="AX81" s="197"/>
      <c r="AY81" s="197"/>
      <c r="AZ81" s="992" t="s">
        <v>275</v>
      </c>
      <c r="BA81" s="992"/>
      <c r="BB81" s="995" t="s">
        <v>662</v>
      </c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  <c r="BT81" s="995"/>
      <c r="BU81" s="995"/>
      <c r="BV81" s="995"/>
      <c r="BW81" s="995"/>
      <c r="BX81" s="995"/>
      <c r="BY81" s="995"/>
      <c r="BZ81" s="995"/>
      <c r="CA81" s="995"/>
      <c r="CB81" s="995"/>
      <c r="CC81" s="995"/>
      <c r="CD81" s="995"/>
      <c r="CE81" s="995"/>
      <c r="CF81" s="995"/>
      <c r="CG81" s="995"/>
      <c r="CH81" s="995"/>
      <c r="CI81" s="995"/>
      <c r="CJ81" s="995"/>
      <c r="CK81" s="995"/>
      <c r="CL81" s="995"/>
      <c r="CM81" s="995"/>
      <c r="CN81" s="995"/>
      <c r="CO81" s="995"/>
      <c r="CP81" s="995"/>
      <c r="CQ81" s="995"/>
      <c r="CS81" s="185"/>
      <c r="CT81" s="197"/>
      <c r="CU81" s="197"/>
      <c r="CV81" s="992" t="s">
        <v>275</v>
      </c>
      <c r="CW81" s="992"/>
      <c r="CX81" s="995" t="s">
        <v>662</v>
      </c>
      <c r="CY81" s="995"/>
      <c r="CZ81" s="995"/>
      <c r="DA81" s="995"/>
      <c r="DB81" s="995"/>
      <c r="DC81" s="995"/>
      <c r="DD81" s="995"/>
      <c r="DE81" s="995"/>
      <c r="DF81" s="995"/>
      <c r="DG81" s="995"/>
      <c r="DH81" s="995"/>
      <c r="DI81" s="995"/>
      <c r="DJ81" s="995"/>
      <c r="DK81" s="995"/>
      <c r="DL81" s="995"/>
      <c r="DM81" s="995"/>
      <c r="DN81" s="995"/>
      <c r="DO81" s="995"/>
      <c r="DP81" s="995"/>
      <c r="DQ81" s="995"/>
      <c r="DR81" s="995"/>
      <c r="DS81" s="995"/>
      <c r="DT81" s="995"/>
      <c r="DU81" s="995"/>
      <c r="DV81" s="995"/>
      <c r="DW81" s="995"/>
      <c r="DX81" s="995"/>
      <c r="DY81" s="995"/>
      <c r="DZ81" s="995"/>
      <c r="EA81" s="995"/>
      <c r="EB81" s="995"/>
      <c r="EC81" s="995"/>
      <c r="ED81" s="995"/>
      <c r="EE81" s="995"/>
      <c r="EF81" s="995"/>
      <c r="EG81" s="995"/>
      <c r="EH81" s="995"/>
      <c r="EI81" s="995"/>
      <c r="EJ81" s="995"/>
      <c r="EK81" s="995"/>
      <c r="EL81" s="995"/>
      <c r="EM81" s="995"/>
    </row>
    <row r="82" spans="1:143" ht="96.75" customHeight="1">
      <c r="A82" s="185"/>
      <c r="B82" s="1033" t="s">
        <v>774</v>
      </c>
      <c r="C82" s="1033"/>
      <c r="D82" s="1033"/>
      <c r="E82" s="1033"/>
      <c r="F82" s="1033"/>
      <c r="G82" s="1033"/>
      <c r="H82" s="1033"/>
      <c r="I82" s="1033"/>
      <c r="J82" s="1033"/>
      <c r="K82" s="1033"/>
      <c r="L82" s="1033"/>
      <c r="M82" s="1033"/>
      <c r="N82" s="1033"/>
      <c r="O82" s="1033"/>
      <c r="P82" s="1033"/>
      <c r="Q82" s="1033"/>
      <c r="R82" s="1033"/>
      <c r="S82" s="1033"/>
      <c r="T82" s="1033"/>
      <c r="U82" s="1033"/>
      <c r="V82" s="1033"/>
      <c r="W82" s="1033"/>
      <c r="X82" s="1033"/>
      <c r="Y82" s="1033"/>
      <c r="Z82" s="1033"/>
      <c r="AA82" s="1033"/>
      <c r="AB82" s="1033"/>
      <c r="AC82" s="1033"/>
      <c r="AD82" s="1033"/>
      <c r="AE82" s="1033"/>
      <c r="AF82" s="1033"/>
      <c r="AG82" s="1033"/>
      <c r="AH82" s="1033"/>
      <c r="AI82" s="1033"/>
      <c r="AJ82" s="1033"/>
      <c r="AK82" s="1033"/>
      <c r="AL82" s="1033"/>
      <c r="AM82" s="1033"/>
      <c r="AN82" s="1033"/>
      <c r="AO82" s="1033"/>
      <c r="AP82" s="1033"/>
      <c r="AQ82" s="1033"/>
      <c r="AR82" s="1033"/>
      <c r="AS82" s="1033"/>
      <c r="AT82" s="1033"/>
      <c r="AU82" s="1033"/>
      <c r="AV82" s="500"/>
      <c r="AW82" s="499"/>
      <c r="AX82" s="1033" t="s">
        <v>774</v>
      </c>
      <c r="AY82" s="1033"/>
      <c r="AZ82" s="1033"/>
      <c r="BA82" s="1033"/>
      <c r="BB82" s="1033"/>
      <c r="BC82" s="1033"/>
      <c r="BD82" s="1033"/>
      <c r="BE82" s="1033"/>
      <c r="BF82" s="1033"/>
      <c r="BG82" s="1033"/>
      <c r="BH82" s="1033"/>
      <c r="BI82" s="1033"/>
      <c r="BJ82" s="1033"/>
      <c r="BK82" s="1033"/>
      <c r="BL82" s="1033"/>
      <c r="BM82" s="1033"/>
      <c r="BN82" s="1033"/>
      <c r="BO82" s="1033"/>
      <c r="BP82" s="1033"/>
      <c r="BQ82" s="1033"/>
      <c r="BR82" s="1033"/>
      <c r="BS82" s="1033"/>
      <c r="BT82" s="1033"/>
      <c r="BU82" s="1033"/>
      <c r="BV82" s="1033"/>
      <c r="BW82" s="1033"/>
      <c r="BX82" s="1033"/>
      <c r="BY82" s="1033"/>
      <c r="BZ82" s="1033"/>
      <c r="CA82" s="1033"/>
      <c r="CB82" s="1033"/>
      <c r="CC82" s="1033"/>
      <c r="CD82" s="1033"/>
      <c r="CE82" s="1033"/>
      <c r="CF82" s="1033"/>
      <c r="CG82" s="1033"/>
      <c r="CH82" s="1033"/>
      <c r="CI82" s="1033"/>
      <c r="CJ82" s="1033"/>
      <c r="CK82" s="1033"/>
      <c r="CL82" s="1033"/>
      <c r="CM82" s="1033"/>
      <c r="CN82" s="1033"/>
      <c r="CO82" s="1033"/>
      <c r="CP82" s="1033"/>
      <c r="CQ82" s="1033"/>
      <c r="CR82" s="500"/>
      <c r="CS82" s="499"/>
      <c r="CT82" s="1033" t="s">
        <v>774</v>
      </c>
      <c r="CU82" s="1033"/>
      <c r="CV82" s="1033"/>
      <c r="CW82" s="1033"/>
      <c r="CX82" s="1033"/>
      <c r="CY82" s="1033"/>
      <c r="CZ82" s="1033"/>
      <c r="DA82" s="1033"/>
      <c r="DB82" s="1033"/>
      <c r="DC82" s="1033"/>
      <c r="DD82" s="1033"/>
      <c r="DE82" s="1033"/>
      <c r="DF82" s="1033"/>
      <c r="DG82" s="1033"/>
      <c r="DH82" s="1033"/>
      <c r="DI82" s="1033"/>
      <c r="DJ82" s="1033"/>
      <c r="DK82" s="1033"/>
      <c r="DL82" s="1033"/>
      <c r="DM82" s="1033"/>
      <c r="DN82" s="1033"/>
      <c r="DO82" s="1033"/>
      <c r="DP82" s="1033"/>
      <c r="DQ82" s="1033"/>
      <c r="DR82" s="1033"/>
      <c r="DS82" s="1033"/>
      <c r="DT82" s="1033"/>
      <c r="DU82" s="1033"/>
      <c r="DV82" s="1033"/>
      <c r="DW82" s="1033"/>
      <c r="DX82" s="1033"/>
      <c r="DY82" s="1033"/>
      <c r="DZ82" s="1033"/>
      <c r="EA82" s="1033"/>
      <c r="EB82" s="1033"/>
      <c r="EC82" s="1033"/>
      <c r="ED82" s="1033"/>
      <c r="EE82" s="1033"/>
      <c r="EF82" s="1033"/>
      <c r="EG82" s="1033"/>
      <c r="EH82" s="1033"/>
      <c r="EI82" s="1033"/>
      <c r="EJ82" s="1033"/>
      <c r="EK82" s="1033"/>
      <c r="EL82" s="1033"/>
      <c r="EM82" s="1033"/>
    </row>
    <row r="83" spans="1:143" ht="16.5">
      <c r="A83" s="185"/>
      <c r="B83" s="1034" t="s">
        <v>775</v>
      </c>
      <c r="C83" s="1034"/>
      <c r="D83" s="1034"/>
      <c r="E83" s="1034"/>
      <c r="F83" s="1034"/>
      <c r="G83" s="1034"/>
      <c r="H83" s="1034"/>
      <c r="I83" s="1034"/>
      <c r="J83" s="1034"/>
      <c r="K83" s="1034"/>
      <c r="L83" s="1034"/>
      <c r="M83" s="1034"/>
      <c r="N83" s="1034"/>
      <c r="O83" s="1034"/>
      <c r="P83" s="1034"/>
      <c r="Q83" s="1034"/>
      <c r="R83" s="1034"/>
      <c r="S83" s="1034"/>
      <c r="T83" s="1034"/>
      <c r="U83" s="1034"/>
      <c r="V83" s="1034"/>
      <c r="W83" s="1034"/>
      <c r="X83" s="1034"/>
      <c r="Y83" s="1034"/>
      <c r="Z83" s="1034"/>
      <c r="AA83" s="1034"/>
      <c r="AB83" s="1034"/>
      <c r="AC83" s="1034"/>
      <c r="AD83" s="1034"/>
      <c r="AE83" s="1034"/>
      <c r="AF83" s="1034"/>
      <c r="AG83" s="1034"/>
      <c r="AH83" s="1034"/>
      <c r="AI83" s="1034"/>
      <c r="AJ83" s="1034"/>
      <c r="AK83" s="1034"/>
      <c r="AL83" s="1034"/>
      <c r="AM83" s="1034"/>
      <c r="AN83" s="1034"/>
      <c r="AO83" s="1034"/>
      <c r="AP83" s="1034"/>
      <c r="AQ83" s="1034"/>
      <c r="AR83" s="1034"/>
      <c r="AS83" s="1034"/>
      <c r="AT83" s="1034"/>
      <c r="AU83" s="1034"/>
      <c r="AW83" s="185"/>
      <c r="AX83" s="1034" t="s">
        <v>775</v>
      </c>
      <c r="AY83" s="1034"/>
      <c r="AZ83" s="1034"/>
      <c r="BA83" s="1034"/>
      <c r="BB83" s="1034"/>
      <c r="BC83" s="1034"/>
      <c r="BD83" s="1034"/>
      <c r="BE83" s="1034"/>
      <c r="BF83" s="1034"/>
      <c r="BG83" s="1034"/>
      <c r="BH83" s="1034"/>
      <c r="BI83" s="1034"/>
      <c r="BJ83" s="1034"/>
      <c r="BK83" s="1034"/>
      <c r="BL83" s="1034"/>
      <c r="BM83" s="1034"/>
      <c r="BN83" s="1034"/>
      <c r="BO83" s="1034"/>
      <c r="BP83" s="1034"/>
      <c r="BQ83" s="1034"/>
      <c r="BR83" s="1034"/>
      <c r="BS83" s="1034"/>
      <c r="BT83" s="1034"/>
      <c r="BU83" s="1034"/>
      <c r="BV83" s="1034"/>
      <c r="BW83" s="1034"/>
      <c r="BX83" s="1034"/>
      <c r="BY83" s="1034"/>
      <c r="BZ83" s="1034"/>
      <c r="CA83" s="1034"/>
      <c r="CB83" s="1034"/>
      <c r="CC83" s="1034"/>
      <c r="CD83" s="1034"/>
      <c r="CE83" s="1034"/>
      <c r="CF83" s="1034"/>
      <c r="CG83" s="1034"/>
      <c r="CH83" s="1034"/>
      <c r="CI83" s="1034"/>
      <c r="CJ83" s="1034"/>
      <c r="CK83" s="1034"/>
      <c r="CL83" s="1034"/>
      <c r="CM83" s="1034"/>
      <c r="CN83" s="1034"/>
      <c r="CO83" s="1034"/>
      <c r="CP83" s="1034"/>
      <c r="CQ83" s="1034"/>
      <c r="CS83" s="185"/>
      <c r="CT83" s="1034" t="s">
        <v>775</v>
      </c>
      <c r="CU83" s="1034"/>
      <c r="CV83" s="1034"/>
      <c r="CW83" s="1034"/>
      <c r="CX83" s="1034"/>
      <c r="CY83" s="1034"/>
      <c r="CZ83" s="1034"/>
      <c r="DA83" s="1034"/>
      <c r="DB83" s="1034"/>
      <c r="DC83" s="1034"/>
      <c r="DD83" s="1034"/>
      <c r="DE83" s="1034"/>
      <c r="DF83" s="1034"/>
      <c r="DG83" s="1034"/>
      <c r="DH83" s="1034"/>
      <c r="DI83" s="1034"/>
      <c r="DJ83" s="1034"/>
      <c r="DK83" s="1034"/>
      <c r="DL83" s="1034"/>
      <c r="DM83" s="1034"/>
      <c r="DN83" s="1034"/>
      <c r="DO83" s="1034"/>
      <c r="DP83" s="1034"/>
      <c r="DQ83" s="1034"/>
      <c r="DR83" s="1034"/>
      <c r="DS83" s="1034"/>
      <c r="DT83" s="1034"/>
      <c r="DU83" s="1034"/>
      <c r="DV83" s="1034"/>
      <c r="DW83" s="1034"/>
      <c r="DX83" s="1034"/>
      <c r="DY83" s="1034"/>
      <c r="DZ83" s="1034"/>
      <c r="EA83" s="1034"/>
      <c r="EB83" s="1034"/>
      <c r="EC83" s="1034"/>
      <c r="ED83" s="1034"/>
      <c r="EE83" s="1034"/>
      <c r="EF83" s="1034"/>
      <c r="EG83" s="1034"/>
      <c r="EH83" s="1034"/>
      <c r="EI83" s="1034"/>
      <c r="EJ83" s="1034"/>
      <c r="EK83" s="1034"/>
      <c r="EL83" s="1034"/>
      <c r="EM83" s="1034"/>
    </row>
    <row r="84" spans="1:143" ht="18.75" customHeight="1">
      <c r="A84" s="185"/>
      <c r="B84" s="197"/>
      <c r="C84" s="197"/>
      <c r="D84" s="992" t="s">
        <v>654</v>
      </c>
      <c r="E84" s="992"/>
      <c r="F84" s="995" t="s">
        <v>649</v>
      </c>
      <c r="G84" s="995"/>
      <c r="H84" s="995"/>
      <c r="I84" s="995"/>
      <c r="J84" s="995"/>
      <c r="K84" s="995"/>
      <c r="L84" s="995"/>
      <c r="M84" s="995"/>
      <c r="N84" s="995"/>
      <c r="O84" s="995"/>
      <c r="P84" s="995"/>
      <c r="Q84" s="995"/>
      <c r="R84" s="995"/>
      <c r="S84" s="995"/>
      <c r="T84" s="995"/>
      <c r="U84" s="995"/>
      <c r="V84" s="995"/>
      <c r="W84" s="995"/>
      <c r="X84" s="995"/>
      <c r="Y84" s="995"/>
      <c r="Z84" s="995"/>
      <c r="AA84" s="995"/>
      <c r="AB84" s="995"/>
      <c r="AC84" s="995"/>
      <c r="AD84" s="995"/>
      <c r="AE84" s="995"/>
      <c r="AF84" s="995"/>
      <c r="AG84" s="995"/>
      <c r="AH84" s="995"/>
      <c r="AI84" s="995"/>
      <c r="AJ84" s="995"/>
      <c r="AK84" s="995"/>
      <c r="AL84" s="995"/>
      <c r="AM84" s="995"/>
      <c r="AN84" s="995"/>
      <c r="AO84" s="995"/>
      <c r="AP84" s="995"/>
      <c r="AQ84" s="995"/>
      <c r="AR84" s="995"/>
      <c r="AS84" s="995"/>
      <c r="AT84" s="995"/>
      <c r="AU84" s="995"/>
      <c r="AW84" s="185"/>
      <c r="AX84" s="197"/>
      <c r="AY84" s="197"/>
      <c r="AZ84" s="992" t="s">
        <v>654</v>
      </c>
      <c r="BA84" s="992"/>
      <c r="BB84" s="995" t="s">
        <v>649</v>
      </c>
      <c r="BC84" s="995"/>
      <c r="BD84" s="995"/>
      <c r="BE84" s="995"/>
      <c r="BF84" s="995"/>
      <c r="BG84" s="995"/>
      <c r="BH84" s="995"/>
      <c r="BI84" s="995"/>
      <c r="BJ84" s="995"/>
      <c r="BK84" s="995"/>
      <c r="BL84" s="995"/>
      <c r="BM84" s="995"/>
      <c r="BN84" s="995"/>
      <c r="BO84" s="995"/>
      <c r="BP84" s="995"/>
      <c r="BQ84" s="995"/>
      <c r="BR84" s="995"/>
      <c r="BS84" s="995"/>
      <c r="BT84" s="995"/>
      <c r="BU84" s="995"/>
      <c r="BV84" s="995"/>
      <c r="BW84" s="995"/>
      <c r="BX84" s="995"/>
      <c r="BY84" s="995"/>
      <c r="BZ84" s="995"/>
      <c r="CA84" s="995"/>
      <c r="CB84" s="995"/>
      <c r="CC84" s="995"/>
      <c r="CD84" s="995"/>
      <c r="CE84" s="995"/>
      <c r="CF84" s="995"/>
      <c r="CG84" s="995"/>
      <c r="CH84" s="995"/>
      <c r="CI84" s="995"/>
      <c r="CJ84" s="995"/>
      <c r="CK84" s="995"/>
      <c r="CL84" s="995"/>
      <c r="CM84" s="995"/>
      <c r="CN84" s="995"/>
      <c r="CO84" s="995"/>
      <c r="CP84" s="995"/>
      <c r="CQ84" s="995"/>
      <c r="CS84" s="185"/>
      <c r="CT84" s="197"/>
      <c r="CU84" s="197"/>
      <c r="CV84" s="992" t="s">
        <v>654</v>
      </c>
      <c r="CW84" s="992"/>
      <c r="CX84" s="995" t="s">
        <v>649</v>
      </c>
      <c r="CY84" s="995"/>
      <c r="CZ84" s="995"/>
      <c r="DA84" s="995"/>
      <c r="DB84" s="995"/>
      <c r="DC84" s="995"/>
      <c r="DD84" s="995"/>
      <c r="DE84" s="995"/>
      <c r="DF84" s="995"/>
      <c r="DG84" s="995"/>
      <c r="DH84" s="995"/>
      <c r="DI84" s="995"/>
      <c r="DJ84" s="995"/>
      <c r="DK84" s="995"/>
      <c r="DL84" s="995"/>
      <c r="DM84" s="995"/>
      <c r="DN84" s="995"/>
      <c r="DO84" s="995"/>
      <c r="DP84" s="995"/>
      <c r="DQ84" s="995"/>
      <c r="DR84" s="995"/>
      <c r="DS84" s="995"/>
      <c r="DT84" s="995"/>
      <c r="DU84" s="995"/>
      <c r="DV84" s="995"/>
      <c r="DW84" s="995"/>
      <c r="DX84" s="995"/>
      <c r="DY84" s="995"/>
      <c r="DZ84" s="995"/>
      <c r="EA84" s="995"/>
      <c r="EB84" s="995"/>
      <c r="EC84" s="995"/>
      <c r="ED84" s="995"/>
      <c r="EE84" s="995"/>
      <c r="EF84" s="995"/>
      <c r="EG84" s="995"/>
      <c r="EH84" s="995"/>
      <c r="EI84" s="995"/>
      <c r="EJ84" s="995"/>
      <c r="EK84" s="995"/>
      <c r="EL84" s="995"/>
      <c r="EM84" s="995"/>
    </row>
    <row r="85" spans="1:143" ht="39" customHeight="1">
      <c r="A85" s="185"/>
      <c r="B85" s="1030" t="s">
        <v>650</v>
      </c>
      <c r="C85" s="1030"/>
      <c r="D85" s="1030"/>
      <c r="E85" s="1030"/>
      <c r="F85" s="1030"/>
      <c r="G85" s="1030"/>
      <c r="H85" s="1030"/>
      <c r="I85" s="1030"/>
      <c r="J85" s="1030"/>
      <c r="K85" s="1030"/>
      <c r="L85" s="1030"/>
      <c r="M85" s="1030"/>
      <c r="N85" s="1030"/>
      <c r="O85" s="1030"/>
      <c r="P85" s="1030"/>
      <c r="Q85" s="1030"/>
      <c r="R85" s="1030"/>
      <c r="S85" s="1030"/>
      <c r="T85" s="1030"/>
      <c r="U85" s="1030"/>
      <c r="V85" s="1030"/>
      <c r="W85" s="1030"/>
      <c r="X85" s="1030"/>
      <c r="Y85" s="1030"/>
      <c r="Z85" s="1030"/>
      <c r="AA85" s="1030"/>
      <c r="AB85" s="1030"/>
      <c r="AC85" s="1030"/>
      <c r="AD85" s="1030"/>
      <c r="AE85" s="1030"/>
      <c r="AF85" s="1030"/>
      <c r="AG85" s="1030"/>
      <c r="AH85" s="1030"/>
      <c r="AI85" s="1030"/>
      <c r="AJ85" s="1030"/>
      <c r="AK85" s="1030"/>
      <c r="AL85" s="1030"/>
      <c r="AM85" s="1030"/>
      <c r="AN85" s="1030"/>
      <c r="AO85" s="1030"/>
      <c r="AP85" s="1030"/>
      <c r="AQ85" s="1030"/>
      <c r="AR85" s="1030"/>
      <c r="AS85" s="1030"/>
      <c r="AT85" s="1030"/>
      <c r="AU85" s="1030"/>
      <c r="AW85" s="185"/>
      <c r="AX85" s="1030" t="s">
        <v>650</v>
      </c>
      <c r="AY85" s="1030"/>
      <c r="AZ85" s="1030"/>
      <c r="BA85" s="1030"/>
      <c r="BB85" s="1030"/>
      <c r="BC85" s="1030"/>
      <c r="BD85" s="1030"/>
      <c r="BE85" s="1030"/>
      <c r="BF85" s="1030"/>
      <c r="BG85" s="1030"/>
      <c r="BH85" s="1030"/>
      <c r="BI85" s="1030"/>
      <c r="BJ85" s="1030"/>
      <c r="BK85" s="1030"/>
      <c r="BL85" s="1030"/>
      <c r="BM85" s="1030"/>
      <c r="BN85" s="1030"/>
      <c r="BO85" s="1030"/>
      <c r="BP85" s="1030"/>
      <c r="BQ85" s="1030"/>
      <c r="BR85" s="1030"/>
      <c r="BS85" s="1030"/>
      <c r="BT85" s="1030"/>
      <c r="BU85" s="1030"/>
      <c r="BV85" s="1030"/>
      <c r="BW85" s="1030"/>
      <c r="BX85" s="1030"/>
      <c r="BY85" s="1030"/>
      <c r="BZ85" s="1030"/>
      <c r="CA85" s="1030"/>
      <c r="CB85" s="1030"/>
      <c r="CC85" s="1030"/>
      <c r="CD85" s="1030"/>
      <c r="CE85" s="1030"/>
      <c r="CF85" s="1030"/>
      <c r="CG85" s="1030"/>
      <c r="CH85" s="1030"/>
      <c r="CI85" s="1030"/>
      <c r="CJ85" s="1030"/>
      <c r="CK85" s="1030"/>
      <c r="CL85" s="1030"/>
      <c r="CM85" s="1030"/>
      <c r="CN85" s="1030"/>
      <c r="CO85" s="1030"/>
      <c r="CP85" s="1030"/>
      <c r="CQ85" s="1030"/>
      <c r="CS85" s="185"/>
      <c r="CT85" s="1030" t="s">
        <v>650</v>
      </c>
      <c r="CU85" s="1030"/>
      <c r="CV85" s="1030"/>
      <c r="CW85" s="1030"/>
      <c r="CX85" s="1030"/>
      <c r="CY85" s="1030"/>
      <c r="CZ85" s="1030"/>
      <c r="DA85" s="1030"/>
      <c r="DB85" s="1030"/>
      <c r="DC85" s="1030"/>
      <c r="DD85" s="1030"/>
      <c r="DE85" s="1030"/>
      <c r="DF85" s="1030"/>
      <c r="DG85" s="1030"/>
      <c r="DH85" s="1030"/>
      <c r="DI85" s="1030"/>
      <c r="DJ85" s="1030"/>
      <c r="DK85" s="1030"/>
      <c r="DL85" s="1030"/>
      <c r="DM85" s="1030"/>
      <c r="DN85" s="1030"/>
      <c r="DO85" s="1030"/>
      <c r="DP85" s="1030"/>
      <c r="DQ85" s="1030"/>
      <c r="DR85" s="1030"/>
      <c r="DS85" s="1030"/>
      <c r="DT85" s="1030"/>
      <c r="DU85" s="1030"/>
      <c r="DV85" s="1030"/>
      <c r="DW85" s="1030"/>
      <c r="DX85" s="1030"/>
      <c r="DY85" s="1030"/>
      <c r="DZ85" s="1030"/>
      <c r="EA85" s="1030"/>
      <c r="EB85" s="1030"/>
      <c r="EC85" s="1030"/>
      <c r="ED85" s="1030"/>
      <c r="EE85" s="1030"/>
      <c r="EF85" s="1030"/>
      <c r="EG85" s="1030"/>
      <c r="EH85" s="1030"/>
      <c r="EI85" s="1030"/>
      <c r="EJ85" s="1030"/>
      <c r="EK85" s="1030"/>
      <c r="EL85" s="1030"/>
      <c r="EM85" s="1030"/>
    </row>
    <row r="86" spans="1:143" ht="18.75" customHeight="1">
      <c r="A86" s="185"/>
      <c r="B86" s="197"/>
      <c r="C86" s="197"/>
      <c r="D86" s="992" t="s">
        <v>658</v>
      </c>
      <c r="E86" s="992"/>
      <c r="F86" s="995" t="s">
        <v>651</v>
      </c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W86" s="185"/>
      <c r="AX86" s="197"/>
      <c r="AY86" s="197"/>
      <c r="AZ86" s="992" t="s">
        <v>658</v>
      </c>
      <c r="BA86" s="992"/>
      <c r="BB86" s="995" t="s">
        <v>651</v>
      </c>
      <c r="BC86" s="995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95"/>
      <c r="BV86" s="995"/>
      <c r="BW86" s="995"/>
      <c r="BX86" s="995"/>
      <c r="BY86" s="995"/>
      <c r="BZ86" s="995"/>
      <c r="CA86" s="995"/>
      <c r="CB86" s="995"/>
      <c r="CC86" s="995"/>
      <c r="CD86" s="995"/>
      <c r="CE86" s="995"/>
      <c r="CF86" s="995"/>
      <c r="CG86" s="995"/>
      <c r="CH86" s="995"/>
      <c r="CI86" s="995"/>
      <c r="CJ86" s="995"/>
      <c r="CK86" s="995"/>
      <c r="CL86" s="995"/>
      <c r="CM86" s="995"/>
      <c r="CN86" s="995"/>
      <c r="CO86" s="995"/>
      <c r="CP86" s="995"/>
      <c r="CQ86" s="995"/>
      <c r="CS86" s="185"/>
      <c r="CT86" s="197"/>
      <c r="CU86" s="197"/>
      <c r="CV86" s="992" t="s">
        <v>658</v>
      </c>
      <c r="CW86" s="992"/>
      <c r="CX86" s="995" t="s">
        <v>651</v>
      </c>
      <c r="CY86" s="995"/>
      <c r="CZ86" s="995"/>
      <c r="DA86" s="995"/>
      <c r="DB86" s="995"/>
      <c r="DC86" s="995"/>
      <c r="DD86" s="995"/>
      <c r="DE86" s="995"/>
      <c r="DF86" s="995"/>
      <c r="DG86" s="995"/>
      <c r="DH86" s="995"/>
      <c r="DI86" s="995"/>
      <c r="DJ86" s="995"/>
      <c r="DK86" s="995"/>
      <c r="DL86" s="995"/>
      <c r="DM86" s="995"/>
      <c r="DN86" s="995"/>
      <c r="DO86" s="995"/>
      <c r="DP86" s="995"/>
      <c r="DQ86" s="995"/>
      <c r="DR86" s="995"/>
      <c r="DS86" s="995"/>
      <c r="DT86" s="995"/>
      <c r="DU86" s="995"/>
      <c r="DV86" s="995"/>
      <c r="DW86" s="995"/>
      <c r="DX86" s="995"/>
      <c r="DY86" s="995"/>
      <c r="DZ86" s="995"/>
      <c r="EA86" s="995"/>
      <c r="EB86" s="995"/>
      <c r="EC86" s="995"/>
      <c r="ED86" s="995"/>
      <c r="EE86" s="995"/>
      <c r="EF86" s="995"/>
      <c r="EG86" s="995"/>
      <c r="EH86" s="995"/>
      <c r="EI86" s="995"/>
      <c r="EJ86" s="995"/>
      <c r="EK86" s="995"/>
      <c r="EL86" s="995"/>
      <c r="EM86" s="995"/>
    </row>
    <row r="87" spans="1:143" ht="56.25" customHeight="1">
      <c r="A87" s="185"/>
      <c r="B87" s="1030" t="s">
        <v>652</v>
      </c>
      <c r="C87" s="1030"/>
      <c r="D87" s="1030"/>
      <c r="E87" s="1030"/>
      <c r="F87" s="1030"/>
      <c r="G87" s="1030"/>
      <c r="H87" s="1030"/>
      <c r="I87" s="1030"/>
      <c r="J87" s="1030"/>
      <c r="K87" s="1030"/>
      <c r="L87" s="1030"/>
      <c r="M87" s="1030"/>
      <c r="N87" s="1030"/>
      <c r="O87" s="1030"/>
      <c r="P87" s="1030"/>
      <c r="Q87" s="1030"/>
      <c r="R87" s="1030"/>
      <c r="S87" s="1030"/>
      <c r="T87" s="1030"/>
      <c r="U87" s="1030"/>
      <c r="V87" s="1030"/>
      <c r="W87" s="1030"/>
      <c r="X87" s="1030"/>
      <c r="Y87" s="1030"/>
      <c r="Z87" s="1030"/>
      <c r="AA87" s="1030"/>
      <c r="AB87" s="1030"/>
      <c r="AC87" s="1030"/>
      <c r="AD87" s="1030"/>
      <c r="AE87" s="1030"/>
      <c r="AF87" s="1030"/>
      <c r="AG87" s="1030"/>
      <c r="AH87" s="1030"/>
      <c r="AI87" s="1030"/>
      <c r="AJ87" s="1030"/>
      <c r="AK87" s="1030"/>
      <c r="AL87" s="1030"/>
      <c r="AM87" s="1030"/>
      <c r="AN87" s="1030"/>
      <c r="AO87" s="1030"/>
      <c r="AP87" s="1030"/>
      <c r="AQ87" s="1030"/>
      <c r="AR87" s="1030"/>
      <c r="AS87" s="1030"/>
      <c r="AT87" s="1030"/>
      <c r="AU87" s="1030"/>
      <c r="AW87" s="185"/>
      <c r="AX87" s="1030" t="s">
        <v>652</v>
      </c>
      <c r="AY87" s="1030"/>
      <c r="AZ87" s="1030"/>
      <c r="BA87" s="1030"/>
      <c r="BB87" s="1030"/>
      <c r="BC87" s="1030"/>
      <c r="BD87" s="1030"/>
      <c r="BE87" s="1030"/>
      <c r="BF87" s="1030"/>
      <c r="BG87" s="1030"/>
      <c r="BH87" s="1030"/>
      <c r="BI87" s="1030"/>
      <c r="BJ87" s="1030"/>
      <c r="BK87" s="1030"/>
      <c r="BL87" s="1030"/>
      <c r="BM87" s="1030"/>
      <c r="BN87" s="1030"/>
      <c r="BO87" s="1030"/>
      <c r="BP87" s="1030"/>
      <c r="BQ87" s="1030"/>
      <c r="BR87" s="1030"/>
      <c r="BS87" s="1030"/>
      <c r="BT87" s="1030"/>
      <c r="BU87" s="1030"/>
      <c r="BV87" s="1030"/>
      <c r="BW87" s="1030"/>
      <c r="BX87" s="1030"/>
      <c r="BY87" s="1030"/>
      <c r="BZ87" s="1030"/>
      <c r="CA87" s="1030"/>
      <c r="CB87" s="1030"/>
      <c r="CC87" s="1030"/>
      <c r="CD87" s="1030"/>
      <c r="CE87" s="1030"/>
      <c r="CF87" s="1030"/>
      <c r="CG87" s="1030"/>
      <c r="CH87" s="1030"/>
      <c r="CI87" s="1030"/>
      <c r="CJ87" s="1030"/>
      <c r="CK87" s="1030"/>
      <c r="CL87" s="1030"/>
      <c r="CM87" s="1030"/>
      <c r="CN87" s="1030"/>
      <c r="CO87" s="1030"/>
      <c r="CP87" s="1030"/>
      <c r="CQ87" s="1030"/>
      <c r="CS87" s="185"/>
      <c r="CT87" s="1030" t="s">
        <v>652</v>
      </c>
      <c r="CU87" s="1030"/>
      <c r="CV87" s="1030"/>
      <c r="CW87" s="1030"/>
      <c r="CX87" s="1030"/>
      <c r="CY87" s="1030"/>
      <c r="CZ87" s="1030"/>
      <c r="DA87" s="1030"/>
      <c r="DB87" s="1030"/>
      <c r="DC87" s="1030"/>
      <c r="DD87" s="1030"/>
      <c r="DE87" s="1030"/>
      <c r="DF87" s="1030"/>
      <c r="DG87" s="1030"/>
      <c r="DH87" s="1030"/>
      <c r="DI87" s="1030"/>
      <c r="DJ87" s="1030"/>
      <c r="DK87" s="1030"/>
      <c r="DL87" s="1030"/>
      <c r="DM87" s="1030"/>
      <c r="DN87" s="1030"/>
      <c r="DO87" s="1030"/>
      <c r="DP87" s="1030"/>
      <c r="DQ87" s="1030"/>
      <c r="DR87" s="1030"/>
      <c r="DS87" s="1030"/>
      <c r="DT87" s="1030"/>
      <c r="DU87" s="1030"/>
      <c r="DV87" s="1030"/>
      <c r="DW87" s="1030"/>
      <c r="DX87" s="1030"/>
      <c r="DY87" s="1030"/>
      <c r="DZ87" s="1030"/>
      <c r="EA87" s="1030"/>
      <c r="EB87" s="1030"/>
      <c r="EC87" s="1030"/>
      <c r="ED87" s="1030"/>
      <c r="EE87" s="1030"/>
      <c r="EF87" s="1030"/>
      <c r="EG87" s="1030"/>
      <c r="EH87" s="1030"/>
      <c r="EI87" s="1030"/>
      <c r="EJ87" s="1030"/>
      <c r="EK87" s="1030"/>
      <c r="EL87" s="1030"/>
      <c r="EM87" s="1030"/>
    </row>
    <row r="88" spans="1:143" ht="16.5">
      <c r="A88" s="185"/>
      <c r="B88" s="1034" t="s">
        <v>664</v>
      </c>
      <c r="C88" s="1034"/>
      <c r="D88" s="1034"/>
      <c r="E88" s="1034"/>
      <c r="F88" s="1034"/>
      <c r="G88" s="1034"/>
      <c r="H88" s="1034"/>
      <c r="I88" s="1034"/>
      <c r="J88" s="1034"/>
      <c r="K88" s="1034"/>
      <c r="L88" s="1034"/>
      <c r="M88" s="1034"/>
      <c r="N88" s="1034"/>
      <c r="O88" s="1034"/>
      <c r="P88" s="1034"/>
      <c r="Q88" s="1034"/>
      <c r="R88" s="1034"/>
      <c r="S88" s="1034"/>
      <c r="T88" s="1034"/>
      <c r="U88" s="1034"/>
      <c r="V88" s="1034"/>
      <c r="W88" s="1034"/>
      <c r="X88" s="1034"/>
      <c r="Y88" s="1034"/>
      <c r="Z88" s="1034"/>
      <c r="AA88" s="1034"/>
      <c r="AB88" s="1034"/>
      <c r="AC88" s="1034"/>
      <c r="AD88" s="1034"/>
      <c r="AE88" s="1034"/>
      <c r="AF88" s="1034"/>
      <c r="AG88" s="1034"/>
      <c r="AH88" s="1034"/>
      <c r="AI88" s="1034"/>
      <c r="AJ88" s="1034"/>
      <c r="AK88" s="1034"/>
      <c r="AL88" s="1034"/>
      <c r="AM88" s="1034"/>
      <c r="AN88" s="1034"/>
      <c r="AO88" s="1034"/>
      <c r="AP88" s="1034"/>
      <c r="AQ88" s="1034"/>
      <c r="AR88" s="1034"/>
      <c r="AS88" s="1034"/>
      <c r="AT88" s="1034"/>
      <c r="AU88" s="1034"/>
      <c r="AW88" s="185"/>
      <c r="AX88" s="1034" t="s">
        <v>664</v>
      </c>
      <c r="AY88" s="1034"/>
      <c r="AZ88" s="1034"/>
      <c r="BA88" s="1034"/>
      <c r="BB88" s="1034"/>
      <c r="BC88" s="1034"/>
      <c r="BD88" s="1034"/>
      <c r="BE88" s="1034"/>
      <c r="BF88" s="1034"/>
      <c r="BG88" s="1034"/>
      <c r="BH88" s="1034"/>
      <c r="BI88" s="1034"/>
      <c r="BJ88" s="1034"/>
      <c r="BK88" s="1034"/>
      <c r="BL88" s="1034"/>
      <c r="BM88" s="1034"/>
      <c r="BN88" s="1034"/>
      <c r="BO88" s="1034"/>
      <c r="BP88" s="1034"/>
      <c r="BQ88" s="1034"/>
      <c r="BR88" s="1034"/>
      <c r="BS88" s="1034"/>
      <c r="BT88" s="1034"/>
      <c r="BU88" s="1034"/>
      <c r="BV88" s="1034"/>
      <c r="BW88" s="1034"/>
      <c r="BX88" s="1034"/>
      <c r="BY88" s="1034"/>
      <c r="BZ88" s="1034"/>
      <c r="CA88" s="1034"/>
      <c r="CB88" s="1034"/>
      <c r="CC88" s="1034"/>
      <c r="CD88" s="1034"/>
      <c r="CE88" s="1034"/>
      <c r="CF88" s="1034"/>
      <c r="CG88" s="1034"/>
      <c r="CH88" s="1034"/>
      <c r="CI88" s="1034"/>
      <c r="CJ88" s="1034"/>
      <c r="CK88" s="1034"/>
      <c r="CL88" s="1034"/>
      <c r="CM88" s="1034"/>
      <c r="CN88" s="1034"/>
      <c r="CO88" s="1034"/>
      <c r="CP88" s="1034"/>
      <c r="CQ88" s="1034"/>
      <c r="CS88" s="185"/>
      <c r="CT88" s="1034" t="s">
        <v>664</v>
      </c>
      <c r="CU88" s="1034"/>
      <c r="CV88" s="1034"/>
      <c r="CW88" s="1034"/>
      <c r="CX88" s="1034"/>
      <c r="CY88" s="1034"/>
      <c r="CZ88" s="1034"/>
      <c r="DA88" s="1034"/>
      <c r="DB88" s="1034"/>
      <c r="DC88" s="1034"/>
      <c r="DD88" s="1034"/>
      <c r="DE88" s="1034"/>
      <c r="DF88" s="1034"/>
      <c r="DG88" s="1034"/>
      <c r="DH88" s="1034"/>
      <c r="DI88" s="1034"/>
      <c r="DJ88" s="1034"/>
      <c r="DK88" s="1034"/>
      <c r="DL88" s="1034"/>
      <c r="DM88" s="1034"/>
      <c r="DN88" s="1034"/>
      <c r="DO88" s="1034"/>
      <c r="DP88" s="1034"/>
      <c r="DQ88" s="1034"/>
      <c r="DR88" s="1034"/>
      <c r="DS88" s="1034"/>
      <c r="DT88" s="1034"/>
      <c r="DU88" s="1034"/>
      <c r="DV88" s="1034"/>
      <c r="DW88" s="1034"/>
      <c r="DX88" s="1034"/>
      <c r="DY88" s="1034"/>
      <c r="DZ88" s="1034"/>
      <c r="EA88" s="1034"/>
      <c r="EB88" s="1034"/>
      <c r="EC88" s="1034"/>
      <c r="ED88" s="1034"/>
      <c r="EE88" s="1034"/>
      <c r="EF88" s="1034"/>
      <c r="EG88" s="1034"/>
      <c r="EH88" s="1034"/>
      <c r="EI88" s="1034"/>
      <c r="EJ88" s="1034"/>
      <c r="EK88" s="1034"/>
      <c r="EL88" s="1034"/>
      <c r="EM88" s="1034"/>
    </row>
    <row r="89" spans="1:143" ht="18.75" customHeight="1">
      <c r="A89" s="185"/>
      <c r="B89" s="197"/>
      <c r="C89" s="197"/>
      <c r="D89" s="1035" t="s">
        <v>665</v>
      </c>
      <c r="E89" s="1035"/>
      <c r="F89" s="995" t="s">
        <v>669</v>
      </c>
      <c r="G89" s="995"/>
      <c r="H89" s="995"/>
      <c r="I89" s="995"/>
      <c r="J89" s="995"/>
      <c r="K89" s="995"/>
      <c r="L89" s="995"/>
      <c r="M89" s="995"/>
      <c r="N89" s="995"/>
      <c r="O89" s="995"/>
      <c r="P89" s="995"/>
      <c r="Q89" s="995"/>
      <c r="R89" s="995"/>
      <c r="S89" s="995"/>
      <c r="T89" s="995"/>
      <c r="U89" s="995"/>
      <c r="V89" s="995"/>
      <c r="W89" s="995"/>
      <c r="X89" s="995"/>
      <c r="Y89" s="995"/>
      <c r="Z89" s="995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W89" s="185"/>
      <c r="AX89" s="197"/>
      <c r="AY89" s="197"/>
      <c r="AZ89" s="1035" t="s">
        <v>665</v>
      </c>
      <c r="BA89" s="1035"/>
      <c r="BB89" s="995" t="s">
        <v>669</v>
      </c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  <c r="BT89" s="995"/>
      <c r="BU89" s="995"/>
      <c r="BV89" s="995"/>
      <c r="BW89" s="995"/>
      <c r="BX89" s="995"/>
      <c r="BY89" s="995"/>
      <c r="BZ89" s="995"/>
      <c r="CA89" s="995"/>
      <c r="CB89" s="995"/>
      <c r="CC89" s="995"/>
      <c r="CD89" s="995"/>
      <c r="CE89" s="995"/>
      <c r="CF89" s="995"/>
      <c r="CG89" s="995"/>
      <c r="CH89" s="995"/>
      <c r="CI89" s="995"/>
      <c r="CJ89" s="995"/>
      <c r="CK89" s="995"/>
      <c r="CL89" s="995"/>
      <c r="CM89" s="995"/>
      <c r="CN89" s="995"/>
      <c r="CO89" s="995"/>
      <c r="CP89" s="995"/>
      <c r="CQ89" s="995"/>
      <c r="CS89" s="185"/>
      <c r="CT89" s="197"/>
      <c r="CU89" s="197"/>
      <c r="CV89" s="1035" t="s">
        <v>665</v>
      </c>
      <c r="CW89" s="1035"/>
      <c r="CX89" s="995" t="s">
        <v>669</v>
      </c>
      <c r="CY89" s="995"/>
      <c r="CZ89" s="995"/>
      <c r="DA89" s="995"/>
      <c r="DB89" s="995"/>
      <c r="DC89" s="995"/>
      <c r="DD89" s="995"/>
      <c r="DE89" s="995"/>
      <c r="DF89" s="995"/>
      <c r="DG89" s="995"/>
      <c r="DH89" s="995"/>
      <c r="DI89" s="995"/>
      <c r="DJ89" s="995"/>
      <c r="DK89" s="995"/>
      <c r="DL89" s="995"/>
      <c r="DM89" s="995"/>
      <c r="DN89" s="995"/>
      <c r="DO89" s="995"/>
      <c r="DP89" s="995"/>
      <c r="DQ89" s="995"/>
      <c r="DR89" s="995"/>
      <c r="DS89" s="995"/>
      <c r="DT89" s="995"/>
      <c r="DU89" s="995"/>
      <c r="DV89" s="995"/>
      <c r="DW89" s="995"/>
      <c r="DX89" s="995"/>
      <c r="DY89" s="995"/>
      <c r="DZ89" s="995"/>
      <c r="EA89" s="995"/>
      <c r="EB89" s="995"/>
      <c r="EC89" s="995"/>
      <c r="ED89" s="995"/>
      <c r="EE89" s="995"/>
      <c r="EF89" s="995"/>
      <c r="EG89" s="995"/>
      <c r="EH89" s="995"/>
      <c r="EI89" s="995"/>
      <c r="EJ89" s="995"/>
      <c r="EK89" s="995"/>
      <c r="EL89" s="995"/>
      <c r="EM89" s="995"/>
    </row>
    <row r="90" spans="1:143" ht="37.5" customHeight="1">
      <c r="A90" s="185"/>
      <c r="B90" s="1030" t="s">
        <v>670</v>
      </c>
      <c r="C90" s="1030"/>
      <c r="D90" s="1030"/>
      <c r="E90" s="1030"/>
      <c r="F90" s="1030"/>
      <c r="G90" s="1030"/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W90" s="185"/>
      <c r="AX90" s="1030" t="s">
        <v>670</v>
      </c>
      <c r="AY90" s="1030"/>
      <c r="AZ90" s="1030"/>
      <c r="BA90" s="1030"/>
      <c r="BB90" s="1030"/>
      <c r="BC90" s="1030"/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85"/>
      <c r="CT90" s="1030" t="s">
        <v>670</v>
      </c>
      <c r="CU90" s="1030"/>
      <c r="CV90" s="1030"/>
      <c r="CW90" s="1030"/>
      <c r="CX90" s="1030"/>
      <c r="CY90" s="1030"/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8.75" customHeight="1">
      <c r="A91" s="185"/>
      <c r="B91" s="197"/>
      <c r="C91" s="197"/>
      <c r="D91" s="992" t="s">
        <v>668</v>
      </c>
      <c r="E91" s="992"/>
      <c r="F91" s="995" t="s">
        <v>776</v>
      </c>
      <c r="G91" s="995"/>
      <c r="H91" s="995"/>
      <c r="I91" s="995"/>
      <c r="J91" s="995"/>
      <c r="K91" s="995"/>
      <c r="L91" s="995"/>
      <c r="M91" s="995"/>
      <c r="N91" s="995"/>
      <c r="O91" s="995"/>
      <c r="P91" s="995"/>
      <c r="Q91" s="995"/>
      <c r="R91" s="995"/>
      <c r="S91" s="995"/>
      <c r="T91" s="995"/>
      <c r="U91" s="995"/>
      <c r="V91" s="995"/>
      <c r="W91" s="995"/>
      <c r="X91" s="995"/>
      <c r="Y91" s="995"/>
      <c r="Z91" s="995"/>
      <c r="AA91" s="995"/>
      <c r="AB91" s="995"/>
      <c r="AC91" s="995"/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995"/>
      <c r="AQ91" s="995"/>
      <c r="AR91" s="995"/>
      <c r="AS91" s="995"/>
      <c r="AT91" s="995"/>
      <c r="AU91" s="995"/>
      <c r="AW91" s="185"/>
      <c r="AX91" s="197"/>
      <c r="AY91" s="197"/>
      <c r="AZ91" s="992" t="s">
        <v>668</v>
      </c>
      <c r="BA91" s="992"/>
      <c r="BB91" s="995" t="s">
        <v>776</v>
      </c>
      <c r="BC91" s="995"/>
      <c r="BD91" s="995"/>
      <c r="BE91" s="995"/>
      <c r="BF91" s="995"/>
      <c r="BG91" s="995"/>
      <c r="BH91" s="995"/>
      <c r="BI91" s="995"/>
      <c r="BJ91" s="995"/>
      <c r="BK91" s="995"/>
      <c r="BL91" s="995"/>
      <c r="BM91" s="995"/>
      <c r="BN91" s="995"/>
      <c r="BO91" s="995"/>
      <c r="BP91" s="995"/>
      <c r="BQ91" s="995"/>
      <c r="BR91" s="995"/>
      <c r="BS91" s="995"/>
      <c r="BT91" s="995"/>
      <c r="BU91" s="995"/>
      <c r="BV91" s="995"/>
      <c r="BW91" s="995"/>
      <c r="BX91" s="995"/>
      <c r="BY91" s="995"/>
      <c r="BZ91" s="995"/>
      <c r="CA91" s="995"/>
      <c r="CB91" s="995"/>
      <c r="CC91" s="995"/>
      <c r="CD91" s="995"/>
      <c r="CE91" s="995"/>
      <c r="CF91" s="995"/>
      <c r="CG91" s="995"/>
      <c r="CH91" s="995"/>
      <c r="CI91" s="995"/>
      <c r="CJ91" s="995"/>
      <c r="CK91" s="995"/>
      <c r="CL91" s="995"/>
      <c r="CM91" s="995"/>
      <c r="CN91" s="995"/>
      <c r="CO91" s="995"/>
      <c r="CP91" s="995"/>
      <c r="CQ91" s="995"/>
      <c r="CS91" s="185"/>
      <c r="CT91" s="197"/>
      <c r="CU91" s="197"/>
      <c r="CV91" s="992" t="s">
        <v>668</v>
      </c>
      <c r="CW91" s="992"/>
      <c r="CX91" s="995" t="s">
        <v>776</v>
      </c>
      <c r="CY91" s="995"/>
      <c r="CZ91" s="995"/>
      <c r="DA91" s="995"/>
      <c r="DB91" s="995"/>
      <c r="DC91" s="995"/>
      <c r="DD91" s="995"/>
      <c r="DE91" s="995"/>
      <c r="DF91" s="995"/>
      <c r="DG91" s="995"/>
      <c r="DH91" s="995"/>
      <c r="DI91" s="995"/>
      <c r="DJ91" s="995"/>
      <c r="DK91" s="995"/>
      <c r="DL91" s="995"/>
      <c r="DM91" s="995"/>
      <c r="DN91" s="995"/>
      <c r="DO91" s="995"/>
      <c r="DP91" s="995"/>
      <c r="DQ91" s="995"/>
      <c r="DR91" s="995"/>
      <c r="DS91" s="995"/>
      <c r="DT91" s="995"/>
      <c r="DU91" s="995"/>
      <c r="DV91" s="995"/>
      <c r="DW91" s="995"/>
      <c r="DX91" s="995"/>
      <c r="DY91" s="995"/>
      <c r="DZ91" s="995"/>
      <c r="EA91" s="995"/>
      <c r="EB91" s="995"/>
      <c r="EC91" s="995"/>
      <c r="ED91" s="995"/>
      <c r="EE91" s="995"/>
      <c r="EF91" s="995"/>
      <c r="EG91" s="995"/>
      <c r="EH91" s="995"/>
      <c r="EI91" s="995"/>
      <c r="EJ91" s="995"/>
      <c r="EK91" s="995"/>
      <c r="EL91" s="995"/>
      <c r="EM91" s="995"/>
    </row>
    <row r="92" spans="1:143" ht="18.75" customHeight="1">
      <c r="A92" s="185"/>
      <c r="B92" s="1030" t="s">
        <v>777</v>
      </c>
      <c r="C92" s="1030"/>
      <c r="D92" s="1030"/>
      <c r="E92" s="1030"/>
      <c r="F92" s="1030"/>
      <c r="G92" s="1030"/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W92" s="185"/>
      <c r="AX92" s="1030" t="s">
        <v>777</v>
      </c>
      <c r="AY92" s="1030"/>
      <c r="AZ92" s="1030"/>
      <c r="BA92" s="1030"/>
      <c r="BB92" s="1030"/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85"/>
      <c r="CT92" s="1030" t="s">
        <v>777</v>
      </c>
      <c r="CU92" s="1030"/>
      <c r="CV92" s="1030"/>
      <c r="CW92" s="1030"/>
      <c r="CX92" s="1030"/>
      <c r="CY92" s="1030"/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18.75" customHeight="1">
      <c r="A93" s="185"/>
      <c r="B93" s="197"/>
      <c r="C93" s="197"/>
      <c r="D93" s="992" t="s">
        <v>671</v>
      </c>
      <c r="E93" s="992"/>
      <c r="F93" s="995" t="s">
        <v>672</v>
      </c>
      <c r="G93" s="995"/>
      <c r="H93" s="995"/>
      <c r="I93" s="995"/>
      <c r="J93" s="995"/>
      <c r="K93" s="995"/>
      <c r="L93" s="995"/>
      <c r="M93" s="995"/>
      <c r="N93" s="995"/>
      <c r="O93" s="995"/>
      <c r="P93" s="995"/>
      <c r="Q93" s="995"/>
      <c r="R93" s="995"/>
      <c r="S93" s="995"/>
      <c r="T93" s="995"/>
      <c r="U93" s="995"/>
      <c r="V93" s="995"/>
      <c r="W93" s="995"/>
      <c r="X93" s="995"/>
      <c r="Y93" s="995"/>
      <c r="Z93" s="995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W93" s="185"/>
      <c r="AX93" s="197"/>
      <c r="AY93" s="197"/>
      <c r="AZ93" s="992" t="s">
        <v>671</v>
      </c>
      <c r="BA93" s="992"/>
      <c r="BB93" s="995" t="s">
        <v>672</v>
      </c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  <c r="BT93" s="995"/>
      <c r="BU93" s="995"/>
      <c r="BV93" s="995"/>
      <c r="BW93" s="995"/>
      <c r="BX93" s="995"/>
      <c r="BY93" s="995"/>
      <c r="BZ93" s="995"/>
      <c r="CA93" s="995"/>
      <c r="CB93" s="995"/>
      <c r="CC93" s="995"/>
      <c r="CD93" s="995"/>
      <c r="CE93" s="995"/>
      <c r="CF93" s="995"/>
      <c r="CG93" s="995"/>
      <c r="CH93" s="995"/>
      <c r="CI93" s="995"/>
      <c r="CJ93" s="995"/>
      <c r="CK93" s="995"/>
      <c r="CL93" s="995"/>
      <c r="CM93" s="995"/>
      <c r="CN93" s="995"/>
      <c r="CO93" s="995"/>
      <c r="CP93" s="995"/>
      <c r="CQ93" s="995"/>
      <c r="CS93" s="185"/>
      <c r="CT93" s="197"/>
      <c r="CU93" s="197"/>
      <c r="CV93" s="992" t="s">
        <v>671</v>
      </c>
      <c r="CW93" s="992"/>
      <c r="CX93" s="995" t="s">
        <v>672</v>
      </c>
      <c r="CY93" s="995"/>
      <c r="CZ93" s="995"/>
      <c r="DA93" s="995"/>
      <c r="DB93" s="995"/>
      <c r="DC93" s="995"/>
      <c r="DD93" s="995"/>
      <c r="DE93" s="995"/>
      <c r="DF93" s="995"/>
      <c r="DG93" s="995"/>
      <c r="DH93" s="995"/>
      <c r="DI93" s="995"/>
      <c r="DJ93" s="995"/>
      <c r="DK93" s="995"/>
      <c r="DL93" s="995"/>
      <c r="DM93" s="995"/>
      <c r="DN93" s="995"/>
      <c r="DO93" s="995"/>
      <c r="DP93" s="995"/>
      <c r="DQ93" s="995"/>
      <c r="DR93" s="995"/>
      <c r="DS93" s="995"/>
      <c r="DT93" s="995"/>
      <c r="DU93" s="995"/>
      <c r="DV93" s="995"/>
      <c r="DW93" s="995"/>
      <c r="DX93" s="995"/>
      <c r="DY93" s="995"/>
      <c r="DZ93" s="995"/>
      <c r="EA93" s="995"/>
      <c r="EB93" s="995"/>
      <c r="EC93" s="995"/>
      <c r="ED93" s="995"/>
      <c r="EE93" s="995"/>
      <c r="EF93" s="995"/>
      <c r="EG93" s="995"/>
      <c r="EH93" s="995"/>
      <c r="EI93" s="995"/>
      <c r="EJ93" s="995"/>
      <c r="EK93" s="995"/>
      <c r="EL93" s="995"/>
      <c r="EM93" s="995"/>
    </row>
    <row r="94" spans="1:143" ht="57.75" customHeight="1">
      <c r="A94" s="185"/>
      <c r="B94" s="1030" t="s">
        <v>818</v>
      </c>
      <c r="C94" s="1030"/>
      <c r="D94" s="1030"/>
      <c r="E94" s="1030"/>
      <c r="F94" s="1030"/>
      <c r="G94" s="1030"/>
      <c r="H94" s="1030"/>
      <c r="I94" s="1030"/>
      <c r="J94" s="1030"/>
      <c r="K94" s="1030"/>
      <c r="L94" s="1030"/>
      <c r="M94" s="1030"/>
      <c r="N94" s="1030"/>
      <c r="O94" s="1030"/>
      <c r="P94" s="1030"/>
      <c r="Q94" s="1030"/>
      <c r="R94" s="1030"/>
      <c r="S94" s="1030"/>
      <c r="T94" s="1030"/>
      <c r="U94" s="1030"/>
      <c r="V94" s="1030"/>
      <c r="W94" s="1030"/>
      <c r="X94" s="1030"/>
      <c r="Y94" s="1030"/>
      <c r="Z94" s="1030"/>
      <c r="AA94" s="1030"/>
      <c r="AB94" s="1030"/>
      <c r="AC94" s="1030"/>
      <c r="AD94" s="1030"/>
      <c r="AE94" s="1030"/>
      <c r="AF94" s="1030"/>
      <c r="AG94" s="1030"/>
      <c r="AH94" s="1030"/>
      <c r="AI94" s="1030"/>
      <c r="AJ94" s="1030"/>
      <c r="AK94" s="1030"/>
      <c r="AL94" s="1030"/>
      <c r="AM94" s="1030"/>
      <c r="AN94" s="1030"/>
      <c r="AO94" s="1030"/>
      <c r="AP94" s="1030"/>
      <c r="AQ94" s="1030"/>
      <c r="AR94" s="1030"/>
      <c r="AS94" s="1030"/>
      <c r="AT94" s="1030"/>
      <c r="AU94" s="1030"/>
      <c r="AW94" s="185"/>
      <c r="AX94" s="1030" t="s">
        <v>818</v>
      </c>
      <c r="AY94" s="1030"/>
      <c r="AZ94" s="1030"/>
      <c r="BA94" s="1030"/>
      <c r="BB94" s="1030"/>
      <c r="BC94" s="1030"/>
      <c r="BD94" s="1030"/>
      <c r="BE94" s="1030"/>
      <c r="BF94" s="1030"/>
      <c r="BG94" s="1030"/>
      <c r="BH94" s="1030"/>
      <c r="BI94" s="1030"/>
      <c r="BJ94" s="1030"/>
      <c r="BK94" s="1030"/>
      <c r="BL94" s="1030"/>
      <c r="BM94" s="1030"/>
      <c r="BN94" s="1030"/>
      <c r="BO94" s="1030"/>
      <c r="BP94" s="1030"/>
      <c r="BQ94" s="1030"/>
      <c r="BR94" s="1030"/>
      <c r="BS94" s="1030"/>
      <c r="BT94" s="1030"/>
      <c r="BU94" s="1030"/>
      <c r="BV94" s="1030"/>
      <c r="BW94" s="1030"/>
      <c r="BX94" s="1030"/>
      <c r="BY94" s="1030"/>
      <c r="BZ94" s="1030"/>
      <c r="CA94" s="1030"/>
      <c r="CB94" s="1030"/>
      <c r="CC94" s="1030"/>
      <c r="CD94" s="1030"/>
      <c r="CE94" s="1030"/>
      <c r="CF94" s="1030"/>
      <c r="CG94" s="1030"/>
      <c r="CH94" s="1030"/>
      <c r="CI94" s="1030"/>
      <c r="CJ94" s="1030"/>
      <c r="CK94" s="1030"/>
      <c r="CL94" s="1030"/>
      <c r="CM94" s="1030"/>
      <c r="CN94" s="1030"/>
      <c r="CO94" s="1030"/>
      <c r="CP94" s="1030"/>
      <c r="CQ94" s="1030"/>
      <c r="CS94" s="185"/>
      <c r="CT94" s="1030" t="s">
        <v>818</v>
      </c>
      <c r="CU94" s="1030"/>
      <c r="CV94" s="1030"/>
      <c r="CW94" s="1030"/>
      <c r="CX94" s="1030"/>
      <c r="CY94" s="1030"/>
      <c r="CZ94" s="1030"/>
      <c r="DA94" s="1030"/>
      <c r="DB94" s="1030"/>
      <c r="DC94" s="1030"/>
      <c r="DD94" s="1030"/>
      <c r="DE94" s="1030"/>
      <c r="DF94" s="1030"/>
      <c r="DG94" s="1030"/>
      <c r="DH94" s="1030"/>
      <c r="DI94" s="1030"/>
      <c r="DJ94" s="1030"/>
      <c r="DK94" s="1030"/>
      <c r="DL94" s="1030"/>
      <c r="DM94" s="1030"/>
      <c r="DN94" s="1030"/>
      <c r="DO94" s="1030"/>
      <c r="DP94" s="1030"/>
      <c r="DQ94" s="1030"/>
      <c r="DR94" s="1030"/>
      <c r="DS94" s="1030"/>
      <c r="DT94" s="1030"/>
      <c r="DU94" s="1030"/>
      <c r="DV94" s="1030"/>
      <c r="DW94" s="1030"/>
      <c r="DX94" s="1030"/>
      <c r="DY94" s="1030"/>
      <c r="DZ94" s="1030"/>
      <c r="EA94" s="1030"/>
      <c r="EB94" s="1030"/>
      <c r="EC94" s="1030"/>
      <c r="ED94" s="1030"/>
      <c r="EE94" s="1030"/>
      <c r="EF94" s="1030"/>
      <c r="EG94" s="1030"/>
      <c r="EH94" s="1030"/>
      <c r="EI94" s="1030"/>
      <c r="EJ94" s="1030"/>
      <c r="EK94" s="1030"/>
      <c r="EL94" s="1030"/>
      <c r="EM94" s="1030"/>
    </row>
    <row r="95" spans="1:143" ht="16.5">
      <c r="A95" s="185"/>
      <c r="B95" s="1031" t="s">
        <v>674</v>
      </c>
      <c r="C95" s="1031"/>
      <c r="D95" s="1031"/>
      <c r="E95" s="1031"/>
      <c r="F95" s="1031"/>
      <c r="G95" s="1031"/>
      <c r="H95" s="1031"/>
      <c r="I95" s="1031"/>
      <c r="J95" s="1031"/>
      <c r="K95" s="1031"/>
      <c r="L95" s="1031"/>
      <c r="M95" s="1031"/>
      <c r="N95" s="1031"/>
      <c r="O95" s="1031"/>
      <c r="P95" s="1031"/>
      <c r="Q95" s="1031"/>
      <c r="R95" s="1031"/>
      <c r="S95" s="1031"/>
      <c r="T95" s="1031"/>
      <c r="U95" s="1031"/>
      <c r="V95" s="1031"/>
      <c r="W95" s="1031"/>
      <c r="X95" s="1031"/>
      <c r="Y95" s="1031"/>
      <c r="Z95" s="1031"/>
      <c r="AA95" s="1031"/>
      <c r="AB95" s="1031"/>
      <c r="AC95" s="1031"/>
      <c r="AD95" s="1031"/>
      <c r="AE95" s="1031"/>
      <c r="AF95" s="1031"/>
      <c r="AG95" s="1031"/>
      <c r="AH95" s="1031"/>
      <c r="AI95" s="1031"/>
      <c r="AJ95" s="1031"/>
      <c r="AK95" s="1031"/>
      <c r="AL95" s="1031"/>
      <c r="AM95" s="1031"/>
      <c r="AN95" s="1031"/>
      <c r="AO95" s="1031"/>
      <c r="AP95" s="1031"/>
      <c r="AQ95" s="1031"/>
      <c r="AR95" s="1031"/>
      <c r="AS95" s="1031"/>
      <c r="AT95" s="1031"/>
      <c r="AU95" s="1031"/>
      <c r="AW95" s="185"/>
      <c r="AX95" s="1031" t="s">
        <v>674</v>
      </c>
      <c r="AY95" s="1031"/>
      <c r="AZ95" s="1031"/>
      <c r="BA95" s="1031"/>
      <c r="BB95" s="1031"/>
      <c r="BC95" s="1031"/>
      <c r="BD95" s="1031"/>
      <c r="BE95" s="1031"/>
      <c r="BF95" s="1031"/>
      <c r="BG95" s="1031"/>
      <c r="BH95" s="1031"/>
      <c r="BI95" s="1031"/>
      <c r="BJ95" s="1031"/>
      <c r="BK95" s="1031"/>
      <c r="BL95" s="1031"/>
      <c r="BM95" s="1031"/>
      <c r="BN95" s="1031"/>
      <c r="BO95" s="1031"/>
      <c r="BP95" s="1031"/>
      <c r="BQ95" s="1031"/>
      <c r="BR95" s="1031"/>
      <c r="BS95" s="1031"/>
      <c r="BT95" s="1031"/>
      <c r="BU95" s="1031"/>
      <c r="BV95" s="1031"/>
      <c r="BW95" s="1031"/>
      <c r="BX95" s="1031"/>
      <c r="BY95" s="1031"/>
      <c r="BZ95" s="1031"/>
      <c r="CA95" s="1031"/>
      <c r="CB95" s="1031"/>
      <c r="CC95" s="1031"/>
      <c r="CD95" s="1031"/>
      <c r="CE95" s="1031"/>
      <c r="CF95" s="1031"/>
      <c r="CG95" s="1031"/>
      <c r="CH95" s="1031"/>
      <c r="CI95" s="1031"/>
      <c r="CJ95" s="1031"/>
      <c r="CK95" s="1031"/>
      <c r="CL95" s="1031"/>
      <c r="CM95" s="1031"/>
      <c r="CN95" s="1031"/>
      <c r="CO95" s="1031"/>
      <c r="CP95" s="1031"/>
      <c r="CQ95" s="1031"/>
      <c r="CS95" s="185"/>
      <c r="CT95" s="1031" t="s">
        <v>674</v>
      </c>
      <c r="CU95" s="1031"/>
      <c r="CV95" s="1031"/>
      <c r="CW95" s="1031"/>
      <c r="CX95" s="1031"/>
      <c r="CY95" s="1031"/>
      <c r="CZ95" s="1031"/>
      <c r="DA95" s="1031"/>
      <c r="DB95" s="1031"/>
      <c r="DC95" s="1031"/>
      <c r="DD95" s="1031"/>
      <c r="DE95" s="1031"/>
      <c r="DF95" s="1031"/>
      <c r="DG95" s="1031"/>
      <c r="DH95" s="1031"/>
      <c r="DI95" s="1031"/>
      <c r="DJ95" s="1031"/>
      <c r="DK95" s="1031"/>
      <c r="DL95" s="1031"/>
      <c r="DM95" s="1031"/>
      <c r="DN95" s="1031"/>
      <c r="DO95" s="1031"/>
      <c r="DP95" s="1031"/>
      <c r="DQ95" s="1031"/>
      <c r="DR95" s="1031"/>
      <c r="DS95" s="1031"/>
      <c r="DT95" s="1031"/>
      <c r="DU95" s="1031"/>
      <c r="DV95" s="1031"/>
      <c r="DW95" s="1031"/>
      <c r="DX95" s="1031"/>
      <c r="DY95" s="1031"/>
      <c r="DZ95" s="1031"/>
      <c r="EA95" s="1031"/>
      <c r="EB95" s="1031"/>
      <c r="EC95" s="1031"/>
      <c r="ED95" s="1031"/>
      <c r="EE95" s="1031"/>
      <c r="EF95" s="1031"/>
      <c r="EG95" s="1031"/>
      <c r="EH95" s="1031"/>
      <c r="EI95" s="1031"/>
      <c r="EJ95" s="1031"/>
      <c r="EK95" s="1031"/>
      <c r="EL95" s="1031"/>
      <c r="EM95" s="1031"/>
    </row>
    <row r="96" spans="1:143" ht="16.5">
      <c r="A96" s="185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W96" s="185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  <c r="CO96" s="206"/>
      <c r="CP96" s="206"/>
      <c r="CQ96" s="206"/>
      <c r="CS96" s="185"/>
      <c r="CT96" s="206"/>
      <c r="CU96" s="206"/>
      <c r="CV96" s="206"/>
      <c r="CW96" s="206"/>
      <c r="CX96" s="206"/>
      <c r="CY96" s="206"/>
      <c r="CZ96" s="206"/>
      <c r="DA96" s="206"/>
      <c r="DB96" s="206"/>
      <c r="DC96" s="206"/>
      <c r="DD96" s="206"/>
      <c r="DE96" s="206"/>
      <c r="DF96" s="206"/>
      <c r="DG96" s="206"/>
      <c r="DH96" s="206"/>
      <c r="DI96" s="206"/>
      <c r="DJ96" s="206"/>
      <c r="DK96" s="206"/>
      <c r="DL96" s="206"/>
      <c r="DM96" s="206"/>
      <c r="DN96" s="206"/>
      <c r="DO96" s="206"/>
      <c r="DP96" s="206"/>
      <c r="DQ96" s="206"/>
      <c r="DR96" s="206"/>
      <c r="DS96" s="206"/>
      <c r="DT96" s="206"/>
      <c r="DU96" s="206"/>
      <c r="DV96" s="206"/>
      <c r="DW96" s="206"/>
      <c r="DX96" s="206"/>
      <c r="DY96" s="206"/>
      <c r="DZ96" s="206"/>
      <c r="EA96" s="206"/>
      <c r="EB96" s="206"/>
      <c r="EC96" s="206"/>
      <c r="ED96" s="206"/>
      <c r="EE96" s="206"/>
      <c r="EF96" s="206"/>
      <c r="EG96" s="206"/>
      <c r="EH96" s="206"/>
      <c r="EI96" s="206"/>
      <c r="EJ96" s="206"/>
      <c r="EK96" s="206"/>
      <c r="EL96" s="206"/>
      <c r="EM96" s="206"/>
    </row>
    <row r="97" spans="1:143" ht="15.75" customHeight="1">
      <c r="A97" s="185"/>
      <c r="B97" s="1032" t="s">
        <v>779</v>
      </c>
      <c r="C97" s="1032"/>
      <c r="D97" s="1032"/>
      <c r="E97" s="1032"/>
      <c r="F97" s="1032"/>
      <c r="G97" s="1032"/>
      <c r="H97" s="1032"/>
      <c r="I97" s="1032"/>
      <c r="J97" s="1032"/>
      <c r="K97" s="1032"/>
      <c r="L97" s="1032"/>
      <c r="M97" s="1032"/>
      <c r="N97" s="1032"/>
      <c r="O97" s="1032"/>
      <c r="P97" s="1032"/>
      <c r="Q97" s="1032"/>
      <c r="R97" s="1032"/>
      <c r="S97" s="1032"/>
      <c r="T97" s="1032"/>
      <c r="U97" s="1032"/>
      <c r="V97" s="1032"/>
      <c r="W97" s="1032"/>
      <c r="X97" s="1032"/>
      <c r="Y97" s="1032" t="s">
        <v>780</v>
      </c>
      <c r="Z97" s="1032"/>
      <c r="AA97" s="1032"/>
      <c r="AB97" s="1032"/>
      <c r="AC97" s="1032"/>
      <c r="AD97" s="1032"/>
      <c r="AE97" s="1032"/>
      <c r="AF97" s="1032"/>
      <c r="AG97" s="1032"/>
      <c r="AH97" s="1032"/>
      <c r="AI97" s="1032"/>
      <c r="AJ97" s="1032"/>
      <c r="AK97" s="1032"/>
      <c r="AL97" s="1032"/>
      <c r="AM97" s="1032"/>
      <c r="AN97" s="1032"/>
      <c r="AO97" s="1032"/>
      <c r="AP97" s="1032"/>
      <c r="AQ97" s="1032"/>
      <c r="AR97" s="1032"/>
      <c r="AS97" s="1032"/>
      <c r="AT97" s="1032"/>
      <c r="AU97" s="1032"/>
      <c r="AW97" s="185"/>
      <c r="AX97" s="1032" t="s">
        <v>779</v>
      </c>
      <c r="AY97" s="1032"/>
      <c r="AZ97" s="1032"/>
      <c r="BA97" s="1032"/>
      <c r="BB97" s="1032"/>
      <c r="BC97" s="1032"/>
      <c r="BD97" s="1032"/>
      <c r="BE97" s="1032"/>
      <c r="BF97" s="1032"/>
      <c r="BG97" s="1032"/>
      <c r="BH97" s="1032"/>
      <c r="BI97" s="1032"/>
      <c r="BJ97" s="1032"/>
      <c r="BK97" s="1032"/>
      <c r="BL97" s="1032"/>
      <c r="BM97" s="1032"/>
      <c r="BN97" s="1032"/>
      <c r="BO97" s="1032"/>
      <c r="BP97" s="1032"/>
      <c r="BQ97" s="1032"/>
      <c r="BR97" s="1032"/>
      <c r="BS97" s="1032"/>
      <c r="BT97" s="1032"/>
      <c r="BU97" s="1032" t="s">
        <v>780</v>
      </c>
      <c r="BV97" s="1032"/>
      <c r="BW97" s="1032"/>
      <c r="BX97" s="1032"/>
      <c r="BY97" s="1032"/>
      <c r="BZ97" s="1032"/>
      <c r="CA97" s="1032"/>
      <c r="CB97" s="1032"/>
      <c r="CC97" s="1032"/>
      <c r="CD97" s="1032"/>
      <c r="CE97" s="1032"/>
      <c r="CF97" s="1032"/>
      <c r="CG97" s="1032"/>
      <c r="CH97" s="1032"/>
      <c r="CI97" s="1032"/>
      <c r="CJ97" s="1032"/>
      <c r="CK97" s="1032"/>
      <c r="CL97" s="1032"/>
      <c r="CM97" s="1032"/>
      <c r="CN97" s="1032"/>
      <c r="CO97" s="1032"/>
      <c r="CP97" s="1032"/>
      <c r="CQ97" s="1032"/>
      <c r="CS97" s="185"/>
      <c r="CT97" s="1032" t="s">
        <v>779</v>
      </c>
      <c r="CU97" s="1032"/>
      <c r="CV97" s="1032"/>
      <c r="CW97" s="1032"/>
      <c r="CX97" s="1032"/>
      <c r="CY97" s="1032"/>
      <c r="CZ97" s="1032"/>
      <c r="DA97" s="1032"/>
      <c r="DB97" s="1032"/>
      <c r="DC97" s="1032"/>
      <c r="DD97" s="1032"/>
      <c r="DE97" s="1032"/>
      <c r="DF97" s="1032"/>
      <c r="DG97" s="1032"/>
      <c r="DH97" s="1032"/>
      <c r="DI97" s="1032"/>
      <c r="DJ97" s="1032"/>
      <c r="DK97" s="1032"/>
      <c r="DL97" s="1032"/>
      <c r="DM97" s="1032"/>
      <c r="DN97" s="1032"/>
      <c r="DO97" s="1032"/>
      <c r="DP97" s="1032"/>
      <c r="DQ97" s="1032" t="s">
        <v>780</v>
      </c>
      <c r="DR97" s="1032"/>
      <c r="DS97" s="1032"/>
      <c r="DT97" s="1032"/>
      <c r="DU97" s="1032"/>
      <c r="DV97" s="1032"/>
      <c r="DW97" s="1032"/>
      <c r="DX97" s="1032"/>
      <c r="DY97" s="1032"/>
      <c r="DZ97" s="1032"/>
      <c r="EA97" s="1032"/>
      <c r="EB97" s="1032"/>
      <c r="EC97" s="1032"/>
      <c r="ED97" s="1032"/>
      <c r="EE97" s="1032"/>
      <c r="EF97" s="1032"/>
      <c r="EG97" s="1032"/>
      <c r="EH97" s="1032"/>
      <c r="EI97" s="1032"/>
      <c r="EJ97" s="1032"/>
      <c r="EK97" s="1032"/>
      <c r="EL97" s="1032"/>
      <c r="EM97" s="1032"/>
    </row>
    <row r="98" spans="1:143" ht="15.75">
      <c r="A98" s="185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W98" s="185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  <c r="CE98" s="207"/>
      <c r="CF98" s="207"/>
      <c r="CG98" s="207"/>
      <c r="CH98" s="207"/>
      <c r="CI98" s="207"/>
      <c r="CJ98" s="207"/>
      <c r="CK98" s="207"/>
      <c r="CL98" s="207"/>
      <c r="CM98" s="207"/>
      <c r="CN98" s="207"/>
      <c r="CO98" s="207"/>
      <c r="CP98" s="207"/>
      <c r="CQ98" s="207"/>
      <c r="CS98" s="185"/>
      <c r="CT98" s="207"/>
      <c r="CU98" s="207"/>
      <c r="CV98" s="207"/>
      <c r="CW98" s="207"/>
      <c r="CX98" s="207"/>
      <c r="CY98" s="207"/>
      <c r="CZ98" s="207"/>
      <c r="DA98" s="207"/>
      <c r="DB98" s="207"/>
      <c r="DC98" s="207"/>
      <c r="DD98" s="207"/>
      <c r="DE98" s="207"/>
      <c r="DF98" s="207"/>
      <c r="DG98" s="207"/>
      <c r="DH98" s="207"/>
      <c r="DI98" s="207"/>
      <c r="DJ98" s="207"/>
      <c r="DK98" s="207"/>
      <c r="DL98" s="207"/>
      <c r="DM98" s="207"/>
      <c r="DN98" s="207"/>
      <c r="DO98" s="207"/>
      <c r="DP98" s="207"/>
      <c r="DQ98" s=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"207"/>
      <c r="EB98" s="207"/>
      <c r="EC98" s="207"/>
      <c r="ED98" s="207"/>
      <c r="EE98" s="207"/>
      <c r="EF98" s="207"/>
      <c r="EG98" s="207"/>
      <c r="EH98" s="207"/>
      <c r="EI98" s="207"/>
      <c r="EJ98" s="207"/>
      <c r="EK98" s="207"/>
      <c r="EL98" s="207"/>
      <c r="EM98" s="207"/>
    </row>
    <row r="99" spans="1:143" ht="16.5" customHeight="1">
      <c r="A99" s="185"/>
      <c r="B99" s="1020" t="s">
        <v>781</v>
      </c>
      <c r="C99" s="1020"/>
      <c r="D99" s="1020"/>
      <c r="E99" s="1020"/>
      <c r="F99" s="1020"/>
      <c r="G99" s="1020"/>
      <c r="H99" s="1020"/>
      <c r="I99" s="1020"/>
      <c r="J99" s="1020"/>
      <c r="K99" s="1020"/>
      <c r="L99" s="1020"/>
      <c r="M99" s="1020"/>
      <c r="N99" s="1020"/>
      <c r="O99" s="1020"/>
      <c r="P99" s="1020"/>
      <c r="Q99" s="1020"/>
      <c r="R99" s="1020"/>
      <c r="S99" s="1020"/>
      <c r="T99" s="1020"/>
      <c r="U99" s="1020"/>
      <c r="V99" s="1020"/>
      <c r="W99" s="1020"/>
      <c r="X99" s="212"/>
      <c r="Y99" s="1018" t="s">
        <v>677</v>
      </c>
      <c r="Z99" s="1018"/>
      <c r="AA99" s="1018"/>
      <c r="AB99" s="1018"/>
      <c r="AC99" s="1019">
        <f>B$39</f>
        <v>0</v>
      </c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W99" s="185"/>
      <c r="AX99" s="1020" t="s">
        <v>781</v>
      </c>
      <c r="AY99" s="1020"/>
      <c r="AZ99" s="1020"/>
      <c r="BA99" s="1020"/>
      <c r="BB99" s="1020"/>
      <c r="BC99" s="1020"/>
      <c r="BD99" s="1020"/>
      <c r="BE99" s="1020"/>
      <c r="BF99" s="1020"/>
      <c r="BG99" s="1020"/>
      <c r="BH99" s="1020"/>
      <c r="BI99" s="1020"/>
      <c r="BJ99" s="1020"/>
      <c r="BK99" s="1020"/>
      <c r="BL99" s="1020"/>
      <c r="BM99" s="1020"/>
      <c r="BN99" s="1020"/>
      <c r="BO99" s="1020"/>
      <c r="BP99" s="1020"/>
      <c r="BQ99" s="1020"/>
      <c r="BR99" s="1020"/>
      <c r="BS99" s="1020"/>
      <c r="BT99" s="212"/>
      <c r="BU99" s="1018" t="s">
        <v>677</v>
      </c>
      <c r="BV99" s="1018"/>
      <c r="BW99" s="1018"/>
      <c r="BX99" s="1018"/>
      <c r="BY99" s="1019">
        <f>AX$39</f>
        <v>0</v>
      </c>
      <c r="BZ99" s="1019"/>
      <c r="CA99" s="1019"/>
      <c r="CB99" s="1019"/>
      <c r="CC99" s="1019"/>
      <c r="CD99" s="1019"/>
      <c r="CE99" s="1019"/>
      <c r="CF99" s="1019"/>
      <c r="CG99" s="1019"/>
      <c r="CH99" s="1019"/>
      <c r="CI99" s="1019"/>
      <c r="CJ99" s="1019"/>
      <c r="CK99" s="1019"/>
      <c r="CL99" s="1019"/>
      <c r="CM99" s="1019"/>
      <c r="CN99" s="1019"/>
      <c r="CO99" s="1019"/>
      <c r="CP99" s="1019"/>
      <c r="CQ99" s="1019"/>
      <c r="CS99" s="185"/>
      <c r="CT99" s="1020" t="s">
        <v>781</v>
      </c>
      <c r="CU99" s="1020"/>
      <c r="CV99" s="1020"/>
      <c r="CW99" s="1020"/>
      <c r="CX99" s="1020"/>
      <c r="CY99" s="1020"/>
      <c r="CZ99" s="1020"/>
      <c r="DA99" s="1020"/>
      <c r="DB99" s="1020"/>
      <c r="DC99" s="1020"/>
      <c r="DD99" s="1020"/>
      <c r="DE99" s="1020"/>
      <c r="DF99" s="1020"/>
      <c r="DG99" s="1020"/>
      <c r="DH99" s="1020"/>
      <c r="DI99" s="1020"/>
      <c r="DJ99" s="1020"/>
      <c r="DK99" s="1020"/>
      <c r="DL99" s="1020"/>
      <c r="DM99" s="1020"/>
      <c r="DN99" s="1020"/>
      <c r="DO99" s="1020"/>
      <c r="DP99" s="212"/>
      <c r="DQ99" s="1018" t="s">
        <v>677</v>
      </c>
      <c r="DR99" s="1018"/>
      <c r="DS99" s="1018"/>
      <c r="DT99" s="1018"/>
      <c r="DU99" s="1019">
        <f>CT$39</f>
        <v>0</v>
      </c>
      <c r="DV99" s="1019"/>
      <c r="DW99" s="1019"/>
      <c r="DX99" s="1019"/>
      <c r="DY99" s="1019"/>
      <c r="DZ99" s="1019"/>
      <c r="EA99" s="1019"/>
      <c r="EB99" s="1019"/>
      <c r="EC99" s="1019"/>
      <c r="ED99" s="1019"/>
      <c r="EE99" s="1019"/>
      <c r="EF99" s="1019"/>
      <c r="EG99" s="1019"/>
      <c r="EH99" s="1019"/>
      <c r="EI99" s="1019"/>
      <c r="EJ99" s="1019"/>
      <c r="EK99" s="1019"/>
      <c r="EL99" s="1019"/>
      <c r="EM99" s="1019"/>
    </row>
    <row r="100" spans="1:143" ht="16.5" customHeight="1">
      <c r="A100" s="185"/>
      <c r="B100" s="1124" t="s">
        <v>782</v>
      </c>
      <c r="C100" s="1124"/>
      <c r="D100" s="1124"/>
      <c r="E100" s="1124"/>
      <c r="F100" s="1124"/>
      <c r="G100" s="1124"/>
      <c r="H100" s="1124"/>
      <c r="I100" s="1124"/>
      <c r="J100" s="1124"/>
      <c r="K100" s="1124"/>
      <c r="L100" s="1124"/>
      <c r="M100" s="1124"/>
      <c r="N100" s="1124"/>
      <c r="O100" s="1125" t="e">
        <f>I$6</f>
        <v>#VALUE!</v>
      </c>
      <c r="P100" s="1125"/>
      <c r="Q100" s="1125"/>
      <c r="R100" s="1125"/>
      <c r="S100" s="1125"/>
      <c r="T100" s="1125"/>
      <c r="U100" s="1125"/>
      <c r="V100" s="1125"/>
      <c r="W100" s="1125"/>
      <c r="X100" s="213"/>
      <c r="Y100" s="1018" t="s">
        <v>684</v>
      </c>
      <c r="Z100" s="1018"/>
      <c r="AA100" s="1018"/>
      <c r="AB100" s="1018"/>
      <c r="AC100" s="1018"/>
      <c r="AD100" s="1018"/>
      <c r="AE100" s="1018"/>
      <c r="AF100" s="1018"/>
      <c r="AG100" s="1018"/>
      <c r="AH100" s="1021">
        <f>I$22</f>
        <v>0</v>
      </c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W100" s="185"/>
      <c r="AX100" s="1124" t="s">
        <v>782</v>
      </c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5" t="e">
        <f>BE$6</f>
        <v>#VALUE!</v>
      </c>
      <c r="BL100" s="1125"/>
      <c r="BM100" s="1125"/>
      <c r="BN100" s="1125"/>
      <c r="BO100" s="1125"/>
      <c r="BP100" s="1125"/>
      <c r="BQ100" s="1125"/>
      <c r="BR100" s="1125"/>
      <c r="BS100" s="1125"/>
      <c r="BT100" s="213"/>
      <c r="BU100" s="1018" t="s">
        <v>684</v>
      </c>
      <c r="BV100" s="1018"/>
      <c r="BW100" s="1018"/>
      <c r="BX100" s="1018"/>
      <c r="BY100" s="1018"/>
      <c r="BZ100" s="1018"/>
      <c r="CA100" s="1018"/>
      <c r="CB100" s="1018"/>
      <c r="CC100" s="1018"/>
      <c r="CD100" s="1021">
        <f>BE$22</f>
        <v>0</v>
      </c>
      <c r="CE100" s="1019"/>
      <c r="CF100" s="1019"/>
      <c r="CG100" s="1019"/>
      <c r="CH100" s="1019"/>
      <c r="CI100" s="1019"/>
      <c r="CJ100" s="1019"/>
      <c r="CK100" s="1019"/>
      <c r="CL100" s="1019"/>
      <c r="CM100" s="1019"/>
      <c r="CN100" s="1019"/>
      <c r="CO100" s="1019"/>
      <c r="CP100" s="1019"/>
      <c r="CQ100" s="1019"/>
      <c r="CS100" s="185"/>
      <c r="CT100" s="1124" t="s">
        <v>782</v>
      </c>
      <c r="CU100" s="1124"/>
      <c r="CV100" s="1124"/>
      <c r="CW100" s="1124"/>
      <c r="CX100" s="1124"/>
      <c r="CY100" s="1124"/>
      <c r="CZ100" s="1124"/>
      <c r="DA100" s="1124"/>
      <c r="DB100" s="1124"/>
      <c r="DC100" s="1124"/>
      <c r="DD100" s="1124"/>
      <c r="DE100" s="1124"/>
      <c r="DF100" s="1124"/>
      <c r="DG100" s="1125" t="e">
        <f>DA$6</f>
        <v>#VALUE!</v>
      </c>
      <c r="DH100" s="1125"/>
      <c r="DI100" s="1125"/>
      <c r="DJ100" s="1125"/>
      <c r="DK100" s="1125"/>
      <c r="DL100" s="1125"/>
      <c r="DM100" s="1125"/>
      <c r="DN100" s="1125"/>
      <c r="DO100" s="1125"/>
      <c r="DP100" s="213"/>
      <c r="DQ100" s="1018" t="s">
        <v>684</v>
      </c>
      <c r="DR100" s="1018"/>
      <c r="DS100" s="1018"/>
      <c r="DT100" s="1018"/>
      <c r="DU100" s="1018"/>
      <c r="DV100" s="1018"/>
      <c r="DW100" s="1018"/>
      <c r="DX100" s="1018"/>
      <c r="DY100" s="1018"/>
      <c r="DZ100" s="1021">
        <f>DA$22</f>
        <v>0</v>
      </c>
      <c r="EA100" s="1019"/>
      <c r="EB100" s="1019"/>
      <c r="EC100" s="1019"/>
      <c r="ED100" s="1019"/>
      <c r="EE100" s="1019"/>
      <c r="EF100" s="1019"/>
      <c r="EG100" s="1019"/>
      <c r="EH100" s="1019"/>
      <c r="EI100" s="1019"/>
      <c r="EJ100" s="1019"/>
      <c r="EK100" s="1019"/>
      <c r="EL100" s="1019"/>
      <c r="EM100" s="1019"/>
    </row>
    <row r="101" spans="1:143" ht="16.5" customHeight="1">
      <c r="A101" s="185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1"/>
      <c r="X101" s="212"/>
      <c r="Y101" s="1018" t="s">
        <v>683</v>
      </c>
      <c r="Z101" s="1018"/>
      <c r="AA101" s="1018"/>
      <c r="AB101" s="1018"/>
      <c r="AC101" s="1125">
        <f>I$21</f>
        <v>0</v>
      </c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W101" s="185"/>
      <c r="AX101" s="213"/>
      <c r="AY101" s="213"/>
      <c r="AZ101" s="213"/>
      <c r="BA101" s="213"/>
      <c r="BB101" s="213"/>
      <c r="BC101" s="213"/>
      <c r="BD101" s="213"/>
      <c r="BE101" s="213"/>
      <c r="BF101" s="213"/>
      <c r="BG101" s="213"/>
      <c r="BH101" s="213"/>
      <c r="BI101" s="213"/>
      <c r="BJ101" s="213"/>
      <c r="BK101" s="213"/>
      <c r="BL101" s="213"/>
      <c r="BM101" s="213"/>
      <c r="BN101" s="213"/>
      <c r="BO101" s="213"/>
      <c r="BP101" s="213"/>
      <c r="BQ101" s="213"/>
      <c r="BR101" s="213"/>
      <c r="BS101" s="211"/>
      <c r="BT101" s="212"/>
      <c r="BU101" s="1018" t="s">
        <v>683</v>
      </c>
      <c r="BV101" s="1018"/>
      <c r="BW101" s="1018"/>
      <c r="BX101" s="1018"/>
      <c r="BY101" s="1125">
        <f>BE$21</f>
        <v>0</v>
      </c>
      <c r="BZ101" s="1125"/>
      <c r="CA101" s="1125"/>
      <c r="CB101" s="1125"/>
      <c r="CC101" s="1125"/>
      <c r="CD101" s="1125"/>
      <c r="CE101" s="1125"/>
      <c r="CF101" s="1125"/>
      <c r="CG101" s="1125"/>
      <c r="CH101" s="1125"/>
      <c r="CI101" s="1125"/>
      <c r="CJ101" s="1125"/>
      <c r="CK101" s="1125"/>
      <c r="CL101" s="1125"/>
      <c r="CM101" s="1125"/>
      <c r="CN101" s="1125"/>
      <c r="CO101" s="1125"/>
      <c r="CP101" s="1125"/>
      <c r="CQ101" s="1125"/>
      <c r="CS101" s="185"/>
      <c r="CT101" s="213"/>
      <c r="CU101" s="213"/>
      <c r="CV101" s="213"/>
      <c r="CW101" s="213"/>
      <c r="CX101" s="213"/>
      <c r="CY101" s="213"/>
      <c r="CZ101" s="213"/>
      <c r="DA101" s="213"/>
      <c r="DB101" s="213"/>
      <c r="DC101" s="213"/>
      <c r="DD101" s="213"/>
      <c r="DE101" s="213"/>
      <c r="DF101" s="213"/>
      <c r="DG101" s="213"/>
      <c r="DH101" s="213"/>
      <c r="DI101" s="213"/>
      <c r="DJ101" s="213"/>
      <c r="DK101" s="213"/>
      <c r="DL101" s="213"/>
      <c r="DM101" s="213"/>
      <c r="DN101" s="213"/>
      <c r="DO101" s="211"/>
      <c r="DP101" s="212"/>
      <c r="DQ101" s="1018" t="s">
        <v>683</v>
      </c>
      <c r="DR101" s="1018"/>
      <c r="DS101" s="1018"/>
      <c r="DT101" s="1018"/>
      <c r="DU101" s="1125">
        <f>DA$21</f>
        <v>0</v>
      </c>
      <c r="DV101" s="1125"/>
      <c r="DW101" s="1125"/>
      <c r="DX101" s="1125"/>
      <c r="DY101" s="1125"/>
      <c r="DZ101" s="1125"/>
      <c r="EA101" s="1125"/>
      <c r="EB101" s="1125"/>
      <c r="EC101" s="1125"/>
      <c r="ED101" s="1125"/>
      <c r="EE101" s="1125"/>
      <c r="EF101" s="1125"/>
      <c r="EG101" s="1125"/>
      <c r="EH101" s="1125"/>
      <c r="EI101" s="1125"/>
      <c r="EJ101" s="1125"/>
      <c r="EK101" s="1125"/>
      <c r="EL101" s="1125"/>
      <c r="EM101" s="1125"/>
    </row>
    <row r="102" spans="1:143" ht="16.5" customHeight="1">
      <c r="A102" s="185"/>
      <c r="B102" s="1022" t="s">
        <v>151</v>
      </c>
      <c r="C102" s="1022"/>
      <c r="D102" s="1022"/>
      <c r="E102" s="1022"/>
      <c r="F102" s="1022"/>
      <c r="G102" s="1022"/>
      <c r="H102" s="1022"/>
      <c r="I102" s="1022"/>
      <c r="J102" s="1022"/>
      <c r="K102" s="1022"/>
      <c r="L102" s="1022"/>
      <c r="M102" s="1022"/>
      <c r="N102" s="1022"/>
      <c r="O102" s="1022"/>
      <c r="P102" s="1022"/>
      <c r="Q102" s="1022"/>
      <c r="R102" s="1022"/>
      <c r="S102" s="1022"/>
      <c r="T102" s="1022"/>
      <c r="U102" s="1022"/>
      <c r="V102" s="1022"/>
      <c r="W102" s="1022"/>
      <c r="X102" s="1022"/>
      <c r="Y102" s="213"/>
      <c r="Z102" s="213"/>
      <c r="AA102" s="213"/>
      <c r="AB102" s="213"/>
      <c r="AC102" s="1125"/>
      <c r="AD102" s="1125"/>
      <c r="AE102" s="1125"/>
      <c r="AF102" s="1125"/>
      <c r="AG102" s="1125"/>
      <c r="AH102" s="1125"/>
      <c r="AI102" s="1125"/>
      <c r="AJ102" s="1125"/>
      <c r="AK102" s="1125"/>
      <c r="AL102" s="1125"/>
      <c r="AM102" s="1125"/>
      <c r="AN102" s="1125"/>
      <c r="AO102" s="1125"/>
      <c r="AP102" s="1125"/>
      <c r="AQ102" s="1125"/>
      <c r="AR102" s="1125"/>
      <c r="AS102" s="1125"/>
      <c r="AT102" s="1125"/>
      <c r="AU102" s="1125"/>
      <c r="AW102" s="185"/>
      <c r="AX102" s="1022" t="s">
        <v>151</v>
      </c>
      <c r="AY102" s="1022"/>
      <c r="AZ102" s="1022"/>
      <c r="BA102" s="1022"/>
      <c r="BB102" s="1022"/>
      <c r="BC102" s="1022"/>
      <c r="BD102" s="1022"/>
      <c r="BE102" s="1022"/>
      <c r="BF102" s="1022"/>
      <c r="BG102" s="1022"/>
      <c r="BH102" s="1022"/>
      <c r="BI102" s="1022"/>
      <c r="BJ102" s="1022"/>
      <c r="BK102" s="1022"/>
      <c r="BL102" s="1022"/>
      <c r="BM102" s="1022"/>
      <c r="BN102" s="1022"/>
      <c r="BO102" s="1022"/>
      <c r="BP102" s="1022"/>
      <c r="BQ102" s="1022"/>
      <c r="BR102" s="1022"/>
      <c r="BS102" s="1022"/>
      <c r="BT102" s="1022"/>
      <c r="BU102" s="213"/>
      <c r="BV102" s="213"/>
      <c r="BW102" s="213"/>
      <c r="BX102" s="213"/>
      <c r="BY102" s="1125"/>
      <c r="BZ102" s="1125"/>
      <c r="CA102" s="1125"/>
      <c r="CB102" s="1125"/>
      <c r="CC102" s="1125"/>
      <c r="CD102" s="1125"/>
      <c r="CE102" s="1125"/>
      <c r="CF102" s="1125"/>
      <c r="CG102" s="1125"/>
      <c r="CH102" s="1125"/>
      <c r="CI102" s="1125"/>
      <c r="CJ102" s="1125"/>
      <c r="CK102" s="1125"/>
      <c r="CL102" s="1125"/>
      <c r="CM102" s="1125"/>
      <c r="CN102" s="1125"/>
      <c r="CO102" s="1125"/>
      <c r="CP102" s="1125"/>
      <c r="CQ102" s="1125"/>
      <c r="CS102" s="185"/>
      <c r="CT102" s="1022" t="s">
        <v>151</v>
      </c>
      <c r="CU102" s="1022"/>
      <c r="CV102" s="1022"/>
      <c r="CW102" s="1022"/>
      <c r="CX102" s="1022"/>
      <c r="CY102" s="1022"/>
      <c r="CZ102" s="1022"/>
      <c r="DA102" s="1022"/>
      <c r="DB102" s="1022"/>
      <c r="DC102" s="1022"/>
      <c r="DD102" s="1022"/>
      <c r="DE102" s="1022"/>
      <c r="DF102" s="1022"/>
      <c r="DG102" s="1022"/>
      <c r="DH102" s="1022"/>
      <c r="DI102" s="1022"/>
      <c r="DJ102" s="1022"/>
      <c r="DK102" s="1022"/>
      <c r="DL102" s="1022"/>
      <c r="DM102" s="1022"/>
      <c r="DN102" s="1022"/>
      <c r="DO102" s="1022"/>
      <c r="DP102" s="1022"/>
      <c r="DQ102" s="213"/>
      <c r="DR102" s="213"/>
      <c r="DS102" s="213"/>
      <c r="DT102" s="213"/>
      <c r="DU102" s="1125"/>
      <c r="DV102" s="1125"/>
      <c r="DW102" s="1125"/>
      <c r="DX102" s="1125"/>
      <c r="DY102" s="1125"/>
      <c r="DZ102" s="1125"/>
      <c r="EA102" s="1125"/>
      <c r="EB102" s="1125"/>
      <c r="EC102" s="1125"/>
      <c r="ED102" s="1125"/>
      <c r="EE102" s="1125"/>
      <c r="EF102" s="1125"/>
      <c r="EG102" s="1125"/>
      <c r="EH102" s="1125"/>
      <c r="EI102" s="1125"/>
      <c r="EJ102" s="1125"/>
      <c r="EK102" s="1125"/>
      <c r="EL102" s="1125"/>
      <c r="EM102" s="1125"/>
    </row>
    <row r="103" spans="1:143" ht="16.5" customHeight="1">
      <c r="A103" s="185"/>
      <c r="Y103" s="1018" t="s">
        <v>679</v>
      </c>
      <c r="Z103" s="1018"/>
      <c r="AA103" s="1018"/>
      <c r="AB103" s="1018"/>
      <c r="AC103" s="1018"/>
      <c r="AD103" s="1018"/>
      <c r="AE103" s="1018"/>
      <c r="AF103" s="1018"/>
      <c r="AG103" s="1018"/>
      <c r="AH103" s="1019">
        <f>I$17</f>
        <v>0</v>
      </c>
      <c r="AI103" s="1019"/>
      <c r="AJ103" s="1019"/>
      <c r="AK103" s="1019"/>
      <c r="AL103" s="1019"/>
      <c r="AM103" s="1020" t="s">
        <v>680</v>
      </c>
      <c r="AN103" s="1020"/>
      <c r="AO103" s="1019">
        <f>I$18</f>
        <v>0</v>
      </c>
      <c r="AP103" s="1019"/>
      <c r="AQ103" s="1019"/>
      <c r="AR103" s="1019"/>
      <c r="AS103" s="1019"/>
      <c r="AT103" s="1019"/>
      <c r="AU103" s="1019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018" t="s">
        <v>679</v>
      </c>
      <c r="BV103" s="1018"/>
      <c r="BW103" s="1018"/>
      <c r="BX103" s="1018"/>
      <c r="BY103" s="1018"/>
      <c r="BZ103" s="1018"/>
      <c r="CA103" s="1018"/>
      <c r="CB103" s="1018"/>
      <c r="CC103" s="1018"/>
      <c r="CD103" s="1019">
        <f>BE$17</f>
        <v>0</v>
      </c>
      <c r="CE103" s="1019"/>
      <c r="CF103" s="1019"/>
      <c r="CG103" s="1019"/>
      <c r="CH103" s="1019"/>
      <c r="CI103" s="1020" t="s">
        <v>680</v>
      </c>
      <c r="CJ103" s="1020"/>
      <c r="CK103" s="1019">
        <f>BE$18</f>
        <v>0</v>
      </c>
      <c r="CL103" s="1019"/>
      <c r="CM103" s="1019"/>
      <c r="CN103" s="1019"/>
      <c r="CO103" s="1019"/>
      <c r="CP103" s="1019"/>
      <c r="CQ103" s="1019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018" t="s">
        <v>679</v>
      </c>
      <c r="DR103" s="1018"/>
      <c r="DS103" s="1018"/>
      <c r="DT103" s="1018"/>
      <c r="DU103" s="1018"/>
      <c r="DV103" s="1018"/>
      <c r="DW103" s="1018"/>
      <c r="DX103" s="1018"/>
      <c r="DY103" s="1018"/>
      <c r="DZ103" s="1019">
        <f>DA$17</f>
        <v>0</v>
      </c>
      <c r="EA103" s="1019"/>
      <c r="EB103" s="1019"/>
      <c r="EC103" s="1019"/>
      <c r="ED103" s="1019"/>
      <c r="EE103" s="1020" t="s">
        <v>680</v>
      </c>
      <c r="EF103" s="1020"/>
      <c r="EG103" s="1019">
        <f>DA$18</f>
        <v>0</v>
      </c>
      <c r="EH103" s="1019"/>
      <c r="EI103" s="1019"/>
      <c r="EJ103" s="1019"/>
      <c r="EK103" s="1019"/>
      <c r="EL103" s="1019"/>
      <c r="EM103" s="1019"/>
    </row>
    <row r="104" spans="1:143" ht="16.5" customHeight="1">
      <c r="A104" s="185"/>
      <c r="Y104" s="1018" t="s">
        <v>681</v>
      </c>
      <c r="Z104" s="1018"/>
      <c r="AA104" s="1018"/>
      <c r="AB104" s="1018"/>
      <c r="AC104" s="1018"/>
      <c r="AD104" s="1125">
        <f>I$19</f>
        <v>0</v>
      </c>
      <c r="AE104" s="1125"/>
      <c r="AF104" s="1125"/>
      <c r="AG104" s="1125"/>
      <c r="AH104" s="1125"/>
      <c r="AI104" s="1125"/>
      <c r="AJ104" s="1125"/>
      <c r="AK104" s="1125"/>
      <c r="AL104" s="1125"/>
      <c r="AM104" s="1125"/>
      <c r="AN104" s="1125"/>
      <c r="AO104" s="1125"/>
      <c r="AP104" s="1125"/>
      <c r="AQ104" s="1125"/>
      <c r="AR104" s="1125"/>
      <c r="AS104" s="1125"/>
      <c r="AT104" s="1125"/>
      <c r="AU104" s="1125"/>
      <c r="AW104" s="185"/>
      <c r="AX104" s="241"/>
      <c r="AY104" s="241"/>
      <c r="AZ104" s="241"/>
      <c r="BA104" s="241"/>
      <c r="BB104" s="241"/>
      <c r="BC104" s="241"/>
      <c r="BD104" s="241"/>
      <c r="BE104" s="241"/>
      <c r="BF104" s="241"/>
      <c r="BG104" s="241"/>
      <c r="BH104" s="241"/>
      <c r="BI104" s="241"/>
      <c r="BJ104" s="241"/>
      <c r="BK104" s="241"/>
      <c r="BL104" s="241"/>
      <c r="BM104" s="241"/>
      <c r="BN104" s="241"/>
      <c r="BO104" s="241"/>
      <c r="BP104" s="241"/>
      <c r="BQ104" s="241"/>
      <c r="BR104" s="241"/>
      <c r="BS104" s="241"/>
      <c r="BT104" s="241"/>
      <c r="BU104" s="1018" t="s">
        <v>681</v>
      </c>
      <c r="BV104" s="1018"/>
      <c r="BW104" s="1018"/>
      <c r="BX104" s="1018"/>
      <c r="BY104" s="1018"/>
      <c r="BZ104" s="1125">
        <f>BE$19</f>
        <v>0</v>
      </c>
      <c r="CA104" s="1125"/>
      <c r="CB104" s="1125"/>
      <c r="CC104" s="1125"/>
      <c r="CD104" s="1125"/>
      <c r="CE104" s="1125"/>
      <c r="CF104" s="1125"/>
      <c r="CG104" s="1125"/>
      <c r="CH104" s="1125"/>
      <c r="CI104" s="1125"/>
      <c r="CJ104" s="1125"/>
      <c r="CK104" s="1125"/>
      <c r="CL104" s="1125"/>
      <c r="CM104" s="1125"/>
      <c r="CN104" s="1125"/>
      <c r="CO104" s="1125"/>
      <c r="CP104" s="1125"/>
      <c r="CQ104" s="1125"/>
      <c r="CS104" s="185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/>
      <c r="DH104" s="241"/>
      <c r="DI104" s="241"/>
      <c r="DJ104" s="241"/>
      <c r="DK104" s="241"/>
      <c r="DL104" s="241"/>
      <c r="DM104" s="241"/>
      <c r="DN104" s="241"/>
      <c r="DO104" s="241"/>
      <c r="DP104" s="241"/>
      <c r="DQ104" s="1018" t="s">
        <v>681</v>
      </c>
      <c r="DR104" s="1018"/>
      <c r="DS104" s="1018"/>
      <c r="DT104" s="1018"/>
      <c r="DU104" s="1018"/>
      <c r="DV104" s="1125">
        <f>DA$19</f>
        <v>0</v>
      </c>
      <c r="DW104" s="1125"/>
      <c r="DX104" s="1125"/>
      <c r="DY104" s="1125"/>
      <c r="DZ104" s="1125"/>
      <c r="EA104" s="1125"/>
      <c r="EB104" s="1125"/>
      <c r="EC104" s="1125"/>
      <c r="ED104" s="1125"/>
      <c r="EE104" s="1125"/>
      <c r="EF104" s="1125"/>
      <c r="EG104" s="1125"/>
      <c r="EH104" s="1125"/>
      <c r="EI104" s="1125"/>
      <c r="EJ104" s="1125"/>
      <c r="EK104" s="1125"/>
      <c r="EL104" s="1125"/>
      <c r="EM104" s="1125"/>
    </row>
    <row r="105" spans="1:143" ht="45.75" customHeight="1">
      <c r="A105" s="185"/>
      <c r="B105" s="1117"/>
      <c r="C105" s="1117"/>
      <c r="D105" s="1117"/>
      <c r="E105" s="1117"/>
      <c r="F105" s="1117"/>
      <c r="G105" s="1117"/>
      <c r="H105" s="1117"/>
      <c r="I105" s="1117"/>
      <c r="J105" s="1117"/>
      <c r="K105" s="1117"/>
      <c r="L105" s="1117"/>
      <c r="M105" s="1117"/>
      <c r="N105" s="1119" t="e">
        <f>I$9</f>
        <v>#N/A</v>
      </c>
      <c r="O105" s="1119"/>
      <c r="P105" s="1119"/>
      <c r="Q105" s="1119"/>
      <c r="R105" s="1119"/>
      <c r="S105" s="1119"/>
      <c r="T105" s="1119"/>
      <c r="U105" s="1119"/>
      <c r="V105" s="1119"/>
      <c r="W105" s="1119"/>
      <c r="X105" s="213"/>
      <c r="Y105" s="213"/>
      <c r="Z105" s="213"/>
      <c r="AA105" s="213"/>
      <c r="AB105" s="213"/>
      <c r="AC105" s="213"/>
      <c r="AD105" s="1125"/>
      <c r="AE105" s="1125"/>
      <c r="AF105" s="1125"/>
      <c r="AG105" s="1125"/>
      <c r="AH105" s="1125"/>
      <c r="AI105" s="1125"/>
      <c r="AJ105" s="1125"/>
      <c r="AK105" s="1125"/>
      <c r="AL105" s="1125"/>
      <c r="AM105" s="1125"/>
      <c r="AN105" s="1125"/>
      <c r="AO105" s="1125"/>
      <c r="AP105" s="1125"/>
      <c r="AQ105" s="1125"/>
      <c r="AR105" s="1125"/>
      <c r="AS105" s="1125"/>
      <c r="AT105" s="1125"/>
      <c r="AU105" s="1125"/>
      <c r="AW105" s="185"/>
      <c r="AX105" s="1117"/>
      <c r="AY105" s="1117"/>
      <c r="AZ105" s="1117"/>
      <c r="BA105" s="1117"/>
      <c r="BB105" s="1117"/>
      <c r="BC105" s="1117"/>
      <c r="BD105" s="1117"/>
      <c r="BE105" s="1117"/>
      <c r="BF105" s="1117"/>
      <c r="BG105" s="1117"/>
      <c r="BH105" s="1117"/>
      <c r="BI105" s="1117"/>
      <c r="BJ105" s="1119" t="e">
        <f>BE$9</f>
        <v>#N/A</v>
      </c>
      <c r="BK105" s="1119"/>
      <c r="BL105" s="1119"/>
      <c r="BM105" s="1119"/>
      <c r="BN105" s="1119"/>
      <c r="BO105" s="1119"/>
      <c r="BP105" s="1119"/>
      <c r="BQ105" s="1119"/>
      <c r="BR105" s="1119"/>
      <c r="BS105" s="1119"/>
      <c r="BT105" s="213"/>
      <c r="BU105" s="213"/>
      <c r="BV105" s="213"/>
      <c r="BW105" s="213"/>
      <c r="BX105" s="213"/>
      <c r="BY105" s="213"/>
      <c r="BZ105" s="1125"/>
      <c r="CA105" s="1125"/>
      <c r="CB105" s="1125"/>
      <c r="CC105" s="1125"/>
      <c r="CD105" s="1125"/>
      <c r="CE105" s="1125"/>
      <c r="CF105" s="1125"/>
      <c r="CG105" s="1125"/>
      <c r="CH105" s="1125"/>
      <c r="CI105" s="1125"/>
      <c r="CJ105" s="1125"/>
      <c r="CK105" s="1125"/>
      <c r="CL105" s="1125"/>
      <c r="CM105" s="1125"/>
      <c r="CN105" s="1125"/>
      <c r="CO105" s="1125"/>
      <c r="CP105" s="1125"/>
      <c r="CQ105" s="1125"/>
      <c r="CS105" s="185"/>
      <c r="CT105" s="1117"/>
      <c r="CU105" s="1117"/>
      <c r="CV105" s="1117"/>
      <c r="CW105" s="1117"/>
      <c r="CX105" s="1117"/>
      <c r="CY105" s="1117"/>
      <c r="CZ105" s="1117"/>
      <c r="DA105" s="1117"/>
      <c r="DB105" s="1117"/>
      <c r="DC105" s="1117"/>
      <c r="DD105" s="1117"/>
      <c r="DE105" s="1117"/>
      <c r="DF105" s="1119" t="e">
        <f>DA$9</f>
        <v>#N/A</v>
      </c>
      <c r="DG105" s="1119"/>
      <c r="DH105" s="1119"/>
      <c r="DI105" s="1119"/>
      <c r="DJ105" s="1119"/>
      <c r="DK105" s="1119"/>
      <c r="DL105" s="1119"/>
      <c r="DM105" s="1119"/>
      <c r="DN105" s="1119"/>
      <c r="DO105" s="1119"/>
      <c r="DP105" s="213"/>
      <c r="DQ105" s="213"/>
      <c r="DR105" s="213"/>
      <c r="DS105" s="213"/>
      <c r="DT105" s="213"/>
      <c r="DU105" s="213"/>
      <c r="DV105" s="1125"/>
      <c r="DW105" s="1125"/>
      <c r="DX105" s="1125"/>
      <c r="DY105" s="1125"/>
      <c r="DZ105" s="1125"/>
      <c r="EA105" s="1125"/>
      <c r="EB105" s="1125"/>
      <c r="EC105" s="1125"/>
      <c r="ED105" s="1125"/>
      <c r="EE105" s="1125"/>
      <c r="EF105" s="1125"/>
      <c r="EG105" s="1125"/>
      <c r="EH105" s="1125"/>
      <c r="EI105" s="1125"/>
      <c r="EJ105" s="1125"/>
      <c r="EK105" s="1125"/>
      <c r="EL105" s="1125"/>
      <c r="EM105" s="1125"/>
    </row>
    <row r="106" spans="1:143" ht="16.5">
      <c r="A106" s="185"/>
      <c r="B106" s="1121" t="s">
        <v>5</v>
      </c>
      <c r="C106" s="1121"/>
      <c r="D106" s="1121"/>
      <c r="E106" s="1121"/>
      <c r="F106" s="1121"/>
      <c r="G106" s="1121"/>
      <c r="H106" s="1121"/>
      <c r="I106" s="1121"/>
      <c r="J106" s="1121"/>
      <c r="K106" s="1121"/>
      <c r="L106" s="1121"/>
      <c r="M106" s="1121"/>
      <c r="N106" s="1118" t="s">
        <v>688</v>
      </c>
      <c r="O106" s="1118"/>
      <c r="P106" s="1118"/>
      <c r="Q106" s="1118"/>
      <c r="R106" s="1118"/>
      <c r="S106" s="1118"/>
      <c r="T106" s="1118"/>
      <c r="U106" s="1118"/>
      <c r="V106" s="1118"/>
      <c r="W106" s="1118"/>
      <c r="X106" s="209"/>
      <c r="Y106" s="213"/>
      <c r="Z106" s="213"/>
      <c r="AA106" s="213"/>
      <c r="AB106" s="213"/>
      <c r="AC106" s="213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125"/>
      <c r="AO106" s="1125"/>
      <c r="AP106" s="1125"/>
      <c r="AQ106" s="1125"/>
      <c r="AR106" s="1125"/>
      <c r="AS106" s="1125"/>
      <c r="AT106" s="1125"/>
      <c r="AU106" s="1125"/>
      <c r="AW106" s="185"/>
      <c r="AX106" s="1121" t="s">
        <v>5</v>
      </c>
      <c r="AY106" s="1121"/>
      <c r="AZ106" s="1121"/>
      <c r="BA106" s="1121"/>
      <c r="BB106" s="1121"/>
      <c r="BC106" s="1121"/>
      <c r="BD106" s="1121"/>
      <c r="BE106" s="1121"/>
      <c r="BF106" s="1121"/>
      <c r="BG106" s="1121"/>
      <c r="BH106" s="1121"/>
      <c r="BI106" s="1121"/>
      <c r="BJ106" s="1118" t="s">
        <v>688</v>
      </c>
      <c r="BK106" s="1118"/>
      <c r="BL106" s="1118"/>
      <c r="BM106" s="1118"/>
      <c r="BN106" s="1118"/>
      <c r="BO106" s="1118"/>
      <c r="BP106" s="1118"/>
      <c r="BQ106" s="1118"/>
      <c r="BR106" s="1118"/>
      <c r="BS106" s="1118"/>
      <c r="BT106" s="209"/>
      <c r="BU106" s="213"/>
      <c r="BV106" s="213"/>
      <c r="BW106" s="213"/>
      <c r="BX106" s="213"/>
      <c r="BY106" s="213"/>
      <c r="BZ106" s="1125"/>
      <c r="CA106" s="1125"/>
      <c r="CB106" s="1125"/>
      <c r="CC106" s="1125"/>
      <c r="CD106" s="1125"/>
      <c r="CE106" s="1125"/>
      <c r="CF106" s="1125"/>
      <c r="CG106" s="1125"/>
      <c r="CH106" s="1125"/>
      <c r="CI106" s="1125"/>
      <c r="CJ106" s="1125"/>
      <c r="CK106" s="1125"/>
      <c r="CL106" s="1125"/>
      <c r="CM106" s="1125"/>
      <c r="CN106" s="1125"/>
      <c r="CO106" s="1125"/>
      <c r="CP106" s="1125"/>
      <c r="CQ106" s="1125"/>
      <c r="CS106" s="185"/>
      <c r="CT106" s="1121" t="s">
        <v>5</v>
      </c>
      <c r="CU106" s="1121"/>
      <c r="CV106" s="1121"/>
      <c r="CW106" s="1121"/>
      <c r="CX106" s="1121"/>
      <c r="CY106" s="1121"/>
      <c r="CZ106" s="1121"/>
      <c r="DA106" s="1121"/>
      <c r="DB106" s="1121"/>
      <c r="DC106" s="1121"/>
      <c r="DD106" s="1121"/>
      <c r="DE106" s="1121"/>
      <c r="DF106" s="1118" t="s">
        <v>688</v>
      </c>
      <c r="DG106" s="1118"/>
      <c r="DH106" s="1118"/>
      <c r="DI106" s="1118"/>
      <c r="DJ106" s="1118"/>
      <c r="DK106" s="1118"/>
      <c r="DL106" s="1118"/>
      <c r="DM106" s="1118"/>
      <c r="DN106" s="1118"/>
      <c r="DO106" s="1118"/>
      <c r="DP106" s="209"/>
      <c r="DQ106" s="213"/>
      <c r="DR106" s="213"/>
      <c r="DS106" s="213"/>
      <c r="DT106" s="213"/>
      <c r="DU106" s="213"/>
      <c r="DV106" s="1125"/>
      <c r="DW106" s="1125"/>
      <c r="DX106" s="1125"/>
      <c r="DY106" s="1125"/>
      <c r="DZ106" s="1125"/>
      <c r="EA106" s="1125"/>
      <c r="EB106" s="1125"/>
      <c r="EC106" s="1125"/>
      <c r="ED106" s="1125"/>
      <c r="EE106" s="1125"/>
      <c r="EF106" s="1125"/>
      <c r="EG106" s="1125"/>
      <c r="EH106" s="1125"/>
      <c r="EI106" s="1125"/>
      <c r="EJ106" s="1125"/>
      <c r="EK106" s="1125"/>
      <c r="EL106" s="1125"/>
      <c r="EM106" s="1125"/>
    </row>
    <row r="107" spans="1:143" ht="16.5" customHeight="1">
      <c r="A107" s="185"/>
      <c r="B107" s="1017"/>
      <c r="C107" s="1017"/>
      <c r="D107" s="1017"/>
      <c r="E107" s="1017"/>
      <c r="F107" s="1017"/>
      <c r="G107" s="1017"/>
      <c r="H107" s="1017"/>
      <c r="I107" s="1017"/>
      <c r="J107" s="1017"/>
      <c r="K107" s="1017"/>
      <c r="L107" s="1017"/>
      <c r="M107" s="1017"/>
      <c r="N107" s="1017"/>
      <c r="O107" s="1017"/>
      <c r="P107" s="1017"/>
      <c r="Q107" s="1017"/>
      <c r="R107" s="1017"/>
      <c r="S107" s="1017"/>
      <c r="T107" s="1017"/>
      <c r="U107" s="1017"/>
      <c r="V107" s="1017"/>
      <c r="W107" s="1017"/>
      <c r="X107" s="1017"/>
      <c r="Y107" s="1018" t="s">
        <v>685</v>
      </c>
      <c r="Z107" s="1018"/>
      <c r="AA107" s="1018"/>
      <c r="AB107" s="1018"/>
      <c r="AC107" s="1123">
        <f>I$23</f>
        <v>0</v>
      </c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123"/>
      <c r="AO107" s="1123"/>
      <c r="AP107" s="1123"/>
      <c r="AQ107" s="1123"/>
      <c r="AR107" s="1123"/>
      <c r="AS107" s="1123"/>
      <c r="AT107" s="1123"/>
      <c r="AU107" s="1123"/>
      <c r="AW107" s="185"/>
      <c r="AX107" s="1017"/>
      <c r="AY107" s="1017"/>
      <c r="AZ107" s="1017"/>
      <c r="BA107" s="1017"/>
      <c r="BB107" s="1017"/>
      <c r="BC107" s="1017"/>
      <c r="BD107" s="1017"/>
      <c r="BE107" s="1017"/>
      <c r="BF107" s="1017"/>
      <c r="BG107" s="1017"/>
      <c r="BH107" s="1017"/>
      <c r="BI107" s="1017"/>
      <c r="BJ107" s="1017"/>
      <c r="BK107" s="1017"/>
      <c r="BL107" s="1017"/>
      <c r="BM107" s="1017"/>
      <c r="BN107" s="1017"/>
      <c r="BO107" s="1017"/>
      <c r="BP107" s="1017"/>
      <c r="BQ107" s="1017"/>
      <c r="BR107" s="1017"/>
      <c r="BS107" s="1017"/>
      <c r="BT107" s="1017"/>
      <c r="BU107" s="1018" t="s">
        <v>685</v>
      </c>
      <c r="BV107" s="1018"/>
      <c r="BW107" s="1018"/>
      <c r="BX107" s="1018"/>
      <c r="BY107" s="1123">
        <f>BE$23</f>
        <v>0</v>
      </c>
      <c r="BZ107" s="1123"/>
      <c r="CA107" s="1123"/>
      <c r="CB107" s="1123"/>
      <c r="CC107" s="1123"/>
      <c r="CD107" s="1123"/>
      <c r="CE107" s="1123"/>
      <c r="CF107" s="1123"/>
      <c r="CG107" s="1123"/>
      <c r="CH107" s="1123"/>
      <c r="CI107" s="1123"/>
      <c r="CJ107" s="1123"/>
      <c r="CK107" s="1123"/>
      <c r="CL107" s="1123"/>
      <c r="CM107" s="1123"/>
      <c r="CN107" s="1123"/>
      <c r="CO107" s="1123"/>
      <c r="CP107" s="1123"/>
      <c r="CQ107" s="1123"/>
      <c r="CS107" s="185"/>
      <c r="CT107" s="1017"/>
      <c r="CU107" s="1017"/>
      <c r="CV107" s="1017"/>
      <c r="CW107" s="1017"/>
      <c r="CX107" s="1017"/>
      <c r="CY107" s="1017"/>
      <c r="CZ107" s="1017"/>
      <c r="DA107" s="1017"/>
      <c r="DB107" s="1017"/>
      <c r="DC107" s="1017"/>
      <c r="DD107" s="1017"/>
      <c r="DE107" s="1017"/>
      <c r="DF107" s="1017"/>
      <c r="DG107" s="1017"/>
      <c r="DH107" s="1017"/>
      <c r="DI107" s="1017"/>
      <c r="DJ107" s="1017"/>
      <c r="DK107" s="1017"/>
      <c r="DL107" s="1017"/>
      <c r="DM107" s="1017"/>
      <c r="DN107" s="1017"/>
      <c r="DO107" s="1017"/>
      <c r="DP107" s="1017"/>
      <c r="DQ107" s="1018" t="s">
        <v>685</v>
      </c>
      <c r="DR107" s="1018"/>
      <c r="DS107" s="1018"/>
      <c r="DT107" s="1018"/>
      <c r="DU107" s="1123">
        <f>DA$23</f>
        <v>0</v>
      </c>
      <c r="DV107" s="1123"/>
      <c r="DW107" s="1123"/>
      <c r="DX107" s="1123"/>
      <c r="DY107" s="1123"/>
      <c r="DZ107" s="1123"/>
      <c r="EA107" s="1123"/>
      <c r="EB107" s="1123"/>
      <c r="EC107" s="1123"/>
      <c r="ED107" s="1123"/>
      <c r="EE107" s="1123"/>
      <c r="EF107" s="1123"/>
      <c r="EG107" s="1123"/>
      <c r="EH107" s="1123"/>
      <c r="EI107" s="1123"/>
      <c r="EJ107" s="1123"/>
      <c r="EK107" s="1123"/>
      <c r="EL107" s="1123"/>
      <c r="EM107" s="1123"/>
    </row>
    <row r="108" spans="1:143" ht="16.5" customHeight="1">
      <c r="A108" s="185"/>
      <c r="B108" s="1008" t="s">
        <v>1119</v>
      </c>
      <c r="C108" s="1009"/>
      <c r="D108" s="1009"/>
      <c r="E108" s="1009"/>
      <c r="F108" s="1009"/>
      <c r="G108" s="1009"/>
      <c r="H108" s="1009"/>
      <c r="I108" s="1009"/>
      <c r="J108" s="1009"/>
      <c r="K108" s="1009"/>
      <c r="L108" s="1009"/>
      <c r="M108" s="1009"/>
      <c r="N108" s="1009"/>
      <c r="O108" s="1009"/>
      <c r="P108" s="1009"/>
      <c r="Q108" s="1009"/>
      <c r="R108" s="1009"/>
      <c r="S108" s="1009"/>
      <c r="T108" s="1009"/>
      <c r="U108" s="1009"/>
      <c r="V108" s="1009"/>
      <c r="W108" s="1009"/>
      <c r="X108" s="1009"/>
      <c r="Y108" s="1018" t="s">
        <v>686</v>
      </c>
      <c r="Z108" s="1018"/>
      <c r="AA108" s="1018"/>
      <c r="AB108" s="1018"/>
      <c r="AC108" s="1018"/>
      <c r="AD108" s="1018"/>
      <c r="AE108" s="1123">
        <f>I$24</f>
        <v>0</v>
      </c>
      <c r="AF108" s="1123"/>
      <c r="AG108" s="1123"/>
      <c r="AH108" s="1123"/>
      <c r="AI108" s="1123"/>
      <c r="AJ108" s="1123"/>
      <c r="AK108" s="1123"/>
      <c r="AL108" s="1123"/>
      <c r="AM108" s="1123"/>
      <c r="AN108" s="1123"/>
      <c r="AO108" s="1123"/>
      <c r="AP108" s="1123"/>
      <c r="AQ108" s="1123"/>
      <c r="AR108" s="1123"/>
      <c r="AS108" s="1123"/>
      <c r="AT108" s="1123"/>
      <c r="AU108" s="1123"/>
      <c r="AW108" s="185"/>
      <c r="AX108" s="1008" t="s">
        <v>1119</v>
      </c>
      <c r="AY108" s="1009"/>
      <c r="AZ108" s="1009"/>
      <c r="BA108" s="1009"/>
      <c r="BB108" s="1009"/>
      <c r="BC108" s="1009"/>
      <c r="BD108" s="1009"/>
      <c r="BE108" s="1009"/>
      <c r="BF108" s="1009"/>
      <c r="BG108" s="1009"/>
      <c r="BH108" s="1009"/>
      <c r="BI108" s="1009"/>
      <c r="BJ108" s="1009"/>
      <c r="BK108" s="1009"/>
      <c r="BL108" s="1009"/>
      <c r="BM108" s="1009"/>
      <c r="BN108" s="1009"/>
      <c r="BO108" s="1009"/>
      <c r="BP108" s="1009"/>
      <c r="BQ108" s="1009"/>
      <c r="BR108" s="1009"/>
      <c r="BS108" s="1009"/>
      <c r="BT108" s="1009"/>
      <c r="BU108" s="1018" t="s">
        <v>686</v>
      </c>
      <c r="BV108" s="1018"/>
      <c r="BW108" s="1018"/>
      <c r="BX108" s="1018"/>
      <c r="BY108" s="1018"/>
      <c r="BZ108" s="1018"/>
      <c r="CA108" s="1123">
        <f>BE$24</f>
        <v>0</v>
      </c>
      <c r="CB108" s="1123"/>
      <c r="CC108" s="1123"/>
      <c r="CD108" s="1123"/>
      <c r="CE108" s="1123"/>
      <c r="CF108" s="1123"/>
      <c r="CG108" s="1123"/>
      <c r="CH108" s="1123"/>
      <c r="CI108" s="1123"/>
      <c r="CJ108" s="1123"/>
      <c r="CK108" s="1123"/>
      <c r="CL108" s="1123"/>
      <c r="CM108" s="1123"/>
      <c r="CN108" s="1123"/>
      <c r="CO108" s="1123"/>
      <c r="CP108" s="1123"/>
      <c r="CQ108" s="1123"/>
      <c r="CS108" s="185"/>
      <c r="CT108" s="1008" t="s">
        <v>1119</v>
      </c>
      <c r="CU108" s="1009"/>
      <c r="CV108" s="1009"/>
      <c r="CW108" s="1009"/>
      <c r="CX108" s="1009"/>
      <c r="CY108" s="1009"/>
      <c r="CZ108" s="1009"/>
      <c r="DA108" s="1009"/>
      <c r="DB108" s="1009"/>
      <c r="DC108" s="1009"/>
      <c r="DD108" s="1009"/>
      <c r="DE108" s="1009"/>
      <c r="DF108" s="1009"/>
      <c r="DG108" s="1009"/>
      <c r="DH108" s="1009"/>
      <c r="DI108" s="1009"/>
      <c r="DJ108" s="1009"/>
      <c r="DK108" s="1009"/>
      <c r="DL108" s="1009"/>
      <c r="DM108" s="1009"/>
      <c r="DN108" s="1009"/>
      <c r="DO108" s="1009"/>
      <c r="DP108" s="1009"/>
      <c r="DQ108" s="1018" t="s">
        <v>686</v>
      </c>
      <c r="DR108" s="1018"/>
      <c r="DS108" s="1018"/>
      <c r="DT108" s="1018"/>
      <c r="DU108" s="1018"/>
      <c r="DV108" s="1018"/>
      <c r="DW108" s="1123">
        <f>DA$24</f>
        <v>0</v>
      </c>
      <c r="DX108" s="1123"/>
      <c r="DY108" s="1123"/>
      <c r="DZ108" s="1123"/>
      <c r="EA108" s="1123"/>
      <c r="EB108" s="1123"/>
      <c r="EC108" s="1123"/>
      <c r="ED108" s="1123"/>
      <c r="EE108" s="1123"/>
      <c r="EF108" s="1123"/>
      <c r="EG108" s="1123"/>
      <c r="EH108" s="1123"/>
      <c r="EI108" s="1123"/>
      <c r="EJ108" s="1123"/>
      <c r="EK108" s="1123"/>
      <c r="EL108" s="1123"/>
      <c r="EM108" s="1123"/>
    </row>
    <row r="109" spans="1:143" ht="16.5" customHeight="1">
      <c r="A109" s="185"/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1006" t="s">
        <v>369</v>
      </c>
      <c r="U109" s="1006"/>
      <c r="V109" s="1006"/>
      <c r="W109" s="214"/>
      <c r="X109" s="215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37"/>
      <c r="AI109" s="237"/>
      <c r="AJ109" s="237"/>
      <c r="AK109" s="237"/>
      <c r="AL109" s="237"/>
      <c r="AM109" s="213"/>
      <c r="AN109" s="213"/>
      <c r="AO109" s="213"/>
      <c r="AP109" s="213"/>
      <c r="AQ109" s="213"/>
      <c r="AR109" s="213"/>
      <c r="AS109" s="213"/>
      <c r="AT109" s="213"/>
      <c r="AU109" s="213"/>
      <c r="AW109" s="185"/>
      <c r="AX109" s="236"/>
      <c r="AY109" s="236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1006" t="s">
        <v>369</v>
      </c>
      <c r="BQ109" s="1006"/>
      <c r="BR109" s="1006"/>
      <c r="BS109" s="214"/>
      <c r="BT109" s="215"/>
      <c r="BU109" s="237"/>
      <c r="BV109" s="237"/>
      <c r="BW109" s="237"/>
      <c r="BX109" s="237"/>
      <c r="BY109" s="237"/>
      <c r="BZ109" s="237"/>
      <c r="CA109" s="237"/>
      <c r="CB109" s="237"/>
      <c r="CC109" s="237"/>
      <c r="CD109" s="237"/>
      <c r="CE109" s="237"/>
      <c r="CF109" s="237"/>
      <c r="CG109" s="237"/>
      <c r="CH109" s="237"/>
      <c r="CI109" s="213"/>
      <c r="CJ109" s="213"/>
      <c r="CK109" s="213"/>
      <c r="CL109" s="213"/>
      <c r="CM109" s="213"/>
      <c r="CN109" s="213"/>
      <c r="CO109" s="213"/>
      <c r="CP109" s="213"/>
      <c r="CQ109" s="213"/>
      <c r="CS109" s="185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1006" t="s">
        <v>369</v>
      </c>
      <c r="DM109" s="1006"/>
      <c r="DN109" s="1006"/>
      <c r="DO109" s="214"/>
      <c r="DP109" s="215"/>
      <c r="DQ109" s="237"/>
      <c r="DR109" s="237"/>
      <c r="DS109" s="237"/>
      <c r="DT109" s="237"/>
      <c r="DU109" s="237"/>
      <c r="DV109" s="237"/>
      <c r="DW109" s="237"/>
      <c r="DX109" s="237"/>
      <c r="DY109" s="237"/>
      <c r="DZ109" s="237"/>
      <c r="EA109" s="237"/>
      <c r="EB109" s="237"/>
      <c r="EC109" s="237"/>
      <c r="ED109" s="237"/>
      <c r="EE109" s="213"/>
      <c r="EF109" s="213"/>
      <c r="EG109" s="213"/>
      <c r="EH109" s="213"/>
      <c r="EI109" s="213"/>
      <c r="EJ109" s="213"/>
      <c r="EK109" s="213"/>
      <c r="EL109" s="213"/>
      <c r="EM109" s="213"/>
    </row>
    <row r="110" spans="1:143" ht="49.5" customHeight="1">
      <c r="A110" s="185"/>
      <c r="Y110" s="1023"/>
      <c r="Z110" s="1023"/>
      <c r="AA110" s="1023"/>
      <c r="AB110" s="1023"/>
      <c r="AC110" s="1023"/>
      <c r="AD110" s="1023"/>
      <c r="AE110" s="1023"/>
      <c r="AF110" s="1023"/>
      <c r="AG110" s="1023"/>
      <c r="AH110" s="1023"/>
      <c r="AI110" s="1023"/>
      <c r="AJ110" s="1023"/>
      <c r="AK110" s="1023"/>
      <c r="AL110" s="1024">
        <f>B$39</f>
        <v>0</v>
      </c>
      <c r="AM110" s="1024"/>
      <c r="AN110" s="1024"/>
      <c r="AO110" s="1024"/>
      <c r="AP110" s="1024"/>
      <c r="AQ110" s="1024"/>
      <c r="AR110" s="1024"/>
      <c r="AS110" s="1024"/>
      <c r="AT110" s="1024"/>
      <c r="AU110" s="218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1023"/>
      <c r="BV110" s="1023"/>
      <c r="BW110" s="1023"/>
      <c r="BX110" s="1023"/>
      <c r="BY110" s="1023"/>
      <c r="BZ110" s="1023"/>
      <c r="CA110" s="1023"/>
      <c r="CB110" s="1023"/>
      <c r="CC110" s="1023"/>
      <c r="CD110" s="1023"/>
      <c r="CE110" s="1023"/>
      <c r="CF110" s="1023"/>
      <c r="CG110" s="1023"/>
      <c r="CH110" s="1024">
        <f>AX$39</f>
        <v>0</v>
      </c>
      <c r="CI110" s="1024"/>
      <c r="CJ110" s="1024"/>
      <c r="CK110" s="1024"/>
      <c r="CL110" s="1024"/>
      <c r="CM110" s="1024"/>
      <c r="CN110" s="1024"/>
      <c r="CO110" s="1024"/>
      <c r="CP110" s="1024"/>
      <c r="CQ110" s="218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1023"/>
      <c r="DR110" s="1023"/>
      <c r="DS110" s="1023"/>
      <c r="DT110" s="1023"/>
      <c r="DU110" s="1023"/>
      <c r="DV110" s="1023"/>
      <c r="DW110" s="1023"/>
      <c r="DX110" s="1023"/>
      <c r="DY110" s="1023"/>
      <c r="DZ110" s="1023"/>
      <c r="EA110" s="1023"/>
      <c r="EB110" s="1023"/>
      <c r="EC110" s="1023"/>
      <c r="ED110" s="1024">
        <f>CT$39</f>
        <v>0</v>
      </c>
      <c r="EE110" s="1024"/>
      <c r="EF110" s="1024"/>
      <c r="EG110" s="1024"/>
      <c r="EH110" s="1024"/>
      <c r="EI110" s="1024"/>
      <c r="EJ110" s="1024"/>
      <c r="EK110" s="1024"/>
      <c r="EL110" s="1024"/>
      <c r="EM110" s="218"/>
    </row>
    <row r="111" spans="1:143">
      <c r="A111" s="185"/>
      <c r="Y111" s="1014" t="s">
        <v>5</v>
      </c>
      <c r="Z111" s="1014"/>
      <c r="AA111" s="1014"/>
      <c r="AB111" s="1014"/>
      <c r="AC111" s="1014"/>
      <c r="AD111" s="1014"/>
      <c r="AE111" s="1014"/>
      <c r="AF111" s="1014"/>
      <c r="AG111" s="1014"/>
      <c r="AH111" s="1014"/>
      <c r="AI111" s="1014"/>
      <c r="AJ111" s="1014"/>
      <c r="AK111" s="1014"/>
      <c r="AL111" s="1014" t="s">
        <v>688</v>
      </c>
      <c r="AM111" s="1014"/>
      <c r="AN111" s="1014"/>
      <c r="AO111" s="1014"/>
      <c r="AP111" s="1014"/>
      <c r="AQ111" s="1014"/>
      <c r="AR111" s="1014"/>
      <c r="AS111" s="1014"/>
      <c r="AT111" s="1014"/>
      <c r="AU111" s="219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1014" t="s">
        <v>5</v>
      </c>
      <c r="BV111" s="1014"/>
      <c r="BW111" s="1014"/>
      <c r="BX111" s="1014"/>
      <c r="BY111" s="1014"/>
      <c r="BZ111" s="1014"/>
      <c r="CA111" s="1014"/>
      <c r="CB111" s="1014"/>
      <c r="CC111" s="1014"/>
      <c r="CD111" s="1014"/>
      <c r="CE111" s="1014"/>
      <c r="CF111" s="1014"/>
      <c r="CG111" s="1014"/>
      <c r="CH111" s="1014" t="s">
        <v>688</v>
      </c>
      <c r="CI111" s="1014"/>
      <c r="CJ111" s="1014"/>
      <c r="CK111" s="1014"/>
      <c r="CL111" s="1014"/>
      <c r="CM111" s="1014"/>
      <c r="CN111" s="1014"/>
      <c r="CO111" s="1014"/>
      <c r="CP111" s="1014"/>
      <c r="CQ111" s="219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1014" t="s">
        <v>5</v>
      </c>
      <c r="DR111" s="1014"/>
      <c r="DS111" s="1014"/>
      <c r="DT111" s="1014"/>
      <c r="DU111" s="1014"/>
      <c r="DV111" s="1014"/>
      <c r="DW111" s="1014"/>
      <c r="DX111" s="1014"/>
      <c r="DY111" s="1014"/>
      <c r="DZ111" s="1014"/>
      <c r="EA111" s="1014"/>
      <c r="EB111" s="1014"/>
      <c r="EC111" s="1014"/>
      <c r="ED111" s="1014" t="s">
        <v>688</v>
      </c>
      <c r="EE111" s="1014"/>
      <c r="EF111" s="1014"/>
      <c r="EG111" s="1014"/>
      <c r="EH111" s="1014"/>
      <c r="EI111" s="1014"/>
      <c r="EJ111" s="1014"/>
      <c r="EK111" s="1014"/>
      <c r="EL111" s="1014"/>
      <c r="EM111" s="219"/>
    </row>
    <row r="112" spans="1:143" ht="15.75">
      <c r="A112" s="185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16"/>
      <c r="BV112" s="1016"/>
      <c r="BW112" s="1016"/>
      <c r="BX112" s="1016"/>
      <c r="BY112" s="1016"/>
      <c r="BZ112" s="1016"/>
      <c r="CA112" s="1016"/>
      <c r="CB112" s="1016"/>
      <c r="CC112" s="1016"/>
      <c r="CD112" s="1016"/>
      <c r="CE112" s="1016"/>
      <c r="CF112" s="1016"/>
      <c r="CG112" s="1016"/>
      <c r="CH112" s="1016"/>
      <c r="CI112" s="1016"/>
      <c r="CJ112" s="1016"/>
      <c r="CK112" s="1016"/>
      <c r="CL112" s="1016"/>
      <c r="CM112" s="1016"/>
      <c r="CN112" s="1016"/>
      <c r="CO112" s="1016"/>
      <c r="CP112" s="1016"/>
      <c r="CQ112" s="1016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16"/>
      <c r="DR112" s="1016"/>
      <c r="DS112" s="1016"/>
      <c r="DT112" s="1016"/>
      <c r="DU112" s="1016"/>
      <c r="DV112" s="1016"/>
      <c r="DW112" s="1016"/>
      <c r="DX112" s="1016"/>
      <c r="DY112" s="1016"/>
      <c r="DZ112" s="1016"/>
      <c r="EA112" s="1016"/>
      <c r="EB112" s="1016"/>
      <c r="EC112" s="1016"/>
      <c r="ED112" s="1016"/>
      <c r="EE112" s="1016"/>
      <c r="EF112" s="1016"/>
      <c r="EG112" s="1016"/>
      <c r="EH112" s="1016"/>
      <c r="EI112" s="1016"/>
      <c r="EJ112" s="1016"/>
      <c r="EK112" s="1016"/>
      <c r="EL112" s="1016"/>
      <c r="EM112" s="1016"/>
    </row>
    <row r="113" spans="1:143" ht="15.75" customHeight="1">
      <c r="A113" s="185"/>
      <c r="Y113" s="1008" t="s">
        <v>1119</v>
      </c>
      <c r="Z113" s="1009"/>
      <c r="AA113" s="1009"/>
      <c r="AB113" s="1009"/>
      <c r="AC113" s="1009"/>
      <c r="AD113" s="1009"/>
      <c r="AE113" s="1009"/>
      <c r="AF113" s="1009"/>
      <c r="AG113" s="1009"/>
      <c r="AH113" s="1009"/>
      <c r="AI113" s="1009"/>
      <c r="AJ113" s="1009"/>
      <c r="AK113" s="1009"/>
      <c r="AL113" s="1009"/>
      <c r="AM113" s="1009"/>
      <c r="AN113" s="1009"/>
      <c r="AO113" s="1009"/>
      <c r="AP113" s="1009"/>
      <c r="AQ113" s="1009"/>
      <c r="AR113" s="1009"/>
      <c r="AS113" s="1009"/>
      <c r="AT113" s="1009"/>
      <c r="AU113" s="1009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1008" t="s">
        <v>1119</v>
      </c>
      <c r="BV113" s="1009"/>
      <c r="BW113" s="1009"/>
      <c r="BX113" s="1009"/>
      <c r="BY113" s="1009"/>
      <c r="BZ113" s="1009"/>
      <c r="CA113" s="1009"/>
      <c r="CB113" s="1009"/>
      <c r="CC113" s="1009"/>
      <c r="CD113" s="1009"/>
      <c r="CE113" s="1009"/>
      <c r="CF113" s="1009"/>
      <c r="CG113" s="1009"/>
      <c r="CH113" s="1009"/>
      <c r="CI113" s="1009"/>
      <c r="CJ113" s="1009"/>
      <c r="CK113" s="1009"/>
      <c r="CL113" s="1009"/>
      <c r="CM113" s="1009"/>
      <c r="CN113" s="1009"/>
      <c r="CO113" s="1009"/>
      <c r="CP113" s="1009"/>
      <c r="CQ113" s="1009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1008" t="s">
        <v>1119</v>
      </c>
      <c r="DR113" s="1009"/>
      <c r="DS113" s="1009"/>
      <c r="DT113" s="1009"/>
      <c r="DU113" s="1009"/>
      <c r="DV113" s="1009"/>
      <c r="DW113" s="1009"/>
      <c r="DX113" s="1009"/>
      <c r="DY113" s="1009"/>
      <c r="DZ113" s="1009"/>
      <c r="EA113" s="1009"/>
      <c r="EB113" s="1009"/>
      <c r="EC113" s="1009"/>
      <c r="ED113" s="1009"/>
      <c r="EE113" s="1009"/>
      <c r="EF113" s="1009"/>
      <c r="EG113" s="1009"/>
      <c r="EH113" s="1009"/>
      <c r="EI113" s="1009"/>
      <c r="EJ113" s="1009"/>
      <c r="EK113" s="1009"/>
      <c r="EL113" s="1009"/>
      <c r="EM113" s="1009"/>
    </row>
    <row r="114" spans="1:143" ht="16.5">
      <c r="A114" s="185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1006"/>
      <c r="AI114" s="1006"/>
      <c r="AJ114" s="1006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41"/>
      <c r="AY114" s="241"/>
      <c r="AZ114" s="241"/>
      <c r="BA114" s="241"/>
      <c r="BB114" s="241"/>
      <c r="BC114" s="241"/>
      <c r="BD114" s="241"/>
      <c r="BE114" s="241"/>
      <c r="BF114" s="241"/>
      <c r="BG114" s="241"/>
      <c r="BH114" s="241"/>
      <c r="BI114" s="241"/>
      <c r="BJ114" s="241"/>
      <c r="BK114" s="241"/>
      <c r="BL114" s="241"/>
      <c r="BM114" s="241"/>
      <c r="BN114" s="241"/>
      <c r="BO114" s="241"/>
      <c r="BP114" s="241"/>
      <c r="BQ114" s="241"/>
      <c r="BR114" s="241"/>
      <c r="BS114" s="241"/>
      <c r="BT114" s="24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1006"/>
      <c r="CE114" s="1006"/>
      <c r="CF114" s="1006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/>
      <c r="DH114" s="241"/>
      <c r="DI114" s="241"/>
      <c r="DJ114" s="241"/>
      <c r="DK114" s="241"/>
      <c r="DL114" s="241"/>
      <c r="DM114" s="241"/>
      <c r="DN114" s="241"/>
      <c r="DO114" s="241"/>
      <c r="DP114" s="24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1006"/>
      <c r="EA114" s="1006"/>
      <c r="EB114" s="1006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16.5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  <c r="AI115" s="221"/>
      <c r="AJ115" s="221"/>
      <c r="AK115" s="221"/>
      <c r="AL115" s="221"/>
      <c r="AM115" s="221"/>
      <c r="AN115" s="221"/>
      <c r="AO115" s="221"/>
      <c r="AP115" s="221"/>
      <c r="AQ115" s="221"/>
      <c r="AR115" s="221"/>
      <c r="AS115" s="221"/>
      <c r="AT115" s="221"/>
      <c r="AU115" s="221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221"/>
      <c r="BT115" s="221"/>
      <c r="BU115" s="221"/>
      <c r="BV115" s="221"/>
      <c r="BW115" s="221"/>
      <c r="BX115" s="221"/>
      <c r="BY115" s="221"/>
      <c r="BZ115" s="221"/>
      <c r="CA115" s="221"/>
      <c r="CB115" s="221"/>
      <c r="CC115" s="221"/>
      <c r="CD115" s="221"/>
      <c r="CE115" s="221"/>
      <c r="CF115" s="221"/>
      <c r="CG115" s="221"/>
      <c r="CH115" s="221"/>
      <c r="CI115" s="221"/>
      <c r="CJ115" s="221"/>
      <c r="CK115" s="221"/>
      <c r="CL115" s="221"/>
      <c r="CM115" s="221"/>
      <c r="CN115" s="221"/>
      <c r="CO115" s="221"/>
      <c r="CP115" s="221"/>
      <c r="CQ115" s="221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221"/>
      <c r="DD115" s="221"/>
      <c r="DE115" s="221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221"/>
      <c r="DP115" s="221"/>
      <c r="DQ115" s="221"/>
      <c r="DR115" s="221"/>
      <c r="DS115" s="221"/>
      <c r="DT115" s="221"/>
      <c r="DU115" s="221"/>
      <c r="DV115" s="221"/>
      <c r="DW115" s="221"/>
      <c r="DX115" s="221"/>
      <c r="DY115" s="221"/>
      <c r="DZ115" s="221"/>
      <c r="EA115" s="221"/>
      <c r="EB115" s="221"/>
      <c r="EC115" s="221"/>
      <c r="ED115" s="221"/>
      <c r="EE115" s="221"/>
      <c r="EF115" s="221"/>
      <c r="EG115" s="221"/>
      <c r="EH115" s="221"/>
      <c r="EI115" s="221"/>
      <c r="EJ115" s="221"/>
      <c r="EK115" s="221"/>
      <c r="EL115" s="221"/>
      <c r="EM115" s="221"/>
    </row>
    <row r="116" spans="1:143" ht="32.25" customHeight="1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185"/>
      <c r="L116" s="185"/>
      <c r="M116" s="185"/>
      <c r="N116" s="221"/>
      <c r="O116" s="221"/>
      <c r="P116" s="221"/>
      <c r="Q116" s="221"/>
      <c r="R116" s="221"/>
      <c r="S116" s="221"/>
      <c r="T116" s="221"/>
      <c r="U116" s="221"/>
      <c r="V116" s="221"/>
      <c r="W116" s="1010" t="s">
        <v>783</v>
      </c>
      <c r="X116" s="1010"/>
      <c r="Y116" s="1010"/>
      <c r="Z116" s="1010"/>
      <c r="AA116" s="1010"/>
      <c r="AB116" s="1010"/>
      <c r="AC116" s="1010"/>
      <c r="AD116" s="1010"/>
      <c r="AE116" s="1010"/>
      <c r="AF116" s="1010"/>
      <c r="AG116" s="1010"/>
      <c r="AH116" s="1010"/>
      <c r="AI116" s="1010"/>
      <c r="AJ116" s="1010"/>
      <c r="AK116" s="1010"/>
      <c r="AL116" s="1010"/>
      <c r="AM116" s="1010"/>
      <c r="AN116" s="1010"/>
      <c r="AO116" s="1010"/>
      <c r="AP116" s="1010"/>
      <c r="AQ116" s="1010"/>
      <c r="AR116" s="1010"/>
      <c r="AS116" s="1010"/>
      <c r="AT116" s="1010"/>
      <c r="AU116" s="1010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185"/>
      <c r="BH116" s="185"/>
      <c r="BI116" s="185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10" t="s">
        <v>783</v>
      </c>
      <c r="BT116" s="1010"/>
      <c r="BU116" s="1010"/>
      <c r="BV116" s="1010"/>
      <c r="BW116" s="1010"/>
      <c r="BX116" s="1010"/>
      <c r="BY116" s="1010"/>
      <c r="BZ116" s="1010"/>
      <c r="CA116" s="1010"/>
      <c r="CB116" s="1010"/>
      <c r="CC116" s="1010"/>
      <c r="CD116" s="1010"/>
      <c r="CE116" s="1010"/>
      <c r="CF116" s="1010"/>
      <c r="CG116" s="1010"/>
      <c r="CH116" s="1010"/>
      <c r="CI116" s="1010"/>
      <c r="CJ116" s="1010"/>
      <c r="CK116" s="1010"/>
      <c r="CL116" s="1010"/>
      <c r="CM116" s="1010"/>
      <c r="CN116" s="1010"/>
      <c r="CO116" s="1010"/>
      <c r="CP116" s="1010"/>
      <c r="CQ116" s="1010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185"/>
      <c r="DD116" s="185"/>
      <c r="DE116" s="185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10" t="s">
        <v>783</v>
      </c>
      <c r="DP116" s="1010"/>
      <c r="DQ116" s="1010"/>
      <c r="DR116" s="1010"/>
      <c r="DS116" s="1010"/>
      <c r="DT116" s="1010"/>
      <c r="DU116" s="1010"/>
      <c r="DV116" s="1010"/>
      <c r="DW116" s="1010"/>
      <c r="DX116" s="1010"/>
      <c r="DY116" s="1010"/>
      <c r="DZ116" s="1010"/>
      <c r="EA116" s="1010"/>
      <c r="EB116" s="1010"/>
      <c r="EC116" s="1010"/>
      <c r="ED116" s="1010"/>
      <c r="EE116" s="1010"/>
      <c r="EF116" s="1010"/>
      <c r="EG116" s="1010"/>
      <c r="EH116" s="1010"/>
      <c r="EI116" s="1010"/>
      <c r="EJ116" s="1010"/>
      <c r="EK116" s="1010"/>
      <c r="EL116" s="1010"/>
      <c r="EM116" s="1010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1012" t="s">
        <v>551</v>
      </c>
      <c r="X117" s="1012"/>
      <c r="Y117" s="1012"/>
      <c r="Z117" s="1005">
        <f>$AF$33</f>
        <v>0</v>
      </c>
      <c r="AA117" s="1005"/>
      <c r="AB117" s="222" t="s">
        <v>524</v>
      </c>
      <c r="AC117" s="1005">
        <f>$AI$33</f>
        <v>0</v>
      </c>
      <c r="AD117" s="1005"/>
      <c r="AE117" s="1005"/>
      <c r="AF117" s="1005"/>
      <c r="AG117" s="1005"/>
      <c r="AH117" s="1005"/>
      <c r="AI117" s="1005"/>
      <c r="AJ117" s="1005">
        <f>$AP$33</f>
        <v>0</v>
      </c>
      <c r="AK117" s="1005"/>
      <c r="AL117" s="1005"/>
      <c r="AM117" s="1005"/>
      <c r="AN117" s="1013" t="s">
        <v>375</v>
      </c>
      <c r="AO117" s="1013"/>
      <c r="AP117" s="1004" t="s">
        <v>680</v>
      </c>
      <c r="AQ117" s="1004"/>
      <c r="AR117" s="1005">
        <f>$AB$29</f>
        <v>0</v>
      </c>
      <c r="AS117" s="1005"/>
      <c r="AT117" s="1005"/>
      <c r="AU117" s="1005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1012" t="s">
        <v>551</v>
      </c>
      <c r="BT117" s="1012"/>
      <c r="BU117" s="1012"/>
      <c r="BV117" s="1005">
        <f>$AF$33</f>
        <v>0</v>
      </c>
      <c r="BW117" s="1005"/>
      <c r="BX117" s="222" t="s">
        <v>524</v>
      </c>
      <c r="BY117" s="1005">
        <f>$AI$33</f>
        <v>0</v>
      </c>
      <c r="BZ117" s="1005"/>
      <c r="CA117" s="1005"/>
      <c r="CB117" s="1005"/>
      <c r="CC117" s="1005"/>
      <c r="CD117" s="1005"/>
      <c r="CE117" s="1005"/>
      <c r="CF117" s="1005">
        <f>$AP$33</f>
        <v>0</v>
      </c>
      <c r="CG117" s="1005"/>
      <c r="CH117" s="1005"/>
      <c r="CI117" s="1005"/>
      <c r="CJ117" s="1013" t="s">
        <v>375</v>
      </c>
      <c r="CK117" s="1013"/>
      <c r="CL117" s="1004" t="s">
        <v>680</v>
      </c>
      <c r="CM117" s="1004"/>
      <c r="CN117" s="1005">
        <f>$AB$29</f>
        <v>0</v>
      </c>
      <c r="CO117" s="1005"/>
      <c r="CP117" s="1005"/>
      <c r="CQ117" s="1005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1012" t="s">
        <v>551</v>
      </c>
      <c r="DP117" s="1012"/>
      <c r="DQ117" s="1012"/>
      <c r="DR117" s="1005">
        <f>$AF$33</f>
        <v>0</v>
      </c>
      <c r="DS117" s="1005"/>
      <c r="DT117" s="222" t="s">
        <v>524</v>
      </c>
      <c r="DU117" s="1005">
        <f>$AI$33</f>
        <v>0</v>
      </c>
      <c r="DV117" s="1005"/>
      <c r="DW117" s="1005"/>
      <c r="DX117" s="1005"/>
      <c r="DY117" s="1005"/>
      <c r="DZ117" s="1005"/>
      <c r="EA117" s="1005"/>
      <c r="EB117" s="1005">
        <f>$AP$33</f>
        <v>0</v>
      </c>
      <c r="EC117" s="1005"/>
      <c r="ED117" s="1005"/>
      <c r="EE117" s="1005"/>
      <c r="EF117" s="1013" t="s">
        <v>375</v>
      </c>
      <c r="EG117" s="1013"/>
      <c r="EH117" s="1004" t="s">
        <v>680</v>
      </c>
      <c r="EI117" s="1004"/>
      <c r="EJ117" s="1005">
        <f>$AB$29</f>
        <v>0</v>
      </c>
      <c r="EK117" s="1005"/>
      <c r="EL117" s="1005"/>
      <c r="EM117" s="1005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221"/>
      <c r="AI118" s="221"/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221"/>
      <c r="BH118" s="221"/>
      <c r="BI118" s="221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221"/>
      <c r="CE118" s="221"/>
      <c r="CF118" s="221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221"/>
      <c r="DD118" s="221"/>
      <c r="DE118" s="221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221"/>
      <c r="EA118" s="221"/>
      <c r="EB118" s="221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185"/>
      <c r="L119" s="185"/>
      <c r="M119" s="185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1006"/>
      <c r="AI119" s="1006"/>
      <c r="AJ119" s="1006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185"/>
      <c r="BH119" s="185"/>
      <c r="BI119" s="185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1006"/>
      <c r="CE119" s="1006"/>
      <c r="CF119" s="1006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185"/>
      <c r="DD119" s="185"/>
      <c r="DE119" s="185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1006"/>
      <c r="EA119" s="1006"/>
      <c r="EB119" s="1006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>
      <c r="A120" s="185"/>
      <c r="B120" s="221"/>
      <c r="C120" s="221"/>
      <c r="D120" s="221"/>
      <c r="E120" s="221"/>
      <c r="F120" s="221"/>
      <c r="G120" s="221"/>
      <c r="H120" s="221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  <c r="AN120" s="221"/>
      <c r="AO120" s="221"/>
      <c r="AP120" s="221"/>
      <c r="AQ120" s="221"/>
      <c r="AR120" s="221"/>
      <c r="AS120" s="221"/>
      <c r="AT120" s="221"/>
      <c r="AU120" s="221"/>
      <c r="AW120" s="185"/>
      <c r="AX120" s="221"/>
      <c r="AY120" s="221"/>
      <c r="AZ120" s="221"/>
      <c r="BA120" s="221"/>
      <c r="BB120" s="221"/>
      <c r="BC120" s="221"/>
      <c r="BD120" s="221"/>
      <c r="BE120" s="221"/>
      <c r="BF120" s="221"/>
      <c r="BG120" s="221"/>
      <c r="BH120" s="221"/>
      <c r="BI120" s="221"/>
      <c r="BJ120" s="221"/>
      <c r="BK120" s="221"/>
      <c r="BL120" s="221"/>
      <c r="BM120" s="221"/>
      <c r="BN120" s="221"/>
      <c r="BO120" s="221"/>
      <c r="BP120" s="221"/>
      <c r="BQ120" s="221"/>
      <c r="BR120" s="221"/>
      <c r="BS120" s="221"/>
      <c r="BT120" s="221"/>
      <c r="BU120" s="221"/>
      <c r="BV120" s="221"/>
      <c r="BW120" s="221"/>
      <c r="BX120" s="221"/>
      <c r="BY120" s="221"/>
      <c r="BZ120" s="221"/>
      <c r="CA120" s="221"/>
      <c r="CB120" s="221"/>
      <c r="CC120" s="221"/>
      <c r="CD120" s="221"/>
      <c r="CE120" s="221"/>
      <c r="CF120" s="221"/>
      <c r="CG120" s="221"/>
      <c r="CH120" s="221"/>
      <c r="CI120" s="221"/>
      <c r="CJ120" s="221"/>
      <c r="CK120" s="221"/>
      <c r="CL120" s="221"/>
      <c r="CM120" s="221"/>
      <c r="CN120" s="221"/>
      <c r="CO120" s="221"/>
      <c r="CP120" s="221"/>
      <c r="CQ120" s="221"/>
      <c r="CS120" s="185"/>
      <c r="CT120" s="221"/>
      <c r="CU120" s="221"/>
      <c r="CV120" s="221"/>
      <c r="CW120" s="221"/>
      <c r="CX120" s="221"/>
      <c r="CY120" s="221"/>
      <c r="CZ120" s="221"/>
      <c r="DA120" s="221"/>
      <c r="DB120" s="221"/>
      <c r="DC120" s="221"/>
      <c r="DD120" s="221"/>
      <c r="DE120" s="221"/>
      <c r="DF120" s="221"/>
      <c r="DG120" s="221"/>
      <c r="DH120" s="221"/>
      <c r="DI120" s="221"/>
      <c r="DJ120" s="221"/>
      <c r="DK120" s="221"/>
      <c r="DL120" s="221"/>
      <c r="DM120" s="221"/>
      <c r="DN120" s="221"/>
      <c r="DO120" s="221"/>
      <c r="DP120" s="221"/>
      <c r="DQ120" s="221"/>
      <c r="DR120" s="221"/>
      <c r="DS120" s="221"/>
      <c r="DT120" s="221"/>
      <c r="DU120" s="221"/>
      <c r="DV120" s="221"/>
      <c r="DW120" s="221"/>
      <c r="DX120" s="221"/>
      <c r="DY120" s="221"/>
      <c r="DZ120" s="221"/>
      <c r="EA120" s="221"/>
      <c r="EB120" s="221"/>
      <c r="EC120" s="221"/>
      <c r="ED120" s="221"/>
      <c r="EE120" s="221"/>
      <c r="EF120" s="221"/>
      <c r="EG120" s="221"/>
      <c r="EH120" s="221"/>
      <c r="EI120" s="221"/>
      <c r="EJ120" s="221"/>
      <c r="EK120" s="221"/>
      <c r="EL120" s="221"/>
      <c r="EM120" s="221"/>
    </row>
    <row r="121" spans="1:143" ht="16.5" customHeight="1">
      <c r="A121" s="185"/>
      <c r="B121" s="1007" t="s">
        <v>784</v>
      </c>
      <c r="C121" s="1007"/>
      <c r="D121" s="1007"/>
      <c r="E121" s="1007"/>
      <c r="F121" s="1007"/>
      <c r="G121" s="1007"/>
      <c r="H121" s="1007"/>
      <c r="I121" s="1007"/>
      <c r="J121" s="1007"/>
      <c r="K121" s="1007"/>
      <c r="L121" s="1007"/>
      <c r="M121" s="1007"/>
      <c r="N121" s="1007"/>
      <c r="O121" s="1007"/>
      <c r="P121" s="1007"/>
      <c r="Q121" s="1007"/>
      <c r="R121" s="1007"/>
      <c r="S121" s="1007"/>
      <c r="T121" s="1007"/>
      <c r="U121" s="1007"/>
      <c r="V121" s="1007"/>
      <c r="W121" s="1007"/>
      <c r="X121" s="1007"/>
      <c r="Y121" s="1007"/>
      <c r="Z121" s="1007"/>
      <c r="AA121" s="1007"/>
      <c r="AB121" s="1007"/>
      <c r="AC121" s="1007"/>
      <c r="AD121" s="1007"/>
      <c r="AE121" s="1007"/>
      <c r="AF121" s="1007"/>
      <c r="AG121" s="1007"/>
      <c r="AH121" s="1007"/>
      <c r="AI121" s="1007"/>
      <c r="AJ121" s="1007"/>
      <c r="AK121" s="1007"/>
      <c r="AL121" s="1007"/>
      <c r="AM121" s="1007"/>
      <c r="AN121" s="1007"/>
      <c r="AO121" s="1007"/>
      <c r="AP121" s="1007"/>
      <c r="AQ121" s="1007"/>
      <c r="AR121" s="1007"/>
      <c r="AS121" s="1007"/>
      <c r="AT121" s="1007"/>
      <c r="AU121" s="1007"/>
      <c r="AW121" s="185"/>
      <c r="AX121" s="1007" t="s">
        <v>784</v>
      </c>
      <c r="AY121" s="1007"/>
      <c r="AZ121" s="1007"/>
      <c r="BA121" s="1007"/>
      <c r="BB121" s="1007"/>
      <c r="BC121" s="1007"/>
      <c r="BD121" s="1007"/>
      <c r="BE121" s="1007"/>
      <c r="BF121" s="1007"/>
      <c r="BG121" s="1007"/>
      <c r="BH121" s="1007"/>
      <c r="BI121" s="1007"/>
      <c r="BJ121" s="1007"/>
      <c r="BK121" s="1007"/>
      <c r="BL121" s="1007"/>
      <c r="BM121" s="1007"/>
      <c r="BN121" s="1007"/>
      <c r="BO121" s="1007"/>
      <c r="BP121" s="1007"/>
      <c r="BQ121" s="1007"/>
      <c r="BR121" s="1007"/>
      <c r="BS121" s="1007"/>
      <c r="BT121" s="1007"/>
      <c r="BU121" s="1007"/>
      <c r="BV121" s="1007"/>
      <c r="BW121" s="1007"/>
      <c r="BX121" s="1007"/>
      <c r="BY121" s="1007"/>
      <c r="BZ121" s="1007"/>
      <c r="CA121" s="1007"/>
      <c r="CB121" s="1007"/>
      <c r="CC121" s="1007"/>
      <c r="CD121" s="1007"/>
      <c r="CE121" s="1007"/>
      <c r="CF121" s="1007"/>
      <c r="CG121" s="1007"/>
      <c r="CH121" s="1007"/>
      <c r="CI121" s="1007"/>
      <c r="CJ121" s="1007"/>
      <c r="CK121" s="1007"/>
      <c r="CL121" s="1007"/>
      <c r="CM121" s="1007"/>
      <c r="CN121" s="1007"/>
      <c r="CO121" s="1007"/>
      <c r="CP121" s="1007"/>
      <c r="CQ121" s="1007"/>
      <c r="CS121" s="185"/>
      <c r="CT121" s="1007" t="s">
        <v>784</v>
      </c>
      <c r="CU121" s="1007"/>
      <c r="CV121" s="1007"/>
      <c r="CW121" s="1007"/>
      <c r="CX121" s="1007"/>
      <c r="CY121" s="1007"/>
      <c r="CZ121" s="1007"/>
      <c r="DA121" s="1007"/>
      <c r="DB121" s="1007"/>
      <c r="DC121" s="1007"/>
      <c r="DD121" s="1007"/>
      <c r="DE121" s="1007"/>
      <c r="DF121" s="1007"/>
      <c r="DG121" s="1007"/>
      <c r="DH121" s="1007"/>
      <c r="DI121" s="1007"/>
      <c r="DJ121" s="1007"/>
      <c r="DK121" s="1007"/>
      <c r="DL121" s="1007"/>
      <c r="DM121" s="1007"/>
      <c r="DN121" s="1007"/>
      <c r="DO121" s="1007"/>
      <c r="DP121" s="1007"/>
      <c r="DQ121" s="1007"/>
      <c r="DR121" s="1007"/>
      <c r="DS121" s="1007"/>
      <c r="DT121" s="1007"/>
      <c r="DU121" s="1007"/>
      <c r="DV121" s="1007"/>
      <c r="DW121" s="1007"/>
      <c r="DX121" s="1007"/>
      <c r="DY121" s="1007"/>
      <c r="DZ121" s="1007"/>
      <c r="EA121" s="1007"/>
      <c r="EB121" s="1007"/>
      <c r="EC121" s="1007"/>
      <c r="ED121" s="1007"/>
      <c r="EE121" s="1007"/>
      <c r="EF121" s="1007"/>
      <c r="EG121" s="1007"/>
      <c r="EH121" s="1007"/>
      <c r="EI121" s="1007"/>
      <c r="EJ121" s="1007"/>
      <c r="EK121" s="1007"/>
      <c r="EL121" s="1007"/>
      <c r="EM121" s="1007"/>
    </row>
    <row r="122" spans="1:143" ht="18" customHeight="1">
      <c r="A122" s="185"/>
      <c r="B122" s="1007" t="s">
        <v>819</v>
      </c>
      <c r="C122" s="1007"/>
      <c r="D122" s="1007"/>
      <c r="E122" s="1007"/>
      <c r="F122" s="1007"/>
      <c r="G122" s="1007"/>
      <c r="H122" s="1007"/>
      <c r="I122" s="1007"/>
      <c r="J122" s="1007"/>
      <c r="K122" s="1007"/>
      <c r="L122" s="1007"/>
      <c r="M122" s="1007"/>
      <c r="N122" s="1007"/>
      <c r="O122" s="1007"/>
      <c r="P122" s="1007"/>
      <c r="Q122" s="1007"/>
      <c r="R122" s="1007"/>
      <c r="S122" s="1007"/>
      <c r="T122" s="1007"/>
      <c r="U122" s="1007"/>
      <c r="V122" s="1007"/>
      <c r="W122" s="1007"/>
      <c r="X122" s="1007"/>
      <c r="Y122" s="1007"/>
      <c r="Z122" s="1007"/>
      <c r="AA122" s="1007"/>
      <c r="AB122" s="1007"/>
      <c r="AC122" s="1007"/>
      <c r="AD122" s="1007"/>
      <c r="AE122" s="1007"/>
      <c r="AF122" s="1007"/>
      <c r="AG122" s="1007"/>
      <c r="AH122" s="1007"/>
      <c r="AI122" s="1007"/>
      <c r="AJ122" s="1007"/>
      <c r="AK122" s="1007"/>
      <c r="AL122" s="1007"/>
      <c r="AM122" s="1007"/>
      <c r="AN122" s="1007"/>
      <c r="AO122" s="1007"/>
      <c r="AP122" s="1007"/>
      <c r="AQ122" s="1007"/>
      <c r="AR122" s="1007"/>
      <c r="AS122" s="1007"/>
      <c r="AT122" s="1007"/>
      <c r="AU122" s="1007"/>
      <c r="AW122" s="185"/>
      <c r="AX122" s="1007" t="s">
        <v>819</v>
      </c>
      <c r="AY122" s="1007"/>
      <c r="AZ122" s="1007"/>
      <c r="BA122" s="1007"/>
      <c r="BB122" s="1007"/>
      <c r="BC122" s="1007"/>
      <c r="BD122" s="1007"/>
      <c r="BE122" s="1007"/>
      <c r="BF122" s="1007"/>
      <c r="BG122" s="1007"/>
      <c r="BH122" s="1007"/>
      <c r="BI122" s="1007"/>
      <c r="BJ122" s="1007"/>
      <c r="BK122" s="1007"/>
      <c r="BL122" s="1007"/>
      <c r="BM122" s="1007"/>
      <c r="BN122" s="1007"/>
      <c r="BO122" s="1007"/>
      <c r="BP122" s="1007"/>
      <c r="BQ122" s="1007"/>
      <c r="BR122" s="1007"/>
      <c r="BS122" s="1007"/>
      <c r="BT122" s="1007"/>
      <c r="BU122" s="1007"/>
      <c r="BV122" s="1007"/>
      <c r="BW122" s="1007"/>
      <c r="BX122" s="1007"/>
      <c r="BY122" s="1007"/>
      <c r="BZ122" s="1007"/>
      <c r="CA122" s="1007"/>
      <c r="CB122" s="1007"/>
      <c r="CC122" s="1007"/>
      <c r="CD122" s="1007"/>
      <c r="CE122" s="1007"/>
      <c r="CF122" s="1007"/>
      <c r="CG122" s="1007"/>
      <c r="CH122" s="1007"/>
      <c r="CI122" s="1007"/>
      <c r="CJ122" s="1007"/>
      <c r="CK122" s="1007"/>
      <c r="CL122" s="1007"/>
      <c r="CM122" s="1007"/>
      <c r="CN122" s="1007"/>
      <c r="CO122" s="1007"/>
      <c r="CP122" s="1007"/>
      <c r="CQ122" s="1007"/>
      <c r="CS122" s="185"/>
      <c r="CT122" s="1007" t="s">
        <v>819</v>
      </c>
      <c r="CU122" s="1007"/>
      <c r="CV122" s="1007"/>
      <c r="CW122" s="1007"/>
      <c r="CX122" s="1007"/>
      <c r="CY122" s="1007"/>
      <c r="CZ122" s="1007"/>
      <c r="DA122" s="1007"/>
      <c r="DB122" s="1007"/>
      <c r="DC122" s="1007"/>
      <c r="DD122" s="1007"/>
      <c r="DE122" s="1007"/>
      <c r="DF122" s="1007"/>
      <c r="DG122" s="1007"/>
      <c r="DH122" s="1007"/>
      <c r="DI122" s="1007"/>
      <c r="DJ122" s="1007"/>
      <c r="DK122" s="1007"/>
      <c r="DL122" s="1007"/>
      <c r="DM122" s="1007"/>
      <c r="DN122" s="1007"/>
      <c r="DO122" s="1007"/>
      <c r="DP122" s="1007"/>
      <c r="DQ122" s="1007"/>
      <c r="DR122" s="1007"/>
      <c r="DS122" s="1007"/>
      <c r="DT122" s="1007"/>
      <c r="DU122" s="1007"/>
      <c r="DV122" s="1007"/>
      <c r="DW122" s="1007"/>
      <c r="DX122" s="1007"/>
      <c r="DY122" s="1007"/>
      <c r="DZ122" s="1007"/>
      <c r="EA122" s="1007"/>
      <c r="EB122" s="1007"/>
      <c r="EC122" s="1007"/>
      <c r="ED122" s="1007"/>
      <c r="EE122" s="1007"/>
      <c r="EF122" s="1007"/>
      <c r="EG122" s="1007"/>
      <c r="EH122" s="1007"/>
      <c r="EI122" s="1007"/>
      <c r="EJ122" s="1007"/>
      <c r="EK122" s="1007"/>
      <c r="EL122" s="1007"/>
      <c r="EM122" s="1007"/>
    </row>
    <row r="123" spans="1:143" ht="16.5">
      <c r="A123" s="185"/>
      <c r="B123" s="1007"/>
      <c r="C123" s="1007"/>
      <c r="D123" s="1007"/>
      <c r="E123" s="1007"/>
      <c r="F123" s="1007"/>
      <c r="G123" s="1007"/>
      <c r="H123" s="1007"/>
      <c r="I123" s="1007"/>
      <c r="J123" s="1007"/>
      <c r="K123" s="1007"/>
      <c r="L123" s="1007"/>
      <c r="M123" s="1007"/>
      <c r="N123" s="1007"/>
      <c r="O123" s="1007"/>
      <c r="P123" s="1007"/>
      <c r="Q123" s="1007"/>
      <c r="R123" s="1007"/>
      <c r="S123" s="1007"/>
      <c r="T123" s="1007"/>
      <c r="U123" s="1007"/>
      <c r="V123" s="1007"/>
      <c r="W123" s="1007"/>
      <c r="X123" s="1007"/>
      <c r="Y123" s="1007"/>
      <c r="Z123" s="1007"/>
      <c r="AA123" s="1007"/>
      <c r="AB123" s="1007"/>
      <c r="AC123" s="1007"/>
      <c r="AD123" s="1007"/>
      <c r="AE123" s="1007"/>
      <c r="AF123" s="1007"/>
      <c r="AG123" s="1007"/>
      <c r="AH123" s="1007"/>
      <c r="AI123" s="1007"/>
      <c r="AJ123" s="1007"/>
      <c r="AK123" s="1007"/>
      <c r="AL123" s="1007"/>
      <c r="AM123" s="1007"/>
      <c r="AN123" s="1007"/>
      <c r="AO123" s="1007"/>
      <c r="AP123" s="1007"/>
      <c r="AQ123" s="1007"/>
      <c r="AR123" s="1007"/>
      <c r="AS123" s="1007"/>
      <c r="AT123" s="1007"/>
      <c r="AU123" s="1007"/>
      <c r="AW123" s="185"/>
      <c r="AX123" s="1007"/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  <c r="BT123" s="1007"/>
      <c r="BU123" s="1007"/>
      <c r="BV123" s="1007"/>
      <c r="BW123" s="1007"/>
      <c r="BX123" s="1007"/>
      <c r="BY123" s="1007"/>
      <c r="BZ123" s="1007"/>
      <c r="CA123" s="1007"/>
      <c r="CB123" s="1007"/>
      <c r="CC123" s="1007"/>
      <c r="CD123" s="1007"/>
      <c r="CE123" s="1007"/>
      <c r="CF123" s="1007"/>
      <c r="CG123" s="1007"/>
      <c r="CH123" s="1007"/>
      <c r="CI123" s="1007"/>
      <c r="CJ123" s="1007"/>
      <c r="CK123" s="1007"/>
      <c r="CL123" s="1007"/>
      <c r="CM123" s="1007"/>
      <c r="CN123" s="1007"/>
      <c r="CO123" s="1007"/>
      <c r="CP123" s="1007"/>
      <c r="CQ123" s="1007"/>
      <c r="CS123" s="185"/>
      <c r="CT123" s="1007"/>
      <c r="CU123" s="1007"/>
      <c r="CV123" s="1007"/>
      <c r="CW123" s="1007"/>
      <c r="CX123" s="1007"/>
      <c r="CY123" s="1007"/>
      <c r="CZ123" s="1007"/>
      <c r="DA123" s="1007"/>
      <c r="DB123" s="1007"/>
      <c r="DC123" s="1007"/>
      <c r="DD123" s="1007"/>
      <c r="DE123" s="1007"/>
      <c r="DF123" s="1007"/>
      <c r="DG123" s="1007"/>
      <c r="DH123" s="1007"/>
      <c r="DI123" s="1007"/>
      <c r="DJ123" s="1007"/>
      <c r="DK123" s="1007"/>
      <c r="DL123" s="1007"/>
      <c r="DM123" s="1007"/>
      <c r="DN123" s="1007"/>
      <c r="DO123" s="1007"/>
      <c r="DP123" s="1007"/>
      <c r="DQ123" s="1007"/>
      <c r="DR123" s="1007"/>
      <c r="DS123" s="1007"/>
      <c r="DT123" s="1007"/>
      <c r="DU123" s="1007"/>
      <c r="DV123" s="1007"/>
      <c r="DW123" s="1007"/>
      <c r="DX123" s="1007"/>
      <c r="DY123" s="1007"/>
      <c r="DZ123" s="1007"/>
      <c r="EA123" s="1007"/>
      <c r="EB123" s="1007"/>
      <c r="EC123" s="1007"/>
      <c r="ED123" s="1007"/>
      <c r="EE123" s="1007"/>
      <c r="EF123" s="1007"/>
      <c r="EG123" s="1007"/>
      <c r="EH123" s="1007"/>
      <c r="EI123" s="1007"/>
      <c r="EJ123" s="1007"/>
      <c r="EK123" s="1007"/>
      <c r="EL123" s="1007"/>
      <c r="EM123" s="1007"/>
    </row>
    <row r="124" spans="1:143" ht="18.75" customHeight="1">
      <c r="A124" s="185"/>
      <c r="B124" s="1000">
        <f>I$25</f>
        <v>0</v>
      </c>
      <c r="C124" s="1000"/>
      <c r="D124" s="1000"/>
      <c r="E124" s="1000"/>
      <c r="F124" s="1000"/>
      <c r="G124" s="1000"/>
      <c r="H124" s="1000"/>
      <c r="I124" s="1000"/>
      <c r="J124" s="1000"/>
      <c r="K124" s="1000"/>
      <c r="L124" s="1000"/>
      <c r="M124" s="1000"/>
      <c r="N124" s="1000"/>
      <c r="O124" s="1000"/>
      <c r="P124" s="1000"/>
      <c r="Q124" s="1000"/>
      <c r="R124" s="1000"/>
      <c r="S124" s="1000"/>
      <c r="T124" s="1000"/>
      <c r="U124" s="1000"/>
      <c r="V124" s="1000"/>
      <c r="W124" s="1000"/>
      <c r="X124" s="1000"/>
      <c r="Y124" s="1000"/>
      <c r="Z124" s="185"/>
      <c r="AA124" s="185"/>
      <c r="AB124" s="185"/>
      <c r="AC124" s="1001" t="s">
        <v>692</v>
      </c>
      <c r="AD124" s="1001"/>
      <c r="AE124" s="1001"/>
      <c r="AF124" s="1002">
        <f>J$26</f>
        <v>0</v>
      </c>
      <c r="AG124" s="1002"/>
      <c r="AH124" s="198" t="s">
        <v>524</v>
      </c>
      <c r="AI124" s="1002">
        <f>O$26</f>
        <v>0</v>
      </c>
      <c r="AJ124" s="1002"/>
      <c r="AK124" s="1002"/>
      <c r="AL124" s="1002"/>
      <c r="AM124" s="1002"/>
      <c r="AN124" s="1002"/>
      <c r="AO124" s="1002"/>
      <c r="AP124" s="1002">
        <f>AK$26</f>
        <v>0</v>
      </c>
      <c r="AQ124" s="1002"/>
      <c r="AR124" s="1002"/>
      <c r="AS124" s="1002"/>
      <c r="AT124" s="1003" t="s">
        <v>375</v>
      </c>
      <c r="AU124" s="1003"/>
      <c r="AW124" s="185"/>
      <c r="AX124" s="1000">
        <f>BE$25</f>
        <v>0</v>
      </c>
      <c r="AY124" s="1000"/>
      <c r="AZ124" s="1000"/>
      <c r="BA124" s="1000"/>
      <c r="BB124" s="1000"/>
      <c r="BC124" s="1000"/>
      <c r="BD124" s="1000"/>
      <c r="BE124" s="1000"/>
      <c r="BF124" s="1000"/>
      <c r="BG124" s="1000"/>
      <c r="BH124" s="1000"/>
      <c r="BI124" s="1000"/>
      <c r="BJ124" s="1000"/>
      <c r="BK124" s="1000"/>
      <c r="BL124" s="1000"/>
      <c r="BM124" s="1000"/>
      <c r="BN124" s="1000"/>
      <c r="BO124" s="1000"/>
      <c r="BP124" s="1000"/>
      <c r="BQ124" s="1000"/>
      <c r="BR124" s="1000"/>
      <c r="BS124" s="1000"/>
      <c r="BT124" s="1000"/>
      <c r="BU124" s="1000"/>
      <c r="BV124" s="185"/>
      <c r="BW124" s="185"/>
      <c r="BX124" s="185"/>
      <c r="BY124" s="1001" t="s">
        <v>692</v>
      </c>
      <c r="BZ124" s="1001"/>
      <c r="CA124" s="1001"/>
      <c r="CB124" s="1002">
        <f>BF$26</f>
        <v>0</v>
      </c>
      <c r="CC124" s="1002"/>
      <c r="CD124" s="198" t="s">
        <v>524</v>
      </c>
      <c r="CE124" s="1002">
        <f>BK$26</f>
        <v>0</v>
      </c>
      <c r="CF124" s="1002"/>
      <c r="CG124" s="1002"/>
      <c r="CH124" s="1002"/>
      <c r="CI124" s="1002"/>
      <c r="CJ124" s="1002"/>
      <c r="CK124" s="1002"/>
      <c r="CL124" s="1002">
        <f>CG$26</f>
        <v>0</v>
      </c>
      <c r="CM124" s="1002"/>
      <c r="CN124" s="1002"/>
      <c r="CO124" s="1002"/>
      <c r="CP124" s="1003" t="s">
        <v>375</v>
      </c>
      <c r="CQ124" s="1003"/>
      <c r="CS124" s="185"/>
      <c r="CT124" s="1000">
        <f>DA$25</f>
        <v>0</v>
      </c>
      <c r="CU124" s="1000"/>
      <c r="CV124" s="1000"/>
      <c r="CW124" s="1000"/>
      <c r="CX124" s="1000"/>
      <c r="CY124" s="1000"/>
      <c r="CZ124" s="1000"/>
      <c r="DA124" s="1000"/>
      <c r="DB124" s="1000"/>
      <c r="DC124" s="1000"/>
      <c r="DD124" s="1000"/>
      <c r="DE124" s="1000"/>
      <c r="DF124" s="1000"/>
      <c r="DG124" s="1000"/>
      <c r="DH124" s="1000"/>
      <c r="DI124" s="1000"/>
      <c r="DJ124" s="1000"/>
      <c r="DK124" s="1000"/>
      <c r="DL124" s="1000"/>
      <c r="DM124" s="1000"/>
      <c r="DN124" s="1000"/>
      <c r="DO124" s="1000"/>
      <c r="DP124" s="1000"/>
      <c r="DQ124" s="1000"/>
      <c r="DR124" s="185"/>
      <c r="DS124" s="185"/>
      <c r="DT124" s="185"/>
      <c r="DU124" s="1001" t="s">
        <v>692</v>
      </c>
      <c r="DV124" s="1001"/>
      <c r="DW124" s="1001"/>
      <c r="DX124" s="1002">
        <f>DB$26</f>
        <v>0</v>
      </c>
      <c r="DY124" s="1002"/>
      <c r="DZ124" s="198" t="s">
        <v>524</v>
      </c>
      <c r="EA124" s="1002">
        <f>DG$26</f>
        <v>0</v>
      </c>
      <c r="EB124" s="1002"/>
      <c r="EC124" s="1002"/>
      <c r="ED124" s="1002"/>
      <c r="EE124" s="1002"/>
      <c r="EF124" s="1002"/>
      <c r="EG124" s="1002"/>
      <c r="EH124" s="1002">
        <f>EC$26</f>
        <v>0</v>
      </c>
      <c r="EI124" s="1002"/>
      <c r="EJ124" s="1002"/>
      <c r="EK124" s="1002"/>
      <c r="EL124" s="1003" t="s">
        <v>375</v>
      </c>
      <c r="EM124" s="1003"/>
    </row>
    <row r="125" spans="1:143" ht="16.5">
      <c r="A125" s="185"/>
      <c r="B125" s="221"/>
      <c r="C125" s="221"/>
      <c r="D125" s="221"/>
      <c r="E125" s="221"/>
      <c r="F125" s="221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W125" s="185"/>
      <c r="AX125" s="221"/>
      <c r="AY125" s="221"/>
      <c r="AZ125" s="221"/>
      <c r="BA125" s="221"/>
      <c r="BB125" s="221"/>
      <c r="BC125" s="221"/>
      <c r="BD125" s="221"/>
      <c r="BE125" s="221"/>
      <c r="BF125" s="221"/>
      <c r="BG125" s="221"/>
      <c r="BH125" s="221"/>
      <c r="BI125" s="221"/>
      <c r="BJ125" s="221"/>
      <c r="BK125" s="221"/>
      <c r="BL125" s="221"/>
      <c r="BM125" s="221"/>
      <c r="BN125" s="221"/>
      <c r="BO125" s="221"/>
      <c r="BP125" s="221"/>
      <c r="BQ125" s="221"/>
      <c r="BR125" s="221"/>
      <c r="BS125" s="221"/>
      <c r="BT125" s="221"/>
      <c r="BU125" s="221"/>
      <c r="BV125" s="221"/>
      <c r="BW125" s="221"/>
      <c r="BX125" s="221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3"/>
      <c r="CJ125" s="223"/>
      <c r="CK125" s="223"/>
      <c r="CL125" s="223"/>
      <c r="CM125" s="223"/>
      <c r="CN125" s="223"/>
      <c r="CO125" s="223"/>
      <c r="CP125" s="223"/>
      <c r="CQ125" s="223"/>
      <c r="CS125" s="185"/>
      <c r="CT125" s="221"/>
      <c r="CU125" s="221"/>
      <c r="CV125" s="221"/>
      <c r="CW125" s="221"/>
      <c r="CX125" s="221"/>
      <c r="CY125" s="221"/>
      <c r="CZ125" s="221"/>
      <c r="DA125" s="221"/>
      <c r="DB125" s="221"/>
      <c r="DC125" s="221"/>
      <c r="DD125" s="221"/>
      <c r="DE125" s="221"/>
      <c r="DF125" s="221"/>
      <c r="DG125" s="221"/>
      <c r="DH125" s="221"/>
      <c r="DI125" s="221"/>
      <c r="DJ125" s="221"/>
      <c r="DK125" s="221"/>
      <c r="DL125" s="221"/>
      <c r="DM125" s="221"/>
      <c r="DN125" s="221"/>
      <c r="DO125" s="221"/>
      <c r="DP125" s="221"/>
      <c r="DQ125" s="221"/>
      <c r="DR125" s="221"/>
      <c r="DS125" s="221"/>
      <c r="DT125" s="221"/>
      <c r="DU125" s="223"/>
      <c r="DV125" s="223"/>
      <c r="DW125" s="223"/>
      <c r="DX125" s="223"/>
      <c r="DY125" s="223"/>
      <c r="DZ125" s="223"/>
      <c r="EA125" s="223"/>
      <c r="EB125" s="223"/>
      <c r="EC125" s="223"/>
      <c r="ED125" s="223"/>
      <c r="EE125" s="223"/>
      <c r="EF125" s="223"/>
      <c r="EG125" s="223"/>
      <c r="EH125" s="223"/>
      <c r="EI125" s="223"/>
      <c r="EJ125" s="223"/>
      <c r="EK125" s="223"/>
      <c r="EL125" s="223"/>
      <c r="EM125" s="223"/>
    </row>
    <row r="126" spans="1:143" ht="18.75">
      <c r="A126" s="185"/>
      <c r="B126" s="233"/>
      <c r="C126" s="234"/>
      <c r="D126" s="234"/>
      <c r="E126" s="234" t="s">
        <v>737</v>
      </c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/>
      <c r="AN126" s="234"/>
      <c r="AO126" s="235"/>
      <c r="AP126" s="235"/>
      <c r="AQ126" s="235"/>
      <c r="AR126" s="235"/>
      <c r="AS126" s="1129" t="e">
        <f>I$6</f>
        <v>#VALUE!</v>
      </c>
      <c r="AT126" s="1129"/>
      <c r="AU126" s="1129"/>
      <c r="AW126" s="185"/>
      <c r="AX126" s="233"/>
      <c r="AY126" s="234"/>
      <c r="AZ126" s="234"/>
      <c r="BA126" s="234" t="s">
        <v>737</v>
      </c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34"/>
      <c r="BS126" s="234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4"/>
      <c r="CJ126" s="234"/>
      <c r="CK126" s="235"/>
      <c r="CL126" s="235"/>
      <c r="CM126" s="235"/>
      <c r="CN126" s="235"/>
      <c r="CO126" s="1129" t="e">
        <f>BE$6</f>
        <v>#VALUE!</v>
      </c>
      <c r="CP126" s="1129"/>
      <c r="CQ126" s="1129"/>
      <c r="CS126" s="185"/>
      <c r="CT126" s="233"/>
      <c r="CU126" s="234"/>
      <c r="CV126" s="234"/>
      <c r="CW126" s="234" t="s">
        <v>737</v>
      </c>
      <c r="CX126" s="234"/>
      <c r="CY126" s="234"/>
      <c r="CZ126" s="234"/>
      <c r="DA126" s="234"/>
      <c r="DB126" s="234"/>
      <c r="DC126" s="234"/>
      <c r="DD126" s="234"/>
      <c r="DE126" s="234"/>
      <c r="DF126" s="234"/>
      <c r="DG126" s="234"/>
      <c r="DH126" s="234"/>
      <c r="DI126" s="234"/>
      <c r="DJ126" s="234"/>
      <c r="DK126" s="234"/>
      <c r="DL126" s="234"/>
      <c r="DM126" s="234"/>
      <c r="DN126" s="234"/>
      <c r="DO126" s="234"/>
      <c r="DP126" s="234"/>
      <c r="DQ126" s="234"/>
      <c r="DR126" s="234"/>
      <c r="DS126" s="234"/>
      <c r="DT126" s="234"/>
      <c r="DU126" s="234"/>
      <c r="DV126" s="234"/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5"/>
      <c r="EH126" s="235"/>
      <c r="EI126" s="235"/>
      <c r="EJ126" s="235"/>
      <c r="EK126" s="1129" t="e">
        <f>DA$6</f>
        <v>#VALUE!</v>
      </c>
      <c r="EL126" s="1129"/>
      <c r="EM126" s="1129"/>
    </row>
    <row r="127" spans="1:143" ht="18.75">
      <c r="A127" s="185"/>
      <c r="B127" s="1130" t="s">
        <v>738</v>
      </c>
      <c r="C127" s="1130"/>
      <c r="D127" s="1130"/>
      <c r="E127" s="1130"/>
      <c r="F127" s="1130"/>
      <c r="G127" s="1130"/>
      <c r="H127" s="1130"/>
      <c r="I127" s="1130"/>
      <c r="J127" s="1130"/>
      <c r="K127" s="1130"/>
      <c r="L127" s="1130"/>
      <c r="M127" s="1130"/>
      <c r="N127" s="1130"/>
      <c r="O127" s="1130"/>
      <c r="P127" s="1130"/>
      <c r="Q127" s="1130"/>
      <c r="R127" s="1130"/>
      <c r="S127" s="1130"/>
      <c r="T127" s="1130"/>
      <c r="U127" s="1130"/>
      <c r="V127" s="1130"/>
      <c r="W127" s="1130"/>
      <c r="X127" s="1130"/>
      <c r="Y127" s="1130"/>
      <c r="Z127" s="1130"/>
      <c r="AA127" s="1130"/>
      <c r="AB127" s="1130"/>
      <c r="AC127" s="1130"/>
      <c r="AD127" s="1130"/>
      <c r="AE127" s="1130"/>
      <c r="AF127" s="1130"/>
      <c r="AG127" s="1130"/>
      <c r="AH127" s="1130"/>
      <c r="AI127" s="1130"/>
      <c r="AJ127" s="1130"/>
      <c r="AK127" s="1130"/>
      <c r="AL127" s="1130"/>
      <c r="AM127" s="1130"/>
      <c r="AN127" s="1130"/>
      <c r="AO127" s="1130"/>
      <c r="AP127" s="1130"/>
      <c r="AQ127" s="1130"/>
      <c r="AR127" s="1130"/>
      <c r="AS127" s="1130"/>
      <c r="AT127" s="1130"/>
      <c r="AU127" s="1130"/>
      <c r="AW127" s="185"/>
      <c r="AX127" s="1130" t="s">
        <v>738</v>
      </c>
      <c r="AY127" s="1130"/>
      <c r="AZ127" s="1130"/>
      <c r="BA127" s="1130"/>
      <c r="BB127" s="1130"/>
      <c r="BC127" s="1130"/>
      <c r="BD127" s="1130"/>
      <c r="BE127" s="1130"/>
      <c r="BF127" s="1130"/>
      <c r="BG127" s="1130"/>
      <c r="BH127" s="1130"/>
      <c r="BI127" s="1130"/>
      <c r="BJ127" s="1130"/>
      <c r="BK127" s="1130"/>
      <c r="BL127" s="1130"/>
      <c r="BM127" s="1130"/>
      <c r="BN127" s="1130"/>
      <c r="BO127" s="1130"/>
      <c r="BP127" s="1130"/>
      <c r="BQ127" s="1130"/>
      <c r="BR127" s="1130"/>
      <c r="BS127" s="1130"/>
      <c r="BT127" s="1130"/>
      <c r="BU127" s="1130"/>
      <c r="BV127" s="1130"/>
      <c r="BW127" s="1130"/>
      <c r="BX127" s="1130"/>
      <c r="BY127" s="1130"/>
      <c r="BZ127" s="1130"/>
      <c r="CA127" s="1130"/>
      <c r="CB127" s="1130"/>
      <c r="CC127" s="1130"/>
      <c r="CD127" s="1130"/>
      <c r="CE127" s="1130"/>
      <c r="CF127" s="1130"/>
      <c r="CG127" s="1130"/>
      <c r="CH127" s="1130"/>
      <c r="CI127" s="1130"/>
      <c r="CJ127" s="1130"/>
      <c r="CK127" s="1130"/>
      <c r="CL127" s="1130"/>
      <c r="CM127" s="1130"/>
      <c r="CN127" s="1130"/>
      <c r="CO127" s="1130"/>
      <c r="CP127" s="1130"/>
      <c r="CQ127" s="1130"/>
      <c r="CS127" s="185"/>
      <c r="CT127" s="1130" t="s">
        <v>738</v>
      </c>
      <c r="CU127" s="1130"/>
      <c r="CV127" s="1130"/>
      <c r="CW127" s="1130"/>
      <c r="CX127" s="1130"/>
      <c r="CY127" s="1130"/>
      <c r="CZ127" s="1130"/>
      <c r="DA127" s="1130"/>
      <c r="DB127" s="1130"/>
      <c r="DC127" s="1130"/>
      <c r="DD127" s="1130"/>
      <c r="DE127" s="1130"/>
      <c r="DF127" s="1130"/>
      <c r="DG127" s="1130"/>
      <c r="DH127" s="1130"/>
      <c r="DI127" s="1130"/>
      <c r="DJ127" s="1130"/>
      <c r="DK127" s="1130"/>
      <c r="DL127" s="1130"/>
      <c r="DM127" s="1130"/>
      <c r="DN127" s="1130"/>
      <c r="DO127" s="1130"/>
      <c r="DP127" s="1130"/>
      <c r="DQ127" s="1130"/>
      <c r="DR127" s="1130"/>
      <c r="DS127" s="1130"/>
      <c r="DT127" s="1130"/>
      <c r="DU127" s="1130"/>
      <c r="DV127" s="1130"/>
      <c r="DW127" s="1130"/>
      <c r="DX127" s="1130"/>
      <c r="DY127" s="1130"/>
      <c r="DZ127" s="1130"/>
      <c r="EA127" s="1130"/>
      <c r="EB127" s="1130"/>
      <c r="EC127" s="1130"/>
      <c r="ED127" s="1130"/>
      <c r="EE127" s="1130"/>
      <c r="EF127" s="1130"/>
      <c r="EG127" s="1130"/>
      <c r="EH127" s="1130"/>
      <c r="EI127" s="1130"/>
      <c r="EJ127" s="1130"/>
      <c r="EK127" s="1130"/>
      <c r="EL127" s="1130"/>
      <c r="EM127" s="1130"/>
    </row>
    <row r="128" spans="1:143" ht="18.75" customHeight="1">
      <c r="A128" s="185"/>
      <c r="B128" s="1115">
        <f>I$10</f>
        <v>0</v>
      </c>
      <c r="C128" s="1115"/>
      <c r="D128" s="1115"/>
      <c r="E128" s="1115"/>
      <c r="F128" s="1115"/>
      <c r="G128" s="1115"/>
      <c r="H128" s="1115"/>
      <c r="I128" s="1115"/>
      <c r="J128" s="1115"/>
      <c r="K128" s="1115"/>
      <c r="L128" s="1115"/>
      <c r="M128" s="1115"/>
      <c r="N128" s="1115"/>
      <c r="O128" s="1115"/>
      <c r="P128" s="1115"/>
      <c r="Q128" s="1115"/>
      <c r="R128" s="1115"/>
      <c r="S128" s="1115"/>
      <c r="T128" s="1115"/>
      <c r="U128" s="1115"/>
      <c r="V128" s="1115"/>
      <c r="W128" s="1115"/>
      <c r="X128" s="1115"/>
      <c r="Y128" s="1115"/>
      <c r="Z128" s="1115"/>
      <c r="AA128" s="1115"/>
      <c r="AB128" s="1115"/>
      <c r="AC128" s="1115"/>
      <c r="AD128" s="1115"/>
      <c r="AE128" s="1115"/>
      <c r="AF128" s="1115"/>
      <c r="AG128" s="1115"/>
      <c r="AH128" s="1115"/>
      <c r="AI128" s="1115"/>
      <c r="AJ128" s="1116" t="s">
        <v>739</v>
      </c>
      <c r="AK128" s="1116"/>
      <c r="AL128" s="1116"/>
      <c r="AM128" s="1116"/>
      <c r="AN128" s="1116"/>
      <c r="AO128" s="1116"/>
      <c r="AP128" s="1116"/>
      <c r="AQ128" s="1116"/>
      <c r="AR128" s="1116"/>
      <c r="AS128" s="1116"/>
      <c r="AT128" s="1116"/>
      <c r="AU128" s="1116"/>
      <c r="AW128" s="185"/>
      <c r="AX128" s="1115">
        <f>BE$10</f>
        <v>0</v>
      </c>
      <c r="AY128" s="1115"/>
      <c r="AZ128" s="1115"/>
      <c r="BA128" s="1115"/>
      <c r="BB128" s="1115"/>
      <c r="BC128" s="1115"/>
      <c r="BD128" s="1115"/>
      <c r="BE128" s="1115"/>
      <c r="BF128" s="1115"/>
      <c r="BG128" s="1115"/>
      <c r="BH128" s="1115"/>
      <c r="BI128" s="1115"/>
      <c r="BJ128" s="1115"/>
      <c r="BK128" s="1115"/>
      <c r="BL128" s="1115"/>
      <c r="BM128" s="1115"/>
      <c r="BN128" s="1115"/>
      <c r="BO128" s="1115"/>
      <c r="BP128" s="1115"/>
      <c r="BQ128" s="1115"/>
      <c r="BR128" s="1115"/>
      <c r="BS128" s="1115"/>
      <c r="BT128" s="1115"/>
      <c r="BU128" s="1115"/>
      <c r="BV128" s="1115"/>
      <c r="BW128" s="1115"/>
      <c r="BX128" s="1115"/>
      <c r="BY128" s="1115"/>
      <c r="BZ128" s="1115"/>
      <c r="CA128" s="1115"/>
      <c r="CB128" s="1115"/>
      <c r="CC128" s="1115"/>
      <c r="CD128" s="1115"/>
      <c r="CE128" s="1115"/>
      <c r="CF128" s="1116" t="s">
        <v>739</v>
      </c>
      <c r="CG128" s="1116"/>
      <c r="CH128" s="1116"/>
      <c r="CI128" s="1116"/>
      <c r="CJ128" s="1116"/>
      <c r="CK128" s="1116"/>
      <c r="CL128" s="1116"/>
      <c r="CM128" s="1116"/>
      <c r="CN128" s="1116"/>
      <c r="CO128" s="1116"/>
      <c r="CP128" s="1116"/>
      <c r="CQ128" s="1116"/>
      <c r="CS128" s="185"/>
      <c r="CT128" s="1115">
        <f>DA$10</f>
        <v>0</v>
      </c>
      <c r="CU128" s="1115"/>
      <c r="CV128" s="1115"/>
      <c r="CW128" s="1115"/>
      <c r="CX128" s="1115"/>
      <c r="CY128" s="1115"/>
      <c r="CZ128" s="1115"/>
      <c r="DA128" s="1115"/>
      <c r="DB128" s="1115"/>
      <c r="DC128" s="1115"/>
      <c r="DD128" s="1115"/>
      <c r="DE128" s="1115"/>
      <c r="DF128" s="1115"/>
      <c r="DG128" s="1115"/>
      <c r="DH128" s="1115"/>
      <c r="DI128" s="1115"/>
      <c r="DJ128" s="1115"/>
      <c r="DK128" s="1115"/>
      <c r="DL128" s="1115"/>
      <c r="DM128" s="1115"/>
      <c r="DN128" s="1115"/>
      <c r="DO128" s="1115"/>
      <c r="DP128" s="1115"/>
      <c r="DQ128" s="1115"/>
      <c r="DR128" s="1115"/>
      <c r="DS128" s="1115"/>
      <c r="DT128" s="1115"/>
      <c r="DU128" s="1115"/>
      <c r="DV128" s="1115"/>
      <c r="DW128" s="1115"/>
      <c r="DX128" s="1115"/>
      <c r="DY128" s="1115"/>
      <c r="DZ128" s="1115"/>
      <c r="EA128" s="1115"/>
      <c r="EB128" s="1116" t="s">
        <v>739</v>
      </c>
      <c r="EC128" s="1116"/>
      <c r="ED128" s="1116"/>
      <c r="EE128" s="1116"/>
      <c r="EF128" s="1116"/>
      <c r="EG128" s="1116"/>
      <c r="EH128" s="1116"/>
      <c r="EI128" s="1116"/>
      <c r="EJ128" s="1116"/>
      <c r="EK128" s="1116"/>
      <c r="EL128" s="1116"/>
      <c r="EM128" s="1116"/>
    </row>
    <row r="129" spans="1:143" ht="55.5" customHeight="1">
      <c r="A129" s="185"/>
      <c r="B129" s="991" t="s">
        <v>803</v>
      </c>
      <c r="C129" s="991"/>
      <c r="D129" s="991"/>
      <c r="E129" s="991"/>
      <c r="F129" s="991"/>
      <c r="G129" s="991"/>
      <c r="H129" s="991"/>
      <c r="I129" s="991"/>
      <c r="J129" s="991"/>
      <c r="K129" s="991"/>
      <c r="L129" s="991"/>
      <c r="M129" s="991"/>
      <c r="N129" s="991"/>
      <c r="O129" s="991"/>
      <c r="P129" s="991"/>
      <c r="Q129" s="991"/>
      <c r="R129" s="991"/>
      <c r="S129" s="991"/>
      <c r="T129" s="991"/>
      <c r="U129" s="991"/>
      <c r="V129" s="991"/>
      <c r="W129" s="991"/>
      <c r="X129" s="991"/>
      <c r="Y129" s="991"/>
      <c r="Z129" s="991"/>
      <c r="AA129" s="991"/>
      <c r="AB129" s="991"/>
      <c r="AC129" s="991"/>
      <c r="AD129" s="991"/>
      <c r="AE129" s="991"/>
      <c r="AF129" s="991"/>
      <c r="AG129" s="991"/>
      <c r="AH129" s="991"/>
      <c r="AI129" s="991"/>
      <c r="AJ129" s="991"/>
      <c r="AK129" s="991"/>
      <c r="AL129" s="991"/>
      <c r="AM129" s="991"/>
      <c r="AN129" s="991"/>
      <c r="AO129" s="991"/>
      <c r="AP129" s="991"/>
      <c r="AQ129" s="991"/>
      <c r="AR129" s="991"/>
      <c r="AS129" s="991"/>
      <c r="AT129" s="991"/>
      <c r="AU129" s="991"/>
      <c r="AW129" s="185"/>
      <c r="AX129" s="991" t="s">
        <v>803</v>
      </c>
      <c r="AY129" s="991"/>
      <c r="AZ129" s="991"/>
      <c r="BA129" s="991"/>
      <c r="BB129" s="991"/>
      <c r="BC129" s="991"/>
      <c r="BD129" s="991"/>
      <c r="BE129" s="991"/>
      <c r="BF129" s="991"/>
      <c r="BG129" s="991"/>
      <c r="BH129" s="991"/>
      <c r="BI129" s="991"/>
      <c r="BJ129" s="991"/>
      <c r="BK129" s="991"/>
      <c r="BL129" s="991"/>
      <c r="BM129" s="991"/>
      <c r="BN129" s="991"/>
      <c r="BO129" s="991"/>
      <c r="BP129" s="991"/>
      <c r="BQ129" s="991"/>
      <c r="BR129" s="991"/>
      <c r="BS129" s="991"/>
      <c r="BT129" s="991"/>
      <c r="BU129" s="991"/>
      <c r="BV129" s="991"/>
      <c r="BW129" s="991"/>
      <c r="BX129" s="991"/>
      <c r="BY129" s="991"/>
      <c r="BZ129" s="991"/>
      <c r="CA129" s="991"/>
      <c r="CB129" s="991"/>
      <c r="CC129" s="991"/>
      <c r="CD129" s="991"/>
      <c r="CE129" s="991"/>
      <c r="CF129" s="991"/>
      <c r="CG129" s="991"/>
      <c r="CH129" s="991"/>
      <c r="CI129" s="991"/>
      <c r="CJ129" s="991"/>
      <c r="CK129" s="991"/>
      <c r="CL129" s="991"/>
      <c r="CM129" s="991"/>
      <c r="CN129" s="991"/>
      <c r="CO129" s="991"/>
      <c r="CP129" s="991"/>
      <c r="CQ129" s="991"/>
      <c r="CS129" s="185"/>
      <c r="CT129" s="991" t="s">
        <v>803</v>
      </c>
      <c r="CU129" s="991"/>
      <c r="CV129" s="991"/>
      <c r="CW129" s="991"/>
      <c r="CX129" s="991"/>
      <c r="CY129" s="991"/>
      <c r="CZ129" s="991"/>
      <c r="DA129" s="991"/>
      <c r="DB129" s="991"/>
      <c r="DC129" s="991"/>
      <c r="DD129" s="991"/>
      <c r="DE129" s="991"/>
      <c r="DF129" s="991"/>
      <c r="DG129" s="991"/>
      <c r="DH129" s="991"/>
      <c r="DI129" s="991"/>
      <c r="DJ129" s="991"/>
      <c r="DK129" s="991"/>
      <c r="DL129" s="991"/>
      <c r="DM129" s="991"/>
      <c r="DN129" s="991"/>
      <c r="DO129" s="991"/>
      <c r="DP129" s="991"/>
      <c r="DQ129" s="991"/>
      <c r="DR129" s="991"/>
      <c r="DS129" s="991"/>
      <c r="DT129" s="991"/>
      <c r="DU129" s="991"/>
      <c r="DV129" s="991"/>
      <c r="DW129" s="991"/>
      <c r="DX129" s="991"/>
      <c r="DY129" s="991"/>
      <c r="DZ129" s="991"/>
      <c r="EA129" s="991"/>
      <c r="EB129" s="991"/>
      <c r="EC129" s="991"/>
      <c r="ED129" s="991"/>
      <c r="EE129" s="991"/>
      <c r="EF129" s="991"/>
      <c r="EG129" s="991"/>
      <c r="EH129" s="991"/>
      <c r="EI129" s="991"/>
      <c r="EJ129" s="991"/>
      <c r="EK129" s="991"/>
      <c r="EL129" s="991"/>
      <c r="EM129" s="991"/>
    </row>
    <row r="130" spans="1:143" ht="18.75">
      <c r="A130" s="185"/>
      <c r="B130" s="1047">
        <f>I$16</f>
        <v>0</v>
      </c>
      <c r="C130" s="1047"/>
      <c r="D130" s="1047"/>
      <c r="E130" s="1047"/>
      <c r="F130" s="1047"/>
      <c r="G130" s="1047"/>
      <c r="H130" s="1047"/>
      <c r="I130" s="1047"/>
      <c r="J130" s="1047"/>
      <c r="K130" s="1047"/>
      <c r="L130" s="1047"/>
      <c r="M130" s="1047"/>
      <c r="N130" s="1047"/>
      <c r="O130" s="1047"/>
      <c r="P130" s="1047"/>
      <c r="Q130" s="1047"/>
      <c r="R130" s="1047"/>
      <c r="S130" s="1047"/>
      <c r="T130" s="1047"/>
      <c r="U130" s="1047"/>
      <c r="V130" s="1047"/>
      <c r="W130" s="1047"/>
      <c r="X130" s="1047"/>
      <c r="Y130" s="1047"/>
      <c r="Z130" s="1047"/>
      <c r="AA130" s="1047"/>
      <c r="AB130" s="1047"/>
      <c r="AC130" s="1047"/>
      <c r="AD130" s="1047"/>
      <c r="AE130" s="1047"/>
      <c r="AF130" s="1047"/>
      <c r="AG130" s="1047"/>
      <c r="AH130" s="238" t="s">
        <v>787</v>
      </c>
      <c r="AI130" s="238"/>
      <c r="AJ130" s="238"/>
      <c r="AK130" s="238"/>
      <c r="AL130" s="238"/>
      <c r="AM130" s="238"/>
      <c r="AN130" s="238"/>
      <c r="AO130" s="238"/>
      <c r="AP130" s="238"/>
      <c r="AQ130" s="238"/>
      <c r="AR130" s="238"/>
      <c r="AS130" s="238"/>
      <c r="AT130" s="238"/>
      <c r="AU130" s="238"/>
      <c r="AW130" s="185"/>
      <c r="AX130" s="1047">
        <f>BE$16</f>
        <v>0</v>
      </c>
      <c r="AY130" s="1047"/>
      <c r="AZ130" s="1047"/>
      <c r="BA130" s="1047"/>
      <c r="BB130" s="1047"/>
      <c r="BC130" s="1047"/>
      <c r="BD130" s="1047"/>
      <c r="BE130" s="1047"/>
      <c r="BF130" s="1047"/>
      <c r="BG130" s="1047"/>
      <c r="BH130" s="1047"/>
      <c r="BI130" s="1047"/>
      <c r="BJ130" s="1047"/>
      <c r="BK130" s="1047"/>
      <c r="BL130" s="1047"/>
      <c r="BM130" s="1047"/>
      <c r="BN130" s="1047"/>
      <c r="BO130" s="1047"/>
      <c r="BP130" s="1047"/>
      <c r="BQ130" s="1047"/>
      <c r="BR130" s="1047"/>
      <c r="BS130" s="1047"/>
      <c r="BT130" s="1047"/>
      <c r="BU130" s="1047"/>
      <c r="BV130" s="1047"/>
      <c r="BW130" s="1047"/>
      <c r="BX130" s="1047"/>
      <c r="BY130" s="1047"/>
      <c r="BZ130" s="1047"/>
      <c r="CA130" s="1047"/>
      <c r="CB130" s="1047"/>
      <c r="CC130" s="1047"/>
      <c r="CD130" s="238" t="s">
        <v>787</v>
      </c>
      <c r="CE130" s="238"/>
      <c r="CF130" s="238"/>
      <c r="CG130" s="238"/>
      <c r="CH130" s="238"/>
      <c r="CI130" s="238"/>
      <c r="CJ130" s="238"/>
      <c r="CK130" s="238"/>
      <c r="CL130" s="238"/>
      <c r="CM130" s="238"/>
      <c r="CN130" s="238"/>
      <c r="CO130" s="238"/>
      <c r="CP130" s="238"/>
      <c r="CQ130" s="238"/>
      <c r="CS130" s="185"/>
      <c r="CT130" s="1047">
        <f>DA$16</f>
        <v>0</v>
      </c>
      <c r="CU130" s="1047"/>
      <c r="CV130" s="1047"/>
      <c r="CW130" s="1047"/>
      <c r="CX130" s="1047"/>
      <c r="CY130" s="1047"/>
      <c r="CZ130" s="1047"/>
      <c r="DA130" s="1047"/>
      <c r="DB130" s="1047"/>
      <c r="DC130" s="1047"/>
      <c r="DD130" s="1047"/>
      <c r="DE130" s="1047"/>
      <c r="DF130" s="1047"/>
      <c r="DG130" s="1047"/>
      <c r="DH130" s="1047"/>
      <c r="DI130" s="1047"/>
      <c r="DJ130" s="1047"/>
      <c r="DK130" s="1047"/>
      <c r="DL130" s="1047"/>
      <c r="DM130" s="1047"/>
      <c r="DN130" s="1047"/>
      <c r="DO130" s="1047"/>
      <c r="DP130" s="1047"/>
      <c r="DQ130" s="1047"/>
      <c r="DR130" s="1047"/>
      <c r="DS130" s="1047"/>
      <c r="DT130" s="1047"/>
      <c r="DU130" s="1047"/>
      <c r="DV130" s="1047"/>
      <c r="DW130" s="1047"/>
      <c r="DX130" s="1047"/>
      <c r="DY130" s="1047"/>
      <c r="DZ130" s="238" t="s">
        <v>787</v>
      </c>
      <c r="EA130" s="238"/>
      <c r="EB130" s="238"/>
      <c r="EC130" s="238"/>
      <c r="ED130" s="238"/>
      <c r="EE130" s="238"/>
      <c r="EF130" s="238"/>
      <c r="EG130" s="238"/>
      <c r="EH130" s="238"/>
      <c r="EI130" s="238"/>
      <c r="EJ130" s="238"/>
      <c r="EK130" s="238"/>
      <c r="EL130" s="238"/>
      <c r="EM130" s="238"/>
    </row>
    <row r="131" spans="1:143" ht="18.75">
      <c r="A131" s="185"/>
      <c r="B131" s="1128" t="s">
        <v>820</v>
      </c>
      <c r="C131" s="1128"/>
      <c r="D131" s="1128"/>
      <c r="E131" s="1128"/>
      <c r="F131" s="1128"/>
      <c r="G131" s="1128"/>
      <c r="H131" s="1128"/>
      <c r="I131" s="1128"/>
      <c r="J131" s="1128"/>
      <c r="K131" s="1128"/>
      <c r="L131" s="1128"/>
      <c r="M131" s="1128"/>
      <c r="N131" s="1128"/>
      <c r="O131" s="1128"/>
      <c r="P131" s="1128"/>
      <c r="Q131" s="1128"/>
      <c r="R131" s="1128"/>
      <c r="S131" s="1128"/>
      <c r="T131" s="1128"/>
      <c r="U131" s="1128"/>
      <c r="V131" s="1128"/>
      <c r="W131" s="1128"/>
      <c r="X131" s="1128"/>
      <c r="Y131" s="1128"/>
      <c r="Z131" s="1128"/>
      <c r="AA131" s="1128"/>
      <c r="AB131" s="1128"/>
      <c r="AC131" s="1128"/>
      <c r="AD131" s="1128"/>
      <c r="AE131" s="1128"/>
      <c r="AF131" s="1128"/>
      <c r="AG131" s="1128"/>
      <c r="AH131" s="1128"/>
      <c r="AI131" s="1128"/>
      <c r="AJ131" s="1128"/>
      <c r="AK131" s="1128"/>
      <c r="AL131" s="1128"/>
      <c r="AM131" s="1128"/>
      <c r="AN131" s="1128"/>
      <c r="AO131" s="1128"/>
      <c r="AP131" s="1128"/>
      <c r="AQ131" s="1128"/>
      <c r="AR131" s="1128"/>
      <c r="AS131" s="1128"/>
      <c r="AT131" s="1128"/>
      <c r="AU131" s="1128"/>
      <c r="AW131" s="185"/>
      <c r="AX131" s="1128" t="s">
        <v>820</v>
      </c>
      <c r="AY131" s="1128"/>
      <c r="AZ131" s="1128"/>
      <c r="BA131" s="1128"/>
      <c r="BB131" s="1128"/>
      <c r="BC131" s="1128"/>
      <c r="BD131" s="1128"/>
      <c r="BE131" s="1128"/>
      <c r="BF131" s="1128"/>
      <c r="BG131" s="1128"/>
      <c r="BH131" s="1128"/>
      <c r="BI131" s="1128"/>
      <c r="BJ131" s="1128"/>
      <c r="BK131" s="1128"/>
      <c r="BL131" s="1128"/>
      <c r="BM131" s="1128"/>
      <c r="BN131" s="1128"/>
      <c r="BO131" s="1128"/>
      <c r="BP131" s="1128"/>
      <c r="BQ131" s="1128"/>
      <c r="BR131" s="1128"/>
      <c r="BS131" s="1128"/>
      <c r="BT131" s="1128"/>
      <c r="BU131" s="1128"/>
      <c r="BV131" s="1128"/>
      <c r="BW131" s="1128"/>
      <c r="BX131" s="1128"/>
      <c r="BY131" s="1128"/>
      <c r="BZ131" s="1128"/>
      <c r="CA131" s="1128"/>
      <c r="CB131" s="1128"/>
      <c r="CC131" s="1128"/>
      <c r="CD131" s="1128"/>
      <c r="CE131" s="1128"/>
      <c r="CF131" s="1128"/>
      <c r="CG131" s="1128"/>
      <c r="CH131" s="1128"/>
      <c r="CI131" s="1128"/>
      <c r="CJ131" s="1128"/>
      <c r="CK131" s="1128"/>
      <c r="CL131" s="1128"/>
      <c r="CM131" s="1128"/>
      <c r="CN131" s="1128"/>
      <c r="CO131" s="1128"/>
      <c r="CP131" s="1128"/>
      <c r="CQ131" s="1128"/>
      <c r="CS131" s="185"/>
      <c r="CT131" s="1128" t="s">
        <v>820</v>
      </c>
      <c r="CU131" s="1128"/>
      <c r="CV131" s="1128"/>
      <c r="CW131" s="1128"/>
      <c r="CX131" s="1128"/>
      <c r="CY131" s="1128"/>
      <c r="CZ131" s="1128"/>
      <c r="DA131" s="1128"/>
      <c r="DB131" s="1128"/>
      <c r="DC131" s="1128"/>
      <c r="DD131" s="1128"/>
      <c r="DE131" s="1128"/>
      <c r="DF131" s="1128"/>
      <c r="DG131" s="1128"/>
      <c r="DH131" s="1128"/>
      <c r="DI131" s="1128"/>
      <c r="DJ131" s="1128"/>
      <c r="DK131" s="1128"/>
      <c r="DL131" s="1128"/>
      <c r="DM131" s="1128"/>
      <c r="DN131" s="1128"/>
      <c r="DO131" s="1128"/>
      <c r="DP131" s="1128"/>
      <c r="DQ131" s="1128"/>
      <c r="DR131" s="1128"/>
      <c r="DS131" s="1128"/>
      <c r="DT131" s="1128"/>
      <c r="DU131" s="1128"/>
      <c r="DV131" s="1128"/>
      <c r="DW131" s="1128"/>
      <c r="DX131" s="1128"/>
      <c r="DY131" s="1128"/>
      <c r="DZ131" s="1128"/>
      <c r="EA131" s="1128"/>
      <c r="EB131" s="1128"/>
      <c r="EC131" s="1128"/>
      <c r="ED131" s="1128"/>
      <c r="EE131" s="1128"/>
      <c r="EF131" s="1128"/>
      <c r="EG131" s="1128"/>
      <c r="EH131" s="1128"/>
      <c r="EI131" s="1128"/>
      <c r="EJ131" s="1128"/>
      <c r="EK131" s="1128"/>
      <c r="EL131" s="1128"/>
      <c r="EM131" s="1128"/>
    </row>
    <row r="132" spans="1:143" ht="18.75" customHeight="1">
      <c r="A132" s="185"/>
      <c r="B132" s="1041" t="s">
        <v>821</v>
      </c>
      <c r="C132" s="1041"/>
      <c r="D132" s="1041"/>
      <c r="E132" s="1042" t="str">
        <f>"c "&amp;J$11&amp;" "&amp;O11&amp;" "&amp;AK11&amp;" года"</f>
        <v>c    года</v>
      </c>
      <c r="F132" s="1042"/>
      <c r="G132" s="1042"/>
      <c r="H132" s="1042"/>
      <c r="I132" s="1042"/>
      <c r="J132" s="1042"/>
      <c r="K132" s="1042"/>
      <c r="L132" s="1042"/>
      <c r="M132" s="1042"/>
      <c r="N132" s="1042"/>
      <c r="O132" s="1042"/>
      <c r="P132" s="1042"/>
      <c r="Q132" s="1042"/>
      <c r="R132" s="1042"/>
      <c r="S132" s="1042"/>
      <c r="T132" s="1042"/>
      <c r="U132" s="1042"/>
      <c r="V132" s="1041" t="s">
        <v>790</v>
      </c>
      <c r="W132" s="1041"/>
      <c r="X132" s="1041"/>
      <c r="Y132" s="1042" t="str">
        <f>J$12&amp;" "&amp;O12&amp;" "&amp;AK12&amp;" года"</f>
        <v xml:space="preserve">   года</v>
      </c>
      <c r="Z132" s="1042"/>
      <c r="AA132" s="1042"/>
      <c r="AB132" s="1042"/>
      <c r="AC132" s="1042"/>
      <c r="AD132" s="1042"/>
      <c r="AE132" s="1042"/>
      <c r="AF132" s="1042"/>
      <c r="AG132" s="1042"/>
      <c r="AH132" s="1042"/>
      <c r="AI132" s="1042"/>
      <c r="AJ132" s="1042"/>
      <c r="AK132" s="1042"/>
      <c r="AL132" s="1042"/>
      <c r="AM132" s="1042"/>
      <c r="AN132" s="1042"/>
      <c r="AO132" s="1042"/>
      <c r="AP132" s="1042"/>
      <c r="AQ132" s="1042"/>
      <c r="AR132" s="1041" t="s">
        <v>822</v>
      </c>
      <c r="AS132" s="1041"/>
      <c r="AT132" s="1041"/>
      <c r="AU132" s="1041"/>
      <c r="AW132" s="185"/>
      <c r="AX132" s="1041" t="s">
        <v>821</v>
      </c>
      <c r="AY132" s="1041"/>
      <c r="AZ132" s="1041"/>
      <c r="BA132" s="1042" t="str">
        <f>"c "&amp;BF$11&amp;" "&amp;BK11&amp;" "&amp;CG11&amp;" года"</f>
        <v>c    года</v>
      </c>
      <c r="BB132" s="1042"/>
      <c r="BC132" s="1042"/>
      <c r="BD132" s="1042"/>
      <c r="BE132" s="1042"/>
      <c r="BF132" s="1042"/>
      <c r="BG132" s="1042"/>
      <c r="BH132" s="1042"/>
      <c r="BI132" s="1042"/>
      <c r="BJ132" s="1042"/>
      <c r="BK132" s="1042"/>
      <c r="BL132" s="1042"/>
      <c r="BM132" s="1042"/>
      <c r="BN132" s="1042"/>
      <c r="BO132" s="1042"/>
      <c r="BP132" s="1042"/>
      <c r="BQ132" s="1042"/>
      <c r="BR132" s="1041" t="s">
        <v>790</v>
      </c>
      <c r="BS132" s="1041"/>
      <c r="BT132" s="1041"/>
      <c r="BU132" s="1042" t="str">
        <f>BF$12&amp;" "&amp;BK12&amp;" "&amp;CG12&amp;" года"</f>
        <v xml:space="preserve">   года</v>
      </c>
      <c r="BV132" s="1042"/>
      <c r="BW132" s="1042"/>
      <c r="BX132" s="1042"/>
      <c r="BY132" s="1042"/>
      <c r="BZ132" s="1042"/>
      <c r="CA132" s="1042"/>
      <c r="CB132" s="1042"/>
      <c r="CC132" s="1042"/>
      <c r="CD132" s="1042"/>
      <c r="CE132" s="1042"/>
      <c r="CF132" s="1042"/>
      <c r="CG132" s="1042"/>
      <c r="CH132" s="1042"/>
      <c r="CI132" s="1042"/>
      <c r="CJ132" s="1042"/>
      <c r="CK132" s="1042"/>
      <c r="CL132" s="1042"/>
      <c r="CM132" s="1042"/>
      <c r="CN132" s="1041" t="s">
        <v>822</v>
      </c>
      <c r="CO132" s="1041"/>
      <c r="CP132" s="1041"/>
      <c r="CQ132" s="1041"/>
      <c r="CS132" s="185"/>
      <c r="CT132" s="1041" t="s">
        <v>821</v>
      </c>
      <c r="CU132" s="1041"/>
      <c r="CV132" s="1041"/>
      <c r="CW132" s="1042" t="str">
        <f>"c "&amp;DB$11&amp;" "&amp;DG11&amp;" "&amp;EC11&amp;" года"</f>
        <v>c    года</v>
      </c>
      <c r="CX132" s="1042"/>
      <c r="CY132" s="1042"/>
      <c r="CZ132" s="1042"/>
      <c r="DA132" s="1042"/>
      <c r="DB132" s="1042"/>
      <c r="DC132" s="1042"/>
      <c r="DD132" s="1042"/>
      <c r="DE132" s="1042"/>
      <c r="DF132" s="1042"/>
      <c r="DG132" s="1042"/>
      <c r="DH132" s="1042"/>
      <c r="DI132" s="1042"/>
      <c r="DJ132" s="1042"/>
      <c r="DK132" s="1042"/>
      <c r="DL132" s="1042"/>
      <c r="DM132" s="1042"/>
      <c r="DN132" s="1041" t="s">
        <v>790</v>
      </c>
      <c r="DO132" s="1041"/>
      <c r="DP132" s="1041"/>
      <c r="DQ132" s="1042" t="str">
        <f>DB$12&amp;" "&amp;DG12&amp;" "&amp;EC12&amp;" года"</f>
        <v xml:space="preserve">   года</v>
      </c>
      <c r="DR132" s="1042"/>
      <c r="DS132" s="1042"/>
      <c r="DT132" s="1042"/>
      <c r="DU132" s="1042"/>
      <c r="DV132" s="1042"/>
      <c r="DW132" s="1042"/>
      <c r="DX132" s="1042"/>
      <c r="DY132" s="1042"/>
      <c r="DZ132" s="1042"/>
      <c r="EA132" s="1042"/>
      <c r="EB132" s="1042"/>
      <c r="EC132" s="1042"/>
      <c r="ED132" s="1042"/>
      <c r="EE132" s="1042"/>
      <c r="EF132" s="1042"/>
      <c r="EG132" s="1042"/>
      <c r="EH132" s="1042"/>
      <c r="EI132" s="1042"/>
      <c r="EJ132" s="1041" t="s">
        <v>822</v>
      </c>
      <c r="EK132" s="1041"/>
      <c r="EL132" s="1041"/>
      <c r="EM132" s="1041"/>
    </row>
    <row r="133" spans="1:143" ht="18.75" customHeight="1">
      <c r="A133" s="185"/>
      <c r="B133" s="1043" t="s">
        <v>823</v>
      </c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3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3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W133" s="185"/>
      <c r="AX133" s="1043" t="s">
        <v>823</v>
      </c>
      <c r="AY133" s="1043"/>
      <c r="AZ133" s="1043"/>
      <c r="BA133" s="1043"/>
      <c r="BB133" s="1043"/>
      <c r="BC133" s="1043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3"/>
      <c r="BV133" s="1043"/>
      <c r="BW133" s="1043"/>
      <c r="BX133" s="1043"/>
      <c r="BY133" s="1043"/>
      <c r="BZ133" s="1043"/>
      <c r="CA133" s="1043"/>
      <c r="CB133" s="1043"/>
      <c r="CC133" s="1043"/>
      <c r="CD133" s="1043"/>
      <c r="CE133" s="1043"/>
      <c r="CF133" s="1043"/>
      <c r="CG133" s="1043"/>
      <c r="CH133" s="1043"/>
      <c r="CI133" s="1043"/>
      <c r="CJ133" s="1043"/>
      <c r="CK133" s="1043"/>
      <c r="CL133" s="1043"/>
      <c r="CM133" s="1043"/>
      <c r="CN133" s="1043"/>
      <c r="CO133" s="1043"/>
      <c r="CP133" s="1043"/>
      <c r="CQ133" s="1043"/>
      <c r="CS133" s="185"/>
      <c r="CT133" s="1043" t="s">
        <v>823</v>
      </c>
      <c r="CU133" s="1043"/>
      <c r="CV133" s="1043"/>
      <c r="CW133" s="1043"/>
      <c r="CX133" s="1043"/>
      <c r="CY133" s="1043"/>
      <c r="CZ133" s="1043"/>
      <c r="DA133" s="1043"/>
      <c r="DB133" s="1043"/>
      <c r="DC133" s="1043"/>
      <c r="DD133" s="1043"/>
      <c r="DE133" s="1043"/>
      <c r="DF133" s="1043"/>
      <c r="DG133" s="1043"/>
      <c r="DH133" s="1043"/>
      <c r="DI133" s="1043"/>
      <c r="DJ133" s="1043"/>
      <c r="DK133" s="1043"/>
      <c r="DL133" s="1043"/>
      <c r="DM133" s="1043"/>
      <c r="DN133" s="1043"/>
      <c r="DO133" s="1043"/>
      <c r="DP133" s="1043"/>
      <c r="DQ133" s="1043"/>
      <c r="DR133" s="1043"/>
      <c r="DS133" s="1043"/>
      <c r="DT133" s="1043"/>
      <c r="DU133" s="1043"/>
      <c r="DV133" s="1043"/>
      <c r="DW133" s="1043"/>
      <c r="DX133" s="1043"/>
      <c r="DY133" s="1043"/>
      <c r="DZ133" s="1043"/>
      <c r="EA133" s="1043"/>
      <c r="EB133" s="1043"/>
      <c r="EC133" s="1043"/>
      <c r="ED133" s="1043"/>
      <c r="EE133" s="1043"/>
      <c r="EF133" s="1043"/>
      <c r="EG133" s="1043"/>
      <c r="EH133" s="1043"/>
      <c r="EI133" s="1043"/>
      <c r="EJ133" s="1043"/>
      <c r="EK133" s="1043"/>
      <c r="EL133" s="1043"/>
      <c r="EM133" s="1043"/>
    </row>
    <row r="134" spans="1:143" ht="39" customHeight="1">
      <c r="A134" s="185"/>
      <c r="B134" s="1046">
        <f>I$27</f>
        <v>0</v>
      </c>
      <c r="C134" s="1046"/>
      <c r="D134" s="1046"/>
      <c r="E134" s="1046"/>
      <c r="F134" s="1046"/>
      <c r="G134" s="1046"/>
      <c r="H134" s="1046"/>
      <c r="I134" s="1046"/>
      <c r="J134" s="1046"/>
      <c r="K134" s="1046"/>
      <c r="L134" s="1046"/>
      <c r="M134" s="1046"/>
      <c r="N134" s="1046"/>
      <c r="O134" s="1046"/>
      <c r="P134" s="1046"/>
      <c r="Q134" s="1046"/>
      <c r="R134" s="1046"/>
      <c r="S134" s="1046"/>
      <c r="T134" s="1046"/>
      <c r="U134" s="1046"/>
      <c r="V134" s="1046"/>
      <c r="W134" s="1046"/>
      <c r="X134" s="1046"/>
      <c r="Y134" s="1046"/>
      <c r="Z134" s="1046"/>
      <c r="AA134" s="1046"/>
      <c r="AB134" s="1046"/>
      <c r="AC134" s="1046"/>
      <c r="AD134" s="1046"/>
      <c r="AE134" s="1046"/>
      <c r="AF134" s="1046"/>
      <c r="AG134" s="1046"/>
      <c r="AH134" s="1046"/>
      <c r="AI134" s="1046"/>
      <c r="AJ134" s="1046"/>
      <c r="AK134" s="1046"/>
      <c r="AL134" s="1046"/>
      <c r="AM134" s="1046"/>
      <c r="AN134" s="1046"/>
      <c r="AO134" s="1046"/>
      <c r="AP134" s="1046"/>
      <c r="AQ134" s="1046"/>
      <c r="AR134" s="1046"/>
      <c r="AS134" s="1046"/>
      <c r="AT134" s="1046"/>
      <c r="AU134" s="1046"/>
      <c r="AW134" s="185"/>
      <c r="AX134" s="1046">
        <f>BE$27</f>
        <v>0</v>
      </c>
      <c r="AY134" s="1046"/>
      <c r="AZ134" s="1046"/>
      <c r="BA134" s="1046"/>
      <c r="BB134" s="1046"/>
      <c r="BC134" s="1046"/>
      <c r="BD134" s="1046"/>
      <c r="BE134" s="1046"/>
      <c r="BF134" s="1046"/>
      <c r="BG134" s="1046"/>
      <c r="BH134" s="1046"/>
      <c r="BI134" s="1046"/>
      <c r="BJ134" s="1046"/>
      <c r="BK134" s="1046"/>
      <c r="BL134" s="1046"/>
      <c r="BM134" s="1046"/>
      <c r="BN134" s="1046"/>
      <c r="BO134" s="1046"/>
      <c r="BP134" s="1046"/>
      <c r="BQ134" s="1046"/>
      <c r="BR134" s="1046"/>
      <c r="BS134" s="1046"/>
      <c r="BT134" s="1046"/>
      <c r="BU134" s="1046"/>
      <c r="BV134" s="1046"/>
      <c r="BW134" s="1046"/>
      <c r="BX134" s="1046"/>
      <c r="BY134" s="1046"/>
      <c r="BZ134" s="1046"/>
      <c r="CA134" s="1046"/>
      <c r="CB134" s="1046"/>
      <c r="CC134" s="1046"/>
      <c r="CD134" s="1046"/>
      <c r="CE134" s="1046"/>
      <c r="CF134" s="1046"/>
      <c r="CG134" s="1046"/>
      <c r="CH134" s="1046"/>
      <c r="CI134" s="1046"/>
      <c r="CJ134" s="1046"/>
      <c r="CK134" s="1046"/>
      <c r="CL134" s="1046"/>
      <c r="CM134" s="1046"/>
      <c r="CN134" s="1046"/>
      <c r="CO134" s="1046"/>
      <c r="CP134" s="1046"/>
      <c r="CQ134" s="1046"/>
      <c r="CS134" s="185"/>
      <c r="CT134" s="1046">
        <f>DA$27</f>
        <v>0</v>
      </c>
      <c r="CU134" s="1046"/>
      <c r="CV134" s="1046"/>
      <c r="CW134" s="1046"/>
      <c r="CX134" s="1046"/>
      <c r="CY134" s="1046"/>
      <c r="CZ134" s="1046"/>
      <c r="DA134" s="1046"/>
      <c r="DB134" s="1046"/>
      <c r="DC134" s="1046"/>
      <c r="DD134" s="1046"/>
      <c r="DE134" s="1046"/>
      <c r="DF134" s="1046"/>
      <c r="DG134" s="1046"/>
      <c r="DH134" s="1046"/>
      <c r="DI134" s="1046"/>
      <c r="DJ134" s="1046"/>
      <c r="DK134" s="1046"/>
      <c r="DL134" s="1046"/>
      <c r="DM134" s="1046"/>
      <c r="DN134" s="1046"/>
      <c r="DO134" s="1046"/>
      <c r="DP134" s="1046"/>
      <c r="DQ134" s="1046"/>
      <c r="DR134" s="1046"/>
      <c r="DS134" s="1046"/>
      <c r="DT134" s="1046"/>
      <c r="DU134" s="1046"/>
      <c r="DV134" s="1046"/>
      <c r="DW134" s="1046"/>
      <c r="DX134" s="1046"/>
      <c r="DY134" s="1046"/>
      <c r="DZ134" s="1046"/>
      <c r="EA134" s="1046"/>
      <c r="EB134" s="1046"/>
      <c r="EC134" s="1046"/>
      <c r="ED134" s="1046"/>
      <c r="EE134" s="1046"/>
      <c r="EF134" s="1046"/>
      <c r="EG134" s="1046"/>
      <c r="EH134" s="1046"/>
      <c r="EI134" s="1046"/>
      <c r="EJ134" s="1046"/>
      <c r="EK134" s="1046"/>
      <c r="EL134" s="1046"/>
      <c r="EM134" s="1046"/>
    </row>
    <row r="135" spans="1:143" ht="18.75">
      <c r="A135" s="185"/>
      <c r="B135" s="197"/>
      <c r="C135" s="992"/>
      <c r="D135" s="992"/>
      <c r="E135" s="993" t="s">
        <v>824</v>
      </c>
      <c r="F135" s="993"/>
      <c r="G135" s="993"/>
      <c r="H135" s="993"/>
      <c r="I135" s="993"/>
      <c r="J135" s="993"/>
      <c r="K135" s="993"/>
      <c r="L135" s="993"/>
      <c r="M135" s="993"/>
      <c r="N135" s="993"/>
      <c r="O135" s="993"/>
      <c r="P135" s="993"/>
      <c r="Q135" s="993"/>
      <c r="R135" s="993"/>
      <c r="S135" s="993"/>
      <c r="T135" s="993"/>
      <c r="U135" s="993"/>
      <c r="V135" s="993"/>
      <c r="W135" s="993"/>
      <c r="X135" s="993"/>
      <c r="Y135" s="993"/>
      <c r="Z135" s="993"/>
      <c r="AA135" s="993"/>
      <c r="AB135" s="993"/>
      <c r="AC135" s="993"/>
      <c r="AD135" s="993"/>
      <c r="AE135" s="993"/>
      <c r="AF135" s="993"/>
      <c r="AG135" s="993"/>
      <c r="AH135" s="993"/>
      <c r="AI135" s="993"/>
      <c r="AJ135" s="993"/>
      <c r="AK135" s="993"/>
      <c r="AL135" s="993"/>
      <c r="AM135" s="993"/>
      <c r="AN135" s="993"/>
      <c r="AO135" s="993"/>
      <c r="AP135" s="993"/>
      <c r="AQ135" s="993"/>
      <c r="AR135" s="993"/>
      <c r="AS135" s="993"/>
      <c r="AT135" s="993"/>
      <c r="AU135" s="993"/>
      <c r="AW135" s="185"/>
      <c r="AX135" s="197"/>
      <c r="AY135" s="992"/>
      <c r="AZ135" s="992"/>
      <c r="BA135" s="993" t="s">
        <v>824</v>
      </c>
      <c r="BB135" s="993"/>
      <c r="BC135" s="993"/>
      <c r="BD135" s="993"/>
      <c r="BE135" s="993"/>
      <c r="BF135" s="993"/>
      <c r="BG135" s="993"/>
      <c r="BH135" s="993"/>
      <c r="BI135" s="993"/>
      <c r="BJ135" s="993"/>
      <c r="BK135" s="993"/>
      <c r="BL135" s="993"/>
      <c r="BM135" s="993"/>
      <c r="BN135" s="993"/>
      <c r="BO135" s="993"/>
      <c r="BP135" s="993"/>
      <c r="BQ135" s="993"/>
      <c r="BR135" s="993"/>
      <c r="BS135" s="993"/>
      <c r="BT135" s="993"/>
      <c r="BU135" s="993"/>
      <c r="BV135" s="993"/>
      <c r="BW135" s="993"/>
      <c r="BX135" s="993"/>
      <c r="BY135" s="993"/>
      <c r="BZ135" s="993"/>
      <c r="CA135" s="993"/>
      <c r="CB135" s="993"/>
      <c r="CC135" s="993"/>
      <c r="CD135" s="993"/>
      <c r="CE135" s="993"/>
      <c r="CF135" s="993"/>
      <c r="CG135" s="993"/>
      <c r="CH135" s="993"/>
      <c r="CI135" s="993"/>
      <c r="CJ135" s="993"/>
      <c r="CK135" s="993"/>
      <c r="CL135" s="993"/>
      <c r="CM135" s="993"/>
      <c r="CN135" s="993"/>
      <c r="CO135" s="993"/>
      <c r="CP135" s="993"/>
      <c r="CQ135" s="993"/>
      <c r="CS135" s="185"/>
      <c r="CT135" s="197"/>
      <c r="CU135" s="992"/>
      <c r="CV135" s="992"/>
      <c r="CW135" s="993" t="s">
        <v>824</v>
      </c>
      <c r="CX135" s="993"/>
      <c r="CY135" s="993"/>
      <c r="CZ135" s="993"/>
      <c r="DA135" s="993"/>
      <c r="DB135" s="993"/>
      <c r="DC135" s="993"/>
      <c r="DD135" s="993"/>
      <c r="DE135" s="993"/>
      <c r="DF135" s="993"/>
      <c r="DG135" s="993"/>
      <c r="DH135" s="993"/>
      <c r="DI135" s="993"/>
      <c r="DJ135" s="993"/>
      <c r="DK135" s="993"/>
      <c r="DL135" s="993"/>
      <c r="DM135" s="993"/>
      <c r="DN135" s="993"/>
      <c r="DO135" s="993"/>
      <c r="DP135" s="993"/>
      <c r="DQ135" s="993"/>
      <c r="DR135" s="993"/>
      <c r="DS135" s="993"/>
      <c r="DT135" s="993"/>
      <c r="DU135" s="993"/>
      <c r="DV135" s="993"/>
      <c r="DW135" s="993"/>
      <c r="DX135" s="993"/>
      <c r="DY135" s="993"/>
      <c r="DZ135" s="993"/>
      <c r="EA135" s="993"/>
      <c r="EB135" s="993"/>
      <c r="EC135" s="993"/>
      <c r="ED135" s="993"/>
      <c r="EE135" s="993"/>
      <c r="EF135" s="993"/>
      <c r="EG135" s="993"/>
      <c r="EH135" s="993"/>
      <c r="EI135" s="993"/>
      <c r="EJ135" s="993"/>
      <c r="EK135" s="993"/>
      <c r="EL135" s="993"/>
      <c r="EM135" s="993"/>
    </row>
    <row r="136" spans="1:143" ht="18.75" customHeight="1">
      <c r="A136" s="185"/>
      <c r="B136" s="991" t="s">
        <v>793</v>
      </c>
      <c r="C136" s="991"/>
      <c r="D136" s="991"/>
      <c r="E136" s="991"/>
      <c r="F136" s="991"/>
      <c r="G136" s="991"/>
      <c r="H136" s="991"/>
      <c r="I136" s="991"/>
      <c r="J136" s="991"/>
      <c r="K136" s="991"/>
      <c r="L136" s="991"/>
      <c r="M136" s="991"/>
      <c r="N136" s="991"/>
      <c r="O136" s="991"/>
      <c r="P136" s="991"/>
      <c r="Q136" s="991"/>
      <c r="R136" s="991"/>
      <c r="S136" s="991"/>
      <c r="T136" s="991"/>
      <c r="U136" s="991"/>
      <c r="V136" s="991"/>
      <c r="W136" s="991"/>
      <c r="X136" s="991"/>
      <c r="Y136" s="991"/>
      <c r="Z136" s="991"/>
      <c r="AA136" s="991"/>
      <c r="AB136" s="991"/>
      <c r="AC136" s="991"/>
      <c r="AD136" s="991"/>
      <c r="AE136" s="991"/>
      <c r="AF136" s="991"/>
      <c r="AG136" s="991"/>
      <c r="AH136" s="991"/>
      <c r="AI136" s="991"/>
      <c r="AJ136" s="991"/>
      <c r="AK136" s="991"/>
      <c r="AL136" s="991"/>
      <c r="AM136" s="991"/>
      <c r="AN136" s="991"/>
      <c r="AO136" s="991"/>
      <c r="AP136" s="991"/>
      <c r="AQ136" s="991"/>
      <c r="AR136" s="991"/>
      <c r="AS136" s="991"/>
      <c r="AT136" s="991"/>
      <c r="AU136" s="991"/>
      <c r="AW136" s="185"/>
      <c r="AX136" s="991" t="s">
        <v>793</v>
      </c>
      <c r="AY136" s="991"/>
      <c r="AZ136" s="991"/>
      <c r="BA136" s="991"/>
      <c r="BB136" s="991"/>
      <c r="BC136" s="991"/>
      <c r="BD136" s="991"/>
      <c r="BE136" s="991"/>
      <c r="BF136" s="991"/>
      <c r="BG136" s="991"/>
      <c r="BH136" s="991"/>
      <c r="BI136" s="991"/>
      <c r="BJ136" s="991"/>
      <c r="BK136" s="991"/>
      <c r="BL136" s="991"/>
      <c r="BM136" s="991"/>
      <c r="BN136" s="991"/>
      <c r="BO136" s="991"/>
      <c r="BP136" s="991"/>
      <c r="BQ136" s="991"/>
      <c r="BR136" s="991"/>
      <c r="BS136" s="991"/>
      <c r="BT136" s="991"/>
      <c r="BU136" s="991"/>
      <c r="BV136" s="991"/>
      <c r="BW136" s="991"/>
      <c r="BX136" s="991"/>
      <c r="BY136" s="991"/>
      <c r="BZ136" s="991"/>
      <c r="CA136" s="991"/>
      <c r="CB136" s="991"/>
      <c r="CC136" s="991"/>
      <c r="CD136" s="991"/>
      <c r="CE136" s="991"/>
      <c r="CF136" s="991"/>
      <c r="CG136" s="991"/>
      <c r="CH136" s="991"/>
      <c r="CI136" s="991"/>
      <c r="CJ136" s="991"/>
      <c r="CK136" s="991"/>
      <c r="CL136" s="991"/>
      <c r="CM136" s="991"/>
      <c r="CN136" s="991"/>
      <c r="CO136" s="991"/>
      <c r="CP136" s="991"/>
      <c r="CQ136" s="991"/>
      <c r="CS136" s="185"/>
      <c r="CT136" s="991" t="s">
        <v>793</v>
      </c>
      <c r="CU136" s="991"/>
      <c r="CV136" s="991"/>
      <c r="CW136" s="991"/>
      <c r="CX136" s="991"/>
      <c r="CY136" s="991"/>
      <c r="CZ136" s="991"/>
      <c r="DA136" s="991"/>
      <c r="DB136" s="991"/>
      <c r="DC136" s="991"/>
      <c r="DD136" s="991"/>
      <c r="DE136" s="991"/>
      <c r="DF136" s="991"/>
      <c r="DG136" s="991"/>
      <c r="DH136" s="991"/>
      <c r="DI136" s="991"/>
      <c r="DJ136" s="991"/>
      <c r="DK136" s="991"/>
      <c r="DL136" s="991"/>
      <c r="DM136" s="991"/>
      <c r="DN136" s="991"/>
      <c r="DO136" s="991"/>
      <c r="DP136" s="991"/>
      <c r="DQ136" s="991"/>
      <c r="DR136" s="991"/>
      <c r="DS136" s="991"/>
      <c r="DT136" s="991"/>
      <c r="DU136" s="991"/>
      <c r="DV136" s="991"/>
      <c r="DW136" s="991"/>
      <c r="DX136" s="991"/>
      <c r="DY136" s="991"/>
      <c r="DZ136" s="991"/>
      <c r="EA136" s="991"/>
      <c r="EB136" s="991"/>
      <c r="EC136" s="991"/>
      <c r="ED136" s="991"/>
      <c r="EE136" s="991"/>
      <c r="EF136" s="991"/>
      <c r="EG136" s="991"/>
      <c r="EH136" s="991"/>
      <c r="EI136" s="991"/>
      <c r="EJ136" s="991"/>
      <c r="EK136" s="991"/>
      <c r="EL136" s="991"/>
      <c r="EM136" s="991"/>
    </row>
    <row r="137" spans="1:143" ht="18.75">
      <c r="A137" s="185"/>
      <c r="B137" s="197"/>
      <c r="C137" s="992"/>
      <c r="D137" s="992"/>
      <c r="E137" s="993" t="s">
        <v>794</v>
      </c>
      <c r="F137" s="993"/>
      <c r="G137" s="993"/>
      <c r="H137" s="993"/>
      <c r="I137" s="993"/>
      <c r="J137" s="993"/>
      <c r="K137" s="993"/>
      <c r="L137" s="993"/>
      <c r="M137" s="993"/>
      <c r="N137" s="993"/>
      <c r="O137" s="993"/>
      <c r="P137" s="993"/>
      <c r="Q137" s="993"/>
      <c r="R137" s="993"/>
      <c r="S137" s="993"/>
      <c r="T137" s="993"/>
      <c r="U137" s="993"/>
      <c r="V137" s="993"/>
      <c r="W137" s="993"/>
      <c r="X137" s="993"/>
      <c r="Y137" s="993"/>
      <c r="Z137" s="993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W137" s="185"/>
      <c r="AX137" s="197"/>
      <c r="AY137" s="992"/>
      <c r="AZ137" s="992"/>
      <c r="BA137" s="993" t="s">
        <v>794</v>
      </c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  <c r="BT137" s="993"/>
      <c r="BU137" s="993"/>
      <c r="BV137" s="993"/>
      <c r="BW137" s="993"/>
      <c r="BX137" s="993"/>
      <c r="BY137" s="993"/>
      <c r="BZ137" s="993"/>
      <c r="CA137" s="993"/>
      <c r="CB137" s="993"/>
      <c r="CC137" s="993"/>
      <c r="CD137" s="993"/>
      <c r="CE137" s="993"/>
      <c r="CF137" s="993"/>
      <c r="CG137" s="993"/>
      <c r="CH137" s="993"/>
      <c r="CI137" s="993"/>
      <c r="CJ137" s="993"/>
      <c r="CK137" s="993"/>
      <c r="CL137" s="993"/>
      <c r="CM137" s="993"/>
      <c r="CN137" s="993"/>
      <c r="CO137" s="993"/>
      <c r="CP137" s="993"/>
      <c r="CQ137" s="993"/>
      <c r="CS137" s="185"/>
      <c r="CT137" s="197"/>
      <c r="CU137" s="992"/>
      <c r="CV137" s="992"/>
      <c r="CW137" s="993" t="s">
        <v>794</v>
      </c>
      <c r="CX137" s="993"/>
      <c r="CY137" s="993"/>
      <c r="CZ137" s="993"/>
      <c r="DA137" s="993"/>
      <c r="DB137" s="993"/>
      <c r="DC137" s="993"/>
      <c r="DD137" s="993"/>
      <c r="DE137" s="993"/>
      <c r="DF137" s="993"/>
      <c r="DG137" s="993"/>
      <c r="DH137" s="993"/>
      <c r="DI137" s="993"/>
      <c r="DJ137" s="993"/>
      <c r="DK137" s="993"/>
      <c r="DL137" s="993"/>
      <c r="DM137" s="993"/>
      <c r="DN137" s="993"/>
      <c r="DO137" s="993"/>
      <c r="DP137" s="993"/>
      <c r="DQ137" s="993"/>
      <c r="DR137" s="993"/>
      <c r="DS137" s="993"/>
      <c r="DT137" s="993"/>
      <c r="DU137" s="993"/>
      <c r="DV137" s="993"/>
      <c r="DW137" s="993"/>
      <c r="DX137" s="993"/>
      <c r="DY137" s="993"/>
      <c r="DZ137" s="993"/>
      <c r="EA137" s="993"/>
      <c r="EB137" s="993"/>
      <c r="EC137" s="993"/>
      <c r="ED137" s="993"/>
      <c r="EE137" s="993"/>
      <c r="EF137" s="993"/>
      <c r="EG137" s="993"/>
      <c r="EH137" s="993"/>
      <c r="EI137" s="993"/>
      <c r="EJ137" s="993"/>
      <c r="EK137" s="993"/>
      <c r="EL137" s="993"/>
      <c r="EM137" s="993"/>
    </row>
    <row r="138" spans="1:143" ht="18.75" customHeight="1">
      <c r="A138" s="185"/>
      <c r="B138" s="1053">
        <f>I$13</f>
        <v>0</v>
      </c>
      <c r="C138" s="1054"/>
      <c r="D138" s="1054"/>
      <c r="E138" s="1054"/>
      <c r="F138" s="1054"/>
      <c r="G138" s="202" t="s">
        <v>586</v>
      </c>
      <c r="H138" s="1054">
        <f>C$65</f>
        <v>0</v>
      </c>
      <c r="I138" s="1054"/>
      <c r="J138" s="1054"/>
      <c r="K138" s="1054"/>
      <c r="L138" s="1054"/>
      <c r="M138" s="1054"/>
      <c r="N138" s="1054"/>
      <c r="O138" s="1054"/>
      <c r="P138" s="1054"/>
      <c r="Q138" s="1054"/>
      <c r="R138" s="1054"/>
      <c r="S138" s="1054"/>
      <c r="T138" s="1054"/>
      <c r="U138" s="1054"/>
      <c r="V138" s="1054"/>
      <c r="W138" s="1054"/>
      <c r="X138" s="1054"/>
      <c r="Y138" s="1054"/>
      <c r="Z138" s="1054"/>
      <c r="AA138" s="1054"/>
      <c r="AB138" s="1054"/>
      <c r="AC138" s="1054"/>
      <c r="AD138" s="1054"/>
      <c r="AE138" s="1054"/>
      <c r="AF138" s="1054"/>
      <c r="AG138" s="1054"/>
      <c r="AH138" s="1054"/>
      <c r="AI138" s="1054"/>
      <c r="AJ138" s="1054"/>
      <c r="AK138" s="1054"/>
      <c r="AL138" s="1054"/>
      <c r="AM138" s="1054"/>
      <c r="AN138" s="226" t="s">
        <v>587</v>
      </c>
      <c r="AO138" s="1041" t="s">
        <v>712</v>
      </c>
      <c r="AP138" s="1041"/>
      <c r="AQ138" s="1041"/>
      <c r="AR138" s="1041"/>
      <c r="AS138" s="1041"/>
      <c r="AT138" s="1041"/>
      <c r="AU138" s="1041"/>
      <c r="AW138" s="185"/>
      <c r="AX138" s="1053">
        <f>BE$13</f>
        <v>0</v>
      </c>
      <c r="AY138" s="1054"/>
      <c r="AZ138" s="1054"/>
      <c r="BA138" s="1054"/>
      <c r="BB138" s="1054"/>
      <c r="BC138" s="202" t="s">
        <v>586</v>
      </c>
      <c r="BD138" s="1054">
        <f>AY$65</f>
        <v>0</v>
      </c>
      <c r="BE138" s="1054"/>
      <c r="BF138" s="1054"/>
      <c r="BG138" s="1054"/>
      <c r="BH138" s="1054"/>
      <c r="BI138" s="1054"/>
      <c r="BJ138" s="1054"/>
      <c r="BK138" s="1054"/>
      <c r="BL138" s="1054"/>
      <c r="BM138" s="1054"/>
      <c r="BN138" s="1054"/>
      <c r="BO138" s="1054"/>
      <c r="BP138" s="1054"/>
      <c r="BQ138" s="1054"/>
      <c r="BR138" s="1054"/>
      <c r="BS138" s="1054"/>
      <c r="BT138" s="1054"/>
      <c r="BU138" s="1054"/>
      <c r="BV138" s="1054"/>
      <c r="BW138" s="1054"/>
      <c r="BX138" s="1054"/>
      <c r="BY138" s="1054"/>
      <c r="BZ138" s="1054"/>
      <c r="CA138" s="1054"/>
      <c r="CB138" s="1054"/>
      <c r="CC138" s="1054"/>
      <c r="CD138" s="1054"/>
      <c r="CE138" s="1054"/>
      <c r="CF138" s="1054"/>
      <c r="CG138" s="1054"/>
      <c r="CH138" s="1054"/>
      <c r="CI138" s="1054"/>
      <c r="CJ138" s="226" t="s">
        <v>587</v>
      </c>
      <c r="CK138" s="1041" t="s">
        <v>712</v>
      </c>
      <c r="CL138" s="1041"/>
      <c r="CM138" s="1041"/>
      <c r="CN138" s="1041"/>
      <c r="CO138" s="1041"/>
      <c r="CP138" s="1041"/>
      <c r="CQ138" s="1041"/>
      <c r="CS138" s="185"/>
      <c r="CT138" s="1053">
        <f>DA$13</f>
        <v>0</v>
      </c>
      <c r="CU138" s="1054"/>
      <c r="CV138" s="1054"/>
      <c r="CW138" s="1054"/>
      <c r="CX138" s="1054"/>
      <c r="CY138" s="202" t="s">
        <v>586</v>
      </c>
      <c r="CZ138" s="1054">
        <f>CU$65</f>
        <v>0</v>
      </c>
      <c r="DA138" s="1054"/>
      <c r="DB138" s="1054"/>
      <c r="DC138" s="1054"/>
      <c r="DD138" s="1054"/>
      <c r="DE138" s="1054"/>
      <c r="DF138" s="1054"/>
      <c r="DG138" s="1054"/>
      <c r="DH138" s="1054"/>
      <c r="DI138" s="1054"/>
      <c r="DJ138" s="1054"/>
      <c r="DK138" s="1054"/>
      <c r="DL138" s="1054"/>
      <c r="DM138" s="1054"/>
      <c r="DN138" s="1054"/>
      <c r="DO138" s="1054"/>
      <c r="DP138" s="1054"/>
      <c r="DQ138" s="1054"/>
      <c r="DR138" s="1054"/>
      <c r="DS138" s="1054"/>
      <c r="DT138" s="1054"/>
      <c r="DU138" s="1054"/>
      <c r="DV138" s="1054"/>
      <c r="DW138" s="1054"/>
      <c r="DX138" s="1054"/>
      <c r="DY138" s="1054"/>
      <c r="DZ138" s="1054"/>
      <c r="EA138" s="1054"/>
      <c r="EB138" s="1054"/>
      <c r="EC138" s="1054"/>
      <c r="ED138" s="1054"/>
      <c r="EE138" s="1054"/>
      <c r="EF138" s="226" t="s">
        <v>587</v>
      </c>
      <c r="EG138" s="1041" t="s">
        <v>712</v>
      </c>
      <c r="EH138" s="1041"/>
      <c r="EI138" s="1041"/>
      <c r="EJ138" s="1041"/>
      <c r="EK138" s="1041"/>
      <c r="EL138" s="1041"/>
      <c r="EM138" s="1041"/>
    </row>
    <row r="139" spans="1:143" ht="18.75">
      <c r="A139" s="185"/>
      <c r="B139" s="1030"/>
      <c r="C139" s="1030"/>
      <c r="D139" s="1030"/>
      <c r="E139" s="1030"/>
      <c r="F139" s="1030"/>
      <c r="G139" s="1030"/>
      <c r="H139" s="1030"/>
      <c r="I139" s="1030"/>
      <c r="J139" s="1030"/>
      <c r="K139" s="1030"/>
      <c r="L139" s="1030"/>
      <c r="M139" s="1030"/>
      <c r="N139" s="1030"/>
      <c r="O139" s="1030"/>
      <c r="P139" s="1030"/>
      <c r="Q139" s="1030"/>
      <c r="R139" s="1030"/>
      <c r="S139" s="1030"/>
      <c r="T139" s="1030"/>
      <c r="U139" s="1030"/>
      <c r="V139" s="1030"/>
      <c r="W139" s="1030"/>
      <c r="X139" s="1030"/>
      <c r="Y139" s="1030"/>
      <c r="Z139" s="1030"/>
      <c r="AA139" s="1030"/>
      <c r="AB139" s="1030"/>
      <c r="AC139" s="1030"/>
      <c r="AD139" s="1030"/>
      <c r="AE139" s="1030"/>
      <c r="AF139" s="1030"/>
      <c r="AG139" s="1030"/>
      <c r="AH139" s="1030"/>
      <c r="AI139" s="1030"/>
      <c r="AJ139" s="1030"/>
      <c r="AK139" s="1030"/>
      <c r="AL139" s="1030"/>
      <c r="AM139" s="1030"/>
      <c r="AN139" s="1030"/>
      <c r="AO139" s="1030"/>
      <c r="AP139" s="1030"/>
      <c r="AQ139" s="1030"/>
      <c r="AR139" s="1030"/>
      <c r="AS139" s="1030"/>
      <c r="AT139" s="1030"/>
      <c r="AU139" s="1030"/>
      <c r="AW139" s="185"/>
      <c r="AX139" s="1030"/>
      <c r="AY139" s="1030"/>
      <c r="AZ139" s="1030"/>
      <c r="BA139" s="1030"/>
      <c r="BB139" s="1030"/>
      <c r="BC139" s="1030"/>
      <c r="BD139" s="1030"/>
      <c r="BE139" s="1030"/>
      <c r="BF139" s="1030"/>
      <c r="BG139" s="1030"/>
      <c r="BH139" s="1030"/>
      <c r="BI139" s="1030"/>
      <c r="BJ139" s="1030"/>
      <c r="BK139" s="1030"/>
      <c r="BL139" s="1030"/>
      <c r="BM139" s="1030"/>
      <c r="BN139" s="1030"/>
      <c r="BO139" s="1030"/>
      <c r="BP139" s="1030"/>
      <c r="BQ139" s="1030"/>
      <c r="BR139" s="1030"/>
      <c r="BS139" s="1030"/>
      <c r="BT139" s="1030"/>
      <c r="BU139" s="1030"/>
      <c r="BV139" s="1030"/>
      <c r="BW139" s="1030"/>
      <c r="BX139" s="1030"/>
      <c r="BY139" s="1030"/>
      <c r="BZ139" s="1030"/>
      <c r="CA139" s="1030"/>
      <c r="CB139" s="1030"/>
      <c r="CC139" s="1030"/>
      <c r="CD139" s="1030"/>
      <c r="CE139" s="1030"/>
      <c r="CF139" s="1030"/>
      <c r="CG139" s="1030"/>
      <c r="CH139" s="1030"/>
      <c r="CI139" s="1030"/>
      <c r="CJ139" s="1030"/>
      <c r="CK139" s="1030"/>
      <c r="CL139" s="1030"/>
      <c r="CM139" s="1030"/>
      <c r="CN139" s="1030"/>
      <c r="CO139" s="1030"/>
      <c r="CP139" s="1030"/>
      <c r="CQ139" s="1030"/>
      <c r="CS139" s="185"/>
      <c r="CT139" s="1030"/>
      <c r="CU139" s="1030"/>
      <c r="CV139" s="1030"/>
      <c r="CW139" s="1030"/>
      <c r="CX139" s="1030"/>
      <c r="CY139" s="1030"/>
      <c r="CZ139" s="1030"/>
      <c r="DA139" s="1030"/>
      <c r="DB139" s="1030"/>
      <c r="DC139" s="1030"/>
      <c r="DD139" s="1030"/>
      <c r="DE139" s="1030"/>
      <c r="DF139" s="1030"/>
      <c r="DG139" s="1030"/>
      <c r="DH139" s="1030"/>
      <c r="DI139" s="1030"/>
      <c r="DJ139" s="1030"/>
      <c r="DK139" s="1030"/>
      <c r="DL139" s="1030"/>
      <c r="DM139" s="1030"/>
      <c r="DN139" s="1030"/>
      <c r="DO139" s="1030"/>
      <c r="DP139" s="1030"/>
      <c r="DQ139" s="1030"/>
      <c r="DR139" s="1030"/>
      <c r="DS139" s="1030"/>
      <c r="DT139" s="1030"/>
      <c r="DU139" s="1030"/>
      <c r="DV139" s="1030"/>
      <c r="DW139" s="1030"/>
      <c r="DX139" s="1030"/>
      <c r="DY139" s="1030"/>
      <c r="DZ139" s="1030"/>
      <c r="EA139" s="1030"/>
      <c r="EB139" s="1030"/>
      <c r="EC139" s="1030"/>
      <c r="ED139" s="1030"/>
      <c r="EE139" s="1030"/>
      <c r="EF139" s="1030"/>
      <c r="EG139" s="1030"/>
      <c r="EH139" s="1030"/>
      <c r="EI139" s="1030"/>
      <c r="EJ139" s="1030"/>
      <c r="EK139" s="1030"/>
      <c r="EL139" s="1030"/>
      <c r="EM139" s="1030"/>
    </row>
    <row r="140" spans="1:143" ht="16.5">
      <c r="A140" s="185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W140" s="185"/>
      <c r="AX140" s="241"/>
      <c r="AY140" s="241"/>
      <c r="AZ140" s="241"/>
      <c r="BA140" s="241"/>
      <c r="BB140" s="241"/>
      <c r="BC140" s="241"/>
      <c r="BD140" s="241"/>
      <c r="BE140" s="241"/>
      <c r="BF140" s="241"/>
      <c r="BG140" s="241"/>
      <c r="BH140" s="241"/>
      <c r="BI140" s="241"/>
      <c r="BJ140" s="241"/>
      <c r="BK140" s="241"/>
      <c r="BL140" s="241"/>
      <c r="BM140" s="241"/>
      <c r="BN140" s="241"/>
      <c r="BO140" s="241"/>
      <c r="BP140" s="241"/>
      <c r="BQ140" s="241"/>
      <c r="BR140" s="241"/>
      <c r="BS140" s="241"/>
      <c r="BT140" s="241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6"/>
      <c r="CJ140" s="206"/>
      <c r="CK140" s="206"/>
      <c r="CL140" s="206"/>
      <c r="CM140" s="206"/>
      <c r="CN140" s="206"/>
      <c r="CO140" s="206"/>
      <c r="CP140" s="206"/>
      <c r="CQ140" s="206"/>
      <c r="CS140" s="185"/>
      <c r="CT140" s="241"/>
      <c r="CU140" s="241"/>
      <c r="CV140" s="241"/>
      <c r="CW140" s="241"/>
      <c r="CX140" s="241"/>
      <c r="CY140" s="241"/>
      <c r="CZ140" s="241"/>
      <c r="DA140" s="241"/>
      <c r="DB140" s="241"/>
      <c r="DC140" s="241"/>
      <c r="DD140" s="241"/>
      <c r="DE140" s="241"/>
      <c r="DF140" s="241"/>
      <c r="DG140" s="241"/>
      <c r="DH140" s="241"/>
      <c r="DI140" s="241"/>
      <c r="DJ140" s="241"/>
      <c r="DK140" s="241"/>
      <c r="DL140" s="241"/>
      <c r="DM140" s="241"/>
      <c r="DN140" s="241"/>
      <c r="DO140" s="241"/>
      <c r="DP140" s="241"/>
      <c r="DQ140" s="206"/>
      <c r="DR140" s="206"/>
      <c r="DS140" s="206"/>
      <c r="DT140" s="206"/>
      <c r="DU140" s="206"/>
      <c r="DV140" s="206"/>
      <c r="DW140" s="206"/>
      <c r="DX140" s="206"/>
      <c r="DY140" s="206"/>
      <c r="DZ140" s="206"/>
      <c r="EA140" s="206"/>
      <c r="EB140" s="206"/>
      <c r="EC140" s="206"/>
      <c r="ED140" s="206"/>
      <c r="EE140" s="206"/>
      <c r="EF140" s="206"/>
      <c r="EG140" s="206"/>
      <c r="EH140" s="206"/>
      <c r="EI140" s="206"/>
      <c r="EJ140" s="206"/>
      <c r="EK140" s="206"/>
      <c r="EL140" s="206"/>
      <c r="EM140" s="206"/>
    </row>
    <row r="141" spans="1:143" ht="15.75" customHeight="1">
      <c r="A141" s="185"/>
      <c r="B141" s="1032" t="s">
        <v>795</v>
      </c>
      <c r="C141" s="1032"/>
      <c r="D141" s="1032"/>
      <c r="E141" s="1032"/>
      <c r="F141" s="1032"/>
      <c r="G141" s="1032"/>
      <c r="H141" s="1032"/>
      <c r="I141" s="1032"/>
      <c r="J141" s="1032"/>
      <c r="K141" s="1032"/>
      <c r="L141" s="1032"/>
      <c r="M141" s="1032"/>
      <c r="N141" s="1032"/>
      <c r="O141" s="1032"/>
      <c r="P141" s="1032"/>
      <c r="Q141" s="1032"/>
      <c r="R141" s="1032"/>
      <c r="S141" s="1032"/>
      <c r="T141" s="1032"/>
      <c r="U141" s="1032"/>
      <c r="V141" s="1032"/>
      <c r="W141" s="1032"/>
      <c r="X141" s="1032"/>
      <c r="Y141" s="1032" t="s">
        <v>796</v>
      </c>
      <c r="Z141" s="1032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W141" s="185"/>
      <c r="AX141" s="1032" t="s">
        <v>795</v>
      </c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  <c r="BT141" s="1032"/>
      <c r="BU141" s="1032" t="s">
        <v>796</v>
      </c>
      <c r="BV141" s="1032"/>
      <c r="BW141" s="1032"/>
      <c r="BX141" s="1032"/>
      <c r="BY141" s="1032"/>
      <c r="BZ141" s="1032"/>
      <c r="CA141" s="1032"/>
      <c r="CB141" s="1032"/>
      <c r="CC141" s="1032"/>
      <c r="CD141" s="1032"/>
      <c r="CE141" s="1032"/>
      <c r="CF141" s="1032"/>
      <c r="CG141" s="1032"/>
      <c r="CH141" s="1032"/>
      <c r="CI141" s="1032"/>
      <c r="CJ141" s="1032"/>
      <c r="CK141" s="1032"/>
      <c r="CL141" s="1032"/>
      <c r="CM141" s="1032"/>
      <c r="CN141" s="1032"/>
      <c r="CO141" s="1032"/>
      <c r="CP141" s="1032"/>
      <c r="CQ141" s="1032"/>
      <c r="CS141" s="185"/>
      <c r="CT141" s="1032" t="s">
        <v>795</v>
      </c>
      <c r="CU141" s="1032"/>
      <c r="CV141" s="1032"/>
      <c r="CW141" s="1032"/>
      <c r="CX141" s="1032"/>
      <c r="CY141" s="1032"/>
      <c r="CZ141" s="1032"/>
      <c r="DA141" s="1032"/>
      <c r="DB141" s="1032"/>
      <c r="DC141" s="1032"/>
      <c r="DD141" s="1032"/>
      <c r="DE141" s="1032"/>
      <c r="DF141" s="1032"/>
      <c r="DG141" s="1032"/>
      <c r="DH141" s="1032"/>
      <c r="DI141" s="1032"/>
      <c r="DJ141" s="1032"/>
      <c r="DK141" s="1032"/>
      <c r="DL141" s="1032"/>
      <c r="DM141" s="1032"/>
      <c r="DN141" s="1032"/>
      <c r="DO141" s="1032"/>
      <c r="DP141" s="1032"/>
      <c r="DQ141" s="1032" t="s">
        <v>796</v>
      </c>
      <c r="DR141" s="1032"/>
      <c r="DS141" s="1032"/>
      <c r="DT141" s="1032"/>
      <c r="DU141" s="1032"/>
      <c r="DV141" s="1032"/>
      <c r="DW141" s="1032"/>
      <c r="DX141" s="1032"/>
      <c r="DY141" s="1032"/>
      <c r="DZ141" s="1032"/>
      <c r="EA141" s="1032"/>
      <c r="EB141" s="1032"/>
      <c r="EC141" s="1032"/>
      <c r="ED141" s="1032"/>
      <c r="EE141" s="1032"/>
      <c r="EF141" s="1032"/>
      <c r="EG141" s="1032"/>
      <c r="EH141" s="1032"/>
      <c r="EI141" s="1032"/>
      <c r="EJ141" s="1032"/>
      <c r="EK141" s="1032"/>
      <c r="EL141" s="1032"/>
      <c r="EM141" s="1032"/>
    </row>
    <row r="142" spans="1:143" ht="15.75">
      <c r="A142" s="185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W142" s="185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7"/>
      <c r="CJ142" s="207"/>
      <c r="CK142" s="207"/>
      <c r="CL142" s="207"/>
      <c r="CM142" s="207"/>
      <c r="CN142" s="207"/>
      <c r="CO142" s="207"/>
      <c r="CP142" s="207"/>
      <c r="CQ142" s="207"/>
      <c r="CS142" s="185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7"/>
      <c r="DQ142" s="207"/>
      <c r="DR142" s="207"/>
      <c r="DS142" s="207"/>
      <c r="DT142" s="207"/>
      <c r="DU142" s="207"/>
      <c r="DV142" s="207"/>
      <c r="DW142" s="207"/>
      <c r="DX142" s="207"/>
      <c r="DY142" s="207"/>
      <c r="DZ142" s="207"/>
      <c r="EA142" s="207"/>
      <c r="EB142" s="207"/>
      <c r="EC142" s="207"/>
      <c r="ED142" s="207"/>
      <c r="EE142" s="207"/>
      <c r="EF142" s="207"/>
      <c r="EG142" s="207"/>
      <c r="EH142" s="207"/>
      <c r="EI142" s="207"/>
      <c r="EJ142" s="207"/>
      <c r="EK142" s="207"/>
      <c r="EL142" s="207"/>
      <c r="EM142" s="207"/>
    </row>
    <row r="143" spans="1:143" ht="16.5" customHeight="1">
      <c r="A143" s="1022" t="s">
        <v>151</v>
      </c>
      <c r="B143" s="1022"/>
      <c r="C143" s="1022"/>
      <c r="D143" s="1022"/>
      <c r="E143" s="1022"/>
      <c r="F143" s="1022"/>
      <c r="G143" s="1022"/>
      <c r="H143" s="1022"/>
      <c r="I143" s="1022"/>
      <c r="J143" s="1022"/>
      <c r="K143" s="1022"/>
      <c r="L143" s="1022"/>
      <c r="M143" s="1022"/>
      <c r="N143" s="1022"/>
      <c r="O143" s="1022"/>
      <c r="P143" s="1022"/>
      <c r="Q143" s="1022"/>
      <c r="R143" s="1022"/>
      <c r="S143" s="1022"/>
      <c r="T143" s="1022"/>
      <c r="U143" s="1022"/>
      <c r="V143" s="1022"/>
      <c r="W143" s="1022"/>
      <c r="AU143" s="208"/>
      <c r="AW143" s="1022" t="s">
        <v>151</v>
      </c>
      <c r="AX143" s="1022"/>
      <c r="AY143" s="1022"/>
      <c r="AZ143" s="1022"/>
      <c r="BA143" s="1022"/>
      <c r="BB143" s="1022"/>
      <c r="BC143" s="1022"/>
      <c r="BD143" s="1022"/>
      <c r="BE143" s="1022"/>
      <c r="BF143" s="1022"/>
      <c r="BG143" s="1022"/>
      <c r="BH143" s="1022"/>
      <c r="BI143" s="1022"/>
      <c r="BJ143" s="1022"/>
      <c r="BK143" s="1022"/>
      <c r="BL143" s="1022"/>
      <c r="BM143" s="1022"/>
      <c r="BN143" s="1022"/>
      <c r="BO143" s="1022"/>
      <c r="BP143" s="1022"/>
      <c r="BQ143" s="1022"/>
      <c r="BR143" s="1022"/>
      <c r="BS143" s="1022"/>
      <c r="BT143" s="241"/>
      <c r="BU143" s="241"/>
      <c r="BV143" s="241"/>
      <c r="BW143" s="241"/>
      <c r="BX143" s="241"/>
      <c r="BY143" s="241"/>
      <c r="BZ143" s="241"/>
      <c r="CA143" s="241"/>
      <c r="CB143" s="241"/>
      <c r="CC143" s="241"/>
      <c r="CD143" s="241"/>
      <c r="CE143" s="241"/>
      <c r="CF143" s="241"/>
      <c r="CG143" s="241"/>
      <c r="CH143" s="241"/>
      <c r="CI143" s="241"/>
      <c r="CJ143" s="241"/>
      <c r="CK143" s="241"/>
      <c r="CL143" s="241"/>
      <c r="CM143" s="241"/>
      <c r="CN143" s="241"/>
      <c r="CO143" s="241"/>
      <c r="CP143" s="241"/>
      <c r="CQ143" s="208"/>
      <c r="CS143" s="1022" t="s">
        <v>151</v>
      </c>
      <c r="CT143" s="1022"/>
      <c r="CU143" s="1022"/>
      <c r="CV143" s="1022"/>
      <c r="CW143" s="1022"/>
      <c r="CX143" s="1022"/>
      <c r="CY143" s="1022"/>
      <c r="CZ143" s="1022"/>
      <c r="DA143" s="1022"/>
      <c r="DB143" s="1022"/>
      <c r="DC143" s="1022"/>
      <c r="DD143" s="1022"/>
      <c r="DE143" s="1022"/>
      <c r="DF143" s="1022"/>
      <c r="DG143" s="1022"/>
      <c r="DH143" s="1022"/>
      <c r="DI143" s="1022"/>
      <c r="DJ143" s="1022"/>
      <c r="DK143" s="1022"/>
      <c r="DL143" s="1022"/>
      <c r="DM143" s="1022"/>
      <c r="DN143" s="1022"/>
      <c r="DO143" s="1022"/>
      <c r="DP143" s="241"/>
      <c r="DQ143" s="241"/>
      <c r="DR143" s="241"/>
      <c r="DS143" s="241"/>
      <c r="DT143" s="241"/>
      <c r="DU143" s="241"/>
      <c r="DV143" s="241"/>
      <c r="DW143" s="241"/>
      <c r="DX143" s="241"/>
      <c r="DY143" s="241"/>
      <c r="DZ143" s="241"/>
      <c r="EA143" s="241"/>
      <c r="EB143" s="241"/>
      <c r="EC143" s="241"/>
      <c r="ED143" s="241"/>
      <c r="EE143" s="241"/>
      <c r="EF143" s="241"/>
      <c r="EG143" s="241"/>
      <c r="EH143" s="241"/>
      <c r="EI143" s="241"/>
      <c r="EJ143" s="241"/>
      <c r="EK143" s="241"/>
      <c r="EL143" s="241"/>
      <c r="EM143" s="208"/>
    </row>
    <row r="144" spans="1:143" ht="50.25" customHeight="1">
      <c r="A144" s="1025"/>
      <c r="B144" s="1025"/>
      <c r="C144" s="1025"/>
      <c r="D144" s="1025"/>
      <c r="E144" s="1025"/>
      <c r="F144" s="1025"/>
      <c r="G144" s="1025"/>
      <c r="H144" s="1025"/>
      <c r="I144" s="1025"/>
      <c r="J144" s="1025"/>
      <c r="K144" s="1025"/>
      <c r="L144" s="1025"/>
      <c r="M144" s="1025"/>
      <c r="N144" s="1025"/>
      <c r="O144" s="1026" t="e">
        <f>I$9</f>
        <v>#N/A</v>
      </c>
      <c r="P144" s="1026"/>
      <c r="Q144" s="1026"/>
      <c r="R144" s="1026"/>
      <c r="S144" s="1026"/>
      <c r="T144" s="1026"/>
      <c r="U144" s="1026"/>
      <c r="V144" s="1026"/>
      <c r="W144" s="1026"/>
      <c r="Y144" s="1023"/>
      <c r="Z144" s="1023"/>
      <c r="AA144" s="1023"/>
      <c r="AB144" s="1023"/>
      <c r="AC144" s="1023"/>
      <c r="AD144" s="1023"/>
      <c r="AE144" s="1023"/>
      <c r="AF144" s="1023"/>
      <c r="AG144" s="1023"/>
      <c r="AH144" s="1023"/>
      <c r="AI144" s="1023"/>
      <c r="AJ144" s="1023"/>
      <c r="AK144" s="1023"/>
      <c r="AL144" s="1024">
        <f>I$16</f>
        <v>0</v>
      </c>
      <c r="AM144" s="1024"/>
      <c r="AN144" s="1024"/>
      <c r="AO144" s="1024"/>
      <c r="AP144" s="1024"/>
      <c r="AQ144" s="1024"/>
      <c r="AR144" s="1024"/>
      <c r="AS144" s="1024"/>
      <c r="AT144" s="1024"/>
      <c r="AU144" s="218"/>
      <c r="AW144" s="1025"/>
      <c r="AX144" s="1025"/>
      <c r="AY144" s="1025"/>
      <c r="AZ144" s="1025"/>
      <c r="BA144" s="1025"/>
      <c r="BB144" s="1025"/>
      <c r="BC144" s="1025"/>
      <c r="BD144" s="1025"/>
      <c r="BE144" s="1025"/>
      <c r="BF144" s="1025"/>
      <c r="BG144" s="1025"/>
      <c r="BH144" s="1025"/>
      <c r="BI144" s="1025"/>
      <c r="BJ144" s="1025"/>
      <c r="BK144" s="1026" t="e">
        <f>BE$9</f>
        <v>#N/A</v>
      </c>
      <c r="BL144" s="1026"/>
      <c r="BM144" s="1026"/>
      <c r="BN144" s="1026"/>
      <c r="BO144" s="1026"/>
      <c r="BP144" s="1026"/>
      <c r="BQ144" s="1026"/>
      <c r="BR144" s="1026"/>
      <c r="BS144" s="1026"/>
      <c r="BT144" s="241"/>
      <c r="BU144" s="1023"/>
      <c r="BV144" s="1023"/>
      <c r="BW144" s="1023"/>
      <c r="BX144" s="1023"/>
      <c r="BY144" s="1023"/>
      <c r="BZ144" s="1023"/>
      <c r="CA144" s="1023"/>
      <c r="CB144" s="1023"/>
      <c r="CC144" s="1023"/>
      <c r="CD144" s="1023"/>
      <c r="CE144" s="1023"/>
      <c r="CF144" s="1023"/>
      <c r="CG144" s="1023"/>
      <c r="CH144" s="1024">
        <f>BE$16</f>
        <v>0</v>
      </c>
      <c r="CI144" s="1024"/>
      <c r="CJ144" s="1024"/>
      <c r="CK144" s="1024"/>
      <c r="CL144" s="1024"/>
      <c r="CM144" s="1024"/>
      <c r="CN144" s="1024"/>
      <c r="CO144" s="1024"/>
      <c r="CP144" s="1024"/>
      <c r="CQ144" s="218"/>
      <c r="CS144" s="1025"/>
      <c r="CT144" s="1025"/>
      <c r="CU144" s="1025"/>
      <c r="CV144" s="1025"/>
      <c r="CW144" s="1025"/>
      <c r="CX144" s="1025"/>
      <c r="CY144" s="1025"/>
      <c r="CZ144" s="1025"/>
      <c r="DA144" s="1025"/>
      <c r="DB144" s="1025"/>
      <c r="DC144" s="1025"/>
      <c r="DD144" s="1025"/>
      <c r="DE144" s="1025"/>
      <c r="DF144" s="1025"/>
      <c r="DG144" s="1026" t="e">
        <f>DA$9</f>
        <v>#N/A</v>
      </c>
      <c r="DH144" s="1026"/>
      <c r="DI144" s="1026"/>
      <c r="DJ144" s="1026"/>
      <c r="DK144" s="1026"/>
      <c r="DL144" s="1026"/>
      <c r="DM144" s="1026"/>
      <c r="DN144" s="1026"/>
      <c r="DO144" s="1026"/>
      <c r="DP144" s="241"/>
      <c r="DQ144" s="1023"/>
      <c r="DR144" s="1023"/>
      <c r="DS144" s="1023"/>
      <c r="DT144" s="1023"/>
      <c r="DU144" s="1023"/>
      <c r="DV144" s="1023"/>
      <c r="DW144" s="1023"/>
      <c r="DX144" s="1023"/>
      <c r="DY144" s="1023"/>
      <c r="DZ144" s="1023"/>
      <c r="EA144" s="1023"/>
      <c r="EB144" s="1023"/>
      <c r="EC144" s="1023"/>
      <c r="ED144" s="1024">
        <f>DA$16</f>
        <v>0</v>
      </c>
      <c r="EE144" s="1024"/>
      <c r="EF144" s="1024"/>
      <c r="EG144" s="1024"/>
      <c r="EH144" s="1024"/>
      <c r="EI144" s="1024"/>
      <c r="EJ144" s="1024"/>
      <c r="EK144" s="1024"/>
      <c r="EL144" s="1024"/>
      <c r="EM144" s="218"/>
    </row>
    <row r="145" spans="1:143" ht="16.5">
      <c r="A145" s="1014" t="s">
        <v>5</v>
      </c>
      <c r="B145" s="1014"/>
      <c r="C145" s="1014"/>
      <c r="D145" s="1014"/>
      <c r="E145" s="1014"/>
      <c r="F145" s="1014"/>
      <c r="G145" s="1014"/>
      <c r="H145" s="1014"/>
      <c r="I145" s="1014"/>
      <c r="J145" s="1014"/>
      <c r="K145" s="1014"/>
      <c r="L145" s="1014"/>
      <c r="M145" s="1014"/>
      <c r="N145" s="1014"/>
      <c r="O145" s="1015" t="s">
        <v>688</v>
      </c>
      <c r="P145" s="1015"/>
      <c r="Q145" s="1015"/>
      <c r="R145" s="1015"/>
      <c r="S145" s="1015"/>
      <c r="T145" s="1015"/>
      <c r="U145" s="1015"/>
      <c r="V145" s="1015"/>
      <c r="W145" s="209"/>
      <c r="Y145" s="1014" t="s">
        <v>5</v>
      </c>
      <c r="Z145" s="1014"/>
      <c r="AA145" s="1014"/>
      <c r="AB145" s="1014"/>
      <c r="AC145" s="1014"/>
      <c r="AD145" s="1014"/>
      <c r="AE145" s="1014"/>
      <c r="AF145" s="1014"/>
      <c r="AG145" s="1014"/>
      <c r="AH145" s="1014"/>
      <c r="AI145" s="1014"/>
      <c r="AJ145" s="1014"/>
      <c r="AK145" s="1014"/>
      <c r="AL145" s="1014" t="s">
        <v>688</v>
      </c>
      <c r="AM145" s="1014"/>
      <c r="AN145" s="1014"/>
      <c r="AO145" s="1014"/>
      <c r="AP145" s="1014"/>
      <c r="AQ145" s="1014"/>
      <c r="AR145" s="1014"/>
      <c r="AS145" s="1014"/>
      <c r="AT145" s="1014"/>
      <c r="AU145" s="219"/>
      <c r="AW145" s="1014" t="s">
        <v>5</v>
      </c>
      <c r="AX145" s="1014"/>
      <c r="AY145" s="1014"/>
      <c r="AZ145" s="1014"/>
      <c r="BA145" s="1014"/>
      <c r="BB145" s="1014"/>
      <c r="BC145" s="1014"/>
      <c r="BD145" s="1014"/>
      <c r="BE145" s="1014"/>
      <c r="BF145" s="1014"/>
      <c r="BG145" s="1014"/>
      <c r="BH145" s="1014"/>
      <c r="BI145" s="1014"/>
      <c r="BJ145" s="1014"/>
      <c r="BK145" s="1015" t="s">
        <v>688</v>
      </c>
      <c r="BL145" s="1015"/>
      <c r="BM145" s="1015"/>
      <c r="BN145" s="1015"/>
      <c r="BO145" s="1015"/>
      <c r="BP145" s="1015"/>
      <c r="BQ145" s="1015"/>
      <c r="BR145" s="1015"/>
      <c r="BS145" s="209"/>
      <c r="BT145" s="241"/>
      <c r="BU145" s="1014" t="s">
        <v>5</v>
      </c>
      <c r="BV145" s="1014"/>
      <c r="BW145" s="1014"/>
      <c r="BX145" s="1014"/>
      <c r="BY145" s="1014"/>
      <c r="BZ145" s="1014"/>
      <c r="CA145" s="1014"/>
      <c r="CB145" s="1014"/>
      <c r="CC145" s="1014"/>
      <c r="CD145" s="1014"/>
      <c r="CE145" s="1014"/>
      <c r="CF145" s="1014"/>
      <c r="CG145" s="1014"/>
      <c r="CH145" s="1014" t="s">
        <v>688</v>
      </c>
      <c r="CI145" s="1014"/>
      <c r="CJ145" s="1014"/>
      <c r="CK145" s="1014"/>
      <c r="CL145" s="1014"/>
      <c r="CM145" s="1014"/>
      <c r="CN145" s="1014"/>
      <c r="CO145" s="1014"/>
      <c r="CP145" s="1014"/>
      <c r="CQ145" s="219"/>
      <c r="CS145" s="1014" t="s">
        <v>5</v>
      </c>
      <c r="CT145" s="1014"/>
      <c r="CU145" s="1014"/>
      <c r="CV145" s="1014"/>
      <c r="CW145" s="1014"/>
      <c r="CX145" s="1014"/>
      <c r="CY145" s="1014"/>
      <c r="CZ145" s="1014"/>
      <c r="DA145" s="1014"/>
      <c r="DB145" s="1014"/>
      <c r="DC145" s="1014"/>
      <c r="DD145" s="1014"/>
      <c r="DE145" s="1014"/>
      <c r="DF145" s="1014"/>
      <c r="DG145" s="1015" t="s">
        <v>688</v>
      </c>
      <c r="DH145" s="1015"/>
      <c r="DI145" s="1015"/>
      <c r="DJ145" s="1015"/>
      <c r="DK145" s="1015"/>
      <c r="DL145" s="1015"/>
      <c r="DM145" s="1015"/>
      <c r="DN145" s="1015"/>
      <c r="DO145" s="209"/>
      <c r="DP145" s="241"/>
      <c r="DQ145" s="1014" t="s">
        <v>5</v>
      </c>
      <c r="DR145" s="1014"/>
      <c r="DS145" s="1014"/>
      <c r="DT145" s="1014"/>
      <c r="DU145" s="1014"/>
      <c r="DV145" s="1014"/>
      <c r="DW145" s="1014"/>
      <c r="DX145" s="1014"/>
      <c r="DY145" s="1014"/>
      <c r="DZ145" s="1014"/>
      <c r="EA145" s="1014"/>
      <c r="EB145" s="1014"/>
      <c r="EC145" s="1014"/>
      <c r="ED145" s="1014" t="s">
        <v>688</v>
      </c>
      <c r="EE145" s="1014"/>
      <c r="EF145" s="1014"/>
      <c r="EG145" s="1014"/>
      <c r="EH145" s="1014"/>
      <c r="EI145" s="1014"/>
      <c r="EJ145" s="1014"/>
      <c r="EK145" s="1014"/>
      <c r="EL145" s="1014"/>
      <c r="EM145" s="219"/>
    </row>
    <row r="146" spans="1:143" ht="16.5" customHeight="1">
      <c r="A146" s="1017"/>
      <c r="B146" s="1017"/>
      <c r="C146" s="1017"/>
      <c r="D146" s="1017"/>
      <c r="E146" s="1017"/>
      <c r="F146" s="1017"/>
      <c r="G146" s="1017"/>
      <c r="H146" s="1017"/>
      <c r="I146" s="1017"/>
      <c r="J146" s="1017"/>
      <c r="K146" s="1017"/>
      <c r="L146" s="1017"/>
      <c r="M146" s="1017"/>
      <c r="N146" s="1017"/>
      <c r="O146" s="1017"/>
      <c r="P146" s="1017"/>
      <c r="Q146" s="1017"/>
      <c r="R146" s="1017"/>
      <c r="S146" s="1017"/>
      <c r="T146" s="1017"/>
      <c r="U146" s="1017"/>
      <c r="V146" s="1017"/>
      <c r="W146" s="1017"/>
      <c r="Y146" s="1016"/>
      <c r="Z146" s="1016"/>
      <c r="AA146" s="1016"/>
      <c r="AB146" s="1016"/>
      <c r="AC146" s="1016"/>
      <c r="AD146" s="1016"/>
      <c r="AE146" s="1016"/>
      <c r="AF146" s="1016"/>
      <c r="AG146" s="1016"/>
      <c r="AH146" s="1016"/>
      <c r="AI146" s="1016"/>
      <c r="AJ146" s="1016"/>
      <c r="AK146" s="1016"/>
      <c r="AL146" s="1016"/>
      <c r="AM146" s="1016"/>
      <c r="AN146" s="1016"/>
      <c r="AO146" s="1016"/>
      <c r="AP146" s="1016"/>
      <c r="AQ146" s="1016"/>
      <c r="AR146" s="1016"/>
      <c r="AS146" s="1016"/>
      <c r="AT146" s="1016"/>
      <c r="AU146" s="1016"/>
      <c r="AW146" s="1017"/>
      <c r="AX146" s="1017"/>
      <c r="AY146" s="1017"/>
      <c r="AZ146" s="1017"/>
      <c r="BA146" s="1017"/>
      <c r="BB146" s="1017"/>
      <c r="BC146" s="1017"/>
      <c r="BD146" s="1017"/>
      <c r="BE146" s="1017"/>
      <c r="BF146" s="1017"/>
      <c r="BG146" s="1017"/>
      <c r="BH146" s="1017"/>
      <c r="BI146" s="1017"/>
      <c r="BJ146" s="1017"/>
      <c r="BK146" s="1017"/>
      <c r="BL146" s="1017"/>
      <c r="BM146" s="1017"/>
      <c r="BN146" s="1017"/>
      <c r="BO146" s="1017"/>
      <c r="BP146" s="1017"/>
      <c r="BQ146" s="1017"/>
      <c r="BR146" s="1017"/>
      <c r="BS146" s="1017"/>
      <c r="BT146" s="241"/>
      <c r="BU146" s="1016"/>
      <c r="BV146" s="1016"/>
      <c r="BW146" s="1016"/>
      <c r="BX146" s="1016"/>
      <c r="BY146" s="1016"/>
      <c r="BZ146" s="1016"/>
      <c r="CA146" s="1016"/>
      <c r="CB146" s="1016"/>
      <c r="CC146" s="1016"/>
      <c r="CD146" s="1016"/>
      <c r="CE146" s="1016"/>
      <c r="CF146" s="1016"/>
      <c r="CG146" s="1016"/>
      <c r="CH146" s="1016"/>
      <c r="CI146" s="1016"/>
      <c r="CJ146" s="1016"/>
      <c r="CK146" s="1016"/>
      <c r="CL146" s="1016"/>
      <c r="CM146" s="1016"/>
      <c r="CN146" s="1016"/>
      <c r="CO146" s="1016"/>
      <c r="CP146" s="1016"/>
      <c r="CQ146" s="1016"/>
      <c r="CS146" s="1017"/>
      <c r="CT146" s="1017"/>
      <c r="CU146" s="1017"/>
      <c r="CV146" s="1017"/>
      <c r="CW146" s="1017"/>
      <c r="CX146" s="1017"/>
      <c r="CY146" s="1017"/>
      <c r="CZ146" s="1017"/>
      <c r="DA146" s="1017"/>
      <c r="DB146" s="1017"/>
      <c r="DC146" s="1017"/>
      <c r="DD146" s="1017"/>
      <c r="DE146" s="1017"/>
      <c r="DF146" s="1017"/>
      <c r="DG146" s="1017"/>
      <c r="DH146" s="1017"/>
      <c r="DI146" s="1017"/>
      <c r="DJ146" s="1017"/>
      <c r="DK146" s="1017"/>
      <c r="DL146" s="1017"/>
      <c r="DM146" s="1017"/>
      <c r="DN146" s="1017"/>
      <c r="DO146" s="1017"/>
      <c r="DP146" s="241"/>
      <c r="DQ146" s="1016"/>
      <c r="DR146" s="1016"/>
      <c r="DS146" s="1016"/>
      <c r="DT146" s="1016"/>
      <c r="DU146" s="1016"/>
      <c r="DV146" s="1016"/>
      <c r="DW146" s="1016"/>
      <c r="DX146" s="1016"/>
      <c r="DY146" s="1016"/>
      <c r="DZ146" s="1016"/>
      <c r="EA146" s="1016"/>
      <c r="EB146" s="1016"/>
      <c r="EC146" s="1016"/>
      <c r="ED146" s="1016"/>
      <c r="EE146" s="1016"/>
      <c r="EF146" s="1016"/>
      <c r="EG146" s="1016"/>
      <c r="EH146" s="1016"/>
      <c r="EI146" s="1016"/>
      <c r="EJ146" s="1016"/>
      <c r="EK146" s="1016"/>
      <c r="EL146" s="1016"/>
      <c r="EM146" s="1016"/>
    </row>
    <row r="147" spans="1:143" ht="16.5" customHeight="1">
      <c r="A147" s="1008" t="s">
        <v>1119</v>
      </c>
      <c r="B147" s="1009"/>
      <c r="C147" s="1009"/>
      <c r="D147" s="1009"/>
      <c r="E147" s="1009"/>
      <c r="F147" s="1009"/>
      <c r="G147" s="1009"/>
      <c r="H147" s="1009"/>
      <c r="I147" s="1009"/>
      <c r="J147" s="1009"/>
      <c r="K147" s="1009"/>
      <c r="L147" s="1009"/>
      <c r="M147" s="1009"/>
      <c r="N147" s="1009"/>
      <c r="O147" s="1009"/>
      <c r="P147" s="1009"/>
      <c r="Q147" s="1009"/>
      <c r="R147" s="1009"/>
      <c r="S147" s="1009"/>
      <c r="T147" s="1009"/>
      <c r="U147" s="1009"/>
      <c r="V147" s="1009"/>
      <c r="W147" s="1009"/>
      <c r="Y147" s="1008" t="s">
        <v>1119</v>
      </c>
      <c r="Z147" s="1009"/>
      <c r="AA147" s="1009"/>
      <c r="AB147" s="1009"/>
      <c r="AC147" s="1009"/>
      <c r="AD147" s="1009"/>
      <c r="AE147" s="1009"/>
      <c r="AF147" s="1009"/>
      <c r="AG147" s="1009"/>
      <c r="AH147" s="1009"/>
      <c r="AI147" s="1009"/>
      <c r="AJ147" s="1009"/>
      <c r="AK147" s="1009"/>
      <c r="AL147" s="1009"/>
      <c r="AM147" s="1009"/>
      <c r="AN147" s="1009"/>
      <c r="AO147" s="1009"/>
      <c r="AP147" s="1009"/>
      <c r="AQ147" s="1009"/>
      <c r="AR147" s="1009"/>
      <c r="AS147" s="1009"/>
      <c r="AT147" s="1009"/>
      <c r="AU147" s="1009"/>
      <c r="AW147" s="1008" t="s">
        <v>1119</v>
      </c>
      <c r="AX147" s="1009"/>
      <c r="AY147" s="1009"/>
      <c r="AZ147" s="1009"/>
      <c r="BA147" s="1009"/>
      <c r="BB147" s="1009"/>
      <c r="BC147" s="1009"/>
      <c r="BD147" s="1009"/>
      <c r="BE147" s="1009"/>
      <c r="BF147" s="1009"/>
      <c r="BG147" s="1009"/>
      <c r="BH147" s="1009"/>
      <c r="BI147" s="1009"/>
      <c r="BJ147" s="1009"/>
      <c r="BK147" s="1009"/>
      <c r="BL147" s="1009"/>
      <c r="BM147" s="1009"/>
      <c r="BN147" s="1009"/>
      <c r="BO147" s="1009"/>
      <c r="BP147" s="1009"/>
      <c r="BQ147" s="1009"/>
      <c r="BR147" s="1009"/>
      <c r="BS147" s="1009"/>
      <c r="BT147" s="241"/>
      <c r="BU147" s="1008" t="s">
        <v>1119</v>
      </c>
      <c r="BV147" s="1009"/>
      <c r="BW147" s="1009"/>
      <c r="BX147" s="1009"/>
      <c r="BY147" s="1009"/>
      <c r="BZ147" s="1009"/>
      <c r="CA147" s="1009"/>
      <c r="CB147" s="1009"/>
      <c r="CC147" s="1009"/>
      <c r="CD147" s="1009"/>
      <c r="CE147" s="1009"/>
      <c r="CF147" s="1009"/>
      <c r="CG147" s="1009"/>
      <c r="CH147" s="1009"/>
      <c r="CI147" s="1009"/>
      <c r="CJ147" s="1009"/>
      <c r="CK147" s="1009"/>
      <c r="CL147" s="1009"/>
      <c r="CM147" s="1009"/>
      <c r="CN147" s="1009"/>
      <c r="CO147" s="1009"/>
      <c r="CP147" s="1009"/>
      <c r="CQ147" s="1009"/>
      <c r="CS147" s="1008" t="s">
        <v>1119</v>
      </c>
      <c r="CT147" s="1009"/>
      <c r="CU147" s="1009"/>
      <c r="CV147" s="1009"/>
      <c r="CW147" s="1009"/>
      <c r="CX147" s="1009"/>
      <c r="CY147" s="1009"/>
      <c r="CZ147" s="1009"/>
      <c r="DA147" s="1009"/>
      <c r="DB147" s="1009"/>
      <c r="DC147" s="1009"/>
      <c r="DD147" s="1009"/>
      <c r="DE147" s="1009"/>
      <c r="DF147" s="1009"/>
      <c r="DG147" s="1009"/>
      <c r="DH147" s="1009"/>
      <c r="DI147" s="1009"/>
      <c r="DJ147" s="1009"/>
      <c r="DK147" s="1009"/>
      <c r="DL147" s="1009"/>
      <c r="DM147" s="1009"/>
      <c r="DN147" s="1009"/>
      <c r="DO147" s="1009"/>
      <c r="DP147" s="241"/>
      <c r="DQ147" s="1008" t="s">
        <v>1119</v>
      </c>
      <c r="DR147" s="1009"/>
      <c r="DS147" s="1009"/>
      <c r="DT147" s="1009"/>
      <c r="DU147" s="1009"/>
      <c r="DV147" s="1009"/>
      <c r="DW147" s="1009"/>
      <c r="DX147" s="1009"/>
      <c r="DY147" s="1009"/>
      <c r="DZ147" s="1009"/>
      <c r="EA147" s="1009"/>
      <c r="EB147" s="1009"/>
      <c r="EC147" s="1009"/>
      <c r="ED147" s="1009"/>
      <c r="EE147" s="1009"/>
      <c r="EF147" s="1009"/>
      <c r="EG147" s="1009"/>
      <c r="EH147" s="1009"/>
      <c r="EI147" s="1009"/>
      <c r="EJ147" s="1009"/>
      <c r="EK147" s="1009"/>
      <c r="EL147" s="1009"/>
      <c r="EM147" s="1009"/>
    </row>
    <row r="148" spans="1:143" ht="16.5">
      <c r="A148" s="221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1006"/>
      <c r="W148" s="1006"/>
      <c r="X148" s="1006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09"/>
      <c r="AW148" s="221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1006"/>
      <c r="BS148" s="1006"/>
      <c r="BT148" s="1006"/>
      <c r="BU148" s="221"/>
      <c r="BV148" s="221"/>
      <c r="BW148" s="221"/>
      <c r="BX148" s="221"/>
      <c r="BY148" s="221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09"/>
      <c r="CS148" s="221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1006"/>
      <c r="DO148" s="1006"/>
      <c r="DP148" s="1006"/>
      <c r="DQ148" s="221"/>
      <c r="DR148" s="221"/>
      <c r="DS148" s="221"/>
      <c r="DT148" s="221"/>
      <c r="DU148" s="221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09"/>
    </row>
    <row r="149" spans="1:143" ht="18.75">
      <c r="A149" s="185"/>
      <c r="B149" s="224"/>
      <c r="C149" s="22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W149" s="185"/>
      <c r="AX149" s="224"/>
      <c r="AY149" s="225"/>
      <c r="AZ149" s="185"/>
      <c r="BA149" s="185"/>
      <c r="BB149" s="185"/>
      <c r="BC149" s="185"/>
      <c r="BD149" s="185"/>
      <c r="BE149" s="185"/>
      <c r="BF149" s="185"/>
      <c r="BG149" s="185"/>
      <c r="BH149" s="185"/>
      <c r="BI149" s="185"/>
      <c r="BJ149" s="185"/>
      <c r="BK149" s="185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185"/>
      <c r="BZ149" s="185"/>
      <c r="CA149" s="185"/>
      <c r="CB149" s="185"/>
      <c r="CC149" s="185"/>
      <c r="CD149" s="185"/>
      <c r="CE149" s="185"/>
      <c r="CF149" s="185"/>
      <c r="CG149" s="185"/>
      <c r="CH149" s="185"/>
      <c r="CI149" s="185"/>
      <c r="CJ149" s="185"/>
      <c r="CK149" s="185"/>
      <c r="CL149" s="185"/>
      <c r="CM149" s="185"/>
      <c r="CN149" s="185"/>
      <c r="CO149" s="185"/>
      <c r="CP149" s="185"/>
      <c r="CQ149" s="185"/>
      <c r="CS149" s="185"/>
      <c r="CT149" s="224"/>
      <c r="CU149" s="225"/>
      <c r="CV149" s="185"/>
      <c r="CW149" s="185"/>
      <c r="CX149" s="185"/>
      <c r="CY149" s="185"/>
      <c r="CZ149" s="185"/>
      <c r="DA149" s="185"/>
      <c r="DB149" s="185"/>
      <c r="DC149" s="185"/>
      <c r="DD149" s="185"/>
      <c r="DE149" s="185"/>
      <c r="DF149" s="185"/>
      <c r="DG149" s="185"/>
      <c r="DH149" s="185"/>
      <c r="DI149" s="185"/>
      <c r="DJ149" s="185"/>
      <c r="DK149" s="185"/>
      <c r="DL149" s="185"/>
      <c r="DM149" s="185"/>
      <c r="DN149" s="185"/>
      <c r="DO149" s="185"/>
      <c r="DP149" s="185"/>
      <c r="DQ149" s="185"/>
      <c r="DR149" s="185"/>
      <c r="DS149" s="185"/>
      <c r="DT149" s="185"/>
      <c r="DU149" s="185"/>
      <c r="DV149" s="185"/>
      <c r="DW149" s="185"/>
      <c r="DX149" s="185"/>
      <c r="DY149" s="185"/>
      <c r="DZ149" s="185"/>
      <c r="EA149" s="185"/>
      <c r="EB149" s="185"/>
      <c r="EC149" s="185"/>
      <c r="ED149" s="185"/>
      <c r="EE149" s="185"/>
      <c r="EF149" s="185"/>
      <c r="EG149" s="185"/>
      <c r="EH149" s="185"/>
      <c r="EI149" s="185"/>
      <c r="EJ149" s="185"/>
      <c r="EK149" s="185"/>
      <c r="EL149" s="185"/>
      <c r="EM149" s="185"/>
    </row>
    <row r="150" spans="1:143" ht="33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185"/>
      <c r="L150" s="185"/>
      <c r="M150" s="185"/>
      <c r="N150" s="221"/>
      <c r="O150" s="221"/>
      <c r="P150" s="221"/>
      <c r="Q150" s="221"/>
      <c r="R150" s="221"/>
      <c r="S150" s="221"/>
      <c r="T150" s="221"/>
      <c r="U150" s="221"/>
      <c r="V150" s="221"/>
      <c r="W150" s="1010" t="s">
        <v>797</v>
      </c>
      <c r="X150" s="1010"/>
      <c r="Y150" s="1010"/>
      <c r="Z150" s="1010"/>
      <c r="AA150" s="1010"/>
      <c r="AB150" s="1010"/>
      <c r="AC150" s="1010"/>
      <c r="AD150" s="1010"/>
      <c r="AE150" s="1010"/>
      <c r="AF150" s="1010"/>
      <c r="AG150" s="1010"/>
      <c r="AH150" s="1010"/>
      <c r="AI150" s="1010"/>
      <c r="AJ150" s="1010"/>
      <c r="AK150" s="1010"/>
      <c r="AL150" s="1010"/>
      <c r="AM150" s="1010"/>
      <c r="AN150" s="1010"/>
      <c r="AO150" s="1010"/>
      <c r="AP150" s="1010"/>
      <c r="AQ150" s="1010"/>
      <c r="AR150" s="1010"/>
      <c r="AS150" s="1010"/>
      <c r="AT150" s="1010"/>
      <c r="AU150" s="1010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185"/>
      <c r="BH150" s="185"/>
      <c r="BI150" s="185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10" t="s">
        <v>797</v>
      </c>
      <c r="BT150" s="1010"/>
      <c r="BU150" s="1010"/>
      <c r="BV150" s="1010"/>
      <c r="BW150" s="1010"/>
      <c r="BX150" s="1010"/>
      <c r="BY150" s="1010"/>
      <c r="BZ150" s="1010"/>
      <c r="CA150" s="1010"/>
      <c r="CB150" s="1010"/>
      <c r="CC150" s="1010"/>
      <c r="CD150" s="1010"/>
      <c r="CE150" s="1010"/>
      <c r="CF150" s="1010"/>
      <c r="CG150" s="1010"/>
      <c r="CH150" s="1010"/>
      <c r="CI150" s="1010"/>
      <c r="CJ150" s="1010"/>
      <c r="CK150" s="1010"/>
      <c r="CL150" s="1010"/>
      <c r="CM150" s="1010"/>
      <c r="CN150" s="1010"/>
      <c r="CO150" s="1010"/>
      <c r="CP150" s="1010"/>
      <c r="CQ150" s="1010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185"/>
      <c r="DD150" s="185"/>
      <c r="DE150" s="185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10" t="s">
        <v>797</v>
      </c>
      <c r="DP150" s="1010"/>
      <c r="DQ150" s="1010"/>
      <c r="DR150" s="1010"/>
      <c r="DS150" s="1010"/>
      <c r="DT150" s="1010"/>
      <c r="DU150" s="1010"/>
      <c r="DV150" s="1010"/>
      <c r="DW150" s="1010"/>
      <c r="DX150" s="1010"/>
      <c r="DY150" s="1010"/>
      <c r="DZ150" s="1010"/>
      <c r="EA150" s="1010"/>
      <c r="EB150" s="1010"/>
      <c r="EC150" s="1010"/>
      <c r="ED150" s="1010"/>
      <c r="EE150" s="1010"/>
      <c r="EF150" s="1010"/>
      <c r="EG150" s="1010"/>
      <c r="EH150" s="1010"/>
      <c r="EI150" s="1010"/>
      <c r="EJ150" s="1010"/>
      <c r="EK150" s="1010"/>
      <c r="EL150" s="1010"/>
      <c r="EM150" s="1010"/>
    </row>
    <row r="151" spans="1:143" ht="18.7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1012" t="s">
        <v>551</v>
      </c>
      <c r="X151" s="1012"/>
      <c r="Y151" s="1012"/>
      <c r="Z151" s="1040">
        <f>$AF$33</f>
        <v>0</v>
      </c>
      <c r="AA151" s="1040"/>
      <c r="AB151" s="222" t="s">
        <v>524</v>
      </c>
      <c r="AC151" s="1040">
        <f>$AI$33</f>
        <v>0</v>
      </c>
      <c r="AD151" s="1040"/>
      <c r="AE151" s="1040"/>
      <c r="AF151" s="1040"/>
      <c r="AG151" s="1040"/>
      <c r="AH151" s="1040"/>
      <c r="AI151" s="1040"/>
      <c r="AJ151" s="1040">
        <f>$AP$33</f>
        <v>0</v>
      </c>
      <c r="AK151" s="1040"/>
      <c r="AL151" s="1040"/>
      <c r="AM151" s="1040"/>
      <c r="AN151" s="1013" t="s">
        <v>375</v>
      </c>
      <c r="AO151" s="1013"/>
      <c r="AP151" s="1004" t="s">
        <v>680</v>
      </c>
      <c r="AQ151" s="1004"/>
      <c r="AR151" s="1051">
        <f>$AB$29</f>
        <v>0</v>
      </c>
      <c r="AS151" s="1051"/>
      <c r="AT151" s="1051"/>
      <c r="AU151" s="1051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12" t="s">
        <v>551</v>
      </c>
      <c r="BT151" s="1012"/>
      <c r="BU151" s="1012"/>
      <c r="BV151" s="1040">
        <f>$AF$33</f>
        <v>0</v>
      </c>
      <c r="BW151" s="1040"/>
      <c r="BX151" s="222" t="s">
        <v>524</v>
      </c>
      <c r="BY151" s="1040">
        <f>$AI$33</f>
        <v>0</v>
      </c>
      <c r="BZ151" s="1040"/>
      <c r="CA151" s="1040"/>
      <c r="CB151" s="1040"/>
      <c r="CC151" s="1040"/>
      <c r="CD151" s="1040"/>
      <c r="CE151" s="1040"/>
      <c r="CF151" s="1040">
        <f>$AP$33</f>
        <v>0</v>
      </c>
      <c r="CG151" s="1040"/>
      <c r="CH151" s="1040"/>
      <c r="CI151" s="1040"/>
      <c r="CJ151" s="1013" t="s">
        <v>375</v>
      </c>
      <c r="CK151" s="1013"/>
      <c r="CL151" s="1004" t="s">
        <v>680</v>
      </c>
      <c r="CM151" s="1004"/>
      <c r="CN151" s="1051">
        <f>$AB$29</f>
        <v>0</v>
      </c>
      <c r="CO151" s="1051"/>
      <c r="CP151" s="1051"/>
      <c r="CQ151" s="105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12" t="s">
        <v>551</v>
      </c>
      <c r="DP151" s="1012"/>
      <c r="DQ151" s="1012"/>
      <c r="DR151" s="1040">
        <f>$AF$33</f>
        <v>0</v>
      </c>
      <c r="DS151" s="1040"/>
      <c r="DT151" s="222" t="s">
        <v>524</v>
      </c>
      <c r="DU151" s="1040">
        <f>$AI$33</f>
        <v>0</v>
      </c>
      <c r="DV151" s="1040"/>
      <c r="DW151" s="1040"/>
      <c r="DX151" s="1040"/>
      <c r="DY151" s="1040"/>
      <c r="DZ151" s="1040"/>
      <c r="EA151" s="1040"/>
      <c r="EB151" s="1040">
        <f>$AP$33</f>
        <v>0</v>
      </c>
      <c r="EC151" s="1040"/>
      <c r="ED151" s="1040"/>
      <c r="EE151" s="1040"/>
      <c r="EF151" s="1013" t="s">
        <v>375</v>
      </c>
      <c r="EG151" s="1013"/>
      <c r="EH151" s="1004" t="s">
        <v>680</v>
      </c>
      <c r="EI151" s="1004"/>
      <c r="EJ151" s="1051">
        <f>$AB$29</f>
        <v>0</v>
      </c>
      <c r="EK151" s="1051"/>
      <c r="EL151" s="1051"/>
      <c r="EM151" s="1051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221"/>
      <c r="CE152" s="221"/>
      <c r="CF152" s="221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221"/>
      <c r="EA152" s="221"/>
      <c r="EB152" s="221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185"/>
      <c r="L153" s="185"/>
      <c r="M153" s="185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1006"/>
      <c r="AI153" s="1006"/>
      <c r="AJ153" s="1006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185"/>
      <c r="BH153" s="185"/>
      <c r="BI153" s="185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1006"/>
      <c r="CE153" s="1006"/>
      <c r="CF153" s="1006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185"/>
      <c r="DD153" s="185"/>
      <c r="DE153" s="185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1006"/>
      <c r="EA153" s="1006"/>
      <c r="EB153" s="1006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6.5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221"/>
      <c r="BH154" s="221"/>
      <c r="BI154" s="221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221"/>
      <c r="CE154" s="221"/>
      <c r="CF154" s="221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221"/>
      <c r="DD154" s="221"/>
      <c r="DE154" s="221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221"/>
      <c r="EA154" s="221"/>
      <c r="EB154" s="221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>
      <c r="A155" s="185"/>
      <c r="B155" s="228"/>
      <c r="C155" s="229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W155" s="185"/>
      <c r="AX155" s="228"/>
      <c r="AY155" s="229"/>
      <c r="AZ155" s="185"/>
      <c r="BA155" s="185"/>
      <c r="BB155" s="185"/>
      <c r="BC155" s="185"/>
      <c r="BD155" s="185"/>
      <c r="BE155" s="185"/>
      <c r="BF155" s="185"/>
      <c r="BG155" s="185"/>
      <c r="BH155" s="185"/>
      <c r="BI155" s="185"/>
      <c r="BJ155" s="185"/>
      <c r="BK155" s="185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185"/>
      <c r="BZ155" s="185"/>
      <c r="CA155" s="185"/>
      <c r="CB155" s="185"/>
      <c r="CC155" s="185"/>
      <c r="CD155" s="185"/>
      <c r="CE155" s="185"/>
      <c r="CF155" s="185"/>
      <c r="CG155" s="185"/>
      <c r="CH155" s="185"/>
      <c r="CI155" s="185"/>
      <c r="CJ155" s="185"/>
      <c r="CK155" s="185"/>
      <c r="CL155" s="185"/>
      <c r="CM155" s="185"/>
      <c r="CN155" s="185"/>
      <c r="CO155" s="185"/>
      <c r="CP155" s="185"/>
      <c r="CQ155" s="185"/>
      <c r="CS155" s="185"/>
      <c r="CT155" s="228"/>
      <c r="CU155" s="229"/>
      <c r="CV155" s="185"/>
      <c r="CW155" s="185"/>
      <c r="CX155" s="185"/>
      <c r="CY155" s="185"/>
      <c r="CZ155" s="185"/>
      <c r="DA155" s="185"/>
      <c r="DB155" s="185"/>
      <c r="DC155" s="185"/>
      <c r="DD155" s="185"/>
      <c r="DE155" s="185"/>
      <c r="DF155" s="185"/>
      <c r="DG155" s="185"/>
      <c r="DH155" s="185"/>
      <c r="DI155" s="185"/>
      <c r="DJ155" s="185"/>
      <c r="DK155" s="185"/>
      <c r="DL155" s="185"/>
      <c r="DM155" s="185"/>
      <c r="DN155" s="185"/>
      <c r="DO155" s="185"/>
      <c r="DP155" s="185"/>
      <c r="DQ155" s="185"/>
      <c r="DR155" s="185"/>
      <c r="DS155" s="185"/>
      <c r="DT155" s="185"/>
      <c r="DU155" s="185"/>
      <c r="DV155" s="185"/>
      <c r="DW155" s="185"/>
      <c r="DX155" s="185"/>
      <c r="DY155" s="185"/>
      <c r="DZ155" s="185"/>
      <c r="EA155" s="185"/>
      <c r="EB155" s="185"/>
      <c r="EC155" s="185"/>
      <c r="ED155" s="185"/>
      <c r="EE155" s="185"/>
      <c r="EF155" s="185"/>
      <c r="EG155" s="185"/>
      <c r="EH155" s="185"/>
      <c r="EI155" s="185"/>
      <c r="EJ155" s="185"/>
      <c r="EK155" s="185"/>
      <c r="EL155" s="185"/>
      <c r="EM155" s="185"/>
    </row>
    <row r="156" spans="1:143" ht="16.5" customHeight="1">
      <c r="A156" s="185"/>
      <c r="B156" s="1007" t="s">
        <v>715</v>
      </c>
      <c r="C156" s="1007"/>
      <c r="D156" s="1007"/>
      <c r="E156" s="1007"/>
      <c r="F156" s="1007"/>
      <c r="G156" s="1007"/>
      <c r="H156" s="1007"/>
      <c r="I156" s="1007"/>
      <c r="J156" s="1007"/>
      <c r="K156" s="1007"/>
      <c r="L156" s="1007"/>
      <c r="M156" s="1007"/>
      <c r="N156" s="1007"/>
      <c r="O156" s="1007"/>
      <c r="P156" s="1007"/>
      <c r="Q156" s="1007"/>
      <c r="R156" s="1007"/>
      <c r="S156" s="1007"/>
      <c r="T156" s="1007"/>
      <c r="U156" s="1007"/>
      <c r="V156" s="1007"/>
      <c r="W156" s="1007"/>
      <c r="X156" s="1007"/>
      <c r="Y156" s="1007"/>
      <c r="Z156" s="1007"/>
      <c r="AA156" s="1007"/>
      <c r="AB156" s="1007"/>
      <c r="AC156" s="1007"/>
      <c r="AD156" s="1007"/>
      <c r="AE156" s="1007"/>
      <c r="AF156" s="1007"/>
      <c r="AG156" s="1007"/>
      <c r="AH156" s="1007"/>
      <c r="AI156" s="1007"/>
      <c r="AJ156" s="1007"/>
      <c r="AK156" s="1007"/>
      <c r="AL156" s="1007"/>
      <c r="AM156" s="1007"/>
      <c r="AN156" s="1007"/>
      <c r="AO156" s="1007"/>
      <c r="AP156" s="1007"/>
      <c r="AQ156" s="1007"/>
      <c r="AR156" s="1007"/>
      <c r="AS156" s="1007"/>
      <c r="AT156" s="1007"/>
      <c r="AU156" s="1007"/>
      <c r="AW156" s="185"/>
      <c r="AX156" s="1007" t="s">
        <v>715</v>
      </c>
      <c r="AY156" s="1007"/>
      <c r="AZ156" s="1007"/>
      <c r="BA156" s="1007"/>
      <c r="BB156" s="1007"/>
      <c r="BC156" s="1007"/>
      <c r="BD156" s="1007"/>
      <c r="BE156" s="1007"/>
      <c r="BF156" s="1007"/>
      <c r="BG156" s="1007"/>
      <c r="BH156" s="1007"/>
      <c r="BI156" s="1007"/>
      <c r="BJ156" s="1007"/>
      <c r="BK156" s="1007"/>
      <c r="BL156" s="1007"/>
      <c r="BM156" s="1007"/>
      <c r="BN156" s="1007"/>
      <c r="BO156" s="1007"/>
      <c r="BP156" s="1007"/>
      <c r="BQ156" s="1007"/>
      <c r="BR156" s="1007"/>
      <c r="BS156" s="1007"/>
      <c r="BT156" s="1007"/>
      <c r="BU156" s="1007"/>
      <c r="BV156" s="1007"/>
      <c r="BW156" s="1007"/>
      <c r="BX156" s="1007"/>
      <c r="BY156" s="1007"/>
      <c r="BZ156" s="1007"/>
      <c r="CA156" s="1007"/>
      <c r="CB156" s="1007"/>
      <c r="CC156" s="1007"/>
      <c r="CD156" s="1007"/>
      <c r="CE156" s="1007"/>
      <c r="CF156" s="1007"/>
      <c r="CG156" s="1007"/>
      <c r="CH156" s="1007"/>
      <c r="CI156" s="1007"/>
      <c r="CJ156" s="1007"/>
      <c r="CK156" s="1007"/>
      <c r="CL156" s="1007"/>
      <c r="CM156" s="1007"/>
      <c r="CN156" s="1007"/>
      <c r="CO156" s="1007"/>
      <c r="CP156" s="1007"/>
      <c r="CQ156" s="1007"/>
      <c r="CS156" s="185"/>
      <c r="CT156" s="1007" t="s">
        <v>715</v>
      </c>
      <c r="CU156" s="1007"/>
      <c r="CV156" s="1007"/>
      <c r="CW156" s="1007"/>
      <c r="CX156" s="1007"/>
      <c r="CY156" s="1007"/>
      <c r="CZ156" s="1007"/>
      <c r="DA156" s="1007"/>
      <c r="DB156" s="1007"/>
      <c r="DC156" s="1007"/>
      <c r="DD156" s="1007"/>
      <c r="DE156" s="1007"/>
      <c r="DF156" s="1007"/>
      <c r="DG156" s="1007"/>
      <c r="DH156" s="1007"/>
      <c r="DI156" s="1007"/>
      <c r="DJ156" s="1007"/>
      <c r="DK156" s="1007"/>
      <c r="DL156" s="1007"/>
      <c r="DM156" s="1007"/>
      <c r="DN156" s="1007"/>
      <c r="DO156" s="1007"/>
      <c r="DP156" s="1007"/>
      <c r="DQ156" s="1007"/>
      <c r="DR156" s="1007"/>
      <c r="DS156" s="1007"/>
      <c r="DT156" s="1007"/>
      <c r="DU156" s="1007"/>
      <c r="DV156" s="1007"/>
      <c r="DW156" s="1007"/>
      <c r="DX156" s="1007"/>
      <c r="DY156" s="1007"/>
      <c r="DZ156" s="1007"/>
      <c r="EA156" s="1007"/>
      <c r="EB156" s="1007"/>
      <c r="EC156" s="1007"/>
      <c r="ED156" s="1007"/>
      <c r="EE156" s="1007"/>
      <c r="EF156" s="1007"/>
      <c r="EG156" s="1007"/>
      <c r="EH156" s="1007"/>
      <c r="EI156" s="1007"/>
      <c r="EJ156" s="1007"/>
      <c r="EK156" s="1007"/>
      <c r="EL156" s="1007"/>
      <c r="EM156" s="1007"/>
    </row>
    <row r="157" spans="1:143" ht="16.5" customHeight="1">
      <c r="A157" s="185"/>
      <c r="B157" s="1007" t="s">
        <v>716</v>
      </c>
      <c r="C157" s="1007"/>
      <c r="D157" s="1007"/>
      <c r="E157" s="1007"/>
      <c r="F157" s="1007"/>
      <c r="G157" s="1007"/>
      <c r="H157" s="1007"/>
      <c r="I157" s="1007"/>
      <c r="J157" s="1007"/>
      <c r="K157" s="1007"/>
      <c r="L157" s="1007"/>
      <c r="M157" s="1007"/>
      <c r="N157" s="1007"/>
      <c r="O157" s="1007"/>
      <c r="P157" s="1007"/>
      <c r="Q157" s="1007"/>
      <c r="R157" s="1007"/>
      <c r="S157" s="1007"/>
      <c r="T157" s="1007"/>
      <c r="U157" s="1007"/>
      <c r="V157" s="1007"/>
      <c r="W157" s="1007"/>
      <c r="X157" s="1007"/>
      <c r="Y157" s="1007"/>
      <c r="Z157" s="1007"/>
      <c r="AA157" s="1007"/>
      <c r="AB157" s="1007"/>
      <c r="AC157" s="1007"/>
      <c r="AD157" s="1007"/>
      <c r="AE157" s="1007"/>
      <c r="AF157" s="1007"/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W157" s="185"/>
      <c r="AX157" s="1007" t="s">
        <v>716</v>
      </c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  <c r="BU157" s="1007"/>
      <c r="BV157" s="1007"/>
      <c r="BW157" s="1007"/>
      <c r="BX157" s="1007"/>
      <c r="BY157" s="1007"/>
      <c r="BZ157" s="1007"/>
      <c r="CA157" s="1007"/>
      <c r="CB157" s="1007"/>
      <c r="CC157" s="1007"/>
      <c r="CD157" s="1007"/>
      <c r="CE157" s="1007"/>
      <c r="CF157" s="1007"/>
      <c r="CG157" s="1007"/>
      <c r="CH157" s="1007"/>
      <c r="CI157" s="1007"/>
      <c r="CJ157" s="1007"/>
      <c r="CK157" s="1007"/>
      <c r="CL157" s="1007"/>
      <c r="CM157" s="1007"/>
      <c r="CN157" s="1007"/>
      <c r="CO157" s="1007"/>
      <c r="CP157" s="1007"/>
      <c r="CQ157" s="1007"/>
      <c r="CS157" s="185"/>
      <c r="CT157" s="1007" t="s">
        <v>716</v>
      </c>
      <c r="CU157" s="1007"/>
      <c r="CV157" s="1007"/>
      <c r="CW157" s="1007"/>
      <c r="CX157" s="1007"/>
      <c r="CY157" s="1007"/>
      <c r="CZ157" s="1007"/>
      <c r="DA157" s="1007"/>
      <c r="DB157" s="1007"/>
      <c r="DC157" s="1007"/>
      <c r="DD157" s="1007"/>
      <c r="DE157" s="1007"/>
      <c r="DF157" s="1007"/>
      <c r="DG157" s="1007"/>
      <c r="DH157" s="1007"/>
      <c r="DI157" s="1007"/>
      <c r="DJ157" s="1007"/>
      <c r="DK157" s="1007"/>
      <c r="DL157" s="1007"/>
      <c r="DM157" s="1007"/>
      <c r="DN157" s="1007"/>
      <c r="DO157" s="1007"/>
      <c r="DP157" s="1007"/>
      <c r="DQ157" s="1007"/>
      <c r="DR157" s="1007"/>
      <c r="DS157" s="1007"/>
      <c r="DT157" s="1007"/>
      <c r="DU157" s="1007"/>
      <c r="DV157" s="1007"/>
      <c r="DW157" s="1007"/>
      <c r="DX157" s="1007"/>
      <c r="DY157" s="1007"/>
      <c r="DZ157" s="1007"/>
      <c r="EA157" s="1007"/>
      <c r="EB157" s="1007"/>
      <c r="EC157" s="1007"/>
      <c r="ED157" s="1007"/>
      <c r="EE157" s="1007"/>
      <c r="EF157" s="1007"/>
      <c r="EG157" s="1007"/>
      <c r="EH157" s="1007"/>
      <c r="EI157" s="1007"/>
      <c r="EJ157" s="1007"/>
      <c r="EK157" s="1007"/>
      <c r="EL157" s="1007"/>
      <c r="EM157" s="1007"/>
    </row>
    <row r="158" spans="1:143" ht="18.75">
      <c r="A158" s="185"/>
      <c r="B158" s="229"/>
      <c r="C158" s="224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W158" s="185"/>
      <c r="AX158" s="229"/>
      <c r="AY158" s="224"/>
      <c r="AZ158" s="185"/>
      <c r="BA158" s="185"/>
      <c r="BB158" s="185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185"/>
      <c r="BZ158" s="185"/>
      <c r="CA158" s="185"/>
      <c r="CB158" s="185"/>
      <c r="CC158" s="185"/>
      <c r="CD158" s="185"/>
      <c r="CE158" s="185"/>
      <c r="CF158" s="185"/>
      <c r="CG158" s="185"/>
      <c r="CH158" s="185"/>
      <c r="CI158" s="185"/>
      <c r="CJ158" s="185"/>
      <c r="CK158" s="185"/>
      <c r="CL158" s="185"/>
      <c r="CM158" s="185"/>
      <c r="CN158" s="185"/>
      <c r="CO158" s="185"/>
      <c r="CP158" s="185"/>
      <c r="CQ158" s="185"/>
      <c r="CS158" s="185"/>
      <c r="CT158" s="229"/>
      <c r="CU158" s="224"/>
      <c r="CV158" s="185"/>
      <c r="CW158" s="185"/>
      <c r="CX158" s="185"/>
      <c r="CY158" s="185"/>
      <c r="CZ158" s="185"/>
      <c r="DA158" s="185"/>
      <c r="DB158" s="185"/>
      <c r="DC158" s="185"/>
      <c r="DD158" s="185"/>
      <c r="DE158" s="185"/>
      <c r="DF158" s="185"/>
      <c r="DG158" s="185"/>
      <c r="DH158" s="185"/>
      <c r="DI158" s="185"/>
      <c r="DJ158" s="185"/>
      <c r="DK158" s="185"/>
      <c r="DL158" s="185"/>
      <c r="DM158" s="185"/>
      <c r="DN158" s="185"/>
      <c r="DO158" s="185"/>
      <c r="DP158" s="185"/>
      <c r="DQ158" s="185"/>
      <c r="DR158" s="185"/>
      <c r="DS158" s="185"/>
      <c r="DT158" s="185"/>
      <c r="DU158" s="185"/>
      <c r="DV158" s="185"/>
      <c r="DW158" s="185"/>
      <c r="DX158" s="185"/>
      <c r="DY158" s="185"/>
      <c r="DZ158" s="185"/>
      <c r="EA158" s="185"/>
      <c r="EB158" s="185"/>
      <c r="EC158" s="185"/>
      <c r="ED158" s="185"/>
      <c r="EE158" s="185"/>
      <c r="EF158" s="185"/>
      <c r="EG158" s="185"/>
      <c r="EH158" s="185"/>
      <c r="EI158" s="185"/>
      <c r="EJ158" s="185"/>
      <c r="EK158" s="185"/>
      <c r="EL158" s="185"/>
      <c r="EM158" s="185"/>
    </row>
    <row r="159" spans="1:143" ht="18.75">
      <c r="A159" s="185"/>
      <c r="B159" s="191"/>
      <c r="C159" s="191"/>
      <c r="D159" s="191"/>
      <c r="E159" s="192" t="s">
        <v>717</v>
      </c>
      <c r="F159" s="192"/>
      <c r="G159" s="1047">
        <f>B$39</f>
        <v>0</v>
      </c>
      <c r="H159" s="1047"/>
      <c r="I159" s="1047"/>
      <c r="J159" s="1047"/>
      <c r="K159" s="1047"/>
      <c r="L159" s="1047"/>
      <c r="M159" s="1047"/>
      <c r="N159" s="1047"/>
      <c r="O159" s="1047"/>
      <c r="P159" s="1047"/>
      <c r="Q159" s="1047"/>
      <c r="R159" s="1047"/>
      <c r="S159" s="1047"/>
      <c r="T159" s="1047"/>
      <c r="U159" s="1047"/>
      <c r="V159" s="1047"/>
      <c r="W159" s="1047"/>
      <c r="X159" s="1047"/>
      <c r="Y159" s="1047"/>
      <c r="Z159" s="1047"/>
      <c r="AA159" s="1047"/>
      <c r="AB159" s="1047"/>
      <c r="AC159" s="1047"/>
      <c r="AD159" s="1047"/>
      <c r="AE159" s="1047"/>
      <c r="AF159" s="1047"/>
      <c r="AG159" s="1047"/>
      <c r="AH159" s="1047"/>
      <c r="AI159" s="1047"/>
      <c r="AJ159" s="1047"/>
      <c r="AK159" s="1047"/>
      <c r="AL159" s="1047"/>
      <c r="AM159" s="1047"/>
      <c r="AN159" s="1047"/>
      <c r="AO159" s="1047"/>
      <c r="AP159" s="1047"/>
      <c r="AQ159" s="1047"/>
      <c r="AR159" s="1047"/>
      <c r="AS159" s="1047"/>
      <c r="AT159" s="1047"/>
      <c r="AU159" s="1047"/>
      <c r="AW159" s="185"/>
      <c r="AX159" s="191"/>
      <c r="AY159" s="191"/>
      <c r="AZ159" s="191"/>
      <c r="BA159" s="192" t="s">
        <v>717</v>
      </c>
      <c r="BB159" s="192"/>
      <c r="BC159" s="1047">
        <f>AX$39</f>
        <v>0</v>
      </c>
      <c r="BD159" s="1047"/>
      <c r="BE159" s="1047"/>
      <c r="BF159" s="1047"/>
      <c r="BG159" s="1047"/>
      <c r="BH159" s="1047"/>
      <c r="BI159" s="1047"/>
      <c r="BJ159" s="1047"/>
      <c r="BK159" s="1047"/>
      <c r="BL159" s="1047"/>
      <c r="BM159" s="1047"/>
      <c r="BN159" s="1047"/>
      <c r="BO159" s="1047"/>
      <c r="BP159" s="1047"/>
      <c r="BQ159" s="1047"/>
      <c r="BR159" s="1047"/>
      <c r="BS159" s="1047"/>
      <c r="BT159" s="1047"/>
      <c r="BU159" s="1047"/>
      <c r="BV159" s="1047"/>
      <c r="BW159" s="1047"/>
      <c r="BX159" s="1047"/>
      <c r="BY159" s="1047"/>
      <c r="BZ159" s="1047"/>
      <c r="CA159" s="1047"/>
      <c r="CB159" s="1047"/>
      <c r="CC159" s="1047"/>
      <c r="CD159" s="1047"/>
      <c r="CE159" s="1047"/>
      <c r="CF159" s="1047"/>
      <c r="CG159" s="1047"/>
      <c r="CH159" s="1047"/>
      <c r="CI159" s="1047"/>
      <c r="CJ159" s="1047"/>
      <c r="CK159" s="1047"/>
      <c r="CL159" s="1047"/>
      <c r="CM159" s="1047"/>
      <c r="CN159" s="1047"/>
      <c r="CO159" s="1047"/>
      <c r="CP159" s="1047"/>
      <c r="CQ159" s="1047"/>
      <c r="CS159" s="185"/>
      <c r="CT159" s="191"/>
      <c r="CU159" s="191"/>
      <c r="CV159" s="191"/>
      <c r="CW159" s="192" t="s">
        <v>717</v>
      </c>
      <c r="CX159" s="192"/>
      <c r="CY159" s="1047">
        <f>CT$39</f>
        <v>0</v>
      </c>
      <c r="CZ159" s="1047"/>
      <c r="DA159" s="1047"/>
      <c r="DB159" s="1047"/>
      <c r="DC159" s="1047"/>
      <c r="DD159" s="1047"/>
      <c r="DE159" s="1047"/>
      <c r="DF159" s="1047"/>
      <c r="DG159" s="1047"/>
      <c r="DH159" s="1047"/>
      <c r="DI159" s="1047"/>
      <c r="DJ159" s="1047"/>
      <c r="DK159" s="1047"/>
      <c r="DL159" s="1047"/>
      <c r="DM159" s="1047"/>
      <c r="DN159" s="1047"/>
      <c r="DO159" s="1047"/>
      <c r="DP159" s="1047"/>
      <c r="DQ159" s="1047"/>
      <c r="DR159" s="1047"/>
      <c r="DS159" s="1047"/>
      <c r="DT159" s="1047"/>
      <c r="DU159" s="1047"/>
      <c r="DV159" s="1047"/>
      <c r="DW159" s="1047"/>
      <c r="DX159" s="1047"/>
      <c r="DY159" s="1047"/>
      <c r="DZ159" s="1047"/>
      <c r="EA159" s="1047"/>
      <c r="EB159" s="1047"/>
      <c r="EC159" s="1047"/>
      <c r="ED159" s="1047"/>
      <c r="EE159" s="1047"/>
      <c r="EF159" s="1047"/>
      <c r="EG159" s="1047"/>
      <c r="EH159" s="1047"/>
      <c r="EI159" s="1047"/>
      <c r="EJ159" s="1047"/>
      <c r="EK159" s="1047"/>
      <c r="EL159" s="1047"/>
      <c r="EM159" s="1047"/>
    </row>
    <row r="160" spans="1:143" ht="18.75" customHeight="1">
      <c r="A160" s="185"/>
      <c r="B160" s="1041" t="s">
        <v>718</v>
      </c>
      <c r="C160" s="1041"/>
      <c r="D160" s="1041"/>
      <c r="E160" s="1041"/>
      <c r="F160" s="1041"/>
      <c r="G160" s="1041"/>
      <c r="H160" s="1041"/>
      <c r="I160" s="1041"/>
      <c r="J160" s="1041"/>
      <c r="K160" s="1041"/>
      <c r="L160" s="1041"/>
      <c r="M160" s="1041"/>
      <c r="N160" s="1041"/>
      <c r="O160" s="1041"/>
      <c r="P160" s="1041"/>
      <c r="Q160" s="1041"/>
      <c r="R160" s="1041"/>
      <c r="S160" s="1041"/>
      <c r="T160" s="1041"/>
      <c r="U160" s="1041"/>
      <c r="V160" s="1041"/>
      <c r="W160" s="1042">
        <f>I$21</f>
        <v>0</v>
      </c>
      <c r="X160" s="1042"/>
      <c r="Y160" s="1042"/>
      <c r="Z160" s="1042"/>
      <c r="AA160" s="1042"/>
      <c r="AB160" s="1042"/>
      <c r="AC160" s="1042"/>
      <c r="AD160" s="1042"/>
      <c r="AE160" s="1042"/>
      <c r="AF160" s="1042"/>
      <c r="AG160" s="1042"/>
      <c r="AH160" s="1042"/>
      <c r="AI160" s="1042"/>
      <c r="AJ160" s="1042"/>
      <c r="AK160" s="1042"/>
      <c r="AL160" s="1042"/>
      <c r="AM160" s="1042"/>
      <c r="AN160" s="1042"/>
      <c r="AO160" s="1042"/>
      <c r="AP160" s="1042"/>
      <c r="AQ160" s="1042"/>
      <c r="AR160" s="1042"/>
      <c r="AS160" s="1042"/>
      <c r="AT160" s="1042"/>
      <c r="AU160" s="1042"/>
      <c r="AW160" s="185"/>
      <c r="AX160" s="1041" t="s">
        <v>718</v>
      </c>
      <c r="AY160" s="1041"/>
      <c r="AZ160" s="1041"/>
      <c r="BA160" s="1041"/>
      <c r="BB160" s="1041"/>
      <c r="BC160" s="1041"/>
      <c r="BD160" s="1041"/>
      <c r="BE160" s="1041"/>
      <c r="BF160" s="1041"/>
      <c r="BG160" s="1041"/>
      <c r="BH160" s="1041"/>
      <c r="BI160" s="1041"/>
      <c r="BJ160" s="1041"/>
      <c r="BK160" s="1041"/>
      <c r="BL160" s="1041"/>
      <c r="BM160" s="1041"/>
      <c r="BN160" s="1041"/>
      <c r="BO160" s="1041"/>
      <c r="BP160" s="1041"/>
      <c r="BQ160" s="1041"/>
      <c r="BR160" s="1041"/>
      <c r="BS160" s="1042">
        <f>BE$21</f>
        <v>0</v>
      </c>
      <c r="BT160" s="1042"/>
      <c r="BU160" s="1042"/>
      <c r="BV160" s="1042"/>
      <c r="BW160" s="1042"/>
      <c r="BX160" s="1042"/>
      <c r="BY160" s="1042"/>
      <c r="BZ160" s="1042"/>
      <c r="CA160" s="1042"/>
      <c r="CB160" s="1042"/>
      <c r="CC160" s="1042"/>
      <c r="CD160" s="1042"/>
      <c r="CE160" s="1042"/>
      <c r="CF160" s="1042"/>
      <c r="CG160" s="1042"/>
      <c r="CH160" s="1042"/>
      <c r="CI160" s="1042"/>
      <c r="CJ160" s="1042"/>
      <c r="CK160" s="1042"/>
      <c r="CL160" s="1042"/>
      <c r="CM160" s="1042"/>
      <c r="CN160" s="1042"/>
      <c r="CO160" s="1042"/>
      <c r="CP160" s="1042"/>
      <c r="CQ160" s="1042"/>
      <c r="CS160" s="185"/>
      <c r="CT160" s="1041" t="s">
        <v>718</v>
      </c>
      <c r="CU160" s="1041"/>
      <c r="CV160" s="1041"/>
      <c r="CW160" s="1041"/>
      <c r="CX160" s="1041"/>
      <c r="CY160" s="1041"/>
      <c r="CZ160" s="1041"/>
      <c r="DA160" s="1041"/>
      <c r="DB160" s="1041"/>
      <c r="DC160" s="1041"/>
      <c r="DD160" s="1041"/>
      <c r="DE160" s="1041"/>
      <c r="DF160" s="1041"/>
      <c r="DG160" s="1041"/>
      <c r="DH160" s="1041"/>
      <c r="DI160" s="1041"/>
      <c r="DJ160" s="1041"/>
      <c r="DK160" s="1041"/>
      <c r="DL160" s="1041"/>
      <c r="DM160" s="1041"/>
      <c r="DN160" s="1041"/>
      <c r="DO160" s="1042">
        <f>DA$21</f>
        <v>0</v>
      </c>
      <c r="DP160" s="1042"/>
      <c r="DQ160" s="1042"/>
      <c r="DR160" s="1042"/>
      <c r="DS160" s="1042"/>
      <c r="DT160" s="1042"/>
      <c r="DU160" s="1042"/>
      <c r="DV160" s="1042"/>
      <c r="DW160" s="1042"/>
      <c r="DX160" s="1042"/>
      <c r="DY160" s="1042"/>
      <c r="DZ160" s="1042"/>
      <c r="EA160" s="1042"/>
      <c r="EB160" s="1042"/>
      <c r="EC160" s="1042"/>
      <c r="ED160" s="1042"/>
      <c r="EE160" s="1042"/>
      <c r="EF160" s="1042"/>
      <c r="EG160" s="1042"/>
      <c r="EH160" s="1042"/>
      <c r="EI160" s="1042"/>
      <c r="EJ160" s="1042"/>
      <c r="EK160" s="1042"/>
      <c r="EL160" s="1042"/>
      <c r="EM160" s="1042"/>
    </row>
    <row r="161" spans="1:143" ht="18.75" customHeight="1">
      <c r="A161" s="185"/>
      <c r="B161" s="1041" t="s">
        <v>798</v>
      </c>
      <c r="C161" s="1041"/>
      <c r="D161" s="1041"/>
      <c r="E161" s="1041"/>
      <c r="F161" s="1041"/>
      <c r="G161" s="1041"/>
      <c r="H161" s="1041"/>
      <c r="I161" s="1041"/>
      <c r="J161" s="1041"/>
      <c r="K161" s="1041"/>
      <c r="L161" s="1041"/>
      <c r="M161" s="1041"/>
      <c r="N161" s="1041"/>
      <c r="O161" s="1041"/>
      <c r="P161" s="1041"/>
      <c r="Q161" s="1041"/>
      <c r="R161" s="1041"/>
      <c r="S161" s="1041"/>
      <c r="T161" s="1041"/>
      <c r="U161" s="1041"/>
      <c r="V161" s="1041"/>
      <c r="W161" s="1041"/>
      <c r="X161" s="1041"/>
      <c r="Y161" s="1041"/>
      <c r="Z161" s="1041"/>
      <c r="AA161" s="1041"/>
      <c r="AB161" s="1041"/>
      <c r="AC161" s="1041"/>
      <c r="AD161" s="1041"/>
      <c r="AE161" s="1041"/>
      <c r="AF161" s="1041"/>
      <c r="AG161" s="1041"/>
      <c r="AH161" s="1042">
        <f>I$17</f>
        <v>0</v>
      </c>
      <c r="AI161" s="1042"/>
      <c r="AJ161" s="1042"/>
      <c r="AK161" s="1042"/>
      <c r="AL161" s="1042"/>
      <c r="AM161" s="1042"/>
      <c r="AN161" s="1127" t="s">
        <v>680</v>
      </c>
      <c r="AO161" s="1127"/>
      <c r="AP161" s="1057">
        <f>I$18</f>
        <v>0</v>
      </c>
      <c r="AQ161" s="1057"/>
      <c r="AR161" s="1057"/>
      <c r="AS161" s="1057"/>
      <c r="AT161" s="1057"/>
      <c r="AU161" s="1057"/>
      <c r="AW161" s="185"/>
      <c r="AX161" s="1041" t="s">
        <v>798</v>
      </c>
      <c r="AY161" s="1041"/>
      <c r="AZ161" s="1041"/>
      <c r="BA161" s="1041"/>
      <c r="BB161" s="1041"/>
      <c r="BC161" s="1041"/>
      <c r="BD161" s="1041"/>
      <c r="BE161" s="1041"/>
      <c r="BF161" s="1041"/>
      <c r="BG161" s="1041"/>
      <c r="BH161" s="1041"/>
      <c r="BI161" s="1041"/>
      <c r="BJ161" s="1041"/>
      <c r="BK161" s="1041"/>
      <c r="BL161" s="1041"/>
      <c r="BM161" s="1041"/>
      <c r="BN161" s="1041"/>
      <c r="BO161" s="1041"/>
      <c r="BP161" s="1041"/>
      <c r="BQ161" s="1041"/>
      <c r="BR161" s="1041"/>
      <c r="BS161" s="1041"/>
      <c r="BT161" s="1041"/>
      <c r="BU161" s="1041"/>
      <c r="BV161" s="1041"/>
      <c r="BW161" s="1041"/>
      <c r="BX161" s="1041"/>
      <c r="BY161" s="1041"/>
      <c r="BZ161" s="1041"/>
      <c r="CA161" s="1041"/>
      <c r="CB161" s="1041"/>
      <c r="CC161" s="1041"/>
      <c r="CD161" s="1042">
        <f>BE$17</f>
        <v>0</v>
      </c>
      <c r="CE161" s="1042"/>
      <c r="CF161" s="1042"/>
      <c r="CG161" s="1042"/>
      <c r="CH161" s="1042"/>
      <c r="CI161" s="1042"/>
      <c r="CJ161" s="1127" t="s">
        <v>680</v>
      </c>
      <c r="CK161" s="1127"/>
      <c r="CL161" s="1057">
        <f>BE$18</f>
        <v>0</v>
      </c>
      <c r="CM161" s="1057"/>
      <c r="CN161" s="1057"/>
      <c r="CO161" s="1057"/>
      <c r="CP161" s="1057"/>
      <c r="CQ161" s="1057"/>
      <c r="CS161" s="185"/>
      <c r="CT161" s="1041" t="s">
        <v>798</v>
      </c>
      <c r="CU161" s="1041"/>
      <c r="CV161" s="1041"/>
      <c r="CW161" s="1041"/>
      <c r="CX161" s="1041"/>
      <c r="CY161" s="1041"/>
      <c r="CZ161" s="1041"/>
      <c r="DA161" s="1041"/>
      <c r="DB161" s="1041"/>
      <c r="DC161" s="1041"/>
      <c r="DD161" s="1041"/>
      <c r="DE161" s="1041"/>
      <c r="DF161" s="1041"/>
      <c r="DG161" s="1041"/>
      <c r="DH161" s="1041"/>
      <c r="DI161" s="1041"/>
      <c r="DJ161" s="1041"/>
      <c r="DK161" s="1041"/>
      <c r="DL161" s="1041"/>
      <c r="DM161" s="1041"/>
      <c r="DN161" s="1041"/>
      <c r="DO161" s="1041"/>
      <c r="DP161" s="1041"/>
      <c r="DQ161" s="1041"/>
      <c r="DR161" s="1041"/>
      <c r="DS161" s="1041"/>
      <c r="DT161" s="1041"/>
      <c r="DU161" s="1041"/>
      <c r="DV161" s="1041"/>
      <c r="DW161" s="1041"/>
      <c r="DX161" s="1041"/>
      <c r="DY161" s="1041"/>
      <c r="DZ161" s="1042">
        <f>DA$17</f>
        <v>0</v>
      </c>
      <c r="EA161" s="1042"/>
      <c r="EB161" s="1042"/>
      <c r="EC161" s="1042"/>
      <c r="ED161" s="1042"/>
      <c r="EE161" s="1042"/>
      <c r="EF161" s="1127" t="s">
        <v>680</v>
      </c>
      <c r="EG161" s="1127"/>
      <c r="EH161" s="1057">
        <f>DA$18</f>
        <v>0</v>
      </c>
      <c r="EI161" s="1057"/>
      <c r="EJ161" s="1057"/>
      <c r="EK161" s="1057"/>
      <c r="EL161" s="1057"/>
      <c r="EM161" s="1057"/>
    </row>
    <row r="162" spans="1:143" ht="39.75" customHeight="1">
      <c r="A162" s="185"/>
      <c r="B162" s="1043" t="s">
        <v>720</v>
      </c>
      <c r="C162" s="1043"/>
      <c r="D162" s="1043"/>
      <c r="E162" s="1043"/>
      <c r="F162" s="1046">
        <f>I$19</f>
        <v>0</v>
      </c>
      <c r="G162" s="1046"/>
      <c r="H162" s="1046"/>
      <c r="I162" s="1046"/>
      <c r="J162" s="1046"/>
      <c r="K162" s="1046"/>
      <c r="L162" s="1046"/>
      <c r="M162" s="1046"/>
      <c r="N162" s="1046"/>
      <c r="O162" s="1046"/>
      <c r="P162" s="1046"/>
      <c r="Q162" s="1046"/>
      <c r="R162" s="1046"/>
      <c r="S162" s="1046"/>
      <c r="T162" s="1046"/>
      <c r="U162" s="1046"/>
      <c r="V162" s="1046"/>
      <c r="W162" s="1046"/>
      <c r="X162" s="1046"/>
      <c r="Y162" s="1046"/>
      <c r="Z162" s="1046"/>
      <c r="AA162" s="1046"/>
      <c r="AB162" s="1046"/>
      <c r="AC162" s="1046"/>
      <c r="AD162" s="1046"/>
      <c r="AE162" s="1046"/>
      <c r="AF162" s="1046"/>
      <c r="AG162" s="1046"/>
      <c r="AH162" s="1046"/>
      <c r="AI162" s="1046"/>
      <c r="AJ162" s="1046"/>
      <c r="AK162" s="1046"/>
      <c r="AL162" s="1046"/>
      <c r="AM162" s="1046"/>
      <c r="AN162" s="1046"/>
      <c r="AO162" s="1046"/>
      <c r="AP162" s="1046"/>
      <c r="AQ162" s="1046"/>
      <c r="AR162" s="1046"/>
      <c r="AS162" s="1046"/>
      <c r="AT162" s="1046"/>
      <c r="AU162" s="1046"/>
      <c r="AW162" s="185"/>
      <c r="AX162" s="1043" t="s">
        <v>720</v>
      </c>
      <c r="AY162" s="1043"/>
      <c r="AZ162" s="1043"/>
      <c r="BA162" s="1043"/>
      <c r="BB162" s="1046">
        <f>BE$19</f>
        <v>0</v>
      </c>
      <c r="BC162" s="1046"/>
      <c r="BD162" s="1046"/>
      <c r="BE162" s="1046"/>
      <c r="BF162" s="1046"/>
      <c r="BG162" s="1046"/>
      <c r="BH162" s="1046"/>
      <c r="BI162" s="1046"/>
      <c r="BJ162" s="1046"/>
      <c r="BK162" s="1046"/>
      <c r="BL162" s="1046"/>
      <c r="BM162" s="1046"/>
      <c r="BN162" s="1046"/>
      <c r="BO162" s="1046"/>
      <c r="BP162" s="1046"/>
      <c r="BQ162" s="1046"/>
      <c r="BR162" s="1046"/>
      <c r="BS162" s="1046"/>
      <c r="BT162" s="1046"/>
      <c r="BU162" s="1046"/>
      <c r="BV162" s="1046"/>
      <c r="BW162" s="1046"/>
      <c r="BX162" s="1046"/>
      <c r="BY162" s="1046"/>
      <c r="BZ162" s="1046"/>
      <c r="CA162" s="1046"/>
      <c r="CB162" s="1046"/>
      <c r="CC162" s="1046"/>
      <c r="CD162" s="1046"/>
      <c r="CE162" s="1046"/>
      <c r="CF162" s="1046"/>
      <c r="CG162" s="1046"/>
      <c r="CH162" s="1046"/>
      <c r="CI162" s="1046"/>
      <c r="CJ162" s="1046"/>
      <c r="CK162" s="1046"/>
      <c r="CL162" s="1046"/>
      <c r="CM162" s="1046"/>
      <c r="CN162" s="1046"/>
      <c r="CO162" s="1046"/>
      <c r="CP162" s="1046"/>
      <c r="CQ162" s="1046"/>
      <c r="CS162" s="185"/>
      <c r="CT162" s="1043" t="s">
        <v>720</v>
      </c>
      <c r="CU162" s="1043"/>
      <c r="CV162" s="1043"/>
      <c r="CW162" s="1043"/>
      <c r="CX162" s="1046">
        <f>DA$19</f>
        <v>0</v>
      </c>
      <c r="CY162" s="1046"/>
      <c r="CZ162" s="1046"/>
      <c r="DA162" s="1046"/>
      <c r="DB162" s="1046"/>
      <c r="DC162" s="1046"/>
      <c r="DD162" s="1046"/>
      <c r="DE162" s="1046"/>
      <c r="DF162" s="1046"/>
      <c r="DG162" s="1046"/>
      <c r="DH162" s="1046"/>
      <c r="DI162" s="1046"/>
      <c r="DJ162" s="1046"/>
      <c r="DK162" s="1046"/>
      <c r="DL162" s="1046"/>
      <c r="DM162" s="1046"/>
      <c r="DN162" s="1046"/>
      <c r="DO162" s="1046"/>
      <c r="DP162" s="1046"/>
      <c r="DQ162" s="1046"/>
      <c r="DR162" s="1046"/>
      <c r="DS162" s="1046"/>
      <c r="DT162" s="1046"/>
      <c r="DU162" s="1046"/>
      <c r="DV162" s="1046"/>
      <c r="DW162" s="1046"/>
      <c r="DX162" s="1046"/>
      <c r="DY162" s="1046"/>
      <c r="DZ162" s="1046"/>
      <c r="EA162" s="1046"/>
      <c r="EB162" s="1046"/>
      <c r="EC162" s="1046"/>
      <c r="ED162" s="1046"/>
      <c r="EE162" s="1046"/>
      <c r="EF162" s="1046"/>
      <c r="EG162" s="1046"/>
      <c r="EH162" s="1046"/>
      <c r="EI162" s="1046"/>
      <c r="EJ162" s="1046"/>
      <c r="EK162" s="1046"/>
      <c r="EL162" s="1046"/>
      <c r="EM162" s="1046"/>
    </row>
    <row r="163" spans="1:143" ht="23.25" customHeight="1">
      <c r="A163" s="185"/>
      <c r="B163" s="1043" t="s">
        <v>799</v>
      </c>
      <c r="C163" s="1043"/>
      <c r="D163" s="1043"/>
      <c r="E163" s="1043"/>
      <c r="F163" s="1043"/>
      <c r="G163" s="1043"/>
      <c r="H163" s="1043"/>
      <c r="I163" s="1043"/>
      <c r="J163" s="1043"/>
      <c r="K163" s="1043"/>
      <c r="L163" s="1043"/>
      <c r="M163" s="1043"/>
      <c r="N163" s="1043"/>
      <c r="O163" s="1043"/>
      <c r="P163" s="1043"/>
      <c r="Q163" s="1043"/>
      <c r="R163" s="1043"/>
      <c r="S163" s="1043"/>
      <c r="T163" s="1043"/>
      <c r="U163" s="1043"/>
      <c r="V163" s="1043"/>
      <c r="W163" s="1043"/>
      <c r="X163" s="1043"/>
      <c r="Y163" s="1043"/>
      <c r="Z163" s="1043"/>
      <c r="AA163" s="1043"/>
      <c r="AB163" s="1043"/>
      <c r="AC163" s="1043"/>
      <c r="AD163" s="1043"/>
      <c r="AE163" s="1043"/>
      <c r="AF163" s="1043"/>
      <c r="AG163" s="1043"/>
      <c r="AH163" s="1043"/>
      <c r="AI163" s="1043"/>
      <c r="AJ163" s="1043"/>
      <c r="AK163" s="1043"/>
      <c r="AL163" s="1043"/>
      <c r="AM163" s="1043"/>
      <c r="AN163" s="1043"/>
      <c r="AO163" s="1043"/>
      <c r="AP163" s="1043"/>
      <c r="AQ163" s="1043"/>
      <c r="AR163" s="1043"/>
      <c r="AS163" s="1043"/>
      <c r="AT163" s="1043"/>
      <c r="AU163" s="1043"/>
      <c r="AW163" s="185"/>
      <c r="AX163" s="1043" t="s">
        <v>799</v>
      </c>
      <c r="AY163" s="1043"/>
      <c r="AZ163" s="1043"/>
      <c r="BA163" s="1043"/>
      <c r="BB163" s="1043"/>
      <c r="BC163" s="1043"/>
      <c r="BD163" s="1043"/>
      <c r="BE163" s="1043"/>
      <c r="BF163" s="1043"/>
      <c r="BG163" s="1043"/>
      <c r="BH163" s="1043"/>
      <c r="BI163" s="1043"/>
      <c r="BJ163" s="1043"/>
      <c r="BK163" s="1043"/>
      <c r="BL163" s="1043"/>
      <c r="BM163" s="1043"/>
      <c r="BN163" s="1043"/>
      <c r="BO163" s="1043"/>
      <c r="BP163" s="1043"/>
      <c r="BQ163" s="1043"/>
      <c r="BR163" s="1043"/>
      <c r="BS163" s="1043"/>
      <c r="BT163" s="1043"/>
      <c r="BU163" s="1043"/>
      <c r="BV163" s="1043"/>
      <c r="BW163" s="1043"/>
      <c r="BX163" s="1043"/>
      <c r="BY163" s="1043"/>
      <c r="BZ163" s="1043"/>
      <c r="CA163" s="1043"/>
      <c r="CB163" s="1043"/>
      <c r="CC163" s="1043"/>
      <c r="CD163" s="1043"/>
      <c r="CE163" s="1043"/>
      <c r="CF163" s="1043"/>
      <c r="CG163" s="1043"/>
      <c r="CH163" s="1043"/>
      <c r="CI163" s="1043"/>
      <c r="CJ163" s="1043"/>
      <c r="CK163" s="1043"/>
      <c r="CL163" s="1043"/>
      <c r="CM163" s="1043"/>
      <c r="CN163" s="1043"/>
      <c r="CO163" s="1043"/>
      <c r="CP163" s="1043"/>
      <c r="CQ163" s="1043"/>
      <c r="CS163" s="185"/>
      <c r="CT163" s="1043" t="s">
        <v>799</v>
      </c>
      <c r="CU163" s="1043"/>
      <c r="CV163" s="1043"/>
      <c r="CW163" s="1043"/>
      <c r="CX163" s="1043"/>
      <c r="CY163" s="1043"/>
      <c r="CZ163" s="1043"/>
      <c r="DA163" s="1043"/>
      <c r="DB163" s="1043"/>
      <c r="DC163" s="1043"/>
      <c r="DD163" s="1043"/>
      <c r="DE163" s="1043"/>
      <c r="DF163" s="1043"/>
      <c r="DG163" s="1043"/>
      <c r="DH163" s="1043"/>
      <c r="DI163" s="1043"/>
      <c r="DJ163" s="1043"/>
      <c r="DK163" s="1043"/>
      <c r="DL163" s="1043"/>
      <c r="DM163" s="1043"/>
      <c r="DN163" s="1043"/>
      <c r="DO163" s="1043"/>
      <c r="DP163" s="1043"/>
      <c r="DQ163" s="1043"/>
      <c r="DR163" s="1043"/>
      <c r="DS163" s="1043"/>
      <c r="DT163" s="1043"/>
      <c r="DU163" s="1043"/>
      <c r="DV163" s="1043"/>
      <c r="DW163" s="1043"/>
      <c r="DX163" s="1043"/>
      <c r="DY163" s="1043"/>
      <c r="DZ163" s="1043"/>
      <c r="EA163" s="1043"/>
      <c r="EB163" s="1043"/>
      <c r="EC163" s="1043"/>
      <c r="ED163" s="1043"/>
      <c r="EE163" s="1043"/>
      <c r="EF163" s="1043"/>
      <c r="EG163" s="1043"/>
      <c r="EH163" s="1043"/>
      <c r="EI163" s="1043"/>
      <c r="EJ163" s="1043"/>
      <c r="EK163" s="1043"/>
      <c r="EL163" s="1043"/>
      <c r="EM163" s="1043"/>
    </row>
    <row r="164" spans="1:143" ht="18.75" customHeight="1">
      <c r="A164" s="185"/>
      <c r="B164" s="1043" t="s">
        <v>800</v>
      </c>
      <c r="C164" s="1043"/>
      <c r="D164" s="1043"/>
      <c r="E164" s="1043"/>
      <c r="F164" s="1043"/>
      <c r="G164" s="1043"/>
      <c r="H164" s="1043"/>
      <c r="I164" s="1043"/>
      <c r="J164" s="1043"/>
      <c r="K164" s="1043"/>
      <c r="L164" s="1043"/>
      <c r="M164" s="1043"/>
      <c r="N164" s="1043"/>
      <c r="O164" s="1043"/>
      <c r="P164" s="1043"/>
      <c r="Q164" s="1043"/>
      <c r="R164" s="1046" t="e">
        <f>I$6</f>
        <v>#VALUE!</v>
      </c>
      <c r="S164" s="1046"/>
      <c r="T164" s="1046"/>
      <c r="U164" s="1046"/>
      <c r="V164" s="1046"/>
      <c r="W164" s="104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W164" s="185"/>
      <c r="AX164" s="1043" t="s">
        <v>800</v>
      </c>
      <c r="AY164" s="1043"/>
      <c r="AZ164" s="1043"/>
      <c r="BA164" s="1043"/>
      <c r="BB164" s="1043"/>
      <c r="BC164" s="1043"/>
      <c r="BD164" s="1043"/>
      <c r="BE164" s="1043"/>
      <c r="BF164" s="1043"/>
      <c r="BG164" s="1043"/>
      <c r="BH164" s="1043"/>
      <c r="BI164" s="1043"/>
      <c r="BJ164" s="1043"/>
      <c r="BK164" s="1043"/>
      <c r="BL164" s="1043"/>
      <c r="BM164" s="1043"/>
      <c r="BN164" s="1046" t="e">
        <f>BE$6</f>
        <v>#VALUE!</v>
      </c>
      <c r="BO164" s="1046"/>
      <c r="BP164" s="1046"/>
      <c r="BQ164" s="1046"/>
      <c r="BR164" s="1046"/>
      <c r="BS164" s="1046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S164" s="185"/>
      <c r="CT164" s="1043" t="s">
        <v>800</v>
      </c>
      <c r="CU164" s="1043"/>
      <c r="CV164" s="1043"/>
      <c r="CW164" s="1043"/>
      <c r="CX164" s="1043"/>
      <c r="CY164" s="1043"/>
      <c r="CZ164" s="1043"/>
      <c r="DA164" s="1043"/>
      <c r="DB164" s="1043"/>
      <c r="DC164" s="1043"/>
      <c r="DD164" s="1043"/>
      <c r="DE164" s="1043"/>
      <c r="DF164" s="1043"/>
      <c r="DG164" s="1043"/>
      <c r="DH164" s="1043"/>
      <c r="DI164" s="1043"/>
      <c r="DJ164" s="1046" t="e">
        <f>DA$6</f>
        <v>#VALUE!</v>
      </c>
      <c r="DK164" s="1046"/>
      <c r="DL164" s="1046"/>
      <c r="DM164" s="1046"/>
      <c r="DN164" s="1046"/>
      <c r="DO164" s="1046"/>
      <c r="DP164" s="226"/>
      <c r="DQ164" s="226"/>
      <c r="DR164" s="226"/>
      <c r="DS164" s="226"/>
      <c r="DT164" s="226"/>
      <c r="DU164" s="226"/>
      <c r="DV164" s="226"/>
      <c r="DW164" s="226"/>
      <c r="DX164" s="226"/>
      <c r="DY164" s="226"/>
      <c r="DZ164" s="226"/>
      <c r="EA164" s="226"/>
      <c r="EB164" s="226"/>
      <c r="EC164" s="226"/>
      <c r="ED164" s="226"/>
      <c r="EE164" s="226"/>
      <c r="EF164" s="226"/>
      <c r="EG164" s="226"/>
      <c r="EH164" s="226"/>
      <c r="EI164" s="226"/>
      <c r="EJ164" s="226"/>
      <c r="EK164" s="226"/>
      <c r="EL164" s="226"/>
      <c r="EM164" s="226"/>
    </row>
    <row r="165" spans="1:143" ht="18.75">
      <c r="A165" s="185"/>
      <c r="B165" s="185"/>
      <c r="C165" s="185"/>
      <c r="D165" s="185"/>
      <c r="E165" s="230" t="s">
        <v>722</v>
      </c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W165" s="185"/>
      <c r="AX165" s="185"/>
      <c r="AY165" s="185"/>
      <c r="AZ165" s="185"/>
      <c r="BA165" s="230" t="s">
        <v>722</v>
      </c>
      <c r="BB165" s="185"/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185"/>
      <c r="BZ165" s="185"/>
      <c r="CA165" s="185"/>
      <c r="CB165" s="185"/>
      <c r="CC165" s="185"/>
      <c r="CD165" s="185"/>
      <c r="CE165" s="185"/>
      <c r="CF165" s="185"/>
      <c r="CG165" s="185"/>
      <c r="CH165" s="185"/>
      <c r="CI165" s="185"/>
      <c r="CJ165" s="185"/>
      <c r="CK165" s="185"/>
      <c r="CL165" s="185"/>
      <c r="CM165" s="185"/>
      <c r="CN165" s="185"/>
      <c r="CO165" s="185"/>
      <c r="CP165" s="185"/>
      <c r="CQ165" s="185"/>
      <c r="CS165" s="185"/>
      <c r="CT165" s="185"/>
      <c r="CU165" s="185"/>
      <c r="CV165" s="185"/>
      <c r="CW165" s="230" t="s">
        <v>722</v>
      </c>
      <c r="CX165" s="185"/>
      <c r="CY165" s="185"/>
      <c r="CZ165" s="185"/>
      <c r="DA165" s="185"/>
      <c r="DB165" s="185"/>
      <c r="DC165" s="185"/>
      <c r="DD165" s="185"/>
      <c r="DE165" s="185"/>
      <c r="DF165" s="185"/>
      <c r="DG165" s="185"/>
      <c r="DH165" s="185"/>
      <c r="DI165" s="185"/>
      <c r="DJ165" s="185"/>
      <c r="DK165" s="185"/>
      <c r="DL165" s="185"/>
      <c r="DM165" s="185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5"/>
      <c r="EE165" s="185"/>
      <c r="EF165" s="185"/>
      <c r="EG165" s="185"/>
      <c r="EH165" s="185"/>
      <c r="EI165" s="185"/>
      <c r="EJ165" s="185"/>
      <c r="EK165" s="185"/>
      <c r="EL165" s="185"/>
      <c r="EM165" s="185"/>
    </row>
    <row r="166" spans="1:143" ht="95.25" customHeight="1">
      <c r="A166" s="185"/>
      <c r="B166" s="991" t="s">
        <v>801</v>
      </c>
      <c r="C166" s="991"/>
      <c r="D166" s="991"/>
      <c r="E166" s="991"/>
      <c r="F166" s="991"/>
      <c r="G166" s="991"/>
      <c r="H166" s="991"/>
      <c r="I166" s="991"/>
      <c r="J166" s="991"/>
      <c r="K166" s="991"/>
      <c r="L166" s="991"/>
      <c r="M166" s="991"/>
      <c r="N166" s="991"/>
      <c r="O166" s="991"/>
      <c r="P166" s="991"/>
      <c r="Q166" s="991"/>
      <c r="R166" s="991"/>
      <c r="S166" s="991"/>
      <c r="T166" s="991"/>
      <c r="U166" s="991"/>
      <c r="V166" s="991"/>
      <c r="W166" s="991"/>
      <c r="X166" s="991"/>
      <c r="Y166" s="991"/>
      <c r="Z166" s="991"/>
      <c r="AA166" s="991"/>
      <c r="AB166" s="991"/>
      <c r="AC166" s="991"/>
      <c r="AD166" s="991"/>
      <c r="AE166" s="991"/>
      <c r="AF166" s="991"/>
      <c r="AG166" s="991"/>
      <c r="AH166" s="991"/>
      <c r="AI166" s="991"/>
      <c r="AJ166" s="991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W166" s="185"/>
      <c r="AX166" s="991" t="s">
        <v>801</v>
      </c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  <c r="BU166" s="991"/>
      <c r="BV166" s="991"/>
      <c r="BW166" s="991"/>
      <c r="BX166" s="991"/>
      <c r="BY166" s="991"/>
      <c r="BZ166" s="991"/>
      <c r="CA166" s="991"/>
      <c r="CB166" s="991"/>
      <c r="CC166" s="991"/>
      <c r="CD166" s="991"/>
      <c r="CE166" s="991"/>
      <c r="CF166" s="991"/>
      <c r="CG166" s="991"/>
      <c r="CH166" s="991"/>
      <c r="CI166" s="991"/>
      <c r="CJ166" s="991"/>
      <c r="CK166" s="991"/>
      <c r="CL166" s="991"/>
      <c r="CM166" s="991"/>
      <c r="CN166" s="991"/>
      <c r="CO166" s="991"/>
      <c r="CP166" s="991"/>
      <c r="CQ166" s="991"/>
      <c r="CS166" s="185"/>
      <c r="CT166" s="991" t="s">
        <v>801</v>
      </c>
      <c r="CU166" s="991"/>
      <c r="CV166" s="991"/>
      <c r="CW166" s="991"/>
      <c r="CX166" s="991"/>
      <c r="CY166" s="991"/>
      <c r="CZ166" s="991"/>
      <c r="DA166" s="991"/>
      <c r="DB166" s="991"/>
      <c r="DC166" s="991"/>
      <c r="DD166" s="991"/>
      <c r="DE166" s="991"/>
      <c r="DF166" s="991"/>
      <c r="DG166" s="991"/>
      <c r="DH166" s="991"/>
      <c r="DI166" s="991"/>
      <c r="DJ166" s="991"/>
      <c r="DK166" s="991"/>
      <c r="DL166" s="991"/>
      <c r="DM166" s="991"/>
      <c r="DN166" s="991"/>
      <c r="DO166" s="991"/>
      <c r="DP166" s="991"/>
      <c r="DQ166" s="991"/>
      <c r="DR166" s="991"/>
      <c r="DS166" s="991"/>
      <c r="DT166" s="991"/>
      <c r="DU166" s="991"/>
      <c r="DV166" s="991"/>
      <c r="DW166" s="991"/>
      <c r="DX166" s="991"/>
      <c r="DY166" s="991"/>
      <c r="DZ166" s="991"/>
      <c r="EA166" s="991"/>
      <c r="EB166" s="991"/>
      <c r="EC166" s="991"/>
      <c r="ED166" s="991"/>
      <c r="EE166" s="991"/>
      <c r="EF166" s="991"/>
      <c r="EG166" s="991"/>
      <c r="EH166" s="991"/>
      <c r="EI166" s="991"/>
      <c r="EJ166" s="991"/>
      <c r="EK166" s="991"/>
      <c r="EL166" s="991"/>
      <c r="EM166" s="991"/>
    </row>
    <row r="167" spans="1:143" ht="18.75" customHeight="1">
      <c r="A167" s="185"/>
      <c r="B167" s="1043" t="s">
        <v>800</v>
      </c>
      <c r="C167" s="1043"/>
      <c r="D167" s="1043"/>
      <c r="E167" s="1043"/>
      <c r="F167" s="1043"/>
      <c r="G167" s="1043"/>
      <c r="H167" s="1043"/>
      <c r="I167" s="1043"/>
      <c r="J167" s="1043"/>
      <c r="K167" s="1043"/>
      <c r="L167" s="1043"/>
      <c r="M167" s="1043"/>
      <c r="N167" s="1043"/>
      <c r="O167" s="1043"/>
      <c r="P167" s="1043"/>
      <c r="Q167" s="1043"/>
      <c r="R167" s="1046" t="e">
        <f>I$6</f>
        <v>#VALUE!</v>
      </c>
      <c r="S167" s="1046"/>
      <c r="T167" s="1046"/>
      <c r="U167" s="1046"/>
      <c r="V167" s="1046"/>
      <c r="W167" s="1046"/>
      <c r="X167" s="239"/>
      <c r="Y167" s="239"/>
      <c r="Z167" s="239"/>
      <c r="AA167" s="239"/>
      <c r="AB167" s="239"/>
      <c r="AC167" s="239"/>
      <c r="AD167" s="239"/>
      <c r="AE167" s="239"/>
      <c r="AF167" s="239"/>
      <c r="AG167" s="239"/>
      <c r="AH167" s="239"/>
      <c r="AI167" s="239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239"/>
      <c r="AW167" s="185"/>
      <c r="AX167" s="1043" t="s">
        <v>800</v>
      </c>
      <c r="AY167" s="1043"/>
      <c r="AZ167" s="1043"/>
      <c r="BA167" s="1043"/>
      <c r="BB167" s="1043"/>
      <c r="BC167" s="1043"/>
      <c r="BD167" s="1043"/>
      <c r="BE167" s="1043"/>
      <c r="BF167" s="1043"/>
      <c r="BG167" s="1043"/>
      <c r="BH167" s="1043"/>
      <c r="BI167" s="1043"/>
      <c r="BJ167" s="1043"/>
      <c r="BK167" s="1043"/>
      <c r="BL167" s="1043"/>
      <c r="BM167" s="1043"/>
      <c r="BN167" s="1046" t="e">
        <f>BE$6</f>
        <v>#VALUE!</v>
      </c>
      <c r="BO167" s="1046"/>
      <c r="BP167" s="1046"/>
      <c r="BQ167" s="1046"/>
      <c r="BR167" s="1046"/>
      <c r="BS167" s="1046"/>
      <c r="BT167" s="239"/>
      <c r="BU167" s="239"/>
      <c r="BV167" s="239"/>
      <c r="BW167" s="239"/>
      <c r="BX167" s="239"/>
      <c r="BY167" s="239"/>
      <c r="BZ167" s="239"/>
      <c r="CA167" s="239"/>
      <c r="CB167" s="239"/>
      <c r="CC167" s="239"/>
      <c r="CD167" s="239"/>
      <c r="CE167" s="239"/>
      <c r="CF167" s="239"/>
      <c r="CG167" s="239"/>
      <c r="CH167" s="239"/>
      <c r="CI167" s="239"/>
      <c r="CJ167" s="239"/>
      <c r="CK167" s="239"/>
      <c r="CL167" s="239"/>
      <c r="CM167" s="239"/>
      <c r="CN167" s="239"/>
      <c r="CO167" s="239"/>
      <c r="CP167" s="239"/>
      <c r="CQ167" s="239"/>
      <c r="CS167" s="185"/>
      <c r="CT167" s="1043" t="s">
        <v>800</v>
      </c>
      <c r="CU167" s="1043"/>
      <c r="CV167" s="1043"/>
      <c r="CW167" s="1043"/>
      <c r="CX167" s="1043"/>
      <c r="CY167" s="1043"/>
      <c r="CZ167" s="1043"/>
      <c r="DA167" s="1043"/>
      <c r="DB167" s="1043"/>
      <c r="DC167" s="1043"/>
      <c r="DD167" s="1043"/>
      <c r="DE167" s="1043"/>
      <c r="DF167" s="1043"/>
      <c r="DG167" s="1043"/>
      <c r="DH167" s="1043"/>
      <c r="DI167" s="1043"/>
      <c r="DJ167" s="1046" t="e">
        <f>DA$6</f>
        <v>#VALUE!</v>
      </c>
      <c r="DK167" s="1046"/>
      <c r="DL167" s="1046"/>
      <c r="DM167" s="1046"/>
      <c r="DN167" s="1046"/>
      <c r="DO167" s="1046"/>
      <c r="DP167" s="239"/>
      <c r="DQ167" s="239"/>
      <c r="DR167" s="239"/>
      <c r="DS167" s="239"/>
      <c r="DT167" s="239"/>
      <c r="DU167" s="239"/>
      <c r="DV167" s="239"/>
      <c r="DW167" s="239"/>
      <c r="DX167" s="239"/>
      <c r="DY167" s="239"/>
      <c r="DZ167" s="239"/>
      <c r="EA167" s="239"/>
      <c r="EB167" s="239"/>
      <c r="EC167" s="239"/>
      <c r="ED167" s="239"/>
      <c r="EE167" s="239"/>
      <c r="EF167" s="239"/>
      <c r="EG167" s="239"/>
      <c r="EH167" s="239"/>
      <c r="EI167" s="239"/>
      <c r="EJ167" s="239"/>
      <c r="EK167" s="239"/>
      <c r="EL167" s="239"/>
      <c r="EM167" s="239"/>
    </row>
    <row r="168" spans="1:143" ht="18.75">
      <c r="A168" s="185"/>
      <c r="B168" s="185"/>
      <c r="C168" s="185"/>
      <c r="D168" s="185"/>
      <c r="E168" s="192" t="s">
        <v>725</v>
      </c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W168" s="185"/>
      <c r="AX168" s="185"/>
      <c r="AY168" s="185"/>
      <c r="AZ168" s="185"/>
      <c r="BA168" s="192" t="s">
        <v>725</v>
      </c>
      <c r="BB168" s="185"/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185"/>
      <c r="BZ168" s="185"/>
      <c r="CA168" s="185"/>
      <c r="CB168" s="185"/>
      <c r="CC168" s="185"/>
      <c r="CD168" s="185"/>
      <c r="CE168" s="185"/>
      <c r="CF168" s="185"/>
      <c r="CG168" s="185"/>
      <c r="CH168" s="185"/>
      <c r="CI168" s="185"/>
      <c r="CJ168" s="185"/>
      <c r="CK168" s="185"/>
      <c r="CL168" s="185"/>
      <c r="CM168" s="185"/>
      <c r="CN168" s="185"/>
      <c r="CO168" s="185"/>
      <c r="CP168" s="185"/>
      <c r="CQ168" s="185"/>
      <c r="CS168" s="185"/>
      <c r="CT168" s="185"/>
      <c r="CU168" s="185"/>
      <c r="CV168" s="185"/>
      <c r="CW168" s="192" t="s">
        <v>725</v>
      </c>
      <c r="CX168" s="185"/>
      <c r="CY168" s="185"/>
      <c r="CZ168" s="185"/>
      <c r="DA168" s="185"/>
      <c r="DB168" s="185"/>
      <c r="DC168" s="185"/>
      <c r="DD168" s="185"/>
      <c r="DE168" s="185"/>
      <c r="DF168" s="185"/>
      <c r="DG168" s="185"/>
      <c r="DH168" s="185"/>
      <c r="DI168" s="185"/>
      <c r="DJ168" s="185"/>
      <c r="DK168" s="185"/>
      <c r="DL168" s="185"/>
      <c r="DM168" s="185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5"/>
      <c r="EE168" s="185"/>
      <c r="EF168" s="185"/>
      <c r="EG168" s="185"/>
      <c r="EH168" s="185"/>
      <c r="EI168" s="185"/>
      <c r="EJ168" s="185"/>
      <c r="EK168" s="185"/>
      <c r="EL168" s="185"/>
      <c r="EM168" s="185"/>
    </row>
    <row r="169" spans="1:143" s="241" customFormat="1" ht="76.5" customHeight="1">
      <c r="A169" s="185"/>
      <c r="B169" s="1114" t="str">
        <f>B31</f>
        <v>${name_choice}</v>
      </c>
      <c r="C169" s="1114"/>
      <c r="D169" s="1114"/>
      <c r="E169" s="1114"/>
      <c r="F169" s="1114"/>
      <c r="G169" s="1114"/>
      <c r="H169" s="1114"/>
      <c r="I169" s="1114"/>
      <c r="J169" s="1114"/>
      <c r="K169" s="1114"/>
      <c r="L169" s="1114"/>
      <c r="M169" s="1114"/>
      <c r="N169" s="1114"/>
      <c r="O169" s="1114"/>
      <c r="P169" s="1114"/>
      <c r="Q169" s="1114"/>
      <c r="R169" s="1114"/>
      <c r="S169" s="1114"/>
      <c r="T169" s="1114"/>
      <c r="U169" s="1114"/>
      <c r="V169" s="1114"/>
      <c r="W169" s="1114"/>
      <c r="X169" s="1114"/>
      <c r="Y169" s="1114"/>
      <c r="Z169" s="1114"/>
      <c r="AA169" s="1114"/>
      <c r="AB169" s="1114"/>
      <c r="AC169" s="1114"/>
      <c r="AD169" s="1114"/>
      <c r="AE169" s="1114"/>
      <c r="AF169" s="1114"/>
      <c r="AG169" s="1114"/>
      <c r="AH169" s="1114"/>
      <c r="AI169" s="1114"/>
      <c r="AJ169" s="1114"/>
      <c r="AK169" s="1114"/>
      <c r="AL169" s="1114"/>
      <c r="AM169" s="1114"/>
      <c r="AN169" s="1114"/>
      <c r="AO169" s="1114"/>
      <c r="AP169" s="1114"/>
      <c r="AQ169" s="1114"/>
      <c r="AR169" s="1114"/>
      <c r="AS169" s="1114"/>
      <c r="AT169" s="1114"/>
      <c r="AU169" s="1114"/>
      <c r="AW169" s="185"/>
      <c r="AX169" s="1114" t="str">
        <f>AX31</f>
        <v>${name_choice}</v>
      </c>
      <c r="AY169" s="1114"/>
      <c r="AZ169" s="1114"/>
      <c r="BA169" s="1114"/>
      <c r="BB169" s="1114"/>
      <c r="BC169" s="1114"/>
      <c r="BD169" s="1114"/>
      <c r="BE169" s="1114"/>
      <c r="BF169" s="1114"/>
      <c r="BG169" s="1114"/>
      <c r="BH169" s="1114"/>
      <c r="BI169" s="1114"/>
      <c r="BJ169" s="1114"/>
      <c r="BK169" s="1114"/>
      <c r="BL169" s="1114"/>
      <c r="BM169" s="1114"/>
      <c r="BN169" s="1114"/>
      <c r="BO169" s="1114"/>
      <c r="BP169" s="1114"/>
      <c r="BQ169" s="1114"/>
      <c r="BR169" s="1114"/>
      <c r="BS169" s="1114"/>
      <c r="BT169" s="1114"/>
      <c r="BU169" s="1114"/>
      <c r="BV169" s="1114"/>
      <c r="BW169" s="1114"/>
      <c r="BX169" s="1114"/>
      <c r="BY169" s="1114"/>
      <c r="BZ169" s="1114"/>
      <c r="CA169" s="1114"/>
      <c r="CB169" s="1114"/>
      <c r="CC169" s="1114"/>
      <c r="CD169" s="1114"/>
      <c r="CE169" s="1114"/>
      <c r="CF169" s="1114"/>
      <c r="CG169" s="1114"/>
      <c r="CH169" s="1114"/>
      <c r="CI169" s="1114"/>
      <c r="CJ169" s="1114"/>
      <c r="CK169" s="1114"/>
      <c r="CL169" s="1114"/>
      <c r="CM169" s="1114"/>
      <c r="CN169" s="1114"/>
      <c r="CO169" s="1114"/>
      <c r="CP169" s="1114"/>
      <c r="CQ169" s="1114"/>
      <c r="CS169" s="185"/>
      <c r="CT169" s="1114" t="str">
        <f>CT31</f>
        <v>${name_choice}</v>
      </c>
      <c r="CU169" s="1114"/>
      <c r="CV169" s="1114"/>
      <c r="CW169" s="1114"/>
      <c r="CX169" s="1114"/>
      <c r="CY169" s="1114"/>
      <c r="CZ169" s="1114"/>
      <c r="DA169" s="1114"/>
      <c r="DB169" s="1114"/>
      <c r="DC169" s="1114"/>
      <c r="DD169" s="1114"/>
      <c r="DE169" s="1114"/>
      <c r="DF169" s="1114"/>
      <c r="DG169" s="1114"/>
      <c r="DH169" s="1114"/>
      <c r="DI169" s="1114"/>
      <c r="DJ169" s="1114"/>
      <c r="DK169" s="1114"/>
      <c r="DL169" s="1114"/>
      <c r="DM169" s="1114"/>
      <c r="DN169" s="1114"/>
      <c r="DO169" s="1114"/>
      <c r="DP169" s="1114"/>
      <c r="DQ169" s="1114"/>
      <c r="DR169" s="1114"/>
      <c r="DS169" s="1114"/>
      <c r="DT169" s="1114"/>
      <c r="DU169" s="1114"/>
      <c r="DV169" s="1114"/>
      <c r="DW169" s="1114"/>
      <c r="DX169" s="1114"/>
      <c r="DY169" s="1114"/>
      <c r="DZ169" s="1114"/>
      <c r="EA169" s="1114"/>
      <c r="EB169" s="1114"/>
      <c r="EC169" s="1114"/>
      <c r="ED169" s="1114"/>
      <c r="EE169" s="1114"/>
      <c r="EF169" s="1114"/>
      <c r="EG169" s="1114"/>
      <c r="EH169" s="1114"/>
      <c r="EI169" s="1114"/>
      <c r="EJ169" s="1114"/>
      <c r="EK169" s="1114"/>
      <c r="EL169" s="1114"/>
      <c r="EM169" s="1114"/>
    </row>
    <row r="170" spans="1:143" ht="18.75" customHeight="1">
      <c r="A170" s="185"/>
      <c r="B170" s="1063" t="s">
        <v>802</v>
      </c>
      <c r="C170" s="1063"/>
      <c r="D170" s="1063"/>
      <c r="E170" s="1040">
        <f>J$5</f>
        <v>0</v>
      </c>
      <c r="F170" s="1040"/>
      <c r="G170" s="222" t="s">
        <v>524</v>
      </c>
      <c r="H170" s="1040">
        <f>O$5</f>
        <v>0</v>
      </c>
      <c r="I170" s="1040"/>
      <c r="J170" s="1040"/>
      <c r="K170" s="1040"/>
      <c r="L170" s="1040"/>
      <c r="M170" s="1040"/>
      <c r="N170" s="1040"/>
      <c r="O170" s="1040">
        <f>AK$5</f>
        <v>0</v>
      </c>
      <c r="P170" s="1040"/>
      <c r="Q170" s="1040"/>
      <c r="R170" s="1040"/>
      <c r="S170" s="1041" t="s">
        <v>727</v>
      </c>
      <c r="T170" s="1041"/>
      <c r="U170" s="1041"/>
      <c r="V170" s="1041"/>
      <c r="W170" s="1042">
        <f>I$4</f>
        <v>0</v>
      </c>
      <c r="X170" s="1042"/>
      <c r="Y170" s="1042"/>
      <c r="Z170" s="192"/>
      <c r="AW170" s="185"/>
      <c r="AX170" s="1063" t="s">
        <v>802</v>
      </c>
      <c r="AY170" s="1063"/>
      <c r="AZ170" s="1063"/>
      <c r="BA170" s="1040">
        <f>BF$5</f>
        <v>0</v>
      </c>
      <c r="BB170" s="1040"/>
      <c r="BC170" s="222" t="s">
        <v>524</v>
      </c>
      <c r="BD170" s="1040">
        <f>BK$5</f>
        <v>0</v>
      </c>
      <c r="BE170" s="1040"/>
      <c r="BF170" s="1040"/>
      <c r="BG170" s="1040"/>
      <c r="BH170" s="1040"/>
      <c r="BI170" s="1040"/>
      <c r="BJ170" s="1040"/>
      <c r="BK170" s="1040">
        <f>CG$5</f>
        <v>0</v>
      </c>
      <c r="BL170" s="1040"/>
      <c r="BM170" s="1040"/>
      <c r="BN170" s="1040"/>
      <c r="BO170" s="1041" t="s">
        <v>727</v>
      </c>
      <c r="BP170" s="1041"/>
      <c r="BQ170" s="1041"/>
      <c r="BR170" s="1041"/>
      <c r="BS170" s="1042">
        <f>BE$4</f>
        <v>0</v>
      </c>
      <c r="BT170" s="1042"/>
      <c r="BU170" s="1042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063" t="s">
        <v>802</v>
      </c>
      <c r="CU170" s="1063"/>
      <c r="CV170" s="1063"/>
      <c r="CW170" s="1040">
        <f>DB$5</f>
        <v>0</v>
      </c>
      <c r="CX170" s="1040"/>
      <c r="CY170" s="222" t="s">
        <v>524</v>
      </c>
      <c r="CZ170" s="1040">
        <f>DG$5</f>
        <v>0</v>
      </c>
      <c r="DA170" s="1040"/>
      <c r="DB170" s="1040"/>
      <c r="DC170" s="1040"/>
      <c r="DD170" s="1040"/>
      <c r="DE170" s="1040"/>
      <c r="DF170" s="1040"/>
      <c r="DG170" s="1040">
        <f>EC$5</f>
        <v>0</v>
      </c>
      <c r="DH170" s="1040"/>
      <c r="DI170" s="1040"/>
      <c r="DJ170" s="1040"/>
      <c r="DK170" s="1041" t="s">
        <v>727</v>
      </c>
      <c r="DL170" s="1041"/>
      <c r="DM170" s="1041"/>
      <c r="DN170" s="1041"/>
      <c r="DO170" s="1042">
        <f>DA$4</f>
        <v>0</v>
      </c>
      <c r="DP170" s="1042"/>
      <c r="DQ170" s="1042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025"/>
      <c r="S172" s="1025"/>
      <c r="T172" s="1025"/>
      <c r="U172" s="1025"/>
      <c r="V172" s="1025"/>
      <c r="W172" s="1025"/>
      <c r="X172" s="1025"/>
      <c r="Y172" s="1025"/>
      <c r="Z172" s="1025"/>
      <c r="AA172" s="1025"/>
      <c r="AB172" s="1025"/>
      <c r="AC172" s="1025"/>
      <c r="AD172" s="1025"/>
      <c r="AE172" s="1025"/>
      <c r="AF172" s="185"/>
      <c r="AG172" s="1038"/>
      <c r="AH172" s="1038"/>
      <c r="AI172" s="1038"/>
      <c r="AJ172" s="1038"/>
      <c r="AK172" s="1038"/>
      <c r="AL172" s="1038"/>
      <c r="AM172" s="1038"/>
      <c r="AN172" s="1038"/>
      <c r="AO172" s="1038"/>
      <c r="AP172" s="1038"/>
      <c r="AQ172" s="1038"/>
      <c r="AR172" s="1038"/>
      <c r="AS172" s="1038"/>
      <c r="AT172" s="1038"/>
      <c r="AU172" s="1038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025"/>
      <c r="BO172" s="1025"/>
      <c r="BP172" s="1025"/>
      <c r="BQ172" s="1025"/>
      <c r="BR172" s="1025"/>
      <c r="BS172" s="1025"/>
      <c r="BT172" s="1025"/>
      <c r="BU172" s="1025"/>
      <c r="BV172" s="1025"/>
      <c r="BW172" s="1025"/>
      <c r="BX172" s="1025"/>
      <c r="BY172" s="1025"/>
      <c r="BZ172" s="1025"/>
      <c r="CA172" s="1025"/>
      <c r="CB172" s="185"/>
      <c r="CC172" s="1038"/>
      <c r="CD172" s="1038"/>
      <c r="CE172" s="1038"/>
      <c r="CF172" s="1038"/>
      <c r="CG172" s="1038"/>
      <c r="CH172" s="1038"/>
      <c r="CI172" s="1038"/>
      <c r="CJ172" s="1038"/>
      <c r="CK172" s="1038"/>
      <c r="CL172" s="1038"/>
      <c r="CM172" s="1038"/>
      <c r="CN172" s="1038"/>
      <c r="CO172" s="1038"/>
      <c r="CP172" s="1038"/>
      <c r="CQ172" s="1038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1025"/>
      <c r="DK172" s="1025"/>
      <c r="DL172" s="1025"/>
      <c r="DM172" s="1025"/>
      <c r="DN172" s="1025"/>
      <c r="DO172" s="1025"/>
      <c r="DP172" s="1025"/>
      <c r="DQ172" s="1025"/>
      <c r="DR172" s="1025"/>
      <c r="DS172" s="1025"/>
      <c r="DT172" s="1025"/>
      <c r="DU172" s="1025"/>
      <c r="DV172" s="1025"/>
      <c r="DW172" s="1025"/>
      <c r="DX172" s="185"/>
      <c r="DY172" s="1038"/>
      <c r="DZ172" s="1038"/>
      <c r="EA172" s="1038"/>
      <c r="EB172" s="1038"/>
      <c r="EC172" s="1038"/>
      <c r="ED172" s="1038"/>
      <c r="EE172" s="1038"/>
      <c r="EF172" s="1038"/>
      <c r="EG172" s="1038"/>
      <c r="EH172" s="1038"/>
      <c r="EI172" s="1038"/>
      <c r="EJ172" s="1038"/>
      <c r="EK172" s="1038"/>
      <c r="EL172" s="1038"/>
      <c r="EM172" s="1038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014" t="s">
        <v>5</v>
      </c>
      <c r="S173" s="1014"/>
      <c r="T173" s="1014"/>
      <c r="U173" s="1014"/>
      <c r="V173" s="1014"/>
      <c r="W173" s="1014"/>
      <c r="X173" s="1014"/>
      <c r="Y173" s="1014"/>
      <c r="Z173" s="1014"/>
      <c r="AA173" s="1014"/>
      <c r="AB173" s="1014"/>
      <c r="AC173" s="1014"/>
      <c r="AD173" s="1014"/>
      <c r="AE173" s="1014"/>
      <c r="AF173" s="185"/>
      <c r="AG173" s="1014" t="s">
        <v>728</v>
      </c>
      <c r="AH173" s="1014"/>
      <c r="AI173" s="1014"/>
      <c r="AJ173" s="1014"/>
      <c r="AK173" s="1014"/>
      <c r="AL173" s="1014"/>
      <c r="AM173" s="1014"/>
      <c r="AN173" s="1014"/>
      <c r="AO173" s="1014"/>
      <c r="AP173" s="1014"/>
      <c r="AQ173" s="1014"/>
      <c r="AR173" s="1014"/>
      <c r="AS173" s="1014"/>
      <c r="AT173" s="1014"/>
      <c r="AU173" s="1014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014" t="s">
        <v>5</v>
      </c>
      <c r="BO173" s="1014"/>
      <c r="BP173" s="1014"/>
      <c r="BQ173" s="1014"/>
      <c r="BR173" s="1014"/>
      <c r="BS173" s="1014"/>
      <c r="BT173" s="1014"/>
      <c r="BU173" s="1014"/>
      <c r="BV173" s="1014"/>
      <c r="BW173" s="1014"/>
      <c r="BX173" s="1014"/>
      <c r="BY173" s="1014"/>
      <c r="BZ173" s="1014"/>
      <c r="CA173" s="1014"/>
      <c r="CB173" s="185"/>
      <c r="CC173" s="1014" t="s">
        <v>728</v>
      </c>
      <c r="CD173" s="1014"/>
      <c r="CE173" s="1014"/>
      <c r="CF173" s="1014"/>
      <c r="CG173" s="1014"/>
      <c r="CH173" s="1014"/>
      <c r="CI173" s="1014"/>
      <c r="CJ173" s="1014"/>
      <c r="CK173" s="1014"/>
      <c r="CL173" s="1014"/>
      <c r="CM173" s="1014"/>
      <c r="CN173" s="1014"/>
      <c r="CO173" s="1014"/>
      <c r="CP173" s="1014"/>
      <c r="CQ173" s="1014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1014" t="s">
        <v>5</v>
      </c>
      <c r="DK173" s="1014"/>
      <c r="DL173" s="1014"/>
      <c r="DM173" s="1014"/>
      <c r="DN173" s="1014"/>
      <c r="DO173" s="1014"/>
      <c r="DP173" s="1014"/>
      <c r="DQ173" s="1014"/>
      <c r="DR173" s="1014"/>
      <c r="DS173" s="1014"/>
      <c r="DT173" s="1014"/>
      <c r="DU173" s="1014"/>
      <c r="DV173" s="1014"/>
      <c r="DW173" s="1014"/>
      <c r="DX173" s="185"/>
      <c r="DY173" s="1014" t="s">
        <v>728</v>
      </c>
      <c r="DZ173" s="1014"/>
      <c r="EA173" s="1014"/>
      <c r="EB173" s="1014"/>
      <c r="EC173" s="1014"/>
      <c r="ED173" s="1014"/>
      <c r="EE173" s="1014"/>
      <c r="EF173" s="1014"/>
      <c r="EG173" s="1014"/>
      <c r="EH173" s="1014"/>
      <c r="EI173" s="1014"/>
      <c r="EJ173" s="1014"/>
      <c r="EK173" s="1014"/>
      <c r="EL173" s="1014"/>
      <c r="EM173" s="1014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017"/>
      <c r="T174" s="1017"/>
      <c r="U174" s="1017"/>
      <c r="V174" s="1017"/>
      <c r="W174" s="1017"/>
      <c r="X174" s="1017"/>
      <c r="Y174" s="1017"/>
      <c r="Z174" s="1017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017"/>
      <c r="BP174" s="1017"/>
      <c r="BQ174" s="1017"/>
      <c r="BR174" s="1017"/>
      <c r="BS174" s="1017"/>
      <c r="BT174" s="1017"/>
      <c r="BU174" s="1017"/>
      <c r="BV174" s="1017"/>
      <c r="BW174" s="1017"/>
      <c r="BX174" s="1017"/>
      <c r="BY174" s="1017"/>
      <c r="BZ174" s="1017"/>
      <c r="CA174" s="1017"/>
      <c r="CB174" s="1017"/>
      <c r="CC174" s="1017"/>
      <c r="CD174" s="1017"/>
      <c r="CE174" s="1017"/>
      <c r="CF174" s="1017"/>
      <c r="CG174" s="1017"/>
      <c r="CH174" s="1017"/>
      <c r="CI174" s="1017"/>
      <c r="CJ174" s="1017"/>
      <c r="CK174" s="1017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1017"/>
      <c r="DL174" s="1017"/>
      <c r="DM174" s="1017"/>
      <c r="DN174" s="1017"/>
      <c r="DO174" s="1017"/>
      <c r="DP174" s="1017"/>
      <c r="DQ174" s="1017"/>
      <c r="DR174" s="1017"/>
      <c r="DS174" s="1017"/>
      <c r="DT174" s="1017"/>
      <c r="DU174" s="1017"/>
      <c r="DV174" s="1017"/>
      <c r="DW174" s="1017"/>
      <c r="DX174" s="1017"/>
      <c r="DY174" s="1017"/>
      <c r="DZ174" s="1017"/>
      <c r="EA174" s="1017"/>
      <c r="EB174" s="1017"/>
      <c r="EC174" s="1017"/>
      <c r="ED174" s="1017"/>
      <c r="EE174" s="1017"/>
      <c r="EF174" s="1017"/>
      <c r="EG174" s="1017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1037"/>
      <c r="AH175" s="1037"/>
      <c r="AI175" s="1037"/>
      <c r="AJ175" s="1037"/>
      <c r="AK175" s="1037"/>
      <c r="AL175" s="1037"/>
      <c r="AM175" s="1037"/>
      <c r="AN175" s="1037"/>
      <c r="AO175" s="1037"/>
      <c r="AP175" s="1037"/>
      <c r="AQ175" s="1037"/>
      <c r="AR175" s="1037"/>
      <c r="AS175" s="1037"/>
      <c r="AT175" s="1037"/>
      <c r="AU175" s="1037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1037"/>
      <c r="CD175" s="1037"/>
      <c r="CE175" s="1037"/>
      <c r="CF175" s="1037"/>
      <c r="CG175" s="1037"/>
      <c r="CH175" s="1037"/>
      <c r="CI175" s="1037"/>
      <c r="CJ175" s="1037"/>
      <c r="CK175" s="1037"/>
      <c r="CL175" s="1037"/>
      <c r="CM175" s="1037"/>
      <c r="CN175" s="1037"/>
      <c r="CO175" s="1037"/>
      <c r="CP175" s="1037"/>
      <c r="CQ175" s="1037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1037"/>
      <c r="DZ175" s="1037"/>
      <c r="EA175" s="1037"/>
      <c r="EB175" s="1037"/>
      <c r="EC175" s="1037"/>
      <c r="ED175" s="1037"/>
      <c r="EE175" s="1037"/>
      <c r="EF175" s="1037"/>
      <c r="EG175" s="1037"/>
      <c r="EH175" s="1037"/>
      <c r="EI175" s="1037"/>
      <c r="EJ175" s="1037"/>
      <c r="EK175" s="1037"/>
      <c r="EL175" s="1037"/>
      <c r="EM175" s="1037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014" t="s">
        <v>729</v>
      </c>
      <c r="AH176" s="1014"/>
      <c r="AI176" s="1014"/>
      <c r="AJ176" s="1014"/>
      <c r="AK176" s="1014"/>
      <c r="AL176" s="1014"/>
      <c r="AM176" s="1014"/>
      <c r="AN176" s="1014"/>
      <c r="AO176" s="1014"/>
      <c r="AP176" s="1014"/>
      <c r="AQ176" s="1014"/>
      <c r="AR176" s="1014"/>
      <c r="AS176" s="1014"/>
      <c r="AT176" s="1014"/>
      <c r="AU176" s="1014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1014" t="s">
        <v>729</v>
      </c>
      <c r="CD176" s="1014"/>
      <c r="CE176" s="1014"/>
      <c r="CF176" s="1014"/>
      <c r="CG176" s="1014"/>
      <c r="CH176" s="1014"/>
      <c r="CI176" s="1014"/>
      <c r="CJ176" s="1014"/>
      <c r="CK176" s="1014"/>
      <c r="CL176" s="1014"/>
      <c r="CM176" s="1014"/>
      <c r="CN176" s="1014"/>
      <c r="CO176" s="1014"/>
      <c r="CP176" s="1014"/>
      <c r="CQ176" s="1014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1014" t="s">
        <v>729</v>
      </c>
      <c r="DZ176" s="1014"/>
      <c r="EA176" s="1014"/>
      <c r="EB176" s="1014"/>
      <c r="EC176" s="1014"/>
      <c r="ED176" s="1014"/>
      <c r="EE176" s="1014"/>
      <c r="EF176" s="1014"/>
      <c r="EG176" s="1014"/>
      <c r="EH176" s="1014"/>
      <c r="EI176" s="1014"/>
      <c r="EJ176" s="1014"/>
      <c r="EK176" s="1014"/>
      <c r="EL176" s="1014"/>
      <c r="EM176" s="1014"/>
    </row>
    <row r="177" spans="1:143">
      <c r="AW177" s="241"/>
      <c r="AX177" s="241"/>
      <c r="AY177" s="241"/>
      <c r="AZ177" s="241"/>
      <c r="BA177" s="241"/>
      <c r="BB177" s="241"/>
      <c r="BC177" s="241"/>
      <c r="BD177" s="241"/>
      <c r="BE177" s="241"/>
      <c r="BF177" s="241"/>
      <c r="BG177" s="241"/>
      <c r="BH177" s="241"/>
      <c r="BI177" s="241"/>
      <c r="BJ177" s="241"/>
      <c r="BK177" s="241"/>
      <c r="BL177" s="241"/>
      <c r="BM177" s="241"/>
      <c r="BN177" s="241"/>
      <c r="BO177" s="241"/>
      <c r="BP177" s="241"/>
      <c r="BQ177" s="241"/>
      <c r="BR177" s="241"/>
      <c r="BS177" s="241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1"/>
      <c r="CJ177" s="241"/>
      <c r="CK177" s="241"/>
      <c r="CL177" s="241"/>
      <c r="CM177" s="241"/>
      <c r="CN177" s="241"/>
      <c r="CO177" s="241"/>
      <c r="CP177" s="241"/>
      <c r="CQ177" s="241"/>
      <c r="CS177" s="241"/>
      <c r="CT177" s="241"/>
      <c r="CU177" s="241"/>
      <c r="CV177" s="241"/>
      <c r="CW177" s="241"/>
      <c r="CX177" s="241"/>
      <c r="CY177" s="241"/>
      <c r="CZ177" s="241"/>
      <c r="DA177" s="241"/>
      <c r="DB177" s="241"/>
      <c r="DC177" s="241"/>
      <c r="DD177" s="241"/>
      <c r="DE177" s="241"/>
      <c r="DF177" s="241"/>
      <c r="DG177" s="241"/>
      <c r="DH177" s="241"/>
      <c r="DI177" s="241"/>
      <c r="DJ177" s="241"/>
      <c r="DK177" s="241"/>
      <c r="DL177" s="241"/>
      <c r="DM177" s="241"/>
      <c r="DN177" s="241"/>
      <c r="DO177" s="241"/>
      <c r="DP177" s="241"/>
      <c r="DQ177" s="241"/>
      <c r="DR177" s="241"/>
      <c r="DS177" s="241"/>
      <c r="DT177" s="241"/>
      <c r="DU177" s="241"/>
      <c r="DV177" s="241"/>
      <c r="DW177" s="241"/>
      <c r="DX177" s="241"/>
      <c r="DY177" s="241"/>
      <c r="DZ177" s="241"/>
      <c r="EA177" s="241"/>
      <c r="EB177" s="241"/>
      <c r="EC177" s="241"/>
      <c r="ED177" s="241"/>
      <c r="EE177" s="241"/>
      <c r="EF177" s="241"/>
      <c r="EG177" s="241"/>
      <c r="EH177" s="241"/>
      <c r="EI177" s="241"/>
      <c r="EJ177" s="241"/>
      <c r="EK177" s="241"/>
      <c r="EL177" s="241"/>
      <c r="EM177" s="241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41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41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07" t="s">
        <v>373</v>
      </c>
      <c r="J179" s="907"/>
      <c r="K179" s="907"/>
      <c r="L179" s="1083"/>
      <c r="M179" s="1083"/>
      <c r="N179" s="1083"/>
      <c r="O179" s="1083"/>
      <c r="P179" s="909" t="s">
        <v>179</v>
      </c>
      <c r="Q179" s="909"/>
      <c r="R179" s="1084"/>
      <c r="S179" s="1084"/>
      <c r="T179" s="1084"/>
      <c r="U179" s="1084"/>
      <c r="V179" s="1084"/>
      <c r="W179" s="907">
        <v>20</v>
      </c>
      <c r="X179" s="907"/>
      <c r="Y179" s="907"/>
      <c r="Z179" s="1078"/>
      <c r="AA179" s="1078"/>
      <c r="AB179" s="907" t="s">
        <v>374</v>
      </c>
      <c r="AC179" s="907"/>
      <c r="AD179" s="907"/>
      <c r="AE179" s="909" t="s">
        <v>179</v>
      </c>
      <c r="AF179" s="909"/>
      <c r="AG179" s="1084"/>
      <c r="AH179" s="1084"/>
      <c r="AI179" s="1084"/>
      <c r="AJ179" s="1084"/>
      <c r="AK179" s="1084"/>
      <c r="AL179" s="907">
        <v>20</v>
      </c>
      <c r="AM179" s="907"/>
      <c r="AN179" s="907"/>
      <c r="AO179" s="1078"/>
      <c r="AP179" s="1078"/>
      <c r="AQ179" s="1085" t="s">
        <v>375</v>
      </c>
      <c r="AR179" s="1085"/>
      <c r="AS179" s="1085"/>
      <c r="AT179" s="327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907" t="s">
        <v>373</v>
      </c>
      <c r="BF179" s="907"/>
      <c r="BG179" s="907"/>
      <c r="BH179" s="1083"/>
      <c r="BI179" s="1083"/>
      <c r="BJ179" s="1083"/>
      <c r="BK179" s="1083"/>
      <c r="BL179" s="909" t="s">
        <v>179</v>
      </c>
      <c r="BM179" s="909"/>
      <c r="BN179" s="1084"/>
      <c r="BO179" s="1084"/>
      <c r="BP179" s="1084"/>
      <c r="BQ179" s="1084"/>
      <c r="BR179" s="1084"/>
      <c r="BS179" s="907">
        <v>20</v>
      </c>
      <c r="BT179" s="907"/>
      <c r="BU179" s="907"/>
      <c r="BV179" s="1078"/>
      <c r="BW179" s="1078"/>
      <c r="BX179" s="907" t="s">
        <v>374</v>
      </c>
      <c r="BY179" s="907"/>
      <c r="BZ179" s="907"/>
      <c r="CA179" s="909" t="s">
        <v>179</v>
      </c>
      <c r="CB179" s="909"/>
      <c r="CC179" s="1084"/>
      <c r="CD179" s="1084"/>
      <c r="CE179" s="1084"/>
      <c r="CF179" s="1084"/>
      <c r="CG179" s="1084"/>
      <c r="CH179" s="907">
        <v>20</v>
      </c>
      <c r="CI179" s="907"/>
      <c r="CJ179" s="907"/>
      <c r="CK179" s="1078"/>
      <c r="CL179" s="1078"/>
      <c r="CM179" s="1085" t="s">
        <v>375</v>
      </c>
      <c r="CN179" s="1085"/>
      <c r="CO179" s="1085"/>
      <c r="CP179" s="327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907" t="s">
        <v>373</v>
      </c>
      <c r="DB179" s="907"/>
      <c r="DC179" s="907"/>
      <c r="DD179" s="1083"/>
      <c r="DE179" s="1083"/>
      <c r="DF179" s="1083"/>
      <c r="DG179" s="1083"/>
      <c r="DH179" s="909" t="s">
        <v>179</v>
      </c>
      <c r="DI179" s="909"/>
      <c r="DJ179" s="1084"/>
      <c r="DK179" s="1084"/>
      <c r="DL179" s="1084"/>
      <c r="DM179" s="1084"/>
      <c r="DN179" s="1084"/>
      <c r="DO179" s="907">
        <v>20</v>
      </c>
      <c r="DP179" s="907"/>
      <c r="DQ179" s="907"/>
      <c r="DR179" s="1078"/>
      <c r="DS179" s="1078"/>
      <c r="DT179" s="907" t="s">
        <v>374</v>
      </c>
      <c r="DU179" s="907"/>
      <c r="DV179" s="907"/>
      <c r="DW179" s="909" t="s">
        <v>179</v>
      </c>
      <c r="DX179" s="909"/>
      <c r="DY179" s="1084"/>
      <c r="DZ179" s="1084"/>
      <c r="EA179" s="1084"/>
      <c r="EB179" s="1084"/>
      <c r="EC179" s="1084"/>
      <c r="ED179" s="907">
        <v>20</v>
      </c>
      <c r="EE179" s="907"/>
      <c r="EF179" s="907"/>
      <c r="EG179" s="1078"/>
      <c r="EH179" s="1078"/>
      <c r="EI179" s="1085" t="s">
        <v>375</v>
      </c>
      <c r="EJ179" s="1085"/>
      <c r="EK179" s="1085"/>
      <c r="EL179" s="327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79"/>
      <c r="Q180" s="911"/>
      <c r="R180" s="911"/>
      <c r="S180" s="911"/>
      <c r="T180" s="911"/>
      <c r="U180" s="911"/>
      <c r="V180" s="911"/>
      <c r="W180" s="911"/>
      <c r="X180" s="911"/>
      <c r="Y180" s="911"/>
      <c r="Z180" s="911"/>
      <c r="AA180" s="911"/>
      <c r="AB180" s="911"/>
      <c r="AC180" s="911"/>
      <c r="AD180" s="911"/>
      <c r="AE180" s="911"/>
      <c r="AF180" s="911"/>
      <c r="AG180" s="911"/>
      <c r="AH180" s="911"/>
      <c r="AI180" s="911"/>
      <c r="AJ180" s="911"/>
      <c r="AK180" s="911"/>
      <c r="AL180" s="911"/>
      <c r="AM180" s="911"/>
      <c r="AN180" s="911"/>
      <c r="AO180" s="911"/>
      <c r="AP180" s="911"/>
      <c r="AQ180" s="911"/>
      <c r="AR180" s="105"/>
      <c r="AS180" s="105"/>
      <c r="AT180" s="105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79"/>
      <c r="BM180" s="911"/>
      <c r="BN180" s="911"/>
      <c r="BO180" s="911"/>
      <c r="BP180" s="911"/>
      <c r="BQ180" s="911"/>
      <c r="BR180" s="911"/>
      <c r="BS180" s="911"/>
      <c r="BT180" s="911"/>
      <c r="BU180" s="911"/>
      <c r="BV180" s="911"/>
      <c r="BW180" s="911"/>
      <c r="BX180" s="911"/>
      <c r="BY180" s="911"/>
      <c r="BZ180" s="911"/>
      <c r="CA180" s="911"/>
      <c r="CB180" s="911"/>
      <c r="CC180" s="911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105"/>
      <c r="CO180" s="105"/>
      <c r="CP180" s="105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79"/>
      <c r="DI180" s="911"/>
      <c r="DJ180" s="911"/>
      <c r="DK180" s="911"/>
      <c r="DL180" s="911"/>
      <c r="DM180" s="911"/>
      <c r="DN180" s="911"/>
      <c r="DO180" s="911"/>
      <c r="DP180" s="911"/>
      <c r="DQ180" s="911"/>
      <c r="DR180" s="911"/>
      <c r="DS180" s="911"/>
      <c r="DT180" s="911"/>
      <c r="DU180" s="911"/>
      <c r="DV180" s="911"/>
      <c r="DW180" s="911"/>
      <c r="DX180" s="911"/>
      <c r="DY180" s="911"/>
      <c r="DZ180" s="911"/>
      <c r="EA180" s="911"/>
      <c r="EB180" s="911"/>
      <c r="EC180" s="911"/>
      <c r="ED180" s="911"/>
      <c r="EE180" s="911"/>
      <c r="EF180" s="911"/>
      <c r="EG180" s="911"/>
      <c r="EH180" s="911"/>
      <c r="EI180" s="91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80"/>
      <c r="V181" s="1080"/>
      <c r="W181" s="1080"/>
      <c r="X181" s="1080"/>
      <c r="Y181" s="1080"/>
      <c r="Z181" s="1080"/>
      <c r="AA181" s="1080"/>
      <c r="AB181" s="1080"/>
      <c r="AC181" s="1081" t="e">
        <f>I$9</f>
        <v>#N/A</v>
      </c>
      <c r="AD181" s="1082"/>
      <c r="AE181" s="1082"/>
      <c r="AF181" s="1082"/>
      <c r="AG181" s="1082"/>
      <c r="AH181" s="1082"/>
      <c r="AI181" s="1082"/>
      <c r="AJ181" s="1082"/>
      <c r="AK181" s="1082"/>
      <c r="AL181" s="1082"/>
      <c r="AM181" s="1082"/>
      <c r="AN181" s="1082"/>
      <c r="AO181" s="1082"/>
      <c r="AP181" s="1082"/>
      <c r="AQ181" s="1082"/>
      <c r="AR181" s="330"/>
      <c r="AS181" s="330"/>
      <c r="AT181" s="330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80"/>
      <c r="BR181" s="1080"/>
      <c r="BS181" s="1080"/>
      <c r="BT181" s="1080"/>
      <c r="BU181" s="1080"/>
      <c r="BV181" s="1080"/>
      <c r="BW181" s="1080"/>
      <c r="BX181" s="1080"/>
      <c r="BY181" s="1081" t="e">
        <f>BE$9</f>
        <v>#N/A</v>
      </c>
      <c r="BZ181" s="1082"/>
      <c r="CA181" s="1082"/>
      <c r="CB181" s="1082"/>
      <c r="CC181" s="1082"/>
      <c r="CD181" s="1082"/>
      <c r="CE181" s="1082"/>
      <c r="CF181" s="1082"/>
      <c r="CG181" s="1082"/>
      <c r="CH181" s="1082"/>
      <c r="CI181" s="1082"/>
      <c r="CJ181" s="1082"/>
      <c r="CK181" s="1082"/>
      <c r="CL181" s="1082"/>
      <c r="CM181" s="1082"/>
      <c r="CN181" s="330"/>
      <c r="CO181" s="330"/>
      <c r="CP181" s="330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80"/>
      <c r="DN181" s="1080"/>
      <c r="DO181" s="1080"/>
      <c r="DP181" s="1080"/>
      <c r="DQ181" s="1080"/>
      <c r="DR181" s="1080"/>
      <c r="DS181" s="1080"/>
      <c r="DT181" s="1080"/>
      <c r="DU181" s="1081" t="e">
        <f>DA$9</f>
        <v>#N/A</v>
      </c>
      <c r="DV181" s="1082"/>
      <c r="DW181" s="1082"/>
      <c r="DX181" s="1082"/>
      <c r="DY181" s="1082"/>
      <c r="DZ181" s="1082"/>
      <c r="EA181" s="1082"/>
      <c r="EB181" s="1082"/>
      <c r="EC181" s="1082"/>
      <c r="ED181" s="1082"/>
      <c r="EE181" s="1082"/>
      <c r="EF181" s="1082"/>
      <c r="EG181" s="1082"/>
      <c r="EH181" s="1082"/>
      <c r="EI181" s="1082"/>
      <c r="EJ181" s="330"/>
      <c r="EK181" s="330"/>
      <c r="EL181" s="330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13" t="s">
        <v>5</v>
      </c>
      <c r="V182" s="913"/>
      <c r="W182" s="913"/>
      <c r="X182" s="913"/>
      <c r="Y182" s="913"/>
      <c r="Z182" s="913"/>
      <c r="AA182" s="913"/>
      <c r="AB182" s="913"/>
      <c r="AC182" s="913" t="s">
        <v>6</v>
      </c>
      <c r="AD182" s="913"/>
      <c r="AE182" s="913"/>
      <c r="AF182" s="913"/>
      <c r="AG182" s="913"/>
      <c r="AH182" s="913"/>
      <c r="AI182" s="913"/>
      <c r="AJ182" s="913"/>
      <c r="AK182" s="913"/>
      <c r="AL182" s="913"/>
      <c r="AM182" s="913"/>
      <c r="AN182" s="913"/>
      <c r="AO182" s="913"/>
      <c r="AP182" s="913"/>
      <c r="AQ182" s="913"/>
      <c r="AR182" s="331"/>
      <c r="AS182" s="331"/>
      <c r="AT182" s="331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13" t="s">
        <v>5</v>
      </c>
      <c r="BR182" s="913"/>
      <c r="BS182" s="913"/>
      <c r="BT182" s="913"/>
      <c r="BU182" s="913"/>
      <c r="BV182" s="913"/>
      <c r="BW182" s="913"/>
      <c r="BX182" s="913"/>
      <c r="BY182" s="913" t="s">
        <v>6</v>
      </c>
      <c r="BZ182" s="913"/>
      <c r="CA182" s="913"/>
      <c r="CB182" s="913"/>
      <c r="CC182" s="913"/>
      <c r="CD182" s="913"/>
      <c r="CE182" s="913"/>
      <c r="CF182" s="913"/>
      <c r="CG182" s="913"/>
      <c r="CH182" s="913"/>
      <c r="CI182" s="913"/>
      <c r="CJ182" s="913"/>
      <c r="CK182" s="913"/>
      <c r="CL182" s="913"/>
      <c r="CM182" s="913"/>
      <c r="CN182" s="331"/>
      <c r="CO182" s="331"/>
      <c r="CP182" s="331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13" t="s">
        <v>5</v>
      </c>
      <c r="DN182" s="913"/>
      <c r="DO182" s="913"/>
      <c r="DP182" s="913"/>
      <c r="DQ182" s="913"/>
      <c r="DR182" s="913"/>
      <c r="DS182" s="913"/>
      <c r="DT182" s="913"/>
      <c r="DU182" s="913" t="s">
        <v>6</v>
      </c>
      <c r="DV182" s="913"/>
      <c r="DW182" s="913"/>
      <c r="DX182" s="913"/>
      <c r="DY182" s="913"/>
      <c r="DZ182" s="913"/>
      <c r="EA182" s="913"/>
      <c r="EB182" s="913"/>
      <c r="EC182" s="913"/>
      <c r="ED182" s="913"/>
      <c r="EE182" s="913"/>
      <c r="EF182" s="913"/>
      <c r="EG182" s="913"/>
      <c r="EH182" s="913"/>
      <c r="EI182" s="913"/>
      <c r="EJ182" s="331"/>
      <c r="EK182" s="331"/>
      <c r="EL182" s="331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16"/>
      <c r="V183" s="916"/>
      <c r="W183" s="916"/>
      <c r="X183" s="916"/>
      <c r="Y183" s="916"/>
      <c r="Z183" s="916"/>
      <c r="AA183" s="916"/>
      <c r="AB183" s="916"/>
      <c r="AC183" s="916"/>
      <c r="AD183" s="916"/>
      <c r="AE183" s="916"/>
      <c r="AF183" s="916"/>
      <c r="AG183" s="916"/>
      <c r="AH183" s="916"/>
      <c r="AI183" s="916"/>
      <c r="AJ183" s="916"/>
      <c r="AK183" s="916"/>
      <c r="AL183" s="916"/>
      <c r="AM183" s="916"/>
      <c r="AN183" s="916"/>
      <c r="AO183" s="916"/>
      <c r="AP183" s="916"/>
      <c r="AQ183" s="916"/>
      <c r="AR183" s="107"/>
      <c r="AS183" s="107"/>
      <c r="AT183" s="107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16"/>
      <c r="BR183" s="916"/>
      <c r="BS183" s="916"/>
      <c r="BT183" s="916"/>
      <c r="BU183" s="916"/>
      <c r="BV183" s="916"/>
      <c r="BW183" s="916"/>
      <c r="BX183" s="916"/>
      <c r="BY183" s="916"/>
      <c r="BZ183" s="916"/>
      <c r="CA183" s="916"/>
      <c r="CB183" s="916"/>
      <c r="CC183" s="916"/>
      <c r="CD183" s="916"/>
      <c r="CE183" s="916"/>
      <c r="CF183" s="916"/>
      <c r="CG183" s="916"/>
      <c r="CH183" s="916"/>
      <c r="CI183" s="916"/>
      <c r="CJ183" s="916"/>
      <c r="CK183" s="916"/>
      <c r="CL183" s="916"/>
      <c r="CM183" s="916"/>
      <c r="CN183" s="107"/>
      <c r="CO183" s="107"/>
      <c r="CP183" s="107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16"/>
      <c r="DN183" s="916"/>
      <c r="DO183" s="916"/>
      <c r="DP183" s="916"/>
      <c r="DQ183" s="916"/>
      <c r="DR183" s="916"/>
      <c r="DS183" s="916"/>
      <c r="DT183" s="916"/>
      <c r="DU183" s="916"/>
      <c r="DV183" s="916"/>
      <c r="DW183" s="916"/>
      <c r="DX183" s="916"/>
      <c r="DY183" s="916"/>
      <c r="DZ183" s="916"/>
      <c r="EA183" s="916"/>
      <c r="EB183" s="916"/>
      <c r="EC183" s="916"/>
      <c r="ED183" s="916"/>
      <c r="EE183" s="916"/>
      <c r="EF183" s="916"/>
      <c r="EG183" s="916"/>
      <c r="EH183" s="916"/>
      <c r="EI183" s="916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13" t="s">
        <v>5</v>
      </c>
      <c r="V184" s="913"/>
      <c r="W184" s="913"/>
      <c r="X184" s="913"/>
      <c r="Y184" s="913"/>
      <c r="Z184" s="913"/>
      <c r="AA184" s="913"/>
      <c r="AB184" s="913"/>
      <c r="AC184" s="913" t="s">
        <v>6</v>
      </c>
      <c r="AD184" s="913"/>
      <c r="AE184" s="913"/>
      <c r="AF184" s="913"/>
      <c r="AG184" s="913"/>
      <c r="AH184" s="913"/>
      <c r="AI184" s="913"/>
      <c r="AJ184" s="913"/>
      <c r="AK184" s="913"/>
      <c r="AL184" s="913"/>
      <c r="AM184" s="913"/>
      <c r="AN184" s="913"/>
      <c r="AO184" s="913"/>
      <c r="AP184" s="913"/>
      <c r="AQ184" s="913"/>
      <c r="AR184" s="331"/>
      <c r="AS184" s="331"/>
      <c r="AT184" s="331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13" t="s">
        <v>5</v>
      </c>
      <c r="BR184" s="913"/>
      <c r="BS184" s="913"/>
      <c r="BT184" s="913"/>
      <c r="BU184" s="913"/>
      <c r="BV184" s="913"/>
      <c r="BW184" s="913"/>
      <c r="BX184" s="913"/>
      <c r="BY184" s="913" t="s">
        <v>6</v>
      </c>
      <c r="BZ184" s="913"/>
      <c r="CA184" s="913"/>
      <c r="CB184" s="913"/>
      <c r="CC184" s="913"/>
      <c r="CD184" s="913"/>
      <c r="CE184" s="913"/>
      <c r="CF184" s="913"/>
      <c r="CG184" s="913"/>
      <c r="CH184" s="913"/>
      <c r="CI184" s="913"/>
      <c r="CJ184" s="913"/>
      <c r="CK184" s="913"/>
      <c r="CL184" s="913"/>
      <c r="CM184" s="913"/>
      <c r="CN184" s="331"/>
      <c r="CO184" s="331"/>
      <c r="CP184" s="331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13" t="s">
        <v>5</v>
      </c>
      <c r="DN184" s="913"/>
      <c r="DO184" s="913"/>
      <c r="DP184" s="913"/>
      <c r="DQ184" s="913"/>
      <c r="DR184" s="913"/>
      <c r="DS184" s="913"/>
      <c r="DT184" s="913"/>
      <c r="DU184" s="913" t="s">
        <v>6</v>
      </c>
      <c r="DV184" s="913"/>
      <c r="DW184" s="913"/>
      <c r="DX184" s="913"/>
      <c r="DY184" s="913"/>
      <c r="DZ184" s="913"/>
      <c r="EA184" s="913"/>
      <c r="EB184" s="913"/>
      <c r="EC184" s="913"/>
      <c r="ED184" s="913"/>
      <c r="EE184" s="913"/>
      <c r="EF184" s="913"/>
      <c r="EG184" s="913"/>
      <c r="EH184" s="913"/>
      <c r="EI184" s="913"/>
      <c r="EJ184" s="331"/>
      <c r="EK184" s="331"/>
      <c r="EL184" s="331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41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41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41"/>
      <c r="W186" s="241"/>
      <c r="X186" s="241"/>
      <c r="Y186" s="241"/>
      <c r="Z186" s="86" t="s">
        <v>379</v>
      </c>
      <c r="AA186" s="1086"/>
      <c r="AB186" s="1086"/>
      <c r="AC186" s="1086"/>
      <c r="AD186" s="1086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87" t="s">
        <v>182</v>
      </c>
      <c r="AR186" s="1088"/>
      <c r="AS186" s="1088"/>
      <c r="AT186" s="1088"/>
      <c r="AU186" s="1089"/>
      <c r="AV186" s="241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41"/>
      <c r="BS186" s="241"/>
      <c r="BT186" s="241"/>
      <c r="BU186" s="241"/>
      <c r="BV186" s="86" t="s">
        <v>379</v>
      </c>
      <c r="BW186" s="1086"/>
      <c r="BX186" s="1086"/>
      <c r="BY186" s="1086"/>
      <c r="BZ186" s="1086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87" t="s">
        <v>182</v>
      </c>
      <c r="CN186" s="1088"/>
      <c r="CO186" s="1088"/>
      <c r="CP186" s="1088"/>
      <c r="CQ186" s="1089"/>
      <c r="CR186" s="241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41"/>
      <c r="DO186" s="241"/>
      <c r="DP186" s="241"/>
      <c r="DQ186" s="241"/>
      <c r="DR186" s="86" t="s">
        <v>379</v>
      </c>
      <c r="DS186" s="1086"/>
      <c r="DT186" s="1086"/>
      <c r="DU186" s="1086"/>
      <c r="DV186" s="1086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87" t="s">
        <v>182</v>
      </c>
      <c r="EJ186" s="1088"/>
      <c r="EK186" s="1088"/>
      <c r="EL186" s="1088"/>
      <c r="EM186" s="1089"/>
    </row>
    <row r="187" spans="1:143">
      <c r="A187" s="87"/>
      <c r="B187" s="88"/>
      <c r="C187" s="88"/>
      <c r="D187" s="88"/>
      <c r="E187" s="1095"/>
      <c r="F187" s="1095"/>
      <c r="G187" s="1095"/>
      <c r="H187" s="1095"/>
      <c r="I187" s="1095"/>
      <c r="J187" s="1095"/>
      <c r="K187" s="1095"/>
      <c r="L187" s="1095"/>
      <c r="M187" s="1095"/>
      <c r="N187" s="1095"/>
      <c r="O187" s="1095"/>
      <c r="P187" s="1095"/>
      <c r="Q187" s="1095"/>
      <c r="R187" s="1095"/>
      <c r="S187" s="1095"/>
      <c r="T187" s="1095"/>
      <c r="U187" s="1095"/>
      <c r="V187" s="1095"/>
      <c r="W187" s="1095"/>
      <c r="X187" s="1095"/>
      <c r="Y187" s="1095"/>
      <c r="Z187" s="1095"/>
      <c r="AA187" s="1095"/>
      <c r="AB187" s="1095"/>
      <c r="AC187" s="1095"/>
      <c r="AD187" s="1095"/>
      <c r="AE187" s="1095"/>
      <c r="AF187" s="1095"/>
      <c r="AG187" s="1095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96" t="s">
        <v>380</v>
      </c>
      <c r="AR187" s="933"/>
      <c r="AS187" s="933"/>
      <c r="AT187" s="933"/>
      <c r="AU187" s="934"/>
      <c r="AV187" s="241"/>
      <c r="AW187" s="87"/>
      <c r="AX187" s="88"/>
      <c r="AY187" s="88"/>
      <c r="AZ187" s="88"/>
      <c r="BA187" s="1095"/>
      <c r="BB187" s="1095"/>
      <c r="BC187" s="1095"/>
      <c r="BD187" s="1095"/>
      <c r="BE187" s="1095"/>
      <c r="BF187" s="1095"/>
      <c r="BG187" s="1095"/>
      <c r="BH187" s="1095"/>
      <c r="BI187" s="1095"/>
      <c r="BJ187" s="1095"/>
      <c r="BK187" s="1095"/>
      <c r="BL187" s="1095"/>
      <c r="BM187" s="1095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  <c r="BX187" s="1095"/>
      <c r="BY187" s="1095"/>
      <c r="BZ187" s="1095"/>
      <c r="CA187" s="1095"/>
      <c r="CB187" s="1095"/>
      <c r="CC187" s="1095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96" t="s">
        <v>380</v>
      </c>
      <c r="CN187" s="933"/>
      <c r="CO187" s="933"/>
      <c r="CP187" s="933"/>
      <c r="CQ187" s="934"/>
      <c r="CR187" s="241"/>
      <c r="CS187" s="87"/>
      <c r="CT187" s="88"/>
      <c r="CU187" s="88"/>
      <c r="CV187" s="88"/>
      <c r="CW187" s="1095"/>
      <c r="CX187" s="1095"/>
      <c r="CY187" s="1095"/>
      <c r="CZ187" s="1095"/>
      <c r="DA187" s="1095"/>
      <c r="DB187" s="1095"/>
      <c r="DC187" s="1095"/>
      <c r="DD187" s="1095"/>
      <c r="DE187" s="1095"/>
      <c r="DF187" s="1095"/>
      <c r="DG187" s="1095"/>
      <c r="DH187" s="1095"/>
      <c r="DI187" s="1095"/>
      <c r="DJ187" s="1095"/>
      <c r="DK187" s="1095"/>
      <c r="DL187" s="1095"/>
      <c r="DM187" s="1095"/>
      <c r="DN187" s="1095"/>
      <c r="DO187" s="1095"/>
      <c r="DP187" s="1095"/>
      <c r="DQ187" s="1095"/>
      <c r="DR187" s="1095"/>
      <c r="DS187" s="1095"/>
      <c r="DT187" s="1095"/>
      <c r="DU187" s="1095"/>
      <c r="DV187" s="1095"/>
      <c r="DW187" s="1095"/>
      <c r="DX187" s="1095"/>
      <c r="DY187" s="1095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96" t="s">
        <v>380</v>
      </c>
      <c r="EJ187" s="933"/>
      <c r="EK187" s="933"/>
      <c r="EL187" s="933"/>
      <c r="EM187" s="934"/>
    </row>
    <row r="188" spans="1:143">
      <c r="A188" s="129"/>
      <c r="B188" s="129"/>
      <c r="C188" s="129"/>
      <c r="D188" s="129"/>
      <c r="E188" s="129"/>
      <c r="F188" s="130" t="s">
        <v>381</v>
      </c>
      <c r="G188" s="935"/>
      <c r="H188" s="935"/>
      <c r="I188" s="935"/>
      <c r="J188" s="935"/>
      <c r="K188" s="935"/>
      <c r="L188" s="935"/>
      <c r="M188" s="935"/>
      <c r="N188" s="935"/>
      <c r="O188" s="935"/>
      <c r="P188" s="935"/>
      <c r="Q188" s="935"/>
      <c r="R188" s="935"/>
      <c r="S188" s="935"/>
      <c r="T188" s="935"/>
      <c r="U188" s="1111">
        <v>20</v>
      </c>
      <c r="V188" s="1111"/>
      <c r="W188" s="1112"/>
      <c r="X188" s="1112"/>
      <c r="Y188" s="1112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97"/>
      <c r="AR188" s="1098"/>
      <c r="AS188" s="1098"/>
      <c r="AT188" s="1098"/>
      <c r="AU188" s="1099"/>
      <c r="AV188" s="241"/>
      <c r="AW188" s="129"/>
      <c r="AX188" s="129"/>
      <c r="AY188" s="129"/>
      <c r="AZ188" s="129"/>
      <c r="BA188" s="129"/>
      <c r="BB188" s="130" t="s">
        <v>381</v>
      </c>
      <c r="BC188" s="935"/>
      <c r="BD188" s="935"/>
      <c r="BE188" s="935"/>
      <c r="BF188" s="935"/>
      <c r="BG188" s="935"/>
      <c r="BH188" s="935"/>
      <c r="BI188" s="935"/>
      <c r="BJ188" s="935"/>
      <c r="BK188" s="935"/>
      <c r="BL188" s="935"/>
      <c r="BM188" s="935"/>
      <c r="BN188" s="935"/>
      <c r="BO188" s="935"/>
      <c r="BP188" s="935"/>
      <c r="BQ188" s="1111">
        <v>20</v>
      </c>
      <c r="BR188" s="1111"/>
      <c r="BS188" s="1112"/>
      <c r="BT188" s="1112"/>
      <c r="BU188" s="1112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97"/>
      <c r="CN188" s="1098"/>
      <c r="CO188" s="1098"/>
      <c r="CP188" s="1098"/>
      <c r="CQ188" s="1099"/>
      <c r="CR188" s="241"/>
      <c r="CS188" s="129"/>
      <c r="CT188" s="129"/>
      <c r="CU188" s="129"/>
      <c r="CV188" s="129"/>
      <c r="CW188" s="129"/>
      <c r="CX188" s="130" t="s">
        <v>381</v>
      </c>
      <c r="CY188" s="935"/>
      <c r="CZ188" s="935"/>
      <c r="DA188" s="935"/>
      <c r="DB188" s="935"/>
      <c r="DC188" s="935"/>
      <c r="DD188" s="935"/>
      <c r="DE188" s="935"/>
      <c r="DF188" s="935"/>
      <c r="DG188" s="935"/>
      <c r="DH188" s="935"/>
      <c r="DI188" s="935"/>
      <c r="DJ188" s="935"/>
      <c r="DK188" s="935"/>
      <c r="DL188" s="935"/>
      <c r="DM188" s="1111">
        <v>20</v>
      </c>
      <c r="DN188" s="1111"/>
      <c r="DO188" s="1112"/>
      <c r="DP188" s="1112"/>
      <c r="DQ188" s="1112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97"/>
      <c r="EJ188" s="1098"/>
      <c r="EK188" s="1098"/>
      <c r="EL188" s="1098"/>
      <c r="EM188" s="1099"/>
    </row>
    <row r="189" spans="1:143">
      <c r="A189" s="129" t="s">
        <v>186</v>
      </c>
      <c r="B189" s="129"/>
      <c r="C189" s="129"/>
      <c r="D189" s="129"/>
      <c r="E189" s="1095"/>
      <c r="F189" s="1095"/>
      <c r="G189" s="1095"/>
      <c r="H189" s="1095"/>
      <c r="I189" s="1095"/>
      <c r="J189" s="1095"/>
      <c r="K189" s="1095"/>
      <c r="L189" s="1095"/>
      <c r="M189" s="1095"/>
      <c r="N189" s="1095"/>
      <c r="O189" s="1095"/>
      <c r="P189" s="1095"/>
      <c r="Q189" s="1095"/>
      <c r="R189" s="1095"/>
      <c r="S189" s="1095"/>
      <c r="T189" s="1095"/>
      <c r="U189" s="1095"/>
      <c r="V189" s="1095"/>
      <c r="W189" s="1095"/>
      <c r="X189" s="1095"/>
      <c r="Y189" s="1095"/>
      <c r="Z189" s="1095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328"/>
      <c r="AL189" s="328"/>
      <c r="AM189" s="329"/>
      <c r="AN189" s="329"/>
      <c r="AO189" s="130" t="s">
        <v>187</v>
      </c>
      <c r="AP189" s="129"/>
      <c r="AQ189" s="956"/>
      <c r="AR189" s="957"/>
      <c r="AS189" s="957"/>
      <c r="AT189" s="957"/>
      <c r="AU189" s="958"/>
      <c r="AV189" s="241"/>
      <c r="AW189" s="129" t="s">
        <v>186</v>
      </c>
      <c r="AX189" s="129"/>
      <c r="AY189" s="129"/>
      <c r="AZ189" s="129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  <c r="BX189" s="1095"/>
      <c r="BY189" s="1095"/>
      <c r="BZ189" s="1095"/>
      <c r="CA189" s="1095"/>
      <c r="CB189" s="1095"/>
      <c r="CC189" s="1095"/>
      <c r="CD189" s="1095"/>
      <c r="CE189" s="1095"/>
      <c r="CF189" s="1095"/>
      <c r="CG189" s="328"/>
      <c r="CH189" s="328"/>
      <c r="CI189" s="329"/>
      <c r="CJ189" s="329"/>
      <c r="CK189" s="130" t="s">
        <v>187</v>
      </c>
      <c r="CL189" s="129"/>
      <c r="CM189" s="956"/>
      <c r="CN189" s="957"/>
      <c r="CO189" s="957"/>
      <c r="CP189" s="957"/>
      <c r="CQ189" s="958"/>
      <c r="CR189" s="241"/>
      <c r="CS189" s="129" t="s">
        <v>186</v>
      </c>
      <c r="CT189" s="129"/>
      <c r="CU189" s="129"/>
      <c r="CV189" s="129"/>
      <c r="CW189" s="1095"/>
      <c r="CX189" s="1095"/>
      <c r="CY189" s="1095"/>
      <c r="CZ189" s="1095"/>
      <c r="DA189" s="1095"/>
      <c r="DB189" s="1095"/>
      <c r="DC189" s="1095"/>
      <c r="DD189" s="1095"/>
      <c r="DE189" s="1095"/>
      <c r="DF189" s="1095"/>
      <c r="DG189" s="1095"/>
      <c r="DH189" s="1095"/>
      <c r="DI189" s="1095"/>
      <c r="DJ189" s="1095"/>
      <c r="DK189" s="1095"/>
      <c r="DL189" s="1095"/>
      <c r="DM189" s="1095"/>
      <c r="DN189" s="1095"/>
      <c r="DO189" s="1095"/>
      <c r="DP189" s="1095"/>
      <c r="DQ189" s="1095"/>
      <c r="DR189" s="1095"/>
      <c r="DS189" s="1095"/>
      <c r="DT189" s="1095"/>
      <c r="DU189" s="1095"/>
      <c r="DV189" s="1095"/>
      <c r="DW189" s="1095"/>
      <c r="DX189" s="1095"/>
      <c r="DY189" s="1095"/>
      <c r="DZ189" s="1095"/>
      <c r="EA189" s="1095"/>
      <c r="EB189" s="1095"/>
      <c r="EC189" s="328"/>
      <c r="ED189" s="328"/>
      <c r="EE189" s="329"/>
      <c r="EF189" s="329"/>
      <c r="EG189" s="130" t="s">
        <v>187</v>
      </c>
      <c r="EH189" s="129"/>
      <c r="EI189" s="956"/>
      <c r="EJ189" s="957"/>
      <c r="EK189" s="957"/>
      <c r="EL189" s="957"/>
      <c r="EM189" s="958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90"/>
      <c r="AR190" s="1091"/>
      <c r="AS190" s="1091"/>
      <c r="AT190" s="1091"/>
      <c r="AU190" s="1092"/>
      <c r="AV190" s="241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90"/>
      <c r="CN190" s="1091"/>
      <c r="CO190" s="1091"/>
      <c r="CP190" s="1091"/>
      <c r="CQ190" s="1092"/>
      <c r="CR190" s="241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90"/>
      <c r="EJ190" s="1091"/>
      <c r="EK190" s="1091"/>
      <c r="EL190" s="1091"/>
      <c r="EM190" s="1092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29"/>
      <c r="Z191" s="930"/>
      <c r="AA191" s="930"/>
      <c r="AB191" s="930"/>
      <c r="AC191" s="930"/>
      <c r="AD191" s="930"/>
      <c r="AE191" s="930"/>
      <c r="AF191" s="930"/>
      <c r="AG191" s="930"/>
      <c r="AH191" s="930"/>
      <c r="AI191" s="930"/>
      <c r="AJ191" s="930"/>
      <c r="AK191" s="930"/>
      <c r="AL191" s="931"/>
      <c r="AM191" s="129"/>
      <c r="AN191" s="129"/>
      <c r="AO191" s="130" t="s">
        <v>189</v>
      </c>
      <c r="AP191" s="129"/>
      <c r="AQ191" s="1093"/>
      <c r="AR191" s="908"/>
      <c r="AS191" s="908"/>
      <c r="AT191" s="908"/>
      <c r="AU191" s="1094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29"/>
      <c r="BV191" s="930"/>
      <c r="BW191" s="930"/>
      <c r="BX191" s="930"/>
      <c r="BY191" s="930"/>
      <c r="BZ191" s="930"/>
      <c r="CA191" s="930"/>
      <c r="CB191" s="930"/>
      <c r="CC191" s="930"/>
      <c r="CD191" s="930"/>
      <c r="CE191" s="930"/>
      <c r="CF191" s="930"/>
      <c r="CG191" s="930"/>
      <c r="CH191" s="931"/>
      <c r="CI191" s="129"/>
      <c r="CJ191" s="129"/>
      <c r="CK191" s="130" t="s">
        <v>189</v>
      </c>
      <c r="CL191" s="129"/>
      <c r="CM191" s="1093"/>
      <c r="CN191" s="908"/>
      <c r="CO191" s="908"/>
      <c r="CP191" s="908"/>
      <c r="CQ191" s="1094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29"/>
      <c r="DR191" s="930"/>
      <c r="DS191" s="930"/>
      <c r="DT191" s="930"/>
      <c r="DU191" s="930"/>
      <c r="DV191" s="930"/>
      <c r="DW191" s="930"/>
      <c r="DX191" s="930"/>
      <c r="DY191" s="930"/>
      <c r="DZ191" s="930"/>
      <c r="EA191" s="930"/>
      <c r="EB191" s="930"/>
      <c r="EC191" s="930"/>
      <c r="ED191" s="931"/>
      <c r="EE191" s="129"/>
      <c r="EF191" s="129"/>
      <c r="EG191" s="130" t="s">
        <v>189</v>
      </c>
      <c r="EH191" s="129"/>
      <c r="EI191" s="1093"/>
      <c r="EJ191" s="908"/>
      <c r="EK191" s="908"/>
      <c r="EL191" s="908"/>
      <c r="EM191" s="1094"/>
    </row>
    <row r="192" spans="1:143">
      <c r="A192" s="1085" t="s">
        <v>190</v>
      </c>
      <c r="B192" s="1085"/>
      <c r="C192" s="1085"/>
      <c r="D192" s="1085"/>
      <c r="E192" s="1085"/>
      <c r="F192" s="1085"/>
      <c r="G192" s="1085"/>
      <c r="H192" s="1085"/>
      <c r="I192" s="1085"/>
      <c r="J192" s="1085"/>
      <c r="K192" s="916"/>
      <c r="L192" s="916"/>
      <c r="M192" s="916"/>
      <c r="N192" s="916"/>
      <c r="O192" s="916"/>
      <c r="P192" s="916"/>
      <c r="Q192" s="916"/>
      <c r="R192" s="916"/>
      <c r="S192" s="916"/>
      <c r="T192" s="916"/>
      <c r="U192" s="916"/>
      <c r="V192" s="916"/>
      <c r="W192" s="916"/>
      <c r="X192" s="916"/>
      <c r="Y192" s="916"/>
      <c r="Z192" s="916"/>
      <c r="AA192" s="916"/>
      <c r="AB192" s="916"/>
      <c r="AC192" s="916"/>
      <c r="AD192" s="916"/>
      <c r="AE192" s="916"/>
      <c r="AF192" s="916"/>
      <c r="AG192" s="916"/>
      <c r="AH192" s="916"/>
      <c r="AI192" s="916"/>
      <c r="AJ192" s="916"/>
      <c r="AK192" s="916"/>
      <c r="AL192" s="90"/>
      <c r="AM192" s="80"/>
      <c r="AN192" s="80"/>
      <c r="AO192" s="80"/>
      <c r="AP192" s="80"/>
      <c r="AQ192" s="963"/>
      <c r="AR192" s="964"/>
      <c r="AS192" s="964"/>
      <c r="AT192" s="964"/>
      <c r="AU192" s="965"/>
      <c r="AV192" s="241"/>
      <c r="AW192" s="1085" t="s">
        <v>190</v>
      </c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916"/>
      <c r="BH192" s="916"/>
      <c r="BI192" s="916"/>
      <c r="BJ192" s="916"/>
      <c r="BK192" s="916"/>
      <c r="BL192" s="916"/>
      <c r="BM192" s="916"/>
      <c r="BN192" s="916"/>
      <c r="BO192" s="916"/>
      <c r="BP192" s="916"/>
      <c r="BQ192" s="916"/>
      <c r="BR192" s="916"/>
      <c r="BS192" s="916"/>
      <c r="BT192" s="916"/>
      <c r="BU192" s="916"/>
      <c r="BV192" s="916"/>
      <c r="BW192" s="916"/>
      <c r="BX192" s="916"/>
      <c r="BY192" s="916"/>
      <c r="BZ192" s="916"/>
      <c r="CA192" s="916"/>
      <c r="CB192" s="916"/>
      <c r="CC192" s="916"/>
      <c r="CD192" s="916"/>
      <c r="CE192" s="916"/>
      <c r="CF192" s="916"/>
      <c r="CG192" s="916"/>
      <c r="CH192" s="90"/>
      <c r="CI192" s="80"/>
      <c r="CJ192" s="80"/>
      <c r="CK192" s="80"/>
      <c r="CL192" s="80"/>
      <c r="CM192" s="963"/>
      <c r="CN192" s="964"/>
      <c r="CO192" s="964"/>
      <c r="CP192" s="964"/>
      <c r="CQ192" s="965"/>
      <c r="CR192" s="241"/>
      <c r="CS192" s="1085" t="s">
        <v>190</v>
      </c>
      <c r="CT192" s="1085"/>
      <c r="CU192" s="1085"/>
      <c r="CV192" s="1085"/>
      <c r="CW192" s="1085"/>
      <c r="CX192" s="1085"/>
      <c r="CY192" s="1085"/>
      <c r="CZ192" s="1085"/>
      <c r="DA192" s="1085"/>
      <c r="DB192" s="1085"/>
      <c r="DC192" s="916"/>
      <c r="DD192" s="916"/>
      <c r="DE192" s="916"/>
      <c r="DF192" s="916"/>
      <c r="DG192" s="916"/>
      <c r="DH192" s="916"/>
      <c r="DI192" s="916"/>
      <c r="DJ192" s="916"/>
      <c r="DK192" s="916"/>
      <c r="DL192" s="916"/>
      <c r="DM192" s="916"/>
      <c r="DN192" s="916"/>
      <c r="DO192" s="916"/>
      <c r="DP192" s="916"/>
      <c r="DQ192" s="916"/>
      <c r="DR192" s="916"/>
      <c r="DS192" s="916"/>
      <c r="DT192" s="916"/>
      <c r="DU192" s="916"/>
      <c r="DV192" s="916"/>
      <c r="DW192" s="916"/>
      <c r="DX192" s="916"/>
      <c r="DY192" s="916"/>
      <c r="DZ192" s="916"/>
      <c r="EA192" s="916"/>
      <c r="EB192" s="916"/>
      <c r="EC192" s="916"/>
      <c r="ED192" s="90"/>
      <c r="EE192" s="80"/>
      <c r="EF192" s="80"/>
      <c r="EG192" s="80"/>
      <c r="EH192" s="80"/>
      <c r="EI192" s="963"/>
      <c r="EJ192" s="964"/>
      <c r="EK192" s="964"/>
      <c r="EL192" s="964"/>
      <c r="EM192" s="965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00" t="s">
        <v>285</v>
      </c>
      <c r="AR193" s="940"/>
      <c r="AS193" s="940"/>
      <c r="AT193" s="940"/>
      <c r="AU193" s="941"/>
      <c r="AV193" s="241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00" t="s">
        <v>285</v>
      </c>
      <c r="CN193" s="940"/>
      <c r="CO193" s="940"/>
      <c r="CP193" s="940"/>
      <c r="CQ193" s="941"/>
      <c r="CR193" s="241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00" t="s">
        <v>285</v>
      </c>
      <c r="EJ193" s="940"/>
      <c r="EK193" s="940"/>
      <c r="EL193" s="940"/>
      <c r="EM193" s="941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41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41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42" t="s">
        <v>384</v>
      </c>
      <c r="B195" s="943"/>
      <c r="C195" s="943"/>
      <c r="D195" s="943"/>
      <c r="E195" s="943"/>
      <c r="F195" s="943"/>
      <c r="G195" s="943"/>
      <c r="H195" s="943"/>
      <c r="I195" s="944"/>
      <c r="J195" s="80"/>
      <c r="K195" s="80"/>
      <c r="L195" s="80"/>
      <c r="M195" s="942" t="s">
        <v>385</v>
      </c>
      <c r="N195" s="943"/>
      <c r="O195" s="943"/>
      <c r="P195" s="943"/>
      <c r="Q195" s="943"/>
      <c r="R195" s="943"/>
      <c r="S195" s="943"/>
      <c r="T195" s="943"/>
      <c r="U195" s="943"/>
      <c r="V195" s="943"/>
      <c r="W195" s="943"/>
      <c r="X195" s="943"/>
      <c r="Y195" s="943"/>
      <c r="Z195" s="943"/>
      <c r="AA195" s="943"/>
      <c r="AB195" s="943"/>
      <c r="AC195" s="943"/>
      <c r="AD195" s="943"/>
      <c r="AE195" s="943"/>
      <c r="AF195" s="943"/>
      <c r="AG195" s="943"/>
      <c r="AH195" s="943"/>
      <c r="AI195" s="943"/>
      <c r="AJ195" s="943"/>
      <c r="AK195" s="943"/>
      <c r="AL195" s="943"/>
      <c r="AM195" s="943"/>
      <c r="AN195" s="943"/>
      <c r="AO195" s="943"/>
      <c r="AP195" s="943"/>
      <c r="AQ195" s="943"/>
      <c r="AR195" s="943"/>
      <c r="AS195" s="943"/>
      <c r="AT195" s="943"/>
      <c r="AU195" s="944"/>
      <c r="AV195" s="241"/>
      <c r="AW195" s="942" t="s">
        <v>384</v>
      </c>
      <c r="AX195" s="943"/>
      <c r="AY195" s="943"/>
      <c r="AZ195" s="943"/>
      <c r="BA195" s="943"/>
      <c r="BB195" s="943"/>
      <c r="BC195" s="943"/>
      <c r="BD195" s="943"/>
      <c r="BE195" s="944"/>
      <c r="BF195" s="80"/>
      <c r="BG195" s="80"/>
      <c r="BH195" s="80"/>
      <c r="BI195" s="942" t="s">
        <v>385</v>
      </c>
      <c r="BJ195" s="943"/>
      <c r="BK195" s="943"/>
      <c r="BL195" s="943"/>
      <c r="BM195" s="943"/>
      <c r="BN195" s="943"/>
      <c r="BO195" s="943"/>
      <c r="BP195" s="943"/>
      <c r="BQ195" s="943"/>
      <c r="BR195" s="943"/>
      <c r="BS195" s="943"/>
      <c r="BT195" s="943"/>
      <c r="BU195" s="943"/>
      <c r="BV195" s="943"/>
      <c r="BW195" s="943"/>
      <c r="BX195" s="943"/>
      <c r="BY195" s="943"/>
      <c r="BZ195" s="943"/>
      <c r="CA195" s="943"/>
      <c r="CB195" s="943"/>
      <c r="CC195" s="943"/>
      <c r="CD195" s="943"/>
      <c r="CE195" s="943"/>
      <c r="CF195" s="943"/>
      <c r="CG195" s="943"/>
      <c r="CH195" s="943"/>
      <c r="CI195" s="943"/>
      <c r="CJ195" s="943"/>
      <c r="CK195" s="943"/>
      <c r="CL195" s="943"/>
      <c r="CM195" s="943"/>
      <c r="CN195" s="943"/>
      <c r="CO195" s="943"/>
      <c r="CP195" s="943"/>
      <c r="CQ195" s="944"/>
      <c r="CR195" s="241"/>
      <c r="CS195" s="942" t="s">
        <v>384</v>
      </c>
      <c r="CT195" s="943"/>
      <c r="CU195" s="943"/>
      <c r="CV195" s="943"/>
      <c r="CW195" s="943"/>
      <c r="CX195" s="943"/>
      <c r="CY195" s="943"/>
      <c r="CZ195" s="943"/>
      <c r="DA195" s="944"/>
      <c r="DB195" s="80"/>
      <c r="DC195" s="80"/>
      <c r="DD195" s="80"/>
      <c r="DE195" s="942" t="s">
        <v>385</v>
      </c>
      <c r="DF195" s="943"/>
      <c r="DG195" s="943"/>
      <c r="DH195" s="943"/>
      <c r="DI195" s="943"/>
      <c r="DJ195" s="943"/>
      <c r="DK195" s="943"/>
      <c r="DL195" s="943"/>
      <c r="DM195" s="943"/>
      <c r="DN195" s="943"/>
      <c r="DO195" s="943"/>
      <c r="DP195" s="943"/>
      <c r="DQ195" s="943"/>
      <c r="DR195" s="943"/>
      <c r="DS195" s="943"/>
      <c r="DT195" s="943"/>
      <c r="DU195" s="943"/>
      <c r="DV195" s="943"/>
      <c r="DW195" s="943"/>
      <c r="DX195" s="943"/>
      <c r="DY195" s="943"/>
      <c r="DZ195" s="943"/>
      <c r="EA195" s="943"/>
      <c r="EB195" s="943"/>
      <c r="EC195" s="943"/>
      <c r="ED195" s="943"/>
      <c r="EE195" s="943"/>
      <c r="EF195" s="943"/>
      <c r="EG195" s="943"/>
      <c r="EH195" s="943"/>
      <c r="EI195" s="943"/>
      <c r="EJ195" s="943"/>
      <c r="EK195" s="943"/>
      <c r="EL195" s="943"/>
      <c r="EM195" s="944"/>
    </row>
    <row r="196" spans="1:143">
      <c r="A196" s="1113" t="s">
        <v>230</v>
      </c>
      <c r="B196" s="1113"/>
      <c r="C196" s="1113"/>
      <c r="D196" s="1113"/>
      <c r="E196" s="1113" t="s">
        <v>231</v>
      </c>
      <c r="F196" s="1113"/>
      <c r="G196" s="1113"/>
      <c r="H196" s="1113"/>
      <c r="I196" s="1113"/>
      <c r="J196" s="80"/>
      <c r="K196" s="94"/>
      <c r="L196" s="95"/>
      <c r="M196" s="942" t="s">
        <v>386</v>
      </c>
      <c r="N196" s="943"/>
      <c r="O196" s="943"/>
      <c r="P196" s="943"/>
      <c r="Q196" s="943"/>
      <c r="R196" s="943"/>
      <c r="S196" s="943"/>
      <c r="T196" s="943"/>
      <c r="U196" s="943"/>
      <c r="V196" s="943"/>
      <c r="W196" s="943"/>
      <c r="X196" s="943"/>
      <c r="Y196" s="943"/>
      <c r="Z196" s="943"/>
      <c r="AA196" s="943"/>
      <c r="AB196" s="943"/>
      <c r="AC196" s="943"/>
      <c r="AD196" s="943"/>
      <c r="AE196" s="944"/>
      <c r="AF196" s="942" t="s">
        <v>387</v>
      </c>
      <c r="AG196" s="943"/>
      <c r="AH196" s="943"/>
      <c r="AI196" s="943"/>
      <c r="AJ196" s="943"/>
      <c r="AK196" s="943"/>
      <c r="AL196" s="943"/>
      <c r="AM196" s="943"/>
      <c r="AN196" s="943"/>
      <c r="AO196" s="943"/>
      <c r="AP196" s="943"/>
      <c r="AQ196" s="943"/>
      <c r="AR196" s="943"/>
      <c r="AS196" s="943"/>
      <c r="AT196" s="943"/>
      <c r="AU196" s="944"/>
      <c r="AV196" s="241"/>
      <c r="AW196" s="1113" t="s">
        <v>230</v>
      </c>
      <c r="AX196" s="1113"/>
      <c r="AY196" s="1113"/>
      <c r="AZ196" s="1113"/>
      <c r="BA196" s="1113" t="s">
        <v>231</v>
      </c>
      <c r="BB196" s="1113"/>
      <c r="BC196" s="1113"/>
      <c r="BD196" s="1113"/>
      <c r="BE196" s="1113"/>
      <c r="BF196" s="80"/>
      <c r="BG196" s="94"/>
      <c r="BH196" s="95"/>
      <c r="BI196" s="942" t="s">
        <v>386</v>
      </c>
      <c r="BJ196" s="943"/>
      <c r="BK196" s="943"/>
      <c r="BL196" s="943"/>
      <c r="BM196" s="943"/>
      <c r="BN196" s="943"/>
      <c r="BO196" s="943"/>
      <c r="BP196" s="943"/>
      <c r="BQ196" s="943"/>
      <c r="BR196" s="943"/>
      <c r="BS196" s="943"/>
      <c r="BT196" s="943"/>
      <c r="BU196" s="943"/>
      <c r="BV196" s="943"/>
      <c r="BW196" s="943"/>
      <c r="BX196" s="943"/>
      <c r="BY196" s="943"/>
      <c r="BZ196" s="943"/>
      <c r="CA196" s="944"/>
      <c r="CB196" s="942" t="s">
        <v>387</v>
      </c>
      <c r="CC196" s="943"/>
      <c r="CD196" s="943"/>
      <c r="CE196" s="943"/>
      <c r="CF196" s="943"/>
      <c r="CG196" s="943"/>
      <c r="CH196" s="943"/>
      <c r="CI196" s="943"/>
      <c r="CJ196" s="943"/>
      <c r="CK196" s="943"/>
      <c r="CL196" s="943"/>
      <c r="CM196" s="943"/>
      <c r="CN196" s="943"/>
      <c r="CO196" s="943"/>
      <c r="CP196" s="943"/>
      <c r="CQ196" s="944"/>
      <c r="CR196" s="241"/>
      <c r="CS196" s="1113" t="s">
        <v>230</v>
      </c>
      <c r="CT196" s="1113"/>
      <c r="CU196" s="1113"/>
      <c r="CV196" s="1113"/>
      <c r="CW196" s="1113" t="s">
        <v>231</v>
      </c>
      <c r="CX196" s="1113"/>
      <c r="CY196" s="1113"/>
      <c r="CZ196" s="1113"/>
      <c r="DA196" s="1113"/>
      <c r="DB196" s="80"/>
      <c r="DC196" s="94"/>
      <c r="DD196" s="95"/>
      <c r="DE196" s="942" t="s">
        <v>386</v>
      </c>
      <c r="DF196" s="943"/>
      <c r="DG196" s="943"/>
      <c r="DH196" s="943"/>
      <c r="DI196" s="943"/>
      <c r="DJ196" s="943"/>
      <c r="DK196" s="943"/>
      <c r="DL196" s="943"/>
      <c r="DM196" s="943"/>
      <c r="DN196" s="943"/>
      <c r="DO196" s="943"/>
      <c r="DP196" s="943"/>
      <c r="DQ196" s="943"/>
      <c r="DR196" s="943"/>
      <c r="DS196" s="943"/>
      <c r="DT196" s="943"/>
      <c r="DU196" s="943"/>
      <c r="DV196" s="943"/>
      <c r="DW196" s="944"/>
      <c r="DX196" s="942" t="s">
        <v>387</v>
      </c>
      <c r="DY196" s="943"/>
      <c r="DZ196" s="943"/>
      <c r="EA196" s="943"/>
      <c r="EB196" s="943"/>
      <c r="EC196" s="943"/>
      <c r="ED196" s="943"/>
      <c r="EE196" s="943"/>
      <c r="EF196" s="943"/>
      <c r="EG196" s="943"/>
      <c r="EH196" s="943"/>
      <c r="EI196" s="943"/>
      <c r="EJ196" s="943"/>
      <c r="EK196" s="943"/>
      <c r="EL196" s="943"/>
      <c r="EM196" s="944"/>
    </row>
    <row r="197" spans="1:143">
      <c r="A197" s="979"/>
      <c r="B197" s="979"/>
      <c r="C197" s="979"/>
      <c r="D197" s="979"/>
      <c r="E197" s="979"/>
      <c r="F197" s="979"/>
      <c r="G197" s="979"/>
      <c r="H197" s="979"/>
      <c r="I197" s="979"/>
      <c r="J197" s="80"/>
      <c r="K197" s="80"/>
      <c r="L197" s="80"/>
      <c r="M197" s="960"/>
      <c r="N197" s="961"/>
      <c r="O197" s="961"/>
      <c r="P197" s="961"/>
      <c r="Q197" s="961"/>
      <c r="R197" s="961"/>
      <c r="S197" s="961"/>
      <c r="T197" s="961"/>
      <c r="U197" s="961"/>
      <c r="V197" s="961"/>
      <c r="W197" s="961"/>
      <c r="X197" s="961"/>
      <c r="Y197" s="961"/>
      <c r="Z197" s="961"/>
      <c r="AA197" s="961"/>
      <c r="AB197" s="961"/>
      <c r="AC197" s="961"/>
      <c r="AD197" s="961"/>
      <c r="AE197" s="962"/>
      <c r="AF197" s="960"/>
      <c r="AG197" s="961"/>
      <c r="AH197" s="961"/>
      <c r="AI197" s="961"/>
      <c r="AJ197" s="961"/>
      <c r="AK197" s="961"/>
      <c r="AL197" s="961"/>
      <c r="AM197" s="961"/>
      <c r="AN197" s="961"/>
      <c r="AO197" s="961"/>
      <c r="AP197" s="961"/>
      <c r="AQ197" s="961"/>
      <c r="AR197" s="961"/>
      <c r="AS197" s="961"/>
      <c r="AT197" s="961"/>
      <c r="AU197" s="962"/>
      <c r="AV197" s="241"/>
      <c r="AW197" s="979"/>
      <c r="AX197" s="979"/>
      <c r="AY197" s="979"/>
      <c r="AZ197" s="979"/>
      <c r="BA197" s="979"/>
      <c r="BB197" s="979"/>
      <c r="BC197" s="979"/>
      <c r="BD197" s="979"/>
      <c r="BE197" s="979"/>
      <c r="BF197" s="80"/>
      <c r="BG197" s="80"/>
      <c r="BH197" s="80"/>
      <c r="BI197" s="960"/>
      <c r="BJ197" s="961"/>
      <c r="BK197" s="961"/>
      <c r="BL197" s="961"/>
      <c r="BM197" s="961"/>
      <c r="BN197" s="961"/>
      <c r="BO197" s="961"/>
      <c r="BP197" s="961"/>
      <c r="BQ197" s="961"/>
      <c r="BR197" s="961"/>
      <c r="BS197" s="961"/>
      <c r="BT197" s="961"/>
      <c r="BU197" s="961"/>
      <c r="BV197" s="961"/>
      <c r="BW197" s="961"/>
      <c r="BX197" s="961"/>
      <c r="BY197" s="961"/>
      <c r="BZ197" s="961"/>
      <c r="CA197" s="962"/>
      <c r="CB197" s="960"/>
      <c r="CC197" s="961"/>
      <c r="CD197" s="961"/>
      <c r="CE197" s="961"/>
      <c r="CF197" s="961"/>
      <c r="CG197" s="961"/>
      <c r="CH197" s="961"/>
      <c r="CI197" s="961"/>
      <c r="CJ197" s="961"/>
      <c r="CK197" s="961"/>
      <c r="CL197" s="961"/>
      <c r="CM197" s="961"/>
      <c r="CN197" s="961"/>
      <c r="CO197" s="961"/>
      <c r="CP197" s="961"/>
      <c r="CQ197" s="962"/>
      <c r="CR197" s="241"/>
      <c r="CS197" s="979"/>
      <c r="CT197" s="979"/>
      <c r="CU197" s="979"/>
      <c r="CV197" s="979"/>
      <c r="CW197" s="979"/>
      <c r="CX197" s="979"/>
      <c r="CY197" s="979"/>
      <c r="CZ197" s="979"/>
      <c r="DA197" s="979"/>
      <c r="DB197" s="80"/>
      <c r="DC197" s="80"/>
      <c r="DD197" s="80"/>
      <c r="DE197" s="960"/>
      <c r="DF197" s="961"/>
      <c r="DG197" s="961"/>
      <c r="DH197" s="961"/>
      <c r="DI197" s="961"/>
      <c r="DJ197" s="961"/>
      <c r="DK197" s="961"/>
      <c r="DL197" s="961"/>
      <c r="DM197" s="961"/>
      <c r="DN197" s="961"/>
      <c r="DO197" s="961"/>
      <c r="DP197" s="961"/>
      <c r="DQ197" s="961"/>
      <c r="DR197" s="961"/>
      <c r="DS197" s="961"/>
      <c r="DT197" s="961"/>
      <c r="DU197" s="961"/>
      <c r="DV197" s="961"/>
      <c r="DW197" s="962"/>
      <c r="DX197" s="960"/>
      <c r="DY197" s="961"/>
      <c r="DZ197" s="961"/>
      <c r="EA197" s="961"/>
      <c r="EB197" s="961"/>
      <c r="EC197" s="961"/>
      <c r="ED197" s="961"/>
      <c r="EE197" s="961"/>
      <c r="EF197" s="961"/>
      <c r="EG197" s="961"/>
      <c r="EH197" s="961"/>
      <c r="EI197" s="961"/>
      <c r="EJ197" s="961"/>
      <c r="EK197" s="961"/>
      <c r="EL197" s="961"/>
      <c r="EM197" s="962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60"/>
      <c r="N198" s="961"/>
      <c r="O198" s="961"/>
      <c r="P198" s="961"/>
      <c r="Q198" s="961"/>
      <c r="R198" s="961"/>
      <c r="S198" s="961"/>
      <c r="T198" s="961"/>
      <c r="U198" s="961"/>
      <c r="V198" s="961"/>
      <c r="W198" s="961"/>
      <c r="X198" s="961"/>
      <c r="Y198" s="961"/>
      <c r="Z198" s="961"/>
      <c r="AA198" s="961"/>
      <c r="AB198" s="961"/>
      <c r="AC198" s="961"/>
      <c r="AD198" s="961"/>
      <c r="AE198" s="962"/>
      <c r="AF198" s="960"/>
      <c r="AG198" s="961"/>
      <c r="AH198" s="961"/>
      <c r="AI198" s="961"/>
      <c r="AJ198" s="961"/>
      <c r="AK198" s="961"/>
      <c r="AL198" s="961"/>
      <c r="AM198" s="961"/>
      <c r="AN198" s="961"/>
      <c r="AO198" s="961"/>
      <c r="AP198" s="961"/>
      <c r="AQ198" s="961"/>
      <c r="AR198" s="961"/>
      <c r="AS198" s="961"/>
      <c r="AT198" s="961"/>
      <c r="AU198" s="962"/>
      <c r="AV198" s="241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60"/>
      <c r="BJ198" s="961"/>
      <c r="BK198" s="961"/>
      <c r="BL198" s="961"/>
      <c r="BM198" s="961"/>
      <c r="BN198" s="961"/>
      <c r="BO198" s="961"/>
      <c r="BP198" s="961"/>
      <c r="BQ198" s="961"/>
      <c r="BR198" s="961"/>
      <c r="BS198" s="961"/>
      <c r="BT198" s="961"/>
      <c r="BU198" s="961"/>
      <c r="BV198" s="961"/>
      <c r="BW198" s="961"/>
      <c r="BX198" s="961"/>
      <c r="BY198" s="961"/>
      <c r="BZ198" s="961"/>
      <c r="CA198" s="962"/>
      <c r="CB198" s="960"/>
      <c r="CC198" s="961"/>
      <c r="CD198" s="961"/>
      <c r="CE198" s="961"/>
      <c r="CF198" s="961"/>
      <c r="CG198" s="961"/>
      <c r="CH198" s="961"/>
      <c r="CI198" s="961"/>
      <c r="CJ198" s="961"/>
      <c r="CK198" s="961"/>
      <c r="CL198" s="961"/>
      <c r="CM198" s="961"/>
      <c r="CN198" s="961"/>
      <c r="CO198" s="961"/>
      <c r="CP198" s="961"/>
      <c r="CQ198" s="962"/>
      <c r="CR198" s="241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60"/>
      <c r="DF198" s="961"/>
      <c r="DG198" s="961"/>
      <c r="DH198" s="961"/>
      <c r="DI198" s="961"/>
      <c r="DJ198" s="961"/>
      <c r="DK198" s="961"/>
      <c r="DL198" s="961"/>
      <c r="DM198" s="961"/>
      <c r="DN198" s="961"/>
      <c r="DO198" s="961"/>
      <c r="DP198" s="961"/>
      <c r="DQ198" s="961"/>
      <c r="DR198" s="961"/>
      <c r="DS198" s="961"/>
      <c r="DT198" s="961"/>
      <c r="DU198" s="961"/>
      <c r="DV198" s="961"/>
      <c r="DW198" s="962"/>
      <c r="DX198" s="960"/>
      <c r="DY198" s="961"/>
      <c r="DZ198" s="961"/>
      <c r="EA198" s="961"/>
      <c r="EB198" s="961"/>
      <c r="EC198" s="961"/>
      <c r="ED198" s="961"/>
      <c r="EE198" s="961"/>
      <c r="EF198" s="961"/>
      <c r="EG198" s="961"/>
      <c r="EH198" s="961"/>
      <c r="EI198" s="961"/>
      <c r="EJ198" s="961"/>
      <c r="EK198" s="961"/>
      <c r="EL198" s="961"/>
      <c r="EM198" s="962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49" t="s">
        <v>43</v>
      </c>
      <c r="B200" s="945"/>
      <c r="C200" s="946"/>
      <c r="D200" s="949" t="s">
        <v>141</v>
      </c>
      <c r="E200" s="945"/>
      <c r="F200" s="945"/>
      <c r="G200" s="945"/>
      <c r="H200" s="945"/>
      <c r="I200" s="945"/>
      <c r="J200" s="945"/>
      <c r="K200" s="945"/>
      <c r="L200" s="945"/>
      <c r="M200" s="945"/>
      <c r="N200" s="945"/>
      <c r="O200" s="945"/>
      <c r="P200" s="945"/>
      <c r="Q200" s="946"/>
      <c r="R200" s="942" t="s">
        <v>388</v>
      </c>
      <c r="S200" s="943"/>
      <c r="T200" s="943"/>
      <c r="U200" s="943"/>
      <c r="V200" s="943"/>
      <c r="W200" s="943"/>
      <c r="X200" s="943"/>
      <c r="Y200" s="943"/>
      <c r="Z200" s="943"/>
      <c r="AA200" s="943"/>
      <c r="AB200" s="943"/>
      <c r="AC200" s="943"/>
      <c r="AD200" s="943"/>
      <c r="AE200" s="944"/>
      <c r="AF200" s="949" t="s">
        <v>198</v>
      </c>
      <c r="AG200" s="945"/>
      <c r="AH200" s="945"/>
      <c r="AI200" s="945"/>
      <c r="AJ200" s="945"/>
      <c r="AK200" s="945"/>
      <c r="AL200" s="946"/>
      <c r="AM200" s="949" t="s">
        <v>389</v>
      </c>
      <c r="AN200" s="945"/>
      <c r="AO200" s="945"/>
      <c r="AP200" s="945"/>
      <c r="AQ200" s="945"/>
      <c r="AR200" s="945"/>
      <c r="AS200" s="945"/>
      <c r="AT200" s="945"/>
      <c r="AU200" s="946"/>
      <c r="AV200" s="241"/>
      <c r="AW200" s="949" t="s">
        <v>43</v>
      </c>
      <c r="AX200" s="945"/>
      <c r="AY200" s="946"/>
      <c r="AZ200" s="949" t="s">
        <v>141</v>
      </c>
      <c r="BA200" s="945"/>
      <c r="BB200" s="945"/>
      <c r="BC200" s="945"/>
      <c r="BD200" s="945"/>
      <c r="BE200" s="945"/>
      <c r="BF200" s="945"/>
      <c r="BG200" s="945"/>
      <c r="BH200" s="945"/>
      <c r="BI200" s="945"/>
      <c r="BJ200" s="945"/>
      <c r="BK200" s="945"/>
      <c r="BL200" s="945"/>
      <c r="BM200" s="946"/>
      <c r="BN200" s="942" t="s">
        <v>388</v>
      </c>
      <c r="BO200" s="943"/>
      <c r="BP200" s="943"/>
      <c r="BQ200" s="943"/>
      <c r="BR200" s="943"/>
      <c r="BS200" s="943"/>
      <c r="BT200" s="943"/>
      <c r="BU200" s="943"/>
      <c r="BV200" s="943"/>
      <c r="BW200" s="943"/>
      <c r="BX200" s="943"/>
      <c r="BY200" s="943"/>
      <c r="BZ200" s="943"/>
      <c r="CA200" s="944"/>
      <c r="CB200" s="949" t="s">
        <v>198</v>
      </c>
      <c r="CC200" s="945"/>
      <c r="CD200" s="945"/>
      <c r="CE200" s="945"/>
      <c r="CF200" s="945"/>
      <c r="CG200" s="945"/>
      <c r="CH200" s="946"/>
      <c r="CI200" s="949" t="s">
        <v>389</v>
      </c>
      <c r="CJ200" s="945"/>
      <c r="CK200" s="945"/>
      <c r="CL200" s="945"/>
      <c r="CM200" s="945"/>
      <c r="CN200" s="945"/>
      <c r="CO200" s="945"/>
      <c r="CP200" s="945"/>
      <c r="CQ200" s="946"/>
      <c r="CR200" s="241"/>
      <c r="CS200" s="949" t="s">
        <v>43</v>
      </c>
      <c r="CT200" s="945"/>
      <c r="CU200" s="946"/>
      <c r="CV200" s="949" t="s">
        <v>141</v>
      </c>
      <c r="CW200" s="945"/>
      <c r="CX200" s="945"/>
      <c r="CY200" s="945"/>
      <c r="CZ200" s="945"/>
      <c r="DA200" s="945"/>
      <c r="DB200" s="945"/>
      <c r="DC200" s="945"/>
      <c r="DD200" s="945"/>
      <c r="DE200" s="945"/>
      <c r="DF200" s="945"/>
      <c r="DG200" s="945"/>
      <c r="DH200" s="945"/>
      <c r="DI200" s="946"/>
      <c r="DJ200" s="942" t="s">
        <v>388</v>
      </c>
      <c r="DK200" s="943"/>
      <c r="DL200" s="943"/>
      <c r="DM200" s="943"/>
      <c r="DN200" s="943"/>
      <c r="DO200" s="943"/>
      <c r="DP200" s="943"/>
      <c r="DQ200" s="943"/>
      <c r="DR200" s="943"/>
      <c r="DS200" s="943"/>
      <c r="DT200" s="943"/>
      <c r="DU200" s="943"/>
      <c r="DV200" s="943"/>
      <c r="DW200" s="944"/>
      <c r="DX200" s="949" t="s">
        <v>198</v>
      </c>
      <c r="DY200" s="945"/>
      <c r="DZ200" s="945"/>
      <c r="EA200" s="945"/>
      <c r="EB200" s="945"/>
      <c r="EC200" s="945"/>
      <c r="ED200" s="946"/>
      <c r="EE200" s="949" t="s">
        <v>389</v>
      </c>
      <c r="EF200" s="945"/>
      <c r="EG200" s="945"/>
      <c r="EH200" s="945"/>
      <c r="EI200" s="945"/>
      <c r="EJ200" s="945"/>
      <c r="EK200" s="945"/>
      <c r="EL200" s="945"/>
      <c r="EM200" s="946"/>
    </row>
    <row r="201" spans="1:143">
      <c r="A201" s="950"/>
      <c r="B201" s="947"/>
      <c r="C201" s="948"/>
      <c r="D201" s="950"/>
      <c r="E201" s="947"/>
      <c r="F201" s="947"/>
      <c r="G201" s="947"/>
      <c r="H201" s="947"/>
      <c r="I201" s="947"/>
      <c r="J201" s="947"/>
      <c r="K201" s="947"/>
      <c r="L201" s="947"/>
      <c r="M201" s="947"/>
      <c r="N201" s="947"/>
      <c r="O201" s="947"/>
      <c r="P201" s="947"/>
      <c r="Q201" s="948"/>
      <c r="R201" s="922"/>
      <c r="S201" s="923"/>
      <c r="T201" s="923"/>
      <c r="U201" s="923"/>
      <c r="V201" s="923"/>
      <c r="W201" s="923"/>
      <c r="X201" s="924"/>
      <c r="Y201" s="922"/>
      <c r="Z201" s="923"/>
      <c r="AA201" s="923"/>
      <c r="AB201" s="923"/>
      <c r="AC201" s="923"/>
      <c r="AD201" s="923"/>
      <c r="AE201" s="924"/>
      <c r="AF201" s="950"/>
      <c r="AG201" s="947"/>
      <c r="AH201" s="947"/>
      <c r="AI201" s="947"/>
      <c r="AJ201" s="947"/>
      <c r="AK201" s="947"/>
      <c r="AL201" s="948"/>
      <c r="AM201" s="950"/>
      <c r="AN201" s="947"/>
      <c r="AO201" s="947"/>
      <c r="AP201" s="947"/>
      <c r="AQ201" s="947"/>
      <c r="AR201" s="947"/>
      <c r="AS201" s="947"/>
      <c r="AT201" s="947"/>
      <c r="AU201" s="948"/>
      <c r="AV201" s="241"/>
      <c r="AW201" s="950"/>
      <c r="AX201" s="947"/>
      <c r="AY201" s="948"/>
      <c r="AZ201" s="950"/>
      <c r="BA201" s="947"/>
      <c r="BB201" s="947"/>
      <c r="BC201" s="947"/>
      <c r="BD201" s="947"/>
      <c r="BE201" s="947"/>
      <c r="BF201" s="947"/>
      <c r="BG201" s="947"/>
      <c r="BH201" s="947"/>
      <c r="BI201" s="947"/>
      <c r="BJ201" s="947"/>
      <c r="BK201" s="947"/>
      <c r="BL201" s="947"/>
      <c r="BM201" s="948"/>
      <c r="BN201" s="922"/>
      <c r="BO201" s="923"/>
      <c r="BP201" s="923"/>
      <c r="BQ201" s="923"/>
      <c r="BR201" s="923"/>
      <c r="BS201" s="923"/>
      <c r="BT201" s="924"/>
      <c r="BU201" s="922"/>
      <c r="BV201" s="923"/>
      <c r="BW201" s="923"/>
      <c r="BX201" s="923"/>
      <c r="BY201" s="923"/>
      <c r="BZ201" s="923"/>
      <c r="CA201" s="924"/>
      <c r="CB201" s="950"/>
      <c r="CC201" s="947"/>
      <c r="CD201" s="947"/>
      <c r="CE201" s="947"/>
      <c r="CF201" s="947"/>
      <c r="CG201" s="947"/>
      <c r="CH201" s="948"/>
      <c r="CI201" s="950"/>
      <c r="CJ201" s="947"/>
      <c r="CK201" s="947"/>
      <c r="CL201" s="947"/>
      <c r="CM201" s="947"/>
      <c r="CN201" s="947"/>
      <c r="CO201" s="947"/>
      <c r="CP201" s="947"/>
      <c r="CQ201" s="948"/>
      <c r="CR201" s="241"/>
      <c r="CS201" s="950"/>
      <c r="CT201" s="947"/>
      <c r="CU201" s="948"/>
      <c r="CV201" s="950"/>
      <c r="CW201" s="947"/>
      <c r="CX201" s="947"/>
      <c r="CY201" s="947"/>
      <c r="CZ201" s="947"/>
      <c r="DA201" s="947"/>
      <c r="DB201" s="947"/>
      <c r="DC201" s="947"/>
      <c r="DD201" s="947"/>
      <c r="DE201" s="947"/>
      <c r="DF201" s="947"/>
      <c r="DG201" s="947"/>
      <c r="DH201" s="947"/>
      <c r="DI201" s="948"/>
      <c r="DJ201" s="922"/>
      <c r="DK201" s="923"/>
      <c r="DL201" s="923"/>
      <c r="DM201" s="923"/>
      <c r="DN201" s="923"/>
      <c r="DO201" s="923"/>
      <c r="DP201" s="924"/>
      <c r="DQ201" s="922"/>
      <c r="DR201" s="923"/>
      <c r="DS201" s="923"/>
      <c r="DT201" s="923"/>
      <c r="DU201" s="923"/>
      <c r="DV201" s="923"/>
      <c r="DW201" s="924"/>
      <c r="DX201" s="950"/>
      <c r="DY201" s="947"/>
      <c r="DZ201" s="947"/>
      <c r="EA201" s="947"/>
      <c r="EB201" s="947"/>
      <c r="EC201" s="947"/>
      <c r="ED201" s="948"/>
      <c r="EE201" s="950"/>
      <c r="EF201" s="947"/>
      <c r="EG201" s="947"/>
      <c r="EH201" s="947"/>
      <c r="EI201" s="947"/>
      <c r="EJ201" s="947"/>
      <c r="EK201" s="947"/>
      <c r="EL201" s="947"/>
      <c r="EM201" s="948"/>
    </row>
    <row r="202" spans="1:143">
      <c r="A202" s="1138" t="s">
        <v>399</v>
      </c>
      <c r="B202" s="1139"/>
      <c r="C202" s="1139"/>
      <c r="D202" s="1140" t="s">
        <v>400</v>
      </c>
      <c r="E202" s="1141"/>
      <c r="F202" s="1141"/>
      <c r="G202" s="1141"/>
      <c r="H202" s="1141"/>
      <c r="I202" s="1141"/>
      <c r="J202" s="1141"/>
      <c r="K202" s="1141"/>
      <c r="L202" s="1141"/>
      <c r="M202" s="1141"/>
      <c r="N202" s="1141"/>
      <c r="O202" s="1141"/>
      <c r="P202" s="1141"/>
      <c r="Q202" s="1142"/>
      <c r="R202" s="1140" t="s">
        <v>401</v>
      </c>
      <c r="S202" s="1141"/>
      <c r="T202" s="1141"/>
      <c r="U202" s="1141"/>
      <c r="V202" s="1141"/>
      <c r="W202" s="1141"/>
      <c r="X202" s="1142"/>
      <c r="Y202" s="1140" t="s">
        <v>402</v>
      </c>
      <c r="Z202" s="1141"/>
      <c r="AA202" s="1141"/>
      <c r="AB202" s="1141"/>
      <c r="AC202" s="1141"/>
      <c r="AD202" s="1141"/>
      <c r="AE202" s="1142"/>
      <c r="AF202" s="1140" t="s">
        <v>403</v>
      </c>
      <c r="AG202" s="1141"/>
      <c r="AH202" s="1141"/>
      <c r="AI202" s="1141"/>
      <c r="AJ202" s="1141"/>
      <c r="AK202" s="1141"/>
      <c r="AL202" s="1142"/>
      <c r="AM202" s="1140" t="s">
        <v>404</v>
      </c>
      <c r="AN202" s="1141"/>
      <c r="AO202" s="1141"/>
      <c r="AP202" s="1141"/>
      <c r="AQ202" s="1141"/>
      <c r="AR202" s="1141"/>
      <c r="AS202" s="1141"/>
      <c r="AT202" s="1141"/>
      <c r="AU202" s="1142"/>
      <c r="AV202" s="592"/>
      <c r="AW202" s="1138" t="s">
        <v>399</v>
      </c>
      <c r="AX202" s="1139"/>
      <c r="AY202" s="1139"/>
      <c r="AZ202" s="1140" t="s">
        <v>400</v>
      </c>
      <c r="BA202" s="1141"/>
      <c r="BB202" s="1141"/>
      <c r="BC202" s="1141"/>
      <c r="BD202" s="1141"/>
      <c r="BE202" s="1141"/>
      <c r="BF202" s="1141"/>
      <c r="BG202" s="1141"/>
      <c r="BH202" s="1141"/>
      <c r="BI202" s="1141"/>
      <c r="BJ202" s="1141"/>
      <c r="BK202" s="1141"/>
      <c r="BL202" s="1141"/>
      <c r="BM202" s="1142"/>
      <c r="BN202" s="1140" t="s">
        <v>401</v>
      </c>
      <c r="BO202" s="1141"/>
      <c r="BP202" s="1141"/>
      <c r="BQ202" s="1141"/>
      <c r="BR202" s="1141"/>
      <c r="BS202" s="1141"/>
      <c r="BT202" s="1142"/>
      <c r="BU202" s="1140" t="s">
        <v>402</v>
      </c>
      <c r="BV202" s="1141"/>
      <c r="BW202" s="1141"/>
      <c r="BX202" s="1141"/>
      <c r="BY202" s="1141"/>
      <c r="BZ202" s="1141"/>
      <c r="CA202" s="1142"/>
      <c r="CB202" s="1140" t="s">
        <v>403</v>
      </c>
      <c r="CC202" s="1141"/>
      <c r="CD202" s="1141"/>
      <c r="CE202" s="1141"/>
      <c r="CF202" s="1141"/>
      <c r="CG202" s="1141"/>
      <c r="CH202" s="1142"/>
      <c r="CI202" s="1140" t="s">
        <v>404</v>
      </c>
      <c r="CJ202" s="1141"/>
      <c r="CK202" s="1141"/>
      <c r="CL202" s="1141"/>
      <c r="CM202" s="1141"/>
      <c r="CN202" s="1141"/>
      <c r="CO202" s="1141"/>
      <c r="CP202" s="1141"/>
      <c r="CQ202" s="1142"/>
      <c r="CR202" s="592"/>
      <c r="CS202" s="1138" t="s">
        <v>399</v>
      </c>
      <c r="CT202" s="1139"/>
      <c r="CU202" s="1139"/>
      <c r="CV202" s="1140" t="s">
        <v>400</v>
      </c>
      <c r="CW202" s="1141"/>
      <c r="CX202" s="1141"/>
      <c r="CY202" s="1141"/>
      <c r="CZ202" s="1141"/>
      <c r="DA202" s="1141"/>
      <c r="DB202" s="1141"/>
      <c r="DC202" s="1141"/>
      <c r="DD202" s="1141"/>
      <c r="DE202" s="1141"/>
      <c r="DF202" s="1141"/>
      <c r="DG202" s="1141"/>
      <c r="DH202" s="1141"/>
      <c r="DI202" s="1142"/>
      <c r="DJ202" s="1140" t="s">
        <v>401</v>
      </c>
      <c r="DK202" s="1141"/>
      <c r="DL202" s="1141"/>
      <c r="DM202" s="1141"/>
      <c r="DN202" s="1141"/>
      <c r="DO202" s="1141"/>
      <c r="DP202" s="1142"/>
      <c r="DQ202" s="1140" t="s">
        <v>402</v>
      </c>
      <c r="DR202" s="1141"/>
      <c r="DS202" s="1141"/>
      <c r="DT202" s="1141"/>
      <c r="DU202" s="1141"/>
      <c r="DV202" s="1141"/>
      <c r="DW202" s="1142"/>
      <c r="DX202" s="1140" t="s">
        <v>403</v>
      </c>
      <c r="DY202" s="1141"/>
      <c r="DZ202" s="1141"/>
      <c r="EA202" s="1141"/>
      <c r="EB202" s="1141"/>
      <c r="EC202" s="1141"/>
      <c r="ED202" s="1142"/>
      <c r="EE202" s="1140" t="s">
        <v>404</v>
      </c>
      <c r="EF202" s="1141"/>
      <c r="EG202" s="1141"/>
      <c r="EH202" s="1141"/>
      <c r="EI202" s="1141"/>
      <c r="EJ202" s="1141"/>
      <c r="EK202" s="1141"/>
      <c r="EL202" s="1141"/>
      <c r="EM202" s="1142"/>
    </row>
    <row r="203" spans="1:143" ht="15" customHeight="1">
      <c r="A203" s="967" t="s">
        <v>399</v>
      </c>
      <c r="B203" s="967"/>
      <c r="C203" s="967"/>
      <c r="D203" s="1143">
        <f>I$16</f>
        <v>0</v>
      </c>
      <c r="E203" s="1144"/>
      <c r="F203" s="1144"/>
      <c r="G203" s="1144"/>
      <c r="H203" s="1144"/>
      <c r="I203" s="1144"/>
      <c r="J203" s="1144"/>
      <c r="K203" s="1144"/>
      <c r="L203" s="1144"/>
      <c r="M203" s="1144"/>
      <c r="N203" s="1144"/>
      <c r="O203" s="1144"/>
      <c r="P203" s="1144"/>
      <c r="Q203" s="1145"/>
      <c r="R203" s="319"/>
      <c r="S203" s="320"/>
      <c r="T203" s="320"/>
      <c r="U203" s="320"/>
      <c r="V203" s="320"/>
      <c r="W203" s="320"/>
      <c r="X203" s="321"/>
      <c r="Y203" s="319"/>
      <c r="Z203" s="320"/>
      <c r="AA203" s="320"/>
      <c r="AB203" s="320"/>
      <c r="AC203" s="320"/>
      <c r="AD203" s="320"/>
      <c r="AE203" s="321"/>
      <c r="AF203" s="975">
        <f>I$13</f>
        <v>0</v>
      </c>
      <c r="AG203" s="976"/>
      <c r="AH203" s="976"/>
      <c r="AI203" s="976"/>
      <c r="AJ203" s="976"/>
      <c r="AK203" s="976"/>
      <c r="AL203" s="977"/>
      <c r="AM203" s="1101"/>
      <c r="AN203" s="1102"/>
      <c r="AO203" s="1102"/>
      <c r="AP203" s="1102"/>
      <c r="AQ203" s="1102"/>
      <c r="AR203" s="1102"/>
      <c r="AS203" s="1102"/>
      <c r="AT203" s="1102"/>
      <c r="AU203" s="1103"/>
      <c r="AV203" s="241"/>
      <c r="AW203" s="967" t="s">
        <v>399</v>
      </c>
      <c r="AX203" s="967"/>
      <c r="AY203" s="967"/>
      <c r="AZ203" s="1143">
        <f>BE$16</f>
        <v>0</v>
      </c>
      <c r="BA203" s="1144"/>
      <c r="BB203" s="1144"/>
      <c r="BC203" s="1144"/>
      <c r="BD203" s="1144"/>
      <c r="BE203" s="1144"/>
      <c r="BF203" s="1144"/>
      <c r="BG203" s="1144"/>
      <c r="BH203" s="1144"/>
      <c r="BI203" s="1144"/>
      <c r="BJ203" s="1144"/>
      <c r="BK203" s="1144"/>
      <c r="BL203" s="1144"/>
      <c r="BM203" s="1145"/>
      <c r="BN203" s="319"/>
      <c r="BO203" s="320"/>
      <c r="BP203" s="320"/>
      <c r="BQ203" s="320"/>
      <c r="BR203" s="320"/>
      <c r="BS203" s="320"/>
      <c r="BT203" s="321"/>
      <c r="BU203" s="319"/>
      <c r="BV203" s="320"/>
      <c r="BW203" s="320"/>
      <c r="BX203" s="320"/>
      <c r="BY203" s="320"/>
      <c r="BZ203" s="320"/>
      <c r="CA203" s="321"/>
      <c r="CB203" s="975">
        <f>BE$13</f>
        <v>0</v>
      </c>
      <c r="CC203" s="976"/>
      <c r="CD203" s="976"/>
      <c r="CE203" s="976"/>
      <c r="CF203" s="976"/>
      <c r="CG203" s="976"/>
      <c r="CH203" s="977"/>
      <c r="CI203" s="1101"/>
      <c r="CJ203" s="1102"/>
      <c r="CK203" s="1102"/>
      <c r="CL203" s="1102"/>
      <c r="CM203" s="1102"/>
      <c r="CN203" s="1102"/>
      <c r="CO203" s="1102"/>
      <c r="CP203" s="1102"/>
      <c r="CQ203" s="1103"/>
      <c r="CR203" s="241"/>
      <c r="CS203" s="967" t="s">
        <v>399</v>
      </c>
      <c r="CT203" s="967"/>
      <c r="CU203" s="967"/>
      <c r="CV203" s="1143">
        <f>DA$16</f>
        <v>0</v>
      </c>
      <c r="CW203" s="1144"/>
      <c r="CX203" s="1144"/>
      <c r="CY203" s="1144"/>
      <c r="CZ203" s="1144"/>
      <c r="DA203" s="1144"/>
      <c r="DB203" s="1144"/>
      <c r="DC203" s="1144"/>
      <c r="DD203" s="1144"/>
      <c r="DE203" s="1144"/>
      <c r="DF203" s="1144"/>
      <c r="DG203" s="1144"/>
      <c r="DH203" s="1144"/>
      <c r="DI203" s="1145"/>
      <c r="DJ203" s="319"/>
      <c r="DK203" s="320"/>
      <c r="DL203" s="320"/>
      <c r="DM203" s="320"/>
      <c r="DN203" s="320"/>
      <c r="DO203" s="320"/>
      <c r="DP203" s="321"/>
      <c r="DQ203" s="319"/>
      <c r="DR203" s="320"/>
      <c r="DS203" s="320"/>
      <c r="DT203" s="320"/>
      <c r="DU203" s="320"/>
      <c r="DV203" s="320"/>
      <c r="DW203" s="321"/>
      <c r="DX203" s="975">
        <f>DA$13</f>
        <v>0</v>
      </c>
      <c r="DY203" s="976"/>
      <c r="DZ203" s="976"/>
      <c r="EA203" s="976"/>
      <c r="EB203" s="976"/>
      <c r="EC203" s="976"/>
      <c r="ED203" s="977"/>
      <c r="EE203" s="1101"/>
      <c r="EF203" s="1102"/>
      <c r="EG203" s="1102"/>
      <c r="EH203" s="1102"/>
      <c r="EI203" s="1102"/>
      <c r="EJ203" s="1102"/>
      <c r="EK203" s="1102"/>
      <c r="EL203" s="1102"/>
      <c r="EM203" s="1103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75">
        <f>SUM(AF203:AL203)</f>
        <v>0</v>
      </c>
      <c r="AG204" s="976"/>
      <c r="AH204" s="976"/>
      <c r="AI204" s="976"/>
      <c r="AJ204" s="976"/>
      <c r="AK204" s="976"/>
      <c r="AL204" s="977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4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75">
        <f>SUM(CB203:CH203)</f>
        <v>0</v>
      </c>
      <c r="CC204" s="976"/>
      <c r="CD204" s="976"/>
      <c r="CE204" s="976"/>
      <c r="CF204" s="976"/>
      <c r="CG204" s="976"/>
      <c r="CH204" s="977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41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75">
        <f>SUM(DX203:ED203)</f>
        <v>0</v>
      </c>
      <c r="DY204" s="976"/>
      <c r="DZ204" s="976"/>
      <c r="EA204" s="976"/>
      <c r="EB204" s="976"/>
      <c r="EC204" s="976"/>
      <c r="ED204" s="977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41"/>
      <c r="G206" s="81"/>
      <c r="H206" s="241"/>
      <c r="I206" s="241"/>
      <c r="J206" s="81" t="s">
        <v>392</v>
      </c>
      <c r="K206" s="81"/>
      <c r="L206" s="81"/>
      <c r="M206" s="81"/>
      <c r="N206" s="81"/>
      <c r="O206" s="81"/>
      <c r="P206" s="981"/>
      <c r="Q206" s="982"/>
      <c r="R206" s="982"/>
      <c r="S206" s="982"/>
      <c r="T206" s="982"/>
      <c r="U206" s="982"/>
      <c r="V206" s="982"/>
      <c r="W206" s="982"/>
      <c r="X206" s="982"/>
      <c r="Y206" s="982"/>
      <c r="Z206" s="982"/>
      <c r="AA206" s="982"/>
      <c r="AB206" s="982"/>
      <c r="AC206" s="982"/>
      <c r="AD206" s="982"/>
      <c r="AE206" s="982"/>
      <c r="AF206" s="982"/>
      <c r="AG206" s="982"/>
      <c r="AH206" s="982"/>
      <c r="AI206" s="982"/>
      <c r="AJ206" s="982"/>
      <c r="AK206" s="982"/>
      <c r="AL206" s="983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 t="s">
        <v>391</v>
      </c>
      <c r="AX206" s="81"/>
      <c r="AY206" s="81"/>
      <c r="AZ206" s="81"/>
      <c r="BA206" s="81"/>
      <c r="BB206" s="241"/>
      <c r="BC206" s="81"/>
      <c r="BD206" s="241"/>
      <c r="BE206" s="241"/>
      <c r="BF206" s="81" t="s">
        <v>392</v>
      </c>
      <c r="BG206" s="81"/>
      <c r="BH206" s="81"/>
      <c r="BI206" s="81"/>
      <c r="BJ206" s="81"/>
      <c r="BK206" s="81"/>
      <c r="BL206" s="981"/>
      <c r="BM206" s="982"/>
      <c r="BN206" s="982"/>
      <c r="BO206" s="982"/>
      <c r="BP206" s="982"/>
      <c r="BQ206" s="982"/>
      <c r="BR206" s="982"/>
      <c r="BS206" s="982"/>
      <c r="BT206" s="982"/>
      <c r="BU206" s="982"/>
      <c r="BV206" s="982"/>
      <c r="BW206" s="982"/>
      <c r="BX206" s="982"/>
      <c r="BY206" s="982"/>
      <c r="BZ206" s="982"/>
      <c r="CA206" s="982"/>
      <c r="CB206" s="982"/>
      <c r="CC206" s="982"/>
      <c r="CD206" s="982"/>
      <c r="CE206" s="982"/>
      <c r="CF206" s="982"/>
      <c r="CG206" s="982"/>
      <c r="CH206" s="983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 t="s">
        <v>391</v>
      </c>
      <c r="CT206" s="81"/>
      <c r="CU206" s="81"/>
      <c r="CV206" s="81"/>
      <c r="CW206" s="81"/>
      <c r="CX206" s="241"/>
      <c r="CY206" s="81"/>
      <c r="CZ206" s="241"/>
      <c r="DA206" s="241"/>
      <c r="DB206" s="81" t="s">
        <v>392</v>
      </c>
      <c r="DC206" s="81"/>
      <c r="DD206" s="81"/>
      <c r="DE206" s="81"/>
      <c r="DF206" s="81"/>
      <c r="DG206" s="81"/>
      <c r="DH206" s="981"/>
      <c r="DI206" s="982"/>
      <c r="DJ206" s="982"/>
      <c r="DK206" s="982"/>
      <c r="DL206" s="982"/>
      <c r="DM206" s="982"/>
      <c r="DN206" s="982"/>
      <c r="DO206" s="982"/>
      <c r="DP206" s="982"/>
      <c r="DQ206" s="982"/>
      <c r="DR206" s="982"/>
      <c r="DS206" s="982"/>
      <c r="DT206" s="982"/>
      <c r="DU206" s="982"/>
      <c r="DV206" s="982"/>
      <c r="DW206" s="982"/>
      <c r="DX206" s="982"/>
      <c r="DY206" s="982"/>
      <c r="DZ206" s="982"/>
      <c r="EA206" s="982"/>
      <c r="EB206" s="982"/>
      <c r="EC206" s="982"/>
      <c r="ED206" s="983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4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/>
      <c r="AX207" s="81"/>
      <c r="AY207" s="81"/>
      <c r="AZ207" s="81"/>
      <c r="BA207" s="81"/>
      <c r="BB207" s="81"/>
      <c r="BC207" s="81"/>
      <c r="BD207" s="81"/>
      <c r="BE207" s="241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/>
      <c r="CT207" s="81"/>
      <c r="CU207" s="81"/>
      <c r="CV207" s="81"/>
      <c r="CW207" s="81"/>
      <c r="CX207" s="81"/>
      <c r="CY207" s="81"/>
      <c r="CZ207" s="81"/>
      <c r="DA207" s="241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41"/>
      <c r="G208" s="81"/>
      <c r="H208" s="241"/>
      <c r="I208" s="241"/>
      <c r="J208" s="81" t="s">
        <v>393</v>
      </c>
      <c r="K208" s="81"/>
      <c r="L208" s="81"/>
      <c r="M208" s="81"/>
      <c r="N208" s="81"/>
      <c r="O208" s="81"/>
      <c r="P208" s="981"/>
      <c r="Q208" s="982"/>
      <c r="R208" s="982"/>
      <c r="S208" s="982"/>
      <c r="T208" s="982"/>
      <c r="U208" s="982"/>
      <c r="V208" s="982"/>
      <c r="W208" s="982"/>
      <c r="X208" s="982"/>
      <c r="Y208" s="982"/>
      <c r="Z208" s="982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3"/>
      <c r="AM208" s="81"/>
      <c r="AN208" s="81"/>
      <c r="AO208" s="81"/>
      <c r="AP208" s="81"/>
      <c r="AQ208" s="81"/>
      <c r="AR208" s="81"/>
      <c r="AS208" s="81"/>
      <c r="AT208" s="81"/>
      <c r="AU208" s="81"/>
      <c r="AV208" s="241"/>
      <c r="AW208" s="81"/>
      <c r="AX208" s="81"/>
      <c r="AY208" s="81"/>
      <c r="AZ208" s="81"/>
      <c r="BA208" s="81"/>
      <c r="BB208" s="241"/>
      <c r="BC208" s="81"/>
      <c r="BD208" s="241"/>
      <c r="BE208" s="241"/>
      <c r="BF208" s="81" t="s">
        <v>393</v>
      </c>
      <c r="BG208" s="81"/>
      <c r="BH208" s="81"/>
      <c r="BI208" s="81"/>
      <c r="BJ208" s="81"/>
      <c r="BK208" s="81"/>
      <c r="BL208" s="981"/>
      <c r="BM208" s="982"/>
      <c r="BN208" s="982"/>
      <c r="BO208" s="982"/>
      <c r="BP208" s="982"/>
      <c r="BQ208" s="982"/>
      <c r="BR208" s="982"/>
      <c r="BS208" s="982"/>
      <c r="BT208" s="982"/>
      <c r="BU208" s="982"/>
      <c r="BV208" s="982"/>
      <c r="BW208" s="982"/>
      <c r="BX208" s="982"/>
      <c r="BY208" s="982"/>
      <c r="BZ208" s="982"/>
      <c r="CA208" s="982"/>
      <c r="CB208" s="982"/>
      <c r="CC208" s="982"/>
      <c r="CD208" s="982"/>
      <c r="CE208" s="982"/>
      <c r="CF208" s="982"/>
      <c r="CG208" s="982"/>
      <c r="CH208" s="983"/>
      <c r="CI208" s="81"/>
      <c r="CJ208" s="81"/>
      <c r="CK208" s="81"/>
      <c r="CL208" s="81"/>
      <c r="CM208" s="81"/>
      <c r="CN208" s="81"/>
      <c r="CO208" s="81"/>
      <c r="CP208" s="81"/>
      <c r="CQ208" s="81"/>
      <c r="CR208" s="241"/>
      <c r="CS208" s="81"/>
      <c r="CT208" s="81"/>
      <c r="CU208" s="81"/>
      <c r="CV208" s="81"/>
      <c r="CW208" s="81"/>
      <c r="CX208" s="241"/>
      <c r="CY208" s="81"/>
      <c r="CZ208" s="241"/>
      <c r="DA208" s="241"/>
      <c r="DB208" s="81" t="s">
        <v>393</v>
      </c>
      <c r="DC208" s="81"/>
      <c r="DD208" s="81"/>
      <c r="DE208" s="81"/>
      <c r="DF208" s="81"/>
      <c r="DG208" s="81"/>
      <c r="DH208" s="981"/>
      <c r="DI208" s="982"/>
      <c r="DJ208" s="982"/>
      <c r="DK208" s="982"/>
      <c r="DL208" s="982"/>
      <c r="DM208" s="982"/>
      <c r="DN208" s="982"/>
      <c r="DO208" s="982"/>
      <c r="DP208" s="982"/>
      <c r="DQ208" s="982"/>
      <c r="DR208" s="982"/>
      <c r="DS208" s="982"/>
      <c r="DT208" s="982"/>
      <c r="DU208" s="982"/>
      <c r="DV208" s="982"/>
      <c r="DW208" s="982"/>
      <c r="DX208" s="982"/>
      <c r="DY208" s="982"/>
      <c r="DZ208" s="982"/>
      <c r="EA208" s="982"/>
      <c r="EB208" s="982"/>
      <c r="EC208" s="982"/>
      <c r="ED208" s="983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41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81"/>
      <c r="BC209" s="81"/>
      <c r="BD209" s="81"/>
      <c r="BE209" s="241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81"/>
      <c r="CY209" s="81"/>
      <c r="CZ209" s="81"/>
      <c r="DA209" s="241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41"/>
      <c r="I210" s="241"/>
      <c r="J210" s="81" t="s">
        <v>394</v>
      </c>
      <c r="K210" s="81"/>
      <c r="L210" s="81"/>
      <c r="M210" s="81"/>
      <c r="N210" s="81"/>
      <c r="O210" s="81"/>
      <c r="P210" s="981"/>
      <c r="Q210" s="982"/>
      <c r="R210" s="982"/>
      <c r="S210" s="982"/>
      <c r="T210" s="982"/>
      <c r="U210" s="982"/>
      <c r="V210" s="982"/>
      <c r="W210" s="982"/>
      <c r="X210" s="982"/>
      <c r="Y210" s="982"/>
      <c r="Z210" s="982"/>
      <c r="AA210" s="982"/>
      <c r="AB210" s="982"/>
      <c r="AC210" s="982"/>
      <c r="AD210" s="982"/>
      <c r="AE210" s="982"/>
      <c r="AF210" s="982"/>
      <c r="AG210" s="982"/>
      <c r="AH210" s="982"/>
      <c r="AI210" s="982"/>
      <c r="AJ210" s="982"/>
      <c r="AK210" s="982"/>
      <c r="AL210" s="983"/>
      <c r="AM210" s="81"/>
      <c r="AN210" s="81"/>
      <c r="AO210" s="97"/>
      <c r="AP210" s="97"/>
      <c r="AQ210" s="97"/>
      <c r="AR210" s="97"/>
      <c r="AS210" s="97"/>
      <c r="AT210" s="97"/>
      <c r="AU210" s="97"/>
      <c r="AV210" s="241"/>
      <c r="AW210" s="81"/>
      <c r="AX210" s="81"/>
      <c r="AY210" s="81"/>
      <c r="AZ210" s="81"/>
      <c r="BA210" s="81"/>
      <c r="BB210" s="81"/>
      <c r="BC210" s="81"/>
      <c r="BD210" s="241"/>
      <c r="BE210" s="241"/>
      <c r="BF210" s="81" t="s">
        <v>394</v>
      </c>
      <c r="BG210" s="81"/>
      <c r="BH210" s="81"/>
      <c r="BI210" s="81"/>
      <c r="BJ210" s="81"/>
      <c r="BK210" s="81"/>
      <c r="BL210" s="981"/>
      <c r="BM210" s="982"/>
      <c r="BN210" s="982"/>
      <c r="BO210" s="982"/>
      <c r="BP210" s="982"/>
      <c r="BQ210" s="982"/>
      <c r="BR210" s="982"/>
      <c r="BS210" s="982"/>
      <c r="BT210" s="982"/>
      <c r="BU210" s="982"/>
      <c r="BV210" s="982"/>
      <c r="BW210" s="982"/>
      <c r="BX210" s="982"/>
      <c r="BY210" s="982"/>
      <c r="BZ210" s="982"/>
      <c r="CA210" s="982"/>
      <c r="CB210" s="982"/>
      <c r="CC210" s="982"/>
      <c r="CD210" s="982"/>
      <c r="CE210" s="982"/>
      <c r="CF210" s="982"/>
      <c r="CG210" s="982"/>
      <c r="CH210" s="983"/>
      <c r="CI210" s="81"/>
      <c r="CJ210" s="81"/>
      <c r="CK210" s="97"/>
      <c r="CL210" s="97"/>
      <c r="CM210" s="97"/>
      <c r="CN210" s="97"/>
      <c r="CO210" s="97"/>
      <c r="CP210" s="97"/>
      <c r="CQ210" s="97"/>
      <c r="CR210" s="241"/>
      <c r="CS210" s="81"/>
      <c r="CT210" s="81"/>
      <c r="CU210" s="81"/>
      <c r="CV210" s="81"/>
      <c r="CW210" s="81"/>
      <c r="CX210" s="81"/>
      <c r="CY210" s="81"/>
      <c r="CZ210" s="241"/>
      <c r="DA210" s="241"/>
      <c r="DB210" s="81" t="s">
        <v>394</v>
      </c>
      <c r="DC210" s="81"/>
      <c r="DD210" s="81"/>
      <c r="DE210" s="81"/>
      <c r="DF210" s="81"/>
      <c r="DG210" s="81"/>
      <c r="DH210" s="981"/>
      <c r="DI210" s="982"/>
      <c r="DJ210" s="982"/>
      <c r="DK210" s="982"/>
      <c r="DL210" s="982"/>
      <c r="DM210" s="982"/>
      <c r="DN210" s="982"/>
      <c r="DO210" s="982"/>
      <c r="DP210" s="982"/>
      <c r="DQ210" s="982"/>
      <c r="DR210" s="982"/>
      <c r="DS210" s="982"/>
      <c r="DT210" s="982"/>
      <c r="DU210" s="982"/>
      <c r="DV210" s="982"/>
      <c r="DW210" s="982"/>
      <c r="DX210" s="982"/>
      <c r="DY210" s="982"/>
      <c r="DZ210" s="982"/>
      <c r="EA210" s="982"/>
      <c r="EB210" s="982"/>
      <c r="EC210" s="982"/>
      <c r="ED210" s="983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41"/>
      <c r="D212" s="241"/>
      <c r="E212" s="916"/>
      <c r="F212" s="916"/>
      <c r="G212" s="916"/>
      <c r="H212" s="332"/>
      <c r="I212" s="916"/>
      <c r="J212" s="916"/>
      <c r="K212" s="916"/>
      <c r="L212" s="916"/>
      <c r="M212" s="916"/>
      <c r="N212" s="916"/>
      <c r="O212" s="916"/>
      <c r="P212" s="916"/>
      <c r="Q212" s="916"/>
      <c r="R212" s="916"/>
      <c r="S212" s="916"/>
      <c r="T212" s="916"/>
      <c r="U212" s="916"/>
      <c r="V212" s="916"/>
      <c r="W212" s="8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81"/>
      <c r="AQ212" s="81"/>
      <c r="AR212" s="81"/>
      <c r="AS212" s="81"/>
      <c r="AT212" s="81"/>
      <c r="AU212" s="97"/>
      <c r="AV212" s="241"/>
      <c r="AW212" s="81" t="s">
        <v>395</v>
      </c>
      <c r="AX212" s="81"/>
      <c r="AY212" s="241"/>
      <c r="AZ212" s="241"/>
      <c r="BA212" s="916"/>
      <c r="BB212" s="916"/>
      <c r="BC212" s="916"/>
      <c r="BD212" s="332"/>
      <c r="BE212" s="916"/>
      <c r="BF212" s="916"/>
      <c r="BG212" s="916"/>
      <c r="BH212" s="916"/>
      <c r="BI212" s="916"/>
      <c r="BJ212" s="916"/>
      <c r="BK212" s="916"/>
      <c r="BL212" s="916"/>
      <c r="BM212" s="916"/>
      <c r="BN212" s="916"/>
      <c r="BO212" s="916"/>
      <c r="BP212" s="916"/>
      <c r="BQ212" s="916"/>
      <c r="BR212" s="916"/>
      <c r="BS212" s="81"/>
      <c r="BT212" s="241"/>
      <c r="BU212" s="241"/>
      <c r="BV212" s="241"/>
      <c r="BW212" s="241"/>
      <c r="BX212" s="241"/>
      <c r="BY212" s="241"/>
      <c r="BZ212" s="241"/>
      <c r="CA212" s="241"/>
      <c r="CB212" s="241"/>
      <c r="CC212" s="241"/>
      <c r="CD212" s="241"/>
      <c r="CE212" s="241"/>
      <c r="CF212" s="241"/>
      <c r="CG212" s="241"/>
      <c r="CH212" s="241"/>
      <c r="CI212" s="241"/>
      <c r="CJ212" s="241"/>
      <c r="CK212" s="241"/>
      <c r="CL212" s="81"/>
      <c r="CM212" s="81"/>
      <c r="CN212" s="81"/>
      <c r="CO212" s="81"/>
      <c r="CP212" s="81"/>
      <c r="CQ212" s="97"/>
      <c r="CR212" s="241"/>
      <c r="CS212" s="81" t="s">
        <v>395</v>
      </c>
      <c r="CT212" s="81"/>
      <c r="CU212" s="241"/>
      <c r="CV212" s="241"/>
      <c r="CW212" s="916"/>
      <c r="CX212" s="916"/>
      <c r="CY212" s="916"/>
      <c r="CZ212" s="332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6"/>
      <c r="DL212" s="916"/>
      <c r="DM212" s="916"/>
      <c r="DN212" s="916"/>
      <c r="DO212" s="81"/>
      <c r="DP212" s="241"/>
      <c r="DQ212" s="241"/>
      <c r="DR212" s="241"/>
      <c r="DS212" s="241"/>
      <c r="DT212" s="241"/>
      <c r="DU212" s="241"/>
      <c r="DV212" s="241"/>
      <c r="DW212" s="241"/>
      <c r="DX212" s="241"/>
      <c r="DY212" s="241"/>
      <c r="DZ212" s="241"/>
      <c r="EA212" s="241"/>
      <c r="EB212" s="241"/>
      <c r="EC212" s="241"/>
      <c r="ED212" s="241"/>
      <c r="EE212" s="241"/>
      <c r="EF212" s="241"/>
      <c r="EG212" s="241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41"/>
      <c r="D213" s="241"/>
      <c r="E213" s="988" t="s">
        <v>5</v>
      </c>
      <c r="F213" s="988"/>
      <c r="G213" s="988"/>
      <c r="I213" s="988" t="s">
        <v>6</v>
      </c>
      <c r="J213" s="988"/>
      <c r="K213" s="988"/>
      <c r="L213" s="988"/>
      <c r="M213" s="988"/>
      <c r="N213" s="988"/>
      <c r="O213" s="988"/>
      <c r="P213" s="988"/>
      <c r="Q213" s="988"/>
      <c r="R213" s="988"/>
      <c r="S213" s="988"/>
      <c r="T213" s="988"/>
      <c r="U213" s="988"/>
      <c r="V213" s="988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/>
      <c r="AX213" s="81"/>
      <c r="AY213" s="241"/>
      <c r="AZ213" s="241"/>
      <c r="BA213" s="988" t="s">
        <v>5</v>
      </c>
      <c r="BB213" s="988"/>
      <c r="BC213" s="988"/>
      <c r="BD213" s="241"/>
      <c r="BE213" s="988" t="s">
        <v>6</v>
      </c>
      <c r="BF213" s="988"/>
      <c r="BG213" s="988"/>
      <c r="BH213" s="988"/>
      <c r="BI213" s="988"/>
      <c r="BJ213" s="988"/>
      <c r="BK213" s="988"/>
      <c r="BL213" s="988"/>
      <c r="BM213" s="988"/>
      <c r="BN213" s="988"/>
      <c r="BO213" s="988"/>
      <c r="BP213" s="988"/>
      <c r="BQ213" s="988"/>
      <c r="BR213" s="988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/>
      <c r="CT213" s="81"/>
      <c r="CU213" s="241"/>
      <c r="CV213" s="241"/>
      <c r="CW213" s="988" t="s">
        <v>5</v>
      </c>
      <c r="CX213" s="988"/>
      <c r="CY213" s="988"/>
      <c r="CZ213" s="241"/>
      <c r="DA213" s="988" t="s">
        <v>6</v>
      </c>
      <c r="DB213" s="988"/>
      <c r="DC213" s="988"/>
      <c r="DD213" s="988"/>
      <c r="DE213" s="988"/>
      <c r="DF213" s="988"/>
      <c r="DG213" s="988"/>
      <c r="DH213" s="988"/>
      <c r="DI213" s="988"/>
      <c r="DJ213" s="988"/>
      <c r="DK213" s="988"/>
      <c r="DL213" s="988"/>
      <c r="DM213" s="988"/>
      <c r="DN213" s="988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18"/>
      <c r="C214" s="987" t="s">
        <v>179</v>
      </c>
      <c r="D214" s="987"/>
      <c r="E214" s="908"/>
      <c r="F214" s="908"/>
      <c r="G214" s="908"/>
      <c r="H214" s="986"/>
      <c r="I214" s="986"/>
      <c r="J214" s="912"/>
      <c r="K214" s="912"/>
      <c r="L214" s="912"/>
      <c r="M214" s="984" t="s">
        <v>180</v>
      </c>
      <c r="N214" s="98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41"/>
      <c r="AW214" s="130" t="s">
        <v>179</v>
      </c>
      <c r="AX214" s="318"/>
      <c r="AY214" s="987" t="s">
        <v>179</v>
      </c>
      <c r="AZ214" s="987"/>
      <c r="BA214" s="908"/>
      <c r="BB214" s="908"/>
      <c r="BC214" s="908"/>
      <c r="BD214" s="986"/>
      <c r="BE214" s="986"/>
      <c r="BF214" s="912"/>
      <c r="BG214" s="912"/>
      <c r="BH214" s="912"/>
      <c r="BI214" s="984" t="s">
        <v>180</v>
      </c>
      <c r="BJ214" s="98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41"/>
      <c r="CS214" s="130" t="s">
        <v>179</v>
      </c>
      <c r="CT214" s="318"/>
      <c r="CU214" s="987" t="s">
        <v>179</v>
      </c>
      <c r="CV214" s="987"/>
      <c r="CW214" s="908"/>
      <c r="CX214" s="908"/>
      <c r="CY214" s="908"/>
      <c r="CZ214" s="986"/>
      <c r="DA214" s="986"/>
      <c r="DB214" s="912"/>
      <c r="DC214" s="912"/>
      <c r="DD214" s="912"/>
      <c r="DE214" s="984" t="s">
        <v>180</v>
      </c>
      <c r="DF214" s="98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109" t="s">
        <v>140</v>
      </c>
      <c r="F216" s="1109"/>
      <c r="G216" s="1109"/>
      <c r="H216" s="1109"/>
      <c r="I216" s="1109"/>
      <c r="J216" s="81"/>
      <c r="K216" s="81"/>
      <c r="L216" s="911"/>
      <c r="M216" s="911"/>
      <c r="N216" s="911"/>
      <c r="O216" s="911"/>
      <c r="P216" s="911"/>
      <c r="Q216" s="911"/>
      <c r="R216" s="911"/>
      <c r="S216" s="911"/>
      <c r="T216" s="911"/>
      <c r="U216" s="911"/>
      <c r="V216" s="1110" t="e">
        <f>I$9</f>
        <v>#N/A</v>
      </c>
      <c r="W216" s="914"/>
      <c r="X216" s="914"/>
      <c r="Y216" s="914"/>
      <c r="Z216" s="914"/>
      <c r="AA216" s="914"/>
      <c r="AB216" s="914"/>
      <c r="AC216" s="914"/>
      <c r="AD216" s="914"/>
      <c r="AE216" s="914"/>
      <c r="AF216" s="914"/>
      <c r="AG216" s="914"/>
      <c r="AH216" s="330"/>
      <c r="AI216" s="330"/>
      <c r="AJ216" s="330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1" t="s">
        <v>396</v>
      </c>
      <c r="AX216" s="81"/>
      <c r="AY216" s="81"/>
      <c r="AZ216" s="81"/>
      <c r="BA216" s="1109" t="s">
        <v>140</v>
      </c>
      <c r="BB216" s="1109"/>
      <c r="BC216" s="1109"/>
      <c r="BD216" s="1109"/>
      <c r="BE216" s="1109"/>
      <c r="BF216" s="81"/>
      <c r="BG216" s="81"/>
      <c r="BH216" s="911"/>
      <c r="BI216" s="911"/>
      <c r="BJ216" s="911"/>
      <c r="BK216" s="911"/>
      <c r="BL216" s="911"/>
      <c r="BM216" s="911"/>
      <c r="BN216" s="911"/>
      <c r="BO216" s="911"/>
      <c r="BP216" s="911"/>
      <c r="BQ216" s="911"/>
      <c r="BR216" s="1110" t="e">
        <f>BE$9</f>
        <v>#N/A</v>
      </c>
      <c r="BS216" s="914"/>
      <c r="BT216" s="914"/>
      <c r="BU216" s="914"/>
      <c r="BV216" s="914"/>
      <c r="BW216" s="914"/>
      <c r="BX216" s="914"/>
      <c r="BY216" s="914"/>
      <c r="BZ216" s="914"/>
      <c r="CA216" s="914"/>
      <c r="CB216" s="914"/>
      <c r="CC216" s="914"/>
      <c r="CD216" s="330"/>
      <c r="CE216" s="330"/>
      <c r="CF216" s="330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1" t="s">
        <v>396</v>
      </c>
      <c r="CT216" s="81"/>
      <c r="CU216" s="81"/>
      <c r="CV216" s="81"/>
      <c r="CW216" s="1109" t="s">
        <v>140</v>
      </c>
      <c r="CX216" s="1109"/>
      <c r="CY216" s="1109"/>
      <c r="CZ216" s="1109"/>
      <c r="DA216" s="1109"/>
      <c r="DB216" s="81"/>
      <c r="DC216" s="81"/>
      <c r="DD216" s="911"/>
      <c r="DE216" s="911"/>
      <c r="DF216" s="911"/>
      <c r="DG216" s="911"/>
      <c r="DH216" s="911"/>
      <c r="DI216" s="911"/>
      <c r="DJ216" s="911"/>
      <c r="DK216" s="911"/>
      <c r="DL216" s="911"/>
      <c r="DM216" s="911"/>
      <c r="DN216" s="1110" t="e">
        <f>DA$9</f>
        <v>#N/A</v>
      </c>
      <c r="DO216" s="914"/>
      <c r="DP216" s="914"/>
      <c r="DQ216" s="914"/>
      <c r="DR216" s="914"/>
      <c r="DS216" s="914"/>
      <c r="DT216" s="914"/>
      <c r="DU216" s="914"/>
      <c r="DV216" s="914"/>
      <c r="DW216" s="914"/>
      <c r="DX216" s="914"/>
      <c r="DY216" s="914"/>
      <c r="DZ216" s="330"/>
      <c r="EA216" s="330"/>
      <c r="EB216" s="330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88"/>
      <c r="F217" s="988"/>
      <c r="G217" s="988"/>
      <c r="H217" s="988"/>
      <c r="I217" s="988"/>
      <c r="J217" s="81"/>
      <c r="K217" s="81"/>
      <c r="L217" s="988" t="s">
        <v>5</v>
      </c>
      <c r="M217" s="988"/>
      <c r="N217" s="988"/>
      <c r="O217" s="988"/>
      <c r="P217" s="988"/>
      <c r="Q217" s="988"/>
      <c r="R217" s="988"/>
      <c r="S217" s="988"/>
      <c r="T217" s="988"/>
      <c r="U217" s="988"/>
      <c r="V217" s="988"/>
      <c r="W217" s="988"/>
      <c r="X217" s="988"/>
      <c r="Y217" s="988"/>
      <c r="Z217" s="988"/>
      <c r="AA217" s="988"/>
      <c r="AB217" s="988"/>
      <c r="AC217" s="988"/>
      <c r="AD217" s="988"/>
      <c r="AE217" s="988"/>
      <c r="AF217" s="988"/>
      <c r="AG217" s="988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/>
      <c r="AX217" s="81"/>
      <c r="AY217" s="81"/>
      <c r="AZ217" s="81"/>
      <c r="BA217" s="988"/>
      <c r="BB217" s="988"/>
      <c r="BC217" s="988"/>
      <c r="BD217" s="988"/>
      <c r="BE217" s="988"/>
      <c r="BF217" s="81"/>
      <c r="BG217" s="81"/>
      <c r="BH217" s="988" t="s">
        <v>5</v>
      </c>
      <c r="BI217" s="988"/>
      <c r="BJ217" s="988"/>
      <c r="BK217" s="988"/>
      <c r="BL217" s="988"/>
      <c r="BM217" s="988"/>
      <c r="BN217" s="988"/>
      <c r="BO217" s="988"/>
      <c r="BP217" s="988"/>
      <c r="BQ217" s="988"/>
      <c r="BR217" s="988"/>
      <c r="BS217" s="988"/>
      <c r="BT217" s="988"/>
      <c r="BU217" s="988"/>
      <c r="BV217" s="988"/>
      <c r="BW217" s="988"/>
      <c r="BX217" s="988"/>
      <c r="BY217" s="988"/>
      <c r="BZ217" s="988"/>
      <c r="CA217" s="988"/>
      <c r="CB217" s="988"/>
      <c r="CC217" s="988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/>
      <c r="CT217" s="81"/>
      <c r="CU217" s="81"/>
      <c r="CV217" s="81"/>
      <c r="CW217" s="988"/>
      <c r="CX217" s="988"/>
      <c r="CY217" s="988"/>
      <c r="CZ217" s="988"/>
      <c r="DA217" s="988"/>
      <c r="DB217" s="81"/>
      <c r="DC217" s="81"/>
      <c r="DD217" s="988" t="s">
        <v>5</v>
      </c>
      <c r="DE217" s="988"/>
      <c r="DF217" s="988"/>
      <c r="DG217" s="988"/>
      <c r="DH217" s="988"/>
      <c r="DI217" s="988"/>
      <c r="DJ217" s="988"/>
      <c r="DK217" s="988"/>
      <c r="DL217" s="988"/>
      <c r="DM217" s="988"/>
      <c r="DN217" s="988"/>
      <c r="DO217" s="988"/>
      <c r="DP217" s="988"/>
      <c r="DQ217" s="988"/>
      <c r="DR217" s="988"/>
      <c r="DS217" s="988"/>
      <c r="DT217" s="988"/>
      <c r="DU217" s="988"/>
      <c r="DV217" s="988"/>
      <c r="DW217" s="988"/>
      <c r="DX217" s="988"/>
      <c r="DY217" s="988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18"/>
      <c r="C218" s="987" t="s">
        <v>179</v>
      </c>
      <c r="D218" s="987"/>
      <c r="E218" s="908"/>
      <c r="F218" s="908"/>
      <c r="G218" s="908"/>
      <c r="H218" s="986"/>
      <c r="I218" s="986"/>
      <c r="J218" s="912"/>
      <c r="K218" s="912"/>
      <c r="L218" s="912"/>
      <c r="M218" s="984" t="s">
        <v>180</v>
      </c>
      <c r="N218" s="98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9" t="s">
        <v>179</v>
      </c>
      <c r="AX218" s="318"/>
      <c r="AY218" s="987" t="s">
        <v>179</v>
      </c>
      <c r="AZ218" s="987"/>
      <c r="BA218" s="908"/>
      <c r="BB218" s="908"/>
      <c r="BC218" s="908"/>
      <c r="BD218" s="986"/>
      <c r="BE218" s="986"/>
      <c r="BF218" s="912"/>
      <c r="BG218" s="912"/>
      <c r="BH218" s="912"/>
      <c r="BI218" s="984" t="s">
        <v>180</v>
      </c>
      <c r="BJ218" s="98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9" t="s">
        <v>179</v>
      </c>
      <c r="CT218" s="318"/>
      <c r="CU218" s="987" t="s">
        <v>179</v>
      </c>
      <c r="CV218" s="987"/>
      <c r="CW218" s="908"/>
      <c r="CX218" s="908"/>
      <c r="CY218" s="908"/>
      <c r="CZ218" s="986"/>
      <c r="DA218" s="986"/>
      <c r="DB218" s="912"/>
      <c r="DC218" s="912"/>
      <c r="DD218" s="912"/>
      <c r="DE218" s="984" t="s">
        <v>180</v>
      </c>
      <c r="DF218" s="98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16"/>
      <c r="F220" s="916"/>
      <c r="G220" s="916"/>
      <c r="H220" s="916"/>
      <c r="I220" s="81"/>
      <c r="J220" s="81"/>
      <c r="K220" s="916"/>
      <c r="L220" s="916"/>
      <c r="M220" s="916"/>
      <c r="N220" s="916"/>
      <c r="O220" s="916"/>
      <c r="P220" s="916"/>
      <c r="Q220" s="916"/>
      <c r="R220" s="916"/>
      <c r="S220" s="916"/>
      <c r="T220" s="916"/>
      <c r="U220" s="916"/>
      <c r="V220" s="916"/>
      <c r="W220" s="916"/>
      <c r="X220" s="916"/>
      <c r="Y220" s="916"/>
      <c r="Z220" s="916"/>
      <c r="AA220" s="916"/>
      <c r="AB220" s="916"/>
      <c r="AC220" s="916"/>
      <c r="AD220" s="916"/>
      <c r="AE220" s="916"/>
      <c r="AF220" s="916"/>
      <c r="AG220" s="916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1" t="s">
        <v>397</v>
      </c>
      <c r="AX220" s="81"/>
      <c r="AY220" s="81"/>
      <c r="AZ220" s="81"/>
      <c r="BA220" s="916"/>
      <c r="BB220" s="916"/>
      <c r="BC220" s="916"/>
      <c r="BD220" s="916"/>
      <c r="BE220" s="81"/>
      <c r="BF220" s="81"/>
      <c r="BG220" s="916"/>
      <c r="BH220" s="916"/>
      <c r="BI220" s="916"/>
      <c r="BJ220" s="916"/>
      <c r="BK220" s="916"/>
      <c r="BL220" s="916"/>
      <c r="BM220" s="916"/>
      <c r="BN220" s="916"/>
      <c r="BO220" s="916"/>
      <c r="BP220" s="916"/>
      <c r="BQ220" s="916"/>
      <c r="BR220" s="916"/>
      <c r="BS220" s="916"/>
      <c r="BT220" s="916"/>
      <c r="BU220" s="916"/>
      <c r="BV220" s="916"/>
      <c r="BW220" s="916"/>
      <c r="BX220" s="916"/>
      <c r="BY220" s="916"/>
      <c r="BZ220" s="916"/>
      <c r="CA220" s="916"/>
      <c r="CB220" s="916"/>
      <c r="CC220" s="916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1" t="s">
        <v>397</v>
      </c>
      <c r="CT220" s="81"/>
      <c r="CU220" s="81"/>
      <c r="CV220" s="81"/>
      <c r="CW220" s="916"/>
      <c r="CX220" s="916"/>
      <c r="CY220" s="916"/>
      <c r="CZ220" s="916"/>
      <c r="DA220" s="81"/>
      <c r="DB220" s="81"/>
      <c r="DC220" s="916"/>
      <c r="DD220" s="916"/>
      <c r="DE220" s="916"/>
      <c r="DF220" s="916"/>
      <c r="DG220" s="916"/>
      <c r="DH220" s="916"/>
      <c r="DI220" s="916"/>
      <c r="DJ220" s="916"/>
      <c r="DK220" s="916"/>
      <c r="DL220" s="916"/>
      <c r="DM220" s="916"/>
      <c r="DN220" s="916"/>
      <c r="DO220" s="916"/>
      <c r="DP220" s="916"/>
      <c r="DQ220" s="916"/>
      <c r="DR220" s="916"/>
      <c r="DS220" s="916"/>
      <c r="DT220" s="916"/>
      <c r="DU220" s="916"/>
      <c r="DV220" s="916"/>
      <c r="DW220" s="916"/>
      <c r="DX220" s="916"/>
      <c r="DY220" s="916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88"/>
      <c r="F221" s="988"/>
      <c r="G221" s="988"/>
      <c r="H221" s="988"/>
      <c r="I221" s="81"/>
      <c r="J221" s="81"/>
      <c r="K221" s="988" t="s">
        <v>5</v>
      </c>
      <c r="L221" s="988"/>
      <c r="M221" s="988"/>
      <c r="N221" s="988"/>
      <c r="O221" s="988"/>
      <c r="P221" s="988"/>
      <c r="Q221" s="988"/>
      <c r="R221" s="988"/>
      <c r="S221" s="988"/>
      <c r="T221" s="988"/>
      <c r="U221" s="988"/>
      <c r="V221" s="988"/>
      <c r="W221" s="988"/>
      <c r="X221" s="988"/>
      <c r="Y221" s="988"/>
      <c r="Z221" s="988"/>
      <c r="AA221" s="988"/>
      <c r="AB221" s="988"/>
      <c r="AC221" s="988"/>
      <c r="AD221" s="988"/>
      <c r="AE221" s="988"/>
      <c r="AF221" s="988"/>
      <c r="AG221" s="988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/>
      <c r="AX221" s="81"/>
      <c r="AY221" s="81"/>
      <c r="AZ221" s="81"/>
      <c r="BA221" s="988"/>
      <c r="BB221" s="988"/>
      <c r="BC221" s="988"/>
      <c r="BD221" s="988"/>
      <c r="BE221" s="81"/>
      <c r="BF221" s="81"/>
      <c r="BG221" s="988" t="s">
        <v>5</v>
      </c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  <c r="BT221" s="988"/>
      <c r="BU221" s="988"/>
      <c r="BV221" s="988"/>
      <c r="BW221" s="988"/>
      <c r="BX221" s="988"/>
      <c r="BY221" s="988"/>
      <c r="BZ221" s="988"/>
      <c r="CA221" s="988"/>
      <c r="CB221" s="988"/>
      <c r="CC221" s="988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/>
      <c r="CT221" s="81"/>
      <c r="CU221" s="81"/>
      <c r="CV221" s="81"/>
      <c r="CW221" s="988"/>
      <c r="CX221" s="988"/>
      <c r="CY221" s="988"/>
      <c r="CZ221" s="988"/>
      <c r="DA221" s="81"/>
      <c r="DB221" s="81"/>
      <c r="DC221" s="988" t="s">
        <v>5</v>
      </c>
      <c r="DD221" s="988"/>
      <c r="DE221" s="988"/>
      <c r="DF221" s="988"/>
      <c r="DG221" s="988"/>
      <c r="DH221" s="988"/>
      <c r="DI221" s="988"/>
      <c r="DJ221" s="988"/>
      <c r="DK221" s="988"/>
      <c r="DL221" s="988"/>
      <c r="DM221" s="988"/>
      <c r="DN221" s="988"/>
      <c r="DO221" s="988"/>
      <c r="DP221" s="988"/>
      <c r="DQ221" s="988"/>
      <c r="DR221" s="988"/>
      <c r="DS221" s="988"/>
      <c r="DT221" s="988"/>
      <c r="DU221" s="988"/>
      <c r="DV221" s="988"/>
      <c r="DW221" s="988"/>
      <c r="DX221" s="988"/>
      <c r="DY221" s="988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16"/>
      <c r="F222" s="916"/>
      <c r="G222" s="916"/>
      <c r="H222" s="916"/>
      <c r="I222" s="106"/>
      <c r="J222" s="106"/>
      <c r="K222" s="916"/>
      <c r="L222" s="916"/>
      <c r="M222" s="916"/>
      <c r="N222" s="916"/>
      <c r="O222" s="916"/>
      <c r="P222" s="916"/>
      <c r="Q222" s="916"/>
      <c r="R222" s="916"/>
      <c r="S222" s="916"/>
      <c r="T222" s="916"/>
      <c r="U222" s="916"/>
      <c r="V222" s="916"/>
      <c r="W222" s="916"/>
      <c r="X222" s="916"/>
      <c r="Y222" s="916"/>
      <c r="Z222" s="916"/>
      <c r="AA222" s="916"/>
      <c r="AB222" s="916"/>
      <c r="AC222" s="916"/>
      <c r="AD222" s="916"/>
      <c r="AE222" s="916"/>
      <c r="AF222" s="916"/>
      <c r="AG222" s="916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 t="s">
        <v>398</v>
      </c>
      <c r="AX222" s="81"/>
      <c r="AY222" s="81"/>
      <c r="AZ222" s="81"/>
      <c r="BA222" s="916"/>
      <c r="BB222" s="916"/>
      <c r="BC222" s="916"/>
      <c r="BD222" s="916"/>
      <c r="BE222" s="106"/>
      <c r="BF222" s="106"/>
      <c r="BG222" s="916"/>
      <c r="BH222" s="916"/>
      <c r="BI222" s="916"/>
      <c r="BJ222" s="916"/>
      <c r="BK222" s="916"/>
      <c r="BL222" s="916"/>
      <c r="BM222" s="916"/>
      <c r="BN222" s="916"/>
      <c r="BO222" s="916"/>
      <c r="BP222" s="916"/>
      <c r="BQ222" s="916"/>
      <c r="BR222" s="916"/>
      <c r="BS222" s="916"/>
      <c r="BT222" s="916"/>
      <c r="BU222" s="916"/>
      <c r="BV222" s="916"/>
      <c r="BW222" s="916"/>
      <c r="BX222" s="916"/>
      <c r="BY222" s="916"/>
      <c r="BZ222" s="916"/>
      <c r="CA222" s="916"/>
      <c r="CB222" s="916"/>
      <c r="CC222" s="916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 t="s">
        <v>398</v>
      </c>
      <c r="CT222" s="81"/>
      <c r="CU222" s="81"/>
      <c r="CV222" s="81"/>
      <c r="CW222" s="916"/>
      <c r="CX222" s="916"/>
      <c r="CY222" s="916"/>
      <c r="CZ222" s="916"/>
      <c r="DA222" s="106"/>
      <c r="DB222" s="106"/>
      <c r="DC222" s="916"/>
      <c r="DD222" s="916"/>
      <c r="DE222" s="916"/>
      <c r="DF222" s="916"/>
      <c r="DG222" s="916"/>
      <c r="DH222" s="916"/>
      <c r="DI222" s="916"/>
      <c r="DJ222" s="916"/>
      <c r="DK222" s="916"/>
      <c r="DL222" s="916"/>
      <c r="DM222" s="916"/>
      <c r="DN222" s="916"/>
      <c r="DO222" s="916"/>
      <c r="DP222" s="916"/>
      <c r="DQ222" s="916"/>
      <c r="DR222" s="916"/>
      <c r="DS222" s="916"/>
      <c r="DT222" s="916"/>
      <c r="DU222" s="916"/>
      <c r="DV222" s="916"/>
      <c r="DW222" s="916"/>
      <c r="DX222" s="916"/>
      <c r="DY222" s="916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88"/>
      <c r="F223" s="988"/>
      <c r="G223" s="988"/>
      <c r="H223" s="988"/>
      <c r="I223" s="81"/>
      <c r="J223" s="81"/>
      <c r="K223" s="988" t="s">
        <v>5</v>
      </c>
      <c r="L223" s="988"/>
      <c r="M223" s="988"/>
      <c r="N223" s="988"/>
      <c r="O223" s="988"/>
      <c r="P223" s="988"/>
      <c r="Q223" s="988"/>
      <c r="R223" s="988"/>
      <c r="S223" s="988"/>
      <c r="T223" s="988"/>
      <c r="U223" s="988"/>
      <c r="V223" s="988"/>
      <c r="W223" s="988"/>
      <c r="X223" s="988"/>
      <c r="Y223" s="988"/>
      <c r="Z223" s="988"/>
      <c r="AA223" s="988"/>
      <c r="AB223" s="988"/>
      <c r="AC223" s="988"/>
      <c r="AD223" s="988"/>
      <c r="AE223" s="988"/>
      <c r="AF223" s="988"/>
      <c r="AG223" s="988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/>
      <c r="AX223" s="81"/>
      <c r="AY223" s="81"/>
      <c r="AZ223" s="81"/>
      <c r="BA223" s="988"/>
      <c r="BB223" s="988"/>
      <c r="BC223" s="988"/>
      <c r="BD223" s="988"/>
      <c r="BE223" s="81"/>
      <c r="BF223" s="81"/>
      <c r="BG223" s="988" t="s">
        <v>5</v>
      </c>
      <c r="BH223" s="988"/>
      <c r="BI223" s="988"/>
      <c r="BJ223" s="988"/>
      <c r="BK223" s="988"/>
      <c r="BL223" s="988"/>
      <c r="BM223" s="988"/>
      <c r="BN223" s="988"/>
      <c r="BO223" s="988"/>
      <c r="BP223" s="988"/>
      <c r="BQ223" s="988"/>
      <c r="BR223" s="988"/>
      <c r="BS223" s="988"/>
      <c r="BT223" s="988"/>
      <c r="BU223" s="988"/>
      <c r="BV223" s="988"/>
      <c r="BW223" s="988"/>
      <c r="BX223" s="988"/>
      <c r="BY223" s="988"/>
      <c r="BZ223" s="988"/>
      <c r="CA223" s="988"/>
      <c r="CB223" s="988"/>
      <c r="CC223" s="988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/>
      <c r="CT223" s="81"/>
      <c r="CU223" s="81"/>
      <c r="CV223" s="81"/>
      <c r="CW223" s="988"/>
      <c r="CX223" s="988"/>
      <c r="CY223" s="988"/>
      <c r="CZ223" s="988"/>
      <c r="DA223" s="81"/>
      <c r="DB223" s="81"/>
      <c r="DC223" s="988" t="s">
        <v>5</v>
      </c>
      <c r="DD223" s="988"/>
      <c r="DE223" s="988"/>
      <c r="DF223" s="988"/>
      <c r="DG223" s="988"/>
      <c r="DH223" s="988"/>
      <c r="DI223" s="988"/>
      <c r="DJ223" s="988"/>
      <c r="DK223" s="988"/>
      <c r="DL223" s="988"/>
      <c r="DM223" s="988"/>
      <c r="DN223" s="988"/>
      <c r="DO223" s="988"/>
      <c r="DP223" s="988"/>
      <c r="DQ223" s="988"/>
      <c r="DR223" s="988"/>
      <c r="DS223" s="988"/>
      <c r="DT223" s="988"/>
      <c r="DU223" s="988"/>
      <c r="DV223" s="988"/>
      <c r="DW223" s="988"/>
      <c r="DX223" s="988"/>
      <c r="DY223" s="988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18"/>
      <c r="C224" s="987" t="s">
        <v>179</v>
      </c>
      <c r="D224" s="987"/>
      <c r="E224" s="908"/>
      <c r="F224" s="908"/>
      <c r="G224" s="908"/>
      <c r="H224" s="986"/>
      <c r="I224" s="986"/>
      <c r="J224" s="912"/>
      <c r="K224" s="912"/>
      <c r="L224" s="912"/>
      <c r="M224" s="984" t="s">
        <v>180</v>
      </c>
      <c r="N224" s="98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130" t="s">
        <v>179</v>
      </c>
      <c r="AX224" s="318"/>
      <c r="AY224" s="987" t="s">
        <v>179</v>
      </c>
      <c r="AZ224" s="987"/>
      <c r="BA224" s="908"/>
      <c r="BB224" s="908"/>
      <c r="BC224" s="908"/>
      <c r="BD224" s="986"/>
      <c r="BE224" s="986"/>
      <c r="BF224" s="912"/>
      <c r="BG224" s="912"/>
      <c r="BH224" s="912"/>
      <c r="BI224" s="984" t="s">
        <v>180</v>
      </c>
      <c r="BJ224" s="98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130" t="s">
        <v>179</v>
      </c>
      <c r="CT224" s="318"/>
      <c r="CU224" s="987" t="s">
        <v>179</v>
      </c>
      <c r="CV224" s="987"/>
      <c r="CW224" s="908"/>
      <c r="CX224" s="908"/>
      <c r="CY224" s="908"/>
      <c r="CZ224" s="986"/>
      <c r="DA224" s="986"/>
      <c r="DB224" s="912"/>
      <c r="DC224" s="912"/>
      <c r="DD224" s="912"/>
      <c r="DE224" s="984" t="s">
        <v>180</v>
      </c>
      <c r="DF224" s="98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  <c r="AW225" s="241"/>
      <c r="AX225" s="241"/>
      <c r="AY225" s="241"/>
      <c r="AZ225" s="241"/>
      <c r="BA225" s="241"/>
      <c r="BB225" s="241"/>
      <c r="BC225" s="241"/>
      <c r="BD225" s="241"/>
      <c r="BE225" s="241"/>
      <c r="BF225" s="24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/>
      <c r="BS225" s="241"/>
      <c r="BT225" s="241"/>
      <c r="BU225" s="241"/>
      <c r="BV225" s="241"/>
      <c r="BW225" s="241"/>
      <c r="BX225" s="241"/>
      <c r="BY225" s="241"/>
      <c r="BZ225" s="241"/>
      <c r="CA225" s="241"/>
      <c r="CB225" s="241"/>
      <c r="CC225" s="241"/>
      <c r="CD225" s="241"/>
      <c r="CE225" s="241"/>
      <c r="CF225" s="241"/>
      <c r="CG225" s="241"/>
      <c r="CH225" s="241"/>
      <c r="CI225" s="241"/>
      <c r="CJ225" s="241"/>
      <c r="CK225" s="241"/>
      <c r="CL225" s="241"/>
      <c r="CM225" s="241"/>
      <c r="CN225" s="241"/>
      <c r="CO225" s="241"/>
      <c r="CP225" s="241"/>
      <c r="CQ225" s="241"/>
      <c r="CR225" s="241"/>
      <c r="CS225" s="241"/>
      <c r="CT225" s="241"/>
      <c r="CU225" s="241"/>
      <c r="CV225" s="241"/>
      <c r="CW225" s="241"/>
      <c r="CX225" s="241"/>
      <c r="CY225" s="241"/>
      <c r="CZ225" s="241"/>
      <c r="DA225" s="241"/>
      <c r="DB225" s="241"/>
      <c r="DC225" s="241"/>
      <c r="DD225" s="241"/>
      <c r="DE225" s="241"/>
      <c r="DF225" s="241"/>
      <c r="DG225" s="241"/>
      <c r="DH225" s="241"/>
      <c r="DI225" s="241"/>
      <c r="DJ225" s="241"/>
      <c r="DK225" s="241"/>
      <c r="DL225" s="241"/>
      <c r="DM225" s="241"/>
      <c r="DN225" s="241"/>
      <c r="DO225" s="241"/>
      <c r="DP225" s="241"/>
      <c r="DQ225" s="241"/>
      <c r="DR225" s="241"/>
      <c r="DS225" s="241"/>
      <c r="DT225" s="241"/>
      <c r="DU225" s="241"/>
      <c r="DV225" s="241"/>
      <c r="DW225" s="241"/>
      <c r="DX225" s="241"/>
      <c r="DY225" s="241"/>
      <c r="DZ225" s="241"/>
      <c r="EA225" s="241"/>
      <c r="EB225" s="241"/>
      <c r="EC225" s="241"/>
      <c r="ED225" s="241"/>
      <c r="EE225" s="241"/>
      <c r="EF225" s="241"/>
      <c r="EG225" s="241"/>
      <c r="EH225" s="241"/>
      <c r="EI225" s="241"/>
      <c r="EJ225" s="241"/>
      <c r="EK225" s="241"/>
      <c r="EL225" s="241"/>
      <c r="EM225" s="241"/>
      <c r="EN225" s="509"/>
    </row>
  </sheetData>
  <sheetProtection password="C09F" sheet="1"/>
  <mergeCells count="1215"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P208:AL208"/>
    <mergeCell ref="P210:AL210"/>
    <mergeCell ref="BL206:CH206"/>
    <mergeCell ref="BL208:CH208"/>
    <mergeCell ref="I2:AU2"/>
    <mergeCell ref="AW2:BD2"/>
    <mergeCell ref="BE2:CQ2"/>
    <mergeCell ref="AW203:AY203"/>
    <mergeCell ref="AZ203:BM203"/>
    <mergeCell ref="BL210:CH210"/>
    <mergeCell ref="DH206:ED206"/>
    <mergeCell ref="DH208:ED208"/>
    <mergeCell ref="DH210:ED210"/>
    <mergeCell ref="DQ202:DW202"/>
    <mergeCell ref="DX202:ED202"/>
    <mergeCell ref="CB203:CH203"/>
    <mergeCell ref="CI203:CQ203"/>
    <mergeCell ref="CB204:CH204"/>
    <mergeCell ref="DX204:ED204"/>
    <mergeCell ref="CS202:CU202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CW218:CY218"/>
    <mergeCell ref="CZ218:DA218"/>
    <mergeCell ref="DB218:DD218"/>
    <mergeCell ref="DE218:DF218"/>
    <mergeCell ref="CU214:CV214"/>
    <mergeCell ref="CW214:CY214"/>
    <mergeCell ref="CZ214:DA214"/>
    <mergeCell ref="DB214:DD214"/>
    <mergeCell ref="DE214:DF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E200:EM201"/>
    <mergeCell ref="DJ201:DP201"/>
    <mergeCell ref="DQ201:DW201"/>
    <mergeCell ref="CW197:DA197"/>
    <mergeCell ref="CW189:EB189"/>
    <mergeCell ref="DE197:DW197"/>
    <mergeCell ref="BA222:BD222"/>
    <mergeCell ref="BG222:BQ222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DW179:DX179"/>
    <mergeCell ref="DM182:DT182"/>
    <mergeCell ref="DU182:EI182"/>
    <mergeCell ref="DM183:DT183"/>
    <mergeCell ref="DU183:EI183"/>
    <mergeCell ref="DM184:DT184"/>
    <mergeCell ref="DU184:EI184"/>
    <mergeCell ref="EI192:EM192"/>
    <mergeCell ref="DS186:DV186"/>
    <mergeCell ref="EI186:EM186"/>
    <mergeCell ref="EI187:EM187"/>
    <mergeCell ref="CY188:DL188"/>
    <mergeCell ref="EI188:EM188"/>
    <mergeCell ref="CW187:DY187"/>
    <mergeCell ref="DM188:DN188"/>
    <mergeCell ref="DO188:DQ188"/>
    <mergeCell ref="EI193:EM193"/>
    <mergeCell ref="CS195:DA195"/>
    <mergeCell ref="DE195:EM195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Y224:AZ224"/>
    <mergeCell ref="BA224:BC224"/>
    <mergeCell ref="BD224:BE224"/>
    <mergeCell ref="BF224:BH224"/>
    <mergeCell ref="BI224:BJ224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E213:BR213"/>
    <mergeCell ref="BE212:BR212"/>
    <mergeCell ref="CB202:CH202"/>
    <mergeCell ref="AW196:AZ196"/>
    <mergeCell ref="BA196:BE196"/>
    <mergeCell ref="CM193:CQ193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Z200:BM201"/>
    <mergeCell ref="BN200:CA200"/>
    <mergeCell ref="CB200:CH201"/>
    <mergeCell ref="CI200:CQ201"/>
    <mergeCell ref="BN201:BT201"/>
    <mergeCell ref="BU201:CA201"/>
    <mergeCell ref="BY183:CM183"/>
    <mergeCell ref="BQ184:BX184"/>
    <mergeCell ref="BY184:CM184"/>
    <mergeCell ref="CM186:CQ186"/>
    <mergeCell ref="CM187:CQ18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C224:D224"/>
    <mergeCell ref="E224:G224"/>
    <mergeCell ref="H224:I224"/>
    <mergeCell ref="J224:L224"/>
    <mergeCell ref="M224:N224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C214:D214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L217:U217"/>
    <mergeCell ref="V217:AG217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R202:X202"/>
    <mergeCell ref="Y202:AE202"/>
    <mergeCell ref="AF202:AL202"/>
    <mergeCell ref="AM202:AU202"/>
    <mergeCell ref="E212:G212"/>
    <mergeCell ref="E213:G213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E189:AJ189"/>
    <mergeCell ref="AQ189:AU189"/>
    <mergeCell ref="AQ190:AU191"/>
    <mergeCell ref="Y191:AL191"/>
    <mergeCell ref="A192:J192"/>
    <mergeCell ref="K192:AK192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BN172:CA172"/>
    <mergeCell ref="CC172:CQ172"/>
    <mergeCell ref="AX170:AZ170"/>
    <mergeCell ref="BA170:BB170"/>
    <mergeCell ref="BD170:BJ170"/>
    <mergeCell ref="BK170:BN170"/>
    <mergeCell ref="BS170:BU170"/>
    <mergeCell ref="BO170:BR170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AX75:CQ75"/>
    <mergeCell ref="AZ68:BA68"/>
    <mergeCell ref="BB68:CQ68"/>
    <mergeCell ref="BQ71:BT71"/>
    <mergeCell ref="BU71:CQ71"/>
    <mergeCell ref="AZ73:BA73"/>
    <mergeCell ref="BC73:CQ73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DG26:EA26"/>
    <mergeCell ref="AX28:BD28"/>
    <mergeCell ref="BA29:BW29"/>
    <mergeCell ref="BX29:BZ29"/>
    <mergeCell ref="DA27:EM27"/>
    <mergeCell ref="EC26:EK26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U103:CC103"/>
    <mergeCell ref="CD103:CH103"/>
    <mergeCell ref="Y107:AB107"/>
    <mergeCell ref="AC107:AU107"/>
    <mergeCell ref="AX105:BI105"/>
    <mergeCell ref="BJ105:BS105"/>
    <mergeCell ref="AX106:BI106"/>
    <mergeCell ref="BY107:CQ107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A147:W147"/>
    <mergeCell ref="Y147:AU147"/>
    <mergeCell ref="V148:X148"/>
    <mergeCell ref="W150:AU150"/>
    <mergeCell ref="W151:Y151"/>
    <mergeCell ref="Z151:AA151"/>
    <mergeCell ref="AC151:AI151"/>
    <mergeCell ref="AJ151:AM151"/>
    <mergeCell ref="AN151:AO151"/>
    <mergeCell ref="AP151:AQ151"/>
    <mergeCell ref="A146:W146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AX163:CQ163"/>
    <mergeCell ref="B156:AU156"/>
    <mergeCell ref="B157:AU157"/>
    <mergeCell ref="G159:AU159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DZ153:EB153"/>
    <mergeCell ref="CL151:CM151"/>
    <mergeCell ref="CN151:CQ151"/>
    <mergeCell ref="DO151:DQ151"/>
    <mergeCell ref="DR151:DS151"/>
    <mergeCell ref="AR151:AU15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T162:CW162"/>
    <mergeCell ref="CX162:EM162"/>
    <mergeCell ref="CT163:EM163"/>
    <mergeCell ref="CT161:DY161"/>
    <mergeCell ref="DZ161:EE161"/>
    <mergeCell ref="EF161:EG16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AX90:CQ9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47:CQ47"/>
    <mergeCell ref="AZ48:BA48"/>
    <mergeCell ref="BB48:CP48"/>
    <mergeCell ref="AX45:CQ45"/>
    <mergeCell ref="AX57:CQ57"/>
    <mergeCell ref="AZ58:BA58"/>
    <mergeCell ref="AX59:CQ59"/>
    <mergeCell ref="AX60:CQ60"/>
    <mergeCell ref="CH145:CP145"/>
    <mergeCell ref="AX134:CQ134"/>
    <mergeCell ref="AX133:CQ133"/>
    <mergeCell ref="ED145:EL145"/>
    <mergeCell ref="DQ99:DT99"/>
    <mergeCell ref="DU99:EM99"/>
    <mergeCell ref="CT102:DP102"/>
    <mergeCell ref="AX82:CQ82"/>
    <mergeCell ref="AX83:CQ83"/>
    <mergeCell ref="AZ84:BA84"/>
    <mergeCell ref="BB84:CQ84"/>
    <mergeCell ref="CT85:EM85"/>
    <mergeCell ref="DQ100:DY100"/>
    <mergeCell ref="DZ100:EM100"/>
    <mergeCell ref="AX128:CE128"/>
    <mergeCell ref="CT28:CZ28"/>
    <mergeCell ref="CW29:DS29"/>
    <mergeCell ref="CT80:EM80"/>
    <mergeCell ref="DT29:DV29"/>
    <mergeCell ref="AX122:CQ122"/>
    <mergeCell ref="CF117:CI117"/>
    <mergeCell ref="DL49:DP49"/>
    <mergeCell ref="DQ49:DR49"/>
    <mergeCell ref="DQ71:EM71"/>
    <mergeCell ref="CB124:CC124"/>
    <mergeCell ref="EC49:EF49"/>
    <mergeCell ref="BU113:CQ113"/>
    <mergeCell ref="CD114:CF114"/>
    <mergeCell ref="BU108:BZ108"/>
    <mergeCell ref="CA108:CQ108"/>
    <mergeCell ref="CJ117:CK117"/>
    <mergeCell ref="AX123:CQ123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AX169:CQ169"/>
    <mergeCell ref="CT169:EM169"/>
    <mergeCell ref="B70:AU70"/>
    <mergeCell ref="AX70:CQ70"/>
    <mergeCell ref="CT70:EM70"/>
    <mergeCell ref="CY159:EM159"/>
    <mergeCell ref="CT129:EM129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37" t="s">
        <v>519</v>
      </c>
      <c r="B1" s="1137"/>
      <c r="C1" s="1137"/>
      <c r="D1" s="1137"/>
      <c r="E1" s="1137"/>
      <c r="F1" s="1137"/>
      <c r="G1" s="1137"/>
      <c r="H1" s="1137"/>
      <c r="I1" s="1137"/>
      <c r="J1" s="1137"/>
      <c r="K1" s="1137"/>
      <c r="L1" s="1137"/>
      <c r="M1" s="1137"/>
      <c r="N1" s="1137"/>
      <c r="O1" s="1137"/>
      <c r="P1" s="1137"/>
      <c r="Q1" s="1137"/>
      <c r="R1" s="1137"/>
      <c r="S1" s="1137"/>
      <c r="T1" s="1137"/>
      <c r="U1" s="1137"/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87"/>
      <c r="AW1" s="1137" t="s">
        <v>519</v>
      </c>
      <c r="AX1" s="1137"/>
      <c r="AY1" s="1137"/>
      <c r="AZ1" s="1137"/>
      <c r="BA1" s="1137"/>
      <c r="BB1" s="1137"/>
      <c r="BC1" s="1137"/>
      <c r="BD1" s="1137"/>
      <c r="BE1" s="1137"/>
      <c r="BF1" s="1137"/>
      <c r="BG1" s="1137"/>
      <c r="BH1" s="1137"/>
      <c r="BI1" s="1137"/>
      <c r="BJ1" s="1137"/>
      <c r="BK1" s="1137"/>
      <c r="BL1" s="1137"/>
      <c r="BM1" s="1137"/>
      <c r="BN1" s="1137"/>
      <c r="BO1" s="1137"/>
      <c r="BP1" s="1137"/>
      <c r="BQ1" s="1137"/>
      <c r="BR1" s="1137"/>
      <c r="BS1" s="1137"/>
      <c r="BT1" s="1137"/>
      <c r="BU1" s="1137"/>
      <c r="BV1" s="1137"/>
      <c r="BW1" s="1137"/>
      <c r="BX1" s="1137"/>
      <c r="BY1" s="1137"/>
      <c r="BZ1" s="1137"/>
      <c r="CA1" s="1137"/>
      <c r="CB1" s="1137"/>
      <c r="CC1" s="1137"/>
      <c r="CD1" s="1137"/>
      <c r="CE1" s="1137"/>
      <c r="CF1" s="1137"/>
      <c r="CG1" s="1137"/>
      <c r="CH1" s="1137"/>
      <c r="CI1" s="1137"/>
      <c r="CJ1" s="1137"/>
      <c r="CK1" s="1137"/>
      <c r="CL1" s="1137"/>
      <c r="CM1" s="1137"/>
      <c r="CN1" s="1137"/>
      <c r="CO1" s="1137"/>
      <c r="CP1" s="1137"/>
      <c r="CQ1" s="1137"/>
      <c r="CS1" s="1137" t="s">
        <v>519</v>
      </c>
      <c r="CT1" s="1137"/>
      <c r="CU1" s="1137"/>
      <c r="CV1" s="1137"/>
      <c r="CW1" s="1137"/>
      <c r="CX1" s="1137"/>
      <c r="CY1" s="1137"/>
      <c r="CZ1" s="1137"/>
      <c r="DA1" s="1137"/>
      <c r="DB1" s="1137"/>
      <c r="DC1" s="1137"/>
      <c r="DD1" s="1137"/>
      <c r="DE1" s="1137"/>
      <c r="DF1" s="1137"/>
      <c r="DG1" s="1137"/>
      <c r="DH1" s="1137"/>
      <c r="DI1" s="1137"/>
      <c r="DJ1" s="1137"/>
      <c r="DK1" s="1137"/>
      <c r="DL1" s="1137"/>
      <c r="DM1" s="1137"/>
      <c r="DN1" s="1137"/>
      <c r="DO1" s="1137"/>
      <c r="DP1" s="1137"/>
      <c r="DQ1" s="1137"/>
      <c r="DR1" s="1137"/>
      <c r="DS1" s="1137"/>
      <c r="DT1" s="1137"/>
      <c r="DU1" s="1137"/>
      <c r="DV1" s="1137"/>
      <c r="DW1" s="1137"/>
      <c r="DX1" s="1137"/>
      <c r="DY1" s="1137"/>
      <c r="DZ1" s="1137"/>
      <c r="EA1" s="1137"/>
      <c r="EB1" s="1137"/>
      <c r="EC1" s="1137"/>
      <c r="ED1" s="1137"/>
      <c r="EE1" s="1137"/>
      <c r="EF1" s="1137"/>
      <c r="EG1" s="1137"/>
      <c r="EH1" s="1137"/>
      <c r="EI1" s="1137"/>
      <c r="EJ1" s="1137"/>
      <c r="EK1" s="1137"/>
      <c r="EL1" s="1137"/>
      <c r="EM1" s="1137"/>
    </row>
    <row r="2" spans="1:143" s="241" customFormat="1" ht="54" customHeight="1">
      <c r="A2" s="1066" t="s">
        <v>1087</v>
      </c>
      <c r="B2" s="1066"/>
      <c r="C2" s="1066"/>
      <c r="D2" s="1066"/>
      <c r="E2" s="1066"/>
      <c r="F2" s="1066"/>
      <c r="G2" s="1066"/>
      <c r="H2" s="1066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65"/>
      <c r="V2" s="1065"/>
      <c r="W2" s="1065"/>
      <c r="X2" s="1065"/>
      <c r="Y2" s="1065"/>
      <c r="Z2" s="1065"/>
      <c r="AA2" s="1065"/>
      <c r="AB2" s="1065"/>
      <c r="AC2" s="1065"/>
      <c r="AD2" s="1065"/>
      <c r="AE2" s="1065"/>
      <c r="AF2" s="1065"/>
      <c r="AG2" s="1065"/>
      <c r="AH2" s="1065"/>
      <c r="AI2" s="1065"/>
      <c r="AJ2" s="1065"/>
      <c r="AK2" s="1065"/>
      <c r="AL2" s="1065"/>
      <c r="AM2" s="1065"/>
      <c r="AN2" s="1065"/>
      <c r="AO2" s="1065"/>
      <c r="AP2" s="1065"/>
      <c r="AQ2" s="1065"/>
      <c r="AR2" s="1065"/>
      <c r="AS2" s="1065"/>
      <c r="AT2" s="1065"/>
      <c r="AU2" s="1065"/>
      <c r="AV2" s="361"/>
      <c r="AW2" s="1066" t="s">
        <v>1087</v>
      </c>
      <c r="AX2" s="1066"/>
      <c r="AY2" s="1066"/>
      <c r="AZ2" s="1066"/>
      <c r="BA2" s="1066"/>
      <c r="BB2" s="1066"/>
      <c r="BC2" s="1066"/>
      <c r="BD2" s="1066"/>
      <c r="BE2" s="1065"/>
      <c r="BF2" s="1065"/>
      <c r="BG2" s="1065"/>
      <c r="BH2" s="1065"/>
      <c r="BI2" s="1065"/>
      <c r="BJ2" s="1065"/>
      <c r="BK2" s="1065"/>
      <c r="BL2" s="1065"/>
      <c r="BM2" s="1065"/>
      <c r="BN2" s="1065"/>
      <c r="BO2" s="1065"/>
      <c r="BP2" s="1065"/>
      <c r="BQ2" s="1065"/>
      <c r="BR2" s="1065"/>
      <c r="BS2" s="1065"/>
      <c r="BT2" s="1065"/>
      <c r="BU2" s="1065"/>
      <c r="BV2" s="1065"/>
      <c r="BW2" s="1065"/>
      <c r="BX2" s="1065"/>
      <c r="BY2" s="1065"/>
      <c r="BZ2" s="1065"/>
      <c r="CA2" s="1065"/>
      <c r="CB2" s="1065"/>
      <c r="CC2" s="1065"/>
      <c r="CD2" s="1065"/>
      <c r="CE2" s="1065"/>
      <c r="CF2" s="1065"/>
      <c r="CG2" s="1065"/>
      <c r="CH2" s="1065"/>
      <c r="CI2" s="1065"/>
      <c r="CJ2" s="1065"/>
      <c r="CK2" s="1065"/>
      <c r="CL2" s="1065"/>
      <c r="CM2" s="1065"/>
      <c r="CN2" s="1065"/>
      <c r="CO2" s="1065"/>
      <c r="CP2" s="1065"/>
      <c r="CQ2" s="1065"/>
      <c r="CR2" s="361"/>
      <c r="CS2" s="1066" t="s">
        <v>1087</v>
      </c>
      <c r="CT2" s="1066"/>
      <c r="CU2" s="1066"/>
      <c r="CV2" s="1066"/>
      <c r="CW2" s="1066"/>
      <c r="CX2" s="1066"/>
      <c r="CY2" s="1066"/>
      <c r="CZ2" s="1066"/>
      <c r="DA2" s="1065"/>
      <c r="DB2" s="1065"/>
      <c r="DC2" s="1065"/>
      <c r="DD2" s="1065"/>
      <c r="DE2" s="1065"/>
      <c r="DF2" s="1065"/>
      <c r="DG2" s="1065"/>
      <c r="DH2" s="1065"/>
      <c r="DI2" s="1065"/>
      <c r="DJ2" s="1065"/>
      <c r="DK2" s="1065"/>
      <c r="DL2" s="1065"/>
      <c r="DM2" s="1065"/>
      <c r="DN2" s="1065"/>
      <c r="DO2" s="1065"/>
      <c r="DP2" s="1065"/>
      <c r="DQ2" s="1065"/>
      <c r="DR2" s="1065"/>
      <c r="DS2" s="1065"/>
      <c r="DT2" s="1065"/>
      <c r="DU2" s="1065"/>
      <c r="DV2" s="1065"/>
      <c r="DW2" s="1065"/>
      <c r="DX2" s="1065"/>
      <c r="DY2" s="1065"/>
      <c r="DZ2" s="1065"/>
      <c r="EA2" s="1065"/>
      <c r="EB2" s="1065"/>
      <c r="EC2" s="1065"/>
      <c r="ED2" s="1065"/>
      <c r="EE2" s="1065"/>
      <c r="EF2" s="1065"/>
      <c r="EG2" s="1065"/>
      <c r="EH2" s="1065"/>
      <c r="EI2" s="1065"/>
      <c r="EJ2" s="1065"/>
      <c r="EK2" s="1065"/>
      <c r="EL2" s="1065"/>
      <c r="EM2" s="1065"/>
    </row>
    <row r="3" spans="1:143" ht="30.75" customHeight="1">
      <c r="A3" s="1066" t="s">
        <v>520</v>
      </c>
      <c r="B3" s="1066"/>
      <c r="C3" s="1066"/>
      <c r="D3" s="1066"/>
      <c r="E3" s="1066"/>
      <c r="F3" s="1066"/>
      <c r="G3" s="1066"/>
      <c r="H3" s="1066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65"/>
      <c r="W3" s="1065"/>
      <c r="X3" s="1065"/>
      <c r="Y3" s="1065"/>
      <c r="Z3" s="1065"/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065"/>
      <c r="AO3" s="1065"/>
      <c r="AP3" s="1065"/>
      <c r="AQ3" s="1065"/>
      <c r="AR3" s="1065"/>
      <c r="AS3" s="1065"/>
      <c r="AT3" s="1065"/>
      <c r="AU3" s="1065"/>
      <c r="AV3" s="187"/>
      <c r="AW3" s="1066" t="s">
        <v>520</v>
      </c>
      <c r="AX3" s="1066"/>
      <c r="AY3" s="1066"/>
      <c r="AZ3" s="1066"/>
      <c r="BA3" s="1066"/>
      <c r="BB3" s="1066"/>
      <c r="BC3" s="1066"/>
      <c r="BD3" s="1066"/>
      <c r="BE3" s="1065"/>
      <c r="BF3" s="1065"/>
      <c r="BG3" s="1065"/>
      <c r="BH3" s="1065"/>
      <c r="BI3" s="1065"/>
      <c r="BJ3" s="1065"/>
      <c r="BK3" s="1065"/>
      <c r="BL3" s="1065"/>
      <c r="BM3" s="1065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  <c r="BX3" s="1065"/>
      <c r="BY3" s="1065"/>
      <c r="BZ3" s="1065"/>
      <c r="CA3" s="1065"/>
      <c r="CB3" s="1065"/>
      <c r="CC3" s="1065"/>
      <c r="CD3" s="1065"/>
      <c r="CE3" s="1065"/>
      <c r="CF3" s="1065"/>
      <c r="CG3" s="1065"/>
      <c r="CH3" s="1065"/>
      <c r="CI3" s="1065"/>
      <c r="CJ3" s="1065"/>
      <c r="CK3" s="1065"/>
      <c r="CL3" s="1065"/>
      <c r="CM3" s="1065"/>
      <c r="CN3" s="1065"/>
      <c r="CO3" s="1065"/>
      <c r="CP3" s="1065"/>
      <c r="CQ3" s="1065"/>
      <c r="CS3" s="1066" t="s">
        <v>520</v>
      </c>
      <c r="CT3" s="1066"/>
      <c r="CU3" s="1066"/>
      <c r="CV3" s="1066"/>
      <c r="CW3" s="1066"/>
      <c r="CX3" s="1066"/>
      <c r="CY3" s="1066"/>
      <c r="CZ3" s="1066"/>
      <c r="DA3" s="1065"/>
      <c r="DB3" s="1065"/>
      <c r="DC3" s="1065"/>
      <c r="DD3" s="1065"/>
      <c r="DE3" s="1065"/>
      <c r="DF3" s="1065"/>
      <c r="DG3" s="1065"/>
      <c r="DH3" s="1065"/>
      <c r="DI3" s="1065"/>
      <c r="DJ3" s="1065"/>
      <c r="DK3" s="1065"/>
      <c r="DL3" s="1065"/>
      <c r="DM3" s="1065"/>
      <c r="DN3" s="1065"/>
      <c r="DO3" s="1065"/>
      <c r="DP3" s="1065"/>
      <c r="DQ3" s="1065"/>
      <c r="DR3" s="1065"/>
      <c r="DS3" s="1065"/>
      <c r="DT3" s="1065"/>
      <c r="DU3" s="1065"/>
      <c r="DV3" s="1065"/>
      <c r="DW3" s="1065"/>
      <c r="DX3" s="1065"/>
      <c r="DY3" s="1065"/>
      <c r="DZ3" s="1065"/>
      <c r="EA3" s="1065"/>
      <c r="EB3" s="1065"/>
      <c r="EC3" s="1065"/>
      <c r="ED3" s="1065"/>
      <c r="EE3" s="1065"/>
      <c r="EF3" s="1065"/>
      <c r="EG3" s="1065"/>
      <c r="EH3" s="1065"/>
      <c r="EI3" s="1065"/>
      <c r="EJ3" s="1065"/>
      <c r="EK3" s="1065"/>
      <c r="EL3" s="1065"/>
      <c r="EM3" s="1065"/>
    </row>
    <row r="4" spans="1:143" ht="15" customHeight="1">
      <c r="A4" s="1066" t="s">
        <v>521</v>
      </c>
      <c r="B4" s="1066"/>
      <c r="C4" s="1066"/>
      <c r="D4" s="1066"/>
      <c r="E4" s="1066"/>
      <c r="F4" s="1066"/>
      <c r="G4" s="1066"/>
      <c r="H4" s="1066"/>
      <c r="I4" s="1065"/>
      <c r="J4" s="1065"/>
      <c r="K4" s="1065"/>
      <c r="L4" s="1065"/>
      <c r="M4" s="1065"/>
      <c r="N4" s="1065"/>
      <c r="O4" s="1065"/>
      <c r="P4" s="1065"/>
      <c r="Q4" s="1065"/>
      <c r="R4" s="1065"/>
      <c r="S4" s="1065"/>
      <c r="T4" s="1065"/>
      <c r="U4" s="1065"/>
      <c r="V4" s="1065"/>
      <c r="W4" s="1065"/>
      <c r="X4" s="1065"/>
      <c r="Y4" s="1065"/>
      <c r="Z4" s="1065"/>
      <c r="AA4" s="1065"/>
      <c r="AB4" s="1065"/>
      <c r="AC4" s="1065"/>
      <c r="AD4" s="1065"/>
      <c r="AE4" s="1065"/>
      <c r="AF4" s="1065"/>
      <c r="AG4" s="1065"/>
      <c r="AH4" s="1065"/>
      <c r="AI4" s="1065"/>
      <c r="AJ4" s="1065"/>
      <c r="AK4" s="1065"/>
      <c r="AL4" s="1065"/>
      <c r="AM4" s="1065"/>
      <c r="AN4" s="1065"/>
      <c r="AO4" s="1065"/>
      <c r="AP4" s="1065"/>
      <c r="AQ4" s="1065"/>
      <c r="AR4" s="1065"/>
      <c r="AS4" s="1065"/>
      <c r="AT4" s="1065"/>
      <c r="AU4" s="1065"/>
      <c r="AV4" s="187"/>
      <c r="AW4" s="1066" t="s">
        <v>521</v>
      </c>
      <c r="AX4" s="1066"/>
      <c r="AY4" s="1066"/>
      <c r="AZ4" s="1066"/>
      <c r="BA4" s="1066"/>
      <c r="BB4" s="1066"/>
      <c r="BC4" s="1066"/>
      <c r="BD4" s="1066"/>
      <c r="BE4" s="1065"/>
      <c r="BF4" s="1065"/>
      <c r="BG4" s="1065"/>
      <c r="BH4" s="1065"/>
      <c r="BI4" s="1065"/>
      <c r="BJ4" s="1065"/>
      <c r="BK4" s="1065"/>
      <c r="BL4" s="1065"/>
      <c r="BM4" s="1065"/>
      <c r="BN4" s="1065"/>
      <c r="BO4" s="1065"/>
      <c r="BP4" s="1065"/>
      <c r="BQ4" s="1065"/>
      <c r="BR4" s="1065"/>
      <c r="BS4" s="1065"/>
      <c r="BT4" s="1065"/>
      <c r="BU4" s="1065"/>
      <c r="BV4" s="1065"/>
      <c r="BW4" s="1065"/>
      <c r="BX4" s="1065"/>
      <c r="BY4" s="1065"/>
      <c r="BZ4" s="1065"/>
      <c r="CA4" s="1065"/>
      <c r="CB4" s="1065"/>
      <c r="CC4" s="1065"/>
      <c r="CD4" s="1065"/>
      <c r="CE4" s="1065"/>
      <c r="CF4" s="1065"/>
      <c r="CG4" s="1065"/>
      <c r="CH4" s="1065"/>
      <c r="CI4" s="1065"/>
      <c r="CJ4" s="1065"/>
      <c r="CK4" s="1065"/>
      <c r="CL4" s="1065"/>
      <c r="CM4" s="1065"/>
      <c r="CN4" s="1065"/>
      <c r="CO4" s="1065"/>
      <c r="CP4" s="1065"/>
      <c r="CQ4" s="1065"/>
      <c r="CS4" s="1066" t="s">
        <v>521</v>
      </c>
      <c r="CT4" s="1066"/>
      <c r="CU4" s="1066"/>
      <c r="CV4" s="1066"/>
      <c r="CW4" s="1066"/>
      <c r="CX4" s="1066"/>
      <c r="CY4" s="1066"/>
      <c r="CZ4" s="1066"/>
      <c r="DA4" s="1065"/>
      <c r="DB4" s="1065"/>
      <c r="DC4" s="1065"/>
      <c r="DD4" s="1065"/>
      <c r="DE4" s="1065"/>
      <c r="DF4" s="1065"/>
      <c r="DG4" s="1065"/>
      <c r="DH4" s="1065"/>
      <c r="DI4" s="1065"/>
      <c r="DJ4" s="1065"/>
      <c r="DK4" s="1065"/>
      <c r="DL4" s="1065"/>
      <c r="DM4" s="1065"/>
      <c r="DN4" s="1065"/>
      <c r="DO4" s="1065"/>
      <c r="DP4" s="1065"/>
      <c r="DQ4" s="1065"/>
      <c r="DR4" s="1065"/>
      <c r="DS4" s="1065"/>
      <c r="DT4" s="1065"/>
      <c r="DU4" s="1065"/>
      <c r="DV4" s="1065"/>
      <c r="DW4" s="1065"/>
      <c r="DX4" s="1065"/>
      <c r="DY4" s="1065"/>
      <c r="DZ4" s="1065"/>
      <c r="EA4" s="1065"/>
      <c r="EB4" s="1065"/>
      <c r="EC4" s="1065"/>
      <c r="ED4" s="1065"/>
      <c r="EE4" s="1065"/>
      <c r="EF4" s="1065"/>
      <c r="EG4" s="1065"/>
      <c r="EH4" s="1065"/>
      <c r="EI4" s="1065"/>
      <c r="EJ4" s="1065"/>
      <c r="EK4" s="1065"/>
      <c r="EL4" s="1065"/>
      <c r="EM4" s="1065"/>
    </row>
    <row r="5" spans="1:143" ht="15" customHeight="1">
      <c r="A5" s="1077" t="s">
        <v>522</v>
      </c>
      <c r="B5" s="1077"/>
      <c r="C5" s="1077"/>
      <c r="D5" s="1077"/>
      <c r="E5" s="1077"/>
      <c r="F5" s="1077"/>
      <c r="G5" s="1077"/>
      <c r="H5" s="1077"/>
      <c r="I5" s="501" t="s">
        <v>523</v>
      </c>
      <c r="J5" s="1065"/>
      <c r="K5" s="1065"/>
      <c r="L5" s="1065"/>
      <c r="M5" s="502" t="s">
        <v>524</v>
      </c>
      <c r="N5" s="503"/>
      <c r="O5" s="1065"/>
      <c r="P5" s="1065"/>
      <c r="Q5" s="1065"/>
      <c r="R5" s="1065"/>
      <c r="S5" s="1065"/>
      <c r="T5" s="1065"/>
      <c r="U5" s="1065"/>
      <c r="V5" s="1065"/>
      <c r="W5" s="1065"/>
      <c r="X5" s="1065"/>
      <c r="Y5" s="1065"/>
      <c r="Z5" s="1065"/>
      <c r="AA5" s="1065"/>
      <c r="AB5" s="1065"/>
      <c r="AC5" s="1065"/>
      <c r="AD5" s="1065"/>
      <c r="AE5" s="1065"/>
      <c r="AF5" s="1065"/>
      <c r="AG5" s="1065"/>
      <c r="AH5" s="1065"/>
      <c r="AI5" s="1065"/>
      <c r="AJ5" s="503"/>
      <c r="AK5" s="1065"/>
      <c r="AL5" s="1065"/>
      <c r="AM5" s="1065"/>
      <c r="AN5" s="1065"/>
      <c r="AO5" s="1065"/>
      <c r="AP5" s="1065"/>
      <c r="AQ5" s="1065"/>
      <c r="AR5" s="1065"/>
      <c r="AS5" s="1065"/>
      <c r="AT5" s="503"/>
      <c r="AU5" s="504" t="s">
        <v>375</v>
      </c>
      <c r="AV5" s="505"/>
      <c r="AW5" s="1077" t="s">
        <v>522</v>
      </c>
      <c r="AX5" s="1077"/>
      <c r="AY5" s="1077"/>
      <c r="AZ5" s="1077"/>
      <c r="BA5" s="1077"/>
      <c r="BB5" s="1077"/>
      <c r="BC5" s="1077"/>
      <c r="BD5" s="1077"/>
      <c r="BE5" s="501" t="s">
        <v>523</v>
      </c>
      <c r="BF5" s="1065"/>
      <c r="BG5" s="1065"/>
      <c r="BH5" s="1065"/>
      <c r="BI5" s="502" t="s">
        <v>524</v>
      </c>
      <c r="BJ5" s="503"/>
      <c r="BK5" s="1065"/>
      <c r="BL5" s="1065"/>
      <c r="BM5" s="1065"/>
      <c r="BN5" s="1065"/>
      <c r="BO5" s="1065"/>
      <c r="BP5" s="1065"/>
      <c r="BQ5" s="1065"/>
      <c r="BR5" s="1065"/>
      <c r="BS5" s="1065"/>
      <c r="BT5" s="1065"/>
      <c r="BU5" s="1065"/>
      <c r="BV5" s="1065"/>
      <c r="BW5" s="1065"/>
      <c r="BX5" s="1065"/>
      <c r="BY5" s="1065"/>
      <c r="BZ5" s="1065"/>
      <c r="CA5" s="1065"/>
      <c r="CB5" s="1065"/>
      <c r="CC5" s="1065"/>
      <c r="CD5" s="1065"/>
      <c r="CE5" s="1065"/>
      <c r="CF5" s="503"/>
      <c r="CG5" s="1065"/>
      <c r="CH5" s="1065"/>
      <c r="CI5" s="1065"/>
      <c r="CJ5" s="1065"/>
      <c r="CK5" s="1065"/>
      <c r="CL5" s="1065"/>
      <c r="CM5" s="1065"/>
      <c r="CN5" s="1065"/>
      <c r="CO5" s="1065"/>
      <c r="CP5" s="503"/>
      <c r="CQ5" s="504" t="s">
        <v>375</v>
      </c>
      <c r="CR5" s="506"/>
      <c r="CS5" s="1077" t="s">
        <v>522</v>
      </c>
      <c r="CT5" s="1077"/>
      <c r="CU5" s="1077"/>
      <c r="CV5" s="1077"/>
      <c r="CW5" s="1077"/>
      <c r="CX5" s="1077"/>
      <c r="CY5" s="1077"/>
      <c r="CZ5" s="1077"/>
      <c r="DA5" s="501" t="s">
        <v>523</v>
      </c>
      <c r="DB5" s="1065"/>
      <c r="DC5" s="1065"/>
      <c r="DD5" s="1065"/>
      <c r="DE5" s="502" t="s">
        <v>524</v>
      </c>
      <c r="DF5" s="503"/>
      <c r="DG5" s="1065"/>
      <c r="DH5" s="1065"/>
      <c r="DI5" s="1065"/>
      <c r="DJ5" s="1065"/>
      <c r="DK5" s="1065"/>
      <c r="DL5" s="1065"/>
      <c r="DM5" s="1065"/>
      <c r="DN5" s="1065"/>
      <c r="DO5" s="1065"/>
      <c r="DP5" s="1065"/>
      <c r="DQ5" s="1065"/>
      <c r="DR5" s="1065"/>
      <c r="DS5" s="1065"/>
      <c r="DT5" s="1065"/>
      <c r="DU5" s="1065"/>
      <c r="DV5" s="1065"/>
      <c r="DW5" s="1065"/>
      <c r="DX5" s="1065"/>
      <c r="DY5" s="1065"/>
      <c r="DZ5" s="1065"/>
      <c r="EA5" s="1065"/>
      <c r="EB5" s="503"/>
      <c r="EC5" s="1065"/>
      <c r="ED5" s="1065"/>
      <c r="EE5" s="1065"/>
      <c r="EF5" s="1065"/>
      <c r="EG5" s="1065"/>
      <c r="EH5" s="1065"/>
      <c r="EI5" s="1065"/>
      <c r="EJ5" s="1065"/>
      <c r="EK5" s="1065"/>
      <c r="EL5" s="503"/>
      <c r="EM5" s="504" t="s">
        <v>375</v>
      </c>
    </row>
    <row r="6" spans="1:143" ht="15" customHeight="1">
      <c r="A6" s="1066" t="s">
        <v>730</v>
      </c>
      <c r="B6" s="1066"/>
      <c r="C6" s="1066"/>
      <c r="D6" s="1066"/>
      <c r="E6" s="1066"/>
      <c r="F6" s="1066"/>
      <c r="G6" s="1066"/>
      <c r="H6" s="1066"/>
      <c r="I6" s="1075" t="e">
        <f>RIGHT('Настройки УИК'!$B$2,(LEN('Настройки УИК'!$B$2)-FIND("№",'Настройки УИК'!$B$2)))</f>
        <v>#VALUE!</v>
      </c>
      <c r="J6" s="1075"/>
      <c r="K6" s="1075"/>
      <c r="L6" s="1075"/>
      <c r="M6" s="1075"/>
      <c r="N6" s="1075"/>
      <c r="O6" s="1075"/>
      <c r="P6" s="1075"/>
      <c r="Q6" s="1075"/>
      <c r="R6" s="1075"/>
      <c r="S6" s="1075"/>
      <c r="T6" s="1075"/>
      <c r="U6" s="1075"/>
      <c r="V6" s="1075"/>
      <c r="W6" s="1075"/>
      <c r="X6" s="1075"/>
      <c r="Y6" s="1075"/>
      <c r="Z6" s="1075"/>
      <c r="AA6" s="1075"/>
      <c r="AB6" s="1075"/>
      <c r="AC6" s="1075"/>
      <c r="AD6" s="1075"/>
      <c r="AE6" s="1075"/>
      <c r="AF6" s="1075"/>
      <c r="AG6" s="1075"/>
      <c r="AH6" s="1075"/>
      <c r="AI6" s="1075"/>
      <c r="AJ6" s="1075"/>
      <c r="AK6" s="1075"/>
      <c r="AL6" s="1075"/>
      <c r="AM6" s="1075"/>
      <c r="AN6" s="1075"/>
      <c r="AO6" s="1075"/>
      <c r="AP6" s="1075"/>
      <c r="AQ6" s="1075"/>
      <c r="AR6" s="1075"/>
      <c r="AS6" s="1075"/>
      <c r="AT6" s="1075"/>
      <c r="AU6" s="1075"/>
      <c r="AV6" s="187"/>
      <c r="AW6" s="1066" t="s">
        <v>730</v>
      </c>
      <c r="AX6" s="1066"/>
      <c r="AY6" s="1066"/>
      <c r="AZ6" s="1066"/>
      <c r="BA6" s="1066"/>
      <c r="BB6" s="1066"/>
      <c r="BC6" s="1066"/>
      <c r="BD6" s="1066"/>
      <c r="BE6" s="1075" t="e">
        <f>RIGHT('Настройки УИК'!$B$2,(LEN('Настройки УИК'!$B$2)-FIND("№",'Настройки УИК'!$B$2)))</f>
        <v>#VALUE!</v>
      </c>
      <c r="BF6" s="1075"/>
      <c r="BG6" s="1075"/>
      <c r="BH6" s="1075"/>
      <c r="BI6" s="1075"/>
      <c r="BJ6" s="1075"/>
      <c r="BK6" s="1075"/>
      <c r="BL6" s="1075"/>
      <c r="BM6" s="1075"/>
      <c r="BN6" s="1075"/>
      <c r="BO6" s="1075"/>
      <c r="BP6" s="1075"/>
      <c r="BQ6" s="1075"/>
      <c r="BR6" s="1075"/>
      <c r="BS6" s="1075"/>
      <c r="BT6" s="1075"/>
      <c r="BU6" s="1075"/>
      <c r="BV6" s="1075"/>
      <c r="BW6" s="1075"/>
      <c r="BX6" s="1075"/>
      <c r="BY6" s="1075"/>
      <c r="BZ6" s="1075"/>
      <c r="CA6" s="1075"/>
      <c r="CB6" s="1075"/>
      <c r="CC6" s="1075"/>
      <c r="CD6" s="1075"/>
      <c r="CE6" s="1075"/>
      <c r="CF6" s="1075"/>
      <c r="CG6" s="1075"/>
      <c r="CH6" s="1075"/>
      <c r="CI6" s="1075"/>
      <c r="CJ6" s="1075"/>
      <c r="CK6" s="1075"/>
      <c r="CL6" s="1075"/>
      <c r="CM6" s="1075"/>
      <c r="CN6" s="1075"/>
      <c r="CO6" s="1075"/>
      <c r="CP6" s="1075"/>
      <c r="CQ6" s="1075"/>
      <c r="CS6" s="1066" t="s">
        <v>730</v>
      </c>
      <c r="CT6" s="1066"/>
      <c r="CU6" s="1066"/>
      <c r="CV6" s="1066"/>
      <c r="CW6" s="1066"/>
      <c r="CX6" s="1066"/>
      <c r="CY6" s="1066"/>
      <c r="CZ6" s="1066"/>
      <c r="DA6" s="1075" t="e">
        <f>RIGHT('Настройки УИК'!$B$2,(LEN('Настройки УИК'!$B$2)-FIND("№",'Настройки УИК'!$B$2)))</f>
        <v>#VALUE!</v>
      </c>
      <c r="DB6" s="1075"/>
      <c r="DC6" s="1075"/>
      <c r="DD6" s="1075"/>
      <c r="DE6" s="1075"/>
      <c r="DF6" s="1075"/>
      <c r="DG6" s="1075"/>
      <c r="DH6" s="1075"/>
      <c r="DI6" s="1075"/>
      <c r="DJ6" s="1075"/>
      <c r="DK6" s="1075"/>
      <c r="DL6" s="1075"/>
      <c r="DM6" s="1075"/>
      <c r="DN6" s="1075"/>
      <c r="DO6" s="1075"/>
      <c r="DP6" s="1075"/>
      <c r="DQ6" s="1075"/>
      <c r="DR6" s="1075"/>
      <c r="DS6" s="1075"/>
      <c r="DT6" s="1075"/>
      <c r="DU6" s="1075"/>
      <c r="DV6" s="1075"/>
      <c r="DW6" s="1075"/>
      <c r="DX6" s="1075"/>
      <c r="DY6" s="1075"/>
      <c r="DZ6" s="1075"/>
      <c r="EA6" s="1075"/>
      <c r="EB6" s="1075"/>
      <c r="EC6" s="1075"/>
      <c r="ED6" s="1075"/>
      <c r="EE6" s="1075"/>
      <c r="EF6" s="1075"/>
      <c r="EG6" s="1075"/>
      <c r="EH6" s="1075"/>
      <c r="EI6" s="1075"/>
      <c r="EJ6" s="1075"/>
      <c r="EK6" s="1075"/>
      <c r="EL6" s="1075"/>
      <c r="EM6" s="1075"/>
    </row>
    <row r="7" spans="1:143" ht="15" customHeight="1">
      <c r="A7" s="1133" t="s">
        <v>526</v>
      </c>
      <c r="B7" s="1134"/>
      <c r="C7" s="1134"/>
      <c r="D7" s="1134"/>
      <c r="E7" s="1134"/>
      <c r="F7" s="1134"/>
      <c r="G7" s="1134"/>
      <c r="H7" s="1135"/>
      <c r="I7" s="1069"/>
      <c r="J7" s="1070"/>
      <c r="K7" s="1070"/>
      <c r="L7" s="1070"/>
      <c r="M7" s="1070"/>
      <c r="N7" s="1070"/>
      <c r="O7" s="1070"/>
      <c r="P7" s="1070"/>
      <c r="Q7" s="1070"/>
      <c r="R7" s="1070"/>
      <c r="S7" s="1070"/>
      <c r="T7" s="1070"/>
      <c r="U7" s="1070"/>
      <c r="V7" s="1070"/>
      <c r="W7" s="1070"/>
      <c r="X7" s="1070"/>
      <c r="Y7" s="1070"/>
      <c r="Z7" s="1070"/>
      <c r="AA7" s="1070"/>
      <c r="AB7" s="1070"/>
      <c r="AC7" s="1070"/>
      <c r="AD7" s="1070"/>
      <c r="AE7" s="1070"/>
      <c r="AF7" s="1070"/>
      <c r="AG7" s="1070"/>
      <c r="AH7" s="1070"/>
      <c r="AI7" s="1070"/>
      <c r="AJ7" s="1070"/>
      <c r="AK7" s="1070"/>
      <c r="AL7" s="1070"/>
      <c r="AM7" s="1070"/>
      <c r="AN7" s="1070"/>
      <c r="AO7" s="1070"/>
      <c r="AP7" s="1070"/>
      <c r="AQ7" s="1070"/>
      <c r="AR7" s="1070"/>
      <c r="AS7" s="1070"/>
      <c r="AT7" s="1070"/>
      <c r="AU7" s="1071"/>
      <c r="AV7" s="187"/>
      <c r="AW7" s="1133" t="s">
        <v>526</v>
      </c>
      <c r="AX7" s="1134"/>
      <c r="AY7" s="1134"/>
      <c r="AZ7" s="1134"/>
      <c r="BA7" s="1134"/>
      <c r="BB7" s="1134"/>
      <c r="BC7" s="1134"/>
      <c r="BD7" s="1135"/>
      <c r="BE7" s="1069"/>
      <c r="BF7" s="1070"/>
      <c r="BG7" s="1070"/>
      <c r="BH7" s="1070"/>
      <c r="BI7" s="1070"/>
      <c r="BJ7" s="1070"/>
      <c r="BK7" s="1070"/>
      <c r="BL7" s="1070"/>
      <c r="BM7" s="1070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  <c r="BX7" s="1070"/>
      <c r="BY7" s="1070"/>
      <c r="BZ7" s="1070"/>
      <c r="CA7" s="1070"/>
      <c r="CB7" s="1070"/>
      <c r="CC7" s="1070"/>
      <c r="CD7" s="1070"/>
      <c r="CE7" s="1070"/>
      <c r="CF7" s="1070"/>
      <c r="CG7" s="1070"/>
      <c r="CH7" s="1070"/>
      <c r="CI7" s="1070"/>
      <c r="CJ7" s="1070"/>
      <c r="CK7" s="1070"/>
      <c r="CL7" s="1070"/>
      <c r="CM7" s="1070"/>
      <c r="CN7" s="1070"/>
      <c r="CO7" s="1070"/>
      <c r="CP7" s="1070"/>
      <c r="CQ7" s="1071"/>
      <c r="CS7" s="1133" t="s">
        <v>526</v>
      </c>
      <c r="CT7" s="1134"/>
      <c r="CU7" s="1134"/>
      <c r="CV7" s="1134"/>
      <c r="CW7" s="1134"/>
      <c r="CX7" s="1134"/>
      <c r="CY7" s="1134"/>
      <c r="CZ7" s="1135"/>
      <c r="DA7" s="1069"/>
      <c r="DB7" s="1070"/>
      <c r="DC7" s="1070"/>
      <c r="DD7" s="1070"/>
      <c r="DE7" s="1070"/>
      <c r="DF7" s="1070"/>
      <c r="DG7" s="1070"/>
      <c r="DH7" s="1070"/>
      <c r="DI7" s="1070"/>
      <c r="DJ7" s="1070"/>
      <c r="DK7" s="1070"/>
      <c r="DL7" s="1070"/>
      <c r="DM7" s="1070"/>
      <c r="DN7" s="1070"/>
      <c r="DO7" s="1070"/>
      <c r="DP7" s="1070"/>
      <c r="DQ7" s="1070"/>
      <c r="DR7" s="1070"/>
      <c r="DS7" s="1070"/>
      <c r="DT7" s="1070"/>
      <c r="DU7" s="1070"/>
      <c r="DV7" s="1070"/>
      <c r="DW7" s="1070"/>
      <c r="DX7" s="1070"/>
      <c r="DY7" s="1070"/>
      <c r="DZ7" s="1070"/>
      <c r="EA7" s="1070"/>
      <c r="EB7" s="1070"/>
      <c r="EC7" s="1070"/>
      <c r="ED7" s="1070"/>
      <c r="EE7" s="1070"/>
      <c r="EF7" s="1070"/>
      <c r="EG7" s="1070"/>
      <c r="EH7" s="1070"/>
      <c r="EI7" s="1070"/>
      <c r="EJ7" s="1070"/>
      <c r="EK7" s="1070"/>
      <c r="EL7" s="1070"/>
      <c r="EM7" s="1071"/>
    </row>
    <row r="8" spans="1:143" ht="15" customHeight="1">
      <c r="A8" s="1066" t="s">
        <v>527</v>
      </c>
      <c r="B8" s="1066"/>
      <c r="C8" s="1066"/>
      <c r="D8" s="1066"/>
      <c r="E8" s="1066"/>
      <c r="F8" s="1066"/>
      <c r="G8" s="1066"/>
      <c r="H8" s="1066"/>
      <c r="I8" s="1065"/>
      <c r="J8" s="1065"/>
      <c r="K8" s="1065"/>
      <c r="L8" s="1065"/>
      <c r="M8" s="1065"/>
      <c r="N8" s="1065"/>
      <c r="O8" s="1065"/>
      <c r="P8" s="1065"/>
      <c r="Q8" s="1065"/>
      <c r="R8" s="1065"/>
      <c r="S8" s="1065"/>
      <c r="T8" s="1065"/>
      <c r="U8" s="1065"/>
      <c r="V8" s="1065"/>
      <c r="W8" s="1065"/>
      <c r="X8" s="1065"/>
      <c r="Y8" s="1065"/>
      <c r="Z8" s="1065"/>
      <c r="AA8" s="1065"/>
      <c r="AB8" s="1065"/>
      <c r="AC8" s="1065"/>
      <c r="AD8" s="1065"/>
      <c r="AE8" s="1065"/>
      <c r="AF8" s="1065"/>
      <c r="AG8" s="1065"/>
      <c r="AH8" s="1065"/>
      <c r="AI8" s="1065"/>
      <c r="AJ8" s="1065"/>
      <c r="AK8" s="1065"/>
      <c r="AL8" s="1065"/>
      <c r="AM8" s="1065"/>
      <c r="AN8" s="1065"/>
      <c r="AO8" s="1065"/>
      <c r="AP8" s="1065"/>
      <c r="AQ8" s="1065"/>
      <c r="AR8" s="1065"/>
      <c r="AS8" s="1065"/>
      <c r="AT8" s="1065"/>
      <c r="AU8" s="1065"/>
      <c r="AV8" s="187"/>
      <c r="AW8" s="1066" t="s">
        <v>527</v>
      </c>
      <c r="AX8" s="1066"/>
      <c r="AY8" s="1066"/>
      <c r="AZ8" s="1066"/>
      <c r="BA8" s="1066"/>
      <c r="BB8" s="1066"/>
      <c r="BC8" s="1066"/>
      <c r="BD8" s="1066"/>
      <c r="BE8" s="1065"/>
      <c r="BF8" s="1065"/>
      <c r="BG8" s="1065"/>
      <c r="BH8" s="1065"/>
      <c r="BI8" s="1065"/>
      <c r="BJ8" s="1065"/>
      <c r="BK8" s="1065"/>
      <c r="BL8" s="1065"/>
      <c r="BM8" s="1065"/>
      <c r="BN8" s="1065"/>
      <c r="BO8" s="1065"/>
      <c r="BP8" s="1065"/>
      <c r="BQ8" s="1065"/>
      <c r="BR8" s="1065"/>
      <c r="BS8" s="1065"/>
      <c r="BT8" s="1065"/>
      <c r="BU8" s="1065"/>
      <c r="BV8" s="1065"/>
      <c r="BW8" s="1065"/>
      <c r="BX8" s="1065"/>
      <c r="BY8" s="1065"/>
      <c r="BZ8" s="1065"/>
      <c r="CA8" s="1065"/>
      <c r="CB8" s="1065"/>
      <c r="CC8" s="1065"/>
      <c r="CD8" s="1065"/>
      <c r="CE8" s="1065"/>
      <c r="CF8" s="1065"/>
      <c r="CG8" s="1065"/>
      <c r="CH8" s="1065"/>
      <c r="CI8" s="1065"/>
      <c r="CJ8" s="1065"/>
      <c r="CK8" s="1065"/>
      <c r="CL8" s="1065"/>
      <c r="CM8" s="1065"/>
      <c r="CN8" s="1065"/>
      <c r="CO8" s="1065"/>
      <c r="CP8" s="1065"/>
      <c r="CQ8" s="1065"/>
      <c r="CS8" s="1066" t="s">
        <v>527</v>
      </c>
      <c r="CT8" s="1066"/>
      <c r="CU8" s="1066"/>
      <c r="CV8" s="1066"/>
      <c r="CW8" s="1066"/>
      <c r="CX8" s="1066"/>
      <c r="CY8" s="1066"/>
      <c r="CZ8" s="1066"/>
      <c r="DA8" s="1065"/>
      <c r="DB8" s="1065"/>
      <c r="DC8" s="1065"/>
      <c r="DD8" s="1065"/>
      <c r="DE8" s="1065"/>
      <c r="DF8" s="1065"/>
      <c r="DG8" s="1065"/>
      <c r="DH8" s="1065"/>
      <c r="DI8" s="1065"/>
      <c r="DJ8" s="1065"/>
      <c r="DK8" s="1065"/>
      <c r="DL8" s="1065"/>
      <c r="DM8" s="1065"/>
      <c r="DN8" s="1065"/>
      <c r="DO8" s="1065"/>
      <c r="DP8" s="1065"/>
      <c r="DQ8" s="1065"/>
      <c r="DR8" s="1065"/>
      <c r="DS8" s="1065"/>
      <c r="DT8" s="1065"/>
      <c r="DU8" s="1065"/>
      <c r="DV8" s="1065"/>
      <c r="DW8" s="1065"/>
      <c r="DX8" s="1065"/>
      <c r="DY8" s="1065"/>
      <c r="DZ8" s="1065"/>
      <c r="EA8" s="1065"/>
      <c r="EB8" s="1065"/>
      <c r="EC8" s="1065"/>
      <c r="ED8" s="1065"/>
      <c r="EE8" s="1065"/>
      <c r="EF8" s="1065"/>
      <c r="EG8" s="1065"/>
      <c r="EH8" s="1065"/>
      <c r="EI8" s="1065"/>
      <c r="EJ8" s="1065"/>
      <c r="EK8" s="1065"/>
      <c r="EL8" s="1065"/>
      <c r="EM8" s="1065"/>
    </row>
    <row r="9" spans="1:143" ht="33" customHeight="1">
      <c r="A9" s="1066" t="s">
        <v>528</v>
      </c>
      <c r="B9" s="1066"/>
      <c r="C9" s="1066"/>
      <c r="D9" s="1066"/>
      <c r="E9" s="1066"/>
      <c r="F9" s="1066"/>
      <c r="G9" s="1066"/>
      <c r="H9" s="1066"/>
      <c r="I9" s="1074" t="e">
        <f>'Настройки УИК'!$I$43</f>
        <v>#N/A</v>
      </c>
      <c r="J9" s="1075"/>
      <c r="K9" s="1075"/>
      <c r="L9" s="1075"/>
      <c r="M9" s="1075"/>
      <c r="N9" s="1075"/>
      <c r="O9" s="1075"/>
      <c r="P9" s="1075"/>
      <c r="Q9" s="1075"/>
      <c r="R9" s="1075"/>
      <c r="S9" s="1075"/>
      <c r="T9" s="1075"/>
      <c r="U9" s="1075"/>
      <c r="V9" s="1075"/>
      <c r="W9" s="1075"/>
      <c r="X9" s="1075"/>
      <c r="Y9" s="1075"/>
      <c r="Z9" s="1075"/>
      <c r="AA9" s="1075"/>
      <c r="AB9" s="1075"/>
      <c r="AC9" s="1075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075"/>
      <c r="AO9" s="1075"/>
      <c r="AP9" s="1075"/>
      <c r="AQ9" s="1075"/>
      <c r="AR9" s="1075"/>
      <c r="AS9" s="1075"/>
      <c r="AT9" s="1075"/>
      <c r="AU9" s="1075"/>
      <c r="AV9" s="187"/>
      <c r="AW9" s="1066" t="s">
        <v>528</v>
      </c>
      <c r="AX9" s="1066"/>
      <c r="AY9" s="1066"/>
      <c r="AZ9" s="1066"/>
      <c r="BA9" s="1066"/>
      <c r="BB9" s="1066"/>
      <c r="BC9" s="1066"/>
      <c r="BD9" s="1066"/>
      <c r="BE9" s="1074" t="e">
        <f>'Настройки УИК'!$I$43</f>
        <v>#N/A</v>
      </c>
      <c r="BF9" s="1075"/>
      <c r="BG9" s="1075"/>
      <c r="BH9" s="1075"/>
      <c r="BI9" s="1075"/>
      <c r="BJ9" s="1075"/>
      <c r="BK9" s="1075"/>
      <c r="BL9" s="1075"/>
      <c r="BM9" s="1075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  <c r="BX9" s="1075"/>
      <c r="BY9" s="1075"/>
      <c r="BZ9" s="1075"/>
      <c r="CA9" s="1075"/>
      <c r="CB9" s="1075"/>
      <c r="CC9" s="1075"/>
      <c r="CD9" s="1075"/>
      <c r="CE9" s="1075"/>
      <c r="CF9" s="1075"/>
      <c r="CG9" s="1075"/>
      <c r="CH9" s="1075"/>
      <c r="CI9" s="1075"/>
      <c r="CJ9" s="1075"/>
      <c r="CK9" s="1075"/>
      <c r="CL9" s="1075"/>
      <c r="CM9" s="1075"/>
      <c r="CN9" s="1075"/>
      <c r="CO9" s="1075"/>
      <c r="CP9" s="1075"/>
      <c r="CQ9" s="1075"/>
      <c r="CS9" s="1066" t="s">
        <v>528</v>
      </c>
      <c r="CT9" s="1066"/>
      <c r="CU9" s="1066"/>
      <c r="CV9" s="1066"/>
      <c r="CW9" s="1066"/>
      <c r="CX9" s="1066"/>
      <c r="CY9" s="1066"/>
      <c r="CZ9" s="1066"/>
      <c r="DA9" s="1074" t="e">
        <f>'Настройки УИК'!$I$43</f>
        <v>#N/A</v>
      </c>
      <c r="DB9" s="1075"/>
      <c r="DC9" s="1075"/>
      <c r="DD9" s="1075"/>
      <c r="DE9" s="1075"/>
      <c r="DF9" s="1075"/>
      <c r="DG9" s="1075"/>
      <c r="DH9" s="1075"/>
      <c r="DI9" s="1075"/>
      <c r="DJ9" s="1075"/>
      <c r="DK9" s="1075"/>
      <c r="DL9" s="1075"/>
      <c r="DM9" s="1075"/>
      <c r="DN9" s="1075"/>
      <c r="DO9" s="1075"/>
      <c r="DP9" s="1075"/>
      <c r="DQ9" s="1075"/>
      <c r="DR9" s="1075"/>
      <c r="DS9" s="1075"/>
      <c r="DT9" s="1075"/>
      <c r="DU9" s="1075"/>
      <c r="DV9" s="1075"/>
      <c r="DW9" s="1075"/>
      <c r="DX9" s="1075"/>
      <c r="DY9" s="1075"/>
      <c r="DZ9" s="1075"/>
      <c r="EA9" s="1075"/>
      <c r="EB9" s="1075"/>
      <c r="EC9" s="1075"/>
      <c r="ED9" s="1075"/>
      <c r="EE9" s="1075"/>
      <c r="EF9" s="1075"/>
      <c r="EG9" s="1075"/>
      <c r="EH9" s="1075"/>
      <c r="EI9" s="1075"/>
      <c r="EJ9" s="1075"/>
      <c r="EK9" s="1075"/>
      <c r="EL9" s="1075"/>
      <c r="EM9" s="1075"/>
    </row>
    <row r="10" spans="1:143" ht="66" customHeight="1">
      <c r="A10" s="1066" t="s">
        <v>529</v>
      </c>
      <c r="B10" s="1066"/>
      <c r="C10" s="1066"/>
      <c r="D10" s="1066"/>
      <c r="E10" s="1066"/>
      <c r="F10" s="1066"/>
      <c r="G10" s="1066"/>
      <c r="H10" s="1066"/>
      <c r="I10" s="1065"/>
      <c r="J10" s="1065"/>
      <c r="K10" s="1065"/>
      <c r="L10" s="1065"/>
      <c r="M10" s="1065"/>
      <c r="N10" s="1065"/>
      <c r="O10" s="1065"/>
      <c r="P10" s="1065"/>
      <c r="Q10" s="1065"/>
      <c r="R10" s="1065"/>
      <c r="S10" s="1065"/>
      <c r="T10" s="1065"/>
      <c r="U10" s="1065"/>
      <c r="V10" s="1065"/>
      <c r="W10" s="1065"/>
      <c r="X10" s="1065"/>
      <c r="Y10" s="1065"/>
      <c r="Z10" s="1065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1065"/>
      <c r="AV10" s="187"/>
      <c r="AW10" s="1066" t="s">
        <v>529</v>
      </c>
      <c r="AX10" s="1066"/>
      <c r="AY10" s="1066"/>
      <c r="AZ10" s="1066"/>
      <c r="BA10" s="1066"/>
      <c r="BB10" s="1066"/>
      <c r="BC10" s="1066"/>
      <c r="BD10" s="1066"/>
      <c r="BE10" s="1065"/>
      <c r="BF10" s="1065"/>
      <c r="BG10" s="1065"/>
      <c r="BH10" s="1065"/>
      <c r="BI10" s="1065"/>
      <c r="BJ10" s="1065"/>
      <c r="BK10" s="1065"/>
      <c r="BL10" s="1065"/>
      <c r="BM10" s="1065"/>
      <c r="BN10" s="1065"/>
      <c r="BO10" s="1065"/>
      <c r="BP10" s="1065"/>
      <c r="BQ10" s="1065"/>
      <c r="BR10" s="1065"/>
      <c r="BS10" s="1065"/>
      <c r="BT10" s="1065"/>
      <c r="BU10" s="1065"/>
      <c r="BV10" s="1065"/>
      <c r="BW10" s="1065"/>
      <c r="BX10" s="1065"/>
      <c r="BY10" s="1065"/>
      <c r="BZ10" s="1065"/>
      <c r="CA10" s="1065"/>
      <c r="CB10" s="1065"/>
      <c r="CC10" s="1065"/>
      <c r="CD10" s="1065"/>
      <c r="CE10" s="1065"/>
      <c r="CF10" s="1065"/>
      <c r="CG10" s="1065"/>
      <c r="CH10" s="1065"/>
      <c r="CI10" s="1065"/>
      <c r="CJ10" s="1065"/>
      <c r="CK10" s="1065"/>
      <c r="CL10" s="1065"/>
      <c r="CM10" s="1065"/>
      <c r="CN10" s="1065"/>
      <c r="CO10" s="1065"/>
      <c r="CP10" s="1065"/>
      <c r="CQ10" s="1065"/>
      <c r="CS10" s="1066" t="s">
        <v>529</v>
      </c>
      <c r="CT10" s="1066"/>
      <c r="CU10" s="1066"/>
      <c r="CV10" s="1066"/>
      <c r="CW10" s="1066"/>
      <c r="CX10" s="1066"/>
      <c r="CY10" s="1066"/>
      <c r="CZ10" s="1066"/>
      <c r="DA10" s="1065"/>
      <c r="DB10" s="1065"/>
      <c r="DC10" s="1065"/>
      <c r="DD10" s="1065"/>
      <c r="DE10" s="1065"/>
      <c r="DF10" s="1065"/>
      <c r="DG10" s="1065"/>
      <c r="DH10" s="1065"/>
      <c r="DI10" s="1065"/>
      <c r="DJ10" s="1065"/>
      <c r="DK10" s="1065"/>
      <c r="DL10" s="1065"/>
      <c r="DM10" s="1065"/>
      <c r="DN10" s="1065"/>
      <c r="DO10" s="1065"/>
      <c r="DP10" s="1065"/>
      <c r="DQ10" s="1065"/>
      <c r="DR10" s="1065"/>
      <c r="DS10" s="1065"/>
      <c r="DT10" s="1065"/>
      <c r="DU10" s="1065"/>
      <c r="DV10" s="1065"/>
      <c r="DW10" s="1065"/>
      <c r="DX10" s="1065"/>
      <c r="DY10" s="1065"/>
      <c r="DZ10" s="1065"/>
      <c r="EA10" s="1065"/>
      <c r="EB10" s="1065"/>
      <c r="EC10" s="1065"/>
      <c r="ED10" s="1065"/>
      <c r="EE10" s="1065"/>
      <c r="EF10" s="1065"/>
      <c r="EG10" s="1065"/>
      <c r="EH10" s="1065"/>
      <c r="EI10" s="1065"/>
      <c r="EJ10" s="1065"/>
      <c r="EK10" s="1065"/>
      <c r="EL10" s="1065"/>
      <c r="EM10" s="1065"/>
    </row>
    <row r="11" spans="1:143" ht="15" customHeight="1">
      <c r="A11" s="1066" t="s">
        <v>731</v>
      </c>
      <c r="B11" s="1066"/>
      <c r="C11" s="1066"/>
      <c r="D11" s="1066"/>
      <c r="E11" s="1066"/>
      <c r="F11" s="1066"/>
      <c r="G11" s="1066"/>
      <c r="H11" s="1066"/>
      <c r="I11" s="536" t="s">
        <v>523</v>
      </c>
      <c r="J11" s="1065"/>
      <c r="K11" s="1065"/>
      <c r="L11" s="1065"/>
      <c r="M11" s="537" t="s">
        <v>524</v>
      </c>
      <c r="N11" s="538"/>
      <c r="O11" s="1065"/>
      <c r="P11" s="1065"/>
      <c r="Q11" s="1065"/>
      <c r="R11" s="1065"/>
      <c r="S11" s="1065"/>
      <c r="T11" s="1065"/>
      <c r="U11" s="1065"/>
      <c r="V11" s="1065"/>
      <c r="W11" s="1065"/>
      <c r="X11" s="1065"/>
      <c r="Y11" s="1065"/>
      <c r="Z11" s="1065"/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538"/>
      <c r="AK11" s="1065"/>
      <c r="AL11" s="1065"/>
      <c r="AM11" s="1065"/>
      <c r="AN11" s="1065"/>
      <c r="AO11" s="1065"/>
      <c r="AP11" s="1065"/>
      <c r="AQ11" s="1065"/>
      <c r="AR11" s="1065"/>
      <c r="AS11" s="1065"/>
      <c r="AT11" s="538"/>
      <c r="AU11" s="539" t="s">
        <v>375</v>
      </c>
      <c r="AV11" s="187"/>
      <c r="AW11" s="1066" t="s">
        <v>731</v>
      </c>
      <c r="AX11" s="1066"/>
      <c r="AY11" s="1066"/>
      <c r="AZ11" s="1066"/>
      <c r="BA11" s="1066"/>
      <c r="BB11" s="1066"/>
      <c r="BC11" s="1066"/>
      <c r="BD11" s="1066"/>
      <c r="BE11" s="536" t="s">
        <v>523</v>
      </c>
      <c r="BF11" s="1065"/>
      <c r="BG11" s="1065"/>
      <c r="BH11" s="1065"/>
      <c r="BI11" s="537" t="s">
        <v>524</v>
      </c>
      <c r="BJ11" s="538"/>
      <c r="BK11" s="1065"/>
      <c r="BL11" s="1065"/>
      <c r="BM11" s="1065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  <c r="BX11" s="1065"/>
      <c r="BY11" s="1065"/>
      <c r="BZ11" s="1065"/>
      <c r="CA11" s="1065"/>
      <c r="CB11" s="1065"/>
      <c r="CC11" s="1065"/>
      <c r="CD11" s="1065"/>
      <c r="CE11" s="1065"/>
      <c r="CF11" s="538"/>
      <c r="CG11" s="1065"/>
      <c r="CH11" s="1065"/>
      <c r="CI11" s="1065"/>
      <c r="CJ11" s="1065"/>
      <c r="CK11" s="1065"/>
      <c r="CL11" s="1065"/>
      <c r="CM11" s="1065"/>
      <c r="CN11" s="1065"/>
      <c r="CO11" s="1065"/>
      <c r="CP11" s="538"/>
      <c r="CQ11" s="539" t="s">
        <v>375</v>
      </c>
      <c r="CS11" s="1066" t="s">
        <v>731</v>
      </c>
      <c r="CT11" s="1066"/>
      <c r="CU11" s="1066"/>
      <c r="CV11" s="1066"/>
      <c r="CW11" s="1066"/>
      <c r="CX11" s="1066"/>
      <c r="CY11" s="1066"/>
      <c r="CZ11" s="1066"/>
      <c r="DA11" s="536" t="s">
        <v>523</v>
      </c>
      <c r="DB11" s="1065"/>
      <c r="DC11" s="1065"/>
      <c r="DD11" s="1065"/>
      <c r="DE11" s="537" t="s">
        <v>524</v>
      </c>
      <c r="DF11" s="538"/>
      <c r="DG11" s="1065"/>
      <c r="DH11" s="1065"/>
      <c r="DI11" s="1065"/>
      <c r="DJ11" s="1065"/>
      <c r="DK11" s="1065"/>
      <c r="DL11" s="1065"/>
      <c r="DM11" s="1065"/>
      <c r="DN11" s="1065"/>
      <c r="DO11" s="1065"/>
      <c r="DP11" s="1065"/>
      <c r="DQ11" s="1065"/>
      <c r="DR11" s="1065"/>
      <c r="DS11" s="1065"/>
      <c r="DT11" s="1065"/>
      <c r="DU11" s="1065"/>
      <c r="DV11" s="1065"/>
      <c r="DW11" s="1065"/>
      <c r="DX11" s="1065"/>
      <c r="DY11" s="1065"/>
      <c r="DZ11" s="1065"/>
      <c r="EA11" s="1065"/>
      <c r="EB11" s="538"/>
      <c r="EC11" s="1065"/>
      <c r="ED11" s="1065"/>
      <c r="EE11" s="1065"/>
      <c r="EF11" s="1065"/>
      <c r="EG11" s="1065"/>
      <c r="EH11" s="1065"/>
      <c r="EI11" s="1065"/>
      <c r="EJ11" s="1065"/>
      <c r="EK11" s="1065"/>
      <c r="EL11" s="538"/>
      <c r="EM11" s="539" t="s">
        <v>375</v>
      </c>
    </row>
    <row r="12" spans="1:143" ht="15" customHeight="1">
      <c r="A12" s="1066" t="s">
        <v>732</v>
      </c>
      <c r="B12" s="1066"/>
      <c r="C12" s="1066"/>
      <c r="D12" s="1066"/>
      <c r="E12" s="1066"/>
      <c r="F12" s="1066"/>
      <c r="G12" s="1066"/>
      <c r="H12" s="1066"/>
      <c r="I12" s="536" t="s">
        <v>523</v>
      </c>
      <c r="J12" s="1065"/>
      <c r="K12" s="1065"/>
      <c r="L12" s="1065"/>
      <c r="M12" s="540" t="s">
        <v>524</v>
      </c>
      <c r="N12" s="538"/>
      <c r="O12" s="1065"/>
      <c r="P12" s="1065"/>
      <c r="Q12" s="1065"/>
      <c r="R12" s="1065"/>
      <c r="S12" s="1065"/>
      <c r="T12" s="1065"/>
      <c r="U12" s="1065"/>
      <c r="V12" s="1065"/>
      <c r="W12" s="1065"/>
      <c r="X12" s="1065"/>
      <c r="Y12" s="1065"/>
      <c r="Z12" s="1065"/>
      <c r="AA12" s="1065"/>
      <c r="AB12" s="1065"/>
      <c r="AC12" s="1065"/>
      <c r="AD12" s="1065"/>
      <c r="AE12" s="1065"/>
      <c r="AF12" s="1065"/>
      <c r="AG12" s="1065"/>
      <c r="AH12" s="1065"/>
      <c r="AI12" s="1065"/>
      <c r="AJ12" s="538"/>
      <c r="AK12" s="1065"/>
      <c r="AL12" s="1065"/>
      <c r="AM12" s="1065"/>
      <c r="AN12" s="1065"/>
      <c r="AO12" s="1065"/>
      <c r="AP12" s="1065"/>
      <c r="AQ12" s="1065"/>
      <c r="AR12" s="1065"/>
      <c r="AS12" s="1065"/>
      <c r="AT12" s="538"/>
      <c r="AU12" s="539" t="s">
        <v>375</v>
      </c>
      <c r="AV12" s="187"/>
      <c r="AW12" s="1066" t="s">
        <v>732</v>
      </c>
      <c r="AX12" s="1066"/>
      <c r="AY12" s="1066"/>
      <c r="AZ12" s="1066"/>
      <c r="BA12" s="1066"/>
      <c r="BB12" s="1066"/>
      <c r="BC12" s="1066"/>
      <c r="BD12" s="1066"/>
      <c r="BE12" s="536" t="s">
        <v>523</v>
      </c>
      <c r="BF12" s="1065"/>
      <c r="BG12" s="1065"/>
      <c r="BH12" s="1065"/>
      <c r="BI12" s="540" t="s">
        <v>524</v>
      </c>
      <c r="BJ12" s="538"/>
      <c r="BK12" s="1065"/>
      <c r="BL12" s="1065"/>
      <c r="BM12" s="1065"/>
      <c r="BN12" s="1065"/>
      <c r="BO12" s="1065"/>
      <c r="BP12" s="1065"/>
      <c r="BQ12" s="1065"/>
      <c r="BR12" s="1065"/>
      <c r="BS12" s="1065"/>
      <c r="BT12" s="1065"/>
      <c r="BU12" s="1065"/>
      <c r="BV12" s="1065"/>
      <c r="BW12" s="1065"/>
      <c r="BX12" s="1065"/>
      <c r="BY12" s="1065"/>
      <c r="BZ12" s="1065"/>
      <c r="CA12" s="1065"/>
      <c r="CB12" s="1065"/>
      <c r="CC12" s="1065"/>
      <c r="CD12" s="1065"/>
      <c r="CE12" s="1065"/>
      <c r="CF12" s="538"/>
      <c r="CG12" s="1065"/>
      <c r="CH12" s="1065"/>
      <c r="CI12" s="1065"/>
      <c r="CJ12" s="1065"/>
      <c r="CK12" s="1065"/>
      <c r="CL12" s="1065"/>
      <c r="CM12" s="1065"/>
      <c r="CN12" s="1065"/>
      <c r="CO12" s="1065"/>
      <c r="CP12" s="538"/>
      <c r="CQ12" s="539" t="s">
        <v>375</v>
      </c>
      <c r="CS12" s="1066" t="s">
        <v>732</v>
      </c>
      <c r="CT12" s="1066"/>
      <c r="CU12" s="1066"/>
      <c r="CV12" s="1066"/>
      <c r="CW12" s="1066"/>
      <c r="CX12" s="1066"/>
      <c r="CY12" s="1066"/>
      <c r="CZ12" s="1066"/>
      <c r="DA12" s="536" t="s">
        <v>523</v>
      </c>
      <c r="DB12" s="1065"/>
      <c r="DC12" s="1065"/>
      <c r="DD12" s="1065"/>
      <c r="DE12" s="540" t="s">
        <v>524</v>
      </c>
      <c r="DF12" s="538"/>
      <c r="DG12" s="1065"/>
      <c r="DH12" s="1065"/>
      <c r="DI12" s="1065"/>
      <c r="DJ12" s="1065"/>
      <c r="DK12" s="1065"/>
      <c r="DL12" s="1065"/>
      <c r="DM12" s="1065"/>
      <c r="DN12" s="1065"/>
      <c r="DO12" s="1065"/>
      <c r="DP12" s="1065"/>
      <c r="DQ12" s="1065"/>
      <c r="DR12" s="1065"/>
      <c r="DS12" s="1065"/>
      <c r="DT12" s="1065"/>
      <c r="DU12" s="1065"/>
      <c r="DV12" s="1065"/>
      <c r="DW12" s="1065"/>
      <c r="DX12" s="1065"/>
      <c r="DY12" s="1065"/>
      <c r="DZ12" s="1065"/>
      <c r="EA12" s="1065"/>
      <c r="EB12" s="538"/>
      <c r="EC12" s="1065"/>
      <c r="ED12" s="1065"/>
      <c r="EE12" s="1065"/>
      <c r="EF12" s="1065"/>
      <c r="EG12" s="1065"/>
      <c r="EH12" s="1065"/>
      <c r="EI12" s="1065"/>
      <c r="EJ12" s="1065"/>
      <c r="EK12" s="1065"/>
      <c r="EL12" s="538"/>
      <c r="EM12" s="539" t="s">
        <v>375</v>
      </c>
    </row>
    <row r="13" spans="1:143" ht="15" customHeight="1">
      <c r="A13" s="1066" t="s">
        <v>733</v>
      </c>
      <c r="B13" s="1066"/>
      <c r="C13" s="1066"/>
      <c r="D13" s="1066"/>
      <c r="E13" s="1066"/>
      <c r="F13" s="1066"/>
      <c r="G13" s="1066"/>
      <c r="H13" s="1066"/>
      <c r="I13" s="1073"/>
      <c r="J13" s="1073"/>
      <c r="K13" s="1073"/>
      <c r="L13" s="1073"/>
      <c r="M13" s="1073"/>
      <c r="N13" s="1073"/>
      <c r="O13" s="1073"/>
      <c r="P13" s="1073"/>
      <c r="Q13" s="1073"/>
      <c r="R13" s="1073"/>
      <c r="S13" s="1073"/>
      <c r="T13" s="1073"/>
      <c r="U13" s="1073"/>
      <c r="V13" s="1073"/>
      <c r="W13" s="1073"/>
      <c r="X13" s="1073"/>
      <c r="Y13" s="1073"/>
      <c r="Z13" s="1073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073"/>
      <c r="AO13" s="1073"/>
      <c r="AP13" s="1073"/>
      <c r="AQ13" s="1073"/>
      <c r="AR13" s="1073"/>
      <c r="AS13" s="1073"/>
      <c r="AT13" s="1073"/>
      <c r="AU13" s="1073"/>
      <c r="AV13" s="187"/>
      <c r="AW13" s="1066" t="s">
        <v>733</v>
      </c>
      <c r="AX13" s="1066"/>
      <c r="AY13" s="1066"/>
      <c r="AZ13" s="1066"/>
      <c r="BA13" s="1066"/>
      <c r="BB13" s="1066"/>
      <c r="BC13" s="1066"/>
      <c r="BD13" s="1066"/>
      <c r="BE13" s="1073"/>
      <c r="BF13" s="1073"/>
      <c r="BG13" s="1073"/>
      <c r="BH13" s="1073"/>
      <c r="BI13" s="1073"/>
      <c r="BJ13" s="1073"/>
      <c r="BK13" s="1073"/>
      <c r="BL13" s="1073"/>
      <c r="BM13" s="1073"/>
      <c r="BN13" s="1073"/>
      <c r="BO13" s="1073"/>
      <c r="BP13" s="1073"/>
      <c r="BQ13" s="1073"/>
      <c r="BR13" s="1073"/>
      <c r="BS13" s="1073"/>
      <c r="BT13" s="1073"/>
      <c r="BU13" s="1073"/>
      <c r="BV13" s="1073"/>
      <c r="BW13" s="1073"/>
      <c r="BX13" s="1073"/>
      <c r="BY13" s="1073"/>
      <c r="BZ13" s="1073"/>
      <c r="CA13" s="1073"/>
      <c r="CB13" s="1073"/>
      <c r="CC13" s="1073"/>
      <c r="CD13" s="1073"/>
      <c r="CE13" s="1073"/>
      <c r="CF13" s="1073"/>
      <c r="CG13" s="1073"/>
      <c r="CH13" s="1073"/>
      <c r="CI13" s="1073"/>
      <c r="CJ13" s="1073"/>
      <c r="CK13" s="1073"/>
      <c r="CL13" s="1073"/>
      <c r="CM13" s="1073"/>
      <c r="CN13" s="1073"/>
      <c r="CO13" s="1073"/>
      <c r="CP13" s="1073"/>
      <c r="CQ13" s="1073"/>
      <c r="CS13" s="1066" t="s">
        <v>733</v>
      </c>
      <c r="CT13" s="1066"/>
      <c r="CU13" s="1066"/>
      <c r="CV13" s="1066"/>
      <c r="CW13" s="1066"/>
      <c r="CX13" s="1066"/>
      <c r="CY13" s="1066"/>
      <c r="CZ13" s="1066"/>
      <c r="DA13" s="1073"/>
      <c r="DB13" s="1073"/>
      <c r="DC13" s="1073"/>
      <c r="DD13" s="1073"/>
      <c r="DE13" s="1073"/>
      <c r="DF13" s="1073"/>
      <c r="DG13" s="1073"/>
      <c r="DH13" s="1073"/>
      <c r="DI13" s="1073"/>
      <c r="DJ13" s="1073"/>
      <c r="DK13" s="1073"/>
      <c r="DL13" s="1073"/>
      <c r="DM13" s="1073"/>
      <c r="DN13" s="1073"/>
      <c r="DO13" s="1073"/>
      <c r="DP13" s="1073"/>
      <c r="DQ13" s="1073"/>
      <c r="DR13" s="1073"/>
      <c r="DS13" s="1073"/>
      <c r="DT13" s="1073"/>
      <c r="DU13" s="1073"/>
      <c r="DV13" s="1073"/>
      <c r="DW13" s="1073"/>
      <c r="DX13" s="1073"/>
      <c r="DY13" s="1073"/>
      <c r="DZ13" s="1073"/>
      <c r="EA13" s="1073"/>
      <c r="EB13" s="1073"/>
      <c r="EC13" s="1073"/>
      <c r="ED13" s="1073"/>
      <c r="EE13" s="1073"/>
      <c r="EF13" s="1073"/>
      <c r="EG13" s="1073"/>
      <c r="EH13" s="1073"/>
      <c r="EI13" s="1073"/>
      <c r="EJ13" s="1073"/>
      <c r="EK13" s="1073"/>
      <c r="EL13" s="1073"/>
      <c r="EM13" s="1073"/>
    </row>
    <row r="14" spans="1:143" ht="15" customHeight="1">
      <c r="A14" s="1066" t="s">
        <v>734</v>
      </c>
      <c r="B14" s="1066"/>
      <c r="C14" s="1066"/>
      <c r="D14" s="1066"/>
      <c r="E14" s="1066"/>
      <c r="F14" s="1066"/>
      <c r="G14" s="1066"/>
      <c r="H14" s="1066"/>
      <c r="I14" s="1065"/>
      <c r="J14" s="1065"/>
      <c r="K14" s="1065"/>
      <c r="L14" s="1065"/>
      <c r="M14" s="1065"/>
      <c r="N14" s="1065"/>
      <c r="O14" s="1065"/>
      <c r="P14" s="1065"/>
      <c r="Q14" s="1065"/>
      <c r="R14" s="1065"/>
      <c r="S14" s="1065"/>
      <c r="T14" s="1065"/>
      <c r="U14" s="1065"/>
      <c r="V14" s="1065"/>
      <c r="W14" s="1065"/>
      <c r="X14" s="1065"/>
      <c r="Y14" s="1065"/>
      <c r="Z14" s="1065"/>
      <c r="AA14" s="1065"/>
      <c r="AB14" s="1065"/>
      <c r="AC14" s="1065"/>
      <c r="AD14" s="1065"/>
      <c r="AE14" s="1065"/>
      <c r="AF14" s="1065"/>
      <c r="AG14" s="1065"/>
      <c r="AH14" s="1065"/>
      <c r="AI14" s="1065"/>
      <c r="AJ14" s="1065"/>
      <c r="AK14" s="1065"/>
      <c r="AL14" s="1065"/>
      <c r="AM14" s="1065"/>
      <c r="AN14" s="1065"/>
      <c r="AO14" s="1065"/>
      <c r="AP14" s="1065"/>
      <c r="AQ14" s="1065"/>
      <c r="AR14" s="1065"/>
      <c r="AS14" s="1065"/>
      <c r="AT14" s="1065"/>
      <c r="AU14" s="1065"/>
      <c r="AV14" s="187"/>
      <c r="AW14" s="1066" t="s">
        <v>734</v>
      </c>
      <c r="AX14" s="1066"/>
      <c r="AY14" s="1066"/>
      <c r="AZ14" s="1066"/>
      <c r="BA14" s="1066"/>
      <c r="BB14" s="1066"/>
      <c r="BC14" s="1066"/>
      <c r="BD14" s="1066"/>
      <c r="BE14" s="1065"/>
      <c r="BF14" s="1065"/>
      <c r="BG14" s="1065"/>
      <c r="BH14" s="1065"/>
      <c r="BI14" s="1065"/>
      <c r="BJ14" s="1065"/>
      <c r="BK14" s="1065"/>
      <c r="BL14" s="1065"/>
      <c r="BM14" s="1065"/>
      <c r="BN14" s="1065"/>
      <c r="BO14" s="1065"/>
      <c r="BP14" s="1065"/>
      <c r="BQ14" s="1065"/>
      <c r="BR14" s="1065"/>
      <c r="BS14" s="1065"/>
      <c r="BT14" s="1065"/>
      <c r="BU14" s="1065"/>
      <c r="BV14" s="1065"/>
      <c r="BW14" s="1065"/>
      <c r="BX14" s="1065"/>
      <c r="BY14" s="1065"/>
      <c r="BZ14" s="1065"/>
      <c r="CA14" s="1065"/>
      <c r="CB14" s="1065"/>
      <c r="CC14" s="1065"/>
      <c r="CD14" s="1065"/>
      <c r="CE14" s="1065"/>
      <c r="CF14" s="1065"/>
      <c r="CG14" s="1065"/>
      <c r="CH14" s="1065"/>
      <c r="CI14" s="1065"/>
      <c r="CJ14" s="1065"/>
      <c r="CK14" s="1065"/>
      <c r="CL14" s="1065"/>
      <c r="CM14" s="1065"/>
      <c r="CN14" s="1065"/>
      <c r="CO14" s="1065"/>
      <c r="CP14" s="1065"/>
      <c r="CQ14" s="1065"/>
      <c r="CS14" s="1066" t="s">
        <v>734</v>
      </c>
      <c r="CT14" s="1066"/>
      <c r="CU14" s="1066"/>
      <c r="CV14" s="1066"/>
      <c r="CW14" s="1066"/>
      <c r="CX14" s="1066"/>
      <c r="CY14" s="1066"/>
      <c r="CZ14" s="1066"/>
      <c r="DA14" s="1065"/>
      <c r="DB14" s="1065"/>
      <c r="DC14" s="1065"/>
      <c r="DD14" s="1065"/>
      <c r="DE14" s="1065"/>
      <c r="DF14" s="1065"/>
      <c r="DG14" s="1065"/>
      <c r="DH14" s="1065"/>
      <c r="DI14" s="1065"/>
      <c r="DJ14" s="1065"/>
      <c r="DK14" s="1065"/>
      <c r="DL14" s="1065"/>
      <c r="DM14" s="1065"/>
      <c r="DN14" s="1065"/>
      <c r="DO14" s="1065"/>
      <c r="DP14" s="1065"/>
      <c r="DQ14" s="1065"/>
      <c r="DR14" s="1065"/>
      <c r="DS14" s="1065"/>
      <c r="DT14" s="1065"/>
      <c r="DU14" s="1065"/>
      <c r="DV14" s="1065"/>
      <c r="DW14" s="1065"/>
      <c r="DX14" s="1065"/>
      <c r="DY14" s="1065"/>
      <c r="DZ14" s="1065"/>
      <c r="EA14" s="1065"/>
      <c r="EB14" s="1065"/>
      <c r="EC14" s="1065"/>
      <c r="ED14" s="1065"/>
      <c r="EE14" s="1065"/>
      <c r="EF14" s="1065"/>
      <c r="EG14" s="1065"/>
      <c r="EH14" s="1065"/>
      <c r="EI14" s="1065"/>
      <c r="EJ14" s="1065"/>
      <c r="EK14" s="1065"/>
      <c r="EL14" s="1065"/>
      <c r="EM14" s="1065"/>
    </row>
    <row r="15" spans="1:143" ht="28.5" customHeight="1">
      <c r="A15" s="1066" t="s">
        <v>532</v>
      </c>
      <c r="B15" s="1066"/>
      <c r="C15" s="1066"/>
      <c r="D15" s="1066"/>
      <c r="E15" s="1066"/>
      <c r="F15" s="1066"/>
      <c r="G15" s="1066"/>
      <c r="H15" s="1066"/>
      <c r="I15" s="536" t="s">
        <v>523</v>
      </c>
      <c r="J15" s="1065"/>
      <c r="K15" s="1065"/>
      <c r="L15" s="1065"/>
      <c r="M15" s="540" t="s">
        <v>524</v>
      </c>
      <c r="N15" s="538"/>
      <c r="O15" s="1065"/>
      <c r="P15" s="1065"/>
      <c r="Q15" s="1065"/>
      <c r="R15" s="1065"/>
      <c r="S15" s="1065"/>
      <c r="T15" s="1065"/>
      <c r="U15" s="1065"/>
      <c r="V15" s="1065"/>
      <c r="W15" s="1065"/>
      <c r="X15" s="1065"/>
      <c r="Y15" s="1065"/>
      <c r="Z15" s="1065"/>
      <c r="AA15" s="1065"/>
      <c r="AB15" s="1065"/>
      <c r="AC15" s="1065"/>
      <c r="AD15" s="1065"/>
      <c r="AE15" s="1065"/>
      <c r="AF15" s="1065"/>
      <c r="AG15" s="1065"/>
      <c r="AH15" s="1065"/>
      <c r="AI15" s="1065"/>
      <c r="AJ15" s="538"/>
      <c r="AK15" s="1065"/>
      <c r="AL15" s="1065"/>
      <c r="AM15" s="1065"/>
      <c r="AN15" s="1065"/>
      <c r="AO15" s="1065"/>
      <c r="AP15" s="1065"/>
      <c r="AQ15" s="1065"/>
      <c r="AR15" s="1065"/>
      <c r="AS15" s="1065"/>
      <c r="AT15" s="538"/>
      <c r="AU15" s="539" t="s">
        <v>375</v>
      </c>
      <c r="AV15" s="187"/>
      <c r="AW15" s="1066" t="s">
        <v>532</v>
      </c>
      <c r="AX15" s="1066"/>
      <c r="AY15" s="1066"/>
      <c r="AZ15" s="1066"/>
      <c r="BA15" s="1066"/>
      <c r="BB15" s="1066"/>
      <c r="BC15" s="1066"/>
      <c r="BD15" s="1066"/>
      <c r="BE15" s="536" t="s">
        <v>523</v>
      </c>
      <c r="BF15" s="1065"/>
      <c r="BG15" s="1065"/>
      <c r="BH15" s="1065"/>
      <c r="BI15" s="540" t="s">
        <v>524</v>
      </c>
      <c r="BJ15" s="538"/>
      <c r="BK15" s="1065"/>
      <c r="BL15" s="1065"/>
      <c r="BM15" s="1065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  <c r="BX15" s="1065"/>
      <c r="BY15" s="1065"/>
      <c r="BZ15" s="1065"/>
      <c r="CA15" s="1065"/>
      <c r="CB15" s="1065"/>
      <c r="CC15" s="1065"/>
      <c r="CD15" s="1065"/>
      <c r="CE15" s="1065"/>
      <c r="CF15" s="538"/>
      <c r="CG15" s="1065"/>
      <c r="CH15" s="1065"/>
      <c r="CI15" s="1065"/>
      <c r="CJ15" s="1065"/>
      <c r="CK15" s="1065"/>
      <c r="CL15" s="1065"/>
      <c r="CM15" s="1065"/>
      <c r="CN15" s="1065"/>
      <c r="CO15" s="1065"/>
      <c r="CP15" s="538"/>
      <c r="CQ15" s="539" t="s">
        <v>375</v>
      </c>
      <c r="CS15" s="1066" t="s">
        <v>532</v>
      </c>
      <c r="CT15" s="1066"/>
      <c r="CU15" s="1066"/>
      <c r="CV15" s="1066"/>
      <c r="CW15" s="1066"/>
      <c r="CX15" s="1066"/>
      <c r="CY15" s="1066"/>
      <c r="CZ15" s="1066"/>
      <c r="DA15" s="536" t="s">
        <v>523</v>
      </c>
      <c r="DB15" s="1065"/>
      <c r="DC15" s="1065"/>
      <c r="DD15" s="1065"/>
      <c r="DE15" s="540" t="s">
        <v>524</v>
      </c>
      <c r="DF15" s="538"/>
      <c r="DG15" s="1065"/>
      <c r="DH15" s="1065"/>
      <c r="DI15" s="1065"/>
      <c r="DJ15" s="1065"/>
      <c r="DK15" s="1065"/>
      <c r="DL15" s="1065"/>
      <c r="DM15" s="1065"/>
      <c r="DN15" s="1065"/>
      <c r="DO15" s="1065"/>
      <c r="DP15" s="1065"/>
      <c r="DQ15" s="1065"/>
      <c r="DR15" s="1065"/>
      <c r="DS15" s="1065"/>
      <c r="DT15" s="1065"/>
      <c r="DU15" s="1065"/>
      <c r="DV15" s="1065"/>
      <c r="DW15" s="1065"/>
      <c r="DX15" s="1065"/>
      <c r="DY15" s="1065"/>
      <c r="DZ15" s="1065"/>
      <c r="EA15" s="1065"/>
      <c r="EB15" s="538"/>
      <c r="EC15" s="1065"/>
      <c r="ED15" s="1065"/>
      <c r="EE15" s="1065"/>
      <c r="EF15" s="1065"/>
      <c r="EG15" s="1065"/>
      <c r="EH15" s="1065"/>
      <c r="EI15" s="1065"/>
      <c r="EJ15" s="1065"/>
      <c r="EK15" s="1065"/>
      <c r="EL15" s="538"/>
      <c r="EM15" s="539" t="s">
        <v>375</v>
      </c>
    </row>
    <row r="16" spans="1:143" ht="15" customHeight="1">
      <c r="A16" s="1066" t="s">
        <v>533</v>
      </c>
      <c r="B16" s="1066"/>
      <c r="C16" s="1066"/>
      <c r="D16" s="1066"/>
      <c r="E16" s="1066"/>
      <c r="F16" s="1066"/>
      <c r="G16" s="1066"/>
      <c r="H16" s="1066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87"/>
      <c r="AW16" s="1066" t="s">
        <v>533</v>
      </c>
      <c r="AX16" s="1066"/>
      <c r="AY16" s="1066"/>
      <c r="AZ16" s="1066"/>
      <c r="BA16" s="1066"/>
      <c r="BB16" s="1066"/>
      <c r="BC16" s="1066"/>
      <c r="BD16" s="1066"/>
      <c r="BE16" s="1065"/>
      <c r="BF16" s="1065"/>
      <c r="BG16" s="1065"/>
      <c r="BH16" s="1065"/>
      <c r="BI16" s="1065"/>
      <c r="BJ16" s="1065"/>
      <c r="BK16" s="1065"/>
      <c r="BL16" s="1065"/>
      <c r="BM16" s="1065"/>
      <c r="BN16" s="1065"/>
      <c r="BO16" s="1065"/>
      <c r="BP16" s="1065"/>
      <c r="BQ16" s="1065"/>
      <c r="BR16" s="1065"/>
      <c r="BS16" s="1065"/>
      <c r="BT16" s="1065"/>
      <c r="BU16" s="1065"/>
      <c r="BV16" s="1065"/>
      <c r="BW16" s="1065"/>
      <c r="BX16" s="1065"/>
      <c r="BY16" s="1065"/>
      <c r="BZ16" s="1065"/>
      <c r="CA16" s="1065"/>
      <c r="CB16" s="1065"/>
      <c r="CC16" s="1065"/>
      <c r="CD16" s="1065"/>
      <c r="CE16" s="1065"/>
      <c r="CF16" s="1065"/>
      <c r="CG16" s="1065"/>
      <c r="CH16" s="1065"/>
      <c r="CI16" s="1065"/>
      <c r="CJ16" s="1065"/>
      <c r="CK16" s="1065"/>
      <c r="CL16" s="1065"/>
      <c r="CM16" s="1065"/>
      <c r="CN16" s="1065"/>
      <c r="CO16" s="1065"/>
      <c r="CP16" s="1065"/>
      <c r="CQ16" s="1065"/>
      <c r="CS16" s="1066" t="s">
        <v>533</v>
      </c>
      <c r="CT16" s="1066"/>
      <c r="CU16" s="1066"/>
      <c r="CV16" s="1066"/>
      <c r="CW16" s="1066"/>
      <c r="CX16" s="1066"/>
      <c r="CY16" s="1066"/>
      <c r="CZ16" s="1066"/>
      <c r="DA16" s="1065"/>
      <c r="DB16" s="1065"/>
      <c r="DC16" s="1065"/>
      <c r="DD16" s="1065"/>
      <c r="DE16" s="1065"/>
      <c r="DF16" s="1065"/>
      <c r="DG16" s="1065"/>
      <c r="DH16" s="1065"/>
      <c r="DI16" s="1065"/>
      <c r="DJ16" s="1065"/>
      <c r="DK16" s="1065"/>
      <c r="DL16" s="1065"/>
      <c r="DM16" s="1065"/>
      <c r="DN16" s="1065"/>
      <c r="DO16" s="1065"/>
      <c r="DP16" s="1065"/>
      <c r="DQ16" s="1065"/>
      <c r="DR16" s="1065"/>
      <c r="DS16" s="1065"/>
      <c r="DT16" s="1065"/>
      <c r="DU16" s="1065"/>
      <c r="DV16" s="1065"/>
      <c r="DW16" s="1065"/>
      <c r="DX16" s="1065"/>
      <c r="DY16" s="1065"/>
      <c r="DZ16" s="1065"/>
      <c r="EA16" s="1065"/>
      <c r="EB16" s="1065"/>
      <c r="EC16" s="1065"/>
      <c r="ED16" s="1065"/>
      <c r="EE16" s="1065"/>
      <c r="EF16" s="1065"/>
      <c r="EG16" s="1065"/>
      <c r="EH16" s="1065"/>
      <c r="EI16" s="1065"/>
      <c r="EJ16" s="1065"/>
      <c r="EK16" s="1065"/>
      <c r="EL16" s="1065"/>
      <c r="EM16" s="1065"/>
    </row>
    <row r="17" spans="1:143" ht="15" customHeight="1">
      <c r="A17" s="1066" t="s">
        <v>534</v>
      </c>
      <c r="B17" s="1066"/>
      <c r="C17" s="1066"/>
      <c r="D17" s="1066"/>
      <c r="E17" s="1066"/>
      <c r="F17" s="1066"/>
      <c r="G17" s="1066"/>
      <c r="H17" s="1066"/>
      <c r="I17" s="1069"/>
      <c r="J17" s="1070"/>
      <c r="K17" s="1070"/>
      <c r="L17" s="1070"/>
      <c r="M17" s="1070"/>
      <c r="N17" s="1070"/>
      <c r="O17" s="1070"/>
      <c r="P17" s="1070"/>
      <c r="Q17" s="1070"/>
      <c r="R17" s="1070"/>
      <c r="S17" s="1070"/>
      <c r="T17" s="1070"/>
      <c r="U17" s="1070"/>
      <c r="V17" s="1070"/>
      <c r="W17" s="1070"/>
      <c r="X17" s="1070"/>
      <c r="Y17" s="1070"/>
      <c r="Z17" s="1070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070"/>
      <c r="AN17" s="1070"/>
      <c r="AO17" s="1070"/>
      <c r="AP17" s="1070"/>
      <c r="AQ17" s="1070"/>
      <c r="AR17" s="1070"/>
      <c r="AS17" s="1070"/>
      <c r="AT17" s="1070"/>
      <c r="AU17" s="1071"/>
      <c r="AV17" s="187"/>
      <c r="AW17" s="1066" t="s">
        <v>534</v>
      </c>
      <c r="AX17" s="1066"/>
      <c r="AY17" s="1066"/>
      <c r="AZ17" s="1066"/>
      <c r="BA17" s="1066"/>
      <c r="BB17" s="1066"/>
      <c r="BC17" s="1066"/>
      <c r="BD17" s="1066"/>
      <c r="BE17" s="1069"/>
      <c r="BF17" s="1070"/>
      <c r="BG17" s="1070"/>
      <c r="BH17" s="1070"/>
      <c r="BI17" s="1070"/>
      <c r="BJ17" s="1070"/>
      <c r="BK17" s="1070"/>
      <c r="BL17" s="1070"/>
      <c r="BM17" s="1070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  <c r="BX17" s="1070"/>
      <c r="BY17" s="1070"/>
      <c r="BZ17" s="1070"/>
      <c r="CA17" s="1070"/>
      <c r="CB17" s="1070"/>
      <c r="CC17" s="1070"/>
      <c r="CD17" s="1070"/>
      <c r="CE17" s="1070"/>
      <c r="CF17" s="1070"/>
      <c r="CG17" s="1070"/>
      <c r="CH17" s="1070"/>
      <c r="CI17" s="1070"/>
      <c r="CJ17" s="1070"/>
      <c r="CK17" s="1070"/>
      <c r="CL17" s="1070"/>
      <c r="CM17" s="1070"/>
      <c r="CN17" s="1070"/>
      <c r="CO17" s="1070"/>
      <c r="CP17" s="1070"/>
      <c r="CQ17" s="1071"/>
      <c r="CS17" s="1066" t="s">
        <v>534</v>
      </c>
      <c r="CT17" s="1066"/>
      <c r="CU17" s="1066"/>
      <c r="CV17" s="1066"/>
      <c r="CW17" s="1066"/>
      <c r="CX17" s="1066"/>
      <c r="CY17" s="1066"/>
      <c r="CZ17" s="1066"/>
      <c r="DA17" s="1069"/>
      <c r="DB17" s="1070"/>
      <c r="DC17" s="1070"/>
      <c r="DD17" s="1070"/>
      <c r="DE17" s="1070"/>
      <c r="DF17" s="1070"/>
      <c r="DG17" s="1070"/>
      <c r="DH17" s="1070"/>
      <c r="DI17" s="1070"/>
      <c r="DJ17" s="1070"/>
      <c r="DK17" s="1070"/>
      <c r="DL17" s="1070"/>
      <c r="DM17" s="1070"/>
      <c r="DN17" s="1070"/>
      <c r="DO17" s="1070"/>
      <c r="DP17" s="1070"/>
      <c r="DQ17" s="1070"/>
      <c r="DR17" s="1070"/>
      <c r="DS17" s="1070"/>
      <c r="DT17" s="1070"/>
      <c r="DU17" s="1070"/>
      <c r="DV17" s="1070"/>
      <c r="DW17" s="1070"/>
      <c r="DX17" s="1070"/>
      <c r="DY17" s="1070"/>
      <c r="DZ17" s="1070"/>
      <c r="EA17" s="1070"/>
      <c r="EB17" s="1070"/>
      <c r="EC17" s="1070"/>
      <c r="ED17" s="1070"/>
      <c r="EE17" s="1070"/>
      <c r="EF17" s="1070"/>
      <c r="EG17" s="1070"/>
      <c r="EH17" s="1070"/>
      <c r="EI17" s="1070"/>
      <c r="EJ17" s="1070"/>
      <c r="EK17" s="1070"/>
      <c r="EL17" s="1070"/>
      <c r="EM17" s="1071"/>
    </row>
    <row r="18" spans="1:143" ht="15" customHeight="1">
      <c r="A18" s="1066" t="s">
        <v>535</v>
      </c>
      <c r="B18" s="1066"/>
      <c r="C18" s="1066"/>
      <c r="D18" s="1066"/>
      <c r="E18" s="1066"/>
      <c r="F18" s="1066"/>
      <c r="G18" s="1066"/>
      <c r="H18" s="1066"/>
      <c r="I18" s="1069"/>
      <c r="J18" s="1070"/>
      <c r="K18" s="1070"/>
      <c r="L18" s="1070"/>
      <c r="M18" s="1070"/>
      <c r="N18" s="1070"/>
      <c r="O18" s="1070"/>
      <c r="P18" s="1070"/>
      <c r="Q18" s="1070"/>
      <c r="R18" s="1070"/>
      <c r="S18" s="1070"/>
      <c r="T18" s="1070"/>
      <c r="U18" s="1070"/>
      <c r="V18" s="1070"/>
      <c r="W18" s="1070"/>
      <c r="X18" s="1070"/>
      <c r="Y18" s="1070"/>
      <c r="Z18" s="1070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1"/>
      <c r="AV18" s="187"/>
      <c r="AW18" s="1066" t="s">
        <v>535</v>
      </c>
      <c r="AX18" s="1066"/>
      <c r="AY18" s="1066"/>
      <c r="AZ18" s="1066"/>
      <c r="BA18" s="1066"/>
      <c r="BB18" s="1066"/>
      <c r="BC18" s="1066"/>
      <c r="BD18" s="1066"/>
      <c r="BE18" s="1069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  <c r="BX18" s="1070"/>
      <c r="BY18" s="1070"/>
      <c r="BZ18" s="1070"/>
      <c r="CA18" s="1070"/>
      <c r="CB18" s="1070"/>
      <c r="CC18" s="1070"/>
      <c r="CD18" s="1070"/>
      <c r="CE18" s="1070"/>
      <c r="CF18" s="1070"/>
      <c r="CG18" s="1070"/>
      <c r="CH18" s="1070"/>
      <c r="CI18" s="1070"/>
      <c r="CJ18" s="1070"/>
      <c r="CK18" s="1070"/>
      <c r="CL18" s="1070"/>
      <c r="CM18" s="1070"/>
      <c r="CN18" s="1070"/>
      <c r="CO18" s="1070"/>
      <c r="CP18" s="1070"/>
      <c r="CQ18" s="1071"/>
      <c r="CS18" s="1066" t="s">
        <v>535</v>
      </c>
      <c r="CT18" s="1066"/>
      <c r="CU18" s="1066"/>
      <c r="CV18" s="1066"/>
      <c r="CW18" s="1066"/>
      <c r="CX18" s="1066"/>
      <c r="CY18" s="1066"/>
      <c r="CZ18" s="1066"/>
      <c r="DA18" s="1069"/>
      <c r="DB18" s="1070"/>
      <c r="DC18" s="1070"/>
      <c r="DD18" s="1070"/>
      <c r="DE18" s="1070"/>
      <c r="DF18" s="1070"/>
      <c r="DG18" s="1070"/>
      <c r="DH18" s="1070"/>
      <c r="DI18" s="1070"/>
      <c r="DJ18" s="1070"/>
      <c r="DK18" s="1070"/>
      <c r="DL18" s="1070"/>
      <c r="DM18" s="1070"/>
      <c r="DN18" s="1070"/>
      <c r="DO18" s="1070"/>
      <c r="DP18" s="1070"/>
      <c r="DQ18" s="1070"/>
      <c r="DR18" s="1070"/>
      <c r="DS18" s="1070"/>
      <c r="DT18" s="1070"/>
      <c r="DU18" s="1070"/>
      <c r="DV18" s="1070"/>
      <c r="DW18" s="1070"/>
      <c r="DX18" s="1070"/>
      <c r="DY18" s="1070"/>
      <c r="DZ18" s="1070"/>
      <c r="EA18" s="1070"/>
      <c r="EB18" s="1070"/>
      <c r="EC18" s="1070"/>
      <c r="ED18" s="1070"/>
      <c r="EE18" s="1070"/>
      <c r="EF18" s="1070"/>
      <c r="EG18" s="1070"/>
      <c r="EH18" s="1070"/>
      <c r="EI18" s="1070"/>
      <c r="EJ18" s="1070"/>
      <c r="EK18" s="1070"/>
      <c r="EL18" s="1070"/>
      <c r="EM18" s="1071"/>
    </row>
    <row r="19" spans="1:143" ht="15" customHeight="1">
      <c r="A19" s="1066" t="s">
        <v>536</v>
      </c>
      <c r="B19" s="1066"/>
      <c r="C19" s="1066"/>
      <c r="D19" s="1066"/>
      <c r="E19" s="1066"/>
      <c r="F19" s="1066"/>
      <c r="G19" s="1066"/>
      <c r="H19" s="1066"/>
      <c r="I19" s="1065"/>
      <c r="J19" s="1065"/>
      <c r="K19" s="1065"/>
      <c r="L19" s="1065"/>
      <c r="M19" s="1065"/>
      <c r="N19" s="1065"/>
      <c r="O19" s="1065"/>
      <c r="P19" s="1065"/>
      <c r="Q19" s="1065"/>
      <c r="R19" s="1065"/>
      <c r="S19" s="1065"/>
      <c r="T19" s="1065"/>
      <c r="U19" s="1065"/>
      <c r="V19" s="1065"/>
      <c r="W19" s="1065"/>
      <c r="X19" s="1065"/>
      <c r="Y19" s="1065"/>
      <c r="Z19" s="1065"/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065"/>
      <c r="AO19" s="1065"/>
      <c r="AP19" s="1065"/>
      <c r="AQ19" s="1065"/>
      <c r="AR19" s="1065"/>
      <c r="AS19" s="1065"/>
      <c r="AT19" s="1065"/>
      <c r="AU19" s="1065"/>
      <c r="AV19" s="187"/>
      <c r="AW19" s="1066" t="s">
        <v>536</v>
      </c>
      <c r="AX19" s="1066"/>
      <c r="AY19" s="1066"/>
      <c r="AZ19" s="1066"/>
      <c r="BA19" s="1066"/>
      <c r="BB19" s="1066"/>
      <c r="BC19" s="1066"/>
      <c r="BD19" s="1066"/>
      <c r="BE19" s="1065"/>
      <c r="BF19" s="1065"/>
      <c r="BG19" s="1065"/>
      <c r="BH19" s="1065"/>
      <c r="BI19" s="1065"/>
      <c r="BJ19" s="1065"/>
      <c r="BK19" s="1065"/>
      <c r="BL19" s="1065"/>
      <c r="BM19" s="1065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  <c r="BX19" s="1065"/>
      <c r="BY19" s="1065"/>
      <c r="BZ19" s="1065"/>
      <c r="CA19" s="1065"/>
      <c r="CB19" s="1065"/>
      <c r="CC19" s="1065"/>
      <c r="CD19" s="1065"/>
      <c r="CE19" s="1065"/>
      <c r="CF19" s="1065"/>
      <c r="CG19" s="1065"/>
      <c r="CH19" s="1065"/>
      <c r="CI19" s="1065"/>
      <c r="CJ19" s="1065"/>
      <c r="CK19" s="1065"/>
      <c r="CL19" s="1065"/>
      <c r="CM19" s="1065"/>
      <c r="CN19" s="1065"/>
      <c r="CO19" s="1065"/>
      <c r="CP19" s="1065"/>
      <c r="CQ19" s="1065"/>
      <c r="CS19" s="1066" t="s">
        <v>536</v>
      </c>
      <c r="CT19" s="1066"/>
      <c r="CU19" s="1066"/>
      <c r="CV19" s="1066"/>
      <c r="CW19" s="1066"/>
      <c r="CX19" s="1066"/>
      <c r="CY19" s="1066"/>
      <c r="CZ19" s="1066"/>
      <c r="DA19" s="1065"/>
      <c r="DB19" s="1065"/>
      <c r="DC19" s="1065"/>
      <c r="DD19" s="1065"/>
      <c r="DE19" s="1065"/>
      <c r="DF19" s="1065"/>
      <c r="DG19" s="1065"/>
      <c r="DH19" s="1065"/>
      <c r="DI19" s="1065"/>
      <c r="DJ19" s="1065"/>
      <c r="DK19" s="1065"/>
      <c r="DL19" s="1065"/>
      <c r="DM19" s="1065"/>
      <c r="DN19" s="1065"/>
      <c r="DO19" s="1065"/>
      <c r="DP19" s="1065"/>
      <c r="DQ19" s="1065"/>
      <c r="DR19" s="1065"/>
      <c r="DS19" s="1065"/>
      <c r="DT19" s="1065"/>
      <c r="DU19" s="1065"/>
      <c r="DV19" s="1065"/>
      <c r="DW19" s="1065"/>
      <c r="DX19" s="1065"/>
      <c r="DY19" s="1065"/>
      <c r="DZ19" s="1065"/>
      <c r="EA19" s="1065"/>
      <c r="EB19" s="1065"/>
      <c r="EC19" s="1065"/>
      <c r="ED19" s="1065"/>
      <c r="EE19" s="1065"/>
      <c r="EF19" s="1065"/>
      <c r="EG19" s="1065"/>
      <c r="EH19" s="1065"/>
      <c r="EI19" s="1065"/>
      <c r="EJ19" s="1065"/>
      <c r="EK19" s="1065"/>
      <c r="EL19" s="1065"/>
      <c r="EM19" s="1065"/>
    </row>
    <row r="20" spans="1:143" ht="15" customHeight="1">
      <c r="A20" s="1066" t="s">
        <v>537</v>
      </c>
      <c r="B20" s="1066"/>
      <c r="C20" s="1066"/>
      <c r="D20" s="1066"/>
      <c r="E20" s="1066"/>
      <c r="F20" s="1066"/>
      <c r="G20" s="1066"/>
      <c r="H20" s="1066"/>
      <c r="I20" s="1065"/>
      <c r="J20" s="1065"/>
      <c r="K20" s="1065"/>
      <c r="L20" s="1065"/>
      <c r="M20" s="1065"/>
      <c r="N20" s="1065"/>
      <c r="O20" s="1065"/>
      <c r="P20" s="1065"/>
      <c r="Q20" s="1065"/>
      <c r="R20" s="1065"/>
      <c r="S20" s="1065"/>
      <c r="T20" s="1065"/>
      <c r="U20" s="1065"/>
      <c r="V20" s="1065"/>
      <c r="W20" s="1065"/>
      <c r="X20" s="1065"/>
      <c r="Y20" s="1065"/>
      <c r="Z20" s="1065"/>
      <c r="AA20" s="1065"/>
      <c r="AB20" s="1065"/>
      <c r="AC20" s="1065"/>
      <c r="AD20" s="1065"/>
      <c r="AE20" s="1065"/>
      <c r="AF20" s="1065"/>
      <c r="AG20" s="1065"/>
      <c r="AH20" s="1065"/>
      <c r="AI20" s="1065"/>
      <c r="AJ20" s="1065"/>
      <c r="AK20" s="1065"/>
      <c r="AL20" s="1065"/>
      <c r="AM20" s="1065"/>
      <c r="AN20" s="1065"/>
      <c r="AO20" s="1065"/>
      <c r="AP20" s="1065"/>
      <c r="AQ20" s="1065"/>
      <c r="AR20" s="1065"/>
      <c r="AS20" s="1065"/>
      <c r="AT20" s="1065"/>
      <c r="AU20" s="1065"/>
      <c r="AV20" s="187"/>
      <c r="AW20" s="1066" t="s">
        <v>537</v>
      </c>
      <c r="AX20" s="1066"/>
      <c r="AY20" s="1066"/>
      <c r="AZ20" s="1066"/>
      <c r="BA20" s="1066"/>
      <c r="BB20" s="1066"/>
      <c r="BC20" s="1066"/>
      <c r="BD20" s="1066"/>
      <c r="BE20" s="1065"/>
      <c r="BF20" s="1065"/>
      <c r="BG20" s="1065"/>
      <c r="BH20" s="1065"/>
      <c r="BI20" s="1065"/>
      <c r="BJ20" s="1065"/>
      <c r="BK20" s="1065"/>
      <c r="BL20" s="1065"/>
      <c r="BM20" s="1065"/>
      <c r="BN20" s="1065"/>
      <c r="BO20" s="1065"/>
      <c r="BP20" s="1065"/>
      <c r="BQ20" s="1065"/>
      <c r="BR20" s="1065"/>
      <c r="BS20" s="1065"/>
      <c r="BT20" s="1065"/>
      <c r="BU20" s="1065"/>
      <c r="BV20" s="1065"/>
      <c r="BW20" s="1065"/>
      <c r="BX20" s="1065"/>
      <c r="BY20" s="1065"/>
      <c r="BZ20" s="1065"/>
      <c r="CA20" s="1065"/>
      <c r="CB20" s="1065"/>
      <c r="CC20" s="1065"/>
      <c r="CD20" s="1065"/>
      <c r="CE20" s="1065"/>
      <c r="CF20" s="1065"/>
      <c r="CG20" s="1065"/>
      <c r="CH20" s="1065"/>
      <c r="CI20" s="1065"/>
      <c r="CJ20" s="1065"/>
      <c r="CK20" s="1065"/>
      <c r="CL20" s="1065"/>
      <c r="CM20" s="1065"/>
      <c r="CN20" s="1065"/>
      <c r="CO20" s="1065"/>
      <c r="CP20" s="1065"/>
      <c r="CQ20" s="1065"/>
      <c r="CS20" s="1066" t="s">
        <v>537</v>
      </c>
      <c r="CT20" s="1066"/>
      <c r="CU20" s="1066"/>
      <c r="CV20" s="1066"/>
      <c r="CW20" s="1066"/>
      <c r="CX20" s="1066"/>
      <c r="CY20" s="1066"/>
      <c r="CZ20" s="1066"/>
      <c r="DA20" s="1065"/>
      <c r="DB20" s="1065"/>
      <c r="DC20" s="1065"/>
      <c r="DD20" s="1065"/>
      <c r="DE20" s="1065"/>
      <c r="DF20" s="1065"/>
      <c r="DG20" s="1065"/>
      <c r="DH20" s="1065"/>
      <c r="DI20" s="1065"/>
      <c r="DJ20" s="1065"/>
      <c r="DK20" s="1065"/>
      <c r="DL20" s="1065"/>
      <c r="DM20" s="1065"/>
      <c r="DN20" s="1065"/>
      <c r="DO20" s="1065"/>
      <c r="DP20" s="1065"/>
      <c r="DQ20" s="1065"/>
      <c r="DR20" s="1065"/>
      <c r="DS20" s="1065"/>
      <c r="DT20" s="1065"/>
      <c r="DU20" s="1065"/>
      <c r="DV20" s="1065"/>
      <c r="DW20" s="1065"/>
      <c r="DX20" s="1065"/>
      <c r="DY20" s="1065"/>
      <c r="DZ20" s="1065"/>
      <c r="EA20" s="1065"/>
      <c r="EB20" s="1065"/>
      <c r="EC20" s="1065"/>
      <c r="ED20" s="1065"/>
      <c r="EE20" s="1065"/>
      <c r="EF20" s="1065"/>
      <c r="EG20" s="1065"/>
      <c r="EH20" s="1065"/>
      <c r="EI20" s="1065"/>
      <c r="EJ20" s="1065"/>
      <c r="EK20" s="1065"/>
      <c r="EL20" s="1065"/>
      <c r="EM20" s="1065"/>
    </row>
    <row r="21" spans="1:143" ht="15" customHeight="1">
      <c r="A21" s="1066" t="s">
        <v>538</v>
      </c>
      <c r="B21" s="1066"/>
      <c r="C21" s="1066"/>
      <c r="D21" s="1066"/>
      <c r="E21" s="1066"/>
      <c r="F21" s="1066"/>
      <c r="G21" s="1066"/>
      <c r="H21" s="1066"/>
      <c r="I21" s="1065"/>
      <c r="J21" s="1065"/>
      <c r="K21" s="1065"/>
      <c r="L21" s="1065"/>
      <c r="M21" s="1065"/>
      <c r="N21" s="1065"/>
      <c r="O21" s="1065"/>
      <c r="P21" s="1065"/>
      <c r="Q21" s="1065"/>
      <c r="R21" s="1065"/>
      <c r="S21" s="1065"/>
      <c r="T21" s="1065"/>
      <c r="U21" s="1065"/>
      <c r="V21" s="1065"/>
      <c r="W21" s="1065"/>
      <c r="X21" s="1065"/>
      <c r="Y21" s="1065"/>
      <c r="Z21" s="1065"/>
      <c r="AA21" s="1065"/>
      <c r="AB21" s="1065"/>
      <c r="AC21" s="1065"/>
      <c r="AD21" s="1065"/>
      <c r="AE21" s="1065"/>
      <c r="AF21" s="1065"/>
      <c r="AG21" s="1065"/>
      <c r="AH21" s="1065"/>
      <c r="AI21" s="1065"/>
      <c r="AJ21" s="1065"/>
      <c r="AK21" s="1065"/>
      <c r="AL21" s="1065"/>
      <c r="AM21" s="1065"/>
      <c r="AN21" s="1065"/>
      <c r="AO21" s="1065"/>
      <c r="AP21" s="1065"/>
      <c r="AQ21" s="1065"/>
      <c r="AR21" s="1065"/>
      <c r="AS21" s="1065"/>
      <c r="AT21" s="1065"/>
      <c r="AU21" s="1065"/>
      <c r="AV21" s="187"/>
      <c r="AW21" s="1066" t="s">
        <v>538</v>
      </c>
      <c r="AX21" s="1066"/>
      <c r="AY21" s="1066"/>
      <c r="AZ21" s="1066"/>
      <c r="BA21" s="1066"/>
      <c r="BB21" s="1066"/>
      <c r="BC21" s="1066"/>
      <c r="BD21" s="1066"/>
      <c r="BE21" s="1065"/>
      <c r="BF21" s="1065"/>
      <c r="BG21" s="1065"/>
      <c r="BH21" s="1065"/>
      <c r="BI21" s="1065"/>
      <c r="BJ21" s="1065"/>
      <c r="BK21" s="1065"/>
      <c r="BL21" s="1065"/>
      <c r="BM21" s="1065"/>
      <c r="BN21" s="1065"/>
      <c r="BO21" s="1065"/>
      <c r="BP21" s="1065"/>
      <c r="BQ21" s="1065"/>
      <c r="BR21" s="1065"/>
      <c r="BS21" s="1065"/>
      <c r="BT21" s="1065"/>
      <c r="BU21" s="1065"/>
      <c r="BV21" s="1065"/>
      <c r="BW21" s="1065"/>
      <c r="BX21" s="1065"/>
      <c r="BY21" s="1065"/>
      <c r="BZ21" s="1065"/>
      <c r="CA21" s="1065"/>
      <c r="CB21" s="1065"/>
      <c r="CC21" s="1065"/>
      <c r="CD21" s="1065"/>
      <c r="CE21" s="1065"/>
      <c r="CF21" s="1065"/>
      <c r="CG21" s="1065"/>
      <c r="CH21" s="1065"/>
      <c r="CI21" s="1065"/>
      <c r="CJ21" s="1065"/>
      <c r="CK21" s="1065"/>
      <c r="CL21" s="1065"/>
      <c r="CM21" s="1065"/>
      <c r="CN21" s="1065"/>
      <c r="CO21" s="1065"/>
      <c r="CP21" s="1065"/>
      <c r="CQ21" s="1065"/>
      <c r="CS21" s="1066" t="s">
        <v>538</v>
      </c>
      <c r="CT21" s="1066"/>
      <c r="CU21" s="1066"/>
      <c r="CV21" s="1066"/>
      <c r="CW21" s="1066"/>
      <c r="CX21" s="1066"/>
      <c r="CY21" s="1066"/>
      <c r="CZ21" s="1066"/>
      <c r="DA21" s="1065"/>
      <c r="DB21" s="1065"/>
      <c r="DC21" s="1065"/>
      <c r="DD21" s="1065"/>
      <c r="DE21" s="1065"/>
      <c r="DF21" s="1065"/>
      <c r="DG21" s="1065"/>
      <c r="DH21" s="1065"/>
      <c r="DI21" s="1065"/>
      <c r="DJ21" s="1065"/>
      <c r="DK21" s="1065"/>
      <c r="DL21" s="1065"/>
      <c r="DM21" s="1065"/>
      <c r="DN21" s="1065"/>
      <c r="DO21" s="1065"/>
      <c r="DP21" s="1065"/>
      <c r="DQ21" s="1065"/>
      <c r="DR21" s="1065"/>
      <c r="DS21" s="1065"/>
      <c r="DT21" s="1065"/>
      <c r="DU21" s="1065"/>
      <c r="DV21" s="1065"/>
      <c r="DW21" s="1065"/>
      <c r="DX21" s="1065"/>
      <c r="DY21" s="1065"/>
      <c r="DZ21" s="1065"/>
      <c r="EA21" s="1065"/>
      <c r="EB21" s="1065"/>
      <c r="EC21" s="1065"/>
      <c r="ED21" s="1065"/>
      <c r="EE21" s="1065"/>
      <c r="EF21" s="1065"/>
      <c r="EG21" s="1065"/>
      <c r="EH21" s="1065"/>
      <c r="EI21" s="1065"/>
      <c r="EJ21" s="1065"/>
      <c r="EK21" s="1065"/>
      <c r="EL21" s="1065"/>
      <c r="EM21" s="1065"/>
    </row>
    <row r="22" spans="1:143" ht="15" customHeight="1">
      <c r="A22" s="1066" t="s">
        <v>539</v>
      </c>
      <c r="B22" s="1066"/>
      <c r="C22" s="1066"/>
      <c r="D22" s="1066"/>
      <c r="E22" s="1066"/>
      <c r="F22" s="1066"/>
      <c r="G22" s="1066"/>
      <c r="H22" s="1066"/>
      <c r="I22" s="1065"/>
      <c r="J22" s="1065"/>
      <c r="K22" s="1065"/>
      <c r="L22" s="1065"/>
      <c r="M22" s="1065"/>
      <c r="N22" s="1065"/>
      <c r="O22" s="1065"/>
      <c r="P22" s="1065"/>
      <c r="Q22" s="1065"/>
      <c r="R22" s="1065"/>
      <c r="S22" s="1065"/>
      <c r="T22" s="1065"/>
      <c r="U22" s="1065"/>
      <c r="V22" s="1065"/>
      <c r="W22" s="1065"/>
      <c r="X22" s="1065"/>
      <c r="Y22" s="1065"/>
      <c r="Z22" s="1065"/>
      <c r="AA22" s="1065"/>
      <c r="AB22" s="1065"/>
      <c r="AC22" s="1065"/>
      <c r="AD22" s="1065"/>
      <c r="AE22" s="1065"/>
      <c r="AF22" s="1065"/>
      <c r="AG22" s="1065"/>
      <c r="AH22" s="1065"/>
      <c r="AI22" s="1065"/>
      <c r="AJ22" s="1065"/>
      <c r="AK22" s="1065"/>
      <c r="AL22" s="1065"/>
      <c r="AM22" s="1065"/>
      <c r="AN22" s="1065"/>
      <c r="AO22" s="1065"/>
      <c r="AP22" s="1065"/>
      <c r="AQ22" s="1065"/>
      <c r="AR22" s="1065"/>
      <c r="AS22" s="1065"/>
      <c r="AT22" s="1065"/>
      <c r="AU22" s="1065"/>
      <c r="AV22" s="187"/>
      <c r="AW22" s="1066" t="s">
        <v>539</v>
      </c>
      <c r="AX22" s="1066"/>
      <c r="AY22" s="1066"/>
      <c r="AZ22" s="1066"/>
      <c r="BA22" s="1066"/>
      <c r="BB22" s="1066"/>
      <c r="BC22" s="1066"/>
      <c r="BD22" s="1066"/>
      <c r="BE22" s="1065"/>
      <c r="BF22" s="1065"/>
      <c r="BG22" s="1065"/>
      <c r="BH22" s="1065"/>
      <c r="BI22" s="1065"/>
      <c r="BJ22" s="1065"/>
      <c r="BK22" s="1065"/>
      <c r="BL22" s="1065"/>
      <c r="BM22" s="1065"/>
      <c r="BN22" s="1065"/>
      <c r="BO22" s="1065"/>
      <c r="BP22" s="1065"/>
      <c r="BQ22" s="1065"/>
      <c r="BR22" s="1065"/>
      <c r="BS22" s="1065"/>
      <c r="BT22" s="1065"/>
      <c r="BU22" s="1065"/>
      <c r="BV22" s="1065"/>
      <c r="BW22" s="1065"/>
      <c r="BX22" s="1065"/>
      <c r="BY22" s="1065"/>
      <c r="BZ22" s="1065"/>
      <c r="CA22" s="1065"/>
      <c r="CB22" s="1065"/>
      <c r="CC22" s="1065"/>
      <c r="CD22" s="1065"/>
      <c r="CE22" s="1065"/>
      <c r="CF22" s="1065"/>
      <c r="CG22" s="1065"/>
      <c r="CH22" s="1065"/>
      <c r="CI22" s="1065"/>
      <c r="CJ22" s="1065"/>
      <c r="CK22" s="1065"/>
      <c r="CL22" s="1065"/>
      <c r="CM22" s="1065"/>
      <c r="CN22" s="1065"/>
      <c r="CO22" s="1065"/>
      <c r="CP22" s="1065"/>
      <c r="CQ22" s="1065"/>
      <c r="CS22" s="1066" t="s">
        <v>539</v>
      </c>
      <c r="CT22" s="1066"/>
      <c r="CU22" s="1066"/>
      <c r="CV22" s="1066"/>
      <c r="CW22" s="1066"/>
      <c r="CX22" s="1066"/>
      <c r="CY22" s="1066"/>
      <c r="CZ22" s="1066"/>
      <c r="DA22" s="1065"/>
      <c r="DB22" s="1065"/>
      <c r="DC22" s="1065"/>
      <c r="DD22" s="1065"/>
      <c r="DE22" s="1065"/>
      <c r="DF22" s="1065"/>
      <c r="DG22" s="1065"/>
      <c r="DH22" s="1065"/>
      <c r="DI22" s="1065"/>
      <c r="DJ22" s="1065"/>
      <c r="DK22" s="1065"/>
      <c r="DL22" s="1065"/>
      <c r="DM22" s="1065"/>
      <c r="DN22" s="1065"/>
      <c r="DO22" s="1065"/>
      <c r="DP22" s="1065"/>
      <c r="DQ22" s="1065"/>
      <c r="DR22" s="1065"/>
      <c r="DS22" s="1065"/>
      <c r="DT22" s="1065"/>
      <c r="DU22" s="1065"/>
      <c r="DV22" s="1065"/>
      <c r="DW22" s="1065"/>
      <c r="DX22" s="1065"/>
      <c r="DY22" s="1065"/>
      <c r="DZ22" s="1065"/>
      <c r="EA22" s="1065"/>
      <c r="EB22" s="1065"/>
      <c r="EC22" s="1065"/>
      <c r="ED22" s="1065"/>
      <c r="EE22" s="1065"/>
      <c r="EF22" s="1065"/>
      <c r="EG22" s="1065"/>
      <c r="EH22" s="1065"/>
      <c r="EI22" s="1065"/>
      <c r="EJ22" s="1065"/>
      <c r="EK22" s="1065"/>
      <c r="EL22" s="1065"/>
      <c r="EM22" s="1065"/>
    </row>
    <row r="23" spans="1:143" ht="15" customHeight="1">
      <c r="A23" s="1066" t="s">
        <v>382</v>
      </c>
      <c r="B23" s="1066"/>
      <c r="C23" s="1066"/>
      <c r="D23" s="1066"/>
      <c r="E23" s="1066"/>
      <c r="F23" s="1066"/>
      <c r="G23" s="1066"/>
      <c r="H23" s="1066"/>
      <c r="I23" s="1069"/>
      <c r="J23" s="1070"/>
      <c r="K23" s="1070"/>
      <c r="L23" s="1070"/>
      <c r="M23" s="1070"/>
      <c r="N23" s="1070"/>
      <c r="O23" s="1070"/>
      <c r="P23" s="1070"/>
      <c r="Q23" s="1070"/>
      <c r="R23" s="1070"/>
      <c r="S23" s="1070"/>
      <c r="T23" s="1070"/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1"/>
      <c r="AV23" s="187"/>
      <c r="AW23" s="1066" t="s">
        <v>382</v>
      </c>
      <c r="AX23" s="1066"/>
      <c r="AY23" s="1066"/>
      <c r="AZ23" s="1066"/>
      <c r="BA23" s="1066"/>
      <c r="BB23" s="1066"/>
      <c r="BC23" s="1066"/>
      <c r="BD23" s="1066"/>
      <c r="BE23" s="1069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  <c r="BX23" s="1070"/>
      <c r="BY23" s="1070"/>
      <c r="BZ23" s="1070"/>
      <c r="CA23" s="1070"/>
      <c r="CB23" s="1070"/>
      <c r="CC23" s="1070"/>
      <c r="CD23" s="1070"/>
      <c r="CE23" s="1070"/>
      <c r="CF23" s="1070"/>
      <c r="CG23" s="1070"/>
      <c r="CH23" s="1070"/>
      <c r="CI23" s="1070"/>
      <c r="CJ23" s="1070"/>
      <c r="CK23" s="1070"/>
      <c r="CL23" s="1070"/>
      <c r="CM23" s="1070"/>
      <c r="CN23" s="1070"/>
      <c r="CO23" s="1070"/>
      <c r="CP23" s="1070"/>
      <c r="CQ23" s="1071"/>
      <c r="CS23" s="1066" t="s">
        <v>382</v>
      </c>
      <c r="CT23" s="1066"/>
      <c r="CU23" s="1066"/>
      <c r="CV23" s="1066"/>
      <c r="CW23" s="1066"/>
      <c r="CX23" s="1066"/>
      <c r="CY23" s="1066"/>
      <c r="CZ23" s="1066"/>
      <c r="DA23" s="1069"/>
      <c r="DB23" s="1070"/>
      <c r="DC23" s="1070"/>
      <c r="DD23" s="1070"/>
      <c r="DE23" s="1070"/>
      <c r="DF23" s="1070"/>
      <c r="DG23" s="1070"/>
      <c r="DH23" s="1070"/>
      <c r="DI23" s="1070"/>
      <c r="DJ23" s="1070"/>
      <c r="DK23" s="1070"/>
      <c r="DL23" s="1070"/>
      <c r="DM23" s="1070"/>
      <c r="DN23" s="1070"/>
      <c r="DO23" s="1070"/>
      <c r="DP23" s="1070"/>
      <c r="DQ23" s="1070"/>
      <c r="DR23" s="1070"/>
      <c r="DS23" s="1070"/>
      <c r="DT23" s="1070"/>
      <c r="DU23" s="1070"/>
      <c r="DV23" s="1070"/>
      <c r="DW23" s="1070"/>
      <c r="DX23" s="1070"/>
      <c r="DY23" s="1070"/>
      <c r="DZ23" s="1070"/>
      <c r="EA23" s="1070"/>
      <c r="EB23" s="1070"/>
      <c r="EC23" s="1070"/>
      <c r="ED23" s="1070"/>
      <c r="EE23" s="1070"/>
      <c r="EF23" s="1070"/>
      <c r="EG23" s="1070"/>
      <c r="EH23" s="1070"/>
      <c r="EI23" s="1070"/>
      <c r="EJ23" s="1070"/>
      <c r="EK23" s="1070"/>
      <c r="EL23" s="1070"/>
      <c r="EM23" s="1071"/>
    </row>
    <row r="24" spans="1:143" ht="15" customHeight="1">
      <c r="A24" s="1066" t="s">
        <v>540</v>
      </c>
      <c r="B24" s="1066"/>
      <c r="C24" s="1066"/>
      <c r="D24" s="1066"/>
      <c r="E24" s="1066"/>
      <c r="F24" s="1066"/>
      <c r="G24" s="1066"/>
      <c r="H24" s="1066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187"/>
      <c r="AW24" s="1066" t="s">
        <v>540</v>
      </c>
      <c r="AX24" s="1066"/>
      <c r="AY24" s="1066"/>
      <c r="AZ24" s="1066"/>
      <c r="BA24" s="1066"/>
      <c r="BB24" s="1066"/>
      <c r="BC24" s="1066"/>
      <c r="BD24" s="1066"/>
      <c r="BE24" s="1065"/>
      <c r="BF24" s="1065"/>
      <c r="BG24" s="1065"/>
      <c r="BH24" s="1065"/>
      <c r="BI24" s="1065"/>
      <c r="BJ24" s="1065"/>
      <c r="BK24" s="1065"/>
      <c r="BL24" s="1065"/>
      <c r="BM24" s="1065"/>
      <c r="BN24" s="1065"/>
      <c r="BO24" s="1065"/>
      <c r="BP24" s="1065"/>
      <c r="BQ24" s="1065"/>
      <c r="BR24" s="1065"/>
      <c r="BS24" s="1065"/>
      <c r="BT24" s="1065"/>
      <c r="BU24" s="1065"/>
      <c r="BV24" s="1065"/>
      <c r="BW24" s="1065"/>
      <c r="BX24" s="1065"/>
      <c r="BY24" s="1065"/>
      <c r="BZ24" s="1065"/>
      <c r="CA24" s="1065"/>
      <c r="CB24" s="1065"/>
      <c r="CC24" s="1065"/>
      <c r="CD24" s="1065"/>
      <c r="CE24" s="1065"/>
      <c r="CF24" s="1065"/>
      <c r="CG24" s="1065"/>
      <c r="CH24" s="1065"/>
      <c r="CI24" s="1065"/>
      <c r="CJ24" s="1065"/>
      <c r="CK24" s="1065"/>
      <c r="CL24" s="1065"/>
      <c r="CM24" s="1065"/>
      <c r="CN24" s="1065"/>
      <c r="CO24" s="1065"/>
      <c r="CP24" s="1065"/>
      <c r="CQ24" s="1065"/>
      <c r="CS24" s="1066" t="s">
        <v>540</v>
      </c>
      <c r="CT24" s="1066"/>
      <c r="CU24" s="1066"/>
      <c r="CV24" s="1066"/>
      <c r="CW24" s="1066"/>
      <c r="CX24" s="1066"/>
      <c r="CY24" s="1066"/>
      <c r="CZ24" s="1066"/>
      <c r="DA24" s="1065"/>
      <c r="DB24" s="1065"/>
      <c r="DC24" s="1065"/>
      <c r="DD24" s="1065"/>
      <c r="DE24" s="1065"/>
      <c r="DF24" s="1065"/>
      <c r="DG24" s="1065"/>
      <c r="DH24" s="1065"/>
      <c r="DI24" s="1065"/>
      <c r="DJ24" s="1065"/>
      <c r="DK24" s="1065"/>
      <c r="DL24" s="1065"/>
      <c r="DM24" s="1065"/>
      <c r="DN24" s="1065"/>
      <c r="DO24" s="1065"/>
      <c r="DP24" s="1065"/>
      <c r="DQ24" s="1065"/>
      <c r="DR24" s="1065"/>
      <c r="DS24" s="1065"/>
      <c r="DT24" s="1065"/>
      <c r="DU24" s="1065"/>
      <c r="DV24" s="1065"/>
      <c r="DW24" s="1065"/>
      <c r="DX24" s="1065"/>
      <c r="DY24" s="1065"/>
      <c r="DZ24" s="1065"/>
      <c r="EA24" s="1065"/>
      <c r="EB24" s="1065"/>
      <c r="EC24" s="1065"/>
      <c r="ED24" s="1065"/>
      <c r="EE24" s="1065"/>
      <c r="EF24" s="1065"/>
      <c r="EG24" s="1065"/>
      <c r="EH24" s="1065"/>
      <c r="EI24" s="1065"/>
      <c r="EJ24" s="1065"/>
      <c r="EK24" s="1065"/>
      <c r="EL24" s="1065"/>
      <c r="EM24" s="1065"/>
    </row>
    <row r="25" spans="1:143" ht="33.75" customHeight="1">
      <c r="A25" s="1066" t="s">
        <v>839</v>
      </c>
      <c r="B25" s="1066"/>
      <c r="C25" s="1066"/>
      <c r="D25" s="1066"/>
      <c r="E25" s="1066"/>
      <c r="F25" s="1066"/>
      <c r="G25" s="1066"/>
      <c r="H25" s="1066"/>
      <c r="I25" s="1069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1"/>
      <c r="AV25" s="187"/>
      <c r="AW25" s="1066" t="s">
        <v>839</v>
      </c>
      <c r="AX25" s="1066"/>
      <c r="AY25" s="1066"/>
      <c r="AZ25" s="1066"/>
      <c r="BA25" s="1066"/>
      <c r="BB25" s="1066"/>
      <c r="BC25" s="1066"/>
      <c r="BD25" s="1066"/>
      <c r="BE25" s="1069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1"/>
      <c r="CS25" s="1066" t="s">
        <v>839</v>
      </c>
      <c r="CT25" s="1066"/>
      <c r="CU25" s="1066"/>
      <c r="CV25" s="1066"/>
      <c r="CW25" s="1066"/>
      <c r="CX25" s="1066"/>
      <c r="CY25" s="1066"/>
      <c r="CZ25" s="1066"/>
      <c r="DA25" s="1069"/>
      <c r="DB25" s="1070"/>
      <c r="DC25" s="1070"/>
      <c r="DD25" s="1070"/>
      <c r="DE25" s="1070"/>
      <c r="DF25" s="1070"/>
      <c r="DG25" s="1070"/>
      <c r="DH25" s="1070"/>
      <c r="DI25" s="1070"/>
      <c r="DJ25" s="1070"/>
      <c r="DK25" s="1070"/>
      <c r="DL25" s="1070"/>
      <c r="DM25" s="1070"/>
      <c r="DN25" s="1070"/>
      <c r="DO25" s="1070"/>
      <c r="DP25" s="1070"/>
      <c r="DQ25" s="1070"/>
      <c r="DR25" s="1070"/>
      <c r="DS25" s="1070"/>
      <c r="DT25" s="1070"/>
      <c r="DU25" s="1070"/>
      <c r="DV25" s="1070"/>
      <c r="DW25" s="1070"/>
      <c r="DX25" s="1070"/>
      <c r="DY25" s="1070"/>
      <c r="DZ25" s="1070"/>
      <c r="EA25" s="1070"/>
      <c r="EB25" s="1070"/>
      <c r="EC25" s="1070"/>
      <c r="ED25" s="1070"/>
      <c r="EE25" s="1070"/>
      <c r="EF25" s="1070"/>
      <c r="EG25" s="1070"/>
      <c r="EH25" s="1070"/>
      <c r="EI25" s="1070"/>
      <c r="EJ25" s="1070"/>
      <c r="EK25" s="1070"/>
      <c r="EL25" s="1070"/>
      <c r="EM25" s="1071"/>
    </row>
    <row r="26" spans="1:143" ht="39" customHeight="1">
      <c r="A26" s="1066" t="s">
        <v>840</v>
      </c>
      <c r="B26" s="1066"/>
      <c r="C26" s="1066"/>
      <c r="D26" s="1066"/>
      <c r="E26" s="1066"/>
      <c r="F26" s="1066"/>
      <c r="G26" s="1066"/>
      <c r="H26" s="1066"/>
      <c r="I26" s="536" t="s">
        <v>523</v>
      </c>
      <c r="J26" s="1065"/>
      <c r="K26" s="1065"/>
      <c r="L26" s="1065"/>
      <c r="M26" s="540" t="s">
        <v>524</v>
      </c>
      <c r="N26" s="538"/>
      <c r="O26" s="1065"/>
      <c r="P26" s="1065"/>
      <c r="Q26" s="1065"/>
      <c r="R26" s="1065"/>
      <c r="S26" s="1065"/>
      <c r="T26" s="1065"/>
      <c r="U26" s="1065"/>
      <c r="V26" s="1065"/>
      <c r="W26" s="1065"/>
      <c r="X26" s="1065"/>
      <c r="Y26" s="1065"/>
      <c r="Z26" s="1065"/>
      <c r="AA26" s="1065"/>
      <c r="AB26" s="1065"/>
      <c r="AC26" s="1065"/>
      <c r="AD26" s="1065"/>
      <c r="AE26" s="1065"/>
      <c r="AF26" s="1065"/>
      <c r="AG26" s="1065"/>
      <c r="AH26" s="1065"/>
      <c r="AI26" s="1065"/>
      <c r="AJ26" s="538"/>
      <c r="AK26" s="1065"/>
      <c r="AL26" s="1065"/>
      <c r="AM26" s="1065"/>
      <c r="AN26" s="1065"/>
      <c r="AO26" s="1065"/>
      <c r="AP26" s="1065"/>
      <c r="AQ26" s="1065"/>
      <c r="AR26" s="1065"/>
      <c r="AS26" s="1065"/>
      <c r="AT26" s="538"/>
      <c r="AU26" s="539" t="s">
        <v>375</v>
      </c>
      <c r="AV26" s="187"/>
      <c r="AW26" s="1066" t="s">
        <v>840</v>
      </c>
      <c r="AX26" s="1066"/>
      <c r="AY26" s="1066"/>
      <c r="AZ26" s="1066"/>
      <c r="BA26" s="1066"/>
      <c r="BB26" s="1066"/>
      <c r="BC26" s="1066"/>
      <c r="BD26" s="1066"/>
      <c r="BE26" s="536" t="s">
        <v>523</v>
      </c>
      <c r="BF26" s="1065"/>
      <c r="BG26" s="1065"/>
      <c r="BH26" s="1065"/>
      <c r="BI26" s="540" t="s">
        <v>524</v>
      </c>
      <c r="BJ26" s="538"/>
      <c r="BK26" s="1065"/>
      <c r="BL26" s="1065"/>
      <c r="BM26" s="1065"/>
      <c r="BN26" s="1065"/>
      <c r="BO26" s="1065"/>
      <c r="BP26" s="1065"/>
      <c r="BQ26" s="1065"/>
      <c r="BR26" s="1065"/>
      <c r="BS26" s="1065"/>
      <c r="BT26" s="1065"/>
      <c r="BU26" s="1065"/>
      <c r="BV26" s="1065"/>
      <c r="BW26" s="1065"/>
      <c r="BX26" s="1065"/>
      <c r="BY26" s="1065"/>
      <c r="BZ26" s="1065"/>
      <c r="CA26" s="1065"/>
      <c r="CB26" s="1065"/>
      <c r="CC26" s="1065"/>
      <c r="CD26" s="1065"/>
      <c r="CE26" s="1065"/>
      <c r="CF26" s="538"/>
      <c r="CG26" s="1065"/>
      <c r="CH26" s="1065"/>
      <c r="CI26" s="1065"/>
      <c r="CJ26" s="1065"/>
      <c r="CK26" s="1065"/>
      <c r="CL26" s="1065"/>
      <c r="CM26" s="1065"/>
      <c r="CN26" s="1065"/>
      <c r="CO26" s="1065"/>
      <c r="CP26" s="538"/>
      <c r="CQ26" s="539" t="s">
        <v>375</v>
      </c>
      <c r="CS26" s="1066" t="s">
        <v>840</v>
      </c>
      <c r="CT26" s="1066"/>
      <c r="CU26" s="1066"/>
      <c r="CV26" s="1066"/>
      <c r="CW26" s="1066"/>
      <c r="CX26" s="1066"/>
      <c r="CY26" s="1066"/>
      <c r="CZ26" s="1066"/>
      <c r="DA26" s="536" t="s">
        <v>523</v>
      </c>
      <c r="DB26" s="1065"/>
      <c r="DC26" s="1065"/>
      <c r="DD26" s="1065"/>
      <c r="DE26" s="540" t="s">
        <v>524</v>
      </c>
      <c r="DF26" s="538"/>
      <c r="DG26" s="1065"/>
      <c r="DH26" s="1065"/>
      <c r="DI26" s="1065"/>
      <c r="DJ26" s="1065"/>
      <c r="DK26" s="1065"/>
      <c r="DL26" s="1065"/>
      <c r="DM26" s="1065"/>
      <c r="DN26" s="1065"/>
      <c r="DO26" s="1065"/>
      <c r="DP26" s="1065"/>
      <c r="DQ26" s="1065"/>
      <c r="DR26" s="1065"/>
      <c r="DS26" s="1065"/>
      <c r="DT26" s="1065"/>
      <c r="DU26" s="1065"/>
      <c r="DV26" s="1065"/>
      <c r="DW26" s="1065"/>
      <c r="DX26" s="1065"/>
      <c r="DY26" s="1065"/>
      <c r="DZ26" s="1065"/>
      <c r="EA26" s="1065"/>
      <c r="EB26" s="538"/>
      <c r="EC26" s="1065"/>
      <c r="ED26" s="1065"/>
      <c r="EE26" s="1065"/>
      <c r="EF26" s="1065"/>
      <c r="EG26" s="1065"/>
      <c r="EH26" s="1065"/>
      <c r="EI26" s="1065"/>
      <c r="EJ26" s="1065"/>
      <c r="EK26" s="1065"/>
      <c r="EL26" s="538"/>
      <c r="EM26" s="539" t="s">
        <v>375</v>
      </c>
    </row>
    <row r="27" spans="1:143" ht="54" customHeight="1">
      <c r="A27" s="1066" t="s">
        <v>842</v>
      </c>
      <c r="B27" s="1066"/>
      <c r="C27" s="1066"/>
      <c r="D27" s="1066"/>
      <c r="E27" s="1066"/>
      <c r="F27" s="1066"/>
      <c r="G27" s="1066"/>
      <c r="H27" s="1066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65"/>
      <c r="V27" s="1065"/>
      <c r="W27" s="1065"/>
      <c r="X27" s="1065"/>
      <c r="Y27" s="1065"/>
      <c r="Z27" s="1065"/>
      <c r="AA27" s="1065"/>
      <c r="AB27" s="1065"/>
      <c r="AC27" s="1065"/>
      <c r="AD27" s="1065"/>
      <c r="AE27" s="1065"/>
      <c r="AF27" s="1065"/>
      <c r="AG27" s="1065"/>
      <c r="AH27" s="1065"/>
      <c r="AI27" s="1065"/>
      <c r="AJ27" s="1065"/>
      <c r="AK27" s="1065"/>
      <c r="AL27" s="1065"/>
      <c r="AM27" s="1065"/>
      <c r="AN27" s="1065"/>
      <c r="AO27" s="1065"/>
      <c r="AP27" s="1065"/>
      <c r="AQ27" s="1065"/>
      <c r="AR27" s="1065"/>
      <c r="AS27" s="1065"/>
      <c r="AT27" s="1065"/>
      <c r="AU27" s="1065"/>
      <c r="AV27" s="187"/>
      <c r="AW27" s="1066" t="s">
        <v>842</v>
      </c>
      <c r="AX27" s="1066"/>
      <c r="AY27" s="1066"/>
      <c r="AZ27" s="1066"/>
      <c r="BA27" s="1066"/>
      <c r="BB27" s="1066"/>
      <c r="BC27" s="1066"/>
      <c r="BD27" s="1066"/>
      <c r="BE27" s="1065"/>
      <c r="BF27" s="1065"/>
      <c r="BG27" s="1065"/>
      <c r="BH27" s="1065"/>
      <c r="BI27" s="1065"/>
      <c r="BJ27" s="1065"/>
      <c r="BK27" s="1065"/>
      <c r="BL27" s="1065"/>
      <c r="BM27" s="1065"/>
      <c r="BN27" s="1065"/>
      <c r="BO27" s="1065"/>
      <c r="BP27" s="1065"/>
      <c r="BQ27" s="1065"/>
      <c r="BR27" s="1065"/>
      <c r="BS27" s="1065"/>
      <c r="BT27" s="1065"/>
      <c r="BU27" s="1065"/>
      <c r="BV27" s="1065"/>
      <c r="BW27" s="1065"/>
      <c r="BX27" s="1065"/>
      <c r="BY27" s="1065"/>
      <c r="BZ27" s="1065"/>
      <c r="CA27" s="1065"/>
      <c r="CB27" s="1065"/>
      <c r="CC27" s="1065"/>
      <c r="CD27" s="1065"/>
      <c r="CE27" s="1065"/>
      <c r="CF27" s="1065"/>
      <c r="CG27" s="1065"/>
      <c r="CH27" s="1065"/>
      <c r="CI27" s="1065"/>
      <c r="CJ27" s="1065"/>
      <c r="CK27" s="1065"/>
      <c r="CL27" s="1065"/>
      <c r="CM27" s="1065"/>
      <c r="CN27" s="1065"/>
      <c r="CO27" s="1065"/>
      <c r="CP27" s="1065"/>
      <c r="CQ27" s="1065"/>
      <c r="CS27" s="1066" t="s">
        <v>842</v>
      </c>
      <c r="CT27" s="1066"/>
      <c r="CU27" s="1066"/>
      <c r="CV27" s="1066"/>
      <c r="CW27" s="1066"/>
      <c r="CX27" s="1066"/>
      <c r="CY27" s="1066"/>
      <c r="CZ27" s="1066"/>
      <c r="DA27" s="1065"/>
      <c r="DB27" s="1065"/>
      <c r="DC27" s="1065"/>
      <c r="DD27" s="1065"/>
      <c r="DE27" s="1065"/>
      <c r="DF27" s="1065"/>
      <c r="DG27" s="1065"/>
      <c r="DH27" s="1065"/>
      <c r="DI27" s="1065"/>
      <c r="DJ27" s="1065"/>
      <c r="DK27" s="1065"/>
      <c r="DL27" s="1065"/>
      <c r="DM27" s="1065"/>
      <c r="DN27" s="1065"/>
      <c r="DO27" s="1065"/>
      <c r="DP27" s="1065"/>
      <c r="DQ27" s="1065"/>
      <c r="DR27" s="1065"/>
      <c r="DS27" s="1065"/>
      <c r="DT27" s="1065"/>
      <c r="DU27" s="1065"/>
      <c r="DV27" s="1065"/>
      <c r="DW27" s="1065"/>
      <c r="DX27" s="1065"/>
      <c r="DY27" s="1065"/>
      <c r="DZ27" s="1065"/>
      <c r="EA27" s="1065"/>
      <c r="EB27" s="1065"/>
      <c r="EC27" s="1065"/>
      <c r="ED27" s="1065"/>
      <c r="EE27" s="1065"/>
      <c r="EF27" s="1065"/>
      <c r="EG27" s="1065"/>
      <c r="EH27" s="1065"/>
      <c r="EI27" s="1065"/>
      <c r="EJ27" s="1065"/>
      <c r="EK27" s="1065"/>
      <c r="EL27" s="1065"/>
      <c r="EM27" s="1065"/>
    </row>
    <row r="28" spans="1:143" ht="18.75">
      <c r="A28" s="185"/>
      <c r="B28" s="1067"/>
      <c r="C28" s="1067"/>
      <c r="D28" s="1067"/>
      <c r="E28" s="1067"/>
      <c r="F28" s="1067"/>
      <c r="G28" s="1067"/>
      <c r="H28" s="1067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67"/>
      <c r="AY28" s="1067"/>
      <c r="AZ28" s="1067"/>
      <c r="BA28" s="1067"/>
      <c r="BB28" s="1067"/>
      <c r="BC28" s="1067"/>
      <c r="BD28" s="1067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67"/>
      <c r="CU28" s="1067"/>
      <c r="CV28" s="1067"/>
      <c r="CW28" s="1067"/>
      <c r="CX28" s="1067"/>
      <c r="CY28" s="1067"/>
      <c r="CZ28" s="1067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122" t="s">
        <v>736</v>
      </c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068">
        <f>I$4</f>
        <v>0</v>
      </c>
      <c r="AC29" s="1068"/>
      <c r="AD29" s="106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22" t="s">
        <v>736</v>
      </c>
      <c r="BB29" s="1122"/>
      <c r="BC29" s="1122"/>
      <c r="BD29" s="1122"/>
      <c r="BE29" s="1122"/>
      <c r="BF29" s="1122"/>
      <c r="BG29" s="1122"/>
      <c r="BH29" s="1122"/>
      <c r="BI29" s="1122"/>
      <c r="BJ29" s="1122"/>
      <c r="BK29" s="1122"/>
      <c r="BL29" s="1122"/>
      <c r="BM29" s="1122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  <c r="BX29" s="1068">
        <f>BE$4</f>
        <v>0</v>
      </c>
      <c r="BY29" s="1068"/>
      <c r="BZ29" s="1068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22" t="s">
        <v>736</v>
      </c>
      <c r="CX29" s="1122"/>
      <c r="CY29" s="1122"/>
      <c r="CZ29" s="1122"/>
      <c r="DA29" s="1122"/>
      <c r="DB29" s="1122"/>
      <c r="DC29" s="1122"/>
      <c r="DD29" s="1122"/>
      <c r="DE29" s="1122"/>
      <c r="DF29" s="1122"/>
      <c r="DG29" s="1122"/>
      <c r="DH29" s="1122"/>
      <c r="DI29" s="1122"/>
      <c r="DJ29" s="1122"/>
      <c r="DK29" s="1122"/>
      <c r="DL29" s="1122"/>
      <c r="DM29" s="1122"/>
      <c r="DN29" s="1122"/>
      <c r="DO29" s="1122"/>
      <c r="DP29" s="1122"/>
      <c r="DQ29" s="1122"/>
      <c r="DR29" s="1122"/>
      <c r="DS29" s="1122"/>
      <c r="DT29" s="1068">
        <f>DA$4</f>
        <v>0</v>
      </c>
      <c r="DU29" s="1068"/>
      <c r="DV29" s="1068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84" t="s">
        <v>1078</v>
      </c>
      <c r="C30" s="884"/>
      <c r="D30" s="884"/>
      <c r="E30" s="884"/>
      <c r="F30" s="884"/>
      <c r="G30" s="884"/>
      <c r="H30" s="884"/>
      <c r="I30" s="884"/>
      <c r="J30" s="884"/>
      <c r="K30" s="884"/>
      <c r="L30" s="884"/>
      <c r="M30" s="884"/>
      <c r="N30" s="884"/>
      <c r="O30" s="884"/>
      <c r="P30" s="884"/>
      <c r="Q30" s="884"/>
      <c r="R30" s="884"/>
      <c r="S30" s="884"/>
      <c r="T30" s="884"/>
      <c r="U30" s="884"/>
      <c r="V30" s="884"/>
      <c r="W30" s="884"/>
      <c r="X30" s="884"/>
      <c r="Y30" s="884"/>
      <c r="Z30" s="884"/>
      <c r="AA30" s="884"/>
      <c r="AB30" s="884"/>
      <c r="AC30" s="884"/>
      <c r="AD30" s="884"/>
      <c r="AE30" s="884"/>
      <c r="AF30" s="884"/>
      <c r="AG30" s="884"/>
      <c r="AH30" s="884"/>
      <c r="AI30" s="884"/>
      <c r="AJ30" s="884"/>
      <c r="AK30" s="884"/>
      <c r="AL30" s="884"/>
      <c r="AM30" s="884"/>
      <c r="AN30" s="884"/>
      <c r="AO30" s="884"/>
      <c r="AP30" s="884"/>
      <c r="AQ30" s="884"/>
      <c r="AR30" s="884"/>
      <c r="AS30" s="884"/>
      <c r="AT30" s="884"/>
      <c r="AU30" s="884"/>
      <c r="AW30" s="185"/>
      <c r="AX30" s="884" t="s">
        <v>1078</v>
      </c>
      <c r="AY30" s="884"/>
      <c r="AZ30" s="884"/>
      <c r="BA30" s="884"/>
      <c r="BB30" s="884"/>
      <c r="BC30" s="884"/>
      <c r="BD30" s="884"/>
      <c r="BE30" s="884"/>
      <c r="BF30" s="884"/>
      <c r="BG30" s="884"/>
      <c r="BH30" s="884"/>
      <c r="BI30" s="884"/>
      <c r="BJ30" s="884"/>
      <c r="BK30" s="884"/>
      <c r="BL30" s="884"/>
      <c r="BM30" s="884"/>
      <c r="BN30" s="884"/>
      <c r="BO30" s="884"/>
      <c r="BP30" s="884"/>
      <c r="BQ30" s="884"/>
      <c r="BR30" s="884"/>
      <c r="BS30" s="884"/>
      <c r="BT30" s="884"/>
      <c r="BU30" s="884"/>
      <c r="BV30" s="884"/>
      <c r="BW30" s="884"/>
      <c r="BX30" s="884"/>
      <c r="BY30" s="884"/>
      <c r="BZ30" s="884"/>
      <c r="CA30" s="884"/>
      <c r="CB30" s="884"/>
      <c r="CC30" s="884"/>
      <c r="CD30" s="884"/>
      <c r="CE30" s="884"/>
      <c r="CF30" s="884"/>
      <c r="CG30" s="884"/>
      <c r="CH30" s="884"/>
      <c r="CI30" s="884"/>
      <c r="CJ30" s="884"/>
      <c r="CK30" s="884"/>
      <c r="CL30" s="884"/>
      <c r="CM30" s="884"/>
      <c r="CN30" s="884"/>
      <c r="CO30" s="884"/>
      <c r="CP30" s="884"/>
      <c r="CQ30" s="884"/>
      <c r="CS30" s="185"/>
      <c r="CT30" s="884" t="s">
        <v>1078</v>
      </c>
      <c r="CU30" s="884"/>
      <c r="CV30" s="884"/>
      <c r="CW30" s="884"/>
      <c r="CX30" s="884"/>
      <c r="CY30" s="884"/>
      <c r="CZ30" s="884"/>
      <c r="DA30" s="884"/>
      <c r="DB30" s="884"/>
      <c r="DC30" s="884"/>
      <c r="DD30" s="884"/>
      <c r="DE30" s="884"/>
      <c r="DF30" s="884"/>
      <c r="DG30" s="884"/>
      <c r="DH30" s="884"/>
      <c r="DI30" s="884"/>
      <c r="DJ30" s="884"/>
      <c r="DK30" s="884"/>
      <c r="DL30" s="884"/>
      <c r="DM30" s="884"/>
      <c r="DN30" s="884"/>
      <c r="DO30" s="884"/>
      <c r="DP30" s="884"/>
      <c r="DQ30" s="884"/>
      <c r="DR30" s="884"/>
      <c r="DS30" s="884"/>
      <c r="DT30" s="884"/>
      <c r="DU30" s="884"/>
      <c r="DV30" s="884"/>
      <c r="DW30" s="884"/>
      <c r="DX30" s="884"/>
      <c r="DY30" s="884"/>
      <c r="DZ30" s="884"/>
      <c r="EA30" s="884"/>
      <c r="EB30" s="884"/>
      <c r="EC30" s="884"/>
      <c r="ED30" s="884"/>
      <c r="EE30" s="884"/>
      <c r="EF30" s="884"/>
      <c r="EG30" s="884"/>
      <c r="EH30" s="884"/>
      <c r="EI30" s="884"/>
      <c r="EJ30" s="884"/>
      <c r="EK30" s="884"/>
      <c r="EL30" s="884"/>
      <c r="EM30" s="884"/>
    </row>
    <row r="31" spans="1:143" s="241" customFormat="1" ht="42.75" customHeight="1">
      <c r="A31" s="185"/>
      <c r="B31" s="1120" t="str">
        <f>'Настройки ТИК'!$B$9</f>
        <v>${name_choice}</v>
      </c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120"/>
      <c r="R31" s="1120"/>
      <c r="S31" s="1120"/>
      <c r="T31" s="1120"/>
      <c r="U31" s="1120"/>
      <c r="V31" s="1120"/>
      <c r="W31" s="1120"/>
      <c r="X31" s="1120"/>
      <c r="Y31" s="1120"/>
      <c r="Z31" s="1120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120"/>
      <c r="AO31" s="1120"/>
      <c r="AP31" s="1120"/>
      <c r="AQ31" s="1120"/>
      <c r="AR31" s="1120"/>
      <c r="AS31" s="1120"/>
      <c r="AT31" s="1120"/>
      <c r="AU31" s="1120"/>
      <c r="AW31" s="185"/>
      <c r="AX31" s="1120" t="str">
        <f>'Настройки ТИК'!$B$9</f>
        <v>${name_choice}</v>
      </c>
      <c r="AY31" s="1120"/>
      <c r="AZ31" s="1120"/>
      <c r="BA31" s="1120"/>
      <c r="BB31" s="1120"/>
      <c r="BC31" s="1120"/>
      <c r="BD31" s="1120"/>
      <c r="BE31" s="1120"/>
      <c r="BF31" s="1120"/>
      <c r="BG31" s="1120"/>
      <c r="BH31" s="1120"/>
      <c r="BI31" s="1120"/>
      <c r="BJ31" s="1120"/>
      <c r="BK31" s="1120"/>
      <c r="BL31" s="1120"/>
      <c r="BM31" s="1120"/>
      <c r="BN31" s="1120"/>
      <c r="BO31" s="1120"/>
      <c r="BP31" s="1120"/>
      <c r="BQ31" s="1120"/>
      <c r="BR31" s="1120"/>
      <c r="BS31" s="1120"/>
      <c r="BT31" s="1120"/>
      <c r="BU31" s="1120"/>
      <c r="BV31" s="1120"/>
      <c r="BW31" s="1120"/>
      <c r="BX31" s="1120"/>
      <c r="BY31" s="1120"/>
      <c r="BZ31" s="1120"/>
      <c r="CA31" s="1120"/>
      <c r="CB31" s="1120"/>
      <c r="CC31" s="1120"/>
      <c r="CD31" s="1120"/>
      <c r="CE31" s="1120"/>
      <c r="CF31" s="1120"/>
      <c r="CG31" s="1120"/>
      <c r="CH31" s="1120"/>
      <c r="CI31" s="1120"/>
      <c r="CJ31" s="1120"/>
      <c r="CK31" s="1120"/>
      <c r="CL31" s="1120"/>
      <c r="CM31" s="1120"/>
      <c r="CN31" s="1120"/>
      <c r="CO31" s="1120"/>
      <c r="CP31" s="1120"/>
      <c r="CQ31" s="1120"/>
      <c r="CS31" s="185"/>
      <c r="CT31" s="1120" t="str">
        <f>'Настройки ТИК'!$B$9</f>
        <v>${name_choice}</v>
      </c>
      <c r="CU31" s="1120"/>
      <c r="CV31" s="1120"/>
      <c r="CW31" s="1120"/>
      <c r="CX31" s="1120"/>
      <c r="CY31" s="1120"/>
      <c r="CZ31" s="1120"/>
      <c r="DA31" s="1120"/>
      <c r="DB31" s="1120"/>
      <c r="DC31" s="1120"/>
      <c r="DD31" s="1120"/>
      <c r="DE31" s="1120"/>
      <c r="DF31" s="1120"/>
      <c r="DG31" s="1120"/>
      <c r="DH31" s="1120"/>
      <c r="DI31" s="1120"/>
      <c r="DJ31" s="1120"/>
      <c r="DK31" s="1120"/>
      <c r="DL31" s="1120"/>
      <c r="DM31" s="1120"/>
      <c r="DN31" s="1120"/>
      <c r="DO31" s="1120"/>
      <c r="DP31" s="1120"/>
      <c r="DQ31" s="1120"/>
      <c r="DR31" s="1120"/>
      <c r="DS31" s="1120"/>
      <c r="DT31" s="1120"/>
      <c r="DU31" s="1120"/>
      <c r="DV31" s="1120"/>
      <c r="DW31" s="1120"/>
      <c r="DX31" s="1120"/>
      <c r="DY31" s="1120"/>
      <c r="DZ31" s="1120"/>
      <c r="EA31" s="1120"/>
      <c r="EB31" s="1120"/>
      <c r="EC31" s="1120"/>
      <c r="ED31" s="1120"/>
      <c r="EE31" s="1120"/>
      <c r="EF31" s="1120"/>
      <c r="EG31" s="1120"/>
      <c r="EH31" s="1120"/>
      <c r="EI31" s="1120"/>
      <c r="EJ31" s="1120"/>
      <c r="EK31" s="1120"/>
      <c r="EL31" s="1120"/>
      <c r="EM31" s="1120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s="313" customFormat="1" ht="18.75" customHeight="1">
      <c r="A33" s="177"/>
      <c r="B33" s="1000">
        <f>I$3</f>
        <v>0</v>
      </c>
      <c r="C33" s="1000"/>
      <c r="D33" s="1000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77"/>
      <c r="AA33" s="177"/>
      <c r="AB33" s="177"/>
      <c r="AC33" s="1056" t="s">
        <v>551</v>
      </c>
      <c r="AD33" s="1056"/>
      <c r="AE33" s="1056"/>
      <c r="AF33" s="1002">
        <f>J$5</f>
        <v>0</v>
      </c>
      <c r="AG33" s="1002"/>
      <c r="AH33" s="198" t="s">
        <v>524</v>
      </c>
      <c r="AI33" s="1002">
        <f>O$5</f>
        <v>0</v>
      </c>
      <c r="AJ33" s="1002"/>
      <c r="AK33" s="1002"/>
      <c r="AL33" s="1002"/>
      <c r="AM33" s="1002"/>
      <c r="AN33" s="1002"/>
      <c r="AO33" s="1002"/>
      <c r="AP33" s="1002">
        <f>AK$5</f>
        <v>0</v>
      </c>
      <c r="AQ33" s="1002"/>
      <c r="AR33" s="1002"/>
      <c r="AS33" s="1002"/>
      <c r="AT33" s="1003" t="s">
        <v>375</v>
      </c>
      <c r="AU33" s="1003"/>
      <c r="AW33" s="177"/>
      <c r="AX33" s="1000">
        <f>BE$3</f>
        <v>0</v>
      </c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77"/>
      <c r="BW33" s="177"/>
      <c r="BX33" s="177"/>
      <c r="BY33" s="1056" t="s">
        <v>551</v>
      </c>
      <c r="BZ33" s="1056"/>
      <c r="CA33" s="1056"/>
      <c r="CB33" s="1002">
        <f>BF$5</f>
        <v>0</v>
      </c>
      <c r="CC33" s="1002"/>
      <c r="CD33" s="198" t="s">
        <v>524</v>
      </c>
      <c r="CE33" s="1002">
        <f>BK$5</f>
        <v>0</v>
      </c>
      <c r="CF33" s="1002"/>
      <c r="CG33" s="1002"/>
      <c r="CH33" s="1002"/>
      <c r="CI33" s="1002"/>
      <c r="CJ33" s="1002"/>
      <c r="CK33" s="1002"/>
      <c r="CL33" s="1002">
        <f>CG$5</f>
        <v>0</v>
      </c>
      <c r="CM33" s="1002"/>
      <c r="CN33" s="1002"/>
      <c r="CO33" s="1002"/>
      <c r="CP33" s="1003" t="s">
        <v>375</v>
      </c>
      <c r="CQ33" s="1003"/>
      <c r="CS33" s="177"/>
      <c r="CT33" s="1000">
        <f>DA$3</f>
        <v>0</v>
      </c>
      <c r="CU33" s="1000"/>
      <c r="CV33" s="1000"/>
      <c r="CW33" s="1000"/>
      <c r="CX33" s="1000"/>
      <c r="CY33" s="1000"/>
      <c r="CZ33" s="1000"/>
      <c r="DA33" s="1000"/>
      <c r="DB33" s="1000"/>
      <c r="DC33" s="1000"/>
      <c r="DD33" s="1000"/>
      <c r="DE33" s="1000"/>
      <c r="DF33" s="1000"/>
      <c r="DG33" s="1000"/>
      <c r="DH33" s="1000"/>
      <c r="DI33" s="1000"/>
      <c r="DJ33" s="1000"/>
      <c r="DK33" s="1000"/>
      <c r="DL33" s="1000"/>
      <c r="DM33" s="1000"/>
      <c r="DN33" s="1000"/>
      <c r="DO33" s="1000"/>
      <c r="DP33" s="1000"/>
      <c r="DQ33" s="1000"/>
      <c r="DR33" s="177"/>
      <c r="DS33" s="177"/>
      <c r="DT33" s="177"/>
      <c r="DU33" s="1056" t="s">
        <v>551</v>
      </c>
      <c r="DV33" s="1056"/>
      <c r="DW33" s="1056"/>
      <c r="DX33" s="1002">
        <f>DB$5</f>
        <v>0</v>
      </c>
      <c r="DY33" s="1002"/>
      <c r="DZ33" s="198" t="s">
        <v>524</v>
      </c>
      <c r="EA33" s="1002">
        <f>DG$5</f>
        <v>0</v>
      </c>
      <c r="EB33" s="1002"/>
      <c r="EC33" s="1002"/>
      <c r="ED33" s="1002"/>
      <c r="EE33" s="1002"/>
      <c r="EF33" s="1002"/>
      <c r="EG33" s="1002"/>
      <c r="EH33" s="1002">
        <f>EC$5</f>
        <v>0</v>
      </c>
      <c r="EI33" s="1002"/>
      <c r="EJ33" s="1002"/>
      <c r="EK33" s="1002"/>
      <c r="EL33" s="1003" t="s">
        <v>375</v>
      </c>
      <c r="EM33" s="1003"/>
    </row>
    <row r="34" spans="1:143" ht="30" customHeight="1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</row>
    <row r="35" spans="1:143" ht="18.75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129" t="e">
        <f>I$6</f>
        <v>#VALUE!</v>
      </c>
      <c r="AT35" s="1129"/>
      <c r="AU35" s="1129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129" t="e">
        <f>BE$6</f>
        <v>#VALUE!</v>
      </c>
      <c r="CP35" s="1129"/>
      <c r="CQ35" s="1129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129" t="e">
        <f>DA$6</f>
        <v>#VALUE!</v>
      </c>
      <c r="EL35" s="1129"/>
      <c r="EM35" s="1129"/>
    </row>
    <row r="36" spans="1:143" ht="18.75">
      <c r="A36" s="185"/>
      <c r="B36" s="1130" t="s">
        <v>738</v>
      </c>
      <c r="C36" s="1130"/>
      <c r="D36" s="1130"/>
      <c r="E36" s="1130"/>
      <c r="F36" s="1130"/>
      <c r="G36" s="1130"/>
      <c r="H36" s="1130"/>
      <c r="I36" s="1130"/>
      <c r="J36" s="1130"/>
      <c r="K36" s="1130"/>
      <c r="L36" s="1130"/>
      <c r="M36" s="1130"/>
      <c r="N36" s="1130"/>
      <c r="O36" s="1130"/>
      <c r="P36" s="1130"/>
      <c r="Q36" s="1130"/>
      <c r="R36" s="1130"/>
      <c r="S36" s="1130"/>
      <c r="T36" s="1130"/>
      <c r="U36" s="1130"/>
      <c r="V36" s="1130"/>
      <c r="W36" s="1130"/>
      <c r="X36" s="1130"/>
      <c r="Y36" s="1130"/>
      <c r="Z36" s="1130"/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130"/>
      <c r="AO36" s="1130"/>
      <c r="AP36" s="1130"/>
      <c r="AQ36" s="1130"/>
      <c r="AR36" s="1130"/>
      <c r="AS36" s="1130"/>
      <c r="AT36" s="1130"/>
      <c r="AU36" s="1130"/>
      <c r="AW36" s="185"/>
      <c r="AX36" s="1130" t="s">
        <v>738</v>
      </c>
      <c r="AY36" s="1130"/>
      <c r="AZ36" s="1130"/>
      <c r="BA36" s="1130"/>
      <c r="BB36" s="1130"/>
      <c r="BC36" s="1130"/>
      <c r="BD36" s="1130"/>
      <c r="BE36" s="1130"/>
      <c r="BF36" s="1130"/>
      <c r="BG36" s="1130"/>
      <c r="BH36" s="1130"/>
      <c r="BI36" s="1130"/>
      <c r="BJ36" s="1130"/>
      <c r="BK36" s="1130"/>
      <c r="BL36" s="1130"/>
      <c r="BM36" s="1130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  <c r="BX36" s="1130"/>
      <c r="BY36" s="1130"/>
      <c r="BZ36" s="1130"/>
      <c r="CA36" s="1130"/>
      <c r="CB36" s="1130"/>
      <c r="CC36" s="1130"/>
      <c r="CD36" s="1130"/>
      <c r="CE36" s="1130"/>
      <c r="CF36" s="1130"/>
      <c r="CG36" s="1130"/>
      <c r="CH36" s="1130"/>
      <c r="CI36" s="1130"/>
      <c r="CJ36" s="1130"/>
      <c r="CK36" s="1130"/>
      <c r="CL36" s="1130"/>
      <c r="CM36" s="1130"/>
      <c r="CN36" s="1130"/>
      <c r="CO36" s="1130"/>
      <c r="CP36" s="1130"/>
      <c r="CQ36" s="1130"/>
      <c r="CS36" s="185"/>
      <c r="CT36" s="1130" t="s">
        <v>738</v>
      </c>
      <c r="CU36" s="1130"/>
      <c r="CV36" s="1130"/>
      <c r="CW36" s="1130"/>
      <c r="CX36" s="1130"/>
      <c r="CY36" s="1130"/>
      <c r="CZ36" s="1130"/>
      <c r="DA36" s="1130"/>
      <c r="DB36" s="1130"/>
      <c r="DC36" s="1130"/>
      <c r="DD36" s="1130"/>
      <c r="DE36" s="1130"/>
      <c r="DF36" s="1130"/>
      <c r="DG36" s="1130"/>
      <c r="DH36" s="1130"/>
      <c r="DI36" s="1130"/>
      <c r="DJ36" s="1130"/>
      <c r="DK36" s="1130"/>
      <c r="DL36" s="1130"/>
      <c r="DM36" s="1130"/>
      <c r="DN36" s="1130"/>
      <c r="DO36" s="1130"/>
      <c r="DP36" s="1130"/>
      <c r="DQ36" s="1130"/>
      <c r="DR36" s="1130"/>
      <c r="DS36" s="1130"/>
      <c r="DT36" s="1130"/>
      <c r="DU36" s="1130"/>
      <c r="DV36" s="1130"/>
      <c r="DW36" s="1130"/>
      <c r="DX36" s="1130"/>
      <c r="DY36" s="1130"/>
      <c r="DZ36" s="1130"/>
      <c r="EA36" s="1130"/>
      <c r="EB36" s="1130"/>
      <c r="EC36" s="1130"/>
      <c r="ED36" s="1130"/>
      <c r="EE36" s="1130"/>
      <c r="EF36" s="1130"/>
      <c r="EG36" s="1130"/>
      <c r="EH36" s="1130"/>
      <c r="EI36" s="1130"/>
      <c r="EJ36" s="1130"/>
      <c r="EK36" s="1130"/>
      <c r="EL36" s="1130"/>
      <c r="EM36" s="1130"/>
    </row>
    <row r="37" spans="1:143" ht="18.75" customHeight="1">
      <c r="A37" s="185"/>
      <c r="B37" s="1115">
        <f>I$10</f>
        <v>0</v>
      </c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6" t="s">
        <v>739</v>
      </c>
      <c r="AK37" s="1116"/>
      <c r="AL37" s="1116"/>
      <c r="AM37" s="1116"/>
      <c r="AN37" s="1116"/>
      <c r="AO37" s="1116"/>
      <c r="AP37" s="1116"/>
      <c r="AQ37" s="1116"/>
      <c r="AR37" s="1116"/>
      <c r="AS37" s="1116"/>
      <c r="AT37" s="1116"/>
      <c r="AU37" s="1116"/>
      <c r="AW37" s="185"/>
      <c r="AX37" s="1115">
        <f>BE$10</f>
        <v>0</v>
      </c>
      <c r="AY37" s="1115"/>
      <c r="AZ37" s="1115"/>
      <c r="BA37" s="1115"/>
      <c r="BB37" s="1115"/>
      <c r="BC37" s="1115"/>
      <c r="BD37" s="1115"/>
      <c r="BE37" s="1115"/>
      <c r="BF37" s="1115"/>
      <c r="BG37" s="1115"/>
      <c r="BH37" s="1115"/>
      <c r="BI37" s="1115"/>
      <c r="BJ37" s="1115"/>
      <c r="BK37" s="1115"/>
      <c r="BL37" s="1115"/>
      <c r="BM37" s="1115"/>
      <c r="BN37" s="1115"/>
      <c r="BO37" s="1115"/>
      <c r="BP37" s="1115"/>
      <c r="BQ37" s="1115"/>
      <c r="BR37" s="1115"/>
      <c r="BS37" s="1115"/>
      <c r="BT37" s="1115"/>
      <c r="BU37" s="1115"/>
      <c r="BV37" s="1115"/>
      <c r="BW37" s="1115"/>
      <c r="BX37" s="1115"/>
      <c r="BY37" s="1115"/>
      <c r="BZ37" s="1115"/>
      <c r="CA37" s="1115"/>
      <c r="CB37" s="1115"/>
      <c r="CC37" s="1115"/>
      <c r="CD37" s="1115"/>
      <c r="CE37" s="1115"/>
      <c r="CF37" s="1116" t="s">
        <v>739</v>
      </c>
      <c r="CG37" s="1116"/>
      <c r="CH37" s="1116"/>
      <c r="CI37" s="1116"/>
      <c r="CJ37" s="1116"/>
      <c r="CK37" s="1116"/>
      <c r="CL37" s="1116"/>
      <c r="CM37" s="1116"/>
      <c r="CN37" s="1116"/>
      <c r="CO37" s="1116"/>
      <c r="CP37" s="1116"/>
      <c r="CQ37" s="1116"/>
      <c r="CS37" s="185"/>
      <c r="CT37" s="1115">
        <f>DA$10</f>
        <v>0</v>
      </c>
      <c r="CU37" s="1115"/>
      <c r="CV37" s="1115"/>
      <c r="CW37" s="1115"/>
      <c r="CX37" s="1115"/>
      <c r="CY37" s="1115"/>
      <c r="CZ37" s="1115"/>
      <c r="DA37" s="1115"/>
      <c r="DB37" s="1115"/>
      <c r="DC37" s="1115"/>
      <c r="DD37" s="1115"/>
      <c r="DE37" s="1115"/>
      <c r="DF37" s="1115"/>
      <c r="DG37" s="1115"/>
      <c r="DH37" s="1115"/>
      <c r="DI37" s="1115"/>
      <c r="DJ37" s="1115"/>
      <c r="DK37" s="1115"/>
      <c r="DL37" s="1115"/>
      <c r="DM37" s="1115"/>
      <c r="DN37" s="1115"/>
      <c r="DO37" s="1115"/>
      <c r="DP37" s="1115"/>
      <c r="DQ37" s="1115"/>
      <c r="DR37" s="1115"/>
      <c r="DS37" s="1115"/>
      <c r="DT37" s="1115"/>
      <c r="DU37" s="1115"/>
      <c r="DV37" s="1115"/>
      <c r="DW37" s="1115"/>
      <c r="DX37" s="1115"/>
      <c r="DY37" s="1115"/>
      <c r="DZ37" s="1115"/>
      <c r="EA37" s="1115"/>
      <c r="EB37" s="1116" t="s">
        <v>739</v>
      </c>
      <c r="EC37" s="1116"/>
      <c r="ED37" s="1116"/>
      <c r="EE37" s="1116"/>
      <c r="EF37" s="1116"/>
      <c r="EG37" s="1116"/>
      <c r="EH37" s="1116"/>
      <c r="EI37" s="1116"/>
      <c r="EJ37" s="1116"/>
      <c r="EK37" s="1116"/>
      <c r="EL37" s="1116"/>
      <c r="EM37" s="1116"/>
    </row>
    <row r="38" spans="1:143" ht="60" customHeight="1">
      <c r="A38" s="185"/>
      <c r="B38" s="991" t="s">
        <v>740</v>
      </c>
      <c r="C38" s="991"/>
      <c r="D38" s="991"/>
      <c r="E38" s="991"/>
      <c r="F38" s="991"/>
      <c r="G38" s="991"/>
      <c r="H38" s="991"/>
      <c r="I38" s="991"/>
      <c r="J38" s="991"/>
      <c r="K38" s="991"/>
      <c r="L38" s="991"/>
      <c r="M38" s="991"/>
      <c r="N38" s="991"/>
      <c r="O38" s="991"/>
      <c r="P38" s="991"/>
      <c r="Q38" s="991"/>
      <c r="R38" s="991"/>
      <c r="S38" s="991"/>
      <c r="T38" s="991"/>
      <c r="U38" s="991"/>
      <c r="V38" s="991"/>
      <c r="W38" s="991"/>
      <c r="X38" s="991"/>
      <c r="Y38" s="991"/>
      <c r="Z38" s="991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W38" s="185"/>
      <c r="AX38" s="991" t="s">
        <v>740</v>
      </c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  <c r="BU38" s="991"/>
      <c r="BV38" s="991"/>
      <c r="BW38" s="991"/>
      <c r="BX38" s="991"/>
      <c r="BY38" s="991"/>
      <c r="BZ38" s="991"/>
      <c r="CA38" s="991"/>
      <c r="CB38" s="991"/>
      <c r="CC38" s="991"/>
      <c r="CD38" s="991"/>
      <c r="CE38" s="991"/>
      <c r="CF38" s="991"/>
      <c r="CG38" s="991"/>
      <c r="CH38" s="991"/>
      <c r="CI38" s="991"/>
      <c r="CJ38" s="991"/>
      <c r="CK38" s="991"/>
      <c r="CL38" s="991"/>
      <c r="CM38" s="991"/>
      <c r="CN38" s="991"/>
      <c r="CO38" s="991"/>
      <c r="CP38" s="991"/>
      <c r="CQ38" s="991"/>
      <c r="CS38" s="185"/>
      <c r="CT38" s="991" t="s">
        <v>740</v>
      </c>
      <c r="CU38" s="991"/>
      <c r="CV38" s="991"/>
      <c r="CW38" s="991"/>
      <c r="CX38" s="991"/>
      <c r="CY38" s="991"/>
      <c r="CZ38" s="991"/>
      <c r="DA38" s="991"/>
      <c r="DB38" s="991"/>
      <c r="DC38" s="991"/>
      <c r="DD38" s="991"/>
      <c r="DE38" s="991"/>
      <c r="DF38" s="991"/>
      <c r="DG38" s="991"/>
      <c r="DH38" s="991"/>
      <c r="DI38" s="991"/>
      <c r="DJ38" s="991"/>
      <c r="DK38" s="991"/>
      <c r="DL38" s="991"/>
      <c r="DM38" s="991"/>
      <c r="DN38" s="991"/>
      <c r="DO38" s="991"/>
      <c r="DP38" s="991"/>
      <c r="DQ38" s="991"/>
      <c r="DR38" s="991"/>
      <c r="DS38" s="991"/>
      <c r="DT38" s="991"/>
      <c r="DU38" s="991"/>
      <c r="DV38" s="991"/>
      <c r="DW38" s="991"/>
      <c r="DX38" s="991"/>
      <c r="DY38" s="991"/>
      <c r="DZ38" s="991"/>
      <c r="EA38" s="991"/>
      <c r="EB38" s="991"/>
      <c r="EC38" s="991"/>
      <c r="ED38" s="991"/>
      <c r="EE38" s="991"/>
      <c r="EF38" s="991"/>
      <c r="EG38" s="991"/>
      <c r="EH38" s="991"/>
      <c r="EI38" s="991"/>
      <c r="EJ38" s="991"/>
      <c r="EK38" s="991"/>
      <c r="EL38" s="991"/>
      <c r="EM38" s="991"/>
    </row>
    <row r="39" spans="1:143" ht="18.75">
      <c r="A39" s="185"/>
      <c r="B39" s="1047">
        <f>I$16</f>
        <v>0</v>
      </c>
      <c r="C39" s="1047"/>
      <c r="D39" s="1047"/>
      <c r="E39" s="1047"/>
      <c r="F39" s="1047"/>
      <c r="G39" s="1047"/>
      <c r="H39" s="1047"/>
      <c r="I39" s="1047"/>
      <c r="J39" s="1047"/>
      <c r="K39" s="1047"/>
      <c r="L39" s="1047"/>
      <c r="M39" s="1047"/>
      <c r="N39" s="1047"/>
      <c r="O39" s="1047"/>
      <c r="P39" s="1047"/>
      <c r="Q39" s="1047"/>
      <c r="R39" s="1047"/>
      <c r="S39" s="1047"/>
      <c r="T39" s="1047"/>
      <c r="U39" s="1047"/>
      <c r="V39" s="1047"/>
      <c r="W39" s="1047"/>
      <c r="X39" s="1047"/>
      <c r="Y39" s="1047"/>
      <c r="Z39" s="1047"/>
      <c r="AA39" s="1047"/>
      <c r="AB39" s="1047"/>
      <c r="AC39" s="1047"/>
      <c r="AD39" s="1047"/>
      <c r="AE39" s="1047"/>
      <c r="AF39" s="1047"/>
      <c r="AG39" s="1047"/>
      <c r="AH39" s="1047"/>
      <c r="AI39" s="1047"/>
      <c r="AJ39" s="1047"/>
      <c r="AK39" s="1047"/>
      <c r="AL39" s="1047"/>
      <c r="AM39" s="1047"/>
      <c r="AN39" s="1047"/>
      <c r="AO39" s="1047"/>
      <c r="AP39" s="1047"/>
      <c r="AQ39" s="1047"/>
      <c r="AR39" s="1047"/>
      <c r="AS39" s="1047"/>
      <c r="AT39" s="1047"/>
      <c r="AU39" s="1047"/>
      <c r="AW39" s="185"/>
      <c r="AX39" s="1047">
        <f>BE$16</f>
        <v>0</v>
      </c>
      <c r="AY39" s="1047"/>
      <c r="AZ39" s="1047"/>
      <c r="BA39" s="1047"/>
      <c r="BB39" s="1047"/>
      <c r="BC39" s="1047"/>
      <c r="BD39" s="1047"/>
      <c r="BE39" s="1047"/>
      <c r="BF39" s="1047"/>
      <c r="BG39" s="1047"/>
      <c r="BH39" s="1047"/>
      <c r="BI39" s="1047"/>
      <c r="BJ39" s="1047"/>
      <c r="BK39" s="1047"/>
      <c r="BL39" s="1047"/>
      <c r="BM39" s="1047"/>
      <c r="BN39" s="1047"/>
      <c r="BO39" s="1047"/>
      <c r="BP39" s="1047"/>
      <c r="BQ39" s="1047"/>
      <c r="BR39" s="1047"/>
      <c r="BS39" s="1047"/>
      <c r="BT39" s="1047"/>
      <c r="BU39" s="1047"/>
      <c r="BV39" s="1047"/>
      <c r="BW39" s="1047"/>
      <c r="BX39" s="1047"/>
      <c r="BY39" s="1047"/>
      <c r="BZ39" s="1047"/>
      <c r="CA39" s="1047"/>
      <c r="CB39" s="1047"/>
      <c r="CC39" s="1047"/>
      <c r="CD39" s="1047"/>
      <c r="CE39" s="1047"/>
      <c r="CF39" s="1047"/>
      <c r="CG39" s="1047"/>
      <c r="CH39" s="1047"/>
      <c r="CI39" s="1047"/>
      <c r="CJ39" s="1047"/>
      <c r="CK39" s="1047"/>
      <c r="CL39" s="1047"/>
      <c r="CM39" s="1047"/>
      <c r="CN39" s="1047"/>
      <c r="CO39" s="1047"/>
      <c r="CP39" s="1047"/>
      <c r="CQ39" s="1047"/>
      <c r="CS39" s="185"/>
      <c r="CT39" s="1047">
        <f>DA$16</f>
        <v>0</v>
      </c>
      <c r="CU39" s="1047"/>
      <c r="CV39" s="1047"/>
      <c r="CW39" s="1047"/>
      <c r="CX39" s="1047"/>
      <c r="CY39" s="1047"/>
      <c r="CZ39" s="1047"/>
      <c r="DA39" s="1047"/>
      <c r="DB39" s="1047"/>
      <c r="DC39" s="1047"/>
      <c r="DD39" s="1047"/>
      <c r="DE39" s="1047"/>
      <c r="DF39" s="1047"/>
      <c r="DG39" s="1047"/>
      <c r="DH39" s="1047"/>
      <c r="DI39" s="1047"/>
      <c r="DJ39" s="1047"/>
      <c r="DK39" s="1047"/>
      <c r="DL39" s="1047"/>
      <c r="DM39" s="1047"/>
      <c r="DN39" s="1047"/>
      <c r="DO39" s="1047"/>
      <c r="DP39" s="1047"/>
      <c r="DQ39" s="1047"/>
      <c r="DR39" s="1047"/>
      <c r="DS39" s="1047"/>
      <c r="DT39" s="1047"/>
      <c r="DU39" s="1047"/>
      <c r="DV39" s="1047"/>
      <c r="DW39" s="1047"/>
      <c r="DX39" s="1047"/>
      <c r="DY39" s="1047"/>
      <c r="DZ39" s="1047"/>
      <c r="EA39" s="1047"/>
      <c r="EB39" s="1047"/>
      <c r="EC39" s="1047"/>
      <c r="ED39" s="1047"/>
      <c r="EE39" s="1047"/>
      <c r="EF39" s="1047"/>
      <c r="EG39" s="1047"/>
      <c r="EH39" s="1047"/>
      <c r="EI39" s="1047"/>
      <c r="EJ39" s="1047"/>
      <c r="EK39" s="1047"/>
      <c r="EL39" s="1047"/>
      <c r="EM39" s="1047"/>
    </row>
    <row r="40" spans="1:143" ht="42.75" customHeight="1">
      <c r="A40" s="185"/>
      <c r="B40" s="991" t="s">
        <v>741</v>
      </c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D40" s="991"/>
      <c r="AE40" s="991"/>
      <c r="AF40" s="991"/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W40" s="185"/>
      <c r="AX40" s="991" t="s">
        <v>741</v>
      </c>
      <c r="AY40" s="991"/>
      <c r="AZ40" s="991"/>
      <c r="BA40" s="991"/>
      <c r="BB40" s="991"/>
      <c r="BC40" s="991"/>
      <c r="BD40" s="991"/>
      <c r="BE40" s="991"/>
      <c r="BF40" s="991"/>
      <c r="BG40" s="991"/>
      <c r="BH40" s="991"/>
      <c r="BI40" s="991"/>
      <c r="BJ40" s="991"/>
      <c r="BK40" s="991"/>
      <c r="BL40" s="991"/>
      <c r="BM40" s="991"/>
      <c r="BN40" s="991"/>
      <c r="BO40" s="991"/>
      <c r="BP40" s="991"/>
      <c r="BQ40" s="991"/>
      <c r="BR40" s="991"/>
      <c r="BS40" s="991"/>
      <c r="BT40" s="991"/>
      <c r="BU40" s="991"/>
      <c r="BV40" s="991"/>
      <c r="BW40" s="991"/>
      <c r="BX40" s="991"/>
      <c r="BY40" s="991"/>
      <c r="BZ40" s="991"/>
      <c r="CA40" s="991"/>
      <c r="CB40" s="991"/>
      <c r="CC40" s="991"/>
      <c r="CD40" s="991"/>
      <c r="CE40" s="991"/>
      <c r="CF40" s="991"/>
      <c r="CG40" s="991"/>
      <c r="CH40" s="991"/>
      <c r="CI40" s="991"/>
      <c r="CJ40" s="991"/>
      <c r="CK40" s="991"/>
      <c r="CL40" s="991"/>
      <c r="CM40" s="991"/>
      <c r="CN40" s="991"/>
      <c r="CO40" s="991"/>
      <c r="CP40" s="991"/>
      <c r="CQ40" s="991"/>
      <c r="CS40" s="185"/>
      <c r="CT40" s="991" t="s">
        <v>741</v>
      </c>
      <c r="CU40" s="991"/>
      <c r="CV40" s="991"/>
      <c r="CW40" s="991"/>
      <c r="CX40" s="991"/>
      <c r="CY40" s="991"/>
      <c r="CZ40" s="991"/>
      <c r="DA40" s="991"/>
      <c r="DB40" s="991"/>
      <c r="DC40" s="991"/>
      <c r="DD40" s="991"/>
      <c r="DE40" s="991"/>
      <c r="DF40" s="991"/>
      <c r="DG40" s="991"/>
      <c r="DH40" s="991"/>
      <c r="DI40" s="991"/>
      <c r="DJ40" s="991"/>
      <c r="DK40" s="991"/>
      <c r="DL40" s="991"/>
      <c r="DM40" s="991"/>
      <c r="DN40" s="991"/>
      <c r="DO40" s="991"/>
      <c r="DP40" s="991"/>
      <c r="DQ40" s="991"/>
      <c r="DR40" s="991"/>
      <c r="DS40" s="991"/>
      <c r="DT40" s="991"/>
      <c r="DU40" s="991"/>
      <c r="DV40" s="991"/>
      <c r="DW40" s="991"/>
      <c r="DX40" s="991"/>
      <c r="DY40" s="991"/>
      <c r="DZ40" s="991"/>
      <c r="EA40" s="991"/>
      <c r="EB40" s="991"/>
      <c r="EC40" s="991"/>
      <c r="ED40" s="991"/>
      <c r="EE40" s="991"/>
      <c r="EF40" s="991"/>
      <c r="EG40" s="991"/>
      <c r="EH40" s="991"/>
      <c r="EI40" s="991"/>
      <c r="EJ40" s="991"/>
      <c r="EK40" s="991"/>
      <c r="EL40" s="991"/>
      <c r="EM40" s="991"/>
    </row>
    <row r="41" spans="1:143" ht="16.5">
      <c r="A41" s="185"/>
      <c r="B41" s="1034" t="s">
        <v>556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W41" s="185"/>
      <c r="AX41" s="1034" t="s">
        <v>556</v>
      </c>
      <c r="AY41" s="1034"/>
      <c r="AZ41" s="1034"/>
      <c r="BA41" s="1034"/>
      <c r="BB41" s="1034"/>
      <c r="BC41" s="1034"/>
      <c r="BD41" s="1034"/>
      <c r="BE41" s="1034"/>
      <c r="BF41" s="1034"/>
      <c r="BG41" s="1034"/>
      <c r="BH41" s="1034"/>
      <c r="BI41" s="1034"/>
      <c r="BJ41" s="1034"/>
      <c r="BK41" s="1034"/>
      <c r="BL41" s="1034"/>
      <c r="BM41" s="1034"/>
      <c r="BN41" s="1034"/>
      <c r="BO41" s="1034"/>
      <c r="BP41" s="1034"/>
      <c r="BQ41" s="1034"/>
      <c r="BR41" s="1034"/>
      <c r="BS41" s="1034"/>
      <c r="BT41" s="1034"/>
      <c r="BU41" s="1034"/>
      <c r="BV41" s="1034"/>
      <c r="BW41" s="1034"/>
      <c r="BX41" s="1034"/>
      <c r="BY41" s="1034"/>
      <c r="BZ41" s="1034"/>
      <c r="CA41" s="1034"/>
      <c r="CB41" s="1034"/>
      <c r="CC41" s="1034"/>
      <c r="CD41" s="1034"/>
      <c r="CE41" s="1034"/>
      <c r="CF41" s="1034"/>
      <c r="CG41" s="1034"/>
      <c r="CH41" s="1034"/>
      <c r="CI41" s="1034"/>
      <c r="CJ41" s="1034"/>
      <c r="CK41" s="1034"/>
      <c r="CL41" s="1034"/>
      <c r="CM41" s="1034"/>
      <c r="CN41" s="1034"/>
      <c r="CO41" s="1034"/>
      <c r="CP41" s="1034"/>
      <c r="CQ41" s="1034"/>
      <c r="CS41" s="185"/>
      <c r="CT41" s="1034" t="s">
        <v>556</v>
      </c>
      <c r="CU41" s="1034"/>
      <c r="CV41" s="1034"/>
      <c r="CW41" s="1034"/>
      <c r="CX41" s="1034"/>
      <c r="CY41" s="1034"/>
      <c r="CZ41" s="1034"/>
      <c r="DA41" s="1034"/>
      <c r="DB41" s="1034"/>
      <c r="DC41" s="1034"/>
      <c r="DD41" s="1034"/>
      <c r="DE41" s="1034"/>
      <c r="DF41" s="1034"/>
      <c r="DG41" s="1034"/>
      <c r="DH41" s="1034"/>
      <c r="DI41" s="1034"/>
      <c r="DJ41" s="1034"/>
      <c r="DK41" s="1034"/>
      <c r="DL41" s="1034"/>
      <c r="DM41" s="1034"/>
      <c r="DN41" s="1034"/>
      <c r="DO41" s="1034"/>
      <c r="DP41" s="1034"/>
      <c r="DQ41" s="1034"/>
      <c r="DR41" s="1034"/>
      <c r="DS41" s="1034"/>
      <c r="DT41" s="1034"/>
      <c r="DU41" s="1034"/>
      <c r="DV41" s="1034"/>
      <c r="DW41" s="1034"/>
      <c r="DX41" s="1034"/>
      <c r="DY41" s="1034"/>
      <c r="DZ41" s="1034"/>
      <c r="EA41" s="1034"/>
      <c r="EB41" s="1034"/>
      <c r="EC41" s="1034"/>
      <c r="ED41" s="1034"/>
      <c r="EE41" s="1034"/>
      <c r="EF41" s="1034"/>
      <c r="EG41" s="1034"/>
      <c r="EH41" s="1034"/>
      <c r="EI41" s="1034"/>
      <c r="EJ41" s="1034"/>
      <c r="EK41" s="1034"/>
      <c r="EL41" s="1034"/>
      <c r="EM41" s="1034"/>
    </row>
    <row r="42" spans="1:143" ht="18.75" customHeight="1">
      <c r="A42" s="185"/>
      <c r="B42" s="193"/>
      <c r="C42" s="193"/>
      <c r="D42" s="1061" t="s">
        <v>557</v>
      </c>
      <c r="E42" s="1061"/>
      <c r="F42" s="1126" t="s">
        <v>742</v>
      </c>
      <c r="G42" s="1126"/>
      <c r="H42" s="1126"/>
      <c r="I42" s="1126"/>
      <c r="J42" s="1126"/>
      <c r="K42" s="1126"/>
      <c r="L42" s="1126"/>
      <c r="M42" s="1126"/>
      <c r="N42" s="1126"/>
      <c r="O42" s="1126"/>
      <c r="P42" s="1126"/>
      <c r="Q42" s="1126"/>
      <c r="R42" s="1126"/>
      <c r="S42" s="1126"/>
      <c r="T42" s="1126"/>
      <c r="U42" s="1126"/>
      <c r="V42" s="1126"/>
      <c r="W42" s="1126"/>
      <c r="X42" s="1126"/>
      <c r="Y42" s="1126"/>
      <c r="Z42" s="1126"/>
      <c r="AA42" s="1126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126"/>
      <c r="AO42" s="1126"/>
      <c r="AP42" s="1126"/>
      <c r="AQ42" s="1126"/>
      <c r="AR42" s="1126"/>
      <c r="AS42" s="1126"/>
      <c r="AT42" s="1126"/>
      <c r="AU42" s="1126"/>
      <c r="AW42" s="185"/>
      <c r="AX42" s="193"/>
      <c r="AY42" s="193"/>
      <c r="AZ42" s="1061" t="s">
        <v>557</v>
      </c>
      <c r="BA42" s="1061"/>
      <c r="BB42" s="1126" t="s">
        <v>742</v>
      </c>
      <c r="BC42" s="1126"/>
      <c r="BD42" s="1126"/>
      <c r="BE42" s="1126"/>
      <c r="BF42" s="1126"/>
      <c r="BG42" s="1126"/>
      <c r="BH42" s="1126"/>
      <c r="BI42" s="1126"/>
      <c r="BJ42" s="1126"/>
      <c r="BK42" s="1126"/>
      <c r="BL42" s="1126"/>
      <c r="BM42" s="1126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  <c r="BX42" s="1126"/>
      <c r="BY42" s="1126"/>
      <c r="BZ42" s="1126"/>
      <c r="CA42" s="1126"/>
      <c r="CB42" s="1126"/>
      <c r="CC42" s="1126"/>
      <c r="CD42" s="1126"/>
      <c r="CE42" s="1126"/>
      <c r="CF42" s="1126"/>
      <c r="CG42" s="1126"/>
      <c r="CH42" s="1126"/>
      <c r="CI42" s="1126"/>
      <c r="CJ42" s="1126"/>
      <c r="CK42" s="1126"/>
      <c r="CL42" s="1126"/>
      <c r="CM42" s="1126"/>
      <c r="CN42" s="1126"/>
      <c r="CO42" s="1126"/>
      <c r="CP42" s="1126"/>
      <c r="CQ42" s="1126"/>
      <c r="CS42" s="185"/>
      <c r="CT42" s="193"/>
      <c r="CU42" s="193"/>
      <c r="CV42" s="1061" t="s">
        <v>557</v>
      </c>
      <c r="CW42" s="1061"/>
      <c r="CX42" s="1126" t="s">
        <v>742</v>
      </c>
      <c r="CY42" s="1126"/>
      <c r="CZ42" s="1126"/>
      <c r="DA42" s="1126"/>
      <c r="DB42" s="1126"/>
      <c r="DC42" s="1126"/>
      <c r="DD42" s="1126"/>
      <c r="DE42" s="1126"/>
      <c r="DF42" s="1126"/>
      <c r="DG42" s="1126"/>
      <c r="DH42" s="1126"/>
      <c r="DI42" s="1126"/>
      <c r="DJ42" s="1126"/>
      <c r="DK42" s="1126"/>
      <c r="DL42" s="1126"/>
      <c r="DM42" s="1126"/>
      <c r="DN42" s="1126"/>
      <c r="DO42" s="1126"/>
      <c r="DP42" s="1126"/>
      <c r="DQ42" s="1126"/>
      <c r="DR42" s="1126"/>
      <c r="DS42" s="1126"/>
      <c r="DT42" s="1126"/>
      <c r="DU42" s="1126"/>
      <c r="DV42" s="1126"/>
      <c r="DW42" s="1126"/>
      <c r="DX42" s="1126"/>
      <c r="DY42" s="1126"/>
      <c r="DZ42" s="1126"/>
      <c r="EA42" s="1126"/>
      <c r="EB42" s="1126"/>
      <c r="EC42" s="1126"/>
      <c r="ED42" s="1126"/>
      <c r="EE42" s="1126"/>
      <c r="EF42" s="1126"/>
      <c r="EG42" s="1126"/>
      <c r="EH42" s="1126"/>
      <c r="EI42" s="1126"/>
      <c r="EJ42" s="1126"/>
      <c r="EK42" s="1126"/>
      <c r="EL42" s="1126"/>
      <c r="EM42" s="1126"/>
    </row>
    <row r="43" spans="1:143" ht="77.25" customHeight="1">
      <c r="A43" s="185"/>
      <c r="B43" s="1030" t="s">
        <v>743</v>
      </c>
      <c r="C43" s="1030"/>
      <c r="D43" s="1030"/>
      <c r="E43" s="1030"/>
      <c r="F43" s="1030"/>
      <c r="G43" s="1030"/>
      <c r="H43" s="1030"/>
      <c r="I43" s="1030"/>
      <c r="J43" s="1030"/>
      <c r="K43" s="1030"/>
      <c r="L43" s="1030"/>
      <c r="M43" s="1030"/>
      <c r="N43" s="1030"/>
      <c r="O43" s="1030"/>
      <c r="P43" s="1030"/>
      <c r="Q43" s="1030"/>
      <c r="R43" s="1030"/>
      <c r="S43" s="1030"/>
      <c r="T43" s="1030"/>
      <c r="U43" s="1030"/>
      <c r="V43" s="1030"/>
      <c r="W43" s="1030"/>
      <c r="X43" s="1030"/>
      <c r="Y43" s="1030"/>
      <c r="Z43" s="1030"/>
      <c r="AA43" s="1030"/>
      <c r="AB43" s="1030"/>
      <c r="AC43" s="1030"/>
      <c r="AD43" s="1030"/>
      <c r="AE43" s="1030"/>
      <c r="AF43" s="1030"/>
      <c r="AG43" s="1030"/>
      <c r="AH43" s="1030"/>
      <c r="AI43" s="1030"/>
      <c r="AJ43" s="1030"/>
      <c r="AK43" s="1030"/>
      <c r="AL43" s="1030"/>
      <c r="AM43" s="1030"/>
      <c r="AN43" s="1030"/>
      <c r="AO43" s="1030"/>
      <c r="AP43" s="1030"/>
      <c r="AQ43" s="1030"/>
      <c r="AR43" s="1030"/>
      <c r="AS43" s="1030"/>
      <c r="AT43" s="1030"/>
      <c r="AU43" s="1030"/>
      <c r="AW43" s="185"/>
      <c r="AX43" s="1030" t="s">
        <v>743</v>
      </c>
      <c r="AY43" s="1030"/>
      <c r="AZ43" s="1030"/>
      <c r="BA43" s="1030"/>
      <c r="BB43" s="1030"/>
      <c r="BC43" s="1030"/>
      <c r="BD43" s="1030"/>
      <c r="BE43" s="1030"/>
      <c r="BF43" s="1030"/>
      <c r="BG43" s="1030"/>
      <c r="BH43" s="1030"/>
      <c r="BI43" s="1030"/>
      <c r="BJ43" s="1030"/>
      <c r="BK43" s="1030"/>
      <c r="BL43" s="1030"/>
      <c r="BM43" s="1030"/>
      <c r="BN43" s="1030"/>
      <c r="BO43" s="1030"/>
      <c r="BP43" s="1030"/>
      <c r="BQ43" s="1030"/>
      <c r="BR43" s="1030"/>
      <c r="BS43" s="1030"/>
      <c r="BT43" s="1030"/>
      <c r="BU43" s="1030"/>
      <c r="BV43" s="1030"/>
      <c r="BW43" s="1030"/>
      <c r="BX43" s="1030"/>
      <c r="BY43" s="1030"/>
      <c r="BZ43" s="1030"/>
      <c r="CA43" s="1030"/>
      <c r="CB43" s="1030"/>
      <c r="CC43" s="1030"/>
      <c r="CD43" s="1030"/>
      <c r="CE43" s="1030"/>
      <c r="CF43" s="1030"/>
      <c r="CG43" s="1030"/>
      <c r="CH43" s="1030"/>
      <c r="CI43" s="1030"/>
      <c r="CJ43" s="1030"/>
      <c r="CK43" s="1030"/>
      <c r="CL43" s="1030"/>
      <c r="CM43" s="1030"/>
      <c r="CN43" s="1030"/>
      <c r="CO43" s="1030"/>
      <c r="CP43" s="1030"/>
      <c r="CQ43" s="1030"/>
      <c r="CS43" s="185"/>
      <c r="CT43" s="1030" t="s">
        <v>743</v>
      </c>
      <c r="CU43" s="1030"/>
      <c r="CV43" s="1030"/>
      <c r="CW43" s="1030"/>
      <c r="CX43" s="1030"/>
      <c r="CY43" s="1030"/>
      <c r="CZ43" s="1030"/>
      <c r="DA43" s="1030"/>
      <c r="DB43" s="1030"/>
      <c r="DC43" s="1030"/>
      <c r="DD43" s="1030"/>
      <c r="DE43" s="1030"/>
      <c r="DF43" s="1030"/>
      <c r="DG43" s="1030"/>
      <c r="DH43" s="1030"/>
      <c r="DI43" s="1030"/>
      <c r="DJ43" s="1030"/>
      <c r="DK43" s="1030"/>
      <c r="DL43" s="1030"/>
      <c r="DM43" s="1030"/>
      <c r="DN43" s="1030"/>
      <c r="DO43" s="1030"/>
      <c r="DP43" s="1030"/>
      <c r="DQ43" s="1030"/>
      <c r="DR43" s="1030"/>
      <c r="DS43" s="1030"/>
      <c r="DT43" s="1030"/>
      <c r="DU43" s="1030"/>
      <c r="DV43" s="1030"/>
      <c r="DW43" s="1030"/>
      <c r="DX43" s="1030"/>
      <c r="DY43" s="1030"/>
      <c r="DZ43" s="1030"/>
      <c r="EA43" s="1030"/>
      <c r="EB43" s="1030"/>
      <c r="EC43" s="1030"/>
      <c r="ED43" s="1030"/>
      <c r="EE43" s="1030"/>
      <c r="EF43" s="1030"/>
      <c r="EG43" s="1030"/>
      <c r="EH43" s="1030"/>
      <c r="EI43" s="1030"/>
      <c r="EJ43" s="1030"/>
      <c r="EK43" s="1030"/>
      <c r="EL43" s="1030"/>
      <c r="EM43" s="1030"/>
    </row>
    <row r="44" spans="1:143" ht="18.75" customHeight="1">
      <c r="A44" s="185"/>
      <c r="B44" s="193"/>
      <c r="C44" s="193"/>
      <c r="D44" s="1061" t="s">
        <v>560</v>
      </c>
      <c r="E44" s="1061"/>
      <c r="F44" s="177" t="s">
        <v>744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61" t="s">
        <v>560</v>
      </c>
      <c r="BA44" s="1061"/>
      <c r="BB44" s="177" t="s">
        <v>744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61" t="s">
        <v>560</v>
      </c>
      <c r="CW44" s="1061"/>
      <c r="CX44" s="177" t="s">
        <v>744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40.5" customHeight="1">
      <c r="A45" s="185"/>
      <c r="B45" s="990">
        <f>I$27</f>
        <v>0</v>
      </c>
      <c r="C45" s="990"/>
      <c r="D45" s="990"/>
      <c r="E45" s="990"/>
      <c r="F45" s="990"/>
      <c r="G45" s="990"/>
      <c r="H45" s="990"/>
      <c r="I45" s="990"/>
      <c r="J45" s="990"/>
      <c r="K45" s="990"/>
      <c r="L45" s="990"/>
      <c r="M45" s="990"/>
      <c r="N45" s="990"/>
      <c r="O45" s="990"/>
      <c r="P45" s="990"/>
      <c r="Q45" s="990"/>
      <c r="R45" s="990"/>
      <c r="S45" s="990"/>
      <c r="T45" s="990"/>
      <c r="U45" s="990"/>
      <c r="V45" s="990"/>
      <c r="W45" s="990"/>
      <c r="X45" s="990"/>
      <c r="Y45" s="990"/>
      <c r="Z45" s="990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W45" s="185"/>
      <c r="AX45" s="990">
        <f>BE$27</f>
        <v>0</v>
      </c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990"/>
      <c r="BM45" s="990"/>
      <c r="BN45" s="990"/>
      <c r="BO45" s="990"/>
      <c r="BP45" s="990"/>
      <c r="BQ45" s="990"/>
      <c r="BR45" s="990"/>
      <c r="BS45" s="990"/>
      <c r="BT45" s="990"/>
      <c r="BU45" s="990"/>
      <c r="BV45" s="990"/>
      <c r="BW45" s="990"/>
      <c r="BX45" s="990"/>
      <c r="BY45" s="990"/>
      <c r="BZ45" s="990"/>
      <c r="CA45" s="990"/>
      <c r="CB45" s="990"/>
      <c r="CC45" s="990"/>
      <c r="CD45" s="990"/>
      <c r="CE45" s="990"/>
      <c r="CF45" s="990"/>
      <c r="CG45" s="990"/>
      <c r="CH45" s="990"/>
      <c r="CI45" s="990"/>
      <c r="CJ45" s="990"/>
      <c r="CK45" s="990"/>
      <c r="CL45" s="990"/>
      <c r="CM45" s="990"/>
      <c r="CN45" s="990"/>
      <c r="CO45" s="990"/>
      <c r="CP45" s="990"/>
      <c r="CQ45" s="990"/>
      <c r="CS45" s="185"/>
      <c r="CT45" s="990">
        <f>DA$27</f>
        <v>0</v>
      </c>
      <c r="CU45" s="990"/>
      <c r="CV45" s="990"/>
      <c r="CW45" s="990"/>
      <c r="CX45" s="990"/>
      <c r="CY45" s="990"/>
      <c r="CZ45" s="990"/>
      <c r="DA45" s="990"/>
      <c r="DB45" s="990"/>
      <c r="DC45" s="990"/>
      <c r="DD45" s="990"/>
      <c r="DE45" s="990"/>
      <c r="DF45" s="990"/>
      <c r="DG45" s="990"/>
      <c r="DH45" s="990"/>
      <c r="DI45" s="990"/>
      <c r="DJ45" s="990"/>
      <c r="DK45" s="990"/>
      <c r="DL45" s="990"/>
      <c r="DM45" s="990"/>
      <c r="DN45" s="990"/>
      <c r="DO45" s="990"/>
      <c r="DP45" s="990"/>
      <c r="DQ45" s="990"/>
      <c r="DR45" s="990"/>
      <c r="DS45" s="990"/>
      <c r="DT45" s="990"/>
      <c r="DU45" s="990"/>
      <c r="DV45" s="990"/>
      <c r="DW45" s="990"/>
      <c r="DX45" s="990"/>
      <c r="DY45" s="990"/>
      <c r="DZ45" s="990"/>
      <c r="EA45" s="990"/>
      <c r="EB45" s="990"/>
      <c r="EC45" s="990"/>
      <c r="ED45" s="990"/>
      <c r="EE45" s="990"/>
      <c r="EF45" s="990"/>
      <c r="EG45" s="990"/>
      <c r="EH45" s="990"/>
      <c r="EI45" s="990"/>
      <c r="EJ45" s="990"/>
      <c r="EK45" s="990"/>
      <c r="EL45" s="990"/>
      <c r="EM45" s="990"/>
    </row>
    <row r="46" spans="1:143" ht="18.75" customHeight="1">
      <c r="A46" s="185"/>
      <c r="B46" s="193"/>
      <c r="C46" s="193"/>
      <c r="D46" s="1061" t="s">
        <v>562</v>
      </c>
      <c r="E46" s="1061"/>
      <c r="F46" s="995" t="s">
        <v>745</v>
      </c>
      <c r="G46" s="995"/>
      <c r="H46" s="995"/>
      <c r="I46" s="995"/>
      <c r="J46" s="995"/>
      <c r="K46" s="995"/>
      <c r="L46" s="995"/>
      <c r="M46" s="995"/>
      <c r="N46" s="995"/>
      <c r="O46" s="995"/>
      <c r="P46" s="995"/>
      <c r="Q46" s="995"/>
      <c r="R46" s="995"/>
      <c r="S46" s="995"/>
      <c r="T46" s="995"/>
      <c r="U46" s="995"/>
      <c r="V46" s="995"/>
      <c r="W46" s="995"/>
      <c r="X46" s="995"/>
      <c r="Y46" s="995"/>
      <c r="Z46" s="995"/>
      <c r="AA46" s="995"/>
      <c r="AB46" s="995"/>
      <c r="AC46" s="995"/>
      <c r="AD46" s="995"/>
      <c r="AE46" s="995"/>
      <c r="AF46" s="995"/>
      <c r="AG46" s="995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95"/>
      <c r="AU46" s="995"/>
      <c r="AW46" s="185"/>
      <c r="AX46" s="193"/>
      <c r="AY46" s="193"/>
      <c r="AZ46" s="1061" t="s">
        <v>562</v>
      </c>
      <c r="BA46" s="1061"/>
      <c r="BB46" s="995" t="s">
        <v>745</v>
      </c>
      <c r="BC46" s="995"/>
      <c r="BD46" s="995"/>
      <c r="BE46" s="995"/>
      <c r="BF46" s="995"/>
      <c r="BG46" s="995"/>
      <c r="BH46" s="995"/>
      <c r="BI46" s="995"/>
      <c r="BJ46" s="995"/>
      <c r="BK46" s="995"/>
      <c r="BL46" s="995"/>
      <c r="BM46" s="995"/>
      <c r="BN46" s="995"/>
      <c r="BO46" s="995"/>
      <c r="BP46" s="995"/>
      <c r="BQ46" s="995"/>
      <c r="BR46" s="995"/>
      <c r="BS46" s="995"/>
      <c r="BT46" s="995"/>
      <c r="BU46" s="995"/>
      <c r="BV46" s="995"/>
      <c r="BW46" s="995"/>
      <c r="BX46" s="995"/>
      <c r="BY46" s="995"/>
      <c r="BZ46" s="995"/>
      <c r="CA46" s="995"/>
      <c r="CB46" s="995"/>
      <c r="CC46" s="995"/>
      <c r="CD46" s="995"/>
      <c r="CE46" s="995"/>
      <c r="CF46" s="995"/>
      <c r="CG46" s="995"/>
      <c r="CH46" s="995"/>
      <c r="CI46" s="995"/>
      <c r="CJ46" s="995"/>
      <c r="CK46" s="995"/>
      <c r="CL46" s="995"/>
      <c r="CM46" s="995"/>
      <c r="CN46" s="995"/>
      <c r="CO46" s="995"/>
      <c r="CP46" s="995"/>
      <c r="CQ46" s="995"/>
      <c r="CS46" s="185"/>
      <c r="CT46" s="193"/>
      <c r="CU46" s="193"/>
      <c r="CV46" s="1061" t="s">
        <v>562</v>
      </c>
      <c r="CW46" s="1061"/>
      <c r="CX46" s="995" t="s">
        <v>745</v>
      </c>
      <c r="CY46" s="995"/>
      <c r="CZ46" s="995"/>
      <c r="DA46" s="995"/>
      <c r="DB46" s="995"/>
      <c r="DC46" s="995"/>
      <c r="DD46" s="995"/>
      <c r="DE46" s="995"/>
      <c r="DF46" s="995"/>
      <c r="DG46" s="995"/>
      <c r="DH46" s="995"/>
      <c r="DI46" s="995"/>
      <c r="DJ46" s="995"/>
      <c r="DK46" s="995"/>
      <c r="DL46" s="995"/>
      <c r="DM46" s="995"/>
      <c r="DN46" s="995"/>
      <c r="DO46" s="995"/>
      <c r="DP46" s="995"/>
      <c r="DQ46" s="995"/>
      <c r="DR46" s="995"/>
      <c r="DS46" s="995"/>
      <c r="DT46" s="995"/>
      <c r="DU46" s="995"/>
      <c r="DV46" s="995"/>
      <c r="DW46" s="995"/>
      <c r="DX46" s="995"/>
      <c r="DY46" s="995"/>
      <c r="DZ46" s="995"/>
      <c r="EA46" s="995"/>
      <c r="EB46" s="995"/>
      <c r="EC46" s="995"/>
      <c r="ED46" s="995"/>
      <c r="EE46" s="995"/>
      <c r="EF46" s="995"/>
      <c r="EG46" s="995"/>
      <c r="EH46" s="995"/>
      <c r="EI46" s="995"/>
      <c r="EJ46" s="995"/>
      <c r="EK46" s="995"/>
      <c r="EL46" s="995"/>
      <c r="EM46" s="995"/>
    </row>
    <row r="47" spans="1:143" ht="18.75" customHeight="1">
      <c r="A47" s="185"/>
      <c r="B47" s="193"/>
      <c r="C47" s="193"/>
      <c r="D47" s="1061" t="s">
        <v>565</v>
      </c>
      <c r="E47" s="1061"/>
      <c r="F47" s="995" t="s">
        <v>746</v>
      </c>
      <c r="G47" s="995"/>
      <c r="H47" s="995"/>
      <c r="I47" s="995"/>
      <c r="J47" s="995"/>
      <c r="K47" s="995"/>
      <c r="L47" s="995"/>
      <c r="M47" s="995"/>
      <c r="N47" s="995"/>
      <c r="O47" s="995"/>
      <c r="P47" s="995"/>
      <c r="Q47" s="995"/>
      <c r="R47" s="995"/>
      <c r="S47" s="995"/>
      <c r="T47" s="995"/>
      <c r="U47" s="995"/>
      <c r="V47" s="995"/>
      <c r="W47" s="995"/>
      <c r="X47" s="995"/>
      <c r="Y47" s="995"/>
      <c r="Z47" s="995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194"/>
      <c r="AW47" s="185"/>
      <c r="AX47" s="193"/>
      <c r="AY47" s="193"/>
      <c r="AZ47" s="1061" t="s">
        <v>565</v>
      </c>
      <c r="BA47" s="1061"/>
      <c r="BB47" s="995" t="s">
        <v>746</v>
      </c>
      <c r="BC47" s="995"/>
      <c r="BD47" s="995"/>
      <c r="BE47" s="995"/>
      <c r="BF47" s="995"/>
      <c r="BG47" s="995"/>
      <c r="BH47" s="995"/>
      <c r="BI47" s="995"/>
      <c r="BJ47" s="995"/>
      <c r="BK47" s="995"/>
      <c r="BL47" s="995"/>
      <c r="BM47" s="995"/>
      <c r="BN47" s="995"/>
      <c r="BO47" s="995"/>
      <c r="BP47" s="995"/>
      <c r="BQ47" s="995"/>
      <c r="BR47" s="995"/>
      <c r="BS47" s="995"/>
      <c r="BT47" s="995"/>
      <c r="BU47" s="995"/>
      <c r="BV47" s="995"/>
      <c r="BW47" s="995"/>
      <c r="BX47" s="995"/>
      <c r="BY47" s="995"/>
      <c r="BZ47" s="995"/>
      <c r="CA47" s="995"/>
      <c r="CB47" s="995"/>
      <c r="CC47" s="995"/>
      <c r="CD47" s="995"/>
      <c r="CE47" s="995"/>
      <c r="CF47" s="995"/>
      <c r="CG47" s="995"/>
      <c r="CH47" s="995"/>
      <c r="CI47" s="995"/>
      <c r="CJ47" s="995"/>
      <c r="CK47" s="995"/>
      <c r="CL47" s="995"/>
      <c r="CM47" s="995"/>
      <c r="CN47" s="995"/>
      <c r="CO47" s="995"/>
      <c r="CP47" s="995"/>
      <c r="CQ47" s="194"/>
      <c r="CS47" s="185"/>
      <c r="CT47" s="193"/>
      <c r="CU47" s="193"/>
      <c r="CV47" s="1061" t="s">
        <v>565</v>
      </c>
      <c r="CW47" s="1061"/>
      <c r="CX47" s="995" t="s">
        <v>746</v>
      </c>
      <c r="CY47" s="995"/>
      <c r="CZ47" s="995"/>
      <c r="DA47" s="995"/>
      <c r="DB47" s="995"/>
      <c r="DC47" s="995"/>
      <c r="DD47" s="995"/>
      <c r="DE47" s="995"/>
      <c r="DF47" s="995"/>
      <c r="DG47" s="995"/>
      <c r="DH47" s="995"/>
      <c r="DI47" s="995"/>
      <c r="DJ47" s="995"/>
      <c r="DK47" s="995"/>
      <c r="DL47" s="995"/>
      <c r="DM47" s="995"/>
      <c r="DN47" s="995"/>
      <c r="DO47" s="995"/>
      <c r="DP47" s="995"/>
      <c r="DQ47" s="995"/>
      <c r="DR47" s="995"/>
      <c r="DS47" s="995"/>
      <c r="DT47" s="995"/>
      <c r="DU47" s="995"/>
      <c r="DV47" s="995"/>
      <c r="DW47" s="995"/>
      <c r="DX47" s="995"/>
      <c r="DY47" s="995"/>
      <c r="DZ47" s="995"/>
      <c r="EA47" s="995"/>
      <c r="EB47" s="995"/>
      <c r="EC47" s="995"/>
      <c r="ED47" s="995"/>
      <c r="EE47" s="995"/>
      <c r="EF47" s="995"/>
      <c r="EG47" s="995"/>
      <c r="EH47" s="995"/>
      <c r="EI47" s="995"/>
      <c r="EJ47" s="995"/>
      <c r="EK47" s="995"/>
      <c r="EL47" s="995"/>
      <c r="EM47" s="194"/>
    </row>
    <row r="48" spans="1:143" ht="18.75" customHeight="1">
      <c r="A48" s="185"/>
      <c r="B48" s="1059" t="s">
        <v>579</v>
      </c>
      <c r="C48" s="1059"/>
      <c r="D48" s="1054">
        <f>J$11</f>
        <v>0</v>
      </c>
      <c r="E48" s="1054"/>
      <c r="F48" s="198" t="s">
        <v>524</v>
      </c>
      <c r="G48" s="1054">
        <f>O$11</f>
        <v>0</v>
      </c>
      <c r="H48" s="1054"/>
      <c r="I48" s="1054"/>
      <c r="J48" s="1054"/>
      <c r="K48" s="1054"/>
      <c r="L48" s="1054"/>
      <c r="M48" s="1054"/>
      <c r="N48" s="1054"/>
      <c r="O48" s="177"/>
      <c r="P48" s="1057">
        <f>AK$11</f>
        <v>0</v>
      </c>
      <c r="Q48" s="1057"/>
      <c r="R48" s="1057"/>
      <c r="S48" s="1057"/>
      <c r="T48" s="1058" t="s">
        <v>580</v>
      </c>
      <c r="U48" s="1058"/>
      <c r="V48" s="1058"/>
      <c r="W48" s="1058"/>
      <c r="X48" s="1058"/>
      <c r="Y48" s="1054">
        <f>J$12</f>
        <v>0</v>
      </c>
      <c r="Z48" s="1054"/>
      <c r="AA48" s="198" t="s">
        <v>524</v>
      </c>
      <c r="AB48" s="1054">
        <f>O$12</f>
        <v>0</v>
      </c>
      <c r="AC48" s="1054"/>
      <c r="AD48" s="1054"/>
      <c r="AE48" s="1054"/>
      <c r="AF48" s="1054"/>
      <c r="AG48" s="1054"/>
      <c r="AH48" s="1054"/>
      <c r="AI48" s="1054"/>
      <c r="AJ48" s="177"/>
      <c r="AK48" s="1057">
        <f>AK$12</f>
        <v>0</v>
      </c>
      <c r="AL48" s="1057"/>
      <c r="AM48" s="1057"/>
      <c r="AN48" s="1057"/>
      <c r="AO48" s="177"/>
      <c r="AP48" s="177" t="s">
        <v>375</v>
      </c>
      <c r="AQ48" s="199"/>
      <c r="AR48" s="193"/>
      <c r="AS48" s="193"/>
      <c r="AT48" s="193"/>
      <c r="AU48" s="193"/>
      <c r="AW48" s="185"/>
      <c r="AX48" s="1059" t="s">
        <v>579</v>
      </c>
      <c r="AY48" s="1059"/>
      <c r="AZ48" s="1054">
        <f>BF$11</f>
        <v>0</v>
      </c>
      <c r="BA48" s="1054"/>
      <c r="BB48" s="198" t="s">
        <v>524</v>
      </c>
      <c r="BC48" s="1054">
        <f>BK$11</f>
        <v>0</v>
      </c>
      <c r="BD48" s="1054"/>
      <c r="BE48" s="1054"/>
      <c r="BF48" s="1054"/>
      <c r="BG48" s="1054"/>
      <c r="BH48" s="1054"/>
      <c r="BI48" s="1054"/>
      <c r="BJ48" s="1054"/>
      <c r="BK48" s="177"/>
      <c r="BL48" s="1057">
        <f>CG$11</f>
        <v>0</v>
      </c>
      <c r="BM48" s="1057"/>
      <c r="BN48" s="1057"/>
      <c r="BO48" s="1057"/>
      <c r="BP48" s="1058" t="s">
        <v>580</v>
      </c>
      <c r="BQ48" s="1058"/>
      <c r="BR48" s="1058"/>
      <c r="BS48" s="1058"/>
      <c r="BT48" s="1058"/>
      <c r="BU48" s="1054">
        <f>BF$12</f>
        <v>0</v>
      </c>
      <c r="BV48" s="1054"/>
      <c r="BW48" s="198" t="s">
        <v>524</v>
      </c>
      <c r="BX48" s="1054">
        <f>BK$12</f>
        <v>0</v>
      </c>
      <c r="BY48" s="1054"/>
      <c r="BZ48" s="1054"/>
      <c r="CA48" s="1054"/>
      <c r="CB48" s="1054"/>
      <c r="CC48" s="1054"/>
      <c r="CD48" s="1054"/>
      <c r="CE48" s="1054"/>
      <c r="CF48" s="177"/>
      <c r="CG48" s="1057">
        <f>CG$12</f>
        <v>0</v>
      </c>
      <c r="CH48" s="1057"/>
      <c r="CI48" s="1057"/>
      <c r="CJ48" s="1057"/>
      <c r="CK48" s="177"/>
      <c r="CL48" s="177" t="s">
        <v>375</v>
      </c>
      <c r="CM48" s="199"/>
      <c r="CN48" s="193"/>
      <c r="CO48" s="193"/>
      <c r="CP48" s="193"/>
      <c r="CQ48" s="193"/>
      <c r="CS48" s="185"/>
      <c r="CT48" s="1059" t="s">
        <v>579</v>
      </c>
      <c r="CU48" s="1059"/>
      <c r="CV48" s="1054">
        <f>DB$11</f>
        <v>0</v>
      </c>
      <c r="CW48" s="1054"/>
      <c r="CX48" s="198" t="s">
        <v>524</v>
      </c>
      <c r="CY48" s="1054">
        <f>DG$11</f>
        <v>0</v>
      </c>
      <c r="CZ48" s="1054"/>
      <c r="DA48" s="1054"/>
      <c r="DB48" s="1054"/>
      <c r="DC48" s="1054"/>
      <c r="DD48" s="1054"/>
      <c r="DE48" s="1054"/>
      <c r="DF48" s="1054"/>
      <c r="DG48" s="177"/>
      <c r="DH48" s="1057">
        <f>EC$11</f>
        <v>0</v>
      </c>
      <c r="DI48" s="1057"/>
      <c r="DJ48" s="1057"/>
      <c r="DK48" s="1057"/>
      <c r="DL48" s="1058" t="s">
        <v>580</v>
      </c>
      <c r="DM48" s="1058"/>
      <c r="DN48" s="1058"/>
      <c r="DO48" s="1058"/>
      <c r="DP48" s="1058"/>
      <c r="DQ48" s="1054">
        <f>DB$12</f>
        <v>0</v>
      </c>
      <c r="DR48" s="1054"/>
      <c r="DS48" s="198" t="s">
        <v>524</v>
      </c>
      <c r="DT48" s="1054">
        <f>DG$12</f>
        <v>0</v>
      </c>
      <c r="DU48" s="1054"/>
      <c r="DV48" s="1054"/>
      <c r="DW48" s="1054"/>
      <c r="DX48" s="1054"/>
      <c r="DY48" s="1054"/>
      <c r="DZ48" s="1054"/>
      <c r="EA48" s="1054"/>
      <c r="EB48" s="177"/>
      <c r="EC48" s="1057">
        <f>EC$12</f>
        <v>0</v>
      </c>
      <c r="ED48" s="1057"/>
      <c r="EE48" s="1057"/>
      <c r="EF48" s="1057"/>
      <c r="EG48" s="177"/>
      <c r="EH48" s="177" t="s">
        <v>375</v>
      </c>
      <c r="EI48" s="199"/>
      <c r="EJ48" s="193"/>
      <c r="EK48" s="193"/>
      <c r="EL48" s="193"/>
      <c r="EM48" s="193"/>
    </row>
    <row r="49" spans="1:143" ht="16.5">
      <c r="A49" s="185"/>
      <c r="B49" s="1034" t="s">
        <v>747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  <c r="O49" s="1034"/>
      <c r="P49" s="1034"/>
      <c r="Q49" s="1034"/>
      <c r="R49" s="1034"/>
      <c r="S49" s="1034"/>
      <c r="T49" s="1034"/>
      <c r="U49" s="1034"/>
      <c r="V49" s="1034"/>
      <c r="W49" s="1034"/>
      <c r="X49" s="1034"/>
      <c r="Y49" s="1034"/>
      <c r="Z49" s="1034"/>
      <c r="AA49" s="1034"/>
      <c r="AB49" s="1034"/>
      <c r="AC49" s="1034"/>
      <c r="AD49" s="1034"/>
      <c r="AE49" s="1034"/>
      <c r="AF49" s="1034"/>
      <c r="AG49" s="1034"/>
      <c r="AH49" s="1034"/>
      <c r="AI49" s="1034"/>
      <c r="AJ49" s="1034"/>
      <c r="AK49" s="1034"/>
      <c r="AL49" s="1034"/>
      <c r="AM49" s="1034"/>
      <c r="AN49" s="1034"/>
      <c r="AO49" s="1034"/>
      <c r="AP49" s="1034"/>
      <c r="AQ49" s="1034"/>
      <c r="AR49" s="1034"/>
      <c r="AS49" s="1034"/>
      <c r="AT49" s="1034"/>
      <c r="AU49" s="1034"/>
      <c r="AW49" s="185"/>
      <c r="AX49" s="1034" t="s">
        <v>747</v>
      </c>
      <c r="AY49" s="1034"/>
      <c r="AZ49" s="1034"/>
      <c r="BA49" s="1034"/>
      <c r="BB49" s="1034"/>
      <c r="BC49" s="1034"/>
      <c r="BD49" s="1034"/>
      <c r="BE49" s="1034"/>
      <c r="BF49" s="1034"/>
      <c r="BG49" s="1034"/>
      <c r="BH49" s="1034"/>
      <c r="BI49" s="1034"/>
      <c r="BJ49" s="1034"/>
      <c r="BK49" s="1034"/>
      <c r="BL49" s="1034"/>
      <c r="BM49" s="1034"/>
      <c r="BN49" s="1034"/>
      <c r="BO49" s="1034"/>
      <c r="BP49" s="1034"/>
      <c r="BQ49" s="1034"/>
      <c r="BR49" s="1034"/>
      <c r="BS49" s="1034"/>
      <c r="BT49" s="1034"/>
      <c r="BU49" s="1034"/>
      <c r="BV49" s="1034"/>
      <c r="BW49" s="1034"/>
      <c r="BX49" s="1034"/>
      <c r="BY49" s="1034"/>
      <c r="BZ49" s="1034"/>
      <c r="CA49" s="1034"/>
      <c r="CB49" s="1034"/>
      <c r="CC49" s="1034"/>
      <c r="CD49" s="1034"/>
      <c r="CE49" s="1034"/>
      <c r="CF49" s="1034"/>
      <c r="CG49" s="1034"/>
      <c r="CH49" s="1034"/>
      <c r="CI49" s="1034"/>
      <c r="CJ49" s="1034"/>
      <c r="CK49" s="1034"/>
      <c r="CL49" s="1034"/>
      <c r="CM49" s="1034"/>
      <c r="CN49" s="1034"/>
      <c r="CO49" s="1034"/>
      <c r="CP49" s="1034"/>
      <c r="CQ49" s="1034"/>
      <c r="CS49" s="185"/>
      <c r="CT49" s="1034" t="s">
        <v>747</v>
      </c>
      <c r="CU49" s="1034"/>
      <c r="CV49" s="1034"/>
      <c r="CW49" s="1034"/>
      <c r="CX49" s="1034"/>
      <c r="CY49" s="1034"/>
      <c r="CZ49" s="1034"/>
      <c r="DA49" s="1034"/>
      <c r="DB49" s="1034"/>
      <c r="DC49" s="1034"/>
      <c r="DD49" s="1034"/>
      <c r="DE49" s="1034"/>
      <c r="DF49" s="1034"/>
      <c r="DG49" s="1034"/>
      <c r="DH49" s="1034"/>
      <c r="DI49" s="1034"/>
      <c r="DJ49" s="1034"/>
      <c r="DK49" s="1034"/>
      <c r="DL49" s="1034"/>
      <c r="DM49" s="1034"/>
      <c r="DN49" s="1034"/>
      <c r="DO49" s="1034"/>
      <c r="DP49" s="1034"/>
      <c r="DQ49" s="1034"/>
      <c r="DR49" s="1034"/>
      <c r="DS49" s="1034"/>
      <c r="DT49" s="1034"/>
      <c r="DU49" s="1034"/>
      <c r="DV49" s="1034"/>
      <c r="DW49" s="1034"/>
      <c r="DX49" s="1034"/>
      <c r="DY49" s="1034"/>
      <c r="DZ49" s="1034"/>
      <c r="EA49" s="1034"/>
      <c r="EB49" s="1034"/>
      <c r="EC49" s="1034"/>
      <c r="ED49" s="1034"/>
      <c r="EE49" s="1034"/>
      <c r="EF49" s="1034"/>
      <c r="EG49" s="1034"/>
      <c r="EH49" s="1034"/>
      <c r="EI49" s="1034"/>
      <c r="EJ49" s="1034"/>
      <c r="EK49" s="1034"/>
      <c r="EL49" s="1034"/>
      <c r="EM49" s="1034"/>
    </row>
    <row r="50" spans="1:143" ht="18.75" customHeight="1">
      <c r="A50" s="185"/>
      <c r="B50" s="197"/>
      <c r="C50" s="197"/>
      <c r="D50" s="992" t="s">
        <v>582</v>
      </c>
      <c r="E50" s="992"/>
      <c r="F50" s="200" t="s">
        <v>748</v>
      </c>
      <c r="G50" s="201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197"/>
      <c r="AK50" s="197"/>
      <c r="AL50" s="197"/>
      <c r="AM50" s="197"/>
      <c r="AN50" s="197"/>
      <c r="AO50" s="197"/>
      <c r="AP50" s="197"/>
      <c r="AQ50" s="197"/>
      <c r="AR50" s="197"/>
      <c r="AS50" s="197"/>
      <c r="AT50" s="197"/>
      <c r="AU50" s="197"/>
      <c r="AW50" s="185"/>
      <c r="AX50" s="197"/>
      <c r="AY50" s="197"/>
      <c r="AZ50" s="992" t="s">
        <v>582</v>
      </c>
      <c r="BA50" s="992"/>
      <c r="BB50" s="317" t="s">
        <v>748</v>
      </c>
      <c r="BC50" s="315"/>
      <c r="BD50" s="197"/>
      <c r="BE50" s="197"/>
      <c r="BF50" s="197"/>
      <c r="BG50" s="197"/>
      <c r="BH50" s="197"/>
      <c r="BI50" s="197"/>
      <c r="BJ50" s="197"/>
      <c r="BK50" s="197"/>
      <c r="BL50" s="197"/>
      <c r="BM50" s="197"/>
      <c r="BN50" s="197"/>
      <c r="BO50" s="197"/>
      <c r="BP50" s="197"/>
      <c r="BQ50" s="197"/>
      <c r="BR50" s="197"/>
      <c r="BS50" s="197"/>
      <c r="BT50" s="197"/>
      <c r="BU50" s="197"/>
      <c r="BV50" s="197"/>
      <c r="BW50" s="197"/>
      <c r="BX50" s="197"/>
      <c r="BY50" s="197"/>
      <c r="BZ50" s="197"/>
      <c r="CA50" s="197"/>
      <c r="CB50" s="197"/>
      <c r="CC50" s="197"/>
      <c r="CD50" s="197"/>
      <c r="CE50" s="197"/>
      <c r="CF50" s="197"/>
      <c r="CG50" s="197"/>
      <c r="CH50" s="197"/>
      <c r="CI50" s="197"/>
      <c r="CJ50" s="197"/>
      <c r="CK50" s="197"/>
      <c r="CL50" s="197"/>
      <c r="CM50" s="197"/>
      <c r="CN50" s="197"/>
      <c r="CO50" s="197"/>
      <c r="CP50" s="197"/>
      <c r="CQ50" s="197"/>
      <c r="CS50" s="185"/>
      <c r="CT50" s="197"/>
      <c r="CU50" s="197"/>
      <c r="CV50" s="992" t="s">
        <v>582</v>
      </c>
      <c r="CW50" s="992"/>
      <c r="CX50" s="317" t="s">
        <v>748</v>
      </c>
      <c r="CY50" s="315"/>
      <c r="CZ50" s="197"/>
      <c r="DA50" s="197"/>
      <c r="DB50" s="197"/>
      <c r="DC50" s="197"/>
      <c r="DD50" s="197"/>
      <c r="DE50" s="197"/>
      <c r="DF50" s="197"/>
      <c r="DG50" s="197"/>
      <c r="DH50" s="197"/>
      <c r="DI50" s="197"/>
      <c r="DJ50" s="197"/>
      <c r="DK50" s="197"/>
      <c r="DL50" s="197"/>
      <c r="DM50" s="197"/>
      <c r="DN50" s="197"/>
      <c r="DO50" s="197"/>
      <c r="DP50" s="197"/>
      <c r="DQ50" s="197"/>
      <c r="DR50" s="197"/>
      <c r="DS50" s="197"/>
      <c r="DT50" s="197"/>
      <c r="DU50" s="197"/>
      <c r="DV50" s="197"/>
      <c r="DW50" s="197"/>
      <c r="DX50" s="197"/>
      <c r="DY50" s="197"/>
      <c r="DZ50" s="197"/>
      <c r="EA50" s="197"/>
      <c r="EB50" s="197"/>
      <c r="EC50" s="197"/>
      <c r="ED50" s="197"/>
      <c r="EE50" s="197"/>
      <c r="EF50" s="197"/>
      <c r="EG50" s="197"/>
      <c r="EH50" s="197"/>
      <c r="EI50" s="197"/>
      <c r="EJ50" s="197"/>
      <c r="EK50" s="197"/>
      <c r="EL50" s="197"/>
      <c r="EM50" s="197"/>
    </row>
    <row r="51" spans="1:143" ht="18.75" customHeight="1">
      <c r="A51" s="185"/>
      <c r="B51" s="1030" t="s">
        <v>749</v>
      </c>
      <c r="C51" s="1030"/>
      <c r="D51" s="1030"/>
      <c r="E51" s="1030"/>
      <c r="F51" s="1030"/>
      <c r="G51" s="1030"/>
      <c r="H51" s="1030"/>
      <c r="I51" s="1030"/>
      <c r="J51" s="1030"/>
      <c r="K51" s="1030"/>
      <c r="L51" s="1030"/>
      <c r="M51" s="1030"/>
      <c r="N51" s="1030"/>
      <c r="O51" s="1030"/>
      <c r="P51" s="1030"/>
      <c r="Q51" s="1030"/>
      <c r="R51" s="1030"/>
      <c r="S51" s="1030"/>
      <c r="T51" s="1030"/>
      <c r="U51" s="1030"/>
      <c r="V51" s="1030"/>
      <c r="W51" s="1030"/>
      <c r="X51" s="1030"/>
      <c r="Y51" s="1030"/>
      <c r="Z51" s="1030"/>
      <c r="AA51" s="1030"/>
      <c r="AB51" s="1030"/>
      <c r="AC51" s="1030"/>
      <c r="AD51" s="1030"/>
      <c r="AE51" s="1030"/>
      <c r="AF51" s="1030"/>
      <c r="AG51" s="1030"/>
      <c r="AH51" s="1030"/>
      <c r="AI51" s="1030"/>
      <c r="AJ51" s="1030"/>
      <c r="AK51" s="1030"/>
      <c r="AL51" s="1030"/>
      <c r="AM51" s="1030"/>
      <c r="AN51" s="1030"/>
      <c r="AO51" s="1030"/>
      <c r="AP51" s="1030"/>
      <c r="AQ51" s="1030"/>
      <c r="AR51" s="1030"/>
      <c r="AS51" s="1030"/>
      <c r="AT51" s="1030"/>
      <c r="AU51" s="1030"/>
      <c r="AW51" s="185"/>
      <c r="AX51" s="1030" t="s">
        <v>749</v>
      </c>
      <c r="AY51" s="1030"/>
      <c r="AZ51" s="1030"/>
      <c r="BA51" s="1030"/>
      <c r="BB51" s="1030"/>
      <c r="BC51" s="1030"/>
      <c r="BD51" s="1030"/>
      <c r="BE51" s="1030"/>
      <c r="BF51" s="1030"/>
      <c r="BG51" s="1030"/>
      <c r="BH51" s="1030"/>
      <c r="BI51" s="1030"/>
      <c r="BJ51" s="1030"/>
      <c r="BK51" s="1030"/>
      <c r="BL51" s="1030"/>
      <c r="BM51" s="1030"/>
      <c r="BN51" s="1030"/>
      <c r="BO51" s="1030"/>
      <c r="BP51" s="1030"/>
      <c r="BQ51" s="1030"/>
      <c r="BR51" s="1030"/>
      <c r="BS51" s="1030"/>
      <c r="BT51" s="1030"/>
      <c r="BU51" s="1030"/>
      <c r="BV51" s="1030"/>
      <c r="BW51" s="1030"/>
      <c r="BX51" s="1030"/>
      <c r="BY51" s="1030"/>
      <c r="BZ51" s="1030"/>
      <c r="CA51" s="1030"/>
      <c r="CB51" s="1030"/>
      <c r="CC51" s="1030"/>
      <c r="CD51" s="1030"/>
      <c r="CE51" s="1030"/>
      <c r="CF51" s="1030"/>
      <c r="CG51" s="1030"/>
      <c r="CH51" s="1030"/>
      <c r="CI51" s="1030"/>
      <c r="CJ51" s="1030"/>
      <c r="CK51" s="1030"/>
      <c r="CL51" s="1030"/>
      <c r="CM51" s="1030"/>
      <c r="CN51" s="1030"/>
      <c r="CO51" s="1030"/>
      <c r="CP51" s="1030"/>
      <c r="CQ51" s="1030"/>
      <c r="CS51" s="185"/>
      <c r="CT51" s="1030" t="s">
        <v>749</v>
      </c>
      <c r="CU51" s="1030"/>
      <c r="CV51" s="1030"/>
      <c r="CW51" s="1030"/>
      <c r="CX51" s="1030"/>
      <c r="CY51" s="1030"/>
      <c r="CZ51" s="1030"/>
      <c r="DA51" s="1030"/>
      <c r="DB51" s="1030"/>
      <c r="DC51" s="1030"/>
      <c r="DD51" s="1030"/>
      <c r="DE51" s="1030"/>
      <c r="DF51" s="1030"/>
      <c r="DG51" s="1030"/>
      <c r="DH51" s="1030"/>
      <c r="DI51" s="1030"/>
      <c r="DJ51" s="1030"/>
      <c r="DK51" s="1030"/>
      <c r="DL51" s="1030"/>
      <c r="DM51" s="1030"/>
      <c r="DN51" s="1030"/>
      <c r="DO51" s="1030"/>
      <c r="DP51" s="1030"/>
      <c r="DQ51" s="1030"/>
      <c r="DR51" s="1030"/>
      <c r="DS51" s="1030"/>
      <c r="DT51" s="1030"/>
      <c r="DU51" s="1030"/>
      <c r="DV51" s="1030"/>
      <c r="DW51" s="1030"/>
      <c r="DX51" s="1030"/>
      <c r="DY51" s="1030"/>
      <c r="DZ51" s="1030"/>
      <c r="EA51" s="1030"/>
      <c r="EB51" s="1030"/>
      <c r="EC51" s="1030"/>
      <c r="ED51" s="1030"/>
      <c r="EE51" s="1030"/>
      <c r="EF51" s="1030"/>
      <c r="EG51" s="1030"/>
      <c r="EH51" s="1030"/>
      <c r="EI51" s="1030"/>
      <c r="EJ51" s="1030"/>
      <c r="EK51" s="1030"/>
      <c r="EL51" s="1030"/>
      <c r="EM51" s="1030"/>
    </row>
    <row r="52" spans="1:143" ht="18.75" customHeight="1">
      <c r="A52" s="185"/>
      <c r="B52" s="1030" t="s">
        <v>750</v>
      </c>
      <c r="C52" s="1030"/>
      <c r="D52" s="1030"/>
      <c r="E52" s="1030"/>
      <c r="F52" s="1030"/>
      <c r="G52" s="1030"/>
      <c r="H52" s="1030"/>
      <c r="I52" s="1030"/>
      <c r="J52" s="1030"/>
      <c r="K52" s="1030"/>
      <c r="L52" s="1030"/>
      <c r="M52" s="1030"/>
      <c r="N52" s="1030"/>
      <c r="O52" s="1030"/>
      <c r="P52" s="1030"/>
      <c r="Q52" s="1030"/>
      <c r="R52" s="1030"/>
      <c r="S52" s="1030"/>
      <c r="T52" s="1030"/>
      <c r="U52" s="1030"/>
      <c r="V52" s="1030"/>
      <c r="W52" s="1030"/>
      <c r="X52" s="1030"/>
      <c r="Y52" s="1030"/>
      <c r="Z52" s="1030"/>
      <c r="AA52" s="1030"/>
      <c r="AB52" s="1030"/>
      <c r="AC52" s="1030"/>
      <c r="AD52" s="1030"/>
      <c r="AE52" s="1030"/>
      <c r="AF52" s="1030"/>
      <c r="AG52" s="1030"/>
      <c r="AH52" s="1030"/>
      <c r="AI52" s="1030"/>
      <c r="AJ52" s="1030"/>
      <c r="AK52" s="1030"/>
      <c r="AL52" s="1030"/>
      <c r="AM52" s="1030"/>
      <c r="AN52" s="1030"/>
      <c r="AO52" s="1030"/>
      <c r="AP52" s="1030"/>
      <c r="AQ52" s="1030"/>
      <c r="AR52" s="1030"/>
      <c r="AS52" s="1030"/>
      <c r="AT52" s="1030"/>
      <c r="AU52" s="1030"/>
      <c r="AW52" s="185"/>
      <c r="AX52" s="1030" t="s">
        <v>750</v>
      </c>
      <c r="AY52" s="1030"/>
      <c r="AZ52" s="1030"/>
      <c r="BA52" s="1030"/>
      <c r="BB52" s="1030"/>
      <c r="BC52" s="1030"/>
      <c r="BD52" s="1030"/>
      <c r="BE52" s="1030"/>
      <c r="BF52" s="1030"/>
      <c r="BG52" s="1030"/>
      <c r="BH52" s="1030"/>
      <c r="BI52" s="1030"/>
      <c r="BJ52" s="1030"/>
      <c r="BK52" s="1030"/>
      <c r="BL52" s="1030"/>
      <c r="BM52" s="1030"/>
      <c r="BN52" s="1030"/>
      <c r="BO52" s="1030"/>
      <c r="BP52" s="1030"/>
      <c r="BQ52" s="1030"/>
      <c r="BR52" s="1030"/>
      <c r="BS52" s="1030"/>
      <c r="BT52" s="1030"/>
      <c r="BU52" s="1030"/>
      <c r="BV52" s="1030"/>
      <c r="BW52" s="1030"/>
      <c r="BX52" s="1030"/>
      <c r="BY52" s="1030"/>
      <c r="BZ52" s="1030"/>
      <c r="CA52" s="1030"/>
      <c r="CB52" s="1030"/>
      <c r="CC52" s="1030"/>
      <c r="CD52" s="1030"/>
      <c r="CE52" s="1030"/>
      <c r="CF52" s="1030"/>
      <c r="CG52" s="1030"/>
      <c r="CH52" s="1030"/>
      <c r="CI52" s="1030"/>
      <c r="CJ52" s="1030"/>
      <c r="CK52" s="1030"/>
      <c r="CL52" s="1030"/>
      <c r="CM52" s="1030"/>
      <c r="CN52" s="1030"/>
      <c r="CO52" s="1030"/>
      <c r="CP52" s="1030"/>
      <c r="CQ52" s="1030"/>
      <c r="CS52" s="185"/>
      <c r="CT52" s="1030" t="s">
        <v>750</v>
      </c>
      <c r="CU52" s="1030"/>
      <c r="CV52" s="1030"/>
      <c r="CW52" s="1030"/>
      <c r="CX52" s="1030"/>
      <c r="CY52" s="1030"/>
      <c r="CZ52" s="1030"/>
      <c r="DA52" s="1030"/>
      <c r="DB52" s="1030"/>
      <c r="DC52" s="1030"/>
      <c r="DD52" s="1030"/>
      <c r="DE52" s="1030"/>
      <c r="DF52" s="1030"/>
      <c r="DG52" s="1030"/>
      <c r="DH52" s="1030"/>
      <c r="DI52" s="1030"/>
      <c r="DJ52" s="1030"/>
      <c r="DK52" s="1030"/>
      <c r="DL52" s="1030"/>
      <c r="DM52" s="1030"/>
      <c r="DN52" s="1030"/>
      <c r="DO52" s="1030"/>
      <c r="DP52" s="1030"/>
      <c r="DQ52" s="1030"/>
      <c r="DR52" s="1030"/>
      <c r="DS52" s="1030"/>
      <c r="DT52" s="1030"/>
      <c r="DU52" s="1030"/>
      <c r="DV52" s="1030"/>
      <c r="DW52" s="1030"/>
      <c r="DX52" s="1030"/>
      <c r="DY52" s="1030"/>
      <c r="DZ52" s="1030"/>
      <c r="EA52" s="1030"/>
      <c r="EB52" s="1030"/>
      <c r="EC52" s="1030"/>
      <c r="ED52" s="1030"/>
      <c r="EE52" s="1030"/>
      <c r="EF52" s="1030"/>
      <c r="EG52" s="1030"/>
      <c r="EH52" s="1030"/>
      <c r="EI52" s="1030"/>
      <c r="EJ52" s="1030"/>
      <c r="EK52" s="1030"/>
      <c r="EL52" s="1030"/>
      <c r="EM52" s="1030"/>
    </row>
    <row r="53" spans="1:143" ht="18.75" customHeight="1">
      <c r="A53" s="185"/>
      <c r="B53" s="1030" t="s">
        <v>751</v>
      </c>
      <c r="C53" s="1030"/>
      <c r="D53" s="1030"/>
      <c r="E53" s="1030"/>
      <c r="F53" s="1030"/>
      <c r="G53" s="1030"/>
      <c r="H53" s="1030"/>
      <c r="I53" s="1030"/>
      <c r="J53" s="1030"/>
      <c r="K53" s="1030"/>
      <c r="L53" s="1030"/>
      <c r="M53" s="1030"/>
      <c r="N53" s="1030"/>
      <c r="O53" s="1030"/>
      <c r="P53" s="1030"/>
      <c r="Q53" s="1030"/>
      <c r="R53" s="1030"/>
      <c r="S53" s="1030"/>
      <c r="T53" s="1030"/>
      <c r="U53" s="1030"/>
      <c r="V53" s="1030"/>
      <c r="W53" s="1030"/>
      <c r="X53" s="1030"/>
      <c r="Y53" s="1030"/>
      <c r="Z53" s="1030"/>
      <c r="AA53" s="1030"/>
      <c r="AB53" s="1030"/>
      <c r="AC53" s="1030"/>
      <c r="AD53" s="1030"/>
      <c r="AE53" s="1030"/>
      <c r="AF53" s="1030"/>
      <c r="AG53" s="1030"/>
      <c r="AH53" s="1030"/>
      <c r="AI53" s="1030"/>
      <c r="AJ53" s="1030"/>
      <c r="AK53" s="1030"/>
      <c r="AL53" s="1030"/>
      <c r="AM53" s="1030"/>
      <c r="AN53" s="1030"/>
      <c r="AO53" s="1030"/>
      <c r="AP53" s="1030"/>
      <c r="AQ53" s="1030"/>
      <c r="AR53" s="1030"/>
      <c r="AS53" s="1030"/>
      <c r="AT53" s="1030"/>
      <c r="AU53" s="1030"/>
      <c r="AW53" s="185"/>
      <c r="AX53" s="1030" t="s">
        <v>751</v>
      </c>
      <c r="AY53" s="1030"/>
      <c r="AZ53" s="1030"/>
      <c r="BA53" s="1030"/>
      <c r="BB53" s="1030"/>
      <c r="BC53" s="1030"/>
      <c r="BD53" s="1030"/>
      <c r="BE53" s="1030"/>
      <c r="BF53" s="1030"/>
      <c r="BG53" s="1030"/>
      <c r="BH53" s="1030"/>
      <c r="BI53" s="1030"/>
      <c r="BJ53" s="1030"/>
      <c r="BK53" s="1030"/>
      <c r="BL53" s="1030"/>
      <c r="BM53" s="1030"/>
      <c r="BN53" s="1030"/>
      <c r="BO53" s="1030"/>
      <c r="BP53" s="1030"/>
      <c r="BQ53" s="1030"/>
      <c r="BR53" s="1030"/>
      <c r="BS53" s="1030"/>
      <c r="BT53" s="1030"/>
      <c r="BU53" s="1030"/>
      <c r="BV53" s="1030"/>
      <c r="BW53" s="1030"/>
      <c r="BX53" s="1030"/>
      <c r="BY53" s="1030"/>
      <c r="BZ53" s="1030"/>
      <c r="CA53" s="1030"/>
      <c r="CB53" s="1030"/>
      <c r="CC53" s="1030"/>
      <c r="CD53" s="1030"/>
      <c r="CE53" s="1030"/>
      <c r="CF53" s="1030"/>
      <c r="CG53" s="1030"/>
      <c r="CH53" s="1030"/>
      <c r="CI53" s="1030"/>
      <c r="CJ53" s="1030"/>
      <c r="CK53" s="1030"/>
      <c r="CL53" s="1030"/>
      <c r="CM53" s="1030"/>
      <c r="CN53" s="1030"/>
      <c r="CO53" s="1030"/>
      <c r="CP53" s="1030"/>
      <c r="CQ53" s="1030"/>
      <c r="CS53" s="185"/>
      <c r="CT53" s="1030" t="s">
        <v>751</v>
      </c>
      <c r="CU53" s="1030"/>
      <c r="CV53" s="1030"/>
      <c r="CW53" s="1030"/>
      <c r="CX53" s="1030"/>
      <c r="CY53" s="1030"/>
      <c r="CZ53" s="1030"/>
      <c r="DA53" s="1030"/>
      <c r="DB53" s="1030"/>
      <c r="DC53" s="1030"/>
      <c r="DD53" s="1030"/>
      <c r="DE53" s="1030"/>
      <c r="DF53" s="1030"/>
      <c r="DG53" s="1030"/>
      <c r="DH53" s="1030"/>
      <c r="DI53" s="1030"/>
      <c r="DJ53" s="1030"/>
      <c r="DK53" s="1030"/>
      <c r="DL53" s="1030"/>
      <c r="DM53" s="1030"/>
      <c r="DN53" s="1030"/>
      <c r="DO53" s="1030"/>
      <c r="DP53" s="1030"/>
      <c r="DQ53" s="1030"/>
      <c r="DR53" s="1030"/>
      <c r="DS53" s="1030"/>
      <c r="DT53" s="1030"/>
      <c r="DU53" s="1030"/>
      <c r="DV53" s="1030"/>
      <c r="DW53" s="1030"/>
      <c r="DX53" s="1030"/>
      <c r="DY53" s="1030"/>
      <c r="DZ53" s="1030"/>
      <c r="EA53" s="1030"/>
      <c r="EB53" s="1030"/>
      <c r="EC53" s="1030"/>
      <c r="ED53" s="1030"/>
      <c r="EE53" s="1030"/>
      <c r="EF53" s="1030"/>
      <c r="EG53" s="1030"/>
      <c r="EH53" s="1030"/>
      <c r="EI53" s="1030"/>
      <c r="EJ53" s="1030"/>
      <c r="EK53" s="1030"/>
      <c r="EL53" s="1030"/>
      <c r="EM53" s="1030"/>
    </row>
    <row r="54" spans="1:143" ht="39.75" customHeight="1">
      <c r="A54" s="185"/>
      <c r="B54" s="1030" t="s">
        <v>752</v>
      </c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W54" s="185"/>
      <c r="AX54" s="1030" t="s">
        <v>752</v>
      </c>
      <c r="AY54" s="1030"/>
      <c r="AZ54" s="1030"/>
      <c r="BA54" s="1030"/>
      <c r="BB54" s="1030"/>
      <c r="BC54" s="1030"/>
      <c r="BD54" s="1030"/>
      <c r="BE54" s="1030"/>
      <c r="BF54" s="1030"/>
      <c r="BG54" s="1030"/>
      <c r="BH54" s="1030"/>
      <c r="BI54" s="1030"/>
      <c r="BJ54" s="1030"/>
      <c r="BK54" s="1030"/>
      <c r="BL54" s="1030"/>
      <c r="BM54" s="1030"/>
      <c r="BN54" s="1030"/>
      <c r="BO54" s="1030"/>
      <c r="BP54" s="1030"/>
      <c r="BQ54" s="1030"/>
      <c r="BR54" s="1030"/>
      <c r="BS54" s="1030"/>
      <c r="BT54" s="1030"/>
      <c r="BU54" s="1030"/>
      <c r="BV54" s="1030"/>
      <c r="BW54" s="1030"/>
      <c r="BX54" s="1030"/>
      <c r="BY54" s="1030"/>
      <c r="BZ54" s="1030"/>
      <c r="CA54" s="1030"/>
      <c r="CB54" s="1030"/>
      <c r="CC54" s="1030"/>
      <c r="CD54" s="1030"/>
      <c r="CE54" s="1030"/>
      <c r="CF54" s="1030"/>
      <c r="CG54" s="1030"/>
      <c r="CH54" s="1030"/>
      <c r="CI54" s="1030"/>
      <c r="CJ54" s="1030"/>
      <c r="CK54" s="1030"/>
      <c r="CL54" s="1030"/>
      <c r="CM54" s="1030"/>
      <c r="CN54" s="1030"/>
      <c r="CO54" s="1030"/>
      <c r="CP54" s="1030"/>
      <c r="CQ54" s="1030"/>
      <c r="CS54" s="185"/>
      <c r="CT54" s="1030" t="s">
        <v>752</v>
      </c>
      <c r="CU54" s="1030"/>
      <c r="CV54" s="1030"/>
      <c r="CW54" s="1030"/>
      <c r="CX54" s="1030"/>
      <c r="CY54" s="1030"/>
      <c r="CZ54" s="1030"/>
      <c r="DA54" s="1030"/>
      <c r="DB54" s="1030"/>
      <c r="DC54" s="1030"/>
      <c r="DD54" s="1030"/>
      <c r="DE54" s="1030"/>
      <c r="DF54" s="1030"/>
      <c r="DG54" s="1030"/>
      <c r="DH54" s="1030"/>
      <c r="DI54" s="1030"/>
      <c r="DJ54" s="1030"/>
      <c r="DK54" s="1030"/>
      <c r="DL54" s="1030"/>
      <c r="DM54" s="1030"/>
      <c r="DN54" s="1030"/>
      <c r="DO54" s="1030"/>
      <c r="DP54" s="1030"/>
      <c r="DQ54" s="1030"/>
      <c r="DR54" s="1030"/>
      <c r="DS54" s="1030"/>
      <c r="DT54" s="1030"/>
      <c r="DU54" s="1030"/>
      <c r="DV54" s="1030"/>
      <c r="DW54" s="1030"/>
      <c r="DX54" s="1030"/>
      <c r="DY54" s="1030"/>
      <c r="DZ54" s="1030"/>
      <c r="EA54" s="1030"/>
      <c r="EB54" s="1030"/>
      <c r="EC54" s="1030"/>
      <c r="ED54" s="1030"/>
      <c r="EE54" s="1030"/>
      <c r="EF54" s="1030"/>
      <c r="EG54" s="1030"/>
      <c r="EH54" s="1030"/>
      <c r="EI54" s="1030"/>
      <c r="EJ54" s="1030"/>
      <c r="EK54" s="1030"/>
      <c r="EL54" s="1030"/>
      <c r="EM54" s="1030"/>
    </row>
    <row r="55" spans="1:143" ht="81" customHeight="1">
      <c r="A55" s="185"/>
      <c r="B55" s="1030" t="s">
        <v>753</v>
      </c>
      <c r="C55" s="1030"/>
      <c r="D55" s="1030"/>
      <c r="E55" s="1030"/>
      <c r="F55" s="1030"/>
      <c r="G55" s="1030"/>
      <c r="H55" s="1030"/>
      <c r="I55" s="1030"/>
      <c r="J55" s="1030"/>
      <c r="K55" s="1030"/>
      <c r="L55" s="1030"/>
      <c r="M55" s="1030"/>
      <c r="N55" s="1030"/>
      <c r="O55" s="1030"/>
      <c r="P55" s="1030"/>
      <c r="Q55" s="1030"/>
      <c r="R55" s="1030"/>
      <c r="S55" s="1030"/>
      <c r="T55" s="1030"/>
      <c r="U55" s="1030"/>
      <c r="V55" s="1030"/>
      <c r="W55" s="1030"/>
      <c r="X55" s="1030"/>
      <c r="Y55" s="1030"/>
      <c r="Z55" s="1030"/>
      <c r="AA55" s="1030"/>
      <c r="AB55" s="1030"/>
      <c r="AC55" s="1030"/>
      <c r="AD55" s="1030"/>
      <c r="AE55" s="1030"/>
      <c r="AF55" s="1030"/>
      <c r="AG55" s="1030"/>
      <c r="AH55" s="1030"/>
      <c r="AI55" s="1030"/>
      <c r="AJ55" s="1030"/>
      <c r="AK55" s="1030"/>
      <c r="AL55" s="1030"/>
      <c r="AM55" s="1030"/>
      <c r="AN55" s="1030"/>
      <c r="AO55" s="1030"/>
      <c r="AP55" s="1030"/>
      <c r="AQ55" s="1030"/>
      <c r="AR55" s="1030"/>
      <c r="AS55" s="1030"/>
      <c r="AT55" s="1030"/>
      <c r="AU55" s="1030"/>
      <c r="AW55" s="185"/>
      <c r="AX55" s="1030" t="s">
        <v>753</v>
      </c>
      <c r="AY55" s="1030"/>
      <c r="AZ55" s="1030"/>
      <c r="BA55" s="1030"/>
      <c r="BB55" s="1030"/>
      <c r="BC55" s="1030"/>
      <c r="BD55" s="1030"/>
      <c r="BE55" s="1030"/>
      <c r="BF55" s="1030"/>
      <c r="BG55" s="1030"/>
      <c r="BH55" s="1030"/>
      <c r="BI55" s="1030"/>
      <c r="BJ55" s="1030"/>
      <c r="BK55" s="1030"/>
      <c r="BL55" s="1030"/>
      <c r="BM55" s="1030"/>
      <c r="BN55" s="1030"/>
      <c r="BO55" s="1030"/>
      <c r="BP55" s="1030"/>
      <c r="BQ55" s="1030"/>
      <c r="BR55" s="1030"/>
      <c r="BS55" s="1030"/>
      <c r="BT55" s="1030"/>
      <c r="BU55" s="1030"/>
      <c r="BV55" s="1030"/>
      <c r="BW55" s="1030"/>
      <c r="BX55" s="1030"/>
      <c r="BY55" s="1030"/>
      <c r="BZ55" s="1030"/>
      <c r="CA55" s="1030"/>
      <c r="CB55" s="1030"/>
      <c r="CC55" s="1030"/>
      <c r="CD55" s="1030"/>
      <c r="CE55" s="1030"/>
      <c r="CF55" s="1030"/>
      <c r="CG55" s="1030"/>
      <c r="CH55" s="1030"/>
      <c r="CI55" s="1030"/>
      <c r="CJ55" s="1030"/>
      <c r="CK55" s="1030"/>
      <c r="CL55" s="1030"/>
      <c r="CM55" s="1030"/>
      <c r="CN55" s="1030"/>
      <c r="CO55" s="1030"/>
      <c r="CP55" s="1030"/>
      <c r="CQ55" s="1030"/>
      <c r="CS55" s="185"/>
      <c r="CT55" s="1030" t="s">
        <v>753</v>
      </c>
      <c r="CU55" s="1030"/>
      <c r="CV55" s="1030"/>
      <c r="CW55" s="1030"/>
      <c r="CX55" s="1030"/>
      <c r="CY55" s="1030"/>
      <c r="CZ55" s="1030"/>
      <c r="DA55" s="1030"/>
      <c r="DB55" s="1030"/>
      <c r="DC55" s="1030"/>
      <c r="DD55" s="1030"/>
      <c r="DE55" s="1030"/>
      <c r="DF55" s="1030"/>
      <c r="DG55" s="1030"/>
      <c r="DH55" s="1030"/>
      <c r="DI55" s="1030"/>
      <c r="DJ55" s="1030"/>
      <c r="DK55" s="1030"/>
      <c r="DL55" s="1030"/>
      <c r="DM55" s="1030"/>
      <c r="DN55" s="1030"/>
      <c r="DO55" s="1030"/>
      <c r="DP55" s="1030"/>
      <c r="DQ55" s="1030"/>
      <c r="DR55" s="1030"/>
      <c r="DS55" s="1030"/>
      <c r="DT55" s="1030"/>
      <c r="DU55" s="1030"/>
      <c r="DV55" s="1030"/>
      <c r="DW55" s="1030"/>
      <c r="DX55" s="1030"/>
      <c r="DY55" s="1030"/>
      <c r="DZ55" s="1030"/>
      <c r="EA55" s="1030"/>
      <c r="EB55" s="1030"/>
      <c r="EC55" s="1030"/>
      <c r="ED55" s="1030"/>
      <c r="EE55" s="1030"/>
      <c r="EF55" s="1030"/>
      <c r="EG55" s="1030"/>
      <c r="EH55" s="1030"/>
      <c r="EI55" s="1030"/>
      <c r="EJ55" s="1030"/>
      <c r="EK55" s="1030"/>
      <c r="EL55" s="1030"/>
      <c r="EM55" s="1030"/>
    </row>
    <row r="56" spans="1:143" ht="57.75" customHeight="1">
      <c r="A56" s="185"/>
      <c r="B56" s="1030" t="s">
        <v>754</v>
      </c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W56" s="185"/>
      <c r="AX56" s="1030" t="s">
        <v>754</v>
      </c>
      <c r="AY56" s="1030"/>
      <c r="AZ56" s="1030"/>
      <c r="BA56" s="1030"/>
      <c r="BB56" s="1030"/>
      <c r="BC56" s="1030"/>
      <c r="BD56" s="1030"/>
      <c r="BE56" s="1030"/>
      <c r="BF56" s="1030"/>
      <c r="BG56" s="1030"/>
      <c r="BH56" s="1030"/>
      <c r="BI56" s="1030"/>
      <c r="BJ56" s="1030"/>
      <c r="BK56" s="1030"/>
      <c r="BL56" s="1030"/>
      <c r="BM56" s="1030"/>
      <c r="BN56" s="1030"/>
      <c r="BO56" s="1030"/>
      <c r="BP56" s="1030"/>
      <c r="BQ56" s="1030"/>
      <c r="BR56" s="1030"/>
      <c r="BS56" s="1030"/>
      <c r="BT56" s="1030"/>
      <c r="BU56" s="1030"/>
      <c r="BV56" s="1030"/>
      <c r="BW56" s="1030"/>
      <c r="BX56" s="1030"/>
      <c r="BY56" s="1030"/>
      <c r="BZ56" s="1030"/>
      <c r="CA56" s="1030"/>
      <c r="CB56" s="1030"/>
      <c r="CC56" s="1030"/>
      <c r="CD56" s="1030"/>
      <c r="CE56" s="1030"/>
      <c r="CF56" s="1030"/>
      <c r="CG56" s="1030"/>
      <c r="CH56" s="1030"/>
      <c r="CI56" s="1030"/>
      <c r="CJ56" s="1030"/>
      <c r="CK56" s="1030"/>
      <c r="CL56" s="1030"/>
      <c r="CM56" s="1030"/>
      <c r="CN56" s="1030"/>
      <c r="CO56" s="1030"/>
      <c r="CP56" s="1030"/>
      <c r="CQ56" s="1030"/>
      <c r="CS56" s="185"/>
      <c r="CT56" s="1030" t="s">
        <v>754</v>
      </c>
      <c r="CU56" s="1030"/>
      <c r="CV56" s="1030"/>
      <c r="CW56" s="1030"/>
      <c r="CX56" s="1030"/>
      <c r="CY56" s="1030"/>
      <c r="CZ56" s="1030"/>
      <c r="DA56" s="1030"/>
      <c r="DB56" s="1030"/>
      <c r="DC56" s="1030"/>
      <c r="DD56" s="1030"/>
      <c r="DE56" s="1030"/>
      <c r="DF56" s="1030"/>
      <c r="DG56" s="1030"/>
      <c r="DH56" s="1030"/>
      <c r="DI56" s="1030"/>
      <c r="DJ56" s="1030"/>
      <c r="DK56" s="1030"/>
      <c r="DL56" s="1030"/>
      <c r="DM56" s="1030"/>
      <c r="DN56" s="1030"/>
      <c r="DO56" s="1030"/>
      <c r="DP56" s="1030"/>
      <c r="DQ56" s="1030"/>
      <c r="DR56" s="1030"/>
      <c r="DS56" s="1030"/>
      <c r="DT56" s="1030"/>
      <c r="DU56" s="1030"/>
      <c r="DV56" s="1030"/>
      <c r="DW56" s="1030"/>
      <c r="DX56" s="1030"/>
      <c r="DY56" s="1030"/>
      <c r="DZ56" s="1030"/>
      <c r="EA56" s="1030"/>
      <c r="EB56" s="1030"/>
      <c r="EC56" s="1030"/>
      <c r="ED56" s="1030"/>
      <c r="EE56" s="1030"/>
      <c r="EF56" s="1030"/>
      <c r="EG56" s="1030"/>
      <c r="EH56" s="1030"/>
      <c r="EI56" s="1030"/>
      <c r="EJ56" s="1030"/>
      <c r="EK56" s="1030"/>
      <c r="EL56" s="1030"/>
      <c r="EM56" s="1030"/>
    </row>
    <row r="57" spans="1:143" ht="18.75" customHeight="1">
      <c r="A57" s="185"/>
      <c r="B57" s="197"/>
      <c r="C57" s="197"/>
      <c r="D57" s="992" t="s">
        <v>589</v>
      </c>
      <c r="E57" s="992"/>
      <c r="F57" s="200" t="s">
        <v>755</v>
      </c>
      <c r="G57" s="201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  <c r="AN57" s="197"/>
      <c r="AO57" s="197"/>
      <c r="AP57" s="197"/>
      <c r="AQ57" s="197"/>
      <c r="AR57" s="197"/>
      <c r="AS57" s="197"/>
      <c r="AT57" s="197"/>
      <c r="AU57" s="197"/>
      <c r="AW57" s="185"/>
      <c r="AX57" s="197"/>
      <c r="AY57" s="197"/>
      <c r="AZ57" s="992" t="s">
        <v>589</v>
      </c>
      <c r="BA57" s="992"/>
      <c r="BB57" s="317" t="s">
        <v>755</v>
      </c>
      <c r="BC57" s="315"/>
      <c r="BD57" s="197"/>
      <c r="BE57" s="197"/>
      <c r="BF57" s="197"/>
      <c r="BG57" s="197"/>
      <c r="BH57" s="197"/>
      <c r="BI57" s="197"/>
      <c r="BJ57" s="197"/>
      <c r="BK57" s="197"/>
      <c r="BL57" s="197"/>
      <c r="BM57" s="197"/>
      <c r="BN57" s="197"/>
      <c r="BO57" s="197"/>
      <c r="BP57" s="197"/>
      <c r="BQ57" s="197"/>
      <c r="BR57" s="197"/>
      <c r="BS57" s="197"/>
      <c r="BT57" s="197"/>
      <c r="BU57" s="197"/>
      <c r="BV57" s="197"/>
      <c r="BW57" s="197"/>
      <c r="BX57" s="197"/>
      <c r="BY57" s="197"/>
      <c r="BZ57" s="197"/>
      <c r="CA57" s="197"/>
      <c r="CB57" s="197"/>
      <c r="CC57" s="197"/>
      <c r="CD57" s="197"/>
      <c r="CE57" s="197"/>
      <c r="CF57" s="197"/>
      <c r="CG57" s="197"/>
      <c r="CH57" s="197"/>
      <c r="CI57" s="197"/>
      <c r="CJ57" s="197"/>
      <c r="CK57" s="197"/>
      <c r="CL57" s="197"/>
      <c r="CM57" s="197"/>
      <c r="CN57" s="197"/>
      <c r="CO57" s="197"/>
      <c r="CP57" s="197"/>
      <c r="CQ57" s="197"/>
      <c r="CS57" s="185"/>
      <c r="CT57" s="197"/>
      <c r="CU57" s="197"/>
      <c r="CV57" s="992" t="s">
        <v>589</v>
      </c>
      <c r="CW57" s="992"/>
      <c r="CX57" s="317" t="s">
        <v>755</v>
      </c>
      <c r="CY57" s="315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7"/>
      <c r="DL57" s="197"/>
      <c r="DM57" s="197"/>
      <c r="DN57" s="197"/>
      <c r="DO57" s="197"/>
      <c r="DP57" s="197"/>
      <c r="DQ57" s="197"/>
      <c r="DR57" s="197"/>
      <c r="DS57" s="197"/>
      <c r="DT57" s="197"/>
      <c r="DU57" s="197"/>
      <c r="DV57" s="197"/>
      <c r="DW57" s="197"/>
      <c r="DX57" s="197"/>
      <c r="DY57" s="197"/>
      <c r="DZ57" s="197"/>
      <c r="EA57" s="197"/>
      <c r="EB57" s="197"/>
      <c r="EC57" s="197"/>
      <c r="ED57" s="197"/>
      <c r="EE57" s="197"/>
      <c r="EF57" s="197"/>
      <c r="EG57" s="197"/>
      <c r="EH57" s="197"/>
      <c r="EI57" s="197"/>
      <c r="EJ57" s="197"/>
      <c r="EK57" s="197"/>
      <c r="EL57" s="197"/>
      <c r="EM57" s="197"/>
    </row>
    <row r="58" spans="1:143" ht="18.75" customHeight="1">
      <c r="A58" s="185"/>
      <c r="B58" s="1030" t="s">
        <v>756</v>
      </c>
      <c r="C58" s="1030"/>
      <c r="D58" s="1030"/>
      <c r="E58" s="1030"/>
      <c r="F58" s="1030"/>
      <c r="G58" s="1030"/>
      <c r="H58" s="1030"/>
      <c r="I58" s="1030"/>
      <c r="J58" s="1030"/>
      <c r="K58" s="1030"/>
      <c r="L58" s="1030"/>
      <c r="M58" s="1030"/>
      <c r="N58" s="1030"/>
      <c r="O58" s="1030"/>
      <c r="P58" s="1030"/>
      <c r="Q58" s="1030"/>
      <c r="R58" s="1030"/>
      <c r="S58" s="1030"/>
      <c r="T58" s="1030"/>
      <c r="U58" s="1030"/>
      <c r="V58" s="1030"/>
      <c r="W58" s="1030"/>
      <c r="X58" s="1030"/>
      <c r="Y58" s="1030"/>
      <c r="Z58" s="1030"/>
      <c r="AA58" s="1030"/>
      <c r="AB58" s="1030"/>
      <c r="AC58" s="1030"/>
      <c r="AD58" s="1030"/>
      <c r="AE58" s="1030"/>
      <c r="AF58" s="1030"/>
      <c r="AG58" s="1030"/>
      <c r="AH58" s="1030"/>
      <c r="AI58" s="1030"/>
      <c r="AJ58" s="1030"/>
      <c r="AK58" s="1030"/>
      <c r="AL58" s="1030"/>
      <c r="AM58" s="1030"/>
      <c r="AN58" s="1030"/>
      <c r="AO58" s="1030"/>
      <c r="AP58" s="1030"/>
      <c r="AQ58" s="1030"/>
      <c r="AR58" s="1030"/>
      <c r="AS58" s="1030"/>
      <c r="AT58" s="1030"/>
      <c r="AU58" s="1030"/>
      <c r="AW58" s="185"/>
      <c r="AX58" s="1030" t="s">
        <v>756</v>
      </c>
      <c r="AY58" s="1030"/>
      <c r="AZ58" s="1030"/>
      <c r="BA58" s="1030"/>
      <c r="BB58" s="1030"/>
      <c r="BC58" s="1030"/>
      <c r="BD58" s="1030"/>
      <c r="BE58" s="1030"/>
      <c r="BF58" s="1030"/>
      <c r="BG58" s="1030"/>
      <c r="BH58" s="1030"/>
      <c r="BI58" s="1030"/>
      <c r="BJ58" s="1030"/>
      <c r="BK58" s="1030"/>
      <c r="BL58" s="1030"/>
      <c r="BM58" s="1030"/>
      <c r="BN58" s="1030"/>
      <c r="BO58" s="1030"/>
      <c r="BP58" s="1030"/>
      <c r="BQ58" s="1030"/>
      <c r="BR58" s="1030"/>
      <c r="BS58" s="1030"/>
      <c r="BT58" s="1030"/>
      <c r="BU58" s="1030"/>
      <c r="BV58" s="1030"/>
      <c r="BW58" s="1030"/>
      <c r="BX58" s="1030"/>
      <c r="BY58" s="1030"/>
      <c r="BZ58" s="1030"/>
      <c r="CA58" s="1030"/>
      <c r="CB58" s="1030"/>
      <c r="CC58" s="1030"/>
      <c r="CD58" s="1030"/>
      <c r="CE58" s="1030"/>
      <c r="CF58" s="1030"/>
      <c r="CG58" s="1030"/>
      <c r="CH58" s="1030"/>
      <c r="CI58" s="1030"/>
      <c r="CJ58" s="1030"/>
      <c r="CK58" s="1030"/>
      <c r="CL58" s="1030"/>
      <c r="CM58" s="1030"/>
      <c r="CN58" s="1030"/>
      <c r="CO58" s="1030"/>
      <c r="CP58" s="1030"/>
      <c r="CQ58" s="1030"/>
      <c r="CS58" s="185"/>
      <c r="CT58" s="1030" t="s">
        <v>756</v>
      </c>
      <c r="CU58" s="1030"/>
      <c r="CV58" s="1030"/>
      <c r="CW58" s="1030"/>
      <c r="CX58" s="1030"/>
      <c r="CY58" s="1030"/>
      <c r="CZ58" s="1030"/>
      <c r="DA58" s="1030"/>
      <c r="DB58" s="1030"/>
      <c r="DC58" s="1030"/>
      <c r="DD58" s="1030"/>
      <c r="DE58" s="1030"/>
      <c r="DF58" s="1030"/>
      <c r="DG58" s="1030"/>
      <c r="DH58" s="1030"/>
      <c r="DI58" s="1030"/>
      <c r="DJ58" s="1030"/>
      <c r="DK58" s="1030"/>
      <c r="DL58" s="1030"/>
      <c r="DM58" s="1030"/>
      <c r="DN58" s="1030"/>
      <c r="DO58" s="1030"/>
      <c r="DP58" s="1030"/>
      <c r="DQ58" s="1030"/>
      <c r="DR58" s="1030"/>
      <c r="DS58" s="1030"/>
      <c r="DT58" s="1030"/>
      <c r="DU58" s="1030"/>
      <c r="DV58" s="1030"/>
      <c r="DW58" s="1030"/>
      <c r="DX58" s="1030"/>
      <c r="DY58" s="1030"/>
      <c r="DZ58" s="1030"/>
      <c r="EA58" s="1030"/>
      <c r="EB58" s="1030"/>
      <c r="EC58" s="1030"/>
      <c r="ED58" s="1030"/>
      <c r="EE58" s="1030"/>
      <c r="EF58" s="1030"/>
      <c r="EG58" s="1030"/>
      <c r="EH58" s="1030"/>
      <c r="EI58" s="1030"/>
      <c r="EJ58" s="1030"/>
      <c r="EK58" s="1030"/>
      <c r="EL58" s="1030"/>
      <c r="EM58" s="1030"/>
    </row>
    <row r="59" spans="1:143" ht="57" customHeight="1">
      <c r="A59" s="185"/>
      <c r="B59" s="1030" t="s">
        <v>757</v>
      </c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W59" s="185"/>
      <c r="AX59" s="1030" t="s">
        <v>757</v>
      </c>
      <c r="AY59" s="1030"/>
      <c r="AZ59" s="1030"/>
      <c r="BA59" s="1030"/>
      <c r="BB59" s="1030"/>
      <c r="BC59" s="1030"/>
      <c r="BD59" s="1030"/>
      <c r="BE59" s="1030"/>
      <c r="BF59" s="1030"/>
      <c r="BG59" s="1030"/>
      <c r="BH59" s="1030"/>
      <c r="BI59" s="1030"/>
      <c r="BJ59" s="1030"/>
      <c r="BK59" s="1030"/>
      <c r="BL59" s="1030"/>
      <c r="BM59" s="1030"/>
      <c r="BN59" s="1030"/>
      <c r="BO59" s="1030"/>
      <c r="BP59" s="1030"/>
      <c r="BQ59" s="1030"/>
      <c r="BR59" s="1030"/>
      <c r="BS59" s="1030"/>
      <c r="BT59" s="1030"/>
      <c r="BU59" s="1030"/>
      <c r="BV59" s="1030"/>
      <c r="BW59" s="1030"/>
      <c r="BX59" s="1030"/>
      <c r="BY59" s="1030"/>
      <c r="BZ59" s="1030"/>
      <c r="CA59" s="1030"/>
      <c r="CB59" s="1030"/>
      <c r="CC59" s="1030"/>
      <c r="CD59" s="1030"/>
      <c r="CE59" s="1030"/>
      <c r="CF59" s="1030"/>
      <c r="CG59" s="1030"/>
      <c r="CH59" s="1030"/>
      <c r="CI59" s="1030"/>
      <c r="CJ59" s="1030"/>
      <c r="CK59" s="1030"/>
      <c r="CL59" s="1030"/>
      <c r="CM59" s="1030"/>
      <c r="CN59" s="1030"/>
      <c r="CO59" s="1030"/>
      <c r="CP59" s="1030"/>
      <c r="CQ59" s="1030"/>
      <c r="CS59" s="185"/>
      <c r="CT59" s="1030" t="s">
        <v>757</v>
      </c>
      <c r="CU59" s="1030"/>
      <c r="CV59" s="1030"/>
      <c r="CW59" s="1030"/>
      <c r="CX59" s="1030"/>
      <c r="CY59" s="1030"/>
      <c r="CZ59" s="1030"/>
      <c r="DA59" s="1030"/>
      <c r="DB59" s="1030"/>
      <c r="DC59" s="1030"/>
      <c r="DD59" s="1030"/>
      <c r="DE59" s="1030"/>
      <c r="DF59" s="1030"/>
      <c r="DG59" s="1030"/>
      <c r="DH59" s="1030"/>
      <c r="DI59" s="1030"/>
      <c r="DJ59" s="1030"/>
      <c r="DK59" s="1030"/>
      <c r="DL59" s="1030"/>
      <c r="DM59" s="1030"/>
      <c r="DN59" s="1030"/>
      <c r="DO59" s="1030"/>
      <c r="DP59" s="1030"/>
      <c r="DQ59" s="1030"/>
      <c r="DR59" s="1030"/>
      <c r="DS59" s="1030"/>
      <c r="DT59" s="1030"/>
      <c r="DU59" s="1030"/>
      <c r="DV59" s="1030"/>
      <c r="DW59" s="1030"/>
      <c r="DX59" s="1030"/>
      <c r="DY59" s="1030"/>
      <c r="DZ59" s="1030"/>
      <c r="EA59" s="1030"/>
      <c r="EB59" s="1030"/>
      <c r="EC59" s="1030"/>
      <c r="ED59" s="1030"/>
      <c r="EE59" s="1030"/>
      <c r="EF59" s="1030"/>
      <c r="EG59" s="1030"/>
      <c r="EH59" s="1030"/>
      <c r="EI59" s="1030"/>
      <c r="EJ59" s="1030"/>
      <c r="EK59" s="1030"/>
      <c r="EL59" s="1030"/>
      <c r="EM59" s="1030"/>
    </row>
    <row r="60" spans="1:143" ht="42.75" customHeight="1">
      <c r="A60" s="185"/>
      <c r="B60" s="1030" t="s">
        <v>758</v>
      </c>
      <c r="C60" s="1030"/>
      <c r="D60" s="1030"/>
      <c r="E60" s="1030"/>
      <c r="F60" s="1030"/>
      <c r="G60" s="1030"/>
      <c r="H60" s="1030"/>
      <c r="I60" s="1030"/>
      <c r="J60" s="1030"/>
      <c r="K60" s="1030"/>
      <c r="L60" s="1030"/>
      <c r="M60" s="1030"/>
      <c r="N60" s="1030"/>
      <c r="O60" s="1030"/>
      <c r="P60" s="1030"/>
      <c r="Q60" s="1030"/>
      <c r="R60" s="1030"/>
      <c r="S60" s="1030"/>
      <c r="T60" s="1030"/>
      <c r="U60" s="1030"/>
      <c r="V60" s="1030"/>
      <c r="W60" s="1030"/>
      <c r="X60" s="1030"/>
      <c r="Y60" s="1030"/>
      <c r="Z60" s="1030"/>
      <c r="AA60" s="1030"/>
      <c r="AB60" s="1030"/>
      <c r="AC60" s="1030"/>
      <c r="AD60" s="1030"/>
      <c r="AE60" s="1030"/>
      <c r="AF60" s="1030"/>
      <c r="AG60" s="1030"/>
      <c r="AH60" s="1030"/>
      <c r="AI60" s="1030"/>
      <c r="AJ60" s="1030"/>
      <c r="AK60" s="1030"/>
      <c r="AL60" s="1030"/>
      <c r="AM60" s="1030"/>
      <c r="AN60" s="1030"/>
      <c r="AO60" s="1030"/>
      <c r="AP60" s="1030"/>
      <c r="AQ60" s="1030"/>
      <c r="AR60" s="1030"/>
      <c r="AS60" s="1030"/>
      <c r="AT60" s="1030"/>
      <c r="AU60" s="1030"/>
      <c r="AW60" s="185"/>
      <c r="AX60" s="1030" t="s">
        <v>758</v>
      </c>
      <c r="AY60" s="1030"/>
      <c r="AZ60" s="1030"/>
      <c r="BA60" s="1030"/>
      <c r="BB60" s="1030"/>
      <c r="BC60" s="1030"/>
      <c r="BD60" s="1030"/>
      <c r="BE60" s="1030"/>
      <c r="BF60" s="1030"/>
      <c r="BG60" s="1030"/>
      <c r="BH60" s="1030"/>
      <c r="BI60" s="1030"/>
      <c r="BJ60" s="1030"/>
      <c r="BK60" s="1030"/>
      <c r="BL60" s="1030"/>
      <c r="BM60" s="1030"/>
      <c r="BN60" s="1030"/>
      <c r="BO60" s="1030"/>
      <c r="BP60" s="1030"/>
      <c r="BQ60" s="1030"/>
      <c r="BR60" s="1030"/>
      <c r="BS60" s="1030"/>
      <c r="BT60" s="1030"/>
      <c r="BU60" s="1030"/>
      <c r="BV60" s="1030"/>
      <c r="BW60" s="1030"/>
      <c r="BX60" s="1030"/>
      <c r="BY60" s="1030"/>
      <c r="BZ60" s="1030"/>
      <c r="CA60" s="1030"/>
      <c r="CB60" s="1030"/>
      <c r="CC60" s="1030"/>
      <c r="CD60" s="1030"/>
      <c r="CE60" s="1030"/>
      <c r="CF60" s="1030"/>
      <c r="CG60" s="1030"/>
      <c r="CH60" s="1030"/>
      <c r="CI60" s="1030"/>
      <c r="CJ60" s="1030"/>
      <c r="CK60" s="1030"/>
      <c r="CL60" s="1030"/>
      <c r="CM60" s="1030"/>
      <c r="CN60" s="1030"/>
      <c r="CO60" s="1030"/>
      <c r="CP60" s="1030"/>
      <c r="CQ60" s="1030"/>
      <c r="CS60" s="185"/>
      <c r="CT60" s="1030" t="s">
        <v>758</v>
      </c>
      <c r="CU60" s="1030"/>
      <c r="CV60" s="1030"/>
      <c r="CW60" s="1030"/>
      <c r="CX60" s="1030"/>
      <c r="CY60" s="1030"/>
      <c r="CZ60" s="1030"/>
      <c r="DA60" s="1030"/>
      <c r="DB60" s="1030"/>
      <c r="DC60" s="1030"/>
      <c r="DD60" s="1030"/>
      <c r="DE60" s="1030"/>
      <c r="DF60" s="1030"/>
      <c r="DG60" s="1030"/>
      <c r="DH60" s="1030"/>
      <c r="DI60" s="1030"/>
      <c r="DJ60" s="1030"/>
      <c r="DK60" s="1030"/>
      <c r="DL60" s="1030"/>
      <c r="DM60" s="1030"/>
      <c r="DN60" s="1030"/>
      <c r="DO60" s="1030"/>
      <c r="DP60" s="1030"/>
      <c r="DQ60" s="1030"/>
      <c r="DR60" s="1030"/>
      <c r="DS60" s="1030"/>
      <c r="DT60" s="1030"/>
      <c r="DU60" s="1030"/>
      <c r="DV60" s="1030"/>
      <c r="DW60" s="1030"/>
      <c r="DX60" s="1030"/>
      <c r="DY60" s="1030"/>
      <c r="DZ60" s="1030"/>
      <c r="EA60" s="1030"/>
      <c r="EB60" s="1030"/>
      <c r="EC60" s="1030"/>
      <c r="ED60" s="1030"/>
      <c r="EE60" s="1030"/>
      <c r="EF60" s="1030"/>
      <c r="EG60" s="1030"/>
      <c r="EH60" s="1030"/>
      <c r="EI60" s="1030"/>
      <c r="EJ60" s="1030"/>
      <c r="EK60" s="1030"/>
      <c r="EL60" s="1030"/>
      <c r="EM60" s="1030"/>
    </row>
    <row r="61" spans="1:143" ht="16.5">
      <c r="A61" s="185"/>
      <c r="B61" s="1034" t="s">
        <v>759</v>
      </c>
      <c r="C61" s="1034"/>
      <c r="D61" s="1034"/>
      <c r="E61" s="1034"/>
      <c r="F61" s="1034"/>
      <c r="G61" s="1034"/>
      <c r="H61" s="1034"/>
      <c r="I61" s="1034"/>
      <c r="J61" s="1034"/>
      <c r="K61" s="1034"/>
      <c r="L61" s="1034"/>
      <c r="M61" s="1034"/>
      <c r="N61" s="1034"/>
      <c r="O61" s="1034"/>
      <c r="P61" s="1034"/>
      <c r="Q61" s="1034"/>
      <c r="R61" s="1034"/>
      <c r="S61" s="1034"/>
      <c r="T61" s="1034"/>
      <c r="U61" s="1034"/>
      <c r="V61" s="1034"/>
      <c r="W61" s="1034"/>
      <c r="X61" s="1034"/>
      <c r="Y61" s="1034"/>
      <c r="Z61" s="1034"/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W61" s="185"/>
      <c r="AX61" s="1034" t="s">
        <v>759</v>
      </c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  <c r="BT61" s="1034"/>
      <c r="BU61" s="1034"/>
      <c r="BV61" s="1034"/>
      <c r="BW61" s="1034"/>
      <c r="BX61" s="1034"/>
      <c r="BY61" s="1034"/>
      <c r="BZ61" s="1034"/>
      <c r="CA61" s="1034"/>
      <c r="CB61" s="1034"/>
      <c r="CC61" s="1034"/>
      <c r="CD61" s="1034"/>
      <c r="CE61" s="1034"/>
      <c r="CF61" s="1034"/>
      <c r="CG61" s="1034"/>
      <c r="CH61" s="1034"/>
      <c r="CI61" s="1034"/>
      <c r="CJ61" s="1034"/>
      <c r="CK61" s="1034"/>
      <c r="CL61" s="1034"/>
      <c r="CM61" s="1034"/>
      <c r="CN61" s="1034"/>
      <c r="CO61" s="1034"/>
      <c r="CP61" s="1034"/>
      <c r="CQ61" s="1034"/>
      <c r="CS61" s="185"/>
      <c r="CT61" s="1034" t="s">
        <v>759</v>
      </c>
      <c r="CU61" s="1034"/>
      <c r="CV61" s="1034"/>
      <c r="CW61" s="1034"/>
      <c r="CX61" s="1034"/>
      <c r="CY61" s="1034"/>
      <c r="CZ61" s="1034"/>
      <c r="DA61" s="1034"/>
      <c r="DB61" s="1034"/>
      <c r="DC61" s="1034"/>
      <c r="DD61" s="1034"/>
      <c r="DE61" s="1034"/>
      <c r="DF61" s="1034"/>
      <c r="DG61" s="1034"/>
      <c r="DH61" s="1034"/>
      <c r="DI61" s="1034"/>
      <c r="DJ61" s="1034"/>
      <c r="DK61" s="1034"/>
      <c r="DL61" s="1034"/>
      <c r="DM61" s="1034"/>
      <c r="DN61" s="1034"/>
      <c r="DO61" s="1034"/>
      <c r="DP61" s="1034"/>
      <c r="DQ61" s="1034"/>
      <c r="DR61" s="1034"/>
      <c r="DS61" s="1034"/>
      <c r="DT61" s="1034"/>
      <c r="DU61" s="1034"/>
      <c r="DV61" s="1034"/>
      <c r="DW61" s="1034"/>
      <c r="DX61" s="1034"/>
      <c r="DY61" s="1034"/>
      <c r="DZ61" s="1034"/>
      <c r="EA61" s="1034"/>
      <c r="EB61" s="1034"/>
      <c r="EC61" s="1034"/>
      <c r="ED61" s="1034"/>
      <c r="EE61" s="1034"/>
      <c r="EF61" s="1034"/>
      <c r="EG61" s="1034"/>
      <c r="EH61" s="1034"/>
      <c r="EI61" s="1034"/>
      <c r="EJ61" s="1034"/>
      <c r="EK61" s="1034"/>
      <c r="EL61" s="1034"/>
      <c r="EM61" s="1034"/>
    </row>
    <row r="62" spans="1:143" ht="18.75" customHeight="1">
      <c r="A62" s="185"/>
      <c r="B62" s="197"/>
      <c r="C62" s="197"/>
      <c r="D62" s="992" t="s">
        <v>601</v>
      </c>
      <c r="E62" s="992"/>
      <c r="F62" s="200" t="s">
        <v>760</v>
      </c>
      <c r="G62" s="201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  <c r="AN62" s="197"/>
      <c r="AO62" s="197"/>
      <c r="AP62" s="197"/>
      <c r="AQ62" s="197"/>
      <c r="AR62" s="197"/>
      <c r="AS62" s="197"/>
      <c r="AT62" s="197"/>
      <c r="AU62" s="197"/>
      <c r="AW62" s="185"/>
      <c r="AX62" s="197"/>
      <c r="AY62" s="197"/>
      <c r="AZ62" s="992" t="s">
        <v>601</v>
      </c>
      <c r="BA62" s="992"/>
      <c r="BB62" s="317" t="s">
        <v>760</v>
      </c>
      <c r="BC62" s="315"/>
      <c r="BD62" s="197"/>
      <c r="BE62" s="197"/>
      <c r="BF62" s="197"/>
      <c r="BG62" s="197"/>
      <c r="BH62" s="197"/>
      <c r="BI62" s="197"/>
      <c r="BJ62" s="197"/>
      <c r="BK62" s="197"/>
      <c r="BL62" s="197"/>
      <c r="BM62" s="197"/>
      <c r="BN62" s="197"/>
      <c r="BO62" s="197"/>
      <c r="BP62" s="197"/>
      <c r="BQ62" s="197"/>
      <c r="BR62" s="197"/>
      <c r="BS62" s="197"/>
      <c r="BT62" s="197"/>
      <c r="BU62" s="197"/>
      <c r="BV62" s="197"/>
      <c r="BW62" s="197"/>
      <c r="BX62" s="197"/>
      <c r="BY62" s="197"/>
      <c r="BZ62" s="197"/>
      <c r="CA62" s="197"/>
      <c r="CB62" s="197"/>
      <c r="CC62" s="197"/>
      <c r="CD62" s="197"/>
      <c r="CE62" s="197"/>
      <c r="CF62" s="197"/>
      <c r="CG62" s="197"/>
      <c r="CH62" s="197"/>
      <c r="CI62" s="197"/>
      <c r="CJ62" s="197"/>
      <c r="CK62" s="197"/>
      <c r="CL62" s="197"/>
      <c r="CM62" s="197"/>
      <c r="CN62" s="197"/>
      <c r="CO62" s="197"/>
      <c r="CP62" s="197"/>
      <c r="CQ62" s="197"/>
      <c r="CS62" s="185"/>
      <c r="CT62" s="197"/>
      <c r="CU62" s="197"/>
      <c r="CV62" s="992" t="s">
        <v>601</v>
      </c>
      <c r="CW62" s="992"/>
      <c r="CX62" s="317" t="s">
        <v>760</v>
      </c>
      <c r="CY62" s="315"/>
      <c r="CZ62" s="197"/>
      <c r="DA62" s="197"/>
      <c r="DB62" s="197"/>
      <c r="DC62" s="197"/>
      <c r="DD62" s="197"/>
      <c r="DE62" s="197"/>
      <c r="DF62" s="197"/>
      <c r="DG62" s="197"/>
      <c r="DH62" s="197"/>
      <c r="DI62" s="197"/>
      <c r="DJ62" s="197"/>
      <c r="DK62" s="197"/>
      <c r="DL62" s="197"/>
      <c r="DM62" s="197"/>
      <c r="DN62" s="197"/>
      <c r="DO62" s="197"/>
      <c r="DP62" s="197"/>
      <c r="DQ62" s="197"/>
      <c r="DR62" s="197"/>
      <c r="DS62" s="197"/>
      <c r="DT62" s="197"/>
      <c r="DU62" s="197"/>
      <c r="DV62" s="197"/>
      <c r="DW62" s="197"/>
      <c r="DX62" s="197"/>
      <c r="DY62" s="197"/>
      <c r="DZ62" s="197"/>
      <c r="EA62" s="197"/>
      <c r="EB62" s="197"/>
      <c r="EC62" s="197"/>
      <c r="ED62" s="197"/>
      <c r="EE62" s="197"/>
      <c r="EF62" s="197"/>
      <c r="EG62" s="197"/>
      <c r="EH62" s="197"/>
      <c r="EI62" s="197"/>
      <c r="EJ62" s="197"/>
      <c r="EK62" s="197"/>
      <c r="EL62" s="197"/>
      <c r="EM62" s="197"/>
    </row>
    <row r="63" spans="1:143" ht="18.75" customHeight="1">
      <c r="A63" s="185"/>
      <c r="B63" s="992" t="s">
        <v>761</v>
      </c>
      <c r="C63" s="992"/>
      <c r="D63" s="992"/>
      <c r="E63" s="992"/>
      <c r="F63" s="992"/>
      <c r="G63" s="992"/>
      <c r="H63" s="992"/>
      <c r="I63" s="992"/>
      <c r="J63" s="992"/>
      <c r="K63" s="992"/>
      <c r="L63" s="992"/>
      <c r="M63" s="992"/>
      <c r="N63" s="992"/>
      <c r="O63" s="992"/>
      <c r="P63" s="992"/>
      <c r="Q63" s="992"/>
      <c r="R63" s="992"/>
      <c r="S63" s="992"/>
      <c r="T63" s="992"/>
      <c r="U63" s="992"/>
      <c r="V63" s="992"/>
      <c r="W63" s="992"/>
      <c r="X63" s="992"/>
      <c r="Y63" s="992"/>
      <c r="Z63" s="992"/>
      <c r="AA63" s="992"/>
      <c r="AB63" s="992"/>
      <c r="AC63" s="992"/>
      <c r="AD63" s="992"/>
      <c r="AE63" s="992"/>
      <c r="AF63" s="992"/>
      <c r="AG63" s="992"/>
      <c r="AH63" s="992"/>
      <c r="AI63" s="992"/>
      <c r="AJ63" s="992"/>
      <c r="AK63" s="992"/>
      <c r="AL63" s="992"/>
      <c r="AM63" s="992"/>
      <c r="AN63" s="992"/>
      <c r="AO63" s="194"/>
      <c r="AP63" s="1053">
        <f>I$13</f>
        <v>0</v>
      </c>
      <c r="AQ63" s="1053"/>
      <c r="AR63" s="1053"/>
      <c r="AS63" s="1053"/>
      <c r="AT63" s="1053"/>
      <c r="AU63" s="1053"/>
      <c r="AW63" s="185"/>
      <c r="AX63" s="992" t="s">
        <v>761</v>
      </c>
      <c r="AY63" s="992"/>
      <c r="AZ63" s="992"/>
      <c r="BA63" s="992"/>
      <c r="BB63" s="992"/>
      <c r="BC63" s="992"/>
      <c r="BD63" s="992"/>
      <c r="BE63" s="992"/>
      <c r="BF63" s="992"/>
      <c r="BG63" s="992"/>
      <c r="BH63" s="992"/>
      <c r="BI63" s="992"/>
      <c r="BJ63" s="992"/>
      <c r="BK63" s="992"/>
      <c r="BL63" s="992"/>
      <c r="BM63" s="992"/>
      <c r="BN63" s="992"/>
      <c r="BO63" s="992"/>
      <c r="BP63" s="992"/>
      <c r="BQ63" s="992"/>
      <c r="BR63" s="992"/>
      <c r="BS63" s="992"/>
      <c r="BT63" s="992"/>
      <c r="BU63" s="992"/>
      <c r="BV63" s="992"/>
      <c r="BW63" s="992"/>
      <c r="BX63" s="992"/>
      <c r="BY63" s="992"/>
      <c r="BZ63" s="992"/>
      <c r="CA63" s="992"/>
      <c r="CB63" s="992"/>
      <c r="CC63" s="992"/>
      <c r="CD63" s="992"/>
      <c r="CE63" s="992"/>
      <c r="CF63" s="992"/>
      <c r="CG63" s="992"/>
      <c r="CH63" s="992"/>
      <c r="CI63" s="992"/>
      <c r="CJ63" s="992"/>
      <c r="CK63" s="194"/>
      <c r="CL63" s="1053">
        <f>BE$13</f>
        <v>0</v>
      </c>
      <c r="CM63" s="1053"/>
      <c r="CN63" s="1053"/>
      <c r="CO63" s="1053"/>
      <c r="CP63" s="1053"/>
      <c r="CQ63" s="1053"/>
      <c r="CS63" s="185"/>
      <c r="CT63" s="992" t="s">
        <v>761</v>
      </c>
      <c r="CU63" s="992"/>
      <c r="CV63" s="992"/>
      <c r="CW63" s="992"/>
      <c r="CX63" s="992"/>
      <c r="CY63" s="992"/>
      <c r="CZ63" s="992"/>
      <c r="DA63" s="992"/>
      <c r="DB63" s="992"/>
      <c r="DC63" s="992"/>
      <c r="DD63" s="992"/>
      <c r="DE63" s="992"/>
      <c r="DF63" s="992"/>
      <c r="DG63" s="992"/>
      <c r="DH63" s="992"/>
      <c r="DI63" s="992"/>
      <c r="DJ63" s="992"/>
      <c r="DK63" s="992"/>
      <c r="DL63" s="992"/>
      <c r="DM63" s="992"/>
      <c r="DN63" s="992"/>
      <c r="DO63" s="992"/>
      <c r="DP63" s="992"/>
      <c r="DQ63" s="992"/>
      <c r="DR63" s="992"/>
      <c r="DS63" s="992"/>
      <c r="DT63" s="992"/>
      <c r="DU63" s="992"/>
      <c r="DV63" s="992"/>
      <c r="DW63" s="992"/>
      <c r="DX63" s="992"/>
      <c r="DY63" s="992"/>
      <c r="DZ63" s="992"/>
      <c r="EA63" s="992"/>
      <c r="EB63" s="992"/>
      <c r="EC63" s="992"/>
      <c r="ED63" s="992"/>
      <c r="EE63" s="992"/>
      <c r="EF63" s="992"/>
      <c r="EG63" s="194"/>
      <c r="EH63" s="1053">
        <f>DA$13</f>
        <v>0</v>
      </c>
      <c r="EI63" s="1053"/>
      <c r="EJ63" s="1053"/>
      <c r="EK63" s="1053"/>
      <c r="EL63" s="1053"/>
      <c r="EM63" s="1053"/>
    </row>
    <row r="64" spans="1:143" ht="18.75" customHeight="1">
      <c r="A64" s="185"/>
      <c r="B64" s="202" t="s">
        <v>586</v>
      </c>
      <c r="C64" s="1054">
        <f>I14</f>
        <v>0</v>
      </c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132" t="s">
        <v>762</v>
      </c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W64" s="185"/>
      <c r="AX64" s="202" t="s">
        <v>586</v>
      </c>
      <c r="AY64" s="1054">
        <f>BE14</f>
        <v>0</v>
      </c>
      <c r="AZ64" s="1054"/>
      <c r="BA64" s="1054"/>
      <c r="BB64" s="1054"/>
      <c r="BC64" s="1054"/>
      <c r="BD64" s="1054"/>
      <c r="BE64" s="1054"/>
      <c r="BF64" s="1054"/>
      <c r="BG64" s="1054"/>
      <c r="BH64" s="1054"/>
      <c r="BI64" s="1054"/>
      <c r="BJ64" s="1054"/>
      <c r="BK64" s="1054"/>
      <c r="BL64" s="1054"/>
      <c r="BM64" s="1054"/>
      <c r="BN64" s="1054"/>
      <c r="BO64" s="1054"/>
      <c r="BP64" s="1054"/>
      <c r="BQ64" s="1054"/>
      <c r="BR64" s="1054"/>
      <c r="BS64" s="1054"/>
      <c r="BT64" s="1054"/>
      <c r="BU64" s="1054"/>
      <c r="BV64" s="1054"/>
      <c r="BW64" s="1054"/>
      <c r="BX64" s="1054"/>
      <c r="BY64" s="1054"/>
      <c r="BZ64" s="1054"/>
      <c r="CA64" s="1054"/>
      <c r="CB64" s="1132" t="s">
        <v>762</v>
      </c>
      <c r="CC64" s="1132"/>
      <c r="CD64" s="1132"/>
      <c r="CE64" s="1132"/>
      <c r="CF64" s="1132"/>
      <c r="CG64" s="1132"/>
      <c r="CH64" s="1132"/>
      <c r="CI64" s="1132"/>
      <c r="CJ64" s="1132"/>
      <c r="CK64" s="1132"/>
      <c r="CL64" s="1132"/>
      <c r="CM64" s="1132"/>
      <c r="CN64" s="1132"/>
      <c r="CO64" s="1132"/>
      <c r="CP64" s="1132"/>
      <c r="CQ64" s="1132"/>
      <c r="CS64" s="185"/>
      <c r="CT64" s="202" t="s">
        <v>586</v>
      </c>
      <c r="CU64" s="1054">
        <f>DA14</f>
        <v>0</v>
      </c>
      <c r="CV64" s="1054"/>
      <c r="CW64" s="1054"/>
      <c r="CX64" s="1054"/>
      <c r="CY64" s="1054"/>
      <c r="CZ64" s="1054"/>
      <c r="DA64" s="1054"/>
      <c r="DB64" s="1054"/>
      <c r="DC64" s="1054"/>
      <c r="DD64" s="1054"/>
      <c r="DE64" s="1054"/>
      <c r="DF64" s="1054"/>
      <c r="DG64" s="1054"/>
      <c r="DH64" s="1054"/>
      <c r="DI64" s="1054"/>
      <c r="DJ64" s="1054"/>
      <c r="DK64" s="1054"/>
      <c r="DL64" s="1054"/>
      <c r="DM64" s="1054"/>
      <c r="DN64" s="1054"/>
      <c r="DO64" s="1054"/>
      <c r="DP64" s="1054"/>
      <c r="DQ64" s="1054"/>
      <c r="DR64" s="1054"/>
      <c r="DS64" s="1054"/>
      <c r="DT64" s="1054"/>
      <c r="DU64" s="1054"/>
      <c r="DV64" s="1054"/>
      <c r="DW64" s="1054"/>
      <c r="DX64" s="1132" t="s">
        <v>762</v>
      </c>
      <c r="DY64" s="1132"/>
      <c r="DZ64" s="1132"/>
      <c r="EA64" s="1132"/>
      <c r="EB64" s="1132"/>
      <c r="EC64" s="1132"/>
      <c r="ED64" s="1132"/>
      <c r="EE64" s="1132"/>
      <c r="EF64" s="1132"/>
      <c r="EG64" s="1132"/>
      <c r="EH64" s="1132"/>
      <c r="EI64" s="1132"/>
      <c r="EJ64" s="1132"/>
      <c r="EK64" s="1132"/>
      <c r="EL64" s="1132"/>
      <c r="EM64" s="1132"/>
    </row>
    <row r="65" spans="1:143" ht="18.75" customHeight="1">
      <c r="A65" s="185"/>
      <c r="B65" s="197"/>
      <c r="C65" s="197"/>
      <c r="D65" s="992" t="s">
        <v>609</v>
      </c>
      <c r="E65" s="992"/>
      <c r="F65" s="995" t="s">
        <v>763</v>
      </c>
      <c r="G65" s="995"/>
      <c r="H65" s="995"/>
      <c r="I65" s="995"/>
      <c r="J65" s="995"/>
      <c r="K65" s="995"/>
      <c r="L65" s="995"/>
      <c r="M65" s="995"/>
      <c r="N65" s="995"/>
      <c r="O65" s="995"/>
      <c r="P65" s="995"/>
      <c r="Q65" s="995"/>
      <c r="R65" s="995"/>
      <c r="S65" s="995"/>
      <c r="T65" s="995"/>
      <c r="U65" s="995"/>
      <c r="V65" s="995"/>
      <c r="W65" s="995"/>
      <c r="X65" s="995"/>
      <c r="Y65" s="995"/>
      <c r="Z65" s="995"/>
      <c r="AA65" s="995"/>
      <c r="AB65" s="995"/>
      <c r="AC65" s="995"/>
      <c r="AD65" s="995"/>
      <c r="AE65" s="995"/>
      <c r="AF65" s="995"/>
      <c r="AG65" s="995"/>
      <c r="AH65" s="995"/>
      <c r="AI65" s="995"/>
      <c r="AJ65" s="995"/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W65" s="185"/>
      <c r="AX65" s="197"/>
      <c r="AY65" s="197"/>
      <c r="AZ65" s="992" t="s">
        <v>609</v>
      </c>
      <c r="BA65" s="992"/>
      <c r="BB65" s="995" t="s">
        <v>763</v>
      </c>
      <c r="BC65" s="995"/>
      <c r="BD65" s="995"/>
      <c r="BE65" s="995"/>
      <c r="BF65" s="995"/>
      <c r="BG65" s="995"/>
      <c r="BH65" s="995"/>
      <c r="BI65" s="995"/>
      <c r="BJ65" s="995"/>
      <c r="BK65" s="995"/>
      <c r="BL65" s="995"/>
      <c r="BM65" s="995"/>
      <c r="BN65" s="995"/>
      <c r="BO65" s="995"/>
      <c r="BP65" s="995"/>
      <c r="BQ65" s="995"/>
      <c r="BR65" s="995"/>
      <c r="BS65" s="995"/>
      <c r="BT65" s="995"/>
      <c r="BU65" s="995"/>
      <c r="BV65" s="995"/>
      <c r="BW65" s="995"/>
      <c r="BX65" s="995"/>
      <c r="BY65" s="995"/>
      <c r="BZ65" s="995"/>
      <c r="CA65" s="995"/>
      <c r="CB65" s="995"/>
      <c r="CC65" s="995"/>
      <c r="CD65" s="995"/>
      <c r="CE65" s="995"/>
      <c r="CF65" s="995"/>
      <c r="CG65" s="995"/>
      <c r="CH65" s="995"/>
      <c r="CI65" s="995"/>
      <c r="CJ65" s="995"/>
      <c r="CK65" s="995"/>
      <c r="CL65" s="995"/>
      <c r="CM65" s="995"/>
      <c r="CN65" s="995"/>
      <c r="CO65" s="995"/>
      <c r="CP65" s="995"/>
      <c r="CQ65" s="995"/>
      <c r="CS65" s="185"/>
      <c r="CT65" s="197"/>
      <c r="CU65" s="197"/>
      <c r="CV65" s="992" t="s">
        <v>609</v>
      </c>
      <c r="CW65" s="992"/>
      <c r="CX65" s="995" t="s">
        <v>763</v>
      </c>
      <c r="CY65" s="995"/>
      <c r="CZ65" s="995"/>
      <c r="DA65" s="995"/>
      <c r="DB65" s="995"/>
      <c r="DC65" s="995"/>
      <c r="DD65" s="995"/>
      <c r="DE65" s="995"/>
      <c r="DF65" s="995"/>
      <c r="DG65" s="995"/>
      <c r="DH65" s="995"/>
      <c r="DI65" s="995"/>
      <c r="DJ65" s="995"/>
      <c r="DK65" s="995"/>
      <c r="DL65" s="995"/>
      <c r="DM65" s="995"/>
      <c r="DN65" s="995"/>
      <c r="DO65" s="995"/>
      <c r="DP65" s="995"/>
      <c r="DQ65" s="995"/>
      <c r="DR65" s="995"/>
      <c r="DS65" s="995"/>
      <c r="DT65" s="995"/>
      <c r="DU65" s="995"/>
      <c r="DV65" s="995"/>
      <c r="DW65" s="995"/>
      <c r="DX65" s="995"/>
      <c r="DY65" s="995"/>
      <c r="DZ65" s="995"/>
      <c r="EA65" s="995"/>
      <c r="EB65" s="995"/>
      <c r="EC65" s="995"/>
      <c r="ED65" s="995"/>
      <c r="EE65" s="995"/>
      <c r="EF65" s="995"/>
      <c r="EG65" s="995"/>
      <c r="EH65" s="995"/>
      <c r="EI65" s="995"/>
      <c r="EJ65" s="995"/>
      <c r="EK65" s="995"/>
      <c r="EL65" s="995"/>
      <c r="EM65" s="995"/>
    </row>
    <row r="66" spans="1:143" ht="18.75" customHeight="1">
      <c r="A66" s="185"/>
      <c r="B66" s="1030" t="s">
        <v>764</v>
      </c>
      <c r="C66" s="1030"/>
      <c r="D66" s="1030"/>
      <c r="E66" s="1030"/>
      <c r="F66" s="1030"/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W66" s="185"/>
      <c r="AX66" s="1030" t="s">
        <v>764</v>
      </c>
      <c r="AY66" s="1030"/>
      <c r="AZ66" s="1030"/>
      <c r="BA66" s="1030"/>
      <c r="BB66" s="1030"/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  <c r="BT66" s="1030"/>
      <c r="BU66" s="1030"/>
      <c r="BV66" s="1030"/>
      <c r="BW66" s="1030"/>
      <c r="BX66" s="1030"/>
      <c r="BY66" s="1030"/>
      <c r="BZ66" s="1030"/>
      <c r="CA66" s="1030"/>
      <c r="CB66" s="1030"/>
      <c r="CC66" s="1030"/>
      <c r="CD66" s="1030"/>
      <c r="CE66" s="1030"/>
      <c r="CF66" s="1030"/>
      <c r="CG66" s="1030"/>
      <c r="CH66" s="1030"/>
      <c r="CI66" s="1030"/>
      <c r="CJ66" s="1030"/>
      <c r="CK66" s="1030"/>
      <c r="CL66" s="1030"/>
      <c r="CM66" s="1030"/>
      <c r="CN66" s="1030"/>
      <c r="CO66" s="1030"/>
      <c r="CP66" s="1030"/>
      <c r="CQ66" s="1030"/>
      <c r="CS66" s="185"/>
      <c r="CT66" s="1030" t="s">
        <v>764</v>
      </c>
      <c r="CU66" s="1030"/>
      <c r="CV66" s="1030"/>
      <c r="CW66" s="1030"/>
      <c r="CX66" s="1030"/>
      <c r="CY66" s="1030"/>
      <c r="CZ66" s="1030"/>
      <c r="DA66" s="1030"/>
      <c r="DB66" s="1030"/>
      <c r="DC66" s="1030"/>
      <c r="DD66" s="1030"/>
      <c r="DE66" s="1030"/>
      <c r="DF66" s="1030"/>
      <c r="DG66" s="1030"/>
      <c r="DH66" s="1030"/>
      <c r="DI66" s="1030"/>
      <c r="DJ66" s="1030"/>
      <c r="DK66" s="1030"/>
      <c r="DL66" s="1030"/>
      <c r="DM66" s="1030"/>
      <c r="DN66" s="1030"/>
      <c r="DO66" s="1030"/>
      <c r="DP66" s="1030"/>
      <c r="DQ66" s="1030"/>
      <c r="DR66" s="1030"/>
      <c r="DS66" s="1030"/>
      <c r="DT66" s="1030"/>
      <c r="DU66" s="1030"/>
      <c r="DV66" s="1030"/>
      <c r="DW66" s="1030"/>
      <c r="DX66" s="1030"/>
      <c r="DY66" s="1030"/>
      <c r="DZ66" s="1030"/>
      <c r="EA66" s="1030"/>
      <c r="EB66" s="1030"/>
      <c r="EC66" s="1030"/>
      <c r="ED66" s="1030"/>
      <c r="EE66" s="1030"/>
      <c r="EF66" s="1030"/>
      <c r="EG66" s="1030"/>
      <c r="EH66" s="1030"/>
      <c r="EI66" s="1030"/>
      <c r="EJ66" s="1030"/>
      <c r="EK66" s="1030"/>
      <c r="EL66" s="1030"/>
      <c r="EM66" s="1030"/>
    </row>
    <row r="67" spans="1:143" ht="18.75" customHeight="1">
      <c r="A67" s="185"/>
      <c r="B67" s="197"/>
      <c r="C67" s="197"/>
      <c r="D67" s="992" t="s">
        <v>635</v>
      </c>
      <c r="E67" s="992"/>
      <c r="F67" s="995" t="s">
        <v>765</v>
      </c>
      <c r="G67" s="995" t="s">
        <v>766</v>
      </c>
      <c r="H67" s="995"/>
      <c r="I67" s="995"/>
      <c r="J67" s="995"/>
      <c r="K67" s="995"/>
      <c r="L67" s="995"/>
      <c r="M67" s="995"/>
      <c r="N67" s="995"/>
      <c r="O67" s="995"/>
      <c r="P67" s="995"/>
      <c r="Q67" s="995"/>
      <c r="R67" s="995"/>
      <c r="S67" s="995"/>
      <c r="T67" s="995"/>
      <c r="U67" s="995"/>
      <c r="V67" s="995"/>
      <c r="W67" s="995"/>
      <c r="X67" s="995"/>
      <c r="Y67" s="995"/>
      <c r="Z67" s="995"/>
      <c r="AA67" s="995"/>
      <c r="AB67" s="995"/>
      <c r="AC67" s="995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W67" s="185"/>
      <c r="AX67" s="197"/>
      <c r="AY67" s="197"/>
      <c r="AZ67" s="992" t="s">
        <v>635</v>
      </c>
      <c r="BA67" s="992"/>
      <c r="BB67" s="995" t="s">
        <v>765</v>
      </c>
      <c r="BC67" s="995" t="s">
        <v>766</v>
      </c>
      <c r="BD67" s="995"/>
      <c r="BE67" s="995"/>
      <c r="BF67" s="995"/>
      <c r="BG67" s="995"/>
      <c r="BH67" s="995"/>
      <c r="BI67" s="995"/>
      <c r="BJ67" s="995"/>
      <c r="BK67" s="995"/>
      <c r="BL67" s="995"/>
      <c r="BM67" s="995"/>
      <c r="BN67" s="995"/>
      <c r="BO67" s="995"/>
      <c r="BP67" s="995"/>
      <c r="BQ67" s="995"/>
      <c r="BR67" s="995"/>
      <c r="BS67" s="995"/>
      <c r="BT67" s="995"/>
      <c r="BU67" s="995"/>
      <c r="BV67" s="995"/>
      <c r="BW67" s="995"/>
      <c r="BX67" s="995"/>
      <c r="BY67" s="995"/>
      <c r="BZ67" s="995"/>
      <c r="CA67" s="995"/>
      <c r="CB67" s="995"/>
      <c r="CC67" s="995"/>
      <c r="CD67" s="995"/>
      <c r="CE67" s="995"/>
      <c r="CF67" s="995"/>
      <c r="CG67" s="995"/>
      <c r="CH67" s="995"/>
      <c r="CI67" s="995"/>
      <c r="CJ67" s="995"/>
      <c r="CK67" s="995"/>
      <c r="CL67" s="995"/>
      <c r="CM67" s="995"/>
      <c r="CN67" s="995"/>
      <c r="CO67" s="995"/>
      <c r="CP67" s="995"/>
      <c r="CQ67" s="995"/>
      <c r="CS67" s="185"/>
      <c r="CT67" s="197"/>
      <c r="CU67" s="197"/>
      <c r="CV67" s="992" t="s">
        <v>635</v>
      </c>
      <c r="CW67" s="992"/>
      <c r="CX67" s="995" t="s">
        <v>765</v>
      </c>
      <c r="CY67" s="995" t="s">
        <v>766</v>
      </c>
      <c r="CZ67" s="995"/>
      <c r="DA67" s="995"/>
      <c r="DB67" s="995"/>
      <c r="DC67" s="995"/>
      <c r="DD67" s="995"/>
      <c r="DE67" s="995"/>
      <c r="DF67" s="995"/>
      <c r="DG67" s="995"/>
      <c r="DH67" s="995"/>
      <c r="DI67" s="995"/>
      <c r="DJ67" s="995"/>
      <c r="DK67" s="995"/>
      <c r="DL67" s="995"/>
      <c r="DM67" s="995"/>
      <c r="DN67" s="995"/>
      <c r="DO67" s="995"/>
      <c r="DP67" s="995"/>
      <c r="DQ67" s="995"/>
      <c r="DR67" s="995"/>
      <c r="DS67" s="995"/>
      <c r="DT67" s="995"/>
      <c r="DU67" s="995"/>
      <c r="DV67" s="995"/>
      <c r="DW67" s="995"/>
      <c r="DX67" s="995"/>
      <c r="DY67" s="995"/>
      <c r="DZ67" s="995"/>
      <c r="EA67" s="995"/>
      <c r="EB67" s="995"/>
      <c r="EC67" s="995"/>
      <c r="ED67" s="995"/>
      <c r="EE67" s="995"/>
      <c r="EF67" s="995"/>
      <c r="EG67" s="995"/>
      <c r="EH67" s="995"/>
      <c r="EI67" s="995"/>
      <c r="EJ67" s="995"/>
      <c r="EK67" s="995"/>
      <c r="EL67" s="995"/>
      <c r="EM67" s="995"/>
    </row>
    <row r="68" spans="1:143" s="241" customFormat="1" ht="22.5" customHeight="1">
      <c r="A68" s="185"/>
      <c r="B68" s="1030" t="s">
        <v>1076</v>
      </c>
      <c r="C68" s="1030"/>
      <c r="D68" s="1030"/>
      <c r="E68" s="1030"/>
      <c r="F68" s="1030"/>
      <c r="G68" s="1030"/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W68" s="185"/>
      <c r="AX68" s="1030" t="s">
        <v>1076</v>
      </c>
      <c r="AY68" s="1030"/>
      <c r="AZ68" s="1030"/>
      <c r="BA68" s="1030"/>
      <c r="BB68" s="1030"/>
      <c r="BC68" s="1030"/>
      <c r="BD68" s="1030"/>
      <c r="BE68" s="1030"/>
      <c r="BF68" s="1030"/>
      <c r="BG68" s="1030"/>
      <c r="BH68" s="1030"/>
      <c r="BI68" s="1030"/>
      <c r="BJ68" s="1030"/>
      <c r="BK68" s="1030"/>
      <c r="BL68" s="1030"/>
      <c r="BM68" s="1030"/>
      <c r="BN68" s="1030"/>
      <c r="BO68" s="1030"/>
      <c r="BP68" s="1030"/>
      <c r="BQ68" s="1030"/>
      <c r="BR68" s="1030"/>
      <c r="BS68" s="1030"/>
      <c r="BT68" s="1030"/>
      <c r="BU68" s="1030"/>
      <c r="BV68" s="1030"/>
      <c r="BW68" s="1030"/>
      <c r="BX68" s="1030"/>
      <c r="BY68" s="1030"/>
      <c r="BZ68" s="1030"/>
      <c r="CA68" s="1030"/>
      <c r="CB68" s="1030"/>
      <c r="CC68" s="1030"/>
      <c r="CD68" s="1030"/>
      <c r="CE68" s="1030"/>
      <c r="CF68" s="1030"/>
      <c r="CG68" s="1030"/>
      <c r="CH68" s="1030"/>
      <c r="CI68" s="1030"/>
      <c r="CJ68" s="1030"/>
      <c r="CK68" s="1030"/>
      <c r="CL68" s="1030"/>
      <c r="CM68" s="1030"/>
      <c r="CN68" s="1030"/>
      <c r="CO68" s="1030"/>
      <c r="CP68" s="1030"/>
      <c r="CQ68" s="1030"/>
      <c r="CS68" s="185"/>
      <c r="CT68" s="1030" t="s">
        <v>1076</v>
      </c>
      <c r="CU68" s="1030"/>
      <c r="CV68" s="1030"/>
      <c r="CW68" s="1030"/>
      <c r="CX68" s="1030"/>
      <c r="CY68" s="1030"/>
      <c r="CZ68" s="1030"/>
      <c r="DA68" s="1030"/>
      <c r="DB68" s="1030"/>
      <c r="DC68" s="1030"/>
      <c r="DD68" s="1030"/>
      <c r="DE68" s="1030"/>
      <c r="DF68" s="1030"/>
      <c r="DG68" s="1030"/>
      <c r="DH68" s="1030"/>
      <c r="DI68" s="1030"/>
      <c r="DJ68" s="1030"/>
      <c r="DK68" s="1030"/>
      <c r="DL68" s="1030"/>
      <c r="DM68" s="1030"/>
      <c r="DN68" s="1030"/>
      <c r="DO68" s="1030"/>
      <c r="DP68" s="1030"/>
      <c r="DQ68" s="1030"/>
      <c r="DR68" s="1030"/>
      <c r="DS68" s="1030"/>
      <c r="DT68" s="1030"/>
      <c r="DU68" s="1030"/>
      <c r="DV68" s="1030"/>
      <c r="DW68" s="1030"/>
      <c r="DX68" s="1030"/>
      <c r="DY68" s="1030"/>
      <c r="DZ68" s="1030"/>
      <c r="EA68" s="1030"/>
      <c r="EB68" s="1030"/>
      <c r="EC68" s="1030"/>
      <c r="ED68" s="1030"/>
      <c r="EE68" s="1030"/>
      <c r="EF68" s="1030"/>
      <c r="EG68" s="1030"/>
      <c r="EH68" s="1030"/>
      <c r="EI68" s="1030"/>
      <c r="EJ68" s="1030"/>
      <c r="EK68" s="1030"/>
      <c r="EL68" s="1030"/>
      <c r="EM68" s="1030"/>
    </row>
    <row r="69" spans="1:143" s="241" customFormat="1" ht="57" customHeight="1">
      <c r="A69" s="185"/>
      <c r="B69" s="990" t="str">
        <f>B31</f>
        <v>${name_choice}</v>
      </c>
      <c r="C69" s="990"/>
      <c r="D69" s="990"/>
      <c r="E69" s="990"/>
      <c r="F69" s="990"/>
      <c r="G69" s="990"/>
      <c r="H69" s="990"/>
      <c r="I69" s="990"/>
      <c r="J69" s="990"/>
      <c r="K69" s="990"/>
      <c r="L69" s="990"/>
      <c r="M69" s="990"/>
      <c r="N69" s="990"/>
      <c r="O69" s="990"/>
      <c r="P69" s="990"/>
      <c r="Q69" s="990"/>
      <c r="R69" s="990"/>
      <c r="S69" s="990"/>
      <c r="T69" s="990"/>
      <c r="U69" s="990"/>
      <c r="V69" s="990"/>
      <c r="W69" s="990"/>
      <c r="X69" s="990"/>
      <c r="Y69" s="990"/>
      <c r="Z69" s="990"/>
      <c r="AA69" s="990"/>
      <c r="AB69" s="990"/>
      <c r="AC69" s="990"/>
      <c r="AD69" s="990"/>
      <c r="AE69" s="990"/>
      <c r="AF69" s="990"/>
      <c r="AG69" s="990"/>
      <c r="AH69" s="990"/>
      <c r="AI69" s="990"/>
      <c r="AJ69" s="990"/>
      <c r="AK69" s="990"/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W69" s="185"/>
      <c r="AX69" s="990" t="str">
        <f>AX31</f>
        <v>${name_choice}</v>
      </c>
      <c r="AY69" s="990"/>
      <c r="AZ69" s="990"/>
      <c r="BA69" s="990"/>
      <c r="BB69" s="990"/>
      <c r="BC69" s="990"/>
      <c r="BD69" s="990"/>
      <c r="BE69" s="990"/>
      <c r="BF69" s="990"/>
      <c r="BG69" s="990"/>
      <c r="BH69" s="990"/>
      <c r="BI69" s="990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  <c r="BT69" s="990"/>
      <c r="BU69" s="990"/>
      <c r="BV69" s="990"/>
      <c r="BW69" s="990"/>
      <c r="BX69" s="990"/>
      <c r="BY69" s="990"/>
      <c r="BZ69" s="990"/>
      <c r="CA69" s="990"/>
      <c r="CB69" s="990"/>
      <c r="CC69" s="990"/>
      <c r="CD69" s="990"/>
      <c r="CE69" s="990"/>
      <c r="CF69" s="990"/>
      <c r="CG69" s="990"/>
      <c r="CH69" s="990"/>
      <c r="CI69" s="990"/>
      <c r="CJ69" s="990"/>
      <c r="CK69" s="990"/>
      <c r="CL69" s="990"/>
      <c r="CM69" s="990"/>
      <c r="CN69" s="990"/>
      <c r="CO69" s="990"/>
      <c r="CP69" s="990"/>
      <c r="CQ69" s="990"/>
      <c r="CS69" s="185"/>
      <c r="CT69" s="990" t="str">
        <f>CT31</f>
        <v>${name_choice}</v>
      </c>
      <c r="CU69" s="990"/>
      <c r="CV69" s="990"/>
      <c r="CW69" s="990"/>
      <c r="CX69" s="990"/>
      <c r="CY69" s="990"/>
      <c r="CZ69" s="990"/>
      <c r="DA69" s="990"/>
      <c r="DB69" s="990"/>
      <c r="DC69" s="990"/>
      <c r="DD69" s="990"/>
      <c r="DE69" s="990"/>
      <c r="DF69" s="990"/>
      <c r="DG69" s="990"/>
      <c r="DH69" s="990"/>
      <c r="DI69" s="990"/>
      <c r="DJ69" s="990"/>
      <c r="DK69" s="990"/>
      <c r="DL69" s="990"/>
      <c r="DM69" s="990"/>
      <c r="DN69" s="990"/>
      <c r="DO69" s="990"/>
      <c r="DP69" s="990"/>
      <c r="DQ69" s="990"/>
      <c r="DR69" s="990"/>
      <c r="DS69" s="990"/>
      <c r="DT69" s="990"/>
      <c r="DU69" s="990"/>
      <c r="DV69" s="990"/>
      <c r="DW69" s="990"/>
      <c r="DX69" s="990"/>
      <c r="DY69" s="990"/>
      <c r="DZ69" s="990"/>
      <c r="EA69" s="990"/>
      <c r="EB69" s="990"/>
      <c r="EC69" s="990"/>
      <c r="ED69" s="990"/>
      <c r="EE69" s="990"/>
      <c r="EF69" s="990"/>
      <c r="EG69" s="990"/>
      <c r="EH69" s="990"/>
      <c r="EI69" s="990"/>
      <c r="EJ69" s="990"/>
      <c r="EK69" s="990"/>
      <c r="EL69" s="990"/>
      <c r="EM69" s="990"/>
    </row>
    <row r="70" spans="1:143" ht="18.75" customHeight="1">
      <c r="A70" s="185"/>
      <c r="B70" s="1131" t="s">
        <v>767</v>
      </c>
      <c r="C70" s="1131"/>
      <c r="D70" s="1131"/>
      <c r="E70" s="1131"/>
      <c r="F70" s="1131"/>
      <c r="G70" s="1131"/>
      <c r="H70" s="1131"/>
      <c r="I70" s="1131"/>
      <c r="J70" s="1131"/>
      <c r="K70" s="1131"/>
      <c r="L70" s="1131"/>
      <c r="M70" s="1131"/>
      <c r="N70" s="1131"/>
      <c r="O70" s="1131"/>
      <c r="P70" s="1131"/>
      <c r="Q70" s="1131"/>
      <c r="R70" s="1131"/>
      <c r="S70" s="1131"/>
      <c r="T70" s="1131"/>
      <c r="U70" s="1050" t="e">
        <f>I$6</f>
        <v>#VALUE!</v>
      </c>
      <c r="V70" s="1050"/>
      <c r="W70" s="1050"/>
      <c r="X70" s="1050"/>
      <c r="Y70" s="1052" t="s">
        <v>768</v>
      </c>
      <c r="Z70" s="1052"/>
      <c r="AA70" s="1052"/>
      <c r="AB70" s="1052"/>
      <c r="AC70" s="1052"/>
      <c r="AD70" s="1052"/>
      <c r="AE70" s="1052"/>
      <c r="AF70" s="1052"/>
      <c r="AG70" s="1052"/>
      <c r="AH70" s="1052"/>
      <c r="AI70" s="1052"/>
      <c r="AJ70" s="1052"/>
      <c r="AK70" s="1052"/>
      <c r="AL70" s="1052"/>
      <c r="AM70" s="1052"/>
      <c r="AN70" s="1052"/>
      <c r="AO70" s="1052"/>
      <c r="AP70" s="1052"/>
      <c r="AQ70" s="1052"/>
      <c r="AR70" s="1052"/>
      <c r="AS70" s="1052"/>
      <c r="AT70" s="1052"/>
      <c r="AU70" s="1052"/>
      <c r="AW70" s="185"/>
      <c r="AX70" s="1131" t="s">
        <v>767</v>
      </c>
      <c r="AY70" s="1131"/>
      <c r="AZ70" s="1131"/>
      <c r="BA70" s="1131"/>
      <c r="BB70" s="1131"/>
      <c r="BC70" s="1131"/>
      <c r="BD70" s="1131"/>
      <c r="BE70" s="1131"/>
      <c r="BF70" s="1131"/>
      <c r="BG70" s="1131"/>
      <c r="BH70" s="1131"/>
      <c r="BI70" s="1131"/>
      <c r="BJ70" s="1131"/>
      <c r="BK70" s="1131"/>
      <c r="BL70" s="1131"/>
      <c r="BM70" s="1131"/>
      <c r="BN70" s="1131"/>
      <c r="BO70" s="1131"/>
      <c r="BP70" s="1131"/>
      <c r="BQ70" s="1050" t="e">
        <f>BE$6</f>
        <v>#VALUE!</v>
      </c>
      <c r="BR70" s="1050"/>
      <c r="BS70" s="1050"/>
      <c r="BT70" s="1050"/>
      <c r="BU70" s="1052" t="s">
        <v>768</v>
      </c>
      <c r="BV70" s="1052"/>
      <c r="BW70" s="1052"/>
      <c r="BX70" s="1052"/>
      <c r="BY70" s="1052"/>
      <c r="BZ70" s="1052"/>
      <c r="CA70" s="1052"/>
      <c r="CB70" s="1052"/>
      <c r="CC70" s="1052"/>
      <c r="CD70" s="1052"/>
      <c r="CE70" s="1052"/>
      <c r="CF70" s="1052"/>
      <c r="CG70" s="1052"/>
      <c r="CH70" s="1052"/>
      <c r="CI70" s="1052"/>
      <c r="CJ70" s="1052"/>
      <c r="CK70" s="1052"/>
      <c r="CL70" s="1052"/>
      <c r="CM70" s="1052"/>
      <c r="CN70" s="1052"/>
      <c r="CO70" s="1052"/>
      <c r="CP70" s="1052"/>
      <c r="CQ70" s="1052"/>
      <c r="CS70" s="185"/>
      <c r="CT70" s="1131" t="s">
        <v>767</v>
      </c>
      <c r="CU70" s="1131"/>
      <c r="CV70" s="1131"/>
      <c r="CW70" s="1131"/>
      <c r="CX70" s="1131"/>
      <c r="CY70" s="1131"/>
      <c r="CZ70" s="1131"/>
      <c r="DA70" s="1131"/>
      <c r="DB70" s="1131"/>
      <c r="DC70" s="1131"/>
      <c r="DD70" s="1131"/>
      <c r="DE70" s="1131"/>
      <c r="DF70" s="1131"/>
      <c r="DG70" s="1131"/>
      <c r="DH70" s="1131"/>
      <c r="DI70" s="1131"/>
      <c r="DJ70" s="1131"/>
      <c r="DK70" s="1131"/>
      <c r="DL70" s="1131"/>
      <c r="DM70" s="1050" t="e">
        <f>DA$6</f>
        <v>#VALUE!</v>
      </c>
      <c r="DN70" s="1050"/>
      <c r="DO70" s="1050"/>
      <c r="DP70" s="1050"/>
      <c r="DQ70" s="1052" t="s">
        <v>768</v>
      </c>
      <c r="DR70" s="1052"/>
      <c r="DS70" s="1052"/>
      <c r="DT70" s="1052"/>
      <c r="DU70" s="1052"/>
      <c r="DV70" s="1052"/>
      <c r="DW70" s="1052"/>
      <c r="DX70" s="1052"/>
      <c r="DY70" s="1052"/>
      <c r="DZ70" s="1052"/>
      <c r="EA70" s="1052"/>
      <c r="EB70" s="1052"/>
      <c r="EC70" s="1052"/>
      <c r="ED70" s="1052"/>
      <c r="EE70" s="1052"/>
      <c r="EF70" s="1052"/>
      <c r="EG70" s="1052"/>
      <c r="EH70" s="1052"/>
      <c r="EI70" s="1052"/>
      <c r="EJ70" s="1052"/>
      <c r="EK70" s="1052"/>
      <c r="EL70" s="1052"/>
      <c r="EM70" s="1052"/>
    </row>
    <row r="71" spans="1:143" ht="39" customHeight="1">
      <c r="A71" s="185"/>
      <c r="B71" s="1030" t="s">
        <v>769</v>
      </c>
      <c r="C71" s="1030"/>
      <c r="D71" s="1030"/>
      <c r="E71" s="1030"/>
      <c r="F71" s="1030"/>
      <c r="G71" s="1030"/>
      <c r="H71" s="1030"/>
      <c r="I71" s="1030"/>
      <c r="J71" s="1030"/>
      <c r="K71" s="1030"/>
      <c r="L71" s="1030"/>
      <c r="M71" s="1030"/>
      <c r="N71" s="1030"/>
      <c r="O71" s="1030"/>
      <c r="P71" s="1030"/>
      <c r="Q71" s="1030"/>
      <c r="R71" s="1030"/>
      <c r="S71" s="1030"/>
      <c r="T71" s="1030"/>
      <c r="U71" s="1030"/>
      <c r="V71" s="1030"/>
      <c r="W71" s="1030"/>
      <c r="X71" s="1030"/>
      <c r="Y71" s="1030"/>
      <c r="Z71" s="1030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W71" s="185"/>
      <c r="AX71" s="1030" t="s">
        <v>769</v>
      </c>
      <c r="AY71" s="1030"/>
      <c r="AZ71" s="1030"/>
      <c r="BA71" s="1030"/>
      <c r="BB71" s="1030"/>
      <c r="BC71" s="1030"/>
      <c r="BD71" s="1030"/>
      <c r="BE71" s="1030"/>
      <c r="BF71" s="1030"/>
      <c r="BG71" s="1030"/>
      <c r="BH71" s="1030"/>
      <c r="BI71" s="1030"/>
      <c r="BJ71" s="1030"/>
      <c r="BK71" s="1030"/>
      <c r="BL71" s="1030"/>
      <c r="BM71" s="1030"/>
      <c r="BN71" s="1030"/>
      <c r="BO71" s="1030"/>
      <c r="BP71" s="1030"/>
      <c r="BQ71" s="1030"/>
      <c r="BR71" s="1030"/>
      <c r="BS71" s="1030"/>
      <c r="BT71" s="1030"/>
      <c r="BU71" s="1030"/>
      <c r="BV71" s="1030"/>
      <c r="BW71" s="1030"/>
      <c r="BX71" s="1030"/>
      <c r="BY71" s="1030"/>
      <c r="BZ71" s="1030"/>
      <c r="CA71" s="1030"/>
      <c r="CB71" s="1030"/>
      <c r="CC71" s="1030"/>
      <c r="CD71" s="1030"/>
      <c r="CE71" s="1030"/>
      <c r="CF71" s="1030"/>
      <c r="CG71" s="1030"/>
      <c r="CH71" s="1030"/>
      <c r="CI71" s="1030"/>
      <c r="CJ71" s="1030"/>
      <c r="CK71" s="1030"/>
      <c r="CL71" s="1030"/>
      <c r="CM71" s="1030"/>
      <c r="CN71" s="1030"/>
      <c r="CO71" s="1030"/>
      <c r="CP71" s="1030"/>
      <c r="CQ71" s="1030"/>
      <c r="CS71" s="185"/>
      <c r="CT71" s="1030" t="s">
        <v>769</v>
      </c>
      <c r="CU71" s="1030"/>
      <c r="CV71" s="1030"/>
      <c r="CW71" s="1030"/>
      <c r="CX71" s="1030"/>
      <c r="CY71" s="1030"/>
      <c r="CZ71" s="1030"/>
      <c r="DA71" s="1030"/>
      <c r="DB71" s="1030"/>
      <c r="DC71" s="1030"/>
      <c r="DD71" s="1030"/>
      <c r="DE71" s="1030"/>
      <c r="DF71" s="1030"/>
      <c r="DG71" s="1030"/>
      <c r="DH71" s="1030"/>
      <c r="DI71" s="1030"/>
      <c r="DJ71" s="1030"/>
      <c r="DK71" s="1030"/>
      <c r="DL71" s="1030"/>
      <c r="DM71" s="1030"/>
      <c r="DN71" s="1030"/>
      <c r="DO71" s="1030"/>
      <c r="DP71" s="1030"/>
      <c r="DQ71" s="1030"/>
      <c r="DR71" s="1030"/>
      <c r="DS71" s="1030"/>
      <c r="DT71" s="1030"/>
      <c r="DU71" s="1030"/>
      <c r="DV71" s="1030"/>
      <c r="DW71" s="1030"/>
      <c r="DX71" s="1030"/>
      <c r="DY71" s="1030"/>
      <c r="DZ71" s="1030"/>
      <c r="EA71" s="1030"/>
      <c r="EB71" s="1030"/>
      <c r="EC71" s="1030"/>
      <c r="ED71" s="1030"/>
      <c r="EE71" s="1030"/>
      <c r="EF71" s="1030"/>
      <c r="EG71" s="1030"/>
      <c r="EH71" s="1030"/>
      <c r="EI71" s="1030"/>
      <c r="EJ71" s="1030"/>
      <c r="EK71" s="1030"/>
      <c r="EL71" s="1030"/>
      <c r="EM71" s="1030"/>
    </row>
    <row r="72" spans="1:143" ht="18.75" customHeight="1">
      <c r="A72" s="185"/>
      <c r="B72" s="197"/>
      <c r="C72" s="197"/>
      <c r="D72" s="992" t="s">
        <v>640</v>
      </c>
      <c r="E72" s="992"/>
      <c r="F72" s="200"/>
      <c r="G72" s="995" t="s">
        <v>770</v>
      </c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5"/>
      <c r="Y72" s="995"/>
      <c r="Z72" s="995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W72" s="185"/>
      <c r="AX72" s="197"/>
      <c r="AY72" s="197"/>
      <c r="AZ72" s="992" t="s">
        <v>640</v>
      </c>
      <c r="BA72" s="992"/>
      <c r="BB72" s="317"/>
      <c r="BC72" s="995" t="s">
        <v>770</v>
      </c>
      <c r="BD72" s="995"/>
      <c r="BE72" s="995"/>
      <c r="BF72" s="995"/>
      <c r="BG72" s="995"/>
      <c r="BH72" s="995"/>
      <c r="BI72" s="995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  <c r="BT72" s="995"/>
      <c r="BU72" s="995"/>
      <c r="BV72" s="995"/>
      <c r="BW72" s="995"/>
      <c r="BX72" s="995"/>
      <c r="BY72" s="995"/>
      <c r="BZ72" s="995"/>
      <c r="CA72" s="995"/>
      <c r="CB72" s="995"/>
      <c r="CC72" s="995"/>
      <c r="CD72" s="995"/>
      <c r="CE72" s="995"/>
      <c r="CF72" s="995"/>
      <c r="CG72" s="995"/>
      <c r="CH72" s="995"/>
      <c r="CI72" s="995"/>
      <c r="CJ72" s="995"/>
      <c r="CK72" s="995"/>
      <c r="CL72" s="995"/>
      <c r="CM72" s="995"/>
      <c r="CN72" s="995"/>
      <c r="CO72" s="995"/>
      <c r="CP72" s="995"/>
      <c r="CQ72" s="995"/>
      <c r="CS72" s="185"/>
      <c r="CT72" s="197"/>
      <c r="CU72" s="197"/>
      <c r="CV72" s="992" t="s">
        <v>640</v>
      </c>
      <c r="CW72" s="992"/>
      <c r="CX72" s="317"/>
      <c r="CY72" s="995" t="s">
        <v>770</v>
      </c>
      <c r="CZ72" s="995"/>
      <c r="DA72" s="995"/>
      <c r="DB72" s="995"/>
      <c r="DC72" s="995"/>
      <c r="DD72" s="995"/>
      <c r="DE72" s="995"/>
      <c r="DF72" s="995"/>
      <c r="DG72" s="995"/>
      <c r="DH72" s="995"/>
      <c r="DI72" s="995"/>
      <c r="DJ72" s="995"/>
      <c r="DK72" s="995"/>
      <c r="DL72" s="995"/>
      <c r="DM72" s="995"/>
      <c r="DN72" s="995"/>
      <c r="DO72" s="995"/>
      <c r="DP72" s="995"/>
      <c r="DQ72" s="995"/>
      <c r="DR72" s="995"/>
      <c r="DS72" s="995"/>
      <c r="DT72" s="995"/>
      <c r="DU72" s="995"/>
      <c r="DV72" s="995"/>
      <c r="DW72" s="995"/>
      <c r="DX72" s="995"/>
      <c r="DY72" s="995"/>
      <c r="DZ72" s="995"/>
      <c r="EA72" s="995"/>
      <c r="EB72" s="995"/>
      <c r="EC72" s="995"/>
      <c r="ED72" s="995"/>
      <c r="EE72" s="995"/>
      <c r="EF72" s="995"/>
      <c r="EG72" s="995"/>
      <c r="EH72" s="995"/>
      <c r="EI72" s="995"/>
      <c r="EJ72" s="995"/>
      <c r="EK72" s="995"/>
      <c r="EL72" s="995"/>
      <c r="EM72" s="995"/>
    </row>
    <row r="73" spans="1:143" ht="42" customHeight="1">
      <c r="A73" s="185"/>
      <c r="B73" s="1030" t="s">
        <v>599</v>
      </c>
      <c r="C73" s="1030"/>
      <c r="D73" s="1030"/>
      <c r="E73" s="1030"/>
      <c r="F73" s="1030"/>
      <c r="G73" s="1030"/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W73" s="185"/>
      <c r="AX73" s="1030" t="s">
        <v>599</v>
      </c>
      <c r="AY73" s="1030"/>
      <c r="AZ73" s="1030"/>
      <c r="BA73" s="1030"/>
      <c r="BB73" s="1030"/>
      <c r="BC73" s="1030"/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85"/>
      <c r="CT73" s="1030" t="s">
        <v>599</v>
      </c>
      <c r="CU73" s="1030"/>
      <c r="CV73" s="1030"/>
      <c r="CW73" s="1030"/>
      <c r="CX73" s="1030"/>
      <c r="CY73" s="1030"/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16.5">
      <c r="A74" s="185"/>
      <c r="B74" s="1034" t="s">
        <v>771</v>
      </c>
      <c r="C74" s="1034"/>
      <c r="D74" s="1034"/>
      <c r="E74" s="1034"/>
      <c r="F74" s="1034"/>
      <c r="G74" s="1034"/>
      <c r="H74" s="1034"/>
      <c r="I74" s="1034"/>
      <c r="J74" s="1034"/>
      <c r="K74" s="1034"/>
      <c r="L74" s="1034"/>
      <c r="M74" s="1034"/>
      <c r="N74" s="1034"/>
      <c r="O74" s="1034"/>
      <c r="P74" s="1034"/>
      <c r="Q74" s="1034"/>
      <c r="R74" s="1034"/>
      <c r="S74" s="1034"/>
      <c r="T74" s="1034"/>
      <c r="U74" s="1034"/>
      <c r="V74" s="1034"/>
      <c r="W74" s="1034"/>
      <c r="X74" s="1034"/>
      <c r="Y74" s="1034"/>
      <c r="Z74" s="1034"/>
      <c r="AA74" s="1034"/>
      <c r="AB74" s="1034"/>
      <c r="AC74" s="1034"/>
      <c r="AD74" s="1034"/>
      <c r="AE74" s="1034"/>
      <c r="AF74" s="1034"/>
      <c r="AG74" s="1034"/>
      <c r="AH74" s="1034"/>
      <c r="AI74" s="1034"/>
      <c r="AJ74" s="1034"/>
      <c r="AK74" s="1034"/>
      <c r="AL74" s="1034"/>
      <c r="AM74" s="1034"/>
      <c r="AN74" s="1034"/>
      <c r="AO74" s="1034"/>
      <c r="AP74" s="1034"/>
      <c r="AQ74" s="1034"/>
      <c r="AR74" s="1034"/>
      <c r="AS74" s="1034"/>
      <c r="AT74" s="1034"/>
      <c r="AU74" s="1034"/>
      <c r="AW74" s="185"/>
      <c r="AX74" s="1034" t="s">
        <v>771</v>
      </c>
      <c r="AY74" s="1034"/>
      <c r="AZ74" s="1034"/>
      <c r="BA74" s="1034"/>
      <c r="BB74" s="1034"/>
      <c r="BC74" s="1034"/>
      <c r="BD74" s="1034"/>
      <c r="BE74" s="1034"/>
      <c r="BF74" s="1034"/>
      <c r="BG74" s="1034"/>
      <c r="BH74" s="1034"/>
      <c r="BI74" s="1034"/>
      <c r="BJ74" s="1034"/>
      <c r="BK74" s="1034"/>
      <c r="BL74" s="1034"/>
      <c r="BM74" s="1034"/>
      <c r="BN74" s="1034"/>
      <c r="BO74" s="1034"/>
      <c r="BP74" s="1034"/>
      <c r="BQ74" s="1034"/>
      <c r="BR74" s="1034"/>
      <c r="BS74" s="1034"/>
      <c r="BT74" s="1034"/>
      <c r="BU74" s="1034"/>
      <c r="BV74" s="1034"/>
      <c r="BW74" s="1034"/>
      <c r="BX74" s="1034"/>
      <c r="BY74" s="1034"/>
      <c r="BZ74" s="1034"/>
      <c r="CA74" s="1034"/>
      <c r="CB74" s="1034"/>
      <c r="CC74" s="1034"/>
      <c r="CD74" s="1034"/>
      <c r="CE74" s="1034"/>
      <c r="CF74" s="1034"/>
      <c r="CG74" s="1034"/>
      <c r="CH74" s="1034"/>
      <c r="CI74" s="1034"/>
      <c r="CJ74" s="1034"/>
      <c r="CK74" s="1034"/>
      <c r="CL74" s="1034"/>
      <c r="CM74" s="1034"/>
      <c r="CN74" s="1034"/>
      <c r="CO74" s="1034"/>
      <c r="CP74" s="1034"/>
      <c r="CQ74" s="1034"/>
      <c r="CS74" s="185"/>
      <c r="CT74" s="1034" t="s">
        <v>771</v>
      </c>
      <c r="CU74" s="1034"/>
      <c r="CV74" s="1034"/>
      <c r="CW74" s="1034"/>
      <c r="CX74" s="1034"/>
      <c r="CY74" s="1034"/>
      <c r="CZ74" s="1034"/>
      <c r="DA74" s="1034"/>
      <c r="DB74" s="1034"/>
      <c r="DC74" s="1034"/>
      <c r="DD74" s="1034"/>
      <c r="DE74" s="1034"/>
      <c r="DF74" s="1034"/>
      <c r="DG74" s="1034"/>
      <c r="DH74" s="1034"/>
      <c r="DI74" s="1034"/>
      <c r="DJ74" s="1034"/>
      <c r="DK74" s="1034"/>
      <c r="DL74" s="1034"/>
      <c r="DM74" s="1034"/>
      <c r="DN74" s="1034"/>
      <c r="DO74" s="1034"/>
      <c r="DP74" s="1034"/>
      <c r="DQ74" s="1034"/>
      <c r="DR74" s="1034"/>
      <c r="DS74" s="1034"/>
      <c r="DT74" s="1034"/>
      <c r="DU74" s="1034"/>
      <c r="DV74" s="1034"/>
      <c r="DW74" s="1034"/>
      <c r="DX74" s="1034"/>
      <c r="DY74" s="1034"/>
      <c r="DZ74" s="1034"/>
      <c r="EA74" s="1034"/>
      <c r="EB74" s="1034"/>
      <c r="EC74" s="1034"/>
      <c r="ED74" s="1034"/>
      <c r="EE74" s="1034"/>
      <c r="EF74" s="1034"/>
      <c r="EG74" s="1034"/>
      <c r="EH74" s="1034"/>
      <c r="EI74" s="1034"/>
      <c r="EJ74" s="1034"/>
      <c r="EK74" s="1034"/>
      <c r="EL74" s="1034"/>
      <c r="EM74" s="1034"/>
    </row>
    <row r="75" spans="1:143" ht="18.75" customHeight="1">
      <c r="A75" s="185"/>
      <c r="B75" s="197"/>
      <c r="C75" s="197"/>
      <c r="D75" s="992" t="s">
        <v>273</v>
      </c>
      <c r="E75" s="992"/>
      <c r="F75" s="995" t="s">
        <v>655</v>
      </c>
      <c r="G75" s="995"/>
      <c r="H75" s="995"/>
      <c r="I75" s="995"/>
      <c r="J75" s="995"/>
      <c r="K75" s="995"/>
      <c r="L75" s="995"/>
      <c r="M75" s="995"/>
      <c r="N75" s="995"/>
      <c r="O75" s="995"/>
      <c r="P75" s="995"/>
      <c r="Q75" s="995"/>
      <c r="R75" s="995"/>
      <c r="S75" s="995"/>
      <c r="T75" s="995"/>
      <c r="U75" s="995"/>
      <c r="V75" s="995"/>
      <c r="W75" s="995"/>
      <c r="X75" s="995"/>
      <c r="Y75" s="995"/>
      <c r="Z75" s="995"/>
      <c r="AA75" s="995"/>
      <c r="AB75" s="995"/>
      <c r="AC75" s="995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W75" s="185"/>
      <c r="AX75" s="197"/>
      <c r="AY75" s="197"/>
      <c r="AZ75" s="992" t="s">
        <v>273</v>
      </c>
      <c r="BA75" s="992"/>
      <c r="BB75" s="995" t="s">
        <v>655</v>
      </c>
      <c r="BC75" s="995"/>
      <c r="BD75" s="995"/>
      <c r="BE75" s="995"/>
      <c r="BF75" s="995"/>
      <c r="BG75" s="995"/>
      <c r="BH75" s="995"/>
      <c r="BI75" s="995"/>
      <c r="BJ75" s="995"/>
      <c r="BK75" s="995"/>
      <c r="BL75" s="995"/>
      <c r="BM75" s="995"/>
      <c r="BN75" s="995"/>
      <c r="BO75" s="995"/>
      <c r="BP75" s="995"/>
      <c r="BQ75" s="995"/>
      <c r="BR75" s="995"/>
      <c r="BS75" s="995"/>
      <c r="BT75" s="995"/>
      <c r="BU75" s="995"/>
      <c r="BV75" s="995"/>
      <c r="BW75" s="995"/>
      <c r="BX75" s="995"/>
      <c r="BY75" s="995"/>
      <c r="BZ75" s="995"/>
      <c r="CA75" s="995"/>
      <c r="CB75" s="995"/>
      <c r="CC75" s="995"/>
      <c r="CD75" s="995"/>
      <c r="CE75" s="995"/>
      <c r="CF75" s="995"/>
      <c r="CG75" s="995"/>
      <c r="CH75" s="995"/>
      <c r="CI75" s="995"/>
      <c r="CJ75" s="995"/>
      <c r="CK75" s="995"/>
      <c r="CL75" s="995"/>
      <c r="CM75" s="995"/>
      <c r="CN75" s="995"/>
      <c r="CO75" s="995"/>
      <c r="CP75" s="995"/>
      <c r="CQ75" s="995"/>
      <c r="CS75" s="185"/>
      <c r="CT75" s="197"/>
      <c r="CU75" s="197"/>
      <c r="CV75" s="992" t="s">
        <v>273</v>
      </c>
      <c r="CW75" s="992"/>
      <c r="CX75" s="995" t="s">
        <v>655</v>
      </c>
      <c r="CY75" s="995"/>
      <c r="CZ75" s="995"/>
      <c r="DA75" s="995"/>
      <c r="DB75" s="995"/>
      <c r="DC75" s="995"/>
      <c r="DD75" s="995"/>
      <c r="DE75" s="995"/>
      <c r="DF75" s="995"/>
      <c r="DG75" s="995"/>
      <c r="DH75" s="995"/>
      <c r="DI75" s="995"/>
      <c r="DJ75" s="995"/>
      <c r="DK75" s="995"/>
      <c r="DL75" s="995"/>
      <c r="DM75" s="995"/>
      <c r="DN75" s="995"/>
      <c r="DO75" s="995"/>
      <c r="DP75" s="995"/>
      <c r="DQ75" s="995"/>
      <c r="DR75" s="995"/>
      <c r="DS75" s="995"/>
      <c r="DT75" s="995"/>
      <c r="DU75" s="995"/>
      <c r="DV75" s="995"/>
      <c r="DW75" s="995"/>
      <c r="DX75" s="995"/>
      <c r="DY75" s="995"/>
      <c r="DZ75" s="995"/>
      <c r="EA75" s="995"/>
      <c r="EB75" s="995"/>
      <c r="EC75" s="995"/>
      <c r="ED75" s="995"/>
      <c r="EE75" s="995"/>
      <c r="EF75" s="995"/>
      <c r="EG75" s="995"/>
      <c r="EH75" s="995"/>
      <c r="EI75" s="995"/>
      <c r="EJ75" s="995"/>
      <c r="EK75" s="995"/>
      <c r="EL75" s="995"/>
      <c r="EM75" s="995"/>
    </row>
    <row r="76" spans="1:143" ht="18.75" customHeight="1">
      <c r="A76" s="185"/>
      <c r="B76" s="1030" t="s">
        <v>772</v>
      </c>
      <c r="C76" s="1030"/>
      <c r="D76" s="1030"/>
      <c r="E76" s="1030"/>
      <c r="F76" s="1030"/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W76" s="185"/>
      <c r="AX76" s="1030" t="s">
        <v>772</v>
      </c>
      <c r="AY76" s="1030"/>
      <c r="AZ76" s="1030"/>
      <c r="BA76" s="1030"/>
      <c r="BB76" s="1030"/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  <c r="BT76" s="1030"/>
      <c r="BU76" s="1030"/>
      <c r="BV76" s="1030"/>
      <c r="BW76" s="1030"/>
      <c r="BX76" s="1030"/>
      <c r="BY76" s="1030"/>
      <c r="BZ76" s="1030"/>
      <c r="CA76" s="1030"/>
      <c r="CB76" s="1030"/>
      <c r="CC76" s="1030"/>
      <c r="CD76" s="1030"/>
      <c r="CE76" s="1030"/>
      <c r="CF76" s="1030"/>
      <c r="CG76" s="1030"/>
      <c r="CH76" s="1030"/>
      <c r="CI76" s="1030"/>
      <c r="CJ76" s="1030"/>
      <c r="CK76" s="1030"/>
      <c r="CL76" s="1030"/>
      <c r="CM76" s="1030"/>
      <c r="CN76" s="1030"/>
      <c r="CO76" s="1030"/>
      <c r="CP76" s="1030"/>
      <c r="CQ76" s="1030"/>
      <c r="CS76" s="185"/>
      <c r="CT76" s="1030" t="s">
        <v>772</v>
      </c>
      <c r="CU76" s="1030"/>
      <c r="CV76" s="1030"/>
      <c r="CW76" s="1030"/>
      <c r="CX76" s="1030"/>
      <c r="CY76" s="1030"/>
      <c r="CZ76" s="1030"/>
      <c r="DA76" s="1030"/>
      <c r="DB76" s="1030"/>
      <c r="DC76" s="1030"/>
      <c r="DD76" s="1030"/>
      <c r="DE76" s="1030"/>
      <c r="DF76" s="1030"/>
      <c r="DG76" s="1030"/>
      <c r="DH76" s="1030"/>
      <c r="DI76" s="1030"/>
      <c r="DJ76" s="1030"/>
      <c r="DK76" s="1030"/>
      <c r="DL76" s="1030"/>
      <c r="DM76" s="1030"/>
      <c r="DN76" s="1030"/>
      <c r="DO76" s="1030"/>
      <c r="DP76" s="1030"/>
      <c r="DQ76" s="1030"/>
      <c r="DR76" s="1030"/>
      <c r="DS76" s="1030"/>
      <c r="DT76" s="1030"/>
      <c r="DU76" s="1030"/>
      <c r="DV76" s="1030"/>
      <c r="DW76" s="1030"/>
      <c r="DX76" s="1030"/>
      <c r="DY76" s="1030"/>
      <c r="DZ76" s="1030"/>
      <c r="EA76" s="1030"/>
      <c r="EB76" s="1030"/>
      <c r="EC76" s="1030"/>
      <c r="ED76" s="1030"/>
      <c r="EE76" s="1030"/>
      <c r="EF76" s="1030"/>
      <c r="EG76" s="1030"/>
      <c r="EH76" s="1030"/>
      <c r="EI76" s="1030"/>
      <c r="EJ76" s="1030"/>
      <c r="EK76" s="1030"/>
      <c r="EL76" s="1030"/>
      <c r="EM76" s="1030"/>
    </row>
    <row r="77" spans="1:143" ht="18.75" customHeight="1">
      <c r="A77" s="185"/>
      <c r="B77" s="992" t="s">
        <v>773</v>
      </c>
      <c r="C77" s="992"/>
      <c r="D77" s="992"/>
      <c r="E77" s="992"/>
      <c r="F77" s="992"/>
      <c r="G77" s="992"/>
      <c r="H77" s="992"/>
      <c r="I77" s="992"/>
      <c r="J77" s="992"/>
      <c r="K77" s="992"/>
      <c r="L77" s="992"/>
      <c r="M77" s="992"/>
      <c r="N77" s="992"/>
      <c r="O77" s="992"/>
      <c r="P77" s="992"/>
      <c r="Q77" s="992"/>
      <c r="R77" s="992"/>
      <c r="S77" s="992"/>
      <c r="T77" s="992"/>
      <c r="U77" s="992"/>
      <c r="V77" s="992"/>
      <c r="W77" s="992"/>
      <c r="X77" s="992"/>
      <c r="Y77" s="992"/>
      <c r="Z77" s="992"/>
      <c r="AA77" s="992"/>
      <c r="AB77" s="1002">
        <f>J$15</f>
        <v>0</v>
      </c>
      <c r="AC77" s="1002"/>
      <c r="AD77" s="198" t="s">
        <v>524</v>
      </c>
      <c r="AE77" s="1002">
        <f>O$15</f>
        <v>0</v>
      </c>
      <c r="AF77" s="1002"/>
      <c r="AG77" s="1002"/>
      <c r="AH77" s="1002"/>
      <c r="AI77" s="1002"/>
      <c r="AJ77" s="1002"/>
      <c r="AK77" s="1002"/>
      <c r="AL77" s="1002"/>
      <c r="AM77" s="1002"/>
      <c r="AN77" s="1002"/>
      <c r="AO77" s="1002"/>
      <c r="AP77" s="1002">
        <f>AK$15</f>
        <v>0</v>
      </c>
      <c r="AQ77" s="1002"/>
      <c r="AR77" s="1002"/>
      <c r="AS77" s="1002"/>
      <c r="AT77" s="312"/>
      <c r="AU77" s="312" t="s">
        <v>375</v>
      </c>
      <c r="AW77" s="185"/>
      <c r="AX77" s="992" t="s">
        <v>773</v>
      </c>
      <c r="AY77" s="992"/>
      <c r="AZ77" s="992"/>
      <c r="BA77" s="992"/>
      <c r="BB77" s="992"/>
      <c r="BC77" s="992"/>
      <c r="BD77" s="992"/>
      <c r="BE77" s="992"/>
      <c r="BF77" s="992"/>
      <c r="BG77" s="992"/>
      <c r="BH77" s="992"/>
      <c r="BI77" s="992"/>
      <c r="BJ77" s="992"/>
      <c r="BK77" s="992"/>
      <c r="BL77" s="992"/>
      <c r="BM77" s="992"/>
      <c r="BN77" s="992"/>
      <c r="BO77" s="992"/>
      <c r="BP77" s="992"/>
      <c r="BQ77" s="992"/>
      <c r="BR77" s="992"/>
      <c r="BS77" s="992"/>
      <c r="BT77" s="992"/>
      <c r="BU77" s="992"/>
      <c r="BV77" s="992"/>
      <c r="BW77" s="992"/>
      <c r="BX77" s="1002">
        <f>BF$15</f>
        <v>0</v>
      </c>
      <c r="BY77" s="1002"/>
      <c r="BZ77" s="198" t="s">
        <v>524</v>
      </c>
      <c r="CA77" s="1002">
        <f>BK$15</f>
        <v>0</v>
      </c>
      <c r="CB77" s="1002"/>
      <c r="CC77" s="1002"/>
      <c r="CD77" s="1002"/>
      <c r="CE77" s="1002"/>
      <c r="CF77" s="1002"/>
      <c r="CG77" s="1002"/>
      <c r="CH77" s="1002"/>
      <c r="CI77" s="1002"/>
      <c r="CJ77" s="1002"/>
      <c r="CK77" s="1002"/>
      <c r="CL77" s="1002">
        <f>CG$15</f>
        <v>0</v>
      </c>
      <c r="CM77" s="1002"/>
      <c r="CN77" s="1002"/>
      <c r="CO77" s="1002"/>
      <c r="CP77" s="312"/>
      <c r="CQ77" s="312" t="s">
        <v>375</v>
      </c>
      <c r="CS77" s="185"/>
      <c r="CT77" s="992" t="s">
        <v>773</v>
      </c>
      <c r="CU77" s="992"/>
      <c r="CV77" s="992"/>
      <c r="CW77" s="992"/>
      <c r="CX77" s="992"/>
      <c r="CY77" s="992"/>
      <c r="CZ77" s="992"/>
      <c r="DA77" s="992"/>
      <c r="DB77" s="992"/>
      <c r="DC77" s="992"/>
      <c r="DD77" s="992"/>
      <c r="DE77" s="992"/>
      <c r="DF77" s="992"/>
      <c r="DG77" s="992"/>
      <c r="DH77" s="992"/>
      <c r="DI77" s="992"/>
      <c r="DJ77" s="992"/>
      <c r="DK77" s="992"/>
      <c r="DL77" s="992"/>
      <c r="DM77" s="992"/>
      <c r="DN77" s="992"/>
      <c r="DO77" s="992"/>
      <c r="DP77" s="992"/>
      <c r="DQ77" s="992"/>
      <c r="DR77" s="992"/>
      <c r="DS77" s="992"/>
      <c r="DT77" s="1002">
        <f>DB$15</f>
        <v>0</v>
      </c>
      <c r="DU77" s="1002"/>
      <c r="DV77" s="198" t="s">
        <v>524</v>
      </c>
      <c r="DW77" s="1002">
        <f>DG$15</f>
        <v>0</v>
      </c>
      <c r="DX77" s="1002"/>
      <c r="DY77" s="1002"/>
      <c r="DZ77" s="1002"/>
      <c r="EA77" s="1002"/>
      <c r="EB77" s="1002"/>
      <c r="EC77" s="1002"/>
      <c r="ED77" s="1002"/>
      <c r="EE77" s="1002"/>
      <c r="EF77" s="1002"/>
      <c r="EG77" s="1002"/>
      <c r="EH77" s="1002">
        <f>EC$15</f>
        <v>0</v>
      </c>
      <c r="EI77" s="1002"/>
      <c r="EJ77" s="1002"/>
      <c r="EK77" s="1002"/>
      <c r="EL77" s="312"/>
      <c r="EM77" s="312" t="s">
        <v>375</v>
      </c>
    </row>
    <row r="78" spans="1:143" ht="18.75" customHeight="1">
      <c r="A78" s="185"/>
      <c r="B78" s="316"/>
      <c r="C78" s="316"/>
      <c r="D78" s="1132" t="s">
        <v>274</v>
      </c>
      <c r="E78" s="1132"/>
      <c r="F78" s="1146" t="s">
        <v>659</v>
      </c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W78" s="185"/>
      <c r="AX78" s="316"/>
      <c r="AY78" s="316"/>
      <c r="AZ78" s="1132" t="s">
        <v>274</v>
      </c>
      <c r="BA78" s="1132"/>
      <c r="BB78" s="1146" t="s">
        <v>659</v>
      </c>
      <c r="BC78" s="1146"/>
      <c r="BD78" s="1146"/>
      <c r="BE78" s="1146"/>
      <c r="BF78" s="1146"/>
      <c r="BG78" s="1146"/>
      <c r="BH78" s="1146"/>
      <c r="BI78" s="1146"/>
      <c r="BJ78" s="1146"/>
      <c r="BK78" s="1146"/>
      <c r="BL78" s="1146"/>
      <c r="BM78" s="1146"/>
      <c r="BN78" s="1146"/>
      <c r="BO78" s="1146"/>
      <c r="BP78" s="1146"/>
      <c r="BQ78" s="1146"/>
      <c r="BR78" s="1146"/>
      <c r="BS78" s="1146"/>
      <c r="BT78" s="1146"/>
      <c r="BU78" s="1146"/>
      <c r="BV78" s="1146"/>
      <c r="BW78" s="1146"/>
      <c r="BX78" s="1146"/>
      <c r="BY78" s="1146"/>
      <c r="BZ78" s="1146"/>
      <c r="CA78" s="1146"/>
      <c r="CB78" s="1146"/>
      <c r="CC78" s="1146"/>
      <c r="CD78" s="1146"/>
      <c r="CE78" s="1146"/>
      <c r="CF78" s="1146"/>
      <c r="CG78" s="1146"/>
      <c r="CH78" s="1146"/>
      <c r="CI78" s="1146"/>
      <c r="CJ78" s="1146"/>
      <c r="CK78" s="1146"/>
      <c r="CL78" s="1146"/>
      <c r="CM78" s="1146"/>
      <c r="CN78" s="1146"/>
      <c r="CO78" s="1146"/>
      <c r="CP78" s="1146"/>
      <c r="CQ78" s="1146"/>
      <c r="CS78" s="185"/>
      <c r="CT78" s="316"/>
      <c r="CU78" s="316"/>
      <c r="CV78" s="1132" t="s">
        <v>274</v>
      </c>
      <c r="CW78" s="1132"/>
      <c r="CX78" s="1146" t="s">
        <v>659</v>
      </c>
      <c r="CY78" s="1146"/>
      <c r="CZ78" s="1146"/>
      <c r="DA78" s="1146"/>
      <c r="DB78" s="1146"/>
      <c r="DC78" s="1146"/>
      <c r="DD78" s="1146"/>
      <c r="DE78" s="1146"/>
      <c r="DF78" s="1146"/>
      <c r="DG78" s="1146"/>
      <c r="DH78" s="1146"/>
      <c r="DI78" s="1146"/>
      <c r="DJ78" s="1146"/>
      <c r="DK78" s="1146"/>
      <c r="DL78" s="1146"/>
      <c r="DM78" s="1146"/>
      <c r="DN78" s="1146"/>
      <c r="DO78" s="1146"/>
      <c r="DP78" s="1146"/>
      <c r="DQ78" s="1146"/>
      <c r="DR78" s="1146"/>
      <c r="DS78" s="1146"/>
      <c r="DT78" s="1146"/>
      <c r="DU78" s="1146"/>
      <c r="DV78" s="1146"/>
      <c r="DW78" s="1146"/>
      <c r="DX78" s="1146"/>
      <c r="DY78" s="1146"/>
      <c r="DZ78" s="1146"/>
      <c r="EA78" s="1146"/>
      <c r="EB78" s="1146"/>
      <c r="EC78" s="1146"/>
      <c r="ED78" s="1146"/>
      <c r="EE78" s="1146"/>
      <c r="EF78" s="1146"/>
      <c r="EG78" s="1146"/>
      <c r="EH78" s="1146"/>
      <c r="EI78" s="1146"/>
      <c r="EJ78" s="1146"/>
      <c r="EK78" s="1146"/>
      <c r="EL78" s="1146"/>
      <c r="EM78" s="1146"/>
    </row>
    <row r="79" spans="1:143" ht="39" customHeight="1">
      <c r="A79" s="185"/>
      <c r="B79" s="1147" t="s">
        <v>660</v>
      </c>
      <c r="C79" s="1147"/>
      <c r="D79" s="1147"/>
      <c r="E79" s="1147"/>
      <c r="F79" s="1147"/>
      <c r="G79" s="1147"/>
      <c r="H79" s="1147"/>
      <c r="I79" s="1147"/>
      <c r="J79" s="1147"/>
      <c r="K79" s="1147"/>
      <c r="L79" s="1147"/>
      <c r="M79" s="1147"/>
      <c r="N79" s="1147"/>
      <c r="O79" s="1147"/>
      <c r="P79" s="1147"/>
      <c r="Q79" s="1147"/>
      <c r="R79" s="1147"/>
      <c r="S79" s="1147"/>
      <c r="T79" s="1147"/>
      <c r="U79" s="1147"/>
      <c r="V79" s="1147"/>
      <c r="W79" s="1147"/>
      <c r="X79" s="1147"/>
      <c r="Y79" s="1147"/>
      <c r="Z79" s="1147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147"/>
      <c r="AO79" s="1147"/>
      <c r="AP79" s="1147"/>
      <c r="AQ79" s="1147"/>
      <c r="AR79" s="1147"/>
      <c r="AS79" s="1147"/>
      <c r="AT79" s="1147"/>
      <c r="AU79" s="1147"/>
      <c r="AW79" s="185"/>
      <c r="AX79" s="1147" t="s">
        <v>660</v>
      </c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147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  <c r="BX79" s="1147"/>
      <c r="BY79" s="1147"/>
      <c r="BZ79" s="1147"/>
      <c r="CA79" s="1147"/>
      <c r="CB79" s="1147"/>
      <c r="CC79" s="1147"/>
      <c r="CD79" s="1147"/>
      <c r="CE79" s="1147"/>
      <c r="CF79" s="1147"/>
      <c r="CG79" s="1147"/>
      <c r="CH79" s="1147"/>
      <c r="CI79" s="1147"/>
      <c r="CJ79" s="1147"/>
      <c r="CK79" s="1147"/>
      <c r="CL79" s="1147"/>
      <c r="CM79" s="1147"/>
      <c r="CN79" s="1147"/>
      <c r="CO79" s="1147"/>
      <c r="CP79" s="1147"/>
      <c r="CQ79" s="1147"/>
      <c r="CS79" s="185"/>
      <c r="CT79" s="1147" t="s">
        <v>660</v>
      </c>
      <c r="CU79" s="1147"/>
      <c r="CV79" s="1147"/>
      <c r="CW79" s="1147"/>
      <c r="CX79" s="1147"/>
      <c r="CY79" s="1147"/>
      <c r="CZ79" s="1147"/>
      <c r="DA79" s="1147"/>
      <c r="DB79" s="1147"/>
      <c r="DC79" s="1147"/>
      <c r="DD79" s="1147"/>
      <c r="DE79" s="1147"/>
      <c r="DF79" s="1147"/>
      <c r="DG79" s="1147"/>
      <c r="DH79" s="1147"/>
      <c r="DI79" s="1147"/>
      <c r="DJ79" s="1147"/>
      <c r="DK79" s="1147"/>
      <c r="DL79" s="1147"/>
      <c r="DM79" s="1147"/>
      <c r="DN79" s="1147"/>
      <c r="DO79" s="1147"/>
      <c r="DP79" s="1147"/>
      <c r="DQ79" s="1147"/>
      <c r="DR79" s="1147"/>
      <c r="DS79" s="1147"/>
      <c r="DT79" s="1147"/>
      <c r="DU79" s="1147"/>
      <c r="DV79" s="1147"/>
      <c r="DW79" s="1147"/>
      <c r="DX79" s="1147"/>
      <c r="DY79" s="1147"/>
      <c r="DZ79" s="1147"/>
      <c r="EA79" s="1147"/>
      <c r="EB79" s="1147"/>
      <c r="EC79" s="1147"/>
      <c r="ED79" s="1147"/>
      <c r="EE79" s="1147"/>
      <c r="EF79" s="1147"/>
      <c r="EG79" s="1147"/>
      <c r="EH79" s="1147"/>
      <c r="EI79" s="1147"/>
      <c r="EJ79" s="1147"/>
      <c r="EK79" s="1147"/>
      <c r="EL79" s="1147"/>
      <c r="EM79" s="1147"/>
    </row>
    <row r="80" spans="1:143" ht="18.75" customHeight="1">
      <c r="A80" s="185"/>
      <c r="B80" s="197"/>
      <c r="C80" s="197"/>
      <c r="D80" s="992" t="s">
        <v>275</v>
      </c>
      <c r="E80" s="992"/>
      <c r="F80" s="995" t="s">
        <v>662</v>
      </c>
      <c r="G80" s="995"/>
      <c r="H80" s="995"/>
      <c r="I80" s="995"/>
      <c r="J80" s="995"/>
      <c r="K80" s="995"/>
      <c r="L80" s="995"/>
      <c r="M80" s="995"/>
      <c r="N80" s="995"/>
      <c r="O80" s="995"/>
      <c r="P80" s="995"/>
      <c r="Q80" s="995"/>
      <c r="R80" s="995"/>
      <c r="S80" s="995"/>
      <c r="T80" s="995"/>
      <c r="U80" s="995"/>
      <c r="V80" s="995"/>
      <c r="W80" s="995"/>
      <c r="X80" s="995"/>
      <c r="Y80" s="995"/>
      <c r="Z80" s="995"/>
      <c r="AA80" s="995"/>
      <c r="AB80" s="995"/>
      <c r="AC80" s="995"/>
      <c r="AD80" s="995"/>
      <c r="AE80" s="995"/>
      <c r="AF80" s="995"/>
      <c r="AG80" s="995"/>
      <c r="AH80" s="995"/>
      <c r="AI80" s="995"/>
      <c r="AJ80" s="995"/>
      <c r="AK80" s="995"/>
      <c r="AL80" s="995"/>
      <c r="AM80" s="995"/>
      <c r="AN80" s="995"/>
      <c r="AO80" s="995"/>
      <c r="AP80" s="995"/>
      <c r="AQ80" s="995"/>
      <c r="AR80" s="995"/>
      <c r="AS80" s="995"/>
      <c r="AT80" s="995"/>
      <c r="AU80" s="995"/>
      <c r="AW80" s="185"/>
      <c r="AX80" s="197"/>
      <c r="AY80" s="197"/>
      <c r="AZ80" s="992" t="s">
        <v>275</v>
      </c>
      <c r="BA80" s="992"/>
      <c r="BB80" s="995" t="s">
        <v>662</v>
      </c>
      <c r="BC80" s="995"/>
      <c r="BD80" s="995"/>
      <c r="BE80" s="995"/>
      <c r="BF80" s="995"/>
      <c r="BG80" s="995"/>
      <c r="BH80" s="995"/>
      <c r="BI80" s="995"/>
      <c r="BJ80" s="995"/>
      <c r="BK80" s="995"/>
      <c r="BL80" s="995"/>
      <c r="BM80" s="995"/>
      <c r="BN80" s="995"/>
      <c r="BO80" s="995"/>
      <c r="BP80" s="995"/>
      <c r="BQ80" s="995"/>
      <c r="BR80" s="995"/>
      <c r="BS80" s="995"/>
      <c r="BT80" s="995"/>
      <c r="BU80" s="995"/>
      <c r="BV80" s="995"/>
      <c r="BW80" s="995"/>
      <c r="BX80" s="995"/>
      <c r="BY80" s="995"/>
      <c r="BZ80" s="995"/>
      <c r="CA80" s="995"/>
      <c r="CB80" s="995"/>
      <c r="CC80" s="995"/>
      <c r="CD80" s="995"/>
      <c r="CE80" s="995"/>
      <c r="CF80" s="995"/>
      <c r="CG80" s="995"/>
      <c r="CH80" s="995"/>
      <c r="CI80" s="995"/>
      <c r="CJ80" s="995"/>
      <c r="CK80" s="995"/>
      <c r="CL80" s="995"/>
      <c r="CM80" s="995"/>
      <c r="CN80" s="995"/>
      <c r="CO80" s="995"/>
      <c r="CP80" s="995"/>
      <c r="CQ80" s="995"/>
      <c r="CS80" s="185"/>
      <c r="CT80" s="197"/>
      <c r="CU80" s="197"/>
      <c r="CV80" s="992" t="s">
        <v>275</v>
      </c>
      <c r="CW80" s="992"/>
      <c r="CX80" s="995" t="s">
        <v>662</v>
      </c>
      <c r="CY80" s="995"/>
      <c r="CZ80" s="995"/>
      <c r="DA80" s="995"/>
      <c r="DB80" s="995"/>
      <c r="DC80" s="995"/>
      <c r="DD80" s="995"/>
      <c r="DE80" s="995"/>
      <c r="DF80" s="995"/>
      <c r="DG80" s="995"/>
      <c r="DH80" s="995"/>
      <c r="DI80" s="995"/>
      <c r="DJ80" s="995"/>
      <c r="DK80" s="995"/>
      <c r="DL80" s="995"/>
      <c r="DM80" s="995"/>
      <c r="DN80" s="995"/>
      <c r="DO80" s="995"/>
      <c r="DP80" s="995"/>
      <c r="DQ80" s="995"/>
      <c r="DR80" s="995"/>
      <c r="DS80" s="995"/>
      <c r="DT80" s="995"/>
      <c r="DU80" s="995"/>
      <c r="DV80" s="995"/>
      <c r="DW80" s="995"/>
      <c r="DX80" s="995"/>
      <c r="DY80" s="995"/>
      <c r="DZ80" s="995"/>
      <c r="EA80" s="995"/>
      <c r="EB80" s="995"/>
      <c r="EC80" s="995"/>
      <c r="ED80" s="995"/>
      <c r="EE80" s="995"/>
      <c r="EF80" s="995"/>
      <c r="EG80" s="995"/>
      <c r="EH80" s="995"/>
      <c r="EI80" s="995"/>
      <c r="EJ80" s="995"/>
      <c r="EK80" s="995"/>
      <c r="EL80" s="995"/>
      <c r="EM80" s="995"/>
    </row>
    <row r="81" spans="1:143" ht="95.25" customHeight="1">
      <c r="A81" s="185"/>
      <c r="B81" s="1033" t="s">
        <v>774</v>
      </c>
      <c r="C81" s="1033"/>
      <c r="D81" s="1033"/>
      <c r="E81" s="1033"/>
      <c r="F81" s="1033"/>
      <c r="G81" s="1033"/>
      <c r="H81" s="1033"/>
      <c r="I81" s="1033"/>
      <c r="J81" s="1033"/>
      <c r="K81" s="1033"/>
      <c r="L81" s="1033"/>
      <c r="M81" s="1033"/>
      <c r="N81" s="1033"/>
      <c r="O81" s="1033"/>
      <c r="P81" s="1033"/>
      <c r="Q81" s="1033"/>
      <c r="R81" s="1033"/>
      <c r="S81" s="1033"/>
      <c r="T81" s="1033"/>
      <c r="U81" s="1033"/>
      <c r="V81" s="1033"/>
      <c r="W81" s="1033"/>
      <c r="X81" s="1033"/>
      <c r="Y81" s="1033"/>
      <c r="Z81" s="1033"/>
      <c r="AA81" s="1033"/>
      <c r="AB81" s="1033"/>
      <c r="AC81" s="1033"/>
      <c r="AD81" s="1033"/>
      <c r="AE81" s="1033"/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/>
      <c r="AP81" s="1033"/>
      <c r="AQ81" s="1033"/>
      <c r="AR81" s="1033"/>
      <c r="AS81" s="1033"/>
      <c r="AT81" s="1033"/>
      <c r="AU81" s="1033"/>
      <c r="AV81" s="500"/>
      <c r="AW81" s="499"/>
      <c r="AX81" s="1033" t="s">
        <v>774</v>
      </c>
      <c r="AY81" s="1033"/>
      <c r="AZ81" s="1033"/>
      <c r="BA81" s="1033"/>
      <c r="BB81" s="1033"/>
      <c r="BC81" s="1033"/>
      <c r="BD81" s="1033"/>
      <c r="BE81" s="1033"/>
      <c r="BF81" s="1033"/>
      <c r="BG81" s="1033"/>
      <c r="BH81" s="1033"/>
      <c r="BI81" s="1033"/>
      <c r="BJ81" s="1033"/>
      <c r="BK81" s="1033"/>
      <c r="BL81" s="1033"/>
      <c r="BM81" s="1033"/>
      <c r="BN81" s="1033"/>
      <c r="BO81" s="1033"/>
      <c r="BP81" s="1033"/>
      <c r="BQ81" s="1033"/>
      <c r="BR81" s="1033"/>
      <c r="BS81" s="1033"/>
      <c r="BT81" s="1033"/>
      <c r="BU81" s="1033"/>
      <c r="BV81" s="1033"/>
      <c r="BW81" s="1033"/>
      <c r="BX81" s="1033"/>
      <c r="BY81" s="1033"/>
      <c r="BZ81" s="1033"/>
      <c r="CA81" s="1033"/>
      <c r="CB81" s="1033"/>
      <c r="CC81" s="1033"/>
      <c r="CD81" s="1033"/>
      <c r="CE81" s="1033"/>
      <c r="CF81" s="1033"/>
      <c r="CG81" s="1033"/>
      <c r="CH81" s="1033"/>
      <c r="CI81" s="1033"/>
      <c r="CJ81" s="1033"/>
      <c r="CK81" s="1033"/>
      <c r="CL81" s="1033"/>
      <c r="CM81" s="1033"/>
      <c r="CN81" s="1033"/>
      <c r="CO81" s="1033"/>
      <c r="CP81" s="1033"/>
      <c r="CQ81" s="1033"/>
      <c r="CR81" s="500"/>
      <c r="CS81" s="499"/>
      <c r="CT81" s="1033" t="s">
        <v>774</v>
      </c>
      <c r="CU81" s="1033"/>
      <c r="CV81" s="1033"/>
      <c r="CW81" s="1033"/>
      <c r="CX81" s="1033"/>
      <c r="CY81" s="1033"/>
      <c r="CZ81" s="1033"/>
      <c r="DA81" s="1033"/>
      <c r="DB81" s="1033"/>
      <c r="DC81" s="1033"/>
      <c r="DD81" s="1033"/>
      <c r="DE81" s="1033"/>
      <c r="DF81" s="1033"/>
      <c r="DG81" s="1033"/>
      <c r="DH81" s="1033"/>
      <c r="DI81" s="1033"/>
      <c r="DJ81" s="1033"/>
      <c r="DK81" s="1033"/>
      <c r="DL81" s="1033"/>
      <c r="DM81" s="1033"/>
      <c r="DN81" s="1033"/>
      <c r="DO81" s="1033"/>
      <c r="DP81" s="1033"/>
      <c r="DQ81" s="1033"/>
      <c r="DR81" s="1033"/>
      <c r="DS81" s="1033"/>
      <c r="DT81" s="1033"/>
      <c r="DU81" s="1033"/>
      <c r="DV81" s="1033"/>
      <c r="DW81" s="1033"/>
      <c r="DX81" s="1033"/>
      <c r="DY81" s="1033"/>
      <c r="DZ81" s="1033"/>
      <c r="EA81" s="1033"/>
      <c r="EB81" s="1033"/>
      <c r="EC81" s="1033"/>
      <c r="ED81" s="1033"/>
      <c r="EE81" s="1033"/>
      <c r="EF81" s="1033"/>
      <c r="EG81" s="1033"/>
      <c r="EH81" s="1033"/>
      <c r="EI81" s="1033"/>
      <c r="EJ81" s="1033"/>
      <c r="EK81" s="1033"/>
      <c r="EL81" s="1033"/>
      <c r="EM81" s="1033"/>
    </row>
    <row r="82" spans="1:143" ht="16.5">
      <c r="A82" s="185"/>
      <c r="B82" s="1034" t="s">
        <v>775</v>
      </c>
      <c r="C82" s="1034"/>
      <c r="D82" s="1034"/>
      <c r="E82" s="1034"/>
      <c r="F82" s="1034"/>
      <c r="G82" s="1034"/>
      <c r="H82" s="1034"/>
      <c r="I82" s="1034"/>
      <c r="J82" s="1034"/>
      <c r="K82" s="1034"/>
      <c r="L82" s="1034"/>
      <c r="M82" s="1034"/>
      <c r="N82" s="1034"/>
      <c r="O82" s="1034"/>
      <c r="P82" s="1034"/>
      <c r="Q82" s="1034"/>
      <c r="R82" s="1034"/>
      <c r="S82" s="1034"/>
      <c r="T82" s="1034"/>
      <c r="U82" s="1034"/>
      <c r="V82" s="1034"/>
      <c r="W82" s="1034"/>
      <c r="X82" s="1034"/>
      <c r="Y82" s="1034"/>
      <c r="Z82" s="1034"/>
      <c r="AA82" s="1034"/>
      <c r="AB82" s="1034"/>
      <c r="AC82" s="1034"/>
      <c r="AD82" s="1034"/>
      <c r="AE82" s="1034"/>
      <c r="AF82" s="1034"/>
      <c r="AG82" s="1034"/>
      <c r="AH82" s="1034"/>
      <c r="AI82" s="1034"/>
      <c r="AJ82" s="1034"/>
      <c r="AK82" s="1034"/>
      <c r="AL82" s="1034"/>
      <c r="AM82" s="1034"/>
      <c r="AN82" s="1034"/>
      <c r="AO82" s="1034"/>
      <c r="AP82" s="1034"/>
      <c r="AQ82" s="1034"/>
      <c r="AR82" s="1034"/>
      <c r="AS82" s="1034"/>
      <c r="AT82" s="1034"/>
      <c r="AU82" s="1034"/>
      <c r="AW82" s="185"/>
      <c r="AX82" s="1034" t="s">
        <v>775</v>
      </c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/>
      <c r="BL82" s="1034"/>
      <c r="BM82" s="1034"/>
      <c r="BN82" s="1034"/>
      <c r="BO82" s="1034"/>
      <c r="BP82" s="1034"/>
      <c r="BQ82" s="1034"/>
      <c r="BR82" s="1034"/>
      <c r="BS82" s="1034"/>
      <c r="BT82" s="1034"/>
      <c r="BU82" s="1034"/>
      <c r="BV82" s="1034"/>
      <c r="BW82" s="1034"/>
      <c r="BX82" s="1034"/>
      <c r="BY82" s="1034"/>
      <c r="BZ82" s="1034"/>
      <c r="CA82" s="1034"/>
      <c r="CB82" s="1034"/>
      <c r="CC82" s="1034"/>
      <c r="CD82" s="1034"/>
      <c r="CE82" s="1034"/>
      <c r="CF82" s="1034"/>
      <c r="CG82" s="1034"/>
      <c r="CH82" s="1034"/>
      <c r="CI82" s="1034"/>
      <c r="CJ82" s="1034"/>
      <c r="CK82" s="1034"/>
      <c r="CL82" s="1034"/>
      <c r="CM82" s="1034"/>
      <c r="CN82" s="1034"/>
      <c r="CO82" s="1034"/>
      <c r="CP82" s="1034"/>
      <c r="CQ82" s="1034"/>
      <c r="CS82" s="185"/>
      <c r="CT82" s="1034" t="s">
        <v>775</v>
      </c>
      <c r="CU82" s="1034"/>
      <c r="CV82" s="1034"/>
      <c r="CW82" s="1034"/>
      <c r="CX82" s="1034"/>
      <c r="CY82" s="1034"/>
      <c r="CZ82" s="1034"/>
      <c r="DA82" s="1034"/>
      <c r="DB82" s="1034"/>
      <c r="DC82" s="1034"/>
      <c r="DD82" s="1034"/>
      <c r="DE82" s="1034"/>
      <c r="DF82" s="1034"/>
      <c r="DG82" s="1034"/>
      <c r="DH82" s="1034"/>
      <c r="DI82" s="1034"/>
      <c r="DJ82" s="1034"/>
      <c r="DK82" s="1034"/>
      <c r="DL82" s="1034"/>
      <c r="DM82" s="1034"/>
      <c r="DN82" s="1034"/>
      <c r="DO82" s="1034"/>
      <c r="DP82" s="1034"/>
      <c r="DQ82" s="1034"/>
      <c r="DR82" s="1034"/>
      <c r="DS82" s="1034"/>
      <c r="DT82" s="1034"/>
      <c r="DU82" s="1034"/>
      <c r="DV82" s="1034"/>
      <c r="DW82" s="1034"/>
      <c r="DX82" s="1034"/>
      <c r="DY82" s="1034"/>
      <c r="DZ82" s="1034"/>
      <c r="EA82" s="1034"/>
      <c r="EB82" s="1034"/>
      <c r="EC82" s="1034"/>
      <c r="ED82" s="1034"/>
      <c r="EE82" s="1034"/>
      <c r="EF82" s="1034"/>
      <c r="EG82" s="1034"/>
      <c r="EH82" s="1034"/>
      <c r="EI82" s="1034"/>
      <c r="EJ82" s="1034"/>
      <c r="EK82" s="1034"/>
      <c r="EL82" s="1034"/>
      <c r="EM82" s="1034"/>
    </row>
    <row r="83" spans="1:143" ht="18.75" customHeight="1">
      <c r="A83" s="185"/>
      <c r="B83" s="197"/>
      <c r="C83" s="197"/>
      <c r="D83" s="992" t="s">
        <v>654</v>
      </c>
      <c r="E83" s="992"/>
      <c r="F83" s="995" t="s">
        <v>649</v>
      </c>
      <c r="G83" s="995"/>
      <c r="H83" s="995"/>
      <c r="I83" s="995"/>
      <c r="J83" s="995"/>
      <c r="K83" s="995"/>
      <c r="L83" s="995"/>
      <c r="M83" s="995"/>
      <c r="N83" s="995"/>
      <c r="O83" s="995"/>
      <c r="P83" s="995"/>
      <c r="Q83" s="995"/>
      <c r="R83" s="995"/>
      <c r="S83" s="995"/>
      <c r="T83" s="995"/>
      <c r="U83" s="995"/>
      <c r="V83" s="995"/>
      <c r="W83" s="995"/>
      <c r="X83" s="995"/>
      <c r="Y83" s="995"/>
      <c r="Z83" s="995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W83" s="185"/>
      <c r="AX83" s="197"/>
      <c r="AY83" s="197"/>
      <c r="AZ83" s="992" t="s">
        <v>654</v>
      </c>
      <c r="BA83" s="992"/>
      <c r="BB83" s="995" t="s">
        <v>649</v>
      </c>
      <c r="BC83" s="995"/>
      <c r="BD83" s="995"/>
      <c r="BE83" s="995"/>
      <c r="BF83" s="995"/>
      <c r="BG83" s="995"/>
      <c r="BH83" s="995"/>
      <c r="BI83" s="995"/>
      <c r="BJ83" s="995"/>
      <c r="BK83" s="995"/>
      <c r="BL83" s="995"/>
      <c r="BM83" s="995"/>
      <c r="BN83" s="995"/>
      <c r="BO83" s="995"/>
      <c r="BP83" s="995"/>
      <c r="BQ83" s="995"/>
      <c r="BR83" s="995"/>
      <c r="BS83" s="995"/>
      <c r="BT83" s="995"/>
      <c r="BU83" s="995"/>
      <c r="BV83" s="995"/>
      <c r="BW83" s="995"/>
      <c r="BX83" s="995"/>
      <c r="BY83" s="995"/>
      <c r="BZ83" s="995"/>
      <c r="CA83" s="995"/>
      <c r="CB83" s="995"/>
      <c r="CC83" s="995"/>
      <c r="CD83" s="995"/>
      <c r="CE83" s="995"/>
      <c r="CF83" s="995"/>
      <c r="CG83" s="995"/>
      <c r="CH83" s="995"/>
      <c r="CI83" s="995"/>
      <c r="CJ83" s="995"/>
      <c r="CK83" s="995"/>
      <c r="CL83" s="995"/>
      <c r="CM83" s="995"/>
      <c r="CN83" s="995"/>
      <c r="CO83" s="995"/>
      <c r="CP83" s="995"/>
      <c r="CQ83" s="995"/>
      <c r="CS83" s="185"/>
      <c r="CT83" s="197"/>
      <c r="CU83" s="197"/>
      <c r="CV83" s="992" t="s">
        <v>654</v>
      </c>
      <c r="CW83" s="992"/>
      <c r="CX83" s="995" t="s">
        <v>649</v>
      </c>
      <c r="CY83" s="995"/>
      <c r="CZ83" s="995"/>
      <c r="DA83" s="995"/>
      <c r="DB83" s="995"/>
      <c r="DC83" s="995"/>
      <c r="DD83" s="995"/>
      <c r="DE83" s="995"/>
      <c r="DF83" s="995"/>
      <c r="DG83" s="995"/>
      <c r="DH83" s="995"/>
      <c r="DI83" s="995"/>
      <c r="DJ83" s="995"/>
      <c r="DK83" s="995"/>
      <c r="DL83" s="995"/>
      <c r="DM83" s="995"/>
      <c r="DN83" s="995"/>
      <c r="DO83" s="995"/>
      <c r="DP83" s="995"/>
      <c r="DQ83" s="995"/>
      <c r="DR83" s="995"/>
      <c r="DS83" s="995"/>
      <c r="DT83" s="995"/>
      <c r="DU83" s="995"/>
      <c r="DV83" s="995"/>
      <c r="DW83" s="995"/>
      <c r="DX83" s="995"/>
      <c r="DY83" s="995"/>
      <c r="DZ83" s="995"/>
      <c r="EA83" s="995"/>
      <c r="EB83" s="995"/>
      <c r="EC83" s="995"/>
      <c r="ED83" s="995"/>
      <c r="EE83" s="995"/>
      <c r="EF83" s="995"/>
      <c r="EG83" s="995"/>
      <c r="EH83" s="995"/>
      <c r="EI83" s="995"/>
      <c r="EJ83" s="995"/>
      <c r="EK83" s="995"/>
      <c r="EL83" s="995"/>
      <c r="EM83" s="995"/>
    </row>
    <row r="84" spans="1:143" ht="37.5" customHeight="1">
      <c r="A84" s="185"/>
      <c r="B84" s="1030" t="s">
        <v>650</v>
      </c>
      <c r="C84" s="1030"/>
      <c r="D84" s="1030"/>
      <c r="E84" s="1030"/>
      <c r="F84" s="1030"/>
      <c r="G84" s="1030"/>
      <c r="H84" s="1030"/>
      <c r="I84" s="1030"/>
      <c r="J84" s="1030"/>
      <c r="K84" s="1030"/>
      <c r="L84" s="1030"/>
      <c r="M84" s="1030"/>
      <c r="N84" s="1030"/>
      <c r="O84" s="1030"/>
      <c r="P84" s="1030"/>
      <c r="Q84" s="1030"/>
      <c r="R84" s="1030"/>
      <c r="S84" s="1030"/>
      <c r="T84" s="1030"/>
      <c r="U84" s="1030"/>
      <c r="V84" s="1030"/>
      <c r="W84" s="1030"/>
      <c r="X84" s="1030"/>
      <c r="Y84" s="1030"/>
      <c r="Z84" s="1030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W84" s="185"/>
      <c r="AX84" s="1030" t="s">
        <v>650</v>
      </c>
      <c r="AY84" s="1030"/>
      <c r="AZ84" s="1030"/>
      <c r="BA84" s="1030"/>
      <c r="BB84" s="1030"/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  <c r="BT84" s="1030"/>
      <c r="BU84" s="1030"/>
      <c r="BV84" s="1030"/>
      <c r="BW84" s="1030"/>
      <c r="BX84" s="1030"/>
      <c r="BY84" s="1030"/>
      <c r="BZ84" s="1030"/>
      <c r="CA84" s="1030"/>
      <c r="CB84" s="1030"/>
      <c r="CC84" s="1030"/>
      <c r="CD84" s="1030"/>
      <c r="CE84" s="1030"/>
      <c r="CF84" s="1030"/>
      <c r="CG84" s="1030"/>
      <c r="CH84" s="1030"/>
      <c r="CI84" s="1030"/>
      <c r="CJ84" s="1030"/>
      <c r="CK84" s="1030"/>
      <c r="CL84" s="1030"/>
      <c r="CM84" s="1030"/>
      <c r="CN84" s="1030"/>
      <c r="CO84" s="1030"/>
      <c r="CP84" s="1030"/>
      <c r="CQ84" s="1030"/>
      <c r="CS84" s="185"/>
      <c r="CT84" s="1030" t="s">
        <v>650</v>
      </c>
      <c r="CU84" s="1030"/>
      <c r="CV84" s="1030"/>
      <c r="CW84" s="1030"/>
      <c r="CX84" s="1030"/>
      <c r="CY84" s="1030"/>
      <c r="CZ84" s="1030"/>
      <c r="DA84" s="1030"/>
      <c r="DB84" s="1030"/>
      <c r="DC84" s="1030"/>
      <c r="DD84" s="1030"/>
      <c r="DE84" s="1030"/>
      <c r="DF84" s="1030"/>
      <c r="DG84" s="1030"/>
      <c r="DH84" s="1030"/>
      <c r="DI84" s="1030"/>
      <c r="DJ84" s="1030"/>
      <c r="DK84" s="1030"/>
      <c r="DL84" s="1030"/>
      <c r="DM84" s="1030"/>
      <c r="DN84" s="1030"/>
      <c r="DO84" s="1030"/>
      <c r="DP84" s="1030"/>
      <c r="DQ84" s="1030"/>
      <c r="DR84" s="1030"/>
      <c r="DS84" s="1030"/>
      <c r="DT84" s="1030"/>
      <c r="DU84" s="1030"/>
      <c r="DV84" s="1030"/>
      <c r="DW84" s="1030"/>
      <c r="DX84" s="1030"/>
      <c r="DY84" s="1030"/>
      <c r="DZ84" s="1030"/>
      <c r="EA84" s="1030"/>
      <c r="EB84" s="1030"/>
      <c r="EC84" s="1030"/>
      <c r="ED84" s="1030"/>
      <c r="EE84" s="1030"/>
      <c r="EF84" s="1030"/>
      <c r="EG84" s="1030"/>
      <c r="EH84" s="1030"/>
      <c r="EI84" s="1030"/>
      <c r="EJ84" s="1030"/>
      <c r="EK84" s="1030"/>
      <c r="EL84" s="1030"/>
      <c r="EM84" s="1030"/>
    </row>
    <row r="85" spans="1:143" ht="18.75" customHeight="1">
      <c r="A85" s="185"/>
      <c r="B85" s="197"/>
      <c r="C85" s="197"/>
      <c r="D85" s="992" t="s">
        <v>658</v>
      </c>
      <c r="E85" s="992"/>
      <c r="F85" s="995" t="s">
        <v>651</v>
      </c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95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W85" s="185"/>
      <c r="AX85" s="197"/>
      <c r="AY85" s="197"/>
      <c r="AZ85" s="992" t="s">
        <v>658</v>
      </c>
      <c r="BA85" s="992"/>
      <c r="BB85" s="995" t="s">
        <v>651</v>
      </c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  <c r="BT85" s="995"/>
      <c r="BU85" s="995"/>
      <c r="BV85" s="995"/>
      <c r="BW85" s="995"/>
      <c r="BX85" s="995"/>
      <c r="BY85" s="995"/>
      <c r="BZ85" s="995"/>
      <c r="CA85" s="995"/>
      <c r="CB85" s="995"/>
      <c r="CC85" s="995"/>
      <c r="CD85" s="995"/>
      <c r="CE85" s="995"/>
      <c r="CF85" s="995"/>
      <c r="CG85" s="995"/>
      <c r="CH85" s="995"/>
      <c r="CI85" s="995"/>
      <c r="CJ85" s="995"/>
      <c r="CK85" s="995"/>
      <c r="CL85" s="995"/>
      <c r="CM85" s="995"/>
      <c r="CN85" s="995"/>
      <c r="CO85" s="995"/>
      <c r="CP85" s="995"/>
      <c r="CQ85" s="995"/>
      <c r="CS85" s="185"/>
      <c r="CT85" s="197"/>
      <c r="CU85" s="197"/>
      <c r="CV85" s="992" t="s">
        <v>658</v>
      </c>
      <c r="CW85" s="992"/>
      <c r="CX85" s="995" t="s">
        <v>651</v>
      </c>
      <c r="CY85" s="995"/>
      <c r="CZ85" s="995"/>
      <c r="DA85" s="995"/>
      <c r="DB85" s="995"/>
      <c r="DC85" s="995"/>
      <c r="DD85" s="995"/>
      <c r="DE85" s="995"/>
      <c r="DF85" s="995"/>
      <c r="DG85" s="995"/>
      <c r="DH85" s="995"/>
      <c r="DI85" s="995"/>
      <c r="DJ85" s="995"/>
      <c r="DK85" s="995"/>
      <c r="DL85" s="995"/>
      <c r="DM85" s="995"/>
      <c r="DN85" s="995"/>
      <c r="DO85" s="995"/>
      <c r="DP85" s="995"/>
      <c r="DQ85" s="995"/>
      <c r="DR85" s="995"/>
      <c r="DS85" s="995"/>
      <c r="DT85" s="995"/>
      <c r="DU85" s="995"/>
      <c r="DV85" s="995"/>
      <c r="DW85" s="995"/>
      <c r="DX85" s="995"/>
      <c r="DY85" s="995"/>
      <c r="DZ85" s="995"/>
      <c r="EA85" s="995"/>
      <c r="EB85" s="995"/>
      <c r="EC85" s="995"/>
      <c r="ED85" s="995"/>
      <c r="EE85" s="995"/>
      <c r="EF85" s="995"/>
      <c r="EG85" s="995"/>
      <c r="EH85" s="995"/>
      <c r="EI85" s="995"/>
      <c r="EJ85" s="995"/>
      <c r="EK85" s="995"/>
      <c r="EL85" s="995"/>
      <c r="EM85" s="995"/>
    </row>
    <row r="86" spans="1:143" ht="38.25" customHeight="1">
      <c r="A86" s="185"/>
      <c r="B86" s="1030" t="s">
        <v>652</v>
      </c>
      <c r="C86" s="1030"/>
      <c r="D86" s="1030"/>
      <c r="E86" s="1030"/>
      <c r="F86" s="1030"/>
      <c r="G86" s="1030"/>
      <c r="H86" s="1030"/>
      <c r="I86" s="1030"/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W86" s="185"/>
      <c r="AX86" s="1030" t="s">
        <v>652</v>
      </c>
      <c r="AY86" s="1030"/>
      <c r="AZ86" s="1030"/>
      <c r="BA86" s="1030"/>
      <c r="BB86" s="1030"/>
      <c r="BC86" s="1030"/>
      <c r="BD86" s="1030"/>
      <c r="BE86" s="1030"/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85"/>
      <c r="CT86" s="1030" t="s">
        <v>652</v>
      </c>
      <c r="CU86" s="1030"/>
      <c r="CV86" s="1030"/>
      <c r="CW86" s="1030"/>
      <c r="CX86" s="1030"/>
      <c r="CY86" s="1030"/>
      <c r="CZ86" s="1030"/>
      <c r="DA86" s="1030"/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16.5">
      <c r="A87" s="185"/>
      <c r="B87" s="1034" t="s">
        <v>664</v>
      </c>
      <c r="C87" s="1034"/>
      <c r="D87" s="1034"/>
      <c r="E87" s="1034"/>
      <c r="F87" s="1034"/>
      <c r="G87" s="1034"/>
      <c r="H87" s="1034"/>
      <c r="I87" s="1034"/>
      <c r="J87" s="1034"/>
      <c r="K87" s="1034"/>
      <c r="L87" s="1034"/>
      <c r="M87" s="1034"/>
      <c r="N87" s="1034"/>
      <c r="O87" s="1034"/>
      <c r="P87" s="1034"/>
      <c r="Q87" s="1034"/>
      <c r="R87" s="1034"/>
      <c r="S87" s="1034"/>
      <c r="T87" s="1034"/>
      <c r="U87" s="1034"/>
      <c r="V87" s="1034"/>
      <c r="W87" s="1034"/>
      <c r="X87" s="1034"/>
      <c r="Y87" s="1034"/>
      <c r="Z87" s="1034"/>
      <c r="AA87" s="1034"/>
      <c r="AB87" s="1034"/>
      <c r="AC87" s="1034"/>
      <c r="AD87" s="1034"/>
      <c r="AE87" s="1034"/>
      <c r="AF87" s="1034"/>
      <c r="AG87" s="1034"/>
      <c r="AH87" s="1034"/>
      <c r="AI87" s="1034"/>
      <c r="AJ87" s="1034"/>
      <c r="AK87" s="1034"/>
      <c r="AL87" s="1034"/>
      <c r="AM87" s="1034"/>
      <c r="AN87" s="1034"/>
      <c r="AO87" s="1034"/>
      <c r="AP87" s="1034"/>
      <c r="AQ87" s="1034"/>
      <c r="AR87" s="1034"/>
      <c r="AS87" s="1034"/>
      <c r="AT87" s="1034"/>
      <c r="AU87" s="1034"/>
      <c r="AW87" s="185"/>
      <c r="AX87" s="1034" t="s">
        <v>664</v>
      </c>
      <c r="AY87" s="1034"/>
      <c r="AZ87" s="1034"/>
      <c r="BA87" s="1034"/>
      <c r="BB87" s="1034"/>
      <c r="BC87" s="1034"/>
      <c r="BD87" s="1034"/>
      <c r="BE87" s="1034"/>
      <c r="BF87" s="1034"/>
      <c r="BG87" s="1034"/>
      <c r="BH87" s="1034"/>
      <c r="BI87" s="1034"/>
      <c r="BJ87" s="1034"/>
      <c r="BK87" s="1034"/>
      <c r="BL87" s="1034"/>
      <c r="BM87" s="1034"/>
      <c r="BN87" s="1034"/>
      <c r="BO87" s="1034"/>
      <c r="BP87" s="1034"/>
      <c r="BQ87" s="1034"/>
      <c r="BR87" s="1034"/>
      <c r="BS87" s="1034"/>
      <c r="BT87" s="1034"/>
      <c r="BU87" s="1034"/>
      <c r="BV87" s="1034"/>
      <c r="BW87" s="1034"/>
      <c r="BX87" s="1034"/>
      <c r="BY87" s="1034"/>
      <c r="BZ87" s="1034"/>
      <c r="CA87" s="1034"/>
      <c r="CB87" s="1034"/>
      <c r="CC87" s="1034"/>
      <c r="CD87" s="1034"/>
      <c r="CE87" s="1034"/>
      <c r="CF87" s="1034"/>
      <c r="CG87" s="1034"/>
      <c r="CH87" s="1034"/>
      <c r="CI87" s="1034"/>
      <c r="CJ87" s="1034"/>
      <c r="CK87" s="1034"/>
      <c r="CL87" s="1034"/>
      <c r="CM87" s="1034"/>
      <c r="CN87" s="1034"/>
      <c r="CO87" s="1034"/>
      <c r="CP87" s="1034"/>
      <c r="CQ87" s="1034"/>
      <c r="CS87" s="185"/>
      <c r="CT87" s="1034" t="s">
        <v>664</v>
      </c>
      <c r="CU87" s="1034"/>
      <c r="CV87" s="1034"/>
      <c r="CW87" s="1034"/>
      <c r="CX87" s="1034"/>
      <c r="CY87" s="1034"/>
      <c r="CZ87" s="1034"/>
      <c r="DA87" s="1034"/>
      <c r="DB87" s="1034"/>
      <c r="DC87" s="1034"/>
      <c r="DD87" s="1034"/>
      <c r="DE87" s="1034"/>
      <c r="DF87" s="1034"/>
      <c r="DG87" s="1034"/>
      <c r="DH87" s="1034"/>
      <c r="DI87" s="1034"/>
      <c r="DJ87" s="1034"/>
      <c r="DK87" s="1034"/>
      <c r="DL87" s="1034"/>
      <c r="DM87" s="1034"/>
      <c r="DN87" s="1034"/>
      <c r="DO87" s="1034"/>
      <c r="DP87" s="1034"/>
      <c r="DQ87" s="1034"/>
      <c r="DR87" s="1034"/>
      <c r="DS87" s="1034"/>
      <c r="DT87" s="1034"/>
      <c r="DU87" s="1034"/>
      <c r="DV87" s="1034"/>
      <c r="DW87" s="1034"/>
      <c r="DX87" s="1034"/>
      <c r="DY87" s="1034"/>
      <c r="DZ87" s="1034"/>
      <c r="EA87" s="1034"/>
      <c r="EB87" s="1034"/>
      <c r="EC87" s="1034"/>
      <c r="ED87" s="1034"/>
      <c r="EE87" s="1034"/>
      <c r="EF87" s="1034"/>
      <c r="EG87" s="1034"/>
      <c r="EH87" s="1034"/>
      <c r="EI87" s="1034"/>
      <c r="EJ87" s="1034"/>
      <c r="EK87" s="1034"/>
      <c r="EL87" s="1034"/>
      <c r="EM87" s="1034"/>
    </row>
    <row r="88" spans="1:143" ht="18.75" customHeight="1">
      <c r="A88" s="185"/>
      <c r="B88" s="197"/>
      <c r="C88" s="197"/>
      <c r="D88" s="1035" t="s">
        <v>665</v>
      </c>
      <c r="E88" s="1035"/>
      <c r="F88" s="995" t="s">
        <v>669</v>
      </c>
      <c r="G88" s="995"/>
      <c r="H88" s="995"/>
      <c r="I88" s="995"/>
      <c r="J88" s="995"/>
      <c r="K88" s="995"/>
      <c r="L88" s="995"/>
      <c r="M88" s="995"/>
      <c r="N88" s="995"/>
      <c r="O88" s="995"/>
      <c r="P88" s="995"/>
      <c r="Q88" s="995"/>
      <c r="R88" s="995"/>
      <c r="S88" s="995"/>
      <c r="T88" s="995"/>
      <c r="U88" s="995"/>
      <c r="V88" s="995"/>
      <c r="W88" s="995"/>
      <c r="X88" s="995"/>
      <c r="Y88" s="995"/>
      <c r="Z88" s="995"/>
      <c r="AA88" s="995"/>
      <c r="AB88" s="995"/>
      <c r="AC88" s="995"/>
      <c r="AD88" s="995"/>
      <c r="AE88" s="995"/>
      <c r="AF88" s="995"/>
      <c r="AG88" s="995"/>
      <c r="AH88" s="995"/>
      <c r="AI88" s="995"/>
      <c r="AJ88" s="995"/>
      <c r="AK88" s="995"/>
      <c r="AL88" s="995"/>
      <c r="AM88" s="995"/>
      <c r="AN88" s="995"/>
      <c r="AO88" s="995"/>
      <c r="AP88" s="995"/>
      <c r="AQ88" s="995"/>
      <c r="AR88" s="995"/>
      <c r="AS88" s="995"/>
      <c r="AT88" s="995"/>
      <c r="AU88" s="995"/>
      <c r="AW88" s="185"/>
      <c r="AX88" s="197"/>
      <c r="AY88" s="197"/>
      <c r="AZ88" s="1035" t="s">
        <v>665</v>
      </c>
      <c r="BA88" s="1035"/>
      <c r="BB88" s="995" t="s">
        <v>669</v>
      </c>
      <c r="BC88" s="995"/>
      <c r="BD88" s="995"/>
      <c r="BE88" s="995"/>
      <c r="BF88" s="995"/>
      <c r="BG88" s="995"/>
      <c r="BH88" s="995"/>
      <c r="BI88" s="995"/>
      <c r="BJ88" s="995"/>
      <c r="BK88" s="995"/>
      <c r="BL88" s="995"/>
      <c r="BM88" s="995"/>
      <c r="BN88" s="995"/>
      <c r="BO88" s="995"/>
      <c r="BP88" s="995"/>
      <c r="BQ88" s="995"/>
      <c r="BR88" s="995"/>
      <c r="BS88" s="995"/>
      <c r="BT88" s="995"/>
      <c r="BU88" s="995"/>
      <c r="BV88" s="995"/>
      <c r="BW88" s="995"/>
      <c r="BX88" s="995"/>
      <c r="BY88" s="995"/>
      <c r="BZ88" s="995"/>
      <c r="CA88" s="995"/>
      <c r="CB88" s="995"/>
      <c r="CC88" s="995"/>
      <c r="CD88" s="995"/>
      <c r="CE88" s="995"/>
      <c r="CF88" s="995"/>
      <c r="CG88" s="995"/>
      <c r="CH88" s="995"/>
      <c r="CI88" s="995"/>
      <c r="CJ88" s="995"/>
      <c r="CK88" s="995"/>
      <c r="CL88" s="995"/>
      <c r="CM88" s="995"/>
      <c r="CN88" s="995"/>
      <c r="CO88" s="995"/>
      <c r="CP88" s="995"/>
      <c r="CQ88" s="995"/>
      <c r="CS88" s="185"/>
      <c r="CT88" s="197"/>
      <c r="CU88" s="197"/>
      <c r="CV88" s="1035" t="s">
        <v>665</v>
      </c>
      <c r="CW88" s="1035"/>
      <c r="CX88" s="995" t="s">
        <v>669</v>
      </c>
      <c r="CY88" s="995"/>
      <c r="CZ88" s="995"/>
      <c r="DA88" s="995"/>
      <c r="DB88" s="995"/>
      <c r="DC88" s="995"/>
      <c r="DD88" s="995"/>
      <c r="DE88" s="995"/>
      <c r="DF88" s="995"/>
      <c r="DG88" s="995"/>
      <c r="DH88" s="995"/>
      <c r="DI88" s="995"/>
      <c r="DJ88" s="995"/>
      <c r="DK88" s="995"/>
      <c r="DL88" s="995"/>
      <c r="DM88" s="995"/>
      <c r="DN88" s="995"/>
      <c r="DO88" s="995"/>
      <c r="DP88" s="995"/>
      <c r="DQ88" s="995"/>
      <c r="DR88" s="995"/>
      <c r="DS88" s="995"/>
      <c r="DT88" s="995"/>
      <c r="DU88" s="995"/>
      <c r="DV88" s="995"/>
      <c r="DW88" s="995"/>
      <c r="DX88" s="995"/>
      <c r="DY88" s="995"/>
      <c r="DZ88" s="995"/>
      <c r="EA88" s="995"/>
      <c r="EB88" s="995"/>
      <c r="EC88" s="995"/>
      <c r="ED88" s="995"/>
      <c r="EE88" s="995"/>
      <c r="EF88" s="995"/>
      <c r="EG88" s="995"/>
      <c r="EH88" s="995"/>
      <c r="EI88" s="995"/>
      <c r="EJ88" s="995"/>
      <c r="EK88" s="995"/>
      <c r="EL88" s="995"/>
      <c r="EM88" s="995"/>
    </row>
    <row r="89" spans="1:143" ht="39.75" customHeight="1">
      <c r="A89" s="185"/>
      <c r="B89" s="1030" t="s">
        <v>670</v>
      </c>
      <c r="C89" s="1030"/>
      <c r="D89" s="1030"/>
      <c r="E89" s="1030"/>
      <c r="F89" s="1030"/>
      <c r="G89" s="1030"/>
      <c r="H89" s="1030"/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W89" s="185"/>
      <c r="AX89" s="1030" t="s">
        <v>670</v>
      </c>
      <c r="AY89" s="1030"/>
      <c r="AZ89" s="1030"/>
      <c r="BA89" s="1030"/>
      <c r="BB89" s="1030"/>
      <c r="BC89" s="1030"/>
      <c r="BD89" s="1030"/>
      <c r="BE89" s="1030"/>
      <c r="BF89" s="1030"/>
      <c r="BG89" s="1030"/>
      <c r="BH89" s="1030"/>
      <c r="BI89" s="1030"/>
      <c r="BJ89" s="1030"/>
      <c r="BK89" s="1030"/>
      <c r="BL89" s="1030"/>
      <c r="BM89" s="1030"/>
      <c r="BN89" s="1030"/>
      <c r="BO89" s="1030"/>
      <c r="BP89" s="1030"/>
      <c r="BQ89" s="1030"/>
      <c r="BR89" s="1030"/>
      <c r="BS89" s="1030"/>
      <c r="BT89" s="1030"/>
      <c r="BU89" s="1030"/>
      <c r="BV89" s="1030"/>
      <c r="BW89" s="1030"/>
      <c r="BX89" s="1030"/>
      <c r="BY89" s="1030"/>
      <c r="BZ89" s="1030"/>
      <c r="CA89" s="1030"/>
      <c r="CB89" s="1030"/>
      <c r="CC89" s="1030"/>
      <c r="CD89" s="1030"/>
      <c r="CE89" s="1030"/>
      <c r="CF89" s="1030"/>
      <c r="CG89" s="1030"/>
      <c r="CH89" s="1030"/>
      <c r="CI89" s="1030"/>
      <c r="CJ89" s="1030"/>
      <c r="CK89" s="1030"/>
      <c r="CL89" s="1030"/>
      <c r="CM89" s="1030"/>
      <c r="CN89" s="1030"/>
      <c r="CO89" s="1030"/>
      <c r="CP89" s="1030"/>
      <c r="CQ89" s="1030"/>
      <c r="CS89" s="185"/>
      <c r="CT89" s="1030" t="s">
        <v>670</v>
      </c>
      <c r="CU89" s="1030"/>
      <c r="CV89" s="1030"/>
      <c r="CW89" s="1030"/>
      <c r="CX89" s="1030"/>
      <c r="CY89" s="1030"/>
      <c r="CZ89" s="1030"/>
      <c r="DA89" s="1030"/>
      <c r="DB89" s="1030"/>
      <c r="DC89" s="1030"/>
      <c r="DD89" s="1030"/>
      <c r="DE89" s="1030"/>
      <c r="DF89" s="1030"/>
      <c r="DG89" s="1030"/>
      <c r="DH89" s="1030"/>
      <c r="DI89" s="1030"/>
      <c r="DJ89" s="1030"/>
      <c r="DK89" s="1030"/>
      <c r="DL89" s="1030"/>
      <c r="DM89" s="1030"/>
      <c r="DN89" s="1030"/>
      <c r="DO89" s="1030"/>
      <c r="DP89" s="1030"/>
      <c r="DQ89" s="1030"/>
      <c r="DR89" s="1030"/>
      <c r="DS89" s="1030"/>
      <c r="DT89" s="1030"/>
      <c r="DU89" s="1030"/>
      <c r="DV89" s="1030"/>
      <c r="DW89" s="1030"/>
      <c r="DX89" s="1030"/>
      <c r="DY89" s="1030"/>
      <c r="DZ89" s="1030"/>
      <c r="EA89" s="1030"/>
      <c r="EB89" s="1030"/>
      <c r="EC89" s="1030"/>
      <c r="ED89" s="1030"/>
      <c r="EE89" s="1030"/>
      <c r="EF89" s="1030"/>
      <c r="EG89" s="1030"/>
      <c r="EH89" s="1030"/>
      <c r="EI89" s="1030"/>
      <c r="EJ89" s="1030"/>
      <c r="EK89" s="1030"/>
      <c r="EL89" s="1030"/>
      <c r="EM89" s="1030"/>
    </row>
    <row r="90" spans="1:143" ht="18.75" customHeight="1">
      <c r="A90" s="185"/>
      <c r="B90" s="197"/>
      <c r="C90" s="197"/>
      <c r="D90" s="992" t="s">
        <v>668</v>
      </c>
      <c r="E90" s="992"/>
      <c r="F90" s="995" t="s">
        <v>776</v>
      </c>
      <c r="G90" s="995"/>
      <c r="H90" s="995"/>
      <c r="I90" s="995"/>
      <c r="J90" s="995"/>
      <c r="K90" s="995"/>
      <c r="L90" s="995"/>
      <c r="M90" s="995"/>
      <c r="N90" s="995"/>
      <c r="O90" s="995"/>
      <c r="P90" s="995"/>
      <c r="Q90" s="995"/>
      <c r="R90" s="995"/>
      <c r="S90" s="995"/>
      <c r="T90" s="995"/>
      <c r="U90" s="995"/>
      <c r="V90" s="995"/>
      <c r="W90" s="995"/>
      <c r="X90" s="995"/>
      <c r="Y90" s="995"/>
      <c r="Z90" s="995"/>
      <c r="AA90" s="995"/>
      <c r="AB90" s="995"/>
      <c r="AC90" s="995"/>
      <c r="AD90" s="995"/>
      <c r="AE90" s="995"/>
      <c r="AF90" s="995"/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W90" s="185"/>
      <c r="AX90" s="197"/>
      <c r="AY90" s="197"/>
      <c r="AZ90" s="992" t="s">
        <v>668</v>
      </c>
      <c r="BA90" s="992"/>
      <c r="BB90" s="995" t="s">
        <v>776</v>
      </c>
      <c r="BC90" s="995"/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  <c r="BT90" s="995"/>
      <c r="BU90" s="995"/>
      <c r="BV90" s="995"/>
      <c r="BW90" s="995"/>
      <c r="BX90" s="995"/>
      <c r="BY90" s="995"/>
      <c r="BZ90" s="995"/>
      <c r="CA90" s="995"/>
      <c r="CB90" s="995"/>
      <c r="CC90" s="995"/>
      <c r="CD90" s="995"/>
      <c r="CE90" s="995"/>
      <c r="CF90" s="995"/>
      <c r="CG90" s="995"/>
      <c r="CH90" s="995"/>
      <c r="CI90" s="995"/>
      <c r="CJ90" s="995"/>
      <c r="CK90" s="995"/>
      <c r="CL90" s="995"/>
      <c r="CM90" s="995"/>
      <c r="CN90" s="995"/>
      <c r="CO90" s="995"/>
      <c r="CP90" s="995"/>
      <c r="CQ90" s="995"/>
      <c r="CS90" s="185"/>
      <c r="CT90" s="197"/>
      <c r="CU90" s="197"/>
      <c r="CV90" s="992" t="s">
        <v>668</v>
      </c>
      <c r="CW90" s="992"/>
      <c r="CX90" s="995" t="s">
        <v>776</v>
      </c>
      <c r="CY90" s="995"/>
      <c r="CZ90" s="995"/>
      <c r="DA90" s="995"/>
      <c r="DB90" s="995"/>
      <c r="DC90" s="995"/>
      <c r="DD90" s="995"/>
      <c r="DE90" s="995"/>
      <c r="DF90" s="995"/>
      <c r="DG90" s="995"/>
      <c r="DH90" s="995"/>
      <c r="DI90" s="995"/>
      <c r="DJ90" s="995"/>
      <c r="DK90" s="995"/>
      <c r="DL90" s="995"/>
      <c r="DM90" s="995"/>
      <c r="DN90" s="995"/>
      <c r="DO90" s="995"/>
      <c r="DP90" s="995"/>
      <c r="DQ90" s="995"/>
      <c r="DR90" s="995"/>
      <c r="DS90" s="995"/>
      <c r="DT90" s="995"/>
      <c r="DU90" s="995"/>
      <c r="DV90" s="995"/>
      <c r="DW90" s="995"/>
      <c r="DX90" s="995"/>
      <c r="DY90" s="995"/>
      <c r="DZ90" s="995"/>
      <c r="EA90" s="995"/>
      <c r="EB90" s="995"/>
      <c r="EC90" s="995"/>
      <c r="ED90" s="995"/>
      <c r="EE90" s="995"/>
      <c r="EF90" s="995"/>
      <c r="EG90" s="995"/>
      <c r="EH90" s="995"/>
      <c r="EI90" s="995"/>
      <c r="EJ90" s="995"/>
      <c r="EK90" s="995"/>
      <c r="EL90" s="995"/>
      <c r="EM90" s="995"/>
    </row>
    <row r="91" spans="1:143" ht="19.5" customHeight="1">
      <c r="A91" s="185"/>
      <c r="B91" s="1030" t="s">
        <v>777</v>
      </c>
      <c r="C91" s="1030"/>
      <c r="D91" s="1030"/>
      <c r="E91" s="1030"/>
      <c r="F91" s="1030"/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W91" s="185"/>
      <c r="AX91" s="1030" t="s">
        <v>777</v>
      </c>
      <c r="AY91" s="1030"/>
      <c r="AZ91" s="1030"/>
      <c r="BA91" s="1030"/>
      <c r="BB91" s="1030"/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  <c r="BT91" s="1030"/>
      <c r="BU91" s="1030"/>
      <c r="BV91" s="1030"/>
      <c r="BW91" s="1030"/>
      <c r="BX91" s="1030"/>
      <c r="BY91" s="1030"/>
      <c r="BZ91" s="1030"/>
      <c r="CA91" s="1030"/>
      <c r="CB91" s="1030"/>
      <c r="CC91" s="1030"/>
      <c r="CD91" s="1030"/>
      <c r="CE91" s="1030"/>
      <c r="CF91" s="1030"/>
      <c r="CG91" s="1030"/>
      <c r="CH91" s="1030"/>
      <c r="CI91" s="1030"/>
      <c r="CJ91" s="1030"/>
      <c r="CK91" s="1030"/>
      <c r="CL91" s="1030"/>
      <c r="CM91" s="1030"/>
      <c r="CN91" s="1030"/>
      <c r="CO91" s="1030"/>
      <c r="CP91" s="1030"/>
      <c r="CQ91" s="1030"/>
      <c r="CS91" s="185"/>
      <c r="CT91" s="1030" t="s">
        <v>777</v>
      </c>
      <c r="CU91" s="1030"/>
      <c r="CV91" s="1030"/>
      <c r="CW91" s="1030"/>
      <c r="CX91" s="1030"/>
      <c r="CY91" s="1030"/>
      <c r="CZ91" s="1030"/>
      <c r="DA91" s="1030"/>
      <c r="DB91" s="1030"/>
      <c r="DC91" s="1030"/>
      <c r="DD91" s="1030"/>
      <c r="DE91" s="1030"/>
      <c r="DF91" s="1030"/>
      <c r="DG91" s="1030"/>
      <c r="DH91" s="1030"/>
      <c r="DI91" s="1030"/>
      <c r="DJ91" s="1030"/>
      <c r="DK91" s="1030"/>
      <c r="DL91" s="1030"/>
      <c r="DM91" s="1030"/>
      <c r="DN91" s="1030"/>
      <c r="DO91" s="1030"/>
      <c r="DP91" s="1030"/>
      <c r="DQ91" s="1030"/>
      <c r="DR91" s="1030"/>
      <c r="DS91" s="1030"/>
      <c r="DT91" s="1030"/>
      <c r="DU91" s="1030"/>
      <c r="DV91" s="1030"/>
      <c r="DW91" s="1030"/>
      <c r="DX91" s="1030"/>
      <c r="DY91" s="1030"/>
      <c r="DZ91" s="1030"/>
      <c r="EA91" s="1030"/>
      <c r="EB91" s="1030"/>
      <c r="EC91" s="1030"/>
      <c r="ED91" s="1030"/>
      <c r="EE91" s="1030"/>
      <c r="EF91" s="1030"/>
      <c r="EG91" s="1030"/>
      <c r="EH91" s="1030"/>
      <c r="EI91" s="1030"/>
      <c r="EJ91" s="1030"/>
      <c r="EK91" s="1030"/>
      <c r="EL91" s="1030"/>
      <c r="EM91" s="1030"/>
    </row>
    <row r="92" spans="1:143" ht="18.75" customHeight="1">
      <c r="A92" s="185"/>
      <c r="B92" s="197"/>
      <c r="C92" s="197"/>
      <c r="D92" s="992" t="s">
        <v>671</v>
      </c>
      <c r="E92" s="992"/>
      <c r="F92" s="995" t="s">
        <v>672</v>
      </c>
      <c r="G92" s="995"/>
      <c r="H92" s="995"/>
      <c r="I92" s="995"/>
      <c r="J92" s="995"/>
      <c r="K92" s="995"/>
      <c r="L92" s="995"/>
      <c r="M92" s="995"/>
      <c r="N92" s="995"/>
      <c r="O92" s="995"/>
      <c r="P92" s="995"/>
      <c r="Q92" s="995"/>
      <c r="R92" s="995"/>
      <c r="S92" s="995"/>
      <c r="T92" s="995"/>
      <c r="U92" s="995"/>
      <c r="V92" s="995"/>
      <c r="W92" s="995"/>
      <c r="X92" s="995"/>
      <c r="Y92" s="995"/>
      <c r="Z92" s="995"/>
      <c r="AA92" s="99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W92" s="185"/>
      <c r="AX92" s="197"/>
      <c r="AY92" s="197"/>
      <c r="AZ92" s="992" t="s">
        <v>671</v>
      </c>
      <c r="BA92" s="992"/>
      <c r="BB92" s="995" t="s">
        <v>672</v>
      </c>
      <c r="BC92" s="995"/>
      <c r="BD92" s="995"/>
      <c r="BE92" s="995"/>
      <c r="BF92" s="995"/>
      <c r="BG92" s="995"/>
      <c r="BH92" s="995"/>
      <c r="BI92" s="995"/>
      <c r="BJ92" s="995"/>
      <c r="BK92" s="995"/>
      <c r="BL92" s="995"/>
      <c r="BM92" s="995"/>
      <c r="BN92" s="995"/>
      <c r="BO92" s="995"/>
      <c r="BP92" s="995"/>
      <c r="BQ92" s="995"/>
      <c r="BR92" s="995"/>
      <c r="BS92" s="995"/>
      <c r="BT92" s="995"/>
      <c r="BU92" s="995"/>
      <c r="BV92" s="995"/>
      <c r="BW92" s="995"/>
      <c r="BX92" s="995"/>
      <c r="BY92" s="995"/>
      <c r="BZ92" s="995"/>
      <c r="CA92" s="995"/>
      <c r="CB92" s="995"/>
      <c r="CC92" s="995"/>
      <c r="CD92" s="995"/>
      <c r="CE92" s="995"/>
      <c r="CF92" s="995"/>
      <c r="CG92" s="995"/>
      <c r="CH92" s="995"/>
      <c r="CI92" s="995"/>
      <c r="CJ92" s="995"/>
      <c r="CK92" s="995"/>
      <c r="CL92" s="995"/>
      <c r="CM92" s="995"/>
      <c r="CN92" s="995"/>
      <c r="CO92" s="995"/>
      <c r="CP92" s="995"/>
      <c r="CQ92" s="995"/>
      <c r="CS92" s="185"/>
      <c r="CT92" s="197"/>
      <c r="CU92" s="197"/>
      <c r="CV92" s="992" t="s">
        <v>671</v>
      </c>
      <c r="CW92" s="992"/>
      <c r="CX92" s="995" t="s">
        <v>672</v>
      </c>
      <c r="CY92" s="995"/>
      <c r="CZ92" s="995"/>
      <c r="DA92" s="995"/>
      <c r="DB92" s="995"/>
      <c r="DC92" s="995"/>
      <c r="DD92" s="995"/>
      <c r="DE92" s="995"/>
      <c r="DF92" s="995"/>
      <c r="DG92" s="995"/>
      <c r="DH92" s="995"/>
      <c r="DI92" s="995"/>
      <c r="DJ92" s="995"/>
      <c r="DK92" s="995"/>
      <c r="DL92" s="995"/>
      <c r="DM92" s="995"/>
      <c r="DN92" s="995"/>
      <c r="DO92" s="995"/>
      <c r="DP92" s="995"/>
      <c r="DQ92" s="995"/>
      <c r="DR92" s="995"/>
      <c r="DS92" s="995"/>
      <c r="DT92" s="995"/>
      <c r="DU92" s="995"/>
      <c r="DV92" s="995"/>
      <c r="DW92" s="995"/>
      <c r="DX92" s="995"/>
      <c r="DY92" s="995"/>
      <c r="DZ92" s="995"/>
      <c r="EA92" s="995"/>
      <c r="EB92" s="995"/>
      <c r="EC92" s="995"/>
      <c r="ED92" s="995"/>
      <c r="EE92" s="995"/>
      <c r="EF92" s="995"/>
      <c r="EG92" s="995"/>
      <c r="EH92" s="995"/>
      <c r="EI92" s="995"/>
      <c r="EJ92" s="995"/>
      <c r="EK92" s="995"/>
      <c r="EL92" s="995"/>
      <c r="EM92" s="995"/>
    </row>
    <row r="93" spans="1:143" ht="57.75" customHeight="1">
      <c r="A93" s="185"/>
      <c r="B93" s="1030" t="s">
        <v>778</v>
      </c>
      <c r="C93" s="1030"/>
      <c r="D93" s="1030"/>
      <c r="E93" s="1030"/>
      <c r="F93" s="1030"/>
      <c r="G93" s="1030"/>
      <c r="H93" s="1030"/>
      <c r="I93" s="1030"/>
      <c r="J93" s="1030"/>
      <c r="K93" s="1030"/>
      <c r="L93" s="1030"/>
      <c r="M93" s="1030"/>
      <c r="N93" s="1030"/>
      <c r="O93" s="1030"/>
      <c r="P93" s="1030"/>
      <c r="Q93" s="1030"/>
      <c r="R93" s="1030"/>
      <c r="S93" s="1030"/>
      <c r="T93" s="1030"/>
      <c r="U93" s="1030"/>
      <c r="V93" s="1030"/>
      <c r="W93" s="1030"/>
      <c r="X93" s="1030"/>
      <c r="Y93" s="1030"/>
      <c r="Z93" s="1030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W93" s="185"/>
      <c r="AX93" s="1030" t="s">
        <v>778</v>
      </c>
      <c r="AY93" s="1030"/>
      <c r="AZ93" s="1030"/>
      <c r="BA93" s="1030"/>
      <c r="BB93" s="1030"/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  <c r="BT93" s="1030"/>
      <c r="BU93" s="1030"/>
      <c r="BV93" s="1030"/>
      <c r="BW93" s="1030"/>
      <c r="BX93" s="1030"/>
      <c r="BY93" s="1030"/>
      <c r="BZ93" s="1030"/>
      <c r="CA93" s="1030"/>
      <c r="CB93" s="1030"/>
      <c r="CC93" s="1030"/>
      <c r="CD93" s="1030"/>
      <c r="CE93" s="1030"/>
      <c r="CF93" s="1030"/>
      <c r="CG93" s="1030"/>
      <c r="CH93" s="1030"/>
      <c r="CI93" s="1030"/>
      <c r="CJ93" s="1030"/>
      <c r="CK93" s="1030"/>
      <c r="CL93" s="1030"/>
      <c r="CM93" s="1030"/>
      <c r="CN93" s="1030"/>
      <c r="CO93" s="1030"/>
      <c r="CP93" s="1030"/>
      <c r="CQ93" s="1030"/>
      <c r="CS93" s="185"/>
      <c r="CT93" s="1030" t="s">
        <v>778</v>
      </c>
      <c r="CU93" s="1030"/>
      <c r="CV93" s="1030"/>
      <c r="CW93" s="1030"/>
      <c r="CX93" s="1030"/>
      <c r="CY93" s="1030"/>
      <c r="CZ93" s="1030"/>
      <c r="DA93" s="1030"/>
      <c r="DB93" s="1030"/>
      <c r="DC93" s="1030"/>
      <c r="DD93" s="1030"/>
      <c r="DE93" s="1030"/>
      <c r="DF93" s="1030"/>
      <c r="DG93" s="1030"/>
      <c r="DH93" s="1030"/>
      <c r="DI93" s="1030"/>
      <c r="DJ93" s="1030"/>
      <c r="DK93" s="1030"/>
      <c r="DL93" s="1030"/>
      <c r="DM93" s="1030"/>
      <c r="DN93" s="1030"/>
      <c r="DO93" s="1030"/>
      <c r="DP93" s="1030"/>
      <c r="DQ93" s="1030"/>
      <c r="DR93" s="1030"/>
      <c r="DS93" s="1030"/>
      <c r="DT93" s="1030"/>
      <c r="DU93" s="1030"/>
      <c r="DV93" s="1030"/>
      <c r="DW93" s="1030"/>
      <c r="DX93" s="1030"/>
      <c r="DY93" s="1030"/>
      <c r="DZ93" s="1030"/>
      <c r="EA93" s="1030"/>
      <c r="EB93" s="1030"/>
      <c r="EC93" s="1030"/>
      <c r="ED93" s="1030"/>
      <c r="EE93" s="1030"/>
      <c r="EF93" s="1030"/>
      <c r="EG93" s="1030"/>
      <c r="EH93" s="1030"/>
      <c r="EI93" s="1030"/>
      <c r="EJ93" s="1030"/>
      <c r="EK93" s="1030"/>
      <c r="EL93" s="1030"/>
      <c r="EM93" s="1030"/>
    </row>
    <row r="94" spans="1:143" ht="16.5">
      <c r="A94" s="185"/>
      <c r="B94" s="1031" t="s">
        <v>674</v>
      </c>
      <c r="C94" s="1031"/>
      <c r="D94" s="1031"/>
      <c r="E94" s="1031"/>
      <c r="F94" s="1031"/>
      <c r="G94" s="1031"/>
      <c r="H94" s="1031"/>
      <c r="I94" s="1031"/>
      <c r="J94" s="1031"/>
      <c r="K94" s="1031"/>
      <c r="L94" s="1031"/>
      <c r="M94" s="1031"/>
      <c r="N94" s="1031"/>
      <c r="O94" s="1031"/>
      <c r="P94" s="1031"/>
      <c r="Q94" s="1031"/>
      <c r="R94" s="1031"/>
      <c r="S94" s="1031"/>
      <c r="T94" s="1031"/>
      <c r="U94" s="1031"/>
      <c r="V94" s="1031"/>
      <c r="W94" s="1031"/>
      <c r="X94" s="1031"/>
      <c r="Y94" s="1031"/>
      <c r="Z94" s="1031"/>
      <c r="AA94" s="1031"/>
      <c r="AB94" s="1031"/>
      <c r="AC94" s="1031"/>
      <c r="AD94" s="1031"/>
      <c r="AE94" s="1031"/>
      <c r="AF94" s="1031"/>
      <c r="AG94" s="1031"/>
      <c r="AH94" s="1031"/>
      <c r="AI94" s="1031"/>
      <c r="AJ94" s="1031"/>
      <c r="AK94" s="1031"/>
      <c r="AL94" s="1031"/>
      <c r="AM94" s="1031"/>
      <c r="AN94" s="1031"/>
      <c r="AO94" s="1031"/>
      <c r="AP94" s="1031"/>
      <c r="AQ94" s="1031"/>
      <c r="AR94" s="1031"/>
      <c r="AS94" s="1031"/>
      <c r="AT94" s="1031"/>
      <c r="AU94" s="1031"/>
      <c r="AW94" s="185"/>
      <c r="AX94" s="1031" t="s">
        <v>674</v>
      </c>
      <c r="AY94" s="1031"/>
      <c r="AZ94" s="1031"/>
      <c r="BA94" s="1031"/>
      <c r="BB94" s="1031"/>
      <c r="BC94" s="1031"/>
      <c r="BD94" s="1031"/>
      <c r="BE94" s="1031"/>
      <c r="BF94" s="1031"/>
      <c r="BG94" s="1031"/>
      <c r="BH94" s="1031"/>
      <c r="BI94" s="1031"/>
      <c r="BJ94" s="1031"/>
      <c r="BK94" s="1031"/>
      <c r="BL94" s="1031"/>
      <c r="BM94" s="1031"/>
      <c r="BN94" s="1031"/>
      <c r="BO94" s="1031"/>
      <c r="BP94" s="1031"/>
      <c r="BQ94" s="1031"/>
      <c r="BR94" s="1031"/>
      <c r="BS94" s="1031"/>
      <c r="BT94" s="1031"/>
      <c r="BU94" s="1031"/>
      <c r="BV94" s="1031"/>
      <c r="BW94" s="1031"/>
      <c r="BX94" s="1031"/>
      <c r="BY94" s="1031"/>
      <c r="BZ94" s="1031"/>
      <c r="CA94" s="1031"/>
      <c r="CB94" s="1031"/>
      <c r="CC94" s="1031"/>
      <c r="CD94" s="1031"/>
      <c r="CE94" s="1031"/>
      <c r="CF94" s="1031"/>
      <c r="CG94" s="1031"/>
      <c r="CH94" s="1031"/>
      <c r="CI94" s="1031"/>
      <c r="CJ94" s="1031"/>
      <c r="CK94" s="1031"/>
      <c r="CL94" s="1031"/>
      <c r="CM94" s="1031"/>
      <c r="CN94" s="1031"/>
      <c r="CO94" s="1031"/>
      <c r="CP94" s="1031"/>
      <c r="CQ94" s="1031"/>
      <c r="CS94" s="185"/>
      <c r="CT94" s="1031" t="s">
        <v>674</v>
      </c>
      <c r="CU94" s="1031"/>
      <c r="CV94" s="1031"/>
      <c r="CW94" s="1031"/>
      <c r="CX94" s="1031"/>
      <c r="CY94" s="1031"/>
      <c r="CZ94" s="1031"/>
      <c r="DA94" s="1031"/>
      <c r="DB94" s="1031"/>
      <c r="DC94" s="1031"/>
      <c r="DD94" s="1031"/>
      <c r="DE94" s="1031"/>
      <c r="DF94" s="1031"/>
      <c r="DG94" s="1031"/>
      <c r="DH94" s="1031"/>
      <c r="DI94" s="1031"/>
      <c r="DJ94" s="1031"/>
      <c r="DK94" s="1031"/>
      <c r="DL94" s="1031"/>
      <c r="DM94" s="1031"/>
      <c r="DN94" s="1031"/>
      <c r="DO94" s="1031"/>
      <c r="DP94" s="1031"/>
      <c r="DQ94" s="1031"/>
      <c r="DR94" s="1031"/>
      <c r="DS94" s="1031"/>
      <c r="DT94" s="1031"/>
      <c r="DU94" s="1031"/>
      <c r="DV94" s="1031"/>
      <c r="DW94" s="1031"/>
      <c r="DX94" s="1031"/>
      <c r="DY94" s="1031"/>
      <c r="DZ94" s="1031"/>
      <c r="EA94" s="1031"/>
      <c r="EB94" s="1031"/>
      <c r="EC94" s="1031"/>
      <c r="ED94" s="1031"/>
      <c r="EE94" s="1031"/>
      <c r="EF94" s="1031"/>
      <c r="EG94" s="1031"/>
      <c r="EH94" s="1031"/>
      <c r="EI94" s="1031"/>
      <c r="EJ94" s="1031"/>
      <c r="EK94" s="1031"/>
      <c r="EL94" s="1031"/>
      <c r="EM94" s="1031"/>
    </row>
    <row r="95" spans="1:143" ht="16.5">
      <c r="A95" s="18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W95" s="185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  <c r="CO95" s="206"/>
      <c r="CP95" s="206"/>
      <c r="CQ95" s="206"/>
      <c r="CS95" s="185"/>
      <c r="CT95" s="206"/>
      <c r="CU95" s="206"/>
      <c r="CV95" s="206"/>
      <c r="CW95" s="206"/>
      <c r="CX95" s="206"/>
      <c r="CY95" s="206"/>
      <c r="CZ95" s="206"/>
      <c r="DA95" s="206"/>
      <c r="DB95" s="206"/>
      <c r="DC95" s="206"/>
      <c r="DD95" s="206"/>
      <c r="DE95" s="206"/>
      <c r="DF95" s="206"/>
      <c r="DG95" s="206"/>
      <c r="DH95" s="206"/>
      <c r="DI95" s="206"/>
      <c r="DJ95" s="206"/>
      <c r="DK95" s="206"/>
      <c r="DL95" s="206"/>
      <c r="DM95" s="206"/>
      <c r="DN95" s="206"/>
      <c r="DO95" s="206"/>
      <c r="DP95" s="206"/>
      <c r="DQ95" s="206"/>
      <c r="DR95" s="206"/>
      <c r="DS95" s="206"/>
      <c r="DT95" s="206"/>
      <c r="DU95" s="206"/>
      <c r="DV95" s="206"/>
      <c r="DW95" s="206"/>
      <c r="DX95" s="206"/>
      <c r="DY95" s="206"/>
      <c r="DZ95" s="206"/>
      <c r="EA95" s="206"/>
      <c r="EB95" s="206"/>
      <c r="EC95" s="206"/>
      <c r="ED95" s="206"/>
      <c r="EE95" s="206"/>
      <c r="EF95" s="206"/>
      <c r="EG95" s="206"/>
      <c r="EH95" s="206"/>
      <c r="EI95" s="206"/>
      <c r="EJ95" s="206"/>
      <c r="EK95" s="206"/>
      <c r="EL95" s="206"/>
      <c r="EM95" s="206"/>
    </row>
    <row r="96" spans="1:143" ht="15.75" customHeight="1">
      <c r="A96" s="185"/>
      <c r="B96" s="1032" t="s">
        <v>779</v>
      </c>
      <c r="C96" s="1032"/>
      <c r="D96" s="1032"/>
      <c r="E96" s="1032"/>
      <c r="F96" s="1032"/>
      <c r="G96" s="1032"/>
      <c r="H96" s="1032"/>
      <c r="I96" s="1032"/>
      <c r="J96" s="1032"/>
      <c r="K96" s="1032"/>
      <c r="L96" s="1032"/>
      <c r="M96" s="1032"/>
      <c r="N96" s="1032"/>
      <c r="O96" s="1032"/>
      <c r="P96" s="1032"/>
      <c r="Q96" s="1032"/>
      <c r="R96" s="1032"/>
      <c r="S96" s="1032"/>
      <c r="T96" s="1032"/>
      <c r="U96" s="1032"/>
      <c r="V96" s="1032"/>
      <c r="W96" s="1032"/>
      <c r="X96" s="1032"/>
      <c r="Y96" s="1032" t="s">
        <v>780</v>
      </c>
      <c r="Z96" s="1032"/>
      <c r="AA96" s="1032"/>
      <c r="AB96" s="1032"/>
      <c r="AC96" s="1032"/>
      <c r="AD96" s="1032"/>
      <c r="AE96" s="1032"/>
      <c r="AF96" s="1032"/>
      <c r="AG96" s="1032"/>
      <c r="AH96" s="1032"/>
      <c r="AI96" s="1032"/>
      <c r="AJ96" s="1032"/>
      <c r="AK96" s="1032"/>
      <c r="AL96" s="1032"/>
      <c r="AM96" s="1032"/>
      <c r="AN96" s="1032"/>
      <c r="AO96" s="1032"/>
      <c r="AP96" s="1032"/>
      <c r="AQ96" s="1032"/>
      <c r="AR96" s="1032"/>
      <c r="AS96" s="1032"/>
      <c r="AT96" s="1032"/>
      <c r="AU96" s="1032"/>
      <c r="AW96" s="185"/>
      <c r="AX96" s="1032" t="s">
        <v>779</v>
      </c>
      <c r="AY96" s="1032"/>
      <c r="AZ96" s="1032"/>
      <c r="BA96" s="1032"/>
      <c r="BB96" s="1032"/>
      <c r="BC96" s="1032"/>
      <c r="BD96" s="1032"/>
      <c r="BE96" s="1032"/>
      <c r="BF96" s="1032"/>
      <c r="BG96" s="1032"/>
      <c r="BH96" s="1032"/>
      <c r="BI96" s="1032"/>
      <c r="BJ96" s="1032"/>
      <c r="BK96" s="1032"/>
      <c r="BL96" s="1032"/>
      <c r="BM96" s="1032"/>
      <c r="BN96" s="1032"/>
      <c r="BO96" s="1032"/>
      <c r="BP96" s="1032"/>
      <c r="BQ96" s="1032"/>
      <c r="BR96" s="1032"/>
      <c r="BS96" s="1032"/>
      <c r="BT96" s="1032"/>
      <c r="BU96" s="1032" t="s">
        <v>780</v>
      </c>
      <c r="BV96" s="1032"/>
      <c r="BW96" s="1032"/>
      <c r="BX96" s="1032"/>
      <c r="BY96" s="1032"/>
      <c r="BZ96" s="1032"/>
      <c r="CA96" s="1032"/>
      <c r="CB96" s="1032"/>
      <c r="CC96" s="1032"/>
      <c r="CD96" s="1032"/>
      <c r="CE96" s="1032"/>
      <c r="CF96" s="1032"/>
      <c r="CG96" s="1032"/>
      <c r="CH96" s="1032"/>
      <c r="CI96" s="1032"/>
      <c r="CJ96" s="1032"/>
      <c r="CK96" s="1032"/>
      <c r="CL96" s="1032"/>
      <c r="CM96" s="1032"/>
      <c r="CN96" s="1032"/>
      <c r="CO96" s="1032"/>
      <c r="CP96" s="1032"/>
      <c r="CQ96" s="1032"/>
      <c r="CS96" s="185"/>
      <c r="CT96" s="1032" t="s">
        <v>779</v>
      </c>
      <c r="CU96" s="1032"/>
      <c r="CV96" s="1032"/>
      <c r="CW96" s="1032"/>
      <c r="CX96" s="1032"/>
      <c r="CY96" s="1032"/>
      <c r="CZ96" s="1032"/>
      <c r="DA96" s="1032"/>
      <c r="DB96" s="1032"/>
      <c r="DC96" s="1032"/>
      <c r="DD96" s="1032"/>
      <c r="DE96" s="1032"/>
      <c r="DF96" s="1032"/>
      <c r="DG96" s="1032"/>
      <c r="DH96" s="1032"/>
      <c r="DI96" s="1032"/>
      <c r="DJ96" s="1032"/>
      <c r="DK96" s="1032"/>
      <c r="DL96" s="1032"/>
      <c r="DM96" s="1032"/>
      <c r="DN96" s="1032"/>
      <c r="DO96" s="1032"/>
      <c r="DP96" s="1032"/>
      <c r="DQ96" s="1032" t="s">
        <v>780</v>
      </c>
      <c r="DR96" s="1032"/>
      <c r="DS96" s="1032"/>
      <c r="DT96" s="1032"/>
      <c r="DU96" s="1032"/>
      <c r="DV96" s="1032"/>
      <c r="DW96" s="1032"/>
      <c r="DX96" s="1032"/>
      <c r="DY96" s="1032"/>
      <c r="DZ96" s="1032"/>
      <c r="EA96" s="1032"/>
      <c r="EB96" s="1032"/>
      <c r="EC96" s="1032"/>
      <c r="ED96" s="1032"/>
      <c r="EE96" s="1032"/>
      <c r="EF96" s="1032"/>
      <c r="EG96" s="1032"/>
      <c r="EH96" s="1032"/>
      <c r="EI96" s="1032"/>
      <c r="EJ96" s="1032"/>
      <c r="EK96" s="1032"/>
      <c r="EL96" s="1032"/>
      <c r="EM96" s="1032"/>
    </row>
    <row r="97" spans="1:143" ht="15.75">
      <c r="A97" s="185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W97" s="185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  <c r="CE97" s="207"/>
      <c r="CF97" s="207"/>
      <c r="CG97" s="207"/>
      <c r="CH97" s="207"/>
      <c r="CI97" s="207"/>
      <c r="CJ97" s="207"/>
      <c r="CK97" s="207"/>
      <c r="CL97" s="207"/>
      <c r="CM97" s="207"/>
      <c r="CN97" s="207"/>
      <c r="CO97" s="207"/>
      <c r="CP97" s="207"/>
      <c r="CQ97" s="207"/>
      <c r="CS97" s="185"/>
      <c r="CT97" s="207"/>
      <c r="CU97" s="207"/>
      <c r="CV97" s="207"/>
      <c r="CW97" s="207"/>
      <c r="CX97" s="207"/>
      <c r="CY97" s="207"/>
      <c r="CZ97" s="207"/>
      <c r="DA97" s="207"/>
      <c r="DB97" s="207"/>
      <c r="DC97" s="207"/>
      <c r="DD97" s="207"/>
      <c r="DE97" s="207"/>
      <c r="DF97" s="207"/>
      <c r="DG97" s="207"/>
      <c r="DH97" s="207"/>
      <c r="DI97" s="207"/>
      <c r="DJ97" s="207"/>
      <c r="DK97" s="207"/>
      <c r="DL97" s="207"/>
      <c r="DM97" s="207"/>
      <c r="DN97" s="207"/>
      <c r="DO97" s="207"/>
      <c r="DP97" s="207"/>
      <c r="DQ97" s="207"/>
      <c r="DR97" s="207"/>
      <c r="DS97" s="207"/>
      <c r="DT97" s="207"/>
      <c r="DU97" s="207"/>
      <c r="DV97" s="207"/>
      <c r="DW97" s="207"/>
      <c r="DX97" s="207"/>
      <c r="DY97" s="207"/>
      <c r="DZ97" s="207"/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7"/>
    </row>
    <row r="98" spans="1:143" ht="16.5" customHeight="1">
      <c r="A98" s="185"/>
      <c r="B98" s="1020" t="s">
        <v>781</v>
      </c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212"/>
      <c r="Y98" s="1018" t="s">
        <v>677</v>
      </c>
      <c r="Z98" s="1018"/>
      <c r="AA98" s="1018"/>
      <c r="AB98" s="1018"/>
      <c r="AC98" s="1019">
        <f>I$16</f>
        <v>0</v>
      </c>
      <c r="AD98" s="1019"/>
      <c r="AE98" s="1019"/>
      <c r="AF98" s="1019"/>
      <c r="AG98" s="1019"/>
      <c r="AH98" s="1019"/>
      <c r="AI98" s="1019"/>
      <c r="AJ98" s="1019"/>
      <c r="AK98" s="1019"/>
      <c r="AL98" s="1019"/>
      <c r="AM98" s="1019"/>
      <c r="AN98" s="1019"/>
      <c r="AO98" s="1019"/>
      <c r="AP98" s="1019"/>
      <c r="AQ98" s="1019"/>
      <c r="AR98" s="1019"/>
      <c r="AS98" s="1019"/>
      <c r="AT98" s="1019"/>
      <c r="AU98" s="1019"/>
      <c r="AW98" s="185"/>
      <c r="AX98" s="1020" t="s">
        <v>781</v>
      </c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212"/>
      <c r="BU98" s="1018" t="s">
        <v>677</v>
      </c>
      <c r="BV98" s="1018"/>
      <c r="BW98" s="1018"/>
      <c r="BX98" s="1018"/>
      <c r="BY98" s="1019">
        <f>BE$16</f>
        <v>0</v>
      </c>
      <c r="BZ98" s="1019"/>
      <c r="CA98" s="1019"/>
      <c r="CB98" s="1019"/>
      <c r="CC98" s="1019"/>
      <c r="CD98" s="1019"/>
      <c r="CE98" s="1019"/>
      <c r="CF98" s="1019"/>
      <c r="CG98" s="1019"/>
      <c r="CH98" s="1019"/>
      <c r="CI98" s="1019"/>
      <c r="CJ98" s="1019"/>
      <c r="CK98" s="1019"/>
      <c r="CL98" s="1019"/>
      <c r="CM98" s="1019"/>
      <c r="CN98" s="1019"/>
      <c r="CO98" s="1019"/>
      <c r="CP98" s="1019"/>
      <c r="CQ98" s="1019"/>
      <c r="CS98" s="185"/>
      <c r="CT98" s="1020" t="s">
        <v>781</v>
      </c>
      <c r="CU98" s="1020"/>
      <c r="CV98" s="1020"/>
      <c r="CW98" s="1020"/>
      <c r="CX98" s="1020"/>
      <c r="CY98" s="1020"/>
      <c r="CZ98" s="1020"/>
      <c r="DA98" s="1020"/>
      <c r="DB98" s="1020"/>
      <c r="DC98" s="1020"/>
      <c r="DD98" s="1020"/>
      <c r="DE98" s="1020"/>
      <c r="DF98" s="1020"/>
      <c r="DG98" s="1020"/>
      <c r="DH98" s="1020"/>
      <c r="DI98" s="1020"/>
      <c r="DJ98" s="1020"/>
      <c r="DK98" s="1020"/>
      <c r="DL98" s="1020"/>
      <c r="DM98" s="1020"/>
      <c r="DN98" s="1020"/>
      <c r="DO98" s="1020"/>
      <c r="DP98" s="212"/>
      <c r="DQ98" s="1018" t="s">
        <v>677</v>
      </c>
      <c r="DR98" s="1018"/>
      <c r="DS98" s="1018"/>
      <c r="DT98" s="1018"/>
      <c r="DU98" s="1019">
        <f>DA$16</f>
        <v>0</v>
      </c>
      <c r="DV98" s="1019"/>
      <c r="DW98" s="1019"/>
      <c r="DX98" s="1019"/>
      <c r="DY98" s="1019"/>
      <c r="DZ98" s="1019"/>
      <c r="EA98" s="1019"/>
      <c r="EB98" s="1019"/>
      <c r="EC98" s="1019"/>
      <c r="ED98" s="1019"/>
      <c r="EE98" s="1019"/>
      <c r="EF98" s="1019"/>
      <c r="EG98" s="1019"/>
      <c r="EH98" s="1019"/>
      <c r="EI98" s="1019"/>
      <c r="EJ98" s="1019"/>
      <c r="EK98" s="1019"/>
      <c r="EL98" s="1019"/>
      <c r="EM98" s="1019"/>
    </row>
    <row r="99" spans="1:143" ht="16.5" customHeight="1">
      <c r="A99" s="185"/>
      <c r="B99" s="1124" t="s">
        <v>782</v>
      </c>
      <c r="C99" s="1124"/>
      <c r="D99" s="1124"/>
      <c r="E99" s="1124"/>
      <c r="F99" s="1124"/>
      <c r="G99" s="1124"/>
      <c r="H99" s="1124"/>
      <c r="I99" s="1124"/>
      <c r="J99" s="1124"/>
      <c r="K99" s="1124"/>
      <c r="L99" s="1124"/>
      <c r="M99" s="1124"/>
      <c r="N99" s="1124"/>
      <c r="O99" s="1125" t="e">
        <f>I$6</f>
        <v>#VALUE!</v>
      </c>
      <c r="P99" s="1125"/>
      <c r="Q99" s="1125"/>
      <c r="R99" s="1125"/>
      <c r="S99" s="1125"/>
      <c r="T99" s="1125"/>
      <c r="U99" s="1125"/>
      <c r="V99" s="1125"/>
      <c r="W99" s="1125"/>
      <c r="X99" s="213"/>
      <c r="Y99" s="1018" t="s">
        <v>684</v>
      </c>
      <c r="Z99" s="1018"/>
      <c r="AA99" s="1018"/>
      <c r="AB99" s="1018"/>
      <c r="AC99" s="1018"/>
      <c r="AD99" s="1018"/>
      <c r="AE99" s="1018"/>
      <c r="AF99" s="1018"/>
      <c r="AG99" s="1018"/>
      <c r="AH99" s="1021">
        <f>I$22</f>
        <v>0</v>
      </c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W99" s="185"/>
      <c r="AX99" s="1124" t="s">
        <v>782</v>
      </c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5" t="e">
        <f>BE$6</f>
        <v>#VALUE!</v>
      </c>
      <c r="BL99" s="1125"/>
      <c r="BM99" s="1125"/>
      <c r="BN99" s="1125"/>
      <c r="BO99" s="1125"/>
      <c r="BP99" s="1125"/>
      <c r="BQ99" s="1125"/>
      <c r="BR99" s="1125"/>
      <c r="BS99" s="1125"/>
      <c r="BT99" s="213"/>
      <c r="BU99" s="1018" t="s">
        <v>684</v>
      </c>
      <c r="BV99" s="1018"/>
      <c r="BW99" s="1018"/>
      <c r="BX99" s="1018"/>
      <c r="BY99" s="1018"/>
      <c r="BZ99" s="1018"/>
      <c r="CA99" s="1018"/>
      <c r="CB99" s="1018"/>
      <c r="CC99" s="1018"/>
      <c r="CD99" s="1021">
        <f>BE$22</f>
        <v>0</v>
      </c>
      <c r="CE99" s="1019"/>
      <c r="CF99" s="1019"/>
      <c r="CG99" s="1019"/>
      <c r="CH99" s="1019"/>
      <c r="CI99" s="1019"/>
      <c r="CJ99" s="1019"/>
      <c r="CK99" s="1019"/>
      <c r="CL99" s="1019"/>
      <c r="CM99" s="1019"/>
      <c r="CN99" s="1019"/>
      <c r="CO99" s="1019"/>
      <c r="CP99" s="1019"/>
      <c r="CQ99" s="1019"/>
      <c r="CS99" s="185"/>
      <c r="CT99" s="1124" t="s">
        <v>782</v>
      </c>
      <c r="CU99" s="1124"/>
      <c r="CV99" s="1124"/>
      <c r="CW99" s="1124"/>
      <c r="CX99" s="1124"/>
      <c r="CY99" s="1124"/>
      <c r="CZ99" s="1124"/>
      <c r="DA99" s="1124"/>
      <c r="DB99" s="1124"/>
      <c r="DC99" s="1124"/>
      <c r="DD99" s="1124"/>
      <c r="DE99" s="1124"/>
      <c r="DF99" s="1124"/>
      <c r="DG99" s="1125" t="e">
        <f>DA$6</f>
        <v>#VALUE!</v>
      </c>
      <c r="DH99" s="1125"/>
      <c r="DI99" s="1125"/>
      <c r="DJ99" s="1125"/>
      <c r="DK99" s="1125"/>
      <c r="DL99" s="1125"/>
      <c r="DM99" s="1125"/>
      <c r="DN99" s="1125"/>
      <c r="DO99" s="1125"/>
      <c r="DP99" s="213"/>
      <c r="DQ99" s="1018" t="s">
        <v>684</v>
      </c>
      <c r="DR99" s="1018"/>
      <c r="DS99" s="1018"/>
      <c r="DT99" s="1018"/>
      <c r="DU99" s="1018"/>
      <c r="DV99" s="1018"/>
      <c r="DW99" s="1018"/>
      <c r="DX99" s="1018"/>
      <c r="DY99" s="1018"/>
      <c r="DZ99" s="1021">
        <f>DA$22</f>
        <v>0</v>
      </c>
      <c r="EA99" s="1019"/>
      <c r="EB99" s="1019"/>
      <c r="EC99" s="1019"/>
      <c r="ED99" s="1019"/>
      <c r="EE99" s="1019"/>
      <c r="EF99" s="1019"/>
      <c r="EG99" s="1019"/>
      <c r="EH99" s="1019"/>
      <c r="EI99" s="1019"/>
      <c r="EJ99" s="1019"/>
      <c r="EK99" s="1019"/>
      <c r="EL99" s="1019"/>
      <c r="EM99" s="1019"/>
    </row>
    <row r="100" spans="1:143" ht="16.5" customHeight="1">
      <c r="A100" s="185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1"/>
      <c r="X100" s="212"/>
      <c r="Y100" s="1018" t="s">
        <v>683</v>
      </c>
      <c r="Z100" s="1018"/>
      <c r="AA100" s="1018"/>
      <c r="AB100" s="1018"/>
      <c r="AC100" s="1125">
        <f>I$21</f>
        <v>0</v>
      </c>
      <c r="AD100" s="1125"/>
      <c r="AE100" s="1125"/>
      <c r="AF100" s="1125"/>
      <c r="AG100" s="1125"/>
      <c r="AH100" s="1125"/>
      <c r="AI100" s="1125"/>
      <c r="AJ100" s="1125"/>
      <c r="AK100" s="1125"/>
      <c r="AL100" s="1125"/>
      <c r="AM100" s="1125"/>
      <c r="AN100" s="1125"/>
      <c r="AO100" s="1125"/>
      <c r="AP100" s="1125"/>
      <c r="AQ100" s="1125"/>
      <c r="AR100" s="1125"/>
      <c r="AS100" s="1125"/>
      <c r="AT100" s="1125"/>
      <c r="AU100" s="1125"/>
      <c r="AW100" s="185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213"/>
      <c r="BL100" s="213"/>
      <c r="BM100" s="213"/>
      <c r="BN100" s="213"/>
      <c r="BO100" s="213"/>
      <c r="BP100" s="213"/>
      <c r="BQ100" s="213"/>
      <c r="BR100" s="213"/>
      <c r="BS100" s="211"/>
      <c r="BT100" s="212"/>
      <c r="BU100" s="1018" t="s">
        <v>683</v>
      </c>
      <c r="BV100" s="1018"/>
      <c r="BW100" s="1018"/>
      <c r="BX100" s="1018"/>
      <c r="BY100" s="1125">
        <f>BE$21</f>
        <v>0</v>
      </c>
      <c r="BZ100" s="1125"/>
      <c r="CA100" s="1125"/>
      <c r="CB100" s="1125"/>
      <c r="CC100" s="1125"/>
      <c r="CD100" s="1125"/>
      <c r="CE100" s="1125"/>
      <c r="CF100" s="1125"/>
      <c r="CG100" s="1125"/>
      <c r="CH100" s="1125"/>
      <c r="CI100" s="1125"/>
      <c r="CJ100" s="1125"/>
      <c r="CK100" s="1125"/>
      <c r="CL100" s="1125"/>
      <c r="CM100" s="1125"/>
      <c r="CN100" s="1125"/>
      <c r="CO100" s="1125"/>
      <c r="CP100" s="1125"/>
      <c r="CQ100" s="1125"/>
      <c r="CS100" s="185"/>
      <c r="CT100" s="213"/>
      <c r="CU100" s="213"/>
      <c r="CV100" s="213"/>
      <c r="CW100" s="213"/>
      <c r="CX100" s="213"/>
      <c r="CY100" s="213"/>
      <c r="CZ100" s="213"/>
      <c r="DA100" s="213"/>
      <c r="DB100" s="213"/>
      <c r="DC100" s="213"/>
      <c r="DD100" s="213"/>
      <c r="DE100" s="213"/>
      <c r="DF100" s="213"/>
      <c r="DG100" s="213"/>
      <c r="DH100" s="213"/>
      <c r="DI100" s="213"/>
      <c r="DJ100" s="213"/>
      <c r="DK100" s="213"/>
      <c r="DL100" s="213"/>
      <c r="DM100" s="213"/>
      <c r="DN100" s="213"/>
      <c r="DO100" s="211"/>
      <c r="DP100" s="212"/>
      <c r="DQ100" s="1018" t="s">
        <v>683</v>
      </c>
      <c r="DR100" s="1018"/>
      <c r="DS100" s="1018"/>
      <c r="DT100" s="1018"/>
      <c r="DU100" s="1125">
        <f>DA$21</f>
        <v>0</v>
      </c>
      <c r="DV100" s="1125"/>
      <c r="DW100" s="1125"/>
      <c r="DX100" s="1125"/>
      <c r="DY100" s="1125"/>
      <c r="DZ100" s="1125"/>
      <c r="EA100" s="1125"/>
      <c r="EB100" s="1125"/>
      <c r="EC100" s="1125"/>
      <c r="ED100" s="1125"/>
      <c r="EE100" s="1125"/>
      <c r="EF100" s="1125"/>
      <c r="EG100" s="1125"/>
      <c r="EH100" s="1125"/>
      <c r="EI100" s="1125"/>
      <c r="EJ100" s="1125"/>
      <c r="EK100" s="1125"/>
      <c r="EL100" s="1125"/>
      <c r="EM100" s="1125"/>
    </row>
    <row r="101" spans="1:143" ht="16.5" customHeight="1">
      <c r="A101" s="185"/>
      <c r="B101" s="1022" t="s">
        <v>151</v>
      </c>
      <c r="C101" s="1022"/>
      <c r="D101" s="1022"/>
      <c r="E101" s="1022"/>
      <c r="F101" s="1022"/>
      <c r="G101" s="1022"/>
      <c r="H101" s="1022"/>
      <c r="I101" s="1022"/>
      <c r="J101" s="1022"/>
      <c r="K101" s="1022"/>
      <c r="L101" s="1022"/>
      <c r="M101" s="1022"/>
      <c r="N101" s="1022"/>
      <c r="O101" s="1022"/>
      <c r="P101" s="1022"/>
      <c r="Q101" s="1022"/>
      <c r="R101" s="1022"/>
      <c r="S101" s="1022"/>
      <c r="T101" s="1022"/>
      <c r="U101" s="1022"/>
      <c r="V101" s="1022"/>
      <c r="W101" s="1022"/>
      <c r="X101" s="1022"/>
      <c r="Y101" s="213"/>
      <c r="Z101" s="213"/>
      <c r="AA101" s="213"/>
      <c r="AB101" s="213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W101" s="185"/>
      <c r="AX101" s="1022" t="s">
        <v>151</v>
      </c>
      <c r="AY101" s="1022"/>
      <c r="AZ101" s="1022"/>
      <c r="BA101" s="1022"/>
      <c r="BB101" s="1022"/>
      <c r="BC101" s="1022"/>
      <c r="BD101" s="1022"/>
      <c r="BE101" s="1022"/>
      <c r="BF101" s="1022"/>
      <c r="BG101" s="1022"/>
      <c r="BH101" s="1022"/>
      <c r="BI101" s="1022"/>
      <c r="BJ101" s="1022"/>
      <c r="BK101" s="1022"/>
      <c r="BL101" s="1022"/>
      <c r="BM101" s="1022"/>
      <c r="BN101" s="1022"/>
      <c r="BO101" s="1022"/>
      <c r="BP101" s="1022"/>
      <c r="BQ101" s="1022"/>
      <c r="BR101" s="1022"/>
      <c r="BS101" s="1022"/>
      <c r="BT101" s="1022"/>
      <c r="BU101" s="213"/>
      <c r="BV101" s="213"/>
      <c r="BW101" s="213"/>
      <c r="BX101" s="213"/>
      <c r="BY101" s="1125"/>
      <c r="BZ101" s="1125"/>
      <c r="CA101" s="1125"/>
      <c r="CB101" s="1125"/>
      <c r="CC101" s="1125"/>
      <c r="CD101" s="1125"/>
      <c r="CE101" s="1125"/>
      <c r="CF101" s="1125"/>
      <c r="CG101" s="1125"/>
      <c r="CH101" s="1125"/>
      <c r="CI101" s="1125"/>
      <c r="CJ101" s="1125"/>
      <c r="CK101" s="1125"/>
      <c r="CL101" s="1125"/>
      <c r="CM101" s="1125"/>
      <c r="CN101" s="1125"/>
      <c r="CO101" s="1125"/>
      <c r="CP101" s="1125"/>
      <c r="CQ101" s="1125"/>
      <c r="CS101" s="185"/>
      <c r="CT101" s="1022" t="s">
        <v>151</v>
      </c>
      <c r="CU101" s="1022"/>
      <c r="CV101" s="1022"/>
      <c r="CW101" s="1022"/>
      <c r="CX101" s="1022"/>
      <c r="CY101" s="1022"/>
      <c r="CZ101" s="1022"/>
      <c r="DA101" s="1022"/>
      <c r="DB101" s="1022"/>
      <c r="DC101" s="1022"/>
      <c r="DD101" s="1022"/>
      <c r="DE101" s="1022"/>
      <c r="DF101" s="1022"/>
      <c r="DG101" s="1022"/>
      <c r="DH101" s="1022"/>
      <c r="DI101" s="1022"/>
      <c r="DJ101" s="1022"/>
      <c r="DK101" s="1022"/>
      <c r="DL101" s="1022"/>
      <c r="DM101" s="1022"/>
      <c r="DN101" s="1022"/>
      <c r="DO101" s="1022"/>
      <c r="DP101" s="1022"/>
      <c r="DQ101" s="213"/>
      <c r="DR101" s="213"/>
      <c r="DS101" s="213"/>
      <c r="DT101" s="213"/>
      <c r="DU101" s="1125"/>
      <c r="DV101" s="1125"/>
      <c r="DW101" s="1125"/>
      <c r="DX101" s="1125"/>
      <c r="DY101" s="1125"/>
      <c r="DZ101" s="1125"/>
      <c r="EA101" s="1125"/>
      <c r="EB101" s="1125"/>
      <c r="EC101" s="1125"/>
      <c r="ED101" s="1125"/>
      <c r="EE101" s="1125"/>
      <c r="EF101" s="1125"/>
      <c r="EG101" s="1125"/>
      <c r="EH101" s="1125"/>
      <c r="EI101" s="1125"/>
      <c r="EJ101" s="1125"/>
      <c r="EK101" s="1125"/>
      <c r="EL101" s="1125"/>
      <c r="EM101" s="1125"/>
    </row>
    <row r="102" spans="1:143" ht="16.5" customHeight="1">
      <c r="A102" s="185"/>
      <c r="Y102" s="1018" t="s">
        <v>679</v>
      </c>
      <c r="Z102" s="1018"/>
      <c r="AA102" s="1018"/>
      <c r="AB102" s="1018"/>
      <c r="AC102" s="1018"/>
      <c r="AD102" s="1018"/>
      <c r="AE102" s="1018"/>
      <c r="AF102" s="1018"/>
      <c r="AG102" s="1018"/>
      <c r="AH102" s="1019">
        <f>I$17</f>
        <v>0</v>
      </c>
      <c r="AI102" s="1019"/>
      <c r="AJ102" s="1019"/>
      <c r="AK102" s="1019"/>
      <c r="AL102" s="1019"/>
      <c r="AM102" s="1020" t="s">
        <v>680</v>
      </c>
      <c r="AN102" s="1020"/>
      <c r="AO102" s="1019">
        <f>I$18</f>
        <v>0</v>
      </c>
      <c r="AP102" s="1019"/>
      <c r="AQ102" s="1019"/>
      <c r="AR102" s="1019"/>
      <c r="AS102" s="1019"/>
      <c r="AT102" s="1019"/>
      <c r="AU102" s="1019"/>
      <c r="AW102" s="185"/>
      <c r="AX102" s="241"/>
      <c r="AY102" s="241"/>
      <c r="AZ102" s="241"/>
      <c r="BA102" s="241"/>
      <c r="BB102" s="241"/>
      <c r="BC102" s="241"/>
      <c r="BD102" s="241"/>
      <c r="BE102" s="241"/>
      <c r="BF102" s="241"/>
      <c r="BG102" s="241"/>
      <c r="BH102" s="241"/>
      <c r="BI102" s="241"/>
      <c r="BJ102" s="241"/>
      <c r="BK102" s="241"/>
      <c r="BL102" s="241"/>
      <c r="BM102" s="241"/>
      <c r="BN102" s="241"/>
      <c r="BO102" s="241"/>
      <c r="BP102" s="241"/>
      <c r="BQ102" s="241"/>
      <c r="BR102" s="241"/>
      <c r="BS102" s="241"/>
      <c r="BT102" s="241"/>
      <c r="BU102" s="1018" t="s">
        <v>679</v>
      </c>
      <c r="BV102" s="1018"/>
      <c r="BW102" s="1018"/>
      <c r="BX102" s="1018"/>
      <c r="BY102" s="1018"/>
      <c r="BZ102" s="1018"/>
      <c r="CA102" s="1018"/>
      <c r="CB102" s="1018"/>
      <c r="CC102" s="1018"/>
      <c r="CD102" s="1019">
        <f>BE$17</f>
        <v>0</v>
      </c>
      <c r="CE102" s="1019"/>
      <c r="CF102" s="1019"/>
      <c r="CG102" s="1019"/>
      <c r="CH102" s="1019"/>
      <c r="CI102" s="1020" t="s">
        <v>680</v>
      </c>
      <c r="CJ102" s="1020"/>
      <c r="CK102" s="1019">
        <f>BE$18</f>
        <v>0</v>
      </c>
      <c r="CL102" s="1019"/>
      <c r="CM102" s="1019"/>
      <c r="CN102" s="1019"/>
      <c r="CO102" s="1019"/>
      <c r="CP102" s="1019"/>
      <c r="CQ102" s="1019"/>
      <c r="CS102" s="185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/>
      <c r="DH102" s="241"/>
      <c r="DI102" s="241"/>
      <c r="DJ102" s="241"/>
      <c r="DK102" s="241"/>
      <c r="DL102" s="241"/>
      <c r="DM102" s="241"/>
      <c r="DN102" s="241"/>
      <c r="DO102" s="241"/>
      <c r="DP102" s="241"/>
      <c r="DQ102" s="1018" t="s">
        <v>679</v>
      </c>
      <c r="DR102" s="1018"/>
      <c r="DS102" s="1018"/>
      <c r="DT102" s="1018"/>
      <c r="DU102" s="1018"/>
      <c r="DV102" s="1018"/>
      <c r="DW102" s="1018"/>
      <c r="DX102" s="1018"/>
      <c r="DY102" s="1018"/>
      <c r="DZ102" s="1019">
        <f>DA$17</f>
        <v>0</v>
      </c>
      <c r="EA102" s="1019"/>
      <c r="EB102" s="1019"/>
      <c r="EC102" s="1019"/>
      <c r="ED102" s="1019"/>
      <c r="EE102" s="1020" t="s">
        <v>680</v>
      </c>
      <c r="EF102" s="1020"/>
      <c r="EG102" s="1019">
        <f>DA$18</f>
        <v>0</v>
      </c>
      <c r="EH102" s="1019"/>
      <c r="EI102" s="1019"/>
      <c r="EJ102" s="1019"/>
      <c r="EK102" s="1019"/>
      <c r="EL102" s="1019"/>
      <c r="EM102" s="1019"/>
    </row>
    <row r="103" spans="1:143" ht="16.5" customHeight="1">
      <c r="A103" s="185"/>
      <c r="Y103" s="1018" t="s">
        <v>681</v>
      </c>
      <c r="Z103" s="1018"/>
      <c r="AA103" s="1018"/>
      <c r="AB103" s="1018"/>
      <c r="AC103" s="1018"/>
      <c r="AD103" s="1125">
        <f>I$19</f>
        <v>0</v>
      </c>
      <c r="AE103" s="1125"/>
      <c r="AF103" s="1125"/>
      <c r="AG103" s="1125"/>
      <c r="AH103" s="1125"/>
      <c r="AI103" s="1125"/>
      <c r="AJ103" s="1125"/>
      <c r="AK103" s="1125"/>
      <c r="AL103" s="1125"/>
      <c r="AM103" s="1125"/>
      <c r="AN103" s="1125"/>
      <c r="AO103" s="1125"/>
      <c r="AP103" s="1125"/>
      <c r="AQ103" s="1125"/>
      <c r="AR103" s="1125"/>
      <c r="AS103" s="1125"/>
      <c r="AT103" s="1125"/>
      <c r="AU103" s="1125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018" t="s">
        <v>681</v>
      </c>
      <c r="BV103" s="1018"/>
      <c r="BW103" s="1018"/>
      <c r="BX103" s="1018"/>
      <c r="BY103" s="1018"/>
      <c r="BZ103" s="1125">
        <f>BE$19</f>
        <v>0</v>
      </c>
      <c r="CA103" s="1125"/>
      <c r="CB103" s="1125"/>
      <c r="CC103" s="1125"/>
      <c r="CD103" s="1125"/>
      <c r="CE103" s="1125"/>
      <c r="CF103" s="1125"/>
      <c r="CG103" s="1125"/>
      <c r="CH103" s="1125"/>
      <c r="CI103" s="1125"/>
      <c r="CJ103" s="1125"/>
      <c r="CK103" s="1125"/>
      <c r="CL103" s="1125"/>
      <c r="CM103" s="1125"/>
      <c r="CN103" s="1125"/>
      <c r="CO103" s="1125"/>
      <c r="CP103" s="1125"/>
      <c r="CQ103" s="1125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018" t="s">
        <v>681</v>
      </c>
      <c r="DR103" s="1018"/>
      <c r="DS103" s="1018"/>
      <c r="DT103" s="1018"/>
      <c r="DU103" s="1018"/>
      <c r="DV103" s="1125">
        <f>DA$19</f>
        <v>0</v>
      </c>
      <c r="DW103" s="1125"/>
      <c r="DX103" s="1125"/>
      <c r="DY103" s="1125"/>
      <c r="DZ103" s="1125"/>
      <c r="EA103" s="1125"/>
      <c r="EB103" s="1125"/>
      <c r="EC103" s="1125"/>
      <c r="ED103" s="1125"/>
      <c r="EE103" s="1125"/>
      <c r="EF103" s="1125"/>
      <c r="EG103" s="1125"/>
      <c r="EH103" s="1125"/>
      <c r="EI103" s="1125"/>
      <c r="EJ103" s="1125"/>
      <c r="EK103" s="1125"/>
      <c r="EL103" s="1125"/>
      <c r="EM103" s="1125"/>
    </row>
    <row r="104" spans="1:143" ht="61.5" customHeight="1">
      <c r="A104" s="185"/>
      <c r="B104" s="1117"/>
      <c r="C104" s="1117"/>
      <c r="D104" s="1117"/>
      <c r="E104" s="1117"/>
      <c r="F104" s="1117"/>
      <c r="G104" s="1117"/>
      <c r="H104" s="1117"/>
      <c r="I104" s="1117"/>
      <c r="J104" s="1117"/>
      <c r="K104" s="1117"/>
      <c r="L104" s="1117"/>
      <c r="M104" s="1117"/>
      <c r="N104" s="1119" t="e">
        <f>I$9</f>
        <v>#N/A</v>
      </c>
      <c r="O104" s="1119"/>
      <c r="P104" s="1119"/>
      <c r="Q104" s="1119"/>
      <c r="R104" s="1119"/>
      <c r="S104" s="1119"/>
      <c r="T104" s="1119"/>
      <c r="U104" s="1119"/>
      <c r="V104" s="1119"/>
      <c r="W104" s="1119"/>
      <c r="X104" s="213"/>
      <c r="Y104" s="213"/>
      <c r="Z104" s="213"/>
      <c r="AA104" s="213"/>
      <c r="AB104" s="213"/>
      <c r="AC104" s="213"/>
      <c r="AD104" s="1125"/>
      <c r="AE104" s="1125"/>
      <c r="AF104" s="1125"/>
      <c r="AG104" s="1125"/>
      <c r="AH104" s="1125"/>
      <c r="AI104" s="1125"/>
      <c r="AJ104" s="1125"/>
      <c r="AK104" s="1125"/>
      <c r="AL104" s="1125"/>
      <c r="AM104" s="1125"/>
      <c r="AN104" s="1125"/>
      <c r="AO104" s="1125"/>
      <c r="AP104" s="1125"/>
      <c r="AQ104" s="1125"/>
      <c r="AR104" s="1125"/>
      <c r="AS104" s="1125"/>
      <c r="AT104" s="1125"/>
      <c r="AU104" s="1125"/>
      <c r="AW104" s="185"/>
      <c r="AX104" s="1117"/>
      <c r="AY104" s="1117"/>
      <c r="AZ104" s="1117"/>
      <c r="BA104" s="1117"/>
      <c r="BB104" s="1117"/>
      <c r="BC104" s="1117"/>
      <c r="BD104" s="1117"/>
      <c r="BE104" s="1117"/>
      <c r="BF104" s="1117"/>
      <c r="BG104" s="1117"/>
      <c r="BH104" s="1117"/>
      <c r="BI104" s="1117"/>
      <c r="BJ104" s="1119" t="e">
        <f>BE$9</f>
        <v>#N/A</v>
      </c>
      <c r="BK104" s="1119"/>
      <c r="BL104" s="1119"/>
      <c r="BM104" s="1119"/>
      <c r="BN104" s="1119"/>
      <c r="BO104" s="1119"/>
      <c r="BP104" s="1119"/>
      <c r="BQ104" s="1119"/>
      <c r="BR104" s="1119"/>
      <c r="BS104" s="1119"/>
      <c r="BT104" s="213"/>
      <c r="BU104" s="213"/>
      <c r="BV104" s="213"/>
      <c r="BW104" s="213"/>
      <c r="BX104" s="213"/>
      <c r="BY104" s="213"/>
      <c r="BZ104" s="1125"/>
      <c r="CA104" s="1125"/>
      <c r="CB104" s="1125"/>
      <c r="CC104" s="1125"/>
      <c r="CD104" s="1125"/>
      <c r="CE104" s="1125"/>
      <c r="CF104" s="1125"/>
      <c r="CG104" s="1125"/>
      <c r="CH104" s="1125"/>
      <c r="CI104" s="1125"/>
      <c r="CJ104" s="1125"/>
      <c r="CK104" s="1125"/>
      <c r="CL104" s="1125"/>
      <c r="CM104" s="1125"/>
      <c r="CN104" s="1125"/>
      <c r="CO104" s="1125"/>
      <c r="CP104" s="1125"/>
      <c r="CQ104" s="1125"/>
      <c r="CS104" s="185"/>
      <c r="CT104" s="1117"/>
      <c r="CU104" s="1117"/>
      <c r="CV104" s="1117"/>
      <c r="CW104" s="1117"/>
      <c r="CX104" s="1117"/>
      <c r="CY104" s="1117"/>
      <c r="CZ104" s="1117"/>
      <c r="DA104" s="1117"/>
      <c r="DB104" s="1117"/>
      <c r="DC104" s="1117"/>
      <c r="DD104" s="1117"/>
      <c r="DE104" s="1117"/>
      <c r="DF104" s="1119" t="e">
        <f>DA$9</f>
        <v>#N/A</v>
      </c>
      <c r="DG104" s="1119"/>
      <c r="DH104" s="1119"/>
      <c r="DI104" s="1119"/>
      <c r="DJ104" s="1119"/>
      <c r="DK104" s="1119"/>
      <c r="DL104" s="1119"/>
      <c r="DM104" s="1119"/>
      <c r="DN104" s="1119"/>
      <c r="DO104" s="1119"/>
      <c r="DP104" s="213"/>
      <c r="DQ104" s="213"/>
      <c r="DR104" s="213"/>
      <c r="DS104" s="213"/>
      <c r="DT104" s="213"/>
      <c r="DU104" s="213"/>
      <c r="DV104" s="1125"/>
      <c r="DW104" s="1125"/>
      <c r="DX104" s="1125"/>
      <c r="DY104" s="1125"/>
      <c r="DZ104" s="1125"/>
      <c r="EA104" s="1125"/>
      <c r="EB104" s="1125"/>
      <c r="EC104" s="1125"/>
      <c r="ED104" s="1125"/>
      <c r="EE104" s="1125"/>
      <c r="EF104" s="1125"/>
      <c r="EG104" s="1125"/>
      <c r="EH104" s="1125"/>
      <c r="EI104" s="1125"/>
      <c r="EJ104" s="1125"/>
      <c r="EK104" s="1125"/>
      <c r="EL104" s="1125"/>
      <c r="EM104" s="1125"/>
    </row>
    <row r="105" spans="1:143" ht="16.5">
      <c r="A105" s="185"/>
      <c r="B105" s="1121" t="s">
        <v>5</v>
      </c>
      <c r="C105" s="1121"/>
      <c r="D105" s="1121"/>
      <c r="E105" s="1121"/>
      <c r="F105" s="1121"/>
      <c r="G105" s="1121"/>
      <c r="H105" s="1121"/>
      <c r="I105" s="1121"/>
      <c r="J105" s="1121"/>
      <c r="K105" s="1121"/>
      <c r="L105" s="1121"/>
      <c r="M105" s="1121"/>
      <c r="N105" s="1118" t="s">
        <v>688</v>
      </c>
      <c r="O105" s="1118"/>
      <c r="P105" s="1118"/>
      <c r="Q105" s="1118"/>
      <c r="R105" s="1118"/>
      <c r="S105" s="1118"/>
      <c r="T105" s="1118"/>
      <c r="U105" s="1118"/>
      <c r="V105" s="1118"/>
      <c r="W105" s="1118"/>
      <c r="X105" s="209"/>
      <c r="Y105" s="213"/>
      <c r="Z105" s="213"/>
      <c r="AA105" s="213"/>
      <c r="AB105" s="213"/>
      <c r="AC105" s="213"/>
      <c r="AD105" s="1125"/>
      <c r="AE105" s="1125"/>
      <c r="AF105" s="1125"/>
      <c r="AG105" s="1125"/>
      <c r="AH105" s="1125"/>
      <c r="AI105" s="1125"/>
      <c r="AJ105" s="1125"/>
      <c r="AK105" s="1125"/>
      <c r="AL105" s="1125"/>
      <c r="AM105" s="1125"/>
      <c r="AN105" s="1125"/>
      <c r="AO105" s="1125"/>
      <c r="AP105" s="1125"/>
      <c r="AQ105" s="1125"/>
      <c r="AR105" s="1125"/>
      <c r="AS105" s="1125"/>
      <c r="AT105" s="1125"/>
      <c r="AU105" s="1125"/>
      <c r="AW105" s="185"/>
      <c r="AX105" s="1121" t="s">
        <v>5</v>
      </c>
      <c r="AY105" s="1121"/>
      <c r="AZ105" s="1121"/>
      <c r="BA105" s="1121"/>
      <c r="BB105" s="1121"/>
      <c r="BC105" s="1121"/>
      <c r="BD105" s="1121"/>
      <c r="BE105" s="1121"/>
      <c r="BF105" s="1121"/>
      <c r="BG105" s="1121"/>
      <c r="BH105" s="1121"/>
      <c r="BI105" s="1121"/>
      <c r="BJ105" s="1118" t="s">
        <v>688</v>
      </c>
      <c r="BK105" s="1118"/>
      <c r="BL105" s="1118"/>
      <c r="BM105" s="1118"/>
      <c r="BN105" s="1118"/>
      <c r="BO105" s="1118"/>
      <c r="BP105" s="1118"/>
      <c r="BQ105" s="1118"/>
      <c r="BR105" s="1118"/>
      <c r="BS105" s="1118"/>
      <c r="BT105" s="209"/>
      <c r="BU105" s="213"/>
      <c r="BV105" s="213"/>
      <c r="BW105" s="213"/>
      <c r="BX105" s="213"/>
      <c r="BY105" s="213"/>
      <c r="BZ105" s="1125"/>
      <c r="CA105" s="1125"/>
      <c r="CB105" s="1125"/>
      <c r="CC105" s="1125"/>
      <c r="CD105" s="1125"/>
      <c r="CE105" s="1125"/>
      <c r="CF105" s="1125"/>
      <c r="CG105" s="1125"/>
      <c r="CH105" s="1125"/>
      <c r="CI105" s="1125"/>
      <c r="CJ105" s="1125"/>
      <c r="CK105" s="1125"/>
      <c r="CL105" s="1125"/>
      <c r="CM105" s="1125"/>
      <c r="CN105" s="1125"/>
      <c r="CO105" s="1125"/>
      <c r="CP105" s="1125"/>
      <c r="CQ105" s="1125"/>
      <c r="CS105" s="185"/>
      <c r="CT105" s="1121" t="s">
        <v>5</v>
      </c>
      <c r="CU105" s="1121"/>
      <c r="CV105" s="1121"/>
      <c r="CW105" s="1121"/>
      <c r="CX105" s="1121"/>
      <c r="CY105" s="1121"/>
      <c r="CZ105" s="1121"/>
      <c r="DA105" s="1121"/>
      <c r="DB105" s="1121"/>
      <c r="DC105" s="1121"/>
      <c r="DD105" s="1121"/>
      <c r="DE105" s="1121"/>
      <c r="DF105" s="1118" t="s">
        <v>688</v>
      </c>
      <c r="DG105" s="1118"/>
      <c r="DH105" s="1118"/>
      <c r="DI105" s="1118"/>
      <c r="DJ105" s="1118"/>
      <c r="DK105" s="1118"/>
      <c r="DL105" s="1118"/>
      <c r="DM105" s="1118"/>
      <c r="DN105" s="1118"/>
      <c r="DO105" s="1118"/>
      <c r="DP105" s="209"/>
      <c r="DQ105" s="213"/>
      <c r="DR105" s="213"/>
      <c r="DS105" s="213"/>
      <c r="DT105" s="213"/>
      <c r="DU105" s="213"/>
      <c r="DV105" s="1125"/>
      <c r="DW105" s="1125"/>
      <c r="DX105" s="1125"/>
      <c r="DY105" s="1125"/>
      <c r="DZ105" s="1125"/>
      <c r="EA105" s="1125"/>
      <c r="EB105" s="1125"/>
      <c r="EC105" s="1125"/>
      <c r="ED105" s="1125"/>
      <c r="EE105" s="1125"/>
      <c r="EF105" s="1125"/>
      <c r="EG105" s="1125"/>
      <c r="EH105" s="1125"/>
      <c r="EI105" s="1125"/>
      <c r="EJ105" s="1125"/>
      <c r="EK105" s="1125"/>
      <c r="EL105" s="1125"/>
      <c r="EM105" s="1125"/>
    </row>
    <row r="106" spans="1:143" ht="16.5" customHeight="1">
      <c r="A106" s="185"/>
      <c r="B106" s="1017"/>
      <c r="C106" s="1017"/>
      <c r="D106" s="1017"/>
      <c r="E106" s="1017"/>
      <c r="F106" s="1017"/>
      <c r="G106" s="1017"/>
      <c r="H106" s="1017"/>
      <c r="I106" s="1017"/>
      <c r="J106" s="1017"/>
      <c r="K106" s="1017"/>
      <c r="L106" s="1017"/>
      <c r="M106" s="1017"/>
      <c r="N106" s="1017"/>
      <c r="O106" s="1017"/>
      <c r="P106" s="1017"/>
      <c r="Q106" s="1017"/>
      <c r="R106" s="1017"/>
      <c r="S106" s="1017"/>
      <c r="T106" s="1017"/>
      <c r="U106" s="1017"/>
      <c r="V106" s="1017"/>
      <c r="W106" s="1017"/>
      <c r="X106" s="1017"/>
      <c r="Y106" s="1018" t="s">
        <v>685</v>
      </c>
      <c r="Z106" s="1018"/>
      <c r="AA106" s="1018"/>
      <c r="AB106" s="1018"/>
      <c r="AC106" s="1123">
        <f>I$23</f>
        <v>0</v>
      </c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123"/>
      <c r="AO106" s="1123"/>
      <c r="AP106" s="1123"/>
      <c r="AQ106" s="1123"/>
      <c r="AR106" s="1123"/>
      <c r="AS106" s="1123"/>
      <c r="AT106" s="1123"/>
      <c r="AU106" s="1123"/>
      <c r="AW106" s="185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  <c r="BT106" s="1017"/>
      <c r="BU106" s="1018" t="s">
        <v>685</v>
      </c>
      <c r="BV106" s="1018"/>
      <c r="BW106" s="1018"/>
      <c r="BX106" s="1018"/>
      <c r="BY106" s="1123">
        <f>BE$23</f>
        <v>0</v>
      </c>
      <c r="BZ106" s="1123"/>
      <c r="CA106" s="1123"/>
      <c r="CB106" s="1123"/>
      <c r="CC106" s="1123"/>
      <c r="CD106" s="1123"/>
      <c r="CE106" s="1123"/>
      <c r="CF106" s="1123"/>
      <c r="CG106" s="1123"/>
      <c r="CH106" s="1123"/>
      <c r="CI106" s="1123"/>
      <c r="CJ106" s="1123"/>
      <c r="CK106" s="1123"/>
      <c r="CL106" s="1123"/>
      <c r="CM106" s="1123"/>
      <c r="CN106" s="1123"/>
      <c r="CO106" s="1123"/>
      <c r="CP106" s="1123"/>
      <c r="CQ106" s="1123"/>
      <c r="CS106" s="185"/>
      <c r="CT106" s="1017"/>
      <c r="CU106" s="1017"/>
      <c r="CV106" s="1017"/>
      <c r="CW106" s="1017"/>
      <c r="CX106" s="1017"/>
      <c r="CY106" s="1017"/>
      <c r="CZ106" s="1017"/>
      <c r="DA106" s="1017"/>
      <c r="DB106" s="1017"/>
      <c r="DC106" s="1017"/>
      <c r="DD106" s="1017"/>
      <c r="DE106" s="1017"/>
      <c r="DF106" s="1017"/>
      <c r="DG106" s="1017"/>
      <c r="DH106" s="1017"/>
      <c r="DI106" s="1017"/>
      <c r="DJ106" s="1017"/>
      <c r="DK106" s="1017"/>
      <c r="DL106" s="1017"/>
      <c r="DM106" s="1017"/>
      <c r="DN106" s="1017"/>
      <c r="DO106" s="1017"/>
      <c r="DP106" s="1017"/>
      <c r="DQ106" s="1018" t="s">
        <v>685</v>
      </c>
      <c r="DR106" s="1018"/>
      <c r="DS106" s="1018"/>
      <c r="DT106" s="1018"/>
      <c r="DU106" s="1123">
        <f>DA$23</f>
        <v>0</v>
      </c>
      <c r="DV106" s="1123"/>
      <c r="DW106" s="1123"/>
      <c r="DX106" s="1123"/>
      <c r="DY106" s="1123"/>
      <c r="DZ106" s="1123"/>
      <c r="EA106" s="1123"/>
      <c r="EB106" s="1123"/>
      <c r="EC106" s="1123"/>
      <c r="ED106" s="1123"/>
      <c r="EE106" s="1123"/>
      <c r="EF106" s="1123"/>
      <c r="EG106" s="1123"/>
      <c r="EH106" s="1123"/>
      <c r="EI106" s="1123"/>
      <c r="EJ106" s="1123"/>
      <c r="EK106" s="1123"/>
      <c r="EL106" s="1123"/>
      <c r="EM106" s="1123"/>
    </row>
    <row r="107" spans="1:143" ht="16.5" customHeight="1">
      <c r="A107" s="185"/>
      <c r="B107" s="1008" t="s">
        <v>1119</v>
      </c>
      <c r="C107" s="1009"/>
      <c r="D107" s="1009"/>
      <c r="E107" s="1009"/>
      <c r="F107" s="1009"/>
      <c r="G107" s="1009"/>
      <c r="H107" s="1009"/>
      <c r="I107" s="1009"/>
      <c r="J107" s="1009"/>
      <c r="K107" s="1009"/>
      <c r="L107" s="1009"/>
      <c r="M107" s="1009"/>
      <c r="N107" s="1009"/>
      <c r="O107" s="1009"/>
      <c r="P107" s="1009"/>
      <c r="Q107" s="1009"/>
      <c r="R107" s="1009"/>
      <c r="S107" s="1009"/>
      <c r="T107" s="1009"/>
      <c r="U107" s="1009"/>
      <c r="V107" s="1009"/>
      <c r="W107" s="1009"/>
      <c r="X107" s="1009"/>
      <c r="Y107" s="1018" t="s">
        <v>686</v>
      </c>
      <c r="Z107" s="1018"/>
      <c r="AA107" s="1018"/>
      <c r="AB107" s="1018"/>
      <c r="AC107" s="1018"/>
      <c r="AD107" s="1018"/>
      <c r="AE107" s="1123">
        <f>I$24</f>
        <v>0</v>
      </c>
      <c r="AF107" s="1123"/>
      <c r="AG107" s="1123"/>
      <c r="AH107" s="1123"/>
      <c r="AI107" s="1123"/>
      <c r="AJ107" s="1123"/>
      <c r="AK107" s="1123"/>
      <c r="AL107" s="1123"/>
      <c r="AM107" s="1123"/>
      <c r="AN107" s="1123"/>
      <c r="AO107" s="1123"/>
      <c r="AP107" s="1123"/>
      <c r="AQ107" s="1123"/>
      <c r="AR107" s="1123"/>
      <c r="AS107" s="1123"/>
      <c r="AT107" s="1123"/>
      <c r="AU107" s="1123"/>
      <c r="AW107" s="185"/>
      <c r="AX107" s="1008" t="s">
        <v>1119</v>
      </c>
      <c r="AY107" s="1009"/>
      <c r="AZ107" s="1009"/>
      <c r="BA107" s="1009"/>
      <c r="BB107" s="1009"/>
      <c r="BC107" s="1009"/>
      <c r="BD107" s="1009"/>
      <c r="BE107" s="1009"/>
      <c r="BF107" s="1009"/>
      <c r="BG107" s="1009"/>
      <c r="BH107" s="1009"/>
      <c r="BI107" s="1009"/>
      <c r="BJ107" s="1009"/>
      <c r="BK107" s="1009"/>
      <c r="BL107" s="1009"/>
      <c r="BM107" s="1009"/>
      <c r="BN107" s="1009"/>
      <c r="BO107" s="1009"/>
      <c r="BP107" s="1009"/>
      <c r="BQ107" s="1009"/>
      <c r="BR107" s="1009"/>
      <c r="BS107" s="1009"/>
      <c r="BT107" s="1009"/>
      <c r="BU107" s="1018" t="s">
        <v>686</v>
      </c>
      <c r="BV107" s="1018"/>
      <c r="BW107" s="1018"/>
      <c r="BX107" s="1018"/>
      <c r="BY107" s="1018"/>
      <c r="BZ107" s="1018"/>
      <c r="CA107" s="1123">
        <f>BE$24</f>
        <v>0</v>
      </c>
      <c r="CB107" s="1123"/>
      <c r="CC107" s="1123"/>
      <c r="CD107" s="1123"/>
      <c r="CE107" s="1123"/>
      <c r="CF107" s="1123"/>
      <c r="CG107" s="1123"/>
      <c r="CH107" s="1123"/>
      <c r="CI107" s="1123"/>
      <c r="CJ107" s="1123"/>
      <c r="CK107" s="1123"/>
      <c r="CL107" s="1123"/>
      <c r="CM107" s="1123"/>
      <c r="CN107" s="1123"/>
      <c r="CO107" s="1123"/>
      <c r="CP107" s="1123"/>
      <c r="CQ107" s="1123"/>
      <c r="CS107" s="185"/>
      <c r="CT107" s="1008" t="s">
        <v>1119</v>
      </c>
      <c r="CU107" s="1009"/>
      <c r="CV107" s="1009"/>
      <c r="CW107" s="1009"/>
      <c r="CX107" s="1009"/>
      <c r="CY107" s="1009"/>
      <c r="CZ107" s="1009"/>
      <c r="DA107" s="1009"/>
      <c r="DB107" s="1009"/>
      <c r="DC107" s="1009"/>
      <c r="DD107" s="1009"/>
      <c r="DE107" s="1009"/>
      <c r="DF107" s="1009"/>
      <c r="DG107" s="1009"/>
      <c r="DH107" s="1009"/>
      <c r="DI107" s="1009"/>
      <c r="DJ107" s="1009"/>
      <c r="DK107" s="1009"/>
      <c r="DL107" s="1009"/>
      <c r="DM107" s="1009"/>
      <c r="DN107" s="1009"/>
      <c r="DO107" s="1009"/>
      <c r="DP107" s="1009"/>
      <c r="DQ107" s="1018" t="s">
        <v>686</v>
      </c>
      <c r="DR107" s="1018"/>
      <c r="DS107" s="1018"/>
      <c r="DT107" s="1018"/>
      <c r="DU107" s="1018"/>
      <c r="DV107" s="1018"/>
      <c r="DW107" s="1123">
        <f>DA$24</f>
        <v>0</v>
      </c>
      <c r="DX107" s="1123"/>
      <c r="DY107" s="1123"/>
      <c r="DZ107" s="1123"/>
      <c r="EA107" s="1123"/>
      <c r="EB107" s="1123"/>
      <c r="EC107" s="1123"/>
      <c r="ED107" s="1123"/>
      <c r="EE107" s="1123"/>
      <c r="EF107" s="1123"/>
      <c r="EG107" s="1123"/>
      <c r="EH107" s="1123"/>
      <c r="EI107" s="1123"/>
      <c r="EJ107" s="1123"/>
      <c r="EK107" s="1123"/>
      <c r="EL107" s="1123"/>
      <c r="EM107" s="1123"/>
    </row>
    <row r="108" spans="1:143" ht="16.5" customHeight="1">
      <c r="A108" s="185"/>
      <c r="B108" s="236"/>
      <c r="C108" s="236"/>
      <c r="D108" s="236"/>
      <c r="E108" s="236"/>
      <c r="F108" s="236"/>
      <c r="G108" s="236"/>
      <c r="H108" s="236"/>
      <c r="I108" s="236"/>
      <c r="J108" s="236"/>
      <c r="K108" s="236"/>
      <c r="L108" s="236"/>
      <c r="M108" s="236"/>
      <c r="N108" s="236"/>
      <c r="O108" s="236"/>
      <c r="P108" s="236"/>
      <c r="Q108" s="236"/>
      <c r="R108" s="236"/>
      <c r="S108" s="236"/>
      <c r="T108" s="1006" t="s">
        <v>369</v>
      </c>
      <c r="U108" s="1006"/>
      <c r="V108" s="1006"/>
      <c r="W108" s="214"/>
      <c r="X108" s="215"/>
      <c r="Y108" s="237"/>
      <c r="Z108" s="237"/>
      <c r="AA108" s="237"/>
      <c r="AB108" s="237"/>
      <c r="AC108" s="237"/>
      <c r="AD108" s="237"/>
      <c r="AE108" s="237"/>
      <c r="AF108" s="237"/>
      <c r="AG108" s="237"/>
      <c r="AH108" s="237"/>
      <c r="AI108" s="237"/>
      <c r="AJ108" s="237"/>
      <c r="AK108" s="237"/>
      <c r="AL108" s="237"/>
      <c r="AM108" s="213"/>
      <c r="AN108" s="213"/>
      <c r="AO108" s="213"/>
      <c r="AP108" s="213"/>
      <c r="AQ108" s="213"/>
      <c r="AR108" s="213"/>
      <c r="AS108" s="213"/>
      <c r="AT108" s="213"/>
      <c r="AU108" s="213"/>
      <c r="AW108" s="185"/>
      <c r="AX108" s="236"/>
      <c r="AY108" s="236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1006" t="s">
        <v>369</v>
      </c>
      <c r="BQ108" s="1006"/>
      <c r="BR108" s="1006"/>
      <c r="BS108" s="214"/>
      <c r="BT108" s="215"/>
      <c r="BU108" s="237"/>
      <c r="BV108" s="237"/>
      <c r="BW108" s="237"/>
      <c r="BX108" s="237"/>
      <c r="BY108" s="237"/>
      <c r="BZ108" s="237"/>
      <c r="CA108" s="237"/>
      <c r="CB108" s="237"/>
      <c r="CC108" s="237"/>
      <c r="CD108" s="237"/>
      <c r="CE108" s="237"/>
      <c r="CF108" s="237"/>
      <c r="CG108" s="237"/>
      <c r="CH108" s="237"/>
      <c r="CI108" s="213"/>
      <c r="CJ108" s="213"/>
      <c r="CK108" s="213"/>
      <c r="CL108" s="213"/>
      <c r="CM108" s="213"/>
      <c r="CN108" s="213"/>
      <c r="CO108" s="213"/>
      <c r="CP108" s="213"/>
      <c r="CQ108" s="213"/>
      <c r="CS108" s="185"/>
      <c r="CT108" s="236"/>
      <c r="CU108" s="236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1006" t="s">
        <v>369</v>
      </c>
      <c r="DM108" s="1006"/>
      <c r="DN108" s="1006"/>
      <c r="DO108" s="214"/>
      <c r="DP108" s="215"/>
      <c r="DQ108" s="237"/>
      <c r="DR108" s="237"/>
      <c r="DS108" s="237"/>
      <c r="DT108" s="237"/>
      <c r="DU108" s="237"/>
      <c r="DV108" s="237"/>
      <c r="DW108" s="237"/>
      <c r="DX108" s="237"/>
      <c r="DY108" s="237"/>
      <c r="DZ108" s="237"/>
      <c r="EA108" s="237"/>
      <c r="EB108" s="237"/>
      <c r="EC108" s="237"/>
      <c r="ED108" s="237"/>
      <c r="EE108" s="213"/>
      <c r="EF108" s="213"/>
      <c r="EG108" s="213"/>
      <c r="EH108" s="213"/>
      <c r="EI108" s="213"/>
      <c r="EJ108" s="213"/>
      <c r="EK108" s="213"/>
      <c r="EL108" s="213"/>
      <c r="EM108" s="213"/>
    </row>
    <row r="109" spans="1:143" ht="20.25" customHeight="1">
      <c r="A109" s="185"/>
      <c r="Y109" s="1023"/>
      <c r="Z109" s="1023"/>
      <c r="AA109" s="1023"/>
      <c r="AB109" s="1023"/>
      <c r="AC109" s="1023"/>
      <c r="AD109" s="1023"/>
      <c r="AE109" s="1023"/>
      <c r="AF109" s="1023"/>
      <c r="AG109" s="1023"/>
      <c r="AH109" s="1023"/>
      <c r="AI109" s="1023"/>
      <c r="AJ109" s="1023"/>
      <c r="AK109" s="1023"/>
      <c r="AL109" s="1024">
        <f>I$16</f>
        <v>0</v>
      </c>
      <c r="AM109" s="1024"/>
      <c r="AN109" s="1024"/>
      <c r="AO109" s="1024"/>
      <c r="AP109" s="1024"/>
      <c r="AQ109" s="1024"/>
      <c r="AR109" s="1024"/>
      <c r="AS109" s="1024"/>
      <c r="AT109" s="1024"/>
      <c r="AU109" s="218"/>
      <c r="AW109" s="185"/>
      <c r="AX109" s="241"/>
      <c r="AY109" s="241"/>
      <c r="AZ109" s="241"/>
      <c r="BA109" s="241"/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1"/>
      <c r="BS109" s="241"/>
      <c r="BT109" s="241"/>
      <c r="BU109" s="1023"/>
      <c r="BV109" s="1023"/>
      <c r="BW109" s="1023"/>
      <c r="BX109" s="1023"/>
      <c r="BY109" s="1023"/>
      <c r="BZ109" s="1023"/>
      <c r="CA109" s="1023"/>
      <c r="CB109" s="1023"/>
      <c r="CC109" s="1023"/>
      <c r="CD109" s="1023"/>
      <c r="CE109" s="1023"/>
      <c r="CF109" s="1023"/>
      <c r="CG109" s="1023"/>
      <c r="CH109" s="1024">
        <f>BE$16</f>
        <v>0</v>
      </c>
      <c r="CI109" s="1024"/>
      <c r="CJ109" s="1024"/>
      <c r="CK109" s="1024"/>
      <c r="CL109" s="1024"/>
      <c r="CM109" s="1024"/>
      <c r="CN109" s="1024"/>
      <c r="CO109" s="1024"/>
      <c r="CP109" s="1024"/>
      <c r="CQ109" s="218"/>
      <c r="CS109" s="185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/>
      <c r="DH109" s="241"/>
      <c r="DI109" s="241"/>
      <c r="DJ109" s="241"/>
      <c r="DK109" s="241"/>
      <c r="DL109" s="241"/>
      <c r="DM109" s="241"/>
      <c r="DN109" s="241"/>
      <c r="DO109" s="241"/>
      <c r="DP109" s="241"/>
      <c r="DQ109" s="1023"/>
      <c r="DR109" s="1023"/>
      <c r="DS109" s="1023"/>
      <c r="DT109" s="1023"/>
      <c r="DU109" s="1023"/>
      <c r="DV109" s="1023"/>
      <c r="DW109" s="1023"/>
      <c r="DX109" s="1023"/>
      <c r="DY109" s="1023"/>
      <c r="DZ109" s="1023"/>
      <c r="EA109" s="1023"/>
      <c r="EB109" s="1023"/>
      <c r="EC109" s="1023"/>
      <c r="ED109" s="1024">
        <f>DA$16</f>
        <v>0</v>
      </c>
      <c r="EE109" s="1024"/>
      <c r="EF109" s="1024"/>
      <c r="EG109" s="1024"/>
      <c r="EH109" s="1024"/>
      <c r="EI109" s="1024"/>
      <c r="EJ109" s="1024"/>
      <c r="EK109" s="1024"/>
      <c r="EL109" s="1024"/>
      <c r="EM109" s="218"/>
    </row>
    <row r="110" spans="1:143">
      <c r="A110" s="185"/>
      <c r="Y110" s="1014" t="s">
        <v>5</v>
      </c>
      <c r="Z110" s="1014"/>
      <c r="AA110" s="1014"/>
      <c r="AB110" s="1014"/>
      <c r="AC110" s="1014"/>
      <c r="AD110" s="1014"/>
      <c r="AE110" s="1014"/>
      <c r="AF110" s="1014"/>
      <c r="AG110" s="1014"/>
      <c r="AH110" s="1014"/>
      <c r="AI110" s="1014"/>
      <c r="AJ110" s="1014"/>
      <c r="AK110" s="1014"/>
      <c r="AL110" s="1014" t="s">
        <v>688</v>
      </c>
      <c r="AM110" s="1014"/>
      <c r="AN110" s="1014"/>
      <c r="AO110" s="1014"/>
      <c r="AP110" s="1014"/>
      <c r="AQ110" s="1014"/>
      <c r="AR110" s="1014"/>
      <c r="AS110" s="1014"/>
      <c r="AT110" s="1014"/>
      <c r="AU110" s="219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1014" t="s">
        <v>5</v>
      </c>
      <c r="BV110" s="1014"/>
      <c r="BW110" s="1014"/>
      <c r="BX110" s="1014"/>
      <c r="BY110" s="1014"/>
      <c r="BZ110" s="1014"/>
      <c r="CA110" s="1014"/>
      <c r="CB110" s="1014"/>
      <c r="CC110" s="1014"/>
      <c r="CD110" s="1014"/>
      <c r="CE110" s="1014"/>
      <c r="CF110" s="1014"/>
      <c r="CG110" s="1014"/>
      <c r="CH110" s="1014" t="s">
        <v>688</v>
      </c>
      <c r="CI110" s="1014"/>
      <c r="CJ110" s="1014"/>
      <c r="CK110" s="1014"/>
      <c r="CL110" s="1014"/>
      <c r="CM110" s="1014"/>
      <c r="CN110" s="1014"/>
      <c r="CO110" s="1014"/>
      <c r="CP110" s="1014"/>
      <c r="CQ110" s="219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1014" t="s">
        <v>5</v>
      </c>
      <c r="DR110" s="1014"/>
      <c r="DS110" s="1014"/>
      <c r="DT110" s="1014"/>
      <c r="DU110" s="1014"/>
      <c r="DV110" s="1014"/>
      <c r="DW110" s="1014"/>
      <c r="DX110" s="1014"/>
      <c r="DY110" s="1014"/>
      <c r="DZ110" s="1014"/>
      <c r="EA110" s="1014"/>
      <c r="EB110" s="1014"/>
      <c r="EC110" s="1014"/>
      <c r="ED110" s="1014" t="s">
        <v>688</v>
      </c>
      <c r="EE110" s="1014"/>
      <c r="EF110" s="1014"/>
      <c r="EG110" s="1014"/>
      <c r="EH110" s="1014"/>
      <c r="EI110" s="1014"/>
      <c r="EJ110" s="1014"/>
      <c r="EK110" s="1014"/>
      <c r="EL110" s="1014"/>
      <c r="EM110" s="219"/>
    </row>
    <row r="111" spans="1:143" ht="15.75">
      <c r="A111" s="185"/>
      <c r="Y111" s="1016"/>
      <c r="Z111" s="1016"/>
      <c r="AA111" s="1016"/>
      <c r="AB111" s="1016"/>
      <c r="AC111" s="1016"/>
      <c r="AD111" s="1016"/>
      <c r="AE111" s="1016"/>
      <c r="AF111" s="1016"/>
      <c r="AG111" s="1016"/>
      <c r="AH111" s="1016"/>
      <c r="AI111" s="1016"/>
      <c r="AJ111" s="1016"/>
      <c r="AK111" s="1016"/>
      <c r="AL111" s="1016"/>
      <c r="AM111" s="1016"/>
      <c r="AN111" s="1016"/>
      <c r="AO111" s="1016"/>
      <c r="AP111" s="1016"/>
      <c r="AQ111" s="1016"/>
      <c r="AR111" s="1016"/>
      <c r="AS111" s="1016"/>
      <c r="AT111" s="1016"/>
      <c r="AU111" s="1016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1016"/>
      <c r="BV111" s="1016"/>
      <c r="BW111" s="1016"/>
      <c r="BX111" s="1016"/>
      <c r="BY111" s="1016"/>
      <c r="BZ111" s="1016"/>
      <c r="CA111" s="1016"/>
      <c r="CB111" s="1016"/>
      <c r="CC111" s="1016"/>
      <c r="CD111" s="1016"/>
      <c r="CE111" s="1016"/>
      <c r="CF111" s="1016"/>
      <c r="CG111" s="1016"/>
      <c r="CH111" s="1016"/>
      <c r="CI111" s="1016"/>
      <c r="CJ111" s="1016"/>
      <c r="CK111" s="1016"/>
      <c r="CL111" s="1016"/>
      <c r="CM111" s="1016"/>
      <c r="CN111" s="1016"/>
      <c r="CO111" s="1016"/>
      <c r="CP111" s="1016"/>
      <c r="CQ111" s="1016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1016"/>
      <c r="DR111" s="1016"/>
      <c r="DS111" s="1016"/>
      <c r="DT111" s="1016"/>
      <c r="DU111" s="1016"/>
      <c r="DV111" s="1016"/>
      <c r="DW111" s="1016"/>
      <c r="DX111" s="1016"/>
      <c r="DY111" s="1016"/>
      <c r="DZ111" s="1016"/>
      <c r="EA111" s="1016"/>
      <c r="EB111" s="1016"/>
      <c r="EC111" s="1016"/>
      <c r="ED111" s="1016"/>
      <c r="EE111" s="1016"/>
      <c r="EF111" s="1016"/>
      <c r="EG111" s="1016"/>
      <c r="EH111" s="1016"/>
      <c r="EI111" s="1016"/>
      <c r="EJ111" s="1016"/>
      <c r="EK111" s="1016"/>
      <c r="EL111" s="1016"/>
      <c r="EM111" s="1016"/>
    </row>
    <row r="112" spans="1:143" ht="15.75" customHeight="1">
      <c r="A112" s="185"/>
      <c r="Y112" s="1008" t="s">
        <v>1119</v>
      </c>
      <c r="Z112" s="1009"/>
      <c r="AA112" s="1009"/>
      <c r="AB112" s="1009"/>
      <c r="AC112" s="1009"/>
      <c r="AD112" s="1009"/>
      <c r="AE112" s="1009"/>
      <c r="AF112" s="1009"/>
      <c r="AG112" s="1009"/>
      <c r="AH112" s="1009"/>
      <c r="AI112" s="1009"/>
      <c r="AJ112" s="1009"/>
      <c r="AK112" s="1009"/>
      <c r="AL112" s="1009"/>
      <c r="AM112" s="1009"/>
      <c r="AN112" s="1009"/>
      <c r="AO112" s="1009"/>
      <c r="AP112" s="1009"/>
      <c r="AQ112" s="1009"/>
      <c r="AR112" s="1009"/>
      <c r="AS112" s="1009"/>
      <c r="AT112" s="1009"/>
      <c r="AU112" s="1009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08" t="s">
        <v>1119</v>
      </c>
      <c r="BV112" s="1009"/>
      <c r="BW112" s="1009"/>
      <c r="BX112" s="1009"/>
      <c r="BY112" s="1009"/>
      <c r="BZ112" s="1009"/>
      <c r="CA112" s="1009"/>
      <c r="CB112" s="1009"/>
      <c r="CC112" s="1009"/>
      <c r="CD112" s="1009"/>
      <c r="CE112" s="1009"/>
      <c r="CF112" s="1009"/>
      <c r="CG112" s="1009"/>
      <c r="CH112" s="1009"/>
      <c r="CI112" s="1009"/>
      <c r="CJ112" s="1009"/>
      <c r="CK112" s="1009"/>
      <c r="CL112" s="1009"/>
      <c r="CM112" s="1009"/>
      <c r="CN112" s="1009"/>
      <c r="CO112" s="1009"/>
      <c r="CP112" s="1009"/>
      <c r="CQ112" s="1009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08" t="s">
        <v>1119</v>
      </c>
      <c r="DR112" s="1009"/>
      <c r="DS112" s="1009"/>
      <c r="DT112" s="1009"/>
      <c r="DU112" s="1009"/>
      <c r="DV112" s="1009"/>
      <c r="DW112" s="1009"/>
      <c r="DX112" s="1009"/>
      <c r="DY112" s="1009"/>
      <c r="DZ112" s="1009"/>
      <c r="EA112" s="1009"/>
      <c r="EB112" s="1009"/>
      <c r="EC112" s="1009"/>
      <c r="ED112" s="1009"/>
      <c r="EE112" s="1009"/>
      <c r="EF112" s="1009"/>
      <c r="EG112" s="1009"/>
      <c r="EH112" s="1009"/>
      <c r="EI112" s="1009"/>
      <c r="EJ112" s="1009"/>
      <c r="EK112" s="1009"/>
      <c r="EL112" s="1009"/>
      <c r="EM112" s="1009"/>
    </row>
    <row r="113" spans="1:143" ht="16.5">
      <c r="A113" s="185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1006"/>
      <c r="AI113" s="1006"/>
      <c r="AJ113" s="1006"/>
      <c r="AK113" s="221"/>
      <c r="AL113" s="221"/>
      <c r="AM113" s="221"/>
      <c r="AN113" s="221"/>
      <c r="AO113" s="221"/>
      <c r="AP113" s="221"/>
      <c r="AQ113" s="221"/>
      <c r="AR113" s="221"/>
      <c r="AS113" s="221"/>
      <c r="AT113" s="221"/>
      <c r="AU113" s="221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221"/>
      <c r="BV113" s="221"/>
      <c r="BW113" s="221"/>
      <c r="BX113" s="221"/>
      <c r="BY113" s="221"/>
      <c r="BZ113" s="221"/>
      <c r="CA113" s="221"/>
      <c r="CB113" s="221"/>
      <c r="CC113" s="221"/>
      <c r="CD113" s="1006"/>
      <c r="CE113" s="1006"/>
      <c r="CF113" s="1006"/>
      <c r="CG113" s="221"/>
      <c r="CH113" s="221"/>
      <c r="CI113" s="221"/>
      <c r="CJ113" s="221"/>
      <c r="CK113" s="221"/>
      <c r="CL113" s="221"/>
      <c r="CM113" s="221"/>
      <c r="CN113" s="221"/>
      <c r="CO113" s="221"/>
      <c r="CP113" s="221"/>
      <c r="CQ113" s="221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221"/>
      <c r="DR113" s="221"/>
      <c r="DS113" s="221"/>
      <c r="DT113" s="221"/>
      <c r="DU113" s="221"/>
      <c r="DV113" s="221"/>
      <c r="DW113" s="221"/>
      <c r="DX113" s="221"/>
      <c r="DY113" s="221"/>
      <c r="DZ113" s="1006"/>
      <c r="EA113" s="1006"/>
      <c r="EB113" s="1006"/>
      <c r="EC113" s="221"/>
      <c r="ED113" s="221"/>
      <c r="EE113" s="221"/>
      <c r="EF113" s="221"/>
      <c r="EG113" s="221"/>
      <c r="EH113" s="221"/>
      <c r="EI113" s="221"/>
      <c r="EJ113" s="221"/>
      <c r="EK113" s="221"/>
      <c r="EL113" s="221"/>
      <c r="EM113" s="221"/>
    </row>
    <row r="114" spans="1:143" ht="16.5">
      <c r="A114" s="185"/>
      <c r="B114" s="221"/>
      <c r="C114" s="221"/>
      <c r="D114" s="221"/>
      <c r="E114" s="221"/>
      <c r="F114" s="221"/>
      <c r="G114" s="221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1"/>
      <c r="BS114" s="221"/>
      <c r="BT114" s="22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221"/>
      <c r="CE114" s="221"/>
      <c r="CF114" s="221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21"/>
      <c r="CU114" s="221"/>
      <c r="CV114" s="221"/>
      <c r="CW114" s="221"/>
      <c r="CX114" s="221"/>
      <c r="CY114" s="221"/>
      <c r="CZ114" s="221"/>
      <c r="DA114" s="221"/>
      <c r="DB114" s="221"/>
      <c r="DC114" s="221"/>
      <c r="DD114" s="221"/>
      <c r="DE114" s="221"/>
      <c r="DF114" s="221"/>
      <c r="DG114" s="221"/>
      <c r="DH114" s="221"/>
      <c r="DI114" s="221"/>
      <c r="DJ114" s="221"/>
      <c r="DK114" s="221"/>
      <c r="DL114" s="221"/>
      <c r="DM114" s="221"/>
      <c r="DN114" s="221"/>
      <c r="DO114" s="221"/>
      <c r="DP114" s="22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221"/>
      <c r="EA114" s="221"/>
      <c r="EB114" s="221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34.5" customHeight="1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185"/>
      <c r="L115" s="185"/>
      <c r="M115" s="185"/>
      <c r="N115" s="221"/>
      <c r="O115" s="221"/>
      <c r="P115" s="221"/>
      <c r="Q115" s="221"/>
      <c r="R115" s="221"/>
      <c r="S115" s="221"/>
      <c r="T115" s="221"/>
      <c r="U115" s="221"/>
      <c r="V115" s="221"/>
      <c r="W115" s="1010" t="s">
        <v>843</v>
      </c>
      <c r="X115" s="1010"/>
      <c r="Y115" s="1010"/>
      <c r="Z115" s="1010"/>
      <c r="AA115" s="1010"/>
      <c r="AB115" s="1010"/>
      <c r="AC115" s="1010"/>
      <c r="AD115" s="1010"/>
      <c r="AE115" s="1010"/>
      <c r="AF115" s="1010"/>
      <c r="AG115" s="1010"/>
      <c r="AH115" s="1010"/>
      <c r="AI115" s="1010"/>
      <c r="AJ115" s="1010"/>
      <c r="AK115" s="1010"/>
      <c r="AL115" s="1010"/>
      <c r="AM115" s="1010"/>
      <c r="AN115" s="1010"/>
      <c r="AO115" s="1010"/>
      <c r="AP115" s="1010"/>
      <c r="AQ115" s="1010"/>
      <c r="AR115" s="1010"/>
      <c r="AS115" s="1010"/>
      <c r="AT115" s="1010"/>
      <c r="AU115" s="1010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185"/>
      <c r="BH115" s="185"/>
      <c r="BI115" s="185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1010" t="s">
        <v>843</v>
      </c>
      <c r="BT115" s="1010"/>
      <c r="BU115" s="1010"/>
      <c r="BV115" s="1010"/>
      <c r="BW115" s="1010"/>
      <c r="BX115" s="1010"/>
      <c r="BY115" s="1010"/>
      <c r="BZ115" s="1010"/>
      <c r="CA115" s="1010"/>
      <c r="CB115" s="1010"/>
      <c r="CC115" s="1010"/>
      <c r="CD115" s="1010"/>
      <c r="CE115" s="1010"/>
      <c r="CF115" s="1010"/>
      <c r="CG115" s="1010"/>
      <c r="CH115" s="1010"/>
      <c r="CI115" s="1010"/>
      <c r="CJ115" s="1010"/>
      <c r="CK115" s="1010"/>
      <c r="CL115" s="1010"/>
      <c r="CM115" s="1010"/>
      <c r="CN115" s="1010"/>
      <c r="CO115" s="1010"/>
      <c r="CP115" s="1010"/>
      <c r="CQ115" s="1010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185"/>
      <c r="DD115" s="185"/>
      <c r="DE115" s="185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1010" t="s">
        <v>843</v>
      </c>
      <c r="DP115" s="1010"/>
      <c r="DQ115" s="1010"/>
      <c r="DR115" s="1010"/>
      <c r="DS115" s="1010"/>
      <c r="DT115" s="1010"/>
      <c r="DU115" s="1010"/>
      <c r="DV115" s="1010"/>
      <c r="DW115" s="1010"/>
      <c r="DX115" s="1010"/>
      <c r="DY115" s="1010"/>
      <c r="DZ115" s="1010"/>
      <c r="EA115" s="1010"/>
      <c r="EB115" s="1010"/>
      <c r="EC115" s="1010"/>
      <c r="ED115" s="1010"/>
      <c r="EE115" s="1010"/>
      <c r="EF115" s="1010"/>
      <c r="EG115" s="1010"/>
      <c r="EH115" s="1010"/>
      <c r="EI115" s="1010"/>
      <c r="EJ115" s="1010"/>
      <c r="EK115" s="1010"/>
      <c r="EL115" s="1010"/>
      <c r="EM115" s="1010"/>
    </row>
    <row r="116" spans="1:143" ht="16.5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1012" t="s">
        <v>551</v>
      </c>
      <c r="X116" s="1012"/>
      <c r="Y116" s="1012"/>
      <c r="Z116" s="1005">
        <f>$AF$33</f>
        <v>0</v>
      </c>
      <c r="AA116" s="1005"/>
      <c r="AB116" s="222" t="s">
        <v>524</v>
      </c>
      <c r="AC116" s="1005">
        <f>$AI$33</f>
        <v>0</v>
      </c>
      <c r="AD116" s="1005"/>
      <c r="AE116" s="1005"/>
      <c r="AF116" s="1005"/>
      <c r="AG116" s="1005"/>
      <c r="AH116" s="1005"/>
      <c r="AI116" s="1005"/>
      <c r="AJ116" s="1005">
        <f>$AP$33</f>
        <v>0</v>
      </c>
      <c r="AK116" s="1005"/>
      <c r="AL116" s="1005"/>
      <c r="AM116" s="1005"/>
      <c r="AN116" s="1013" t="s">
        <v>375</v>
      </c>
      <c r="AO116" s="1013"/>
      <c r="AP116" s="1004" t="s">
        <v>680</v>
      </c>
      <c r="AQ116" s="1004"/>
      <c r="AR116" s="1005">
        <f>$AB$29</f>
        <v>0</v>
      </c>
      <c r="AS116" s="1005"/>
      <c r="AT116" s="1005"/>
      <c r="AU116" s="1005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12" t="s">
        <v>551</v>
      </c>
      <c r="BT116" s="1012"/>
      <c r="BU116" s="1012"/>
      <c r="BV116" s="1005">
        <f>$AF$33</f>
        <v>0</v>
      </c>
      <c r="BW116" s="1005"/>
      <c r="BX116" s="222" t="s">
        <v>524</v>
      </c>
      <c r="BY116" s="1005">
        <f>$AI$33</f>
        <v>0</v>
      </c>
      <c r="BZ116" s="1005"/>
      <c r="CA116" s="1005"/>
      <c r="CB116" s="1005"/>
      <c r="CC116" s="1005"/>
      <c r="CD116" s="1005"/>
      <c r="CE116" s="1005"/>
      <c r="CF116" s="1005">
        <f>$AP$33</f>
        <v>0</v>
      </c>
      <c r="CG116" s="1005"/>
      <c r="CH116" s="1005"/>
      <c r="CI116" s="1005"/>
      <c r="CJ116" s="1013" t="s">
        <v>375</v>
      </c>
      <c r="CK116" s="1013"/>
      <c r="CL116" s="1004" t="s">
        <v>680</v>
      </c>
      <c r="CM116" s="1004"/>
      <c r="CN116" s="1005">
        <f>$AB$29</f>
        <v>0</v>
      </c>
      <c r="CO116" s="1005"/>
      <c r="CP116" s="1005"/>
      <c r="CQ116" s="1005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221"/>
      <c r="DD116" s="221"/>
      <c r="DE116" s="221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12" t="s">
        <v>551</v>
      </c>
      <c r="DP116" s="1012"/>
      <c r="DQ116" s="1012"/>
      <c r="DR116" s="1005">
        <f>$AF$33</f>
        <v>0</v>
      </c>
      <c r="DS116" s="1005"/>
      <c r="DT116" s="222" t="s">
        <v>524</v>
      </c>
      <c r="DU116" s="1005">
        <f>$AI$33</f>
        <v>0</v>
      </c>
      <c r="DV116" s="1005"/>
      <c r="DW116" s="1005"/>
      <c r="DX116" s="1005"/>
      <c r="DY116" s="1005"/>
      <c r="DZ116" s="1005"/>
      <c r="EA116" s="1005"/>
      <c r="EB116" s="1005">
        <f>$AP$33</f>
        <v>0</v>
      </c>
      <c r="EC116" s="1005"/>
      <c r="ED116" s="1005"/>
      <c r="EE116" s="1005"/>
      <c r="EF116" s="1013" t="s">
        <v>375</v>
      </c>
      <c r="EG116" s="1013"/>
      <c r="EH116" s="1004" t="s">
        <v>680</v>
      </c>
      <c r="EI116" s="1004"/>
      <c r="EJ116" s="1005">
        <f>$AB$29</f>
        <v>0</v>
      </c>
      <c r="EK116" s="1005"/>
      <c r="EL116" s="1005"/>
      <c r="EM116" s="1005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221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1"/>
      <c r="CJ117" s="221"/>
      <c r="CK117" s="221"/>
      <c r="CL117" s="221"/>
      <c r="CM117" s="221"/>
      <c r="CN117" s="221"/>
      <c r="CO117" s="221"/>
      <c r="CP117" s="221"/>
      <c r="CQ117" s="221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221"/>
      <c r="DP117" s="221"/>
      <c r="DQ117" s="221"/>
      <c r="DR117" s="221"/>
      <c r="DS117" s="221"/>
      <c r="DT117" s="221"/>
      <c r="DU117" s="221"/>
      <c r="DV117" s="221"/>
      <c r="DW117" s="221"/>
      <c r="DX117" s="221"/>
      <c r="DY117" s="221"/>
      <c r="DZ117" s="221"/>
      <c r="EA117" s="221"/>
      <c r="EB117" s="221"/>
      <c r="EC117" s="221"/>
      <c r="ED117" s="221"/>
      <c r="EE117" s="221"/>
      <c r="EF117" s="221"/>
      <c r="EG117" s="221"/>
      <c r="EH117" s="221"/>
      <c r="EI117" s="221"/>
      <c r="EJ117" s="221"/>
      <c r="EK117" s="221"/>
      <c r="EL117" s="221"/>
      <c r="EM117" s="221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185"/>
      <c r="L118" s="185"/>
      <c r="M118" s="185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1006"/>
      <c r="AI118" s="1006"/>
      <c r="AJ118" s="1006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185"/>
      <c r="BH118" s="185"/>
      <c r="BI118" s="185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1006"/>
      <c r="CE118" s="1006"/>
      <c r="CF118" s="1006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185"/>
      <c r="DD118" s="185"/>
      <c r="DE118" s="185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1006"/>
      <c r="EA118" s="1006"/>
      <c r="EB118" s="1006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221"/>
      <c r="CE119" s="221"/>
      <c r="CF119" s="221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221"/>
      <c r="DD119" s="221"/>
      <c r="DE119" s="221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221"/>
      <c r="EA119" s="221"/>
      <c r="EB119" s="221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 customHeight="1">
      <c r="A120" s="185"/>
      <c r="B120" s="1007" t="s">
        <v>784</v>
      </c>
      <c r="C120" s="1007"/>
      <c r="D120" s="1007"/>
      <c r="E120" s="1007"/>
      <c r="F120" s="1007"/>
      <c r="G120" s="1007"/>
      <c r="H120" s="1007"/>
      <c r="I120" s="1007"/>
      <c r="J120" s="1007"/>
      <c r="K120" s="1007"/>
      <c r="L120" s="1007"/>
      <c r="M120" s="1007"/>
      <c r="N120" s="1007"/>
      <c r="O120" s="1007"/>
      <c r="P120" s="1007"/>
      <c r="Q120" s="1007"/>
      <c r="R120" s="1007"/>
      <c r="S120" s="1007"/>
      <c r="T120" s="1007"/>
      <c r="U120" s="1007"/>
      <c r="V120" s="1007"/>
      <c r="W120" s="1007"/>
      <c r="X120" s="1007"/>
      <c r="Y120" s="1007"/>
      <c r="Z120" s="1007"/>
      <c r="AA120" s="1007"/>
      <c r="AB120" s="1007"/>
      <c r="AC120" s="1007"/>
      <c r="AD120" s="1007"/>
      <c r="AE120" s="1007"/>
      <c r="AF120" s="1007"/>
      <c r="AG120" s="1007"/>
      <c r="AH120" s="1007"/>
      <c r="AI120" s="1007"/>
      <c r="AJ120" s="1007"/>
      <c r="AK120" s="1007"/>
      <c r="AL120" s="1007"/>
      <c r="AM120" s="1007"/>
      <c r="AN120" s="1007"/>
      <c r="AO120" s="1007"/>
      <c r="AP120" s="1007"/>
      <c r="AQ120" s="1007"/>
      <c r="AR120" s="1007"/>
      <c r="AS120" s="1007"/>
      <c r="AT120" s="1007"/>
      <c r="AU120" s="1007"/>
      <c r="AW120" s="185"/>
      <c r="AX120" s="1007" t="s">
        <v>784</v>
      </c>
      <c r="AY120" s="1007"/>
      <c r="AZ120" s="1007"/>
      <c r="BA120" s="1007"/>
      <c r="BB120" s="1007"/>
      <c r="BC120" s="1007"/>
      <c r="BD120" s="1007"/>
      <c r="BE120" s="1007"/>
      <c r="BF120" s="1007"/>
      <c r="BG120" s="1007"/>
      <c r="BH120" s="1007"/>
      <c r="BI120" s="1007"/>
      <c r="BJ120" s="1007"/>
      <c r="BK120" s="1007"/>
      <c r="BL120" s="1007"/>
      <c r="BM120" s="1007"/>
      <c r="BN120" s="1007"/>
      <c r="BO120" s="1007"/>
      <c r="BP120" s="1007"/>
      <c r="BQ120" s="1007"/>
      <c r="BR120" s="1007"/>
      <c r="BS120" s="1007"/>
      <c r="BT120" s="1007"/>
      <c r="BU120" s="1007"/>
      <c r="BV120" s="1007"/>
      <c r="BW120" s="1007"/>
      <c r="BX120" s="1007"/>
      <c r="BY120" s="1007"/>
      <c r="BZ120" s="1007"/>
      <c r="CA120" s="1007"/>
      <c r="CB120" s="1007"/>
      <c r="CC120" s="1007"/>
      <c r="CD120" s="1007"/>
      <c r="CE120" s="1007"/>
      <c r="CF120" s="1007"/>
      <c r="CG120" s="1007"/>
      <c r="CH120" s="1007"/>
      <c r="CI120" s="1007"/>
      <c r="CJ120" s="1007"/>
      <c r="CK120" s="1007"/>
      <c r="CL120" s="1007"/>
      <c r="CM120" s="1007"/>
      <c r="CN120" s="1007"/>
      <c r="CO120" s="1007"/>
      <c r="CP120" s="1007"/>
      <c r="CQ120" s="1007"/>
      <c r="CS120" s="185"/>
      <c r="CT120" s="1007" t="s">
        <v>784</v>
      </c>
      <c r="CU120" s="1007"/>
      <c r="CV120" s="1007"/>
      <c r="CW120" s="1007"/>
      <c r="CX120" s="1007"/>
      <c r="CY120" s="1007"/>
      <c r="CZ120" s="1007"/>
      <c r="DA120" s="1007"/>
      <c r="DB120" s="1007"/>
      <c r="DC120" s="1007"/>
      <c r="DD120" s="1007"/>
      <c r="DE120" s="1007"/>
      <c r="DF120" s="1007"/>
      <c r="DG120" s="1007"/>
      <c r="DH120" s="1007"/>
      <c r="DI120" s="1007"/>
      <c r="DJ120" s="1007"/>
      <c r="DK120" s="1007"/>
      <c r="DL120" s="1007"/>
      <c r="DM120" s="1007"/>
      <c r="DN120" s="1007"/>
      <c r="DO120" s="1007"/>
      <c r="DP120" s="1007"/>
      <c r="DQ120" s="1007"/>
      <c r="DR120" s="1007"/>
      <c r="DS120" s="1007"/>
      <c r="DT120" s="1007"/>
      <c r="DU120" s="1007"/>
      <c r="DV120" s="1007"/>
      <c r="DW120" s="1007"/>
      <c r="DX120" s="1007"/>
      <c r="DY120" s="1007"/>
      <c r="DZ120" s="1007"/>
      <c r="EA120" s="1007"/>
      <c r="EB120" s="1007"/>
      <c r="EC120" s="1007"/>
      <c r="ED120" s="1007"/>
      <c r="EE120" s="1007"/>
      <c r="EF120" s="1007"/>
      <c r="EG120" s="1007"/>
      <c r="EH120" s="1007"/>
      <c r="EI120" s="1007"/>
      <c r="EJ120" s="1007"/>
      <c r="EK120" s="1007"/>
      <c r="EL120" s="1007"/>
      <c r="EM120" s="1007"/>
    </row>
    <row r="121" spans="1:143" ht="16.5" customHeight="1">
      <c r="A121" s="185"/>
      <c r="B121" s="1007" t="s">
        <v>785</v>
      </c>
      <c r="C121" s="1007"/>
      <c r="D121" s="1007"/>
      <c r="E121" s="1007"/>
      <c r="F121" s="1007"/>
      <c r="G121" s="1007"/>
      <c r="H121" s="1007"/>
      <c r="I121" s="1007"/>
      <c r="J121" s="1007"/>
      <c r="K121" s="1007"/>
      <c r="L121" s="1007"/>
      <c r="M121" s="1007"/>
      <c r="N121" s="1007"/>
      <c r="O121" s="1007"/>
      <c r="P121" s="1007"/>
      <c r="Q121" s="1007"/>
      <c r="R121" s="1007"/>
      <c r="S121" s="1007"/>
      <c r="T121" s="1007"/>
      <c r="U121" s="1007"/>
      <c r="V121" s="1007"/>
      <c r="W121" s="1007"/>
      <c r="X121" s="1007"/>
      <c r="Y121" s="1007"/>
      <c r="Z121" s="1007"/>
      <c r="AA121" s="1007"/>
      <c r="AB121" s="1007"/>
      <c r="AC121" s="1007"/>
      <c r="AD121" s="1007"/>
      <c r="AE121" s="1007"/>
      <c r="AF121" s="1007"/>
      <c r="AG121" s="1007"/>
      <c r="AH121" s="1007"/>
      <c r="AI121" s="1007"/>
      <c r="AJ121" s="1007"/>
      <c r="AK121" s="1007"/>
      <c r="AL121" s="1007"/>
      <c r="AM121" s="1007"/>
      <c r="AN121" s="1007"/>
      <c r="AO121" s="1007"/>
      <c r="AP121" s="1007"/>
      <c r="AQ121" s="1007"/>
      <c r="AR121" s="1007"/>
      <c r="AS121" s="1007"/>
      <c r="AT121" s="1007"/>
      <c r="AU121" s="1007"/>
      <c r="AW121" s="185"/>
      <c r="AX121" s="1007" t="s">
        <v>785</v>
      </c>
      <c r="AY121" s="1007"/>
      <c r="AZ121" s="1007"/>
      <c r="BA121" s="1007"/>
      <c r="BB121" s="1007"/>
      <c r="BC121" s="1007"/>
      <c r="BD121" s="1007"/>
      <c r="BE121" s="1007"/>
      <c r="BF121" s="1007"/>
      <c r="BG121" s="1007"/>
      <c r="BH121" s="1007"/>
      <c r="BI121" s="1007"/>
      <c r="BJ121" s="1007"/>
      <c r="BK121" s="1007"/>
      <c r="BL121" s="1007"/>
      <c r="BM121" s="1007"/>
      <c r="BN121" s="1007"/>
      <c r="BO121" s="1007"/>
      <c r="BP121" s="1007"/>
      <c r="BQ121" s="1007"/>
      <c r="BR121" s="1007"/>
      <c r="BS121" s="1007"/>
      <c r="BT121" s="1007"/>
      <c r="BU121" s="1007"/>
      <c r="BV121" s="1007"/>
      <c r="BW121" s="1007"/>
      <c r="BX121" s="1007"/>
      <c r="BY121" s="1007"/>
      <c r="BZ121" s="1007"/>
      <c r="CA121" s="1007"/>
      <c r="CB121" s="1007"/>
      <c r="CC121" s="1007"/>
      <c r="CD121" s="1007"/>
      <c r="CE121" s="1007"/>
      <c r="CF121" s="1007"/>
      <c r="CG121" s="1007"/>
      <c r="CH121" s="1007"/>
      <c r="CI121" s="1007"/>
      <c r="CJ121" s="1007"/>
      <c r="CK121" s="1007"/>
      <c r="CL121" s="1007"/>
      <c r="CM121" s="1007"/>
      <c r="CN121" s="1007"/>
      <c r="CO121" s="1007"/>
      <c r="CP121" s="1007"/>
      <c r="CQ121" s="1007"/>
      <c r="CS121" s="185"/>
      <c r="CT121" s="1007" t="s">
        <v>785</v>
      </c>
      <c r="CU121" s="1007"/>
      <c r="CV121" s="1007"/>
      <c r="CW121" s="1007"/>
      <c r="CX121" s="1007"/>
      <c r="CY121" s="1007"/>
      <c r="CZ121" s="1007"/>
      <c r="DA121" s="1007"/>
      <c r="DB121" s="1007"/>
      <c r="DC121" s="1007"/>
      <c r="DD121" s="1007"/>
      <c r="DE121" s="1007"/>
      <c r="DF121" s="1007"/>
      <c r="DG121" s="1007"/>
      <c r="DH121" s="1007"/>
      <c r="DI121" s="1007"/>
      <c r="DJ121" s="1007"/>
      <c r="DK121" s="1007"/>
      <c r="DL121" s="1007"/>
      <c r="DM121" s="1007"/>
      <c r="DN121" s="1007"/>
      <c r="DO121" s="1007"/>
      <c r="DP121" s="1007"/>
      <c r="DQ121" s="1007"/>
      <c r="DR121" s="1007"/>
      <c r="DS121" s="1007"/>
      <c r="DT121" s="1007"/>
      <c r="DU121" s="1007"/>
      <c r="DV121" s="1007"/>
      <c r="DW121" s="1007"/>
      <c r="DX121" s="1007"/>
      <c r="DY121" s="1007"/>
      <c r="DZ121" s="1007"/>
      <c r="EA121" s="1007"/>
      <c r="EB121" s="1007"/>
      <c r="EC121" s="1007"/>
      <c r="ED121" s="1007"/>
      <c r="EE121" s="1007"/>
      <c r="EF121" s="1007"/>
      <c r="EG121" s="1007"/>
      <c r="EH121" s="1007"/>
      <c r="EI121" s="1007"/>
      <c r="EJ121" s="1007"/>
      <c r="EK121" s="1007"/>
      <c r="EL121" s="1007"/>
      <c r="EM121" s="1007"/>
    </row>
    <row r="122" spans="1:143" ht="16.5">
      <c r="A122" s="185"/>
      <c r="B122" s="1007"/>
      <c r="C122" s="1007"/>
      <c r="D122" s="1007"/>
      <c r="E122" s="1007"/>
      <c r="F122" s="1007"/>
      <c r="G122" s="1007"/>
      <c r="H122" s="1007"/>
      <c r="I122" s="1007"/>
      <c r="J122" s="1007"/>
      <c r="K122" s="1007"/>
      <c r="L122" s="1007"/>
      <c r="M122" s="1007"/>
      <c r="N122" s="1007"/>
      <c r="O122" s="1007"/>
      <c r="P122" s="1007"/>
      <c r="Q122" s="1007"/>
      <c r="R122" s="1007"/>
      <c r="S122" s="1007"/>
      <c r="T122" s="1007"/>
      <c r="U122" s="1007"/>
      <c r="V122" s="1007"/>
      <c r="W122" s="1007"/>
      <c r="X122" s="1007"/>
      <c r="Y122" s="1007"/>
      <c r="Z122" s="1007"/>
      <c r="AA122" s="1007"/>
      <c r="AB122" s="1007"/>
      <c r="AC122" s="1007"/>
      <c r="AD122" s="1007"/>
      <c r="AE122" s="1007"/>
      <c r="AF122" s="1007"/>
      <c r="AG122" s="1007"/>
      <c r="AH122" s="1007"/>
      <c r="AI122" s="1007"/>
      <c r="AJ122" s="1007"/>
      <c r="AK122" s="1007"/>
      <c r="AL122" s="1007"/>
      <c r="AM122" s="1007"/>
      <c r="AN122" s="1007"/>
      <c r="AO122" s="1007"/>
      <c r="AP122" s="1007"/>
      <c r="AQ122" s="1007"/>
      <c r="AR122" s="1007"/>
      <c r="AS122" s="1007"/>
      <c r="AT122" s="1007"/>
      <c r="AU122" s="1007"/>
      <c r="AW122" s="185"/>
      <c r="AX122" s="1007"/>
      <c r="AY122" s="1007"/>
      <c r="AZ122" s="1007"/>
      <c r="BA122" s="1007"/>
      <c r="BB122" s="1007"/>
      <c r="BC122" s="1007"/>
      <c r="BD122" s="1007"/>
      <c r="BE122" s="1007"/>
      <c r="BF122" s="1007"/>
      <c r="BG122" s="1007"/>
      <c r="BH122" s="1007"/>
      <c r="BI122" s="1007"/>
      <c r="BJ122" s="1007"/>
      <c r="BK122" s="1007"/>
      <c r="BL122" s="1007"/>
      <c r="BM122" s="1007"/>
      <c r="BN122" s="1007"/>
      <c r="BO122" s="1007"/>
      <c r="BP122" s="1007"/>
      <c r="BQ122" s="1007"/>
      <c r="BR122" s="1007"/>
      <c r="BS122" s="1007"/>
      <c r="BT122" s="1007"/>
      <c r="BU122" s="1007"/>
      <c r="BV122" s="1007"/>
      <c r="BW122" s="1007"/>
      <c r="BX122" s="1007"/>
      <c r="BY122" s="1007"/>
      <c r="BZ122" s="1007"/>
      <c r="CA122" s="1007"/>
      <c r="CB122" s="1007"/>
      <c r="CC122" s="1007"/>
      <c r="CD122" s="1007"/>
      <c r="CE122" s="1007"/>
      <c r="CF122" s="1007"/>
      <c r="CG122" s="1007"/>
      <c r="CH122" s="1007"/>
      <c r="CI122" s="1007"/>
      <c r="CJ122" s="1007"/>
      <c r="CK122" s="1007"/>
      <c r="CL122" s="1007"/>
      <c r="CM122" s="1007"/>
      <c r="CN122" s="1007"/>
      <c r="CO122" s="1007"/>
      <c r="CP122" s="1007"/>
      <c r="CQ122" s="1007"/>
      <c r="CS122" s="185"/>
      <c r="CT122" s="1007"/>
      <c r="CU122" s="1007"/>
      <c r="CV122" s="1007"/>
      <c r="CW122" s="1007"/>
      <c r="CX122" s="1007"/>
      <c r="CY122" s="1007"/>
      <c r="CZ122" s="1007"/>
      <c r="DA122" s="1007"/>
      <c r="DB122" s="1007"/>
      <c r="DC122" s="1007"/>
      <c r="DD122" s="1007"/>
      <c r="DE122" s="1007"/>
      <c r="DF122" s="1007"/>
      <c r="DG122" s="1007"/>
      <c r="DH122" s="1007"/>
      <c r="DI122" s="1007"/>
      <c r="DJ122" s="1007"/>
      <c r="DK122" s="1007"/>
      <c r="DL122" s="1007"/>
      <c r="DM122" s="1007"/>
      <c r="DN122" s="1007"/>
      <c r="DO122" s="1007"/>
      <c r="DP122" s="1007"/>
      <c r="DQ122" s="1007"/>
      <c r="DR122" s="1007"/>
      <c r="DS122" s="1007"/>
      <c r="DT122" s="1007"/>
      <c r="DU122" s="1007"/>
      <c r="DV122" s="1007"/>
      <c r="DW122" s="1007"/>
      <c r="DX122" s="1007"/>
      <c r="DY122" s="1007"/>
      <c r="DZ122" s="1007"/>
      <c r="EA122" s="1007"/>
      <c r="EB122" s="1007"/>
      <c r="EC122" s="1007"/>
      <c r="ED122" s="1007"/>
      <c r="EE122" s="1007"/>
      <c r="EF122" s="1007"/>
      <c r="EG122" s="1007"/>
      <c r="EH122" s="1007"/>
      <c r="EI122" s="1007"/>
      <c r="EJ122" s="1007"/>
      <c r="EK122" s="1007"/>
      <c r="EL122" s="1007"/>
      <c r="EM122" s="1007"/>
    </row>
    <row r="123" spans="1:143" s="313" customFormat="1" ht="18.75" customHeight="1">
      <c r="A123" s="177"/>
      <c r="B123" s="1000">
        <f>I$25</f>
        <v>0</v>
      </c>
      <c r="C123" s="1000"/>
      <c r="D123" s="1000"/>
      <c r="E123" s="1000"/>
      <c r="F123" s="1000"/>
      <c r="G123" s="1000"/>
      <c r="H123" s="1000"/>
      <c r="I123" s="1000"/>
      <c r="J123" s="1000"/>
      <c r="K123" s="1000"/>
      <c r="L123" s="1000"/>
      <c r="M123" s="1000"/>
      <c r="N123" s="1000"/>
      <c r="O123" s="1000"/>
      <c r="P123" s="1000"/>
      <c r="Q123" s="1000"/>
      <c r="R123" s="1000"/>
      <c r="S123" s="1000"/>
      <c r="T123" s="1000"/>
      <c r="U123" s="1000"/>
      <c r="V123" s="1000"/>
      <c r="W123" s="1000"/>
      <c r="X123" s="1000"/>
      <c r="Y123" s="1000"/>
      <c r="Z123" s="177"/>
      <c r="AA123" s="177"/>
      <c r="AB123" s="177"/>
      <c r="AC123" s="1056" t="s">
        <v>845</v>
      </c>
      <c r="AD123" s="1056"/>
      <c r="AE123" s="1056"/>
      <c r="AF123" s="1002">
        <f>J$26</f>
        <v>0</v>
      </c>
      <c r="AG123" s="1002"/>
      <c r="AH123" s="198" t="s">
        <v>524</v>
      </c>
      <c r="AI123" s="1002">
        <f>O$26</f>
        <v>0</v>
      </c>
      <c r="AJ123" s="1002"/>
      <c r="AK123" s="1002"/>
      <c r="AL123" s="1002"/>
      <c r="AM123" s="1002"/>
      <c r="AN123" s="1002"/>
      <c r="AO123" s="1002"/>
      <c r="AP123" s="1002">
        <f>AK$26</f>
        <v>0</v>
      </c>
      <c r="AQ123" s="1002"/>
      <c r="AR123" s="1002"/>
      <c r="AS123" s="1002"/>
      <c r="AT123" s="1003" t="s">
        <v>375</v>
      </c>
      <c r="AU123" s="1003"/>
      <c r="AW123" s="177"/>
      <c r="AX123" s="1000">
        <f>BE$25</f>
        <v>0</v>
      </c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  <c r="BT123" s="1000"/>
      <c r="BU123" s="1000"/>
      <c r="BV123" s="177"/>
      <c r="BW123" s="177"/>
      <c r="BX123" s="177"/>
      <c r="BY123" s="1056" t="s">
        <v>845</v>
      </c>
      <c r="BZ123" s="1056"/>
      <c r="CA123" s="1056"/>
      <c r="CB123" s="1002">
        <f>BF$26</f>
        <v>0</v>
      </c>
      <c r="CC123" s="1002"/>
      <c r="CD123" s="198" t="s">
        <v>524</v>
      </c>
      <c r="CE123" s="1002">
        <f>BK$26</f>
        <v>0</v>
      </c>
      <c r="CF123" s="1002"/>
      <c r="CG123" s="1002"/>
      <c r="CH123" s="1002"/>
      <c r="CI123" s="1002"/>
      <c r="CJ123" s="1002"/>
      <c r="CK123" s="1002"/>
      <c r="CL123" s="1002">
        <f>CG$26</f>
        <v>0</v>
      </c>
      <c r="CM123" s="1002"/>
      <c r="CN123" s="1002"/>
      <c r="CO123" s="1002"/>
      <c r="CP123" s="1003" t="s">
        <v>375</v>
      </c>
      <c r="CQ123" s="1003"/>
      <c r="CS123" s="177"/>
      <c r="CT123" s="1000">
        <f>DA$25</f>
        <v>0</v>
      </c>
      <c r="CU123" s="1000"/>
      <c r="CV123" s="1000"/>
      <c r="CW123" s="1000"/>
      <c r="CX123" s="1000"/>
      <c r="CY123" s="1000"/>
      <c r="CZ123" s="1000"/>
      <c r="DA123" s="1000"/>
      <c r="DB123" s="1000"/>
      <c r="DC123" s="1000"/>
      <c r="DD123" s="1000"/>
      <c r="DE123" s="1000"/>
      <c r="DF123" s="1000"/>
      <c r="DG123" s="1000"/>
      <c r="DH123" s="1000"/>
      <c r="DI123" s="1000"/>
      <c r="DJ123" s="1000"/>
      <c r="DK123" s="1000"/>
      <c r="DL123" s="1000"/>
      <c r="DM123" s="1000"/>
      <c r="DN123" s="1000"/>
      <c r="DO123" s="1000"/>
      <c r="DP123" s="1000"/>
      <c r="DQ123" s="1000"/>
      <c r="DR123" s="177"/>
      <c r="DS123" s="177"/>
      <c r="DT123" s="177"/>
      <c r="DU123" s="1056" t="s">
        <v>845</v>
      </c>
      <c r="DV123" s="1056"/>
      <c r="DW123" s="1056"/>
      <c r="DX123" s="1002">
        <f>DB$26</f>
        <v>0</v>
      </c>
      <c r="DY123" s="1002"/>
      <c r="DZ123" s="198" t="s">
        <v>524</v>
      </c>
      <c r="EA123" s="1002">
        <f>DG$26</f>
        <v>0</v>
      </c>
      <c r="EB123" s="1002"/>
      <c r="EC123" s="1002"/>
      <c r="ED123" s="1002"/>
      <c r="EE123" s="1002"/>
      <c r="EF123" s="1002"/>
      <c r="EG123" s="1002"/>
      <c r="EH123" s="1002">
        <f>EC$26</f>
        <v>0</v>
      </c>
      <c r="EI123" s="1002"/>
      <c r="EJ123" s="1002"/>
      <c r="EK123" s="1002"/>
      <c r="EL123" s="1003" t="s">
        <v>375</v>
      </c>
      <c r="EM123" s="1003"/>
    </row>
    <row r="124" spans="1:143" ht="16.5">
      <c r="A124" s="185"/>
      <c r="B124" s="221"/>
      <c r="C124" s="221"/>
      <c r="D124" s="221"/>
      <c r="E124" s="221"/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W124" s="185"/>
      <c r="AX124" s="221"/>
      <c r="AY124" s="221"/>
      <c r="AZ124" s="221"/>
      <c r="BA124" s="221"/>
      <c r="BB124" s="221"/>
      <c r="BC124" s="221"/>
      <c r="BD124" s="221"/>
      <c r="BE124" s="221"/>
      <c r="BF124" s="221"/>
      <c r="BG124" s="221"/>
      <c r="BH124" s="221"/>
      <c r="BI124" s="221"/>
      <c r="BJ124" s="221"/>
      <c r="BK124" s="221"/>
      <c r="BL124" s="221"/>
      <c r="BM124" s="221"/>
      <c r="BN124" s="221"/>
      <c r="BO124" s="221"/>
      <c r="BP124" s="221"/>
      <c r="BQ124" s="221"/>
      <c r="BR124" s="221"/>
      <c r="BS124" s="221"/>
      <c r="BT124" s="221"/>
      <c r="BU124" s="221"/>
      <c r="BV124" s="221"/>
      <c r="BW124" s="221"/>
      <c r="BX124" s="221"/>
      <c r="BY124" s="223"/>
      <c r="BZ124" s="223"/>
      <c r="CA124" s="223"/>
      <c r="CB124" s="223"/>
      <c r="CC124" s="223"/>
      <c r="CD124" s="223"/>
      <c r="CE124" s="223"/>
      <c r="CF124" s="223"/>
      <c r="CG124" s="223"/>
      <c r="CH124" s="223"/>
      <c r="CI124" s="223"/>
      <c r="CJ124" s="223"/>
      <c r="CK124" s="223"/>
      <c r="CL124" s="223"/>
      <c r="CM124" s="223"/>
      <c r="CN124" s="223"/>
      <c r="CO124" s="223"/>
      <c r="CP124" s="223"/>
      <c r="CQ124" s="223"/>
      <c r="CS124" s="185"/>
      <c r="CT124" s="221"/>
      <c r="CU124" s="221"/>
      <c r="CV124" s="221"/>
      <c r="CW124" s="221"/>
      <c r="CX124" s="221"/>
      <c r="CY124" s="221"/>
      <c r="CZ124" s="221"/>
      <c r="DA124" s="221"/>
      <c r="DB124" s="221"/>
      <c r="DC124" s="221"/>
      <c r="DD124" s="221"/>
      <c r="DE124" s="221"/>
      <c r="DF124" s="221"/>
      <c r="DG124" s="221"/>
      <c r="DH124" s="221"/>
      <c r="DI124" s="221"/>
      <c r="DJ124" s="221"/>
      <c r="DK124" s="221"/>
      <c r="DL124" s="221"/>
      <c r="DM124" s="221"/>
      <c r="DN124" s="221"/>
      <c r="DO124" s="221"/>
      <c r="DP124" s="221"/>
      <c r="DQ124" s="221"/>
      <c r="DR124" s="221"/>
      <c r="DS124" s="221"/>
      <c r="DT124" s="221"/>
      <c r="DU124" s="223"/>
      <c r="DV124" s="223"/>
      <c r="DW124" s="223"/>
      <c r="DX124" s="223"/>
      <c r="DY124" s="223"/>
      <c r="DZ124" s="223"/>
      <c r="EA124" s="223"/>
      <c r="EB124" s="223"/>
      <c r="EC124" s="223"/>
      <c r="ED124" s="223"/>
      <c r="EE124" s="223"/>
      <c r="EF124" s="223"/>
      <c r="EG124" s="223"/>
      <c r="EH124" s="223"/>
      <c r="EI124" s="223"/>
      <c r="EJ124" s="223"/>
      <c r="EK124" s="223"/>
      <c r="EL124" s="223"/>
      <c r="EM124" s="223"/>
    </row>
    <row r="125" spans="1:143" ht="18.75">
      <c r="A125" s="185"/>
      <c r="B125" s="233"/>
      <c r="C125" s="234"/>
      <c r="D125" s="234"/>
      <c r="E125" s="234" t="s">
        <v>737</v>
      </c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/>
      <c r="AN125" s="234"/>
      <c r="AO125" s="235"/>
      <c r="AP125" s="235"/>
      <c r="AQ125" s="235"/>
      <c r="AR125" s="235"/>
      <c r="AS125" s="1129" t="e">
        <f>I$6</f>
        <v>#VALUE!</v>
      </c>
      <c r="AT125" s="1129"/>
      <c r="AU125" s="1129"/>
      <c r="AW125" s="185"/>
      <c r="AX125" s="233"/>
      <c r="AY125" s="234"/>
      <c r="AZ125" s="234"/>
      <c r="BA125" s="234" t="s">
        <v>737</v>
      </c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34"/>
      <c r="BS125" s="234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4"/>
      <c r="CJ125" s="234"/>
      <c r="CK125" s="235"/>
      <c r="CL125" s="235"/>
      <c r="CM125" s="235"/>
      <c r="CN125" s="235"/>
      <c r="CO125" s="1129" t="e">
        <f>BE$6</f>
        <v>#VALUE!</v>
      </c>
      <c r="CP125" s="1129"/>
      <c r="CQ125" s="1129"/>
      <c r="CS125" s="185"/>
      <c r="CT125" s="233"/>
      <c r="CU125" s="234"/>
      <c r="CV125" s="234"/>
      <c r="CW125" s="234" t="s">
        <v>737</v>
      </c>
      <c r="CX125" s="234"/>
      <c r="CY125" s="234"/>
      <c r="CZ125" s="234"/>
      <c r="DA125" s="234"/>
      <c r="DB125" s="234"/>
      <c r="DC125" s="234"/>
      <c r="DD125" s="234"/>
      <c r="DE125" s="234"/>
      <c r="DF125" s="234"/>
      <c r="DG125" s="234"/>
      <c r="DH125" s="234"/>
      <c r="DI125" s="234"/>
      <c r="DJ125" s="234"/>
      <c r="DK125" s="234"/>
      <c r="DL125" s="234"/>
      <c r="DM125" s="234"/>
      <c r="DN125" s="234"/>
      <c r="DO125" s="234"/>
      <c r="DP125" s="234"/>
      <c r="DQ125" s="234"/>
      <c r="DR125" s="234"/>
      <c r="DS125" s="234"/>
      <c r="DT125" s="234"/>
      <c r="DU125" s="234"/>
      <c r="DV125" s="234"/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/>
      <c r="EG125" s="235"/>
      <c r="EH125" s="235"/>
      <c r="EI125" s="235"/>
      <c r="EJ125" s="235"/>
      <c r="EK125" s="1129" t="e">
        <f>DA$6</f>
        <v>#VALUE!</v>
      </c>
      <c r="EL125" s="1129"/>
      <c r="EM125" s="1129"/>
    </row>
    <row r="126" spans="1:143" ht="18.75">
      <c r="A126" s="185"/>
      <c r="B126" s="1130" t="s">
        <v>738</v>
      </c>
      <c r="C126" s="1130"/>
      <c r="D126" s="1130"/>
      <c r="E126" s="1130"/>
      <c r="F126" s="1130"/>
      <c r="G126" s="1130"/>
      <c r="H126" s="1130"/>
      <c r="I126" s="1130"/>
      <c r="J126" s="1130"/>
      <c r="K126" s="1130"/>
      <c r="L126" s="1130"/>
      <c r="M126" s="1130"/>
      <c r="N126" s="1130"/>
      <c r="O126" s="1130"/>
      <c r="P126" s="1130"/>
      <c r="Q126" s="1130"/>
      <c r="R126" s="1130"/>
      <c r="S126" s="1130"/>
      <c r="T126" s="1130"/>
      <c r="U126" s="1130"/>
      <c r="V126" s="1130"/>
      <c r="W126" s="1130"/>
      <c r="X126" s="1130"/>
      <c r="Y126" s="1130"/>
      <c r="Z126" s="1130"/>
      <c r="AA126" s="1130"/>
      <c r="AB126" s="1130"/>
      <c r="AC126" s="1130"/>
      <c r="AD126" s="1130"/>
      <c r="AE126" s="1130"/>
      <c r="AF126" s="1130"/>
      <c r="AG126" s="1130"/>
      <c r="AH126" s="1130"/>
      <c r="AI126" s="1130"/>
      <c r="AJ126" s="1130"/>
      <c r="AK126" s="1130"/>
      <c r="AL126" s="1130"/>
      <c r="AM126" s="1130"/>
      <c r="AN126" s="1130"/>
      <c r="AO126" s="1130"/>
      <c r="AP126" s="1130"/>
      <c r="AQ126" s="1130"/>
      <c r="AR126" s="1130"/>
      <c r="AS126" s="1130"/>
      <c r="AT126" s="1130"/>
      <c r="AU126" s="1130"/>
      <c r="AW126" s="185"/>
      <c r="AX126" s="1130" t="s">
        <v>738</v>
      </c>
      <c r="AY126" s="1130"/>
      <c r="AZ126" s="1130"/>
      <c r="BA126" s="1130"/>
      <c r="BB126" s="1130"/>
      <c r="BC126" s="1130"/>
      <c r="BD126" s="1130"/>
      <c r="BE126" s="1130"/>
      <c r="BF126" s="1130"/>
      <c r="BG126" s="1130"/>
      <c r="BH126" s="1130"/>
      <c r="BI126" s="1130"/>
      <c r="BJ126" s="1130"/>
      <c r="BK126" s="1130"/>
      <c r="BL126" s="1130"/>
      <c r="BM126" s="1130"/>
      <c r="BN126" s="1130"/>
      <c r="BO126" s="1130"/>
      <c r="BP126" s="1130"/>
      <c r="BQ126" s="1130"/>
      <c r="BR126" s="1130"/>
      <c r="BS126" s="1130"/>
      <c r="BT126" s="1130"/>
      <c r="BU126" s="1130"/>
      <c r="BV126" s="1130"/>
      <c r="BW126" s="1130"/>
      <c r="BX126" s="1130"/>
      <c r="BY126" s="1130"/>
      <c r="BZ126" s="1130"/>
      <c r="CA126" s="1130"/>
      <c r="CB126" s="1130"/>
      <c r="CC126" s="1130"/>
      <c r="CD126" s="1130"/>
      <c r="CE126" s="1130"/>
      <c r="CF126" s="1130"/>
      <c r="CG126" s="1130"/>
      <c r="CH126" s="1130"/>
      <c r="CI126" s="1130"/>
      <c r="CJ126" s="1130"/>
      <c r="CK126" s="1130"/>
      <c r="CL126" s="1130"/>
      <c r="CM126" s="1130"/>
      <c r="CN126" s="1130"/>
      <c r="CO126" s="1130"/>
      <c r="CP126" s="1130"/>
      <c r="CQ126" s="1130"/>
      <c r="CS126" s="185"/>
      <c r="CT126" s="1130" t="s">
        <v>738</v>
      </c>
      <c r="CU126" s="1130"/>
      <c r="CV126" s="1130"/>
      <c r="CW126" s="1130"/>
      <c r="CX126" s="1130"/>
      <c r="CY126" s="1130"/>
      <c r="CZ126" s="1130"/>
      <c r="DA126" s="1130"/>
      <c r="DB126" s="1130"/>
      <c r="DC126" s="1130"/>
      <c r="DD126" s="1130"/>
      <c r="DE126" s="1130"/>
      <c r="DF126" s="1130"/>
      <c r="DG126" s="1130"/>
      <c r="DH126" s="1130"/>
      <c r="DI126" s="1130"/>
      <c r="DJ126" s="1130"/>
      <c r="DK126" s="1130"/>
      <c r="DL126" s="1130"/>
      <c r="DM126" s="1130"/>
      <c r="DN126" s="1130"/>
      <c r="DO126" s="1130"/>
      <c r="DP126" s="1130"/>
      <c r="DQ126" s="1130"/>
      <c r="DR126" s="1130"/>
      <c r="DS126" s="1130"/>
      <c r="DT126" s="1130"/>
      <c r="DU126" s="1130"/>
      <c r="DV126" s="1130"/>
      <c r="DW126" s="1130"/>
      <c r="DX126" s="1130"/>
      <c r="DY126" s="1130"/>
      <c r="DZ126" s="1130"/>
      <c r="EA126" s="1130"/>
      <c r="EB126" s="1130"/>
      <c r="EC126" s="1130"/>
      <c r="ED126" s="1130"/>
      <c r="EE126" s="1130"/>
      <c r="EF126" s="1130"/>
      <c r="EG126" s="1130"/>
      <c r="EH126" s="1130"/>
      <c r="EI126" s="1130"/>
      <c r="EJ126" s="1130"/>
      <c r="EK126" s="1130"/>
      <c r="EL126" s="1130"/>
      <c r="EM126" s="1130"/>
    </row>
    <row r="127" spans="1:143" ht="18.75" customHeight="1">
      <c r="A127" s="185"/>
      <c r="B127" s="1115">
        <f>I$10</f>
        <v>0</v>
      </c>
      <c r="C127" s="1115"/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15"/>
      <c r="V127" s="1115"/>
      <c r="W127" s="1115"/>
      <c r="X127" s="1115"/>
      <c r="Y127" s="1115"/>
      <c r="Z127" s="1115"/>
      <c r="AA127" s="1115"/>
      <c r="AB127" s="1115"/>
      <c r="AC127" s="1115"/>
      <c r="AD127" s="1115"/>
      <c r="AE127" s="1115"/>
      <c r="AF127" s="1115"/>
      <c r="AG127" s="1115"/>
      <c r="AH127" s="1115"/>
      <c r="AI127" s="1115"/>
      <c r="AJ127" s="1116" t="s">
        <v>739</v>
      </c>
      <c r="AK127" s="1116"/>
      <c r="AL127" s="1116"/>
      <c r="AM127" s="1116"/>
      <c r="AN127" s="1116"/>
      <c r="AO127" s="1116"/>
      <c r="AP127" s="1116"/>
      <c r="AQ127" s="1116"/>
      <c r="AR127" s="1116"/>
      <c r="AS127" s="1116"/>
      <c r="AT127" s="1116"/>
      <c r="AU127" s="1116"/>
      <c r="AW127" s="185"/>
      <c r="AX127" s="1115">
        <f>BE$10</f>
        <v>0</v>
      </c>
      <c r="AY127" s="1115"/>
      <c r="AZ127" s="1115"/>
      <c r="BA127" s="1115"/>
      <c r="BB127" s="1115"/>
      <c r="BC127" s="1115"/>
      <c r="BD127" s="1115"/>
      <c r="BE127" s="1115"/>
      <c r="BF127" s="1115"/>
      <c r="BG127" s="1115"/>
      <c r="BH127" s="1115"/>
      <c r="BI127" s="1115"/>
      <c r="BJ127" s="1115"/>
      <c r="BK127" s="1115"/>
      <c r="BL127" s="1115"/>
      <c r="BM127" s="1115"/>
      <c r="BN127" s="1115"/>
      <c r="BO127" s="1115"/>
      <c r="BP127" s="1115"/>
      <c r="BQ127" s="1115"/>
      <c r="BR127" s="1115"/>
      <c r="BS127" s="1115"/>
      <c r="BT127" s="1115"/>
      <c r="BU127" s="1115"/>
      <c r="BV127" s="1115"/>
      <c r="BW127" s="1115"/>
      <c r="BX127" s="1115"/>
      <c r="BY127" s="1115"/>
      <c r="BZ127" s="1115"/>
      <c r="CA127" s="1115"/>
      <c r="CB127" s="1115"/>
      <c r="CC127" s="1115"/>
      <c r="CD127" s="1115"/>
      <c r="CE127" s="1115"/>
      <c r="CF127" s="1116" t="s">
        <v>739</v>
      </c>
      <c r="CG127" s="1116"/>
      <c r="CH127" s="1116"/>
      <c r="CI127" s="1116"/>
      <c r="CJ127" s="1116"/>
      <c r="CK127" s="1116"/>
      <c r="CL127" s="1116"/>
      <c r="CM127" s="1116"/>
      <c r="CN127" s="1116"/>
      <c r="CO127" s="1116"/>
      <c r="CP127" s="1116"/>
      <c r="CQ127" s="1116"/>
      <c r="CS127" s="185"/>
      <c r="CT127" s="1115">
        <f>DA$10</f>
        <v>0</v>
      </c>
      <c r="CU127" s="1115"/>
      <c r="CV127" s="1115"/>
      <c r="CW127" s="1115"/>
      <c r="CX127" s="1115"/>
      <c r="CY127" s="1115"/>
      <c r="CZ127" s="1115"/>
      <c r="DA127" s="1115"/>
      <c r="DB127" s="1115"/>
      <c r="DC127" s="1115"/>
      <c r="DD127" s="1115"/>
      <c r="DE127" s="1115"/>
      <c r="DF127" s="1115"/>
      <c r="DG127" s="1115"/>
      <c r="DH127" s="1115"/>
      <c r="DI127" s="1115"/>
      <c r="DJ127" s="1115"/>
      <c r="DK127" s="1115"/>
      <c r="DL127" s="1115"/>
      <c r="DM127" s="1115"/>
      <c r="DN127" s="1115"/>
      <c r="DO127" s="1115"/>
      <c r="DP127" s="1115"/>
      <c r="DQ127" s="1115"/>
      <c r="DR127" s="1115"/>
      <c r="DS127" s="1115"/>
      <c r="DT127" s="1115"/>
      <c r="DU127" s="1115"/>
      <c r="DV127" s="1115"/>
      <c r="DW127" s="1115"/>
      <c r="DX127" s="1115"/>
      <c r="DY127" s="1115"/>
      <c r="DZ127" s="1115"/>
      <c r="EA127" s="1115"/>
      <c r="EB127" s="1116" t="s">
        <v>739</v>
      </c>
      <c r="EC127" s="1116"/>
      <c r="ED127" s="1116"/>
      <c r="EE127" s="1116"/>
      <c r="EF127" s="1116"/>
      <c r="EG127" s="1116"/>
      <c r="EH127" s="1116"/>
      <c r="EI127" s="1116"/>
      <c r="EJ127" s="1116"/>
      <c r="EK127" s="1116"/>
      <c r="EL127" s="1116"/>
      <c r="EM127" s="1116"/>
    </row>
    <row r="128" spans="1:143" ht="60" customHeight="1">
      <c r="A128" s="185"/>
      <c r="B128" s="991" t="s">
        <v>786</v>
      </c>
      <c r="C128" s="991"/>
      <c r="D128" s="991"/>
      <c r="E128" s="991"/>
      <c r="F128" s="991"/>
      <c r="G128" s="991"/>
      <c r="H128" s="991"/>
      <c r="I128" s="991"/>
      <c r="J128" s="991"/>
      <c r="K128" s="991"/>
      <c r="L128" s="991"/>
      <c r="M128" s="991"/>
      <c r="N128" s="991"/>
      <c r="O128" s="991"/>
      <c r="P128" s="991"/>
      <c r="Q128" s="991"/>
      <c r="R128" s="991"/>
      <c r="S128" s="991"/>
      <c r="T128" s="991"/>
      <c r="U128" s="991"/>
      <c r="V128" s="991"/>
      <c r="W128" s="991"/>
      <c r="X128" s="991"/>
      <c r="Y128" s="991"/>
      <c r="Z128" s="991"/>
      <c r="AA128" s="991"/>
      <c r="AB128" s="991"/>
      <c r="AC128" s="991"/>
      <c r="AD128" s="991"/>
      <c r="AE128" s="991"/>
      <c r="AF128" s="991"/>
      <c r="AG128" s="991"/>
      <c r="AH128" s="991"/>
      <c r="AI128" s="991"/>
      <c r="AJ128" s="991"/>
      <c r="AK128" s="991"/>
      <c r="AL128" s="991"/>
      <c r="AM128" s="991"/>
      <c r="AN128" s="991"/>
      <c r="AO128" s="991"/>
      <c r="AP128" s="991"/>
      <c r="AQ128" s="991"/>
      <c r="AR128" s="991"/>
      <c r="AS128" s="991"/>
      <c r="AT128" s="991"/>
      <c r="AU128" s="991"/>
      <c r="AW128" s="185"/>
      <c r="AX128" s="991" t="s">
        <v>786</v>
      </c>
      <c r="AY128" s="991"/>
      <c r="AZ128" s="991"/>
      <c r="BA128" s="991"/>
      <c r="BB128" s="991"/>
      <c r="BC128" s="991"/>
      <c r="BD128" s="991"/>
      <c r="BE128" s="991"/>
      <c r="BF128" s="991"/>
      <c r="BG128" s="991"/>
      <c r="BH128" s="991"/>
      <c r="BI128" s="991"/>
      <c r="BJ128" s="991"/>
      <c r="BK128" s="991"/>
      <c r="BL128" s="991"/>
      <c r="BM128" s="991"/>
      <c r="BN128" s="991"/>
      <c r="BO128" s="991"/>
      <c r="BP128" s="991"/>
      <c r="BQ128" s="991"/>
      <c r="BR128" s="991"/>
      <c r="BS128" s="991"/>
      <c r="BT128" s="991"/>
      <c r="BU128" s="991"/>
      <c r="BV128" s="991"/>
      <c r="BW128" s="991"/>
      <c r="BX128" s="991"/>
      <c r="BY128" s="991"/>
      <c r="BZ128" s="991"/>
      <c r="CA128" s="991"/>
      <c r="CB128" s="991"/>
      <c r="CC128" s="991"/>
      <c r="CD128" s="991"/>
      <c r="CE128" s="991"/>
      <c r="CF128" s="991"/>
      <c r="CG128" s="991"/>
      <c r="CH128" s="991"/>
      <c r="CI128" s="991"/>
      <c r="CJ128" s="991"/>
      <c r="CK128" s="991"/>
      <c r="CL128" s="991"/>
      <c r="CM128" s="991"/>
      <c r="CN128" s="991"/>
      <c r="CO128" s="991"/>
      <c r="CP128" s="991"/>
      <c r="CQ128" s="991"/>
      <c r="CS128" s="185"/>
      <c r="CT128" s="991" t="s">
        <v>786</v>
      </c>
      <c r="CU128" s="991"/>
      <c r="CV128" s="991"/>
      <c r="CW128" s="991"/>
      <c r="CX128" s="991"/>
      <c r="CY128" s="991"/>
      <c r="CZ128" s="991"/>
      <c r="DA128" s="991"/>
      <c r="DB128" s="991"/>
      <c r="DC128" s="991"/>
      <c r="DD128" s="991"/>
      <c r="DE128" s="991"/>
      <c r="DF128" s="991"/>
      <c r="DG128" s="991"/>
      <c r="DH128" s="991"/>
      <c r="DI128" s="991"/>
      <c r="DJ128" s="991"/>
      <c r="DK128" s="991"/>
      <c r="DL128" s="991"/>
      <c r="DM128" s="991"/>
      <c r="DN128" s="991"/>
      <c r="DO128" s="991"/>
      <c r="DP128" s="991"/>
      <c r="DQ128" s="991"/>
      <c r="DR128" s="991"/>
      <c r="DS128" s="991"/>
      <c r="DT128" s="991"/>
      <c r="DU128" s="991"/>
      <c r="DV128" s="991"/>
      <c r="DW128" s="991"/>
      <c r="DX128" s="991"/>
      <c r="DY128" s="991"/>
      <c r="DZ128" s="991"/>
      <c r="EA128" s="991"/>
      <c r="EB128" s="991"/>
      <c r="EC128" s="991"/>
      <c r="ED128" s="991"/>
      <c r="EE128" s="991"/>
      <c r="EF128" s="991"/>
      <c r="EG128" s="991"/>
      <c r="EH128" s="991"/>
      <c r="EI128" s="991"/>
      <c r="EJ128" s="991"/>
      <c r="EK128" s="991"/>
      <c r="EL128" s="991"/>
      <c r="EM128" s="991"/>
    </row>
    <row r="129" spans="1:143" ht="18.75">
      <c r="A129" s="185"/>
      <c r="B129" s="1047">
        <f>I$16</f>
        <v>0</v>
      </c>
      <c r="C129" s="1047"/>
      <c r="D129" s="1047"/>
      <c r="E129" s="1047"/>
      <c r="F129" s="1047"/>
      <c r="G129" s="1047"/>
      <c r="H129" s="1047"/>
      <c r="I129" s="1047"/>
      <c r="J129" s="1047"/>
      <c r="K129" s="1047"/>
      <c r="L129" s="1047"/>
      <c r="M129" s="1047"/>
      <c r="N129" s="1047"/>
      <c r="O129" s="1047"/>
      <c r="P129" s="1047"/>
      <c r="Q129" s="1047"/>
      <c r="R129" s="1047"/>
      <c r="S129" s="1047"/>
      <c r="T129" s="1047"/>
      <c r="U129" s="1047"/>
      <c r="V129" s="1047"/>
      <c r="W129" s="1047"/>
      <c r="X129" s="1047"/>
      <c r="Y129" s="1047"/>
      <c r="Z129" s="1047"/>
      <c r="AA129" s="1047"/>
      <c r="AB129" s="1047"/>
      <c r="AC129" s="1047"/>
      <c r="AD129" s="1047"/>
      <c r="AE129" s="1047"/>
      <c r="AF129" s="1047"/>
      <c r="AG129" s="1047"/>
      <c r="AH129" s="238" t="s">
        <v>787</v>
      </c>
      <c r="AI129" s="238"/>
      <c r="AJ129" s="238"/>
      <c r="AK129" s="238"/>
      <c r="AL129" s="238"/>
      <c r="AM129" s="238"/>
      <c r="AN129" s="238"/>
      <c r="AO129" s="238"/>
      <c r="AP129" s="238"/>
      <c r="AQ129" s="238"/>
      <c r="AR129" s="238"/>
      <c r="AS129" s="238"/>
      <c r="AT129" s="238"/>
      <c r="AU129" s="238"/>
      <c r="AW129" s="185"/>
      <c r="AX129" s="1047">
        <f>BE$16</f>
        <v>0</v>
      </c>
      <c r="AY129" s="1047"/>
      <c r="AZ129" s="1047"/>
      <c r="BA129" s="1047"/>
      <c r="BB129" s="1047"/>
      <c r="BC129" s="1047"/>
      <c r="BD129" s="1047"/>
      <c r="BE129" s="1047"/>
      <c r="BF129" s="1047"/>
      <c r="BG129" s="1047"/>
      <c r="BH129" s="1047"/>
      <c r="BI129" s="1047"/>
      <c r="BJ129" s="1047"/>
      <c r="BK129" s="1047"/>
      <c r="BL129" s="1047"/>
      <c r="BM129" s="1047"/>
      <c r="BN129" s="1047"/>
      <c r="BO129" s="1047"/>
      <c r="BP129" s="1047"/>
      <c r="BQ129" s="1047"/>
      <c r="BR129" s="1047"/>
      <c r="BS129" s="1047"/>
      <c r="BT129" s="1047"/>
      <c r="BU129" s="1047"/>
      <c r="BV129" s="1047"/>
      <c r="BW129" s="1047"/>
      <c r="BX129" s="1047"/>
      <c r="BY129" s="1047"/>
      <c r="BZ129" s="1047"/>
      <c r="CA129" s="1047"/>
      <c r="CB129" s="1047"/>
      <c r="CC129" s="1047"/>
      <c r="CD129" s="238" t="s">
        <v>787</v>
      </c>
      <c r="CE129" s="238"/>
      <c r="CF129" s="238"/>
      <c r="CG129" s="238"/>
      <c r="CH129" s="238"/>
      <c r="CI129" s="238"/>
      <c r="CJ129" s="238"/>
      <c r="CK129" s="238"/>
      <c r="CL129" s="238"/>
      <c r="CM129" s="238"/>
      <c r="CN129" s="238"/>
      <c r="CO129" s="238"/>
      <c r="CP129" s="238"/>
      <c r="CQ129" s="238"/>
      <c r="CS129" s="185"/>
      <c r="CT129" s="1047">
        <f>DA$16</f>
        <v>0</v>
      </c>
      <c r="CU129" s="1047"/>
      <c r="CV129" s="1047"/>
      <c r="CW129" s="1047"/>
      <c r="CX129" s="1047"/>
      <c r="CY129" s="1047"/>
      <c r="CZ129" s="1047"/>
      <c r="DA129" s="1047"/>
      <c r="DB129" s="1047"/>
      <c r="DC129" s="1047"/>
      <c r="DD129" s="1047"/>
      <c r="DE129" s="1047"/>
      <c r="DF129" s="1047"/>
      <c r="DG129" s="1047"/>
      <c r="DH129" s="1047"/>
      <c r="DI129" s="1047"/>
      <c r="DJ129" s="1047"/>
      <c r="DK129" s="1047"/>
      <c r="DL129" s="1047"/>
      <c r="DM129" s="1047"/>
      <c r="DN129" s="1047"/>
      <c r="DO129" s="1047"/>
      <c r="DP129" s="1047"/>
      <c r="DQ129" s="1047"/>
      <c r="DR129" s="1047"/>
      <c r="DS129" s="1047"/>
      <c r="DT129" s="1047"/>
      <c r="DU129" s="1047"/>
      <c r="DV129" s="1047"/>
      <c r="DW129" s="1047"/>
      <c r="DX129" s="1047"/>
      <c r="DY129" s="1047"/>
      <c r="DZ129" s="238" t="s">
        <v>787</v>
      </c>
      <c r="EA129" s="238"/>
      <c r="EB129" s="238"/>
      <c r="EC129" s="238"/>
      <c r="ED129" s="238"/>
      <c r="EE129" s="238"/>
      <c r="EF129" s="238"/>
      <c r="EG129" s="238"/>
      <c r="EH129" s="238"/>
      <c r="EI129" s="238"/>
      <c r="EJ129" s="238"/>
      <c r="EK129" s="238"/>
      <c r="EL129" s="238"/>
      <c r="EM129" s="238"/>
    </row>
    <row r="130" spans="1:143" ht="18.75" customHeight="1">
      <c r="A130" s="185"/>
      <c r="B130" s="991" t="s">
        <v>788</v>
      </c>
      <c r="C130" s="991"/>
      <c r="D130" s="991"/>
      <c r="E130" s="991"/>
      <c r="F130" s="991"/>
      <c r="G130" s="991"/>
      <c r="H130" s="991"/>
      <c r="I130" s="991"/>
      <c r="J130" s="991"/>
      <c r="K130" s="991"/>
      <c r="L130" s="991"/>
      <c r="M130" s="991"/>
      <c r="N130" s="991"/>
      <c r="O130" s="991"/>
      <c r="P130" s="991"/>
      <c r="Q130" s="991"/>
      <c r="R130" s="991"/>
      <c r="S130" s="991"/>
      <c r="T130" s="991"/>
      <c r="U130" s="991"/>
      <c r="V130" s="991"/>
      <c r="W130" s="991"/>
      <c r="X130" s="991"/>
      <c r="Y130" s="991"/>
      <c r="Z130" s="991"/>
      <c r="AA130" s="991"/>
      <c r="AB130" s="991"/>
      <c r="AC130" s="991"/>
      <c r="AD130" s="991"/>
      <c r="AE130" s="991"/>
      <c r="AF130" s="991"/>
      <c r="AG130" s="991"/>
      <c r="AH130" s="991"/>
      <c r="AI130" s="991"/>
      <c r="AJ130" s="991"/>
      <c r="AK130" s="991"/>
      <c r="AL130" s="991"/>
      <c r="AM130" s="991"/>
      <c r="AN130" s="991"/>
      <c r="AO130" s="991"/>
      <c r="AP130" s="991"/>
      <c r="AQ130" s="991"/>
      <c r="AR130" s="991"/>
      <c r="AS130" s="991"/>
      <c r="AT130" s="991"/>
      <c r="AU130" s="991"/>
      <c r="AW130" s="185"/>
      <c r="AX130" s="991" t="s">
        <v>788</v>
      </c>
      <c r="AY130" s="991"/>
      <c r="AZ130" s="991"/>
      <c r="BA130" s="991"/>
      <c r="BB130" s="991"/>
      <c r="BC130" s="991"/>
      <c r="BD130" s="991"/>
      <c r="BE130" s="991"/>
      <c r="BF130" s="991"/>
      <c r="BG130" s="991"/>
      <c r="BH130" s="991"/>
      <c r="BI130" s="991"/>
      <c r="BJ130" s="991"/>
      <c r="BK130" s="991"/>
      <c r="BL130" s="991"/>
      <c r="BM130" s="991"/>
      <c r="BN130" s="991"/>
      <c r="BO130" s="991"/>
      <c r="BP130" s="991"/>
      <c r="BQ130" s="991"/>
      <c r="BR130" s="991"/>
      <c r="BS130" s="991"/>
      <c r="BT130" s="991"/>
      <c r="BU130" s="991"/>
      <c r="BV130" s="991"/>
      <c r="BW130" s="991"/>
      <c r="BX130" s="991"/>
      <c r="BY130" s="991"/>
      <c r="BZ130" s="991"/>
      <c r="CA130" s="991"/>
      <c r="CB130" s="991"/>
      <c r="CC130" s="991"/>
      <c r="CD130" s="991"/>
      <c r="CE130" s="991"/>
      <c r="CF130" s="991"/>
      <c r="CG130" s="991"/>
      <c r="CH130" s="991"/>
      <c r="CI130" s="991"/>
      <c r="CJ130" s="991"/>
      <c r="CK130" s="991"/>
      <c r="CL130" s="991"/>
      <c r="CM130" s="991"/>
      <c r="CN130" s="991"/>
      <c r="CO130" s="991"/>
      <c r="CP130" s="991"/>
      <c r="CQ130" s="991"/>
      <c r="CS130" s="185"/>
      <c r="CT130" s="991" t="s">
        <v>788</v>
      </c>
      <c r="CU130" s="991"/>
      <c r="CV130" s="991"/>
      <c r="CW130" s="991"/>
      <c r="CX130" s="991"/>
      <c r="CY130" s="991"/>
      <c r="CZ130" s="991"/>
      <c r="DA130" s="991"/>
      <c r="DB130" s="991"/>
      <c r="DC130" s="991"/>
      <c r="DD130" s="991"/>
      <c r="DE130" s="991"/>
      <c r="DF130" s="991"/>
      <c r="DG130" s="991"/>
      <c r="DH130" s="991"/>
      <c r="DI130" s="991"/>
      <c r="DJ130" s="991"/>
      <c r="DK130" s="991"/>
      <c r="DL130" s="991"/>
      <c r="DM130" s="991"/>
      <c r="DN130" s="991"/>
      <c r="DO130" s="991"/>
      <c r="DP130" s="991"/>
      <c r="DQ130" s="991"/>
      <c r="DR130" s="991"/>
      <c r="DS130" s="991"/>
      <c r="DT130" s="991"/>
      <c r="DU130" s="991"/>
      <c r="DV130" s="991"/>
      <c r="DW130" s="991"/>
      <c r="DX130" s="991"/>
      <c r="DY130" s="991"/>
      <c r="DZ130" s="991"/>
      <c r="EA130" s="991"/>
      <c r="EB130" s="991"/>
      <c r="EC130" s="991"/>
      <c r="ED130" s="991"/>
      <c r="EE130" s="991"/>
      <c r="EF130" s="991"/>
      <c r="EG130" s="991"/>
      <c r="EH130" s="991"/>
      <c r="EI130" s="991"/>
      <c r="EJ130" s="991"/>
      <c r="EK130" s="991"/>
      <c r="EL130" s="991"/>
      <c r="EM130" s="991"/>
    </row>
    <row r="131" spans="1:143" ht="18.75" customHeight="1">
      <c r="A131" s="185"/>
      <c r="B131" s="1041" t="s">
        <v>789</v>
      </c>
      <c r="C131" s="1041"/>
      <c r="D131" s="1041"/>
      <c r="E131" s="1041"/>
      <c r="F131" s="1041"/>
      <c r="G131" s="1041"/>
      <c r="H131" s="1041"/>
      <c r="I131" s="1041"/>
      <c r="J131" s="1041"/>
      <c r="K131" s="1041"/>
      <c r="L131" s="1041"/>
      <c r="M131" s="1041"/>
      <c r="N131" s="1042" t="str">
        <f>"c "&amp;J$11&amp;" "&amp;O11&amp;" "&amp;AK11&amp;" года"</f>
        <v>c    года</v>
      </c>
      <c r="O131" s="1042"/>
      <c r="P131" s="1042"/>
      <c r="Q131" s="1042"/>
      <c r="R131" s="1042"/>
      <c r="S131" s="1042"/>
      <c r="T131" s="1042"/>
      <c r="U131" s="1042"/>
      <c r="V131" s="1042"/>
      <c r="W131" s="1042"/>
      <c r="X131" s="1042"/>
      <c r="Y131" s="1042"/>
      <c r="Z131" s="1042"/>
      <c r="AA131" s="1042"/>
      <c r="AB131" s="1042"/>
      <c r="AC131" s="1041" t="s">
        <v>790</v>
      </c>
      <c r="AD131" s="1041"/>
      <c r="AE131" s="1041"/>
      <c r="AF131" s="1042" t="str">
        <f>J$12&amp;" "&amp;O12&amp;" "&amp;AK12&amp;" года"</f>
        <v xml:space="preserve">   года</v>
      </c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W131" s="185"/>
      <c r="AX131" s="1041" t="s">
        <v>789</v>
      </c>
      <c r="AY131" s="1041"/>
      <c r="AZ131" s="1041"/>
      <c r="BA131" s="1041"/>
      <c r="BB131" s="1041"/>
      <c r="BC131" s="1041"/>
      <c r="BD131" s="1041"/>
      <c r="BE131" s="1041"/>
      <c r="BF131" s="1041"/>
      <c r="BG131" s="1041"/>
      <c r="BH131" s="1041"/>
      <c r="BI131" s="1041"/>
      <c r="BJ131" s="1042" t="str">
        <f>"c "&amp;BF$11&amp;" "&amp;BK11&amp;" "&amp;CG11&amp;" года"</f>
        <v>c    года</v>
      </c>
      <c r="BK131" s="1042"/>
      <c r="BL131" s="1042"/>
      <c r="BM131" s="1042"/>
      <c r="BN131" s="1042"/>
      <c r="BO131" s="1042"/>
      <c r="BP131" s="1042"/>
      <c r="BQ131" s="1042"/>
      <c r="BR131" s="1042"/>
      <c r="BS131" s="1042"/>
      <c r="BT131" s="1042"/>
      <c r="BU131" s="1042"/>
      <c r="BV131" s="1042"/>
      <c r="BW131" s="1042"/>
      <c r="BX131" s="1042"/>
      <c r="BY131" s="1041" t="s">
        <v>790</v>
      </c>
      <c r="BZ131" s="1041"/>
      <c r="CA131" s="1041"/>
      <c r="CB131" s="1042" t="str">
        <f>BF$12&amp;" "&amp;BK12&amp;" "&amp;CG12&amp;" года"</f>
        <v xml:space="preserve">   года</v>
      </c>
      <c r="CC131" s="1042"/>
      <c r="CD131" s="1042"/>
      <c r="CE131" s="1042"/>
      <c r="CF131" s="1042"/>
      <c r="CG131" s="1042"/>
      <c r="CH131" s="1042"/>
      <c r="CI131" s="1042"/>
      <c r="CJ131" s="1042"/>
      <c r="CK131" s="1042"/>
      <c r="CL131" s="1042"/>
      <c r="CM131" s="1042"/>
      <c r="CN131" s="1042"/>
      <c r="CO131" s="1042"/>
      <c r="CP131" s="1042"/>
      <c r="CQ131" s="1042"/>
      <c r="CS131" s="185"/>
      <c r="CT131" s="1041" t="s">
        <v>789</v>
      </c>
      <c r="CU131" s="1041"/>
      <c r="CV131" s="1041"/>
      <c r="CW131" s="1041"/>
      <c r="CX131" s="1041"/>
      <c r="CY131" s="1041"/>
      <c r="CZ131" s="1041"/>
      <c r="DA131" s="1041"/>
      <c r="DB131" s="1041"/>
      <c r="DC131" s="1041"/>
      <c r="DD131" s="1041"/>
      <c r="DE131" s="1041"/>
      <c r="DF131" s="1042" t="str">
        <f>"c "&amp;DB$11&amp;" "&amp;DG11&amp;" "&amp;EC11&amp;" года"</f>
        <v>c    года</v>
      </c>
      <c r="DG131" s="1042"/>
      <c r="DH131" s="1042"/>
      <c r="DI131" s="1042"/>
      <c r="DJ131" s="1042"/>
      <c r="DK131" s="1042"/>
      <c r="DL131" s="1042"/>
      <c r="DM131" s="1042"/>
      <c r="DN131" s="1042"/>
      <c r="DO131" s="1042"/>
      <c r="DP131" s="1042"/>
      <c r="DQ131" s="1042"/>
      <c r="DR131" s="1042"/>
      <c r="DS131" s="1042"/>
      <c r="DT131" s="1042"/>
      <c r="DU131" s="1041" t="s">
        <v>790</v>
      </c>
      <c r="DV131" s="1041"/>
      <c r="DW131" s="1041"/>
      <c r="DX131" s="1042" t="str">
        <f>DB$12&amp;" "&amp;DG12&amp;" "&amp;EC12&amp;" года"</f>
        <v xml:space="preserve">   года</v>
      </c>
      <c r="DY131" s="1042"/>
      <c r="DZ131" s="1042"/>
      <c r="EA131" s="1042"/>
      <c r="EB131" s="1042"/>
      <c r="EC131" s="1042"/>
      <c r="ED131" s="1042"/>
      <c r="EE131" s="1042"/>
      <c r="EF131" s="1042"/>
      <c r="EG131" s="1042"/>
      <c r="EH131" s="1042"/>
      <c r="EI131" s="1042"/>
      <c r="EJ131" s="1042"/>
      <c r="EK131" s="1042"/>
      <c r="EL131" s="1042"/>
      <c r="EM131" s="1042"/>
    </row>
    <row r="132" spans="1:143" ht="18.75" customHeight="1">
      <c r="A132" s="185"/>
      <c r="B132" s="1043" t="s">
        <v>791</v>
      </c>
      <c r="C132" s="1043"/>
      <c r="D132" s="1043"/>
      <c r="E132" s="1043"/>
      <c r="F132" s="1043"/>
      <c r="G132" s="1043"/>
      <c r="H132" s="1043"/>
      <c r="I132" s="1043"/>
      <c r="J132" s="1043"/>
      <c r="K132" s="1043"/>
      <c r="L132" s="1043"/>
      <c r="M132" s="1043"/>
      <c r="N132" s="1043"/>
      <c r="O132" s="1043"/>
      <c r="P132" s="1043"/>
      <c r="Q132" s="1043"/>
      <c r="R132" s="1043"/>
      <c r="S132" s="1043"/>
      <c r="T132" s="1043"/>
      <c r="U132" s="1043"/>
      <c r="V132" s="1043"/>
      <c r="W132" s="1043"/>
      <c r="X132" s="1043"/>
      <c r="Y132" s="1043"/>
      <c r="Z132" s="1043"/>
      <c r="AA132" s="1043"/>
      <c r="AB132" s="1043"/>
      <c r="AC132" s="1043"/>
      <c r="AD132" s="1043"/>
      <c r="AE132" s="1043"/>
      <c r="AF132" s="1043"/>
      <c r="AG132" s="1043"/>
      <c r="AH132" s="1043"/>
      <c r="AI132" s="1043"/>
      <c r="AJ132" s="1043"/>
      <c r="AK132" s="1043"/>
      <c r="AL132" s="1043"/>
      <c r="AM132" s="1043"/>
      <c r="AN132" s="1043"/>
      <c r="AO132" s="1043"/>
      <c r="AP132" s="1043"/>
      <c r="AQ132" s="1043"/>
      <c r="AR132" s="1043"/>
      <c r="AS132" s="1043"/>
      <c r="AT132" s="1043"/>
      <c r="AU132" s="1043"/>
      <c r="AW132" s="185"/>
      <c r="AX132" s="1043" t="s">
        <v>791</v>
      </c>
      <c r="AY132" s="1043"/>
      <c r="AZ132" s="1043"/>
      <c r="BA132" s="1043"/>
      <c r="BB132" s="1043"/>
      <c r="BC132" s="1043"/>
      <c r="BD132" s="1043"/>
      <c r="BE132" s="1043"/>
      <c r="BF132" s="1043"/>
      <c r="BG132" s="1043"/>
      <c r="BH132" s="1043"/>
      <c r="BI132" s="1043"/>
      <c r="BJ132" s="1043"/>
      <c r="BK132" s="1043"/>
      <c r="BL132" s="1043"/>
      <c r="BM132" s="1043"/>
      <c r="BN132" s="1043"/>
      <c r="BO132" s="1043"/>
      <c r="BP132" s="1043"/>
      <c r="BQ132" s="1043"/>
      <c r="BR132" s="1043"/>
      <c r="BS132" s="1043"/>
      <c r="BT132" s="1043"/>
      <c r="BU132" s="1043"/>
      <c r="BV132" s="1043"/>
      <c r="BW132" s="1043"/>
      <c r="BX132" s="1043"/>
      <c r="BY132" s="1043"/>
      <c r="BZ132" s="1043"/>
      <c r="CA132" s="1043"/>
      <c r="CB132" s="1043"/>
      <c r="CC132" s="1043"/>
      <c r="CD132" s="1043"/>
      <c r="CE132" s="1043"/>
      <c r="CF132" s="1043"/>
      <c r="CG132" s="1043"/>
      <c r="CH132" s="1043"/>
      <c r="CI132" s="1043"/>
      <c r="CJ132" s="1043"/>
      <c r="CK132" s="1043"/>
      <c r="CL132" s="1043"/>
      <c r="CM132" s="1043"/>
      <c r="CN132" s="1043"/>
      <c r="CO132" s="1043"/>
      <c r="CP132" s="1043"/>
      <c r="CQ132" s="1043"/>
      <c r="CS132" s="185"/>
      <c r="CT132" s="1043" t="s">
        <v>791</v>
      </c>
      <c r="CU132" s="1043"/>
      <c r="CV132" s="1043"/>
      <c r="CW132" s="1043"/>
      <c r="CX132" s="1043"/>
      <c r="CY132" s="1043"/>
      <c r="CZ132" s="1043"/>
      <c r="DA132" s="1043"/>
      <c r="DB132" s="1043"/>
      <c r="DC132" s="1043"/>
      <c r="DD132" s="1043"/>
      <c r="DE132" s="1043"/>
      <c r="DF132" s="1043"/>
      <c r="DG132" s="1043"/>
      <c r="DH132" s="1043"/>
      <c r="DI132" s="1043"/>
      <c r="DJ132" s="1043"/>
      <c r="DK132" s="1043"/>
      <c r="DL132" s="1043"/>
      <c r="DM132" s="1043"/>
      <c r="DN132" s="1043"/>
      <c r="DO132" s="1043"/>
      <c r="DP132" s="1043"/>
      <c r="DQ132" s="1043"/>
      <c r="DR132" s="1043"/>
      <c r="DS132" s="1043"/>
      <c r="DT132" s="1043"/>
      <c r="DU132" s="1043"/>
      <c r="DV132" s="1043"/>
      <c r="DW132" s="1043"/>
      <c r="DX132" s="1043"/>
      <c r="DY132" s="1043"/>
      <c r="DZ132" s="1043"/>
      <c r="EA132" s="1043"/>
      <c r="EB132" s="1043"/>
      <c r="EC132" s="1043"/>
      <c r="ED132" s="1043"/>
      <c r="EE132" s="1043"/>
      <c r="EF132" s="1043"/>
      <c r="EG132" s="1043"/>
      <c r="EH132" s="1043"/>
      <c r="EI132" s="1043"/>
      <c r="EJ132" s="1043"/>
      <c r="EK132" s="1043"/>
      <c r="EL132" s="1043"/>
      <c r="EM132" s="1043"/>
    </row>
    <row r="133" spans="1:143" ht="49.5" customHeight="1">
      <c r="A133" s="185"/>
      <c r="B133" s="990">
        <f>I$27</f>
        <v>0</v>
      </c>
      <c r="C133" s="990"/>
      <c r="D133" s="990"/>
      <c r="E133" s="990"/>
      <c r="F133" s="990"/>
      <c r="G133" s="990"/>
      <c r="H133" s="990"/>
      <c r="I133" s="990"/>
      <c r="J133" s="990"/>
      <c r="K133" s="990"/>
      <c r="L133" s="990"/>
      <c r="M133" s="990"/>
      <c r="N133" s="990"/>
      <c r="O133" s="990"/>
      <c r="P133" s="990"/>
      <c r="Q133" s="990"/>
      <c r="R133" s="990"/>
      <c r="S133" s="990"/>
      <c r="T133" s="990"/>
      <c r="U133" s="990"/>
      <c r="V133" s="990"/>
      <c r="W133" s="990"/>
      <c r="X133" s="990"/>
      <c r="Y133" s="990"/>
      <c r="Z133" s="990"/>
      <c r="AA133" s="990"/>
      <c r="AB133" s="990"/>
      <c r="AC133" s="990"/>
      <c r="AD133" s="990"/>
      <c r="AE133" s="990"/>
      <c r="AF133" s="990"/>
      <c r="AG133" s="990"/>
      <c r="AH133" s="990"/>
      <c r="AI133" s="990"/>
      <c r="AJ133" s="990"/>
      <c r="AK133" s="990"/>
      <c r="AL133" s="990"/>
      <c r="AM133" s="990"/>
      <c r="AN133" s="990"/>
      <c r="AO133" s="990"/>
      <c r="AP133" s="990"/>
      <c r="AQ133" s="990"/>
      <c r="AR133" s="990"/>
      <c r="AS133" s="990"/>
      <c r="AT133" s="990"/>
      <c r="AU133" s="990"/>
      <c r="AW133" s="185"/>
      <c r="AX133" s="990">
        <f>BE$27</f>
        <v>0</v>
      </c>
      <c r="AY133" s="990"/>
      <c r="AZ133" s="990"/>
      <c r="BA133" s="990"/>
      <c r="BB133" s="990"/>
      <c r="BC133" s="990"/>
      <c r="BD133" s="990"/>
      <c r="BE133" s="990"/>
      <c r="BF133" s="990"/>
      <c r="BG133" s="990"/>
      <c r="BH133" s="990"/>
      <c r="BI133" s="990"/>
      <c r="BJ133" s="990"/>
      <c r="BK133" s="990"/>
      <c r="BL133" s="990"/>
      <c r="BM133" s="990"/>
      <c r="BN133" s="990"/>
      <c r="BO133" s="990"/>
      <c r="BP133" s="990"/>
      <c r="BQ133" s="990"/>
      <c r="BR133" s="990"/>
      <c r="BS133" s="990"/>
      <c r="BT133" s="990"/>
      <c r="BU133" s="990"/>
      <c r="BV133" s="990"/>
      <c r="BW133" s="990"/>
      <c r="BX133" s="990"/>
      <c r="BY133" s="990"/>
      <c r="BZ133" s="990"/>
      <c r="CA133" s="990"/>
      <c r="CB133" s="990"/>
      <c r="CC133" s="990"/>
      <c r="CD133" s="990"/>
      <c r="CE133" s="990"/>
      <c r="CF133" s="990"/>
      <c r="CG133" s="990"/>
      <c r="CH133" s="990"/>
      <c r="CI133" s="990"/>
      <c r="CJ133" s="990"/>
      <c r="CK133" s="990"/>
      <c r="CL133" s="990"/>
      <c r="CM133" s="990"/>
      <c r="CN133" s="990"/>
      <c r="CO133" s="990"/>
      <c r="CP133" s="990"/>
      <c r="CQ133" s="990"/>
      <c r="CS133" s="185"/>
      <c r="CT133" s="990">
        <f>DA$27</f>
        <v>0</v>
      </c>
      <c r="CU133" s="990"/>
      <c r="CV133" s="990"/>
      <c r="CW133" s="990"/>
      <c r="CX133" s="990"/>
      <c r="CY133" s="990"/>
      <c r="CZ133" s="990"/>
      <c r="DA133" s="990"/>
      <c r="DB133" s="990"/>
      <c r="DC133" s="990"/>
      <c r="DD133" s="990"/>
      <c r="DE133" s="990"/>
      <c r="DF133" s="990"/>
      <c r="DG133" s="990"/>
      <c r="DH133" s="990"/>
      <c r="DI133" s="990"/>
      <c r="DJ133" s="990"/>
      <c r="DK133" s="990"/>
      <c r="DL133" s="990"/>
      <c r="DM133" s="990"/>
      <c r="DN133" s="990"/>
      <c r="DO133" s="990"/>
      <c r="DP133" s="990"/>
      <c r="DQ133" s="990"/>
      <c r="DR133" s="990"/>
      <c r="DS133" s="990"/>
      <c r="DT133" s="990"/>
      <c r="DU133" s="990"/>
      <c r="DV133" s="990"/>
      <c r="DW133" s="990"/>
      <c r="DX133" s="990"/>
      <c r="DY133" s="990"/>
      <c r="DZ133" s="990"/>
      <c r="EA133" s="990"/>
      <c r="EB133" s="990"/>
      <c r="EC133" s="990"/>
      <c r="ED133" s="990"/>
      <c r="EE133" s="990"/>
      <c r="EF133" s="990"/>
      <c r="EG133" s="990"/>
      <c r="EH133" s="990"/>
      <c r="EI133" s="990"/>
      <c r="EJ133" s="990"/>
      <c r="EK133" s="990"/>
      <c r="EL133" s="990"/>
      <c r="EM133" s="990"/>
    </row>
    <row r="134" spans="1:143" ht="18.75">
      <c r="A134" s="185"/>
      <c r="B134" s="197"/>
      <c r="C134" s="992"/>
      <c r="D134" s="992"/>
      <c r="E134" s="993" t="s">
        <v>792</v>
      </c>
      <c r="F134" s="993"/>
      <c r="G134" s="993"/>
      <c r="H134" s="993"/>
      <c r="I134" s="993"/>
      <c r="J134" s="993"/>
      <c r="K134" s="993"/>
      <c r="L134" s="993"/>
      <c r="M134" s="993"/>
      <c r="N134" s="993"/>
      <c r="O134" s="993"/>
      <c r="P134" s="993"/>
      <c r="Q134" s="993"/>
      <c r="R134" s="993"/>
      <c r="S134" s="993"/>
      <c r="T134" s="993"/>
      <c r="U134" s="993"/>
      <c r="V134" s="993"/>
      <c r="W134" s="993"/>
      <c r="X134" s="993"/>
      <c r="Y134" s="993"/>
      <c r="Z134" s="993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W134" s="185"/>
      <c r="AX134" s="197"/>
      <c r="AY134" s="992"/>
      <c r="AZ134" s="992"/>
      <c r="BA134" s="993" t="s">
        <v>792</v>
      </c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  <c r="BT134" s="993"/>
      <c r="BU134" s="993"/>
      <c r="BV134" s="993"/>
      <c r="BW134" s="993"/>
      <c r="BX134" s="993"/>
      <c r="BY134" s="993"/>
      <c r="BZ134" s="993"/>
      <c r="CA134" s="993"/>
      <c r="CB134" s="993"/>
      <c r="CC134" s="993"/>
      <c r="CD134" s="993"/>
      <c r="CE134" s="993"/>
      <c r="CF134" s="993"/>
      <c r="CG134" s="993"/>
      <c r="CH134" s="993"/>
      <c r="CI134" s="993"/>
      <c r="CJ134" s="993"/>
      <c r="CK134" s="993"/>
      <c r="CL134" s="993"/>
      <c r="CM134" s="993"/>
      <c r="CN134" s="993"/>
      <c r="CO134" s="993"/>
      <c r="CP134" s="993"/>
      <c r="CQ134" s="993"/>
      <c r="CS134" s="185"/>
      <c r="CT134" s="197"/>
      <c r="CU134" s="992"/>
      <c r="CV134" s="992"/>
      <c r="CW134" s="993" t="s">
        <v>792</v>
      </c>
      <c r="CX134" s="993"/>
      <c r="CY134" s="993"/>
      <c r="CZ134" s="993"/>
      <c r="DA134" s="993"/>
      <c r="DB134" s="993"/>
      <c r="DC134" s="993"/>
      <c r="DD134" s="993"/>
      <c r="DE134" s="993"/>
      <c r="DF134" s="993"/>
      <c r="DG134" s="993"/>
      <c r="DH134" s="993"/>
      <c r="DI134" s="993"/>
      <c r="DJ134" s="993"/>
      <c r="DK134" s="993"/>
      <c r="DL134" s="993"/>
      <c r="DM134" s="993"/>
      <c r="DN134" s="993"/>
      <c r="DO134" s="993"/>
      <c r="DP134" s="993"/>
      <c r="DQ134" s="993"/>
      <c r="DR134" s="993"/>
      <c r="DS134" s="993"/>
      <c r="DT134" s="993"/>
      <c r="DU134" s="993"/>
      <c r="DV134" s="993"/>
      <c r="DW134" s="993"/>
      <c r="DX134" s="993"/>
      <c r="DY134" s="993"/>
      <c r="DZ134" s="993"/>
      <c r="EA134" s="993"/>
      <c r="EB134" s="993"/>
      <c r="EC134" s="993"/>
      <c r="ED134" s="993"/>
      <c r="EE134" s="993"/>
      <c r="EF134" s="993"/>
      <c r="EG134" s="993"/>
      <c r="EH134" s="993"/>
      <c r="EI134" s="993"/>
      <c r="EJ134" s="993"/>
      <c r="EK134" s="993"/>
      <c r="EL134" s="993"/>
      <c r="EM134" s="993"/>
    </row>
    <row r="135" spans="1:143" ht="18.75" customHeight="1">
      <c r="A135" s="185"/>
      <c r="B135" s="991" t="s">
        <v>793</v>
      </c>
      <c r="C135" s="991"/>
      <c r="D135" s="991"/>
      <c r="E135" s="991"/>
      <c r="F135" s="991"/>
      <c r="G135" s="991"/>
      <c r="H135" s="991"/>
      <c r="I135" s="991"/>
      <c r="J135" s="991"/>
      <c r="K135" s="991"/>
      <c r="L135" s="991"/>
      <c r="M135" s="991"/>
      <c r="N135" s="991"/>
      <c r="O135" s="991"/>
      <c r="P135" s="991"/>
      <c r="Q135" s="991"/>
      <c r="R135" s="991"/>
      <c r="S135" s="991"/>
      <c r="T135" s="991"/>
      <c r="U135" s="991"/>
      <c r="V135" s="991"/>
      <c r="W135" s="991"/>
      <c r="X135" s="991"/>
      <c r="Y135" s="991"/>
      <c r="Z135" s="991"/>
      <c r="AA135" s="991"/>
      <c r="AB135" s="991"/>
      <c r="AC135" s="991"/>
      <c r="AD135" s="991"/>
      <c r="AE135" s="991"/>
      <c r="AF135" s="991"/>
      <c r="AG135" s="991"/>
      <c r="AH135" s="991"/>
      <c r="AI135" s="991"/>
      <c r="AJ135" s="991"/>
      <c r="AK135" s="991"/>
      <c r="AL135" s="991"/>
      <c r="AM135" s="991"/>
      <c r="AN135" s="991"/>
      <c r="AO135" s="991"/>
      <c r="AP135" s="991"/>
      <c r="AQ135" s="991"/>
      <c r="AR135" s="991"/>
      <c r="AS135" s="991"/>
      <c r="AT135" s="991"/>
      <c r="AU135" s="991"/>
      <c r="AW135" s="185"/>
      <c r="AX135" s="991" t="s">
        <v>793</v>
      </c>
      <c r="AY135" s="991"/>
      <c r="AZ135" s="991"/>
      <c r="BA135" s="991"/>
      <c r="BB135" s="991"/>
      <c r="BC135" s="991"/>
      <c r="BD135" s="991"/>
      <c r="BE135" s="991"/>
      <c r="BF135" s="991"/>
      <c r="BG135" s="991"/>
      <c r="BH135" s="991"/>
      <c r="BI135" s="991"/>
      <c r="BJ135" s="991"/>
      <c r="BK135" s="991"/>
      <c r="BL135" s="991"/>
      <c r="BM135" s="991"/>
      <c r="BN135" s="991"/>
      <c r="BO135" s="991"/>
      <c r="BP135" s="991"/>
      <c r="BQ135" s="991"/>
      <c r="BR135" s="991"/>
      <c r="BS135" s="991"/>
      <c r="BT135" s="991"/>
      <c r="BU135" s="991"/>
      <c r="BV135" s="991"/>
      <c r="BW135" s="991"/>
      <c r="BX135" s="991"/>
      <c r="BY135" s="991"/>
      <c r="BZ135" s="991"/>
      <c r="CA135" s="991"/>
      <c r="CB135" s="991"/>
      <c r="CC135" s="991"/>
      <c r="CD135" s="991"/>
      <c r="CE135" s="991"/>
      <c r="CF135" s="991"/>
      <c r="CG135" s="991"/>
      <c r="CH135" s="991"/>
      <c r="CI135" s="991"/>
      <c r="CJ135" s="991"/>
      <c r="CK135" s="991"/>
      <c r="CL135" s="991"/>
      <c r="CM135" s="991"/>
      <c r="CN135" s="991"/>
      <c r="CO135" s="991"/>
      <c r="CP135" s="991"/>
      <c r="CQ135" s="991"/>
      <c r="CS135" s="185"/>
      <c r="CT135" s="991" t="s">
        <v>793</v>
      </c>
      <c r="CU135" s="991"/>
      <c r="CV135" s="991"/>
      <c r="CW135" s="991"/>
      <c r="CX135" s="991"/>
      <c r="CY135" s="991"/>
      <c r="CZ135" s="991"/>
      <c r="DA135" s="991"/>
      <c r="DB135" s="991"/>
      <c r="DC135" s="991"/>
      <c r="DD135" s="991"/>
      <c r="DE135" s="991"/>
      <c r="DF135" s="991"/>
      <c r="DG135" s="991"/>
      <c r="DH135" s="991"/>
      <c r="DI135" s="991"/>
      <c r="DJ135" s="991"/>
      <c r="DK135" s="991"/>
      <c r="DL135" s="991"/>
      <c r="DM135" s="991"/>
      <c r="DN135" s="991"/>
      <c r="DO135" s="991"/>
      <c r="DP135" s="991"/>
      <c r="DQ135" s="991"/>
      <c r="DR135" s="991"/>
      <c r="DS135" s="991"/>
      <c r="DT135" s="991"/>
      <c r="DU135" s="991"/>
      <c r="DV135" s="991"/>
      <c r="DW135" s="991"/>
      <c r="DX135" s="991"/>
      <c r="DY135" s="991"/>
      <c r="DZ135" s="991"/>
      <c r="EA135" s="991"/>
      <c r="EB135" s="991"/>
      <c r="EC135" s="991"/>
      <c r="ED135" s="991"/>
      <c r="EE135" s="991"/>
      <c r="EF135" s="991"/>
      <c r="EG135" s="991"/>
      <c r="EH135" s="991"/>
      <c r="EI135" s="991"/>
      <c r="EJ135" s="991"/>
      <c r="EK135" s="991"/>
      <c r="EL135" s="991"/>
      <c r="EM135" s="991"/>
    </row>
    <row r="136" spans="1:143" ht="18.75">
      <c r="A136" s="185"/>
      <c r="B136" s="197"/>
      <c r="C136" s="992"/>
      <c r="D136" s="992"/>
      <c r="E136" s="993" t="s">
        <v>794</v>
      </c>
      <c r="F136" s="993"/>
      <c r="G136" s="993"/>
      <c r="H136" s="993"/>
      <c r="I136" s="993"/>
      <c r="J136" s="993"/>
      <c r="K136" s="993"/>
      <c r="L136" s="993"/>
      <c r="M136" s="993"/>
      <c r="N136" s="993"/>
      <c r="O136" s="993"/>
      <c r="P136" s="993"/>
      <c r="Q136" s="993"/>
      <c r="R136" s="993"/>
      <c r="S136" s="993"/>
      <c r="T136" s="993"/>
      <c r="U136" s="993"/>
      <c r="V136" s="993"/>
      <c r="W136" s="993"/>
      <c r="X136" s="993"/>
      <c r="Y136" s="993"/>
      <c r="Z136" s="993"/>
      <c r="AA136" s="993"/>
      <c r="AB136" s="993"/>
      <c r="AC136" s="993"/>
      <c r="AD136" s="993"/>
      <c r="AE136" s="993"/>
      <c r="AF136" s="993"/>
      <c r="AG136" s="993"/>
      <c r="AH136" s="993"/>
      <c r="AI136" s="993"/>
      <c r="AJ136" s="993"/>
      <c r="AK136" s="993"/>
      <c r="AL136" s="993"/>
      <c r="AM136" s="993"/>
      <c r="AN136" s="993"/>
      <c r="AO136" s="993"/>
      <c r="AP136" s="993"/>
      <c r="AQ136" s="993"/>
      <c r="AR136" s="993"/>
      <c r="AS136" s="993"/>
      <c r="AT136" s="993"/>
      <c r="AU136" s="993"/>
      <c r="AW136" s="185"/>
      <c r="AX136" s="197"/>
      <c r="AY136" s="992"/>
      <c r="AZ136" s="992"/>
      <c r="BA136" s="993" t="s">
        <v>794</v>
      </c>
      <c r="BB136" s="993"/>
      <c r="BC136" s="993"/>
      <c r="BD136" s="993"/>
      <c r="BE136" s="993"/>
      <c r="BF136" s="993"/>
      <c r="BG136" s="993"/>
      <c r="BH136" s="993"/>
      <c r="BI136" s="993"/>
      <c r="BJ136" s="993"/>
      <c r="BK136" s="993"/>
      <c r="BL136" s="993"/>
      <c r="BM136" s="993"/>
      <c r="BN136" s="993"/>
      <c r="BO136" s="993"/>
      <c r="BP136" s="993"/>
      <c r="BQ136" s="993"/>
      <c r="BR136" s="993"/>
      <c r="BS136" s="993"/>
      <c r="BT136" s="993"/>
      <c r="BU136" s="993"/>
      <c r="BV136" s="993"/>
      <c r="BW136" s="993"/>
      <c r="BX136" s="993"/>
      <c r="BY136" s="993"/>
      <c r="BZ136" s="993"/>
      <c r="CA136" s="993"/>
      <c r="CB136" s="993"/>
      <c r="CC136" s="993"/>
      <c r="CD136" s="993"/>
      <c r="CE136" s="993"/>
      <c r="CF136" s="993"/>
      <c r="CG136" s="993"/>
      <c r="CH136" s="993"/>
      <c r="CI136" s="993"/>
      <c r="CJ136" s="993"/>
      <c r="CK136" s="993"/>
      <c r="CL136" s="993"/>
      <c r="CM136" s="993"/>
      <c r="CN136" s="993"/>
      <c r="CO136" s="993"/>
      <c r="CP136" s="993"/>
      <c r="CQ136" s="993"/>
      <c r="CS136" s="185"/>
      <c r="CT136" s="197"/>
      <c r="CU136" s="992"/>
      <c r="CV136" s="992"/>
      <c r="CW136" s="993" t="s">
        <v>794</v>
      </c>
      <c r="CX136" s="993"/>
      <c r="CY136" s="993"/>
      <c r="CZ136" s="993"/>
      <c r="DA136" s="993"/>
      <c r="DB136" s="993"/>
      <c r="DC136" s="993"/>
      <c r="DD136" s="993"/>
      <c r="DE136" s="993"/>
      <c r="DF136" s="993"/>
      <c r="DG136" s="993"/>
      <c r="DH136" s="993"/>
      <c r="DI136" s="993"/>
      <c r="DJ136" s="993"/>
      <c r="DK136" s="993"/>
      <c r="DL136" s="993"/>
      <c r="DM136" s="993"/>
      <c r="DN136" s="993"/>
      <c r="DO136" s="993"/>
      <c r="DP136" s="993"/>
      <c r="DQ136" s="993"/>
      <c r="DR136" s="993"/>
      <c r="DS136" s="993"/>
      <c r="DT136" s="993"/>
      <c r="DU136" s="993"/>
      <c r="DV136" s="993"/>
      <c r="DW136" s="993"/>
      <c r="DX136" s="993"/>
      <c r="DY136" s="993"/>
      <c r="DZ136" s="993"/>
      <c r="EA136" s="993"/>
      <c r="EB136" s="993"/>
      <c r="EC136" s="993"/>
      <c r="ED136" s="993"/>
      <c r="EE136" s="993"/>
      <c r="EF136" s="993"/>
      <c r="EG136" s="993"/>
      <c r="EH136" s="993"/>
      <c r="EI136" s="993"/>
      <c r="EJ136" s="993"/>
      <c r="EK136" s="993"/>
      <c r="EL136" s="993"/>
      <c r="EM136" s="993"/>
    </row>
    <row r="137" spans="1:143" ht="18.75" customHeight="1">
      <c r="A137" s="185"/>
      <c r="B137" s="1053">
        <f>I$13</f>
        <v>0</v>
      </c>
      <c r="C137" s="1054"/>
      <c r="D137" s="1054"/>
      <c r="E137" s="1054"/>
      <c r="F137" s="1054"/>
      <c r="G137" s="202" t="s">
        <v>586</v>
      </c>
      <c r="H137" s="1054">
        <f>C$64</f>
        <v>0</v>
      </c>
      <c r="I137" s="1054"/>
      <c r="J137" s="1054"/>
      <c r="K137" s="1054"/>
      <c r="L137" s="1054"/>
      <c r="M137" s="1054"/>
      <c r="N137" s="1054"/>
      <c r="O137" s="1054"/>
      <c r="P137" s="1054"/>
      <c r="Q137" s="1054"/>
      <c r="R137" s="1054"/>
      <c r="S137" s="1054"/>
      <c r="T137" s="1054"/>
      <c r="U137" s="1054"/>
      <c r="V137" s="1054"/>
      <c r="W137" s="1054"/>
      <c r="X137" s="1054"/>
      <c r="Y137" s="1054"/>
      <c r="Z137" s="1054"/>
      <c r="AA137" s="1054"/>
      <c r="AB137" s="1054"/>
      <c r="AC137" s="1054"/>
      <c r="AD137" s="1054"/>
      <c r="AE137" s="1054"/>
      <c r="AF137" s="1054"/>
      <c r="AG137" s="1054"/>
      <c r="AH137" s="1054"/>
      <c r="AI137" s="1054"/>
      <c r="AJ137" s="1054"/>
      <c r="AK137" s="1054"/>
      <c r="AL137" s="1054"/>
      <c r="AM137" s="1054"/>
      <c r="AN137" s="226" t="s">
        <v>587</v>
      </c>
      <c r="AO137" s="1041" t="s">
        <v>712</v>
      </c>
      <c r="AP137" s="1041"/>
      <c r="AQ137" s="1041"/>
      <c r="AR137" s="1041"/>
      <c r="AS137" s="1041"/>
      <c r="AT137" s="1041"/>
      <c r="AU137" s="1041"/>
      <c r="AW137" s="185"/>
      <c r="AX137" s="1053">
        <f>BE$13</f>
        <v>0</v>
      </c>
      <c r="AY137" s="1054"/>
      <c r="AZ137" s="1054"/>
      <c r="BA137" s="1054"/>
      <c r="BB137" s="1054"/>
      <c r="BC137" s="202" t="s">
        <v>586</v>
      </c>
      <c r="BD137" s="1054">
        <f>AY$64</f>
        <v>0</v>
      </c>
      <c r="BE137" s="1054"/>
      <c r="BF137" s="1054"/>
      <c r="BG137" s="1054"/>
      <c r="BH137" s="1054"/>
      <c r="BI137" s="1054"/>
      <c r="BJ137" s="1054"/>
      <c r="BK137" s="1054"/>
      <c r="BL137" s="1054"/>
      <c r="BM137" s="1054"/>
      <c r="BN137" s="1054"/>
      <c r="BO137" s="1054"/>
      <c r="BP137" s="1054"/>
      <c r="BQ137" s="1054"/>
      <c r="BR137" s="1054"/>
      <c r="BS137" s="1054"/>
      <c r="BT137" s="1054"/>
      <c r="BU137" s="1054"/>
      <c r="BV137" s="1054"/>
      <c r="BW137" s="1054"/>
      <c r="BX137" s="1054"/>
      <c r="BY137" s="1054"/>
      <c r="BZ137" s="1054"/>
      <c r="CA137" s="1054"/>
      <c r="CB137" s="1054"/>
      <c r="CC137" s="1054"/>
      <c r="CD137" s="1054"/>
      <c r="CE137" s="1054"/>
      <c r="CF137" s="1054"/>
      <c r="CG137" s="1054"/>
      <c r="CH137" s="1054"/>
      <c r="CI137" s="1054"/>
      <c r="CJ137" s="226" t="s">
        <v>587</v>
      </c>
      <c r="CK137" s="1041" t="s">
        <v>712</v>
      </c>
      <c r="CL137" s="1041"/>
      <c r="CM137" s="1041"/>
      <c r="CN137" s="1041"/>
      <c r="CO137" s="1041"/>
      <c r="CP137" s="1041"/>
      <c r="CQ137" s="1041"/>
      <c r="CS137" s="185"/>
      <c r="CT137" s="1053">
        <f>DA$13</f>
        <v>0</v>
      </c>
      <c r="CU137" s="1054"/>
      <c r="CV137" s="1054"/>
      <c r="CW137" s="1054"/>
      <c r="CX137" s="1054"/>
      <c r="CY137" s="202" t="s">
        <v>586</v>
      </c>
      <c r="CZ137" s="1054">
        <f>CU$64</f>
        <v>0</v>
      </c>
      <c r="DA137" s="1054"/>
      <c r="DB137" s="1054"/>
      <c r="DC137" s="1054"/>
      <c r="DD137" s="1054"/>
      <c r="DE137" s="1054"/>
      <c r="DF137" s="1054"/>
      <c r="DG137" s="1054"/>
      <c r="DH137" s="1054"/>
      <c r="DI137" s="1054"/>
      <c r="DJ137" s="1054"/>
      <c r="DK137" s="1054"/>
      <c r="DL137" s="1054"/>
      <c r="DM137" s="1054"/>
      <c r="DN137" s="1054"/>
      <c r="DO137" s="1054"/>
      <c r="DP137" s="1054"/>
      <c r="DQ137" s="1054"/>
      <c r="DR137" s="1054"/>
      <c r="DS137" s="1054"/>
      <c r="DT137" s="1054"/>
      <c r="DU137" s="1054"/>
      <c r="DV137" s="1054"/>
      <c r="DW137" s="1054"/>
      <c r="DX137" s="1054"/>
      <c r="DY137" s="1054"/>
      <c r="DZ137" s="1054"/>
      <c r="EA137" s="1054"/>
      <c r="EB137" s="1054"/>
      <c r="EC137" s="1054"/>
      <c r="ED137" s="1054"/>
      <c r="EE137" s="1054"/>
      <c r="EF137" s="226" t="s">
        <v>587</v>
      </c>
      <c r="EG137" s="1041" t="s">
        <v>712</v>
      </c>
      <c r="EH137" s="1041"/>
      <c r="EI137" s="1041"/>
      <c r="EJ137" s="1041"/>
      <c r="EK137" s="1041"/>
      <c r="EL137" s="1041"/>
      <c r="EM137" s="1041"/>
    </row>
    <row r="138" spans="1:143" ht="18.75">
      <c r="A138" s="185"/>
      <c r="B138" s="1030"/>
      <c r="C138" s="1030"/>
      <c r="D138" s="1030"/>
      <c r="E138" s="1030"/>
      <c r="F138" s="1030"/>
      <c r="G138" s="1030"/>
      <c r="H138" s="1030"/>
      <c r="I138" s="1030"/>
      <c r="J138" s="1030"/>
      <c r="K138" s="1030"/>
      <c r="L138" s="1030"/>
      <c r="M138" s="1030"/>
      <c r="N138" s="1030"/>
      <c r="O138" s="1030"/>
      <c r="P138" s="1030"/>
      <c r="Q138" s="1030"/>
      <c r="R138" s="1030"/>
      <c r="S138" s="1030"/>
      <c r="T138" s="1030"/>
      <c r="U138" s="1030"/>
      <c r="V138" s="1030"/>
      <c r="W138" s="1030"/>
      <c r="X138" s="1030"/>
      <c r="Y138" s="1030"/>
      <c r="Z138" s="1030"/>
      <c r="AA138" s="1030"/>
      <c r="AB138" s="1030"/>
      <c r="AC138" s="1030"/>
      <c r="AD138" s="1030"/>
      <c r="AE138" s="1030"/>
      <c r="AF138" s="1030"/>
      <c r="AG138" s="1030"/>
      <c r="AH138" s="1030"/>
      <c r="AI138" s="1030"/>
      <c r="AJ138" s="1030"/>
      <c r="AK138" s="1030"/>
      <c r="AL138" s="1030"/>
      <c r="AM138" s="1030"/>
      <c r="AN138" s="1030"/>
      <c r="AO138" s="1030"/>
      <c r="AP138" s="1030"/>
      <c r="AQ138" s="1030"/>
      <c r="AR138" s="1030"/>
      <c r="AS138" s="1030"/>
      <c r="AT138" s="1030"/>
      <c r="AU138" s="1030"/>
      <c r="AW138" s="185"/>
      <c r="AX138" s="1030"/>
      <c r="AY138" s="1030"/>
      <c r="AZ138" s="1030"/>
      <c r="BA138" s="1030"/>
      <c r="BB138" s="1030"/>
      <c r="BC138" s="1030"/>
      <c r="BD138" s="1030"/>
      <c r="BE138" s="1030"/>
      <c r="BF138" s="1030"/>
      <c r="BG138" s="1030"/>
      <c r="BH138" s="1030"/>
      <c r="BI138" s="1030"/>
      <c r="BJ138" s="1030"/>
      <c r="BK138" s="1030"/>
      <c r="BL138" s="1030"/>
      <c r="BM138" s="1030"/>
      <c r="BN138" s="1030"/>
      <c r="BO138" s="1030"/>
      <c r="BP138" s="1030"/>
      <c r="BQ138" s="1030"/>
      <c r="BR138" s="1030"/>
      <c r="BS138" s="1030"/>
      <c r="BT138" s="1030"/>
      <c r="BU138" s="1030"/>
      <c r="BV138" s="1030"/>
      <c r="BW138" s="1030"/>
      <c r="BX138" s="1030"/>
      <c r="BY138" s="1030"/>
      <c r="BZ138" s="1030"/>
      <c r="CA138" s="1030"/>
      <c r="CB138" s="1030"/>
      <c r="CC138" s="1030"/>
      <c r="CD138" s="1030"/>
      <c r="CE138" s="1030"/>
      <c r="CF138" s="1030"/>
      <c r="CG138" s="1030"/>
      <c r="CH138" s="1030"/>
      <c r="CI138" s="1030"/>
      <c r="CJ138" s="1030"/>
      <c r="CK138" s="1030"/>
      <c r="CL138" s="1030"/>
      <c r="CM138" s="1030"/>
      <c r="CN138" s="1030"/>
      <c r="CO138" s="1030"/>
      <c r="CP138" s="1030"/>
      <c r="CQ138" s="1030"/>
      <c r="CS138" s="185"/>
      <c r="CT138" s="1030"/>
      <c r="CU138" s="1030"/>
      <c r="CV138" s="1030"/>
      <c r="CW138" s="1030"/>
      <c r="CX138" s="1030"/>
      <c r="CY138" s="1030"/>
      <c r="CZ138" s="1030"/>
      <c r="DA138" s="1030"/>
      <c r="DB138" s="1030"/>
      <c r="DC138" s="1030"/>
      <c r="DD138" s="1030"/>
      <c r="DE138" s="1030"/>
      <c r="DF138" s="1030"/>
      <c r="DG138" s="1030"/>
      <c r="DH138" s="1030"/>
      <c r="DI138" s="1030"/>
      <c r="DJ138" s="1030"/>
      <c r="DK138" s="1030"/>
      <c r="DL138" s="1030"/>
      <c r="DM138" s="1030"/>
      <c r="DN138" s="1030"/>
      <c r="DO138" s="1030"/>
      <c r="DP138" s="1030"/>
      <c r="DQ138" s="1030"/>
      <c r="DR138" s="1030"/>
      <c r="DS138" s="1030"/>
      <c r="DT138" s="1030"/>
      <c r="DU138" s="1030"/>
      <c r="DV138" s="1030"/>
      <c r="DW138" s="1030"/>
      <c r="DX138" s="1030"/>
      <c r="DY138" s="1030"/>
      <c r="DZ138" s="1030"/>
      <c r="EA138" s="1030"/>
      <c r="EB138" s="1030"/>
      <c r="EC138" s="1030"/>
      <c r="ED138" s="1030"/>
      <c r="EE138" s="1030"/>
      <c r="EF138" s="1030"/>
      <c r="EG138" s="1030"/>
      <c r="EH138" s="1030"/>
      <c r="EI138" s="1030"/>
      <c r="EJ138" s="1030"/>
      <c r="EK138" s="1030"/>
      <c r="EL138" s="1030"/>
      <c r="EM138" s="1030"/>
    </row>
    <row r="139" spans="1:143" ht="16.5">
      <c r="A139" s="185"/>
      <c r="B139" s="221"/>
      <c r="C139" s="221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W139" s="185"/>
      <c r="AX139" s="221"/>
      <c r="AY139" s="221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6"/>
      <c r="CJ139" s="206"/>
      <c r="CK139" s="206"/>
      <c r="CL139" s="206"/>
      <c r="CM139" s="206"/>
      <c r="CN139" s="206"/>
      <c r="CO139" s="206"/>
      <c r="CP139" s="206"/>
      <c r="CQ139" s="206"/>
      <c r="CS139" s="185"/>
      <c r="CT139" s="221"/>
      <c r="CU139" s="221"/>
      <c r="CV139" s="206"/>
      <c r="CW139" s="206"/>
      <c r="CX139" s="206"/>
      <c r="CY139" s="206"/>
      <c r="CZ139" s="206"/>
      <c r="DA139" s="206"/>
      <c r="DB139" s="206"/>
      <c r="DC139" s="206"/>
      <c r="DD139" s="206"/>
      <c r="DE139" s="206"/>
      <c r="DF139" s="206"/>
      <c r="DG139" s="206"/>
      <c r="DH139" s="206"/>
      <c r="DI139" s="206"/>
      <c r="DJ139" s="206"/>
      <c r="DK139" s="206"/>
      <c r="DL139" s="206"/>
      <c r="DM139" s="206"/>
      <c r="DN139" s="206"/>
      <c r="DO139" s="206"/>
      <c r="DP139" s="206"/>
      <c r="DQ139" s="206"/>
      <c r="DR139" s="206"/>
      <c r="DS139" s="206"/>
      <c r="DT139" s="206"/>
      <c r="DU139" s="206"/>
      <c r="DV139" s="206"/>
      <c r="DW139" s="206"/>
      <c r="DX139" s="206"/>
      <c r="DY139" s="206"/>
      <c r="DZ139" s="206"/>
      <c r="EA139" s="206"/>
      <c r="EB139" s="206"/>
      <c r="EC139" s="206"/>
      <c r="ED139" s="206"/>
      <c r="EE139" s="206"/>
      <c r="EF139" s="206"/>
      <c r="EG139" s="206"/>
      <c r="EH139" s="206"/>
      <c r="EI139" s="206"/>
      <c r="EJ139" s="206"/>
      <c r="EK139" s="206"/>
      <c r="EL139" s="206"/>
      <c r="EM139" s="206"/>
    </row>
    <row r="140" spans="1:143" ht="15.75" customHeight="1">
      <c r="A140" s="185"/>
      <c r="B140" s="1032" t="s">
        <v>795</v>
      </c>
      <c r="C140" s="1032"/>
      <c r="D140" s="1032"/>
      <c r="E140" s="1032"/>
      <c r="F140" s="1032"/>
      <c r="G140" s="1032"/>
      <c r="H140" s="1032"/>
      <c r="I140" s="1032"/>
      <c r="J140" s="1032"/>
      <c r="K140" s="1032"/>
      <c r="L140" s="1032"/>
      <c r="M140" s="1032"/>
      <c r="N140" s="1032"/>
      <c r="O140" s="1032"/>
      <c r="P140" s="1032"/>
      <c r="Q140" s="1032"/>
      <c r="R140" s="1032"/>
      <c r="S140" s="1032"/>
      <c r="T140" s="1032"/>
      <c r="U140" s="1032"/>
      <c r="V140" s="1032"/>
      <c r="W140" s="1032"/>
      <c r="X140" s="1032"/>
      <c r="Y140" s="1032" t="s">
        <v>796</v>
      </c>
      <c r="Z140" s="1032"/>
      <c r="AA140" s="1032"/>
      <c r="AB140" s="1032"/>
      <c r="AC140" s="1032"/>
      <c r="AD140" s="1032"/>
      <c r="AE140" s="1032"/>
      <c r="AF140" s="1032"/>
      <c r="AG140" s="1032"/>
      <c r="AH140" s="1032"/>
      <c r="AI140" s="1032"/>
      <c r="AJ140" s="1032"/>
      <c r="AK140" s="1032"/>
      <c r="AL140" s="1032"/>
      <c r="AM140" s="1032"/>
      <c r="AN140" s="1032"/>
      <c r="AO140" s="1032"/>
      <c r="AP140" s="1032"/>
      <c r="AQ140" s="1032"/>
      <c r="AR140" s="1032"/>
      <c r="AS140" s="1032"/>
      <c r="AT140" s="1032"/>
      <c r="AU140" s="1032"/>
      <c r="AW140" s="185"/>
      <c r="AX140" s="1032" t="s">
        <v>795</v>
      </c>
      <c r="AY140" s="1032"/>
      <c r="AZ140" s="1032"/>
      <c r="BA140" s="1032"/>
      <c r="BB140" s="1032"/>
      <c r="BC140" s="1032"/>
      <c r="BD140" s="1032"/>
      <c r="BE140" s="1032"/>
      <c r="BF140" s="1032"/>
      <c r="BG140" s="1032"/>
      <c r="BH140" s="1032"/>
      <c r="BI140" s="1032"/>
      <c r="BJ140" s="1032"/>
      <c r="BK140" s="1032"/>
      <c r="BL140" s="1032"/>
      <c r="BM140" s="1032"/>
      <c r="BN140" s="1032"/>
      <c r="BO140" s="1032"/>
      <c r="BP140" s="1032"/>
      <c r="BQ140" s="1032"/>
      <c r="BR140" s="1032"/>
      <c r="BS140" s="1032"/>
      <c r="BT140" s="1032"/>
      <c r="BU140" s="1032" t="s">
        <v>796</v>
      </c>
      <c r="BV140" s="1032"/>
      <c r="BW140" s="1032"/>
      <c r="BX140" s="1032"/>
      <c r="BY140" s="1032"/>
      <c r="BZ140" s="1032"/>
      <c r="CA140" s="1032"/>
      <c r="CB140" s="1032"/>
      <c r="CC140" s="1032"/>
      <c r="CD140" s="1032"/>
      <c r="CE140" s="1032"/>
      <c r="CF140" s="1032"/>
      <c r="CG140" s="1032"/>
      <c r="CH140" s="1032"/>
      <c r="CI140" s="1032"/>
      <c r="CJ140" s="1032"/>
      <c r="CK140" s="1032"/>
      <c r="CL140" s="1032"/>
      <c r="CM140" s="1032"/>
      <c r="CN140" s="1032"/>
      <c r="CO140" s="1032"/>
      <c r="CP140" s="1032"/>
      <c r="CQ140" s="1032"/>
      <c r="CS140" s="185"/>
      <c r="CT140" s="1032" t="s">
        <v>795</v>
      </c>
      <c r="CU140" s="1032"/>
      <c r="CV140" s="1032"/>
      <c r="CW140" s="1032"/>
      <c r="CX140" s="1032"/>
      <c r="CY140" s="1032"/>
      <c r="CZ140" s="1032"/>
      <c r="DA140" s="1032"/>
      <c r="DB140" s="1032"/>
      <c r="DC140" s="1032"/>
      <c r="DD140" s="1032"/>
      <c r="DE140" s="1032"/>
      <c r="DF140" s="1032"/>
      <c r="DG140" s="1032"/>
      <c r="DH140" s="1032"/>
      <c r="DI140" s="1032"/>
      <c r="DJ140" s="1032"/>
      <c r="DK140" s="1032"/>
      <c r="DL140" s="1032"/>
      <c r="DM140" s="1032"/>
      <c r="DN140" s="1032"/>
      <c r="DO140" s="1032"/>
      <c r="DP140" s="1032"/>
      <c r="DQ140" s="1032" t="s">
        <v>796</v>
      </c>
      <c r="DR140" s="1032"/>
      <c r="DS140" s="1032"/>
      <c r="DT140" s="1032"/>
      <c r="DU140" s="1032"/>
      <c r="DV140" s="1032"/>
      <c r="DW140" s="1032"/>
      <c r="DX140" s="1032"/>
      <c r="DY140" s="1032"/>
      <c r="DZ140" s="1032"/>
      <c r="EA140" s="1032"/>
      <c r="EB140" s="1032"/>
      <c r="EC140" s="1032"/>
      <c r="ED140" s="1032"/>
      <c r="EE140" s="1032"/>
      <c r="EF140" s="1032"/>
      <c r="EG140" s="1032"/>
      <c r="EH140" s="1032"/>
      <c r="EI140" s="1032"/>
      <c r="EJ140" s="1032"/>
      <c r="EK140" s="1032"/>
      <c r="EL140" s="1032"/>
      <c r="EM140" s="1032"/>
    </row>
    <row r="141" spans="1:143" ht="15.75">
      <c r="A141" s="185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W141" s="185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207"/>
      <c r="BN141" s="207"/>
      <c r="BO141" s="207"/>
      <c r="BP141" s="207"/>
      <c r="BQ141" s="207"/>
      <c r="BR141" s="207"/>
      <c r="BS141" s="207"/>
      <c r="BT141" s="207"/>
      <c r="BU141" s="207"/>
      <c r="BV141" s="207"/>
      <c r="BW141" s="207"/>
      <c r="BX141" s="207"/>
      <c r="BY141" s="207"/>
      <c r="BZ141" s="207"/>
      <c r="CA141" s="207"/>
      <c r="CB141" s="207"/>
      <c r="CC141" s="207"/>
      <c r="CD141" s="207"/>
      <c r="CE141" s="207"/>
      <c r="CF141" s="207"/>
      <c r="CG141" s="207"/>
      <c r="CH141" s="207"/>
      <c r="CI141" s="207"/>
      <c r="CJ141" s="207"/>
      <c r="CK141" s="207"/>
      <c r="CL141" s="207"/>
      <c r="CM141" s="207"/>
      <c r="CN141" s="207"/>
      <c r="CO141" s="207"/>
      <c r="CP141" s="207"/>
      <c r="CQ141" s="207"/>
      <c r="CS141" s="185"/>
      <c r="CT141" s="207"/>
      <c r="CU141" s="207"/>
      <c r="CV141" s="207"/>
      <c r="CW141" s="207"/>
      <c r="CX141" s="207"/>
      <c r="CY141" s="207"/>
      <c r="CZ141" s="207"/>
      <c r="DA141" s="207"/>
      <c r="DB141" s="207"/>
      <c r="DC141" s="207"/>
      <c r="DD141" s="207"/>
      <c r="DE141" s="207"/>
      <c r="DF141" s="207"/>
      <c r="DG141" s="207"/>
      <c r="DH141" s="207"/>
      <c r="DI141" s="207"/>
      <c r="DJ141" s="207"/>
      <c r="DK141" s="207"/>
      <c r="DL141" s="207"/>
      <c r="DM141" s="207"/>
      <c r="DN141" s="207"/>
      <c r="DO141" s="207"/>
      <c r="DP141" s="207"/>
      <c r="DQ141" s="207"/>
      <c r="DR141" s="207"/>
      <c r="DS141" s="207"/>
      <c r="DT141" s="207"/>
      <c r="DU141" s="207"/>
      <c r="DV141" s="207"/>
      <c r="DW141" s="207"/>
      <c r="DX141" s="207"/>
      <c r="DY141" s="207"/>
      <c r="DZ141" s="207"/>
      <c r="EA141" s="207"/>
      <c r="EB141" s="207"/>
      <c r="EC141" s="207"/>
      <c r="ED141" s="207"/>
      <c r="EE141" s="207"/>
      <c r="EF141" s="207"/>
      <c r="EG141" s="207"/>
      <c r="EH141" s="207"/>
      <c r="EI141" s="207"/>
      <c r="EJ141" s="207"/>
      <c r="EK141" s="207"/>
      <c r="EL141" s="207"/>
      <c r="EM141" s="207"/>
    </row>
    <row r="142" spans="1:143" ht="16.5" customHeight="1">
      <c r="A142" s="1022" t="s">
        <v>151</v>
      </c>
      <c r="B142" s="1022"/>
      <c r="C142" s="1022"/>
      <c r="D142" s="1022"/>
      <c r="E142" s="1022"/>
      <c r="F142" s="1022"/>
      <c r="G142" s="1022"/>
      <c r="H142" s="1022"/>
      <c r="I142" s="1022"/>
      <c r="J142" s="1022"/>
      <c r="K142" s="1022"/>
      <c r="L142" s="1022"/>
      <c r="M142" s="1022"/>
      <c r="N142" s="1022"/>
      <c r="O142" s="1022"/>
      <c r="P142" s="1022"/>
      <c r="Q142" s="1022"/>
      <c r="R142" s="1022"/>
      <c r="S142" s="1022"/>
      <c r="T142" s="1022"/>
      <c r="U142" s="1022"/>
      <c r="V142" s="1022"/>
      <c r="W142" s="1022"/>
      <c r="AU142" s="208"/>
      <c r="AW142" s="1022" t="s">
        <v>151</v>
      </c>
      <c r="AX142" s="1022"/>
      <c r="AY142" s="1022"/>
      <c r="AZ142" s="1022"/>
      <c r="BA142" s="1022"/>
      <c r="BB142" s="1022"/>
      <c r="BC142" s="1022"/>
      <c r="BD142" s="1022"/>
      <c r="BE142" s="1022"/>
      <c r="BF142" s="1022"/>
      <c r="BG142" s="1022"/>
      <c r="BH142" s="1022"/>
      <c r="BI142" s="1022"/>
      <c r="BJ142" s="1022"/>
      <c r="BK142" s="1022"/>
      <c r="BL142" s="1022"/>
      <c r="BM142" s="1022"/>
      <c r="BN142" s="1022"/>
      <c r="BO142" s="1022"/>
      <c r="BP142" s="1022"/>
      <c r="BQ142" s="1022"/>
      <c r="BR142" s="1022"/>
      <c r="BS142" s="1022"/>
      <c r="BT142" s="241"/>
      <c r="BU142" s="241"/>
      <c r="BV142" s="241"/>
      <c r="BW142" s="241"/>
      <c r="BX142" s="241"/>
      <c r="BY142" s="241"/>
      <c r="BZ142" s="241"/>
      <c r="CA142" s="241"/>
      <c r="CB142" s="241"/>
      <c r="CC142" s="241"/>
      <c r="CD142" s="241"/>
      <c r="CE142" s="241"/>
      <c r="CF142" s="241"/>
      <c r="CG142" s="241"/>
      <c r="CH142" s="241"/>
      <c r="CI142" s="241"/>
      <c r="CJ142" s="241"/>
      <c r="CK142" s="241"/>
      <c r="CL142" s="241"/>
      <c r="CM142" s="241"/>
      <c r="CN142" s="241"/>
      <c r="CO142" s="241"/>
      <c r="CP142" s="241"/>
      <c r="CQ142" s="208"/>
      <c r="CS142" s="1022" t="s">
        <v>151</v>
      </c>
      <c r="CT142" s="1022"/>
      <c r="CU142" s="1022"/>
      <c r="CV142" s="1022"/>
      <c r="CW142" s="1022"/>
      <c r="CX142" s="1022"/>
      <c r="CY142" s="1022"/>
      <c r="CZ142" s="1022"/>
      <c r="DA142" s="1022"/>
      <c r="DB142" s="1022"/>
      <c r="DC142" s="1022"/>
      <c r="DD142" s="1022"/>
      <c r="DE142" s="1022"/>
      <c r="DF142" s="1022"/>
      <c r="DG142" s="1022"/>
      <c r="DH142" s="1022"/>
      <c r="DI142" s="1022"/>
      <c r="DJ142" s="1022"/>
      <c r="DK142" s="1022"/>
      <c r="DL142" s="1022"/>
      <c r="DM142" s="1022"/>
      <c r="DN142" s="1022"/>
      <c r="DO142" s="1022"/>
      <c r="DP142" s="241"/>
      <c r="DQ142" s="241"/>
      <c r="DR142" s="241"/>
      <c r="DS142" s="241"/>
      <c r="DT142" s="241"/>
      <c r="DU142" s="241"/>
      <c r="DV142" s="241"/>
      <c r="DW142" s="241"/>
      <c r="DX142" s="241"/>
      <c r="DY142" s="241"/>
      <c r="DZ142" s="241"/>
      <c r="EA142" s="241"/>
      <c r="EB142" s="241"/>
      <c r="EC142" s="241"/>
      <c r="ED142" s="241"/>
      <c r="EE142" s="241"/>
      <c r="EF142" s="241"/>
      <c r="EG142" s="241"/>
      <c r="EH142" s="241"/>
      <c r="EI142" s="241"/>
      <c r="EJ142" s="241"/>
      <c r="EK142" s="241"/>
      <c r="EL142" s="241"/>
      <c r="EM142" s="208"/>
    </row>
    <row r="143" spans="1:143" ht="51" customHeight="1">
      <c r="A143" s="1025"/>
      <c r="B143" s="1025"/>
      <c r="C143" s="1025"/>
      <c r="D143" s="1025"/>
      <c r="E143" s="1025"/>
      <c r="F143" s="1025"/>
      <c r="G143" s="1025"/>
      <c r="H143" s="1025"/>
      <c r="I143" s="1025"/>
      <c r="J143" s="1025"/>
      <c r="K143" s="1025"/>
      <c r="L143" s="1025"/>
      <c r="M143" s="1025"/>
      <c r="N143" s="1025"/>
      <c r="O143" s="1026" t="e">
        <f>I$9</f>
        <v>#N/A</v>
      </c>
      <c r="P143" s="1026"/>
      <c r="Q143" s="1026"/>
      <c r="R143" s="1026"/>
      <c r="S143" s="1026"/>
      <c r="T143" s="1026"/>
      <c r="U143" s="1026"/>
      <c r="V143" s="1026"/>
      <c r="W143" s="1026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4">
        <f>I$16</f>
        <v>0</v>
      </c>
      <c r="AM143" s="1024"/>
      <c r="AN143" s="1024"/>
      <c r="AO143" s="1024"/>
      <c r="AP143" s="1024"/>
      <c r="AQ143" s="1024"/>
      <c r="AR143" s="1024"/>
      <c r="AS143" s="1024"/>
      <c r="AT143" s="1024"/>
      <c r="AU143" s="218"/>
      <c r="AW143" s="1025"/>
      <c r="AX143" s="1025"/>
      <c r="AY143" s="1025"/>
      <c r="AZ143" s="1025"/>
      <c r="BA143" s="1025"/>
      <c r="BB143" s="1025"/>
      <c r="BC143" s="1025"/>
      <c r="BD143" s="1025"/>
      <c r="BE143" s="1025"/>
      <c r="BF143" s="1025"/>
      <c r="BG143" s="1025"/>
      <c r="BH143" s="1025"/>
      <c r="BI143" s="1025"/>
      <c r="BJ143" s="1025"/>
      <c r="BK143" s="1026" t="e">
        <f>BE$9</f>
        <v>#N/A</v>
      </c>
      <c r="BL143" s="1026"/>
      <c r="BM143" s="1026"/>
      <c r="BN143" s="1026"/>
      <c r="BO143" s="1026"/>
      <c r="BP143" s="1026"/>
      <c r="BQ143" s="1026"/>
      <c r="BR143" s="1026"/>
      <c r="BS143" s="1026"/>
      <c r="BT143" s="241"/>
      <c r="BU143" s="1023"/>
      <c r="BV143" s="1023"/>
      <c r="BW143" s="1023"/>
      <c r="BX143" s="1023"/>
      <c r="BY143" s="1023"/>
      <c r="BZ143" s="1023"/>
      <c r="CA143" s="1023"/>
      <c r="CB143" s="1023"/>
      <c r="CC143" s="1023"/>
      <c r="CD143" s="1023"/>
      <c r="CE143" s="1023"/>
      <c r="CF143" s="1023"/>
      <c r="CG143" s="1023"/>
      <c r="CH143" s="1024">
        <f>BE$16</f>
        <v>0</v>
      </c>
      <c r="CI143" s="1024"/>
      <c r="CJ143" s="1024"/>
      <c r="CK143" s="1024"/>
      <c r="CL143" s="1024"/>
      <c r="CM143" s="1024"/>
      <c r="CN143" s="1024"/>
      <c r="CO143" s="1024"/>
      <c r="CP143" s="1024"/>
      <c r="CQ143" s="218"/>
      <c r="CS143" s="1025"/>
      <c r="CT143" s="1025"/>
      <c r="CU143" s="1025"/>
      <c r="CV143" s="1025"/>
      <c r="CW143" s="1025"/>
      <c r="CX143" s="1025"/>
      <c r="CY143" s="1025"/>
      <c r="CZ143" s="1025"/>
      <c r="DA143" s="1025"/>
      <c r="DB143" s="1025"/>
      <c r="DC143" s="1025"/>
      <c r="DD143" s="1025"/>
      <c r="DE143" s="1025"/>
      <c r="DF143" s="1025"/>
      <c r="DG143" s="1026" t="e">
        <f>DA$9</f>
        <v>#N/A</v>
      </c>
      <c r="DH143" s="1026"/>
      <c r="DI143" s="1026"/>
      <c r="DJ143" s="1026"/>
      <c r="DK143" s="1026"/>
      <c r="DL143" s="1026"/>
      <c r="DM143" s="1026"/>
      <c r="DN143" s="1026"/>
      <c r="DO143" s="1026"/>
      <c r="DP143" s="241"/>
      <c r="DQ143" s="1023"/>
      <c r="DR143" s="1023"/>
      <c r="DS143" s="1023"/>
      <c r="DT143" s="1023"/>
      <c r="DU143" s="1023"/>
      <c r="DV143" s="1023"/>
      <c r="DW143" s="1023"/>
      <c r="DX143" s="1023"/>
      <c r="DY143" s="1023"/>
      <c r="DZ143" s="1023"/>
      <c r="EA143" s="1023"/>
      <c r="EB143" s="1023"/>
      <c r="EC143" s="1023"/>
      <c r="ED143" s="1024">
        <f>DA$16</f>
        <v>0</v>
      </c>
      <c r="EE143" s="1024"/>
      <c r="EF143" s="1024"/>
      <c r="EG143" s="1024"/>
      <c r="EH143" s="1024"/>
      <c r="EI143" s="1024"/>
      <c r="EJ143" s="1024"/>
      <c r="EK143" s="1024"/>
      <c r="EL143" s="1024"/>
      <c r="EM143" s="218"/>
    </row>
    <row r="144" spans="1:143" ht="16.5">
      <c r="A144" s="1014" t="s">
        <v>5</v>
      </c>
      <c r="B144" s="1014"/>
      <c r="C144" s="1014"/>
      <c r="D144" s="1014"/>
      <c r="E144" s="1014"/>
      <c r="F144" s="1014"/>
      <c r="G144" s="1014"/>
      <c r="H144" s="1014"/>
      <c r="I144" s="1014"/>
      <c r="J144" s="1014"/>
      <c r="K144" s="1014"/>
      <c r="L144" s="1014"/>
      <c r="M144" s="1014"/>
      <c r="N144" s="1014"/>
      <c r="O144" s="1015" t="s">
        <v>688</v>
      </c>
      <c r="P144" s="1015"/>
      <c r="Q144" s="1015"/>
      <c r="R144" s="1015"/>
      <c r="S144" s="1015"/>
      <c r="T144" s="1015"/>
      <c r="U144" s="1015"/>
      <c r="V144" s="1015"/>
      <c r="W144" s="209"/>
      <c r="Y144" s="1014" t="s">
        <v>5</v>
      </c>
      <c r="Z144" s="1014"/>
      <c r="AA144" s="1014"/>
      <c r="AB144" s="1014"/>
      <c r="AC144" s="1014"/>
      <c r="AD144" s="1014"/>
      <c r="AE144" s="1014"/>
      <c r="AF144" s="1014"/>
      <c r="AG144" s="1014"/>
      <c r="AH144" s="1014"/>
      <c r="AI144" s="1014"/>
      <c r="AJ144" s="1014"/>
      <c r="AK144" s="1014"/>
      <c r="AL144" s="1014" t="s">
        <v>688</v>
      </c>
      <c r="AM144" s="1014"/>
      <c r="AN144" s="1014"/>
      <c r="AO144" s="1014"/>
      <c r="AP144" s="1014"/>
      <c r="AQ144" s="1014"/>
      <c r="AR144" s="1014"/>
      <c r="AS144" s="1014"/>
      <c r="AT144" s="1014"/>
      <c r="AU144" s="219"/>
      <c r="AW144" s="1014" t="s">
        <v>5</v>
      </c>
      <c r="AX144" s="1014"/>
      <c r="AY144" s="1014"/>
      <c r="AZ144" s="1014"/>
      <c r="BA144" s="1014"/>
      <c r="BB144" s="1014"/>
      <c r="BC144" s="1014"/>
      <c r="BD144" s="1014"/>
      <c r="BE144" s="1014"/>
      <c r="BF144" s="1014"/>
      <c r="BG144" s="1014"/>
      <c r="BH144" s="1014"/>
      <c r="BI144" s="1014"/>
      <c r="BJ144" s="1014"/>
      <c r="BK144" s="1015" t="s">
        <v>688</v>
      </c>
      <c r="BL144" s="1015"/>
      <c r="BM144" s="1015"/>
      <c r="BN144" s="1015"/>
      <c r="BO144" s="1015"/>
      <c r="BP144" s="1015"/>
      <c r="BQ144" s="1015"/>
      <c r="BR144" s="1015"/>
      <c r="BS144" s="209"/>
      <c r="BT144" s="241"/>
      <c r="BU144" s="1014" t="s">
        <v>5</v>
      </c>
      <c r="BV144" s="1014"/>
      <c r="BW144" s="1014"/>
      <c r="BX144" s="1014"/>
      <c r="BY144" s="1014"/>
      <c r="BZ144" s="1014"/>
      <c r="CA144" s="1014"/>
      <c r="CB144" s="1014"/>
      <c r="CC144" s="1014"/>
      <c r="CD144" s="1014"/>
      <c r="CE144" s="1014"/>
      <c r="CF144" s="1014"/>
      <c r="CG144" s="1014"/>
      <c r="CH144" s="1014" t="s">
        <v>688</v>
      </c>
      <c r="CI144" s="1014"/>
      <c r="CJ144" s="1014"/>
      <c r="CK144" s="1014"/>
      <c r="CL144" s="1014"/>
      <c r="CM144" s="1014"/>
      <c r="CN144" s="1014"/>
      <c r="CO144" s="1014"/>
      <c r="CP144" s="1014"/>
      <c r="CQ144" s="219"/>
      <c r="CS144" s="1014" t="s">
        <v>5</v>
      </c>
      <c r="CT144" s="1014"/>
      <c r="CU144" s="1014"/>
      <c r="CV144" s="1014"/>
      <c r="CW144" s="1014"/>
      <c r="CX144" s="1014"/>
      <c r="CY144" s="1014"/>
      <c r="CZ144" s="1014"/>
      <c r="DA144" s="1014"/>
      <c r="DB144" s="1014"/>
      <c r="DC144" s="1014"/>
      <c r="DD144" s="1014"/>
      <c r="DE144" s="1014"/>
      <c r="DF144" s="1014"/>
      <c r="DG144" s="1015" t="s">
        <v>688</v>
      </c>
      <c r="DH144" s="1015"/>
      <c r="DI144" s="1015"/>
      <c r="DJ144" s="1015"/>
      <c r="DK144" s="1015"/>
      <c r="DL144" s="1015"/>
      <c r="DM144" s="1015"/>
      <c r="DN144" s="1015"/>
      <c r="DO144" s="209"/>
      <c r="DP144" s="241"/>
      <c r="DQ144" s="1014" t="s">
        <v>5</v>
      </c>
      <c r="DR144" s="1014"/>
      <c r="DS144" s="1014"/>
      <c r="DT144" s="1014"/>
      <c r="DU144" s="1014"/>
      <c r="DV144" s="1014"/>
      <c r="DW144" s="1014"/>
      <c r="DX144" s="1014"/>
      <c r="DY144" s="1014"/>
      <c r="DZ144" s="1014"/>
      <c r="EA144" s="1014"/>
      <c r="EB144" s="1014"/>
      <c r="EC144" s="1014"/>
      <c r="ED144" s="1014" t="s">
        <v>688</v>
      </c>
      <c r="EE144" s="1014"/>
      <c r="EF144" s="1014"/>
      <c r="EG144" s="1014"/>
      <c r="EH144" s="1014"/>
      <c r="EI144" s="1014"/>
      <c r="EJ144" s="1014"/>
      <c r="EK144" s="1014"/>
      <c r="EL144" s="1014"/>
      <c r="EM144" s="219"/>
    </row>
    <row r="145" spans="1:143" ht="16.5">
      <c r="A145" s="1017"/>
      <c r="B145" s="1017"/>
      <c r="C145" s="1017"/>
      <c r="D145" s="1017"/>
      <c r="E145" s="1017"/>
      <c r="F145" s="1017"/>
      <c r="G145" s="1017"/>
      <c r="H145" s="1017"/>
      <c r="I145" s="1017"/>
      <c r="J145" s="1017"/>
      <c r="K145" s="1017"/>
      <c r="L145" s="1017"/>
      <c r="M145" s="1017"/>
      <c r="N145" s="1017"/>
      <c r="O145" s="1017"/>
      <c r="P145" s="1017"/>
      <c r="Q145" s="1017"/>
      <c r="R145" s="1017"/>
      <c r="S145" s="1017"/>
      <c r="T145" s="1017"/>
      <c r="U145" s="1017"/>
      <c r="V145" s="1017"/>
      <c r="W145" s="1017"/>
      <c r="Y145" s="1016"/>
      <c r="Z145" s="1016"/>
      <c r="AA145" s="1016"/>
      <c r="AB145" s="1016"/>
      <c r="AC145" s="1016"/>
      <c r="AD145" s="1016"/>
      <c r="AE145" s="1016"/>
      <c r="AF145" s="1016"/>
      <c r="AG145" s="1016"/>
      <c r="AH145" s="1016"/>
      <c r="AI145" s="1016"/>
      <c r="AJ145" s="1016"/>
      <c r="AK145" s="1016"/>
      <c r="AL145" s="1016"/>
      <c r="AM145" s="1016"/>
      <c r="AN145" s="1016"/>
      <c r="AO145" s="1016"/>
      <c r="AP145" s="1016"/>
      <c r="AQ145" s="1016"/>
      <c r="AR145" s="1016"/>
      <c r="AS145" s="1016"/>
      <c r="AT145" s="1016"/>
      <c r="AU145" s="1016"/>
      <c r="AW145" s="1017"/>
      <c r="AX145" s="1017"/>
      <c r="AY145" s="1017"/>
      <c r="AZ145" s="1017"/>
      <c r="BA145" s="1017"/>
      <c r="BB145" s="1017"/>
      <c r="BC145" s="1017"/>
      <c r="BD145" s="1017"/>
      <c r="BE145" s="1017"/>
      <c r="BF145" s="1017"/>
      <c r="BG145" s="1017"/>
      <c r="BH145" s="1017"/>
      <c r="BI145" s="1017"/>
      <c r="BJ145" s="1017"/>
      <c r="BK145" s="1017"/>
      <c r="BL145" s="1017"/>
      <c r="BM145" s="1017"/>
      <c r="BN145" s="1017"/>
      <c r="BO145" s="1017"/>
      <c r="BP145" s="1017"/>
      <c r="BQ145" s="1017"/>
      <c r="BR145" s="1017"/>
      <c r="BS145" s="1017"/>
      <c r="BT145" s="241"/>
      <c r="BU145" s="1016"/>
      <c r="BV145" s="1016"/>
      <c r="BW145" s="1016"/>
      <c r="BX145" s="1016"/>
      <c r="BY145" s="1016"/>
      <c r="BZ145" s="1016"/>
      <c r="CA145" s="1016"/>
      <c r="CB145" s="1016"/>
      <c r="CC145" s="1016"/>
      <c r="CD145" s="1016"/>
      <c r="CE145" s="1016"/>
      <c r="CF145" s="1016"/>
      <c r="CG145" s="1016"/>
      <c r="CH145" s="1016"/>
      <c r="CI145" s="1016"/>
      <c r="CJ145" s="1016"/>
      <c r="CK145" s="1016"/>
      <c r="CL145" s="1016"/>
      <c r="CM145" s="1016"/>
      <c r="CN145" s="1016"/>
      <c r="CO145" s="1016"/>
      <c r="CP145" s="1016"/>
      <c r="CQ145" s="1016"/>
      <c r="CS145" s="1017"/>
      <c r="CT145" s="1017"/>
      <c r="CU145" s="1017"/>
      <c r="CV145" s="1017"/>
      <c r="CW145" s="1017"/>
      <c r="CX145" s="1017"/>
      <c r="CY145" s="1017"/>
      <c r="CZ145" s="1017"/>
      <c r="DA145" s="1017"/>
      <c r="DB145" s="1017"/>
      <c r="DC145" s="1017"/>
      <c r="DD145" s="1017"/>
      <c r="DE145" s="1017"/>
      <c r="DF145" s="1017"/>
      <c r="DG145" s="1017"/>
      <c r="DH145" s="1017"/>
      <c r="DI145" s="1017"/>
      <c r="DJ145" s="1017"/>
      <c r="DK145" s="1017"/>
      <c r="DL145" s="1017"/>
      <c r="DM145" s="1017"/>
      <c r="DN145" s="1017"/>
      <c r="DO145" s="1017"/>
      <c r="DP145" s="241"/>
      <c r="DQ145" s="1016"/>
      <c r="DR145" s="1016"/>
      <c r="DS145" s="1016"/>
      <c r="DT145" s="1016"/>
      <c r="DU145" s="1016"/>
      <c r="DV145" s="1016"/>
      <c r="DW145" s="1016"/>
      <c r="DX145" s="1016"/>
      <c r="DY145" s="1016"/>
      <c r="DZ145" s="1016"/>
      <c r="EA145" s="1016"/>
      <c r="EB145" s="1016"/>
      <c r="EC145" s="1016"/>
      <c r="ED145" s="1016"/>
      <c r="EE145" s="1016"/>
      <c r="EF145" s="1016"/>
      <c r="EG145" s="1016"/>
      <c r="EH145" s="1016"/>
      <c r="EI145" s="1016"/>
      <c r="EJ145" s="1016"/>
      <c r="EK145" s="1016"/>
      <c r="EL145" s="1016"/>
      <c r="EM145" s="1016"/>
    </row>
    <row r="146" spans="1:143" ht="16.5" customHeight="1">
      <c r="A146" s="1008" t="s">
        <v>1119</v>
      </c>
      <c r="B146" s="1009"/>
      <c r="C146" s="1009"/>
      <c r="D146" s="1009"/>
      <c r="E146" s="1009"/>
      <c r="F146" s="1009"/>
      <c r="G146" s="1009"/>
      <c r="H146" s="1009"/>
      <c r="I146" s="1009"/>
      <c r="J146" s="1009"/>
      <c r="K146" s="1009"/>
      <c r="L146" s="1009"/>
      <c r="M146" s="1009"/>
      <c r="N146" s="1009"/>
      <c r="O146" s="1009"/>
      <c r="P146" s="1009"/>
      <c r="Q146" s="1009"/>
      <c r="R146" s="1009"/>
      <c r="S146" s="1009"/>
      <c r="T146" s="1009"/>
      <c r="U146" s="1009"/>
      <c r="V146" s="1009"/>
      <c r="W146" s="1009"/>
      <c r="Y146" s="1008" t="s">
        <v>1119</v>
      </c>
      <c r="Z146" s="1009"/>
      <c r="AA146" s="1009"/>
      <c r="AB146" s="1009"/>
      <c r="AC146" s="1009"/>
      <c r="AD146" s="1009"/>
      <c r="AE146" s="1009"/>
      <c r="AF146" s="1009"/>
      <c r="AG146" s="1009"/>
      <c r="AH146" s="1009"/>
      <c r="AI146" s="1009"/>
      <c r="AJ146" s="1009"/>
      <c r="AK146" s="1009"/>
      <c r="AL146" s="1009"/>
      <c r="AM146" s="1009"/>
      <c r="AN146" s="1009"/>
      <c r="AO146" s="1009"/>
      <c r="AP146" s="1009"/>
      <c r="AQ146" s="1009"/>
      <c r="AR146" s="1009"/>
      <c r="AS146" s="1009"/>
      <c r="AT146" s="1009"/>
      <c r="AU146" s="1009"/>
      <c r="AW146" s="1008" t="s">
        <v>1119</v>
      </c>
      <c r="AX146" s="1009"/>
      <c r="AY146" s="1009"/>
      <c r="AZ146" s="1009"/>
      <c r="BA146" s="1009"/>
      <c r="BB146" s="1009"/>
      <c r="BC146" s="1009"/>
      <c r="BD146" s="1009"/>
      <c r="BE146" s="1009"/>
      <c r="BF146" s="1009"/>
      <c r="BG146" s="1009"/>
      <c r="BH146" s="1009"/>
      <c r="BI146" s="1009"/>
      <c r="BJ146" s="1009"/>
      <c r="BK146" s="1009"/>
      <c r="BL146" s="1009"/>
      <c r="BM146" s="1009"/>
      <c r="BN146" s="1009"/>
      <c r="BO146" s="1009"/>
      <c r="BP146" s="1009"/>
      <c r="BQ146" s="1009"/>
      <c r="BR146" s="1009"/>
      <c r="BS146" s="1009"/>
      <c r="BT146" s="241"/>
      <c r="BU146" s="1008" t="s">
        <v>1119</v>
      </c>
      <c r="BV146" s="1009"/>
      <c r="BW146" s="1009"/>
      <c r="BX146" s="1009"/>
      <c r="BY146" s="1009"/>
      <c r="BZ146" s="1009"/>
      <c r="CA146" s="1009"/>
      <c r="CB146" s="1009"/>
      <c r="CC146" s="1009"/>
      <c r="CD146" s="1009"/>
      <c r="CE146" s="1009"/>
      <c r="CF146" s="1009"/>
      <c r="CG146" s="1009"/>
      <c r="CH146" s="1009"/>
      <c r="CI146" s="1009"/>
      <c r="CJ146" s="1009"/>
      <c r="CK146" s="1009"/>
      <c r="CL146" s="1009"/>
      <c r="CM146" s="1009"/>
      <c r="CN146" s="1009"/>
      <c r="CO146" s="1009"/>
      <c r="CP146" s="1009"/>
      <c r="CQ146" s="1009"/>
      <c r="CS146" s="1008" t="s">
        <v>1119</v>
      </c>
      <c r="CT146" s="1009"/>
      <c r="CU146" s="1009"/>
      <c r="CV146" s="1009"/>
      <c r="CW146" s="1009"/>
      <c r="CX146" s="1009"/>
      <c r="CY146" s="1009"/>
      <c r="CZ146" s="1009"/>
      <c r="DA146" s="1009"/>
      <c r="DB146" s="1009"/>
      <c r="DC146" s="1009"/>
      <c r="DD146" s="1009"/>
      <c r="DE146" s="1009"/>
      <c r="DF146" s="1009"/>
      <c r="DG146" s="1009"/>
      <c r="DH146" s="1009"/>
      <c r="DI146" s="1009"/>
      <c r="DJ146" s="1009"/>
      <c r="DK146" s="1009"/>
      <c r="DL146" s="1009"/>
      <c r="DM146" s="1009"/>
      <c r="DN146" s="1009"/>
      <c r="DO146" s="1009"/>
      <c r="DP146" s="241"/>
      <c r="DQ146" s="1008" t="s">
        <v>1119</v>
      </c>
      <c r="DR146" s="1009"/>
      <c r="DS146" s="1009"/>
      <c r="DT146" s="1009"/>
      <c r="DU146" s="1009"/>
      <c r="DV146" s="1009"/>
      <c r="DW146" s="1009"/>
      <c r="DX146" s="1009"/>
      <c r="DY146" s="1009"/>
      <c r="DZ146" s="1009"/>
      <c r="EA146" s="1009"/>
      <c r="EB146" s="1009"/>
      <c r="EC146" s="1009"/>
      <c r="ED146" s="1009"/>
      <c r="EE146" s="1009"/>
      <c r="EF146" s="1009"/>
      <c r="EG146" s="1009"/>
      <c r="EH146" s="1009"/>
      <c r="EI146" s="1009"/>
      <c r="EJ146" s="1009"/>
      <c r="EK146" s="1009"/>
      <c r="EL146" s="1009"/>
      <c r="EM146" s="1009"/>
    </row>
    <row r="147" spans="1:143" ht="16.5">
      <c r="A147" s="221"/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1006"/>
      <c r="W147" s="1006"/>
      <c r="X147" s="1006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221"/>
      <c r="AM147" s="221"/>
      <c r="AN147" s="221"/>
      <c r="AO147" s="221"/>
      <c r="AP147" s="221"/>
      <c r="AQ147" s="221"/>
      <c r="AR147" s="221"/>
      <c r="AS147" s="221"/>
      <c r="AT147" s="221"/>
      <c r="AU147" s="209"/>
      <c r="AW147" s="221"/>
      <c r="AX147" s="221"/>
      <c r="AY147" s="221"/>
      <c r="AZ147" s="221"/>
      <c r="BA147" s="221"/>
      <c r="BB147" s="221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1006"/>
      <c r="BS147" s="1006"/>
      <c r="BT147" s="1006"/>
      <c r="BU147" s="221"/>
      <c r="BV147" s="221"/>
      <c r="BW147" s="221"/>
      <c r="BX147" s="221"/>
      <c r="BY147" s="221"/>
      <c r="BZ147" s="221"/>
      <c r="CA147" s="221"/>
      <c r="CB147" s="221"/>
      <c r="CC147" s="221"/>
      <c r="CD147" s="221"/>
      <c r="CE147" s="221"/>
      <c r="CF147" s="221"/>
      <c r="CG147" s="221"/>
      <c r="CH147" s="221"/>
      <c r="CI147" s="221"/>
      <c r="CJ147" s="221"/>
      <c r="CK147" s="221"/>
      <c r="CL147" s="221"/>
      <c r="CM147" s="221"/>
      <c r="CN147" s="221"/>
      <c r="CO147" s="221"/>
      <c r="CP147" s="221"/>
      <c r="CQ147" s="209"/>
      <c r="CS147" s="221"/>
      <c r="CT147" s="221"/>
      <c r="CU147" s="221"/>
      <c r="CV147" s="221"/>
      <c r="CW147" s="221"/>
      <c r="CX147" s="221"/>
      <c r="CY147" s="221"/>
      <c r="CZ147" s="221"/>
      <c r="DA147" s="221"/>
      <c r="DB147" s="221"/>
      <c r="DC147" s="221"/>
      <c r="DD147" s="221"/>
      <c r="DE147" s="221"/>
      <c r="DF147" s="221"/>
      <c r="DG147" s="221"/>
      <c r="DH147" s="221"/>
      <c r="DI147" s="221"/>
      <c r="DJ147" s="221"/>
      <c r="DK147" s="221"/>
      <c r="DL147" s="221"/>
      <c r="DM147" s="221"/>
      <c r="DN147" s="1006"/>
      <c r="DO147" s="1006"/>
      <c r="DP147" s="1006"/>
      <c r="DQ147" s="221"/>
      <c r="DR147" s="221"/>
      <c r="DS147" s="221"/>
      <c r="DT147" s="221"/>
      <c r="DU147" s="221"/>
      <c r="DV147" s="221"/>
      <c r="DW147" s="221"/>
      <c r="DX147" s="221"/>
      <c r="DY147" s="221"/>
      <c r="DZ147" s="221"/>
      <c r="EA147" s="221"/>
      <c r="EB147" s="221"/>
      <c r="EC147" s="221"/>
      <c r="ED147" s="221"/>
      <c r="EE147" s="221"/>
      <c r="EF147" s="221"/>
      <c r="EG147" s="221"/>
      <c r="EH147" s="221"/>
      <c r="EI147" s="221"/>
      <c r="EJ147" s="221"/>
      <c r="EK147" s="221"/>
      <c r="EL147" s="221"/>
      <c r="EM147" s="209"/>
    </row>
    <row r="148" spans="1:143" ht="18.75">
      <c r="A148" s="185"/>
      <c r="B148" s="224"/>
      <c r="C148" s="22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5"/>
      <c r="AU148" s="185"/>
      <c r="AW148" s="185"/>
      <c r="AX148" s="224"/>
      <c r="AY148" s="225"/>
      <c r="AZ148" s="185"/>
      <c r="BA148" s="185"/>
      <c r="BB148" s="185"/>
      <c r="BC148" s="185"/>
      <c r="BD148" s="185"/>
      <c r="BE148" s="185"/>
      <c r="BF148" s="185"/>
      <c r="BG148" s="185"/>
      <c r="BH148" s="185"/>
      <c r="BI148" s="185"/>
      <c r="BJ148" s="185"/>
      <c r="BK148" s="185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185"/>
      <c r="BZ148" s="185"/>
      <c r="CA148" s="185"/>
      <c r="CB148" s="185"/>
      <c r="CC148" s="185"/>
      <c r="CD148" s="185"/>
      <c r="CE148" s="185"/>
      <c r="CF148" s="185"/>
      <c r="CG148" s="185"/>
      <c r="CH148" s="185"/>
      <c r="CI148" s="185"/>
      <c r="CJ148" s="185"/>
      <c r="CK148" s="185"/>
      <c r="CL148" s="185"/>
      <c r="CM148" s="185"/>
      <c r="CN148" s="185"/>
      <c r="CO148" s="185"/>
      <c r="CP148" s="185"/>
      <c r="CQ148" s="185"/>
      <c r="CS148" s="185"/>
      <c r="CT148" s="224"/>
      <c r="CU148" s="225"/>
      <c r="CV148" s="185"/>
      <c r="CW148" s="185"/>
      <c r="CX148" s="185"/>
      <c r="CY148" s="185"/>
      <c r="CZ148" s="185"/>
      <c r="DA148" s="185"/>
      <c r="DB148" s="185"/>
      <c r="DC148" s="185"/>
      <c r="DD148" s="185"/>
      <c r="DE148" s="185"/>
      <c r="DF148" s="185"/>
      <c r="DG148" s="185"/>
      <c r="DH148" s="185"/>
      <c r="DI148" s="185"/>
      <c r="DJ148" s="185"/>
      <c r="DK148" s="185"/>
      <c r="DL148" s="185"/>
      <c r="DM148" s="185"/>
      <c r="DN148" s="185"/>
      <c r="DO148" s="185"/>
      <c r="DP148" s="185"/>
      <c r="DQ148" s="185"/>
      <c r="DR148" s="185"/>
      <c r="DS148" s="185"/>
      <c r="DT148" s="185"/>
      <c r="DU148" s="185"/>
      <c r="DV148" s="185"/>
      <c r="DW148" s="185"/>
      <c r="DX148" s="185"/>
      <c r="DY148" s="185"/>
      <c r="DZ148" s="185"/>
      <c r="EA148" s="185"/>
      <c r="EB148" s="185"/>
      <c r="EC148" s="185"/>
      <c r="ED148" s="185"/>
      <c r="EE148" s="185"/>
      <c r="EF148" s="185"/>
      <c r="EG148" s="185"/>
      <c r="EH148" s="185"/>
      <c r="EI148" s="185"/>
      <c r="EJ148" s="185"/>
      <c r="EK148" s="185"/>
      <c r="EL148" s="185"/>
      <c r="EM148" s="185"/>
    </row>
    <row r="149" spans="1:143" ht="35.25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1010" t="s">
        <v>844</v>
      </c>
      <c r="X149" s="1010"/>
      <c r="Y149" s="1010"/>
      <c r="Z149" s="1010"/>
      <c r="AA149" s="1010"/>
      <c r="AB149" s="1010"/>
      <c r="AC149" s="1010"/>
      <c r="AD149" s="1010"/>
      <c r="AE149" s="1010"/>
      <c r="AF149" s="1010"/>
      <c r="AG149" s="1010"/>
      <c r="AH149" s="1010"/>
      <c r="AI149" s="1010"/>
      <c r="AJ149" s="1010"/>
      <c r="AK149" s="1010"/>
      <c r="AL149" s="1010"/>
      <c r="AM149" s="1010"/>
      <c r="AN149" s="1010"/>
      <c r="AO149" s="1010"/>
      <c r="AP149" s="1010"/>
      <c r="AQ149" s="1010"/>
      <c r="AR149" s="1010"/>
      <c r="AS149" s="1010"/>
      <c r="AT149" s="1010"/>
      <c r="AU149" s="1010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1010" t="s">
        <v>844</v>
      </c>
      <c r="BT149" s="1010"/>
      <c r="BU149" s="1010"/>
      <c r="BV149" s="1010"/>
      <c r="BW149" s="1010"/>
      <c r="BX149" s="1010"/>
      <c r="BY149" s="1010"/>
      <c r="BZ149" s="1010"/>
      <c r="CA149" s="1010"/>
      <c r="CB149" s="1010"/>
      <c r="CC149" s="1010"/>
      <c r="CD149" s="1010"/>
      <c r="CE149" s="1010"/>
      <c r="CF149" s="1010"/>
      <c r="CG149" s="1010"/>
      <c r="CH149" s="1010"/>
      <c r="CI149" s="1010"/>
      <c r="CJ149" s="1010"/>
      <c r="CK149" s="1010"/>
      <c r="CL149" s="1010"/>
      <c r="CM149" s="1010"/>
      <c r="CN149" s="1010"/>
      <c r="CO149" s="1010"/>
      <c r="CP149" s="1010"/>
      <c r="CQ149" s="1010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1010" t="s">
        <v>844</v>
      </c>
      <c r="DP149" s="1010"/>
      <c r="DQ149" s="1010"/>
      <c r="DR149" s="1010"/>
      <c r="DS149" s="1010"/>
      <c r="DT149" s="1010"/>
      <c r="DU149" s="1010"/>
      <c r="DV149" s="1010"/>
      <c r="DW149" s="1010"/>
      <c r="DX149" s="1010"/>
      <c r="DY149" s="1010"/>
      <c r="DZ149" s="1010"/>
      <c r="EA149" s="1010"/>
      <c r="EB149" s="1010"/>
      <c r="EC149" s="1010"/>
      <c r="ED149" s="1010"/>
      <c r="EE149" s="1010"/>
      <c r="EF149" s="1010"/>
      <c r="EG149" s="1010"/>
      <c r="EH149" s="1010"/>
      <c r="EI149" s="1010"/>
      <c r="EJ149" s="1010"/>
      <c r="EK149" s="1010"/>
      <c r="EL149" s="1010"/>
      <c r="EM149" s="1010"/>
    </row>
    <row r="150" spans="1:143" ht="16.5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1012" t="s">
        <v>551</v>
      </c>
      <c r="X150" s="1012"/>
      <c r="Y150" s="1012"/>
      <c r="Z150" s="1049">
        <f>$AF$33</f>
        <v>0</v>
      </c>
      <c r="AA150" s="1049"/>
      <c r="AB150" s="222" t="s">
        <v>524</v>
      </c>
      <c r="AC150" s="1049">
        <f>$AI$33</f>
        <v>0</v>
      </c>
      <c r="AD150" s="1049"/>
      <c r="AE150" s="1049"/>
      <c r="AF150" s="1049"/>
      <c r="AG150" s="1049"/>
      <c r="AH150" s="1049"/>
      <c r="AI150" s="1049"/>
      <c r="AJ150" s="1049">
        <f>$AP$33</f>
        <v>0</v>
      </c>
      <c r="AK150" s="1049"/>
      <c r="AL150" s="1049"/>
      <c r="AM150" s="1049"/>
      <c r="AN150" s="1013" t="s">
        <v>375</v>
      </c>
      <c r="AO150" s="1013"/>
      <c r="AP150" s="1004" t="s">
        <v>680</v>
      </c>
      <c r="AQ150" s="1004"/>
      <c r="AR150" s="1005">
        <f>$AB$29</f>
        <v>0</v>
      </c>
      <c r="AS150" s="1005"/>
      <c r="AT150" s="1005"/>
      <c r="AU150" s="1005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12" t="s">
        <v>551</v>
      </c>
      <c r="BT150" s="1012"/>
      <c r="BU150" s="1012"/>
      <c r="BV150" s="1049">
        <f>$AF$33</f>
        <v>0</v>
      </c>
      <c r="BW150" s="1049"/>
      <c r="BX150" s="222" t="s">
        <v>524</v>
      </c>
      <c r="BY150" s="1049">
        <f>$AI$33</f>
        <v>0</v>
      </c>
      <c r="BZ150" s="1049"/>
      <c r="CA150" s="1049"/>
      <c r="CB150" s="1049"/>
      <c r="CC150" s="1049"/>
      <c r="CD150" s="1049"/>
      <c r="CE150" s="1049"/>
      <c r="CF150" s="1049">
        <f>$AP$33</f>
        <v>0</v>
      </c>
      <c r="CG150" s="1049"/>
      <c r="CH150" s="1049"/>
      <c r="CI150" s="1049"/>
      <c r="CJ150" s="1013" t="s">
        <v>375</v>
      </c>
      <c r="CK150" s="1013"/>
      <c r="CL150" s="1004" t="s">
        <v>680</v>
      </c>
      <c r="CM150" s="1004"/>
      <c r="CN150" s="1005">
        <f>$AB$29</f>
        <v>0</v>
      </c>
      <c r="CO150" s="1005"/>
      <c r="CP150" s="1005"/>
      <c r="CQ150" s="1005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12" t="s">
        <v>551</v>
      </c>
      <c r="DP150" s="1012"/>
      <c r="DQ150" s="1012"/>
      <c r="DR150" s="1049">
        <f>$AF$33</f>
        <v>0</v>
      </c>
      <c r="DS150" s="1049"/>
      <c r="DT150" s="222" t="s">
        <v>524</v>
      </c>
      <c r="DU150" s="1049">
        <f>$AI$33</f>
        <v>0</v>
      </c>
      <c r="DV150" s="1049"/>
      <c r="DW150" s="1049"/>
      <c r="DX150" s="1049"/>
      <c r="DY150" s="1049"/>
      <c r="DZ150" s="1049"/>
      <c r="EA150" s="1049"/>
      <c r="EB150" s="1049">
        <f>$AP$33</f>
        <v>0</v>
      </c>
      <c r="EC150" s="1049"/>
      <c r="ED150" s="1049"/>
      <c r="EE150" s="1049"/>
      <c r="EF150" s="1013" t="s">
        <v>375</v>
      </c>
      <c r="EG150" s="1013"/>
      <c r="EH150" s="1004" t="s">
        <v>680</v>
      </c>
      <c r="EI150" s="1004"/>
      <c r="EJ150" s="1005">
        <f>$AB$29</f>
        <v>0</v>
      </c>
      <c r="EK150" s="1005"/>
      <c r="EL150" s="1005"/>
      <c r="EM150" s="1005"/>
    </row>
    <row r="151" spans="1:143" ht="16.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221"/>
      <c r="BT151" s="221"/>
      <c r="BU151" s="221"/>
      <c r="BV151" s="221"/>
      <c r="BW151" s="221"/>
      <c r="BX151" s="221"/>
      <c r="BY151" s="221"/>
      <c r="BZ151" s="221"/>
      <c r="CA151" s="221"/>
      <c r="CB151" s="221"/>
      <c r="CC151" s="221"/>
      <c r="CD151" s="221"/>
      <c r="CE151" s="221"/>
      <c r="CF151" s="221"/>
      <c r="CG151" s="221"/>
      <c r="CH151" s="221"/>
      <c r="CI151" s="221"/>
      <c r="CJ151" s="221"/>
      <c r="CK151" s="221"/>
      <c r="CL151" s="221"/>
      <c r="CM151" s="221"/>
      <c r="CN151" s="221"/>
      <c r="CO151" s="221"/>
      <c r="CP151" s="221"/>
      <c r="CQ151" s="22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221"/>
      <c r="DP151" s="221"/>
      <c r="DQ151" s="221"/>
      <c r="DR151" s="221"/>
      <c r="DS151" s="221"/>
      <c r="DT151" s="221"/>
      <c r="DU151" s="221"/>
      <c r="DV151" s="221"/>
      <c r="DW151" s="221"/>
      <c r="DX151" s="221"/>
      <c r="DY151" s="221"/>
      <c r="DZ151" s="221"/>
      <c r="EA151" s="221"/>
      <c r="EB151" s="221"/>
      <c r="EC151" s="221"/>
      <c r="ED151" s="221"/>
      <c r="EE151" s="221"/>
      <c r="EF151" s="221"/>
      <c r="EG151" s="221"/>
      <c r="EH151" s="221"/>
      <c r="EI151" s="221"/>
      <c r="EJ151" s="221"/>
      <c r="EK151" s="221"/>
      <c r="EL151" s="221"/>
      <c r="EM151" s="221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185"/>
      <c r="L152" s="185"/>
      <c r="M152" s="185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1006"/>
      <c r="AI152" s="1006"/>
      <c r="AJ152" s="1006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185"/>
      <c r="BH152" s="185"/>
      <c r="BI152" s="185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1006"/>
      <c r="CE152" s="1006"/>
      <c r="CF152" s="1006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185"/>
      <c r="DD152" s="185"/>
      <c r="DE152" s="185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1006"/>
      <c r="EA152" s="1006"/>
      <c r="EB152" s="1006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>
      <c r="A154" s="185"/>
      <c r="B154" s="228"/>
      <c r="C154" s="229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W154" s="185"/>
      <c r="AX154" s="228"/>
      <c r="AY154" s="229"/>
      <c r="AZ154" s="185"/>
      <c r="BA154" s="185"/>
      <c r="BB154" s="185"/>
      <c r="BC154" s="185"/>
      <c r="BD154" s="185"/>
      <c r="BE154" s="185"/>
      <c r="BF154" s="185"/>
      <c r="BG154" s="185"/>
      <c r="BH154" s="185"/>
      <c r="BI154" s="185"/>
      <c r="BJ154" s="185"/>
      <c r="BK154" s="185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185"/>
      <c r="BZ154" s="185"/>
      <c r="CA154" s="185"/>
      <c r="CB154" s="185"/>
      <c r="CC154" s="185"/>
      <c r="CD154" s="185"/>
      <c r="CE154" s="185"/>
      <c r="CF154" s="185"/>
      <c r="CG154" s="185"/>
      <c r="CH154" s="185"/>
      <c r="CI154" s="185"/>
      <c r="CJ154" s="185"/>
      <c r="CK154" s="185"/>
      <c r="CL154" s="185"/>
      <c r="CM154" s="185"/>
      <c r="CN154" s="185"/>
      <c r="CO154" s="185"/>
      <c r="CP154" s="185"/>
      <c r="CQ154" s="185"/>
      <c r="CS154" s="185"/>
      <c r="CT154" s="228"/>
      <c r="CU154" s="229"/>
      <c r="CV154" s="185"/>
      <c r="CW154" s="185"/>
      <c r="CX154" s="185"/>
      <c r="CY154" s="185"/>
      <c r="CZ154" s="185"/>
      <c r="DA154" s="185"/>
      <c r="DB154" s="185"/>
      <c r="DC154" s="185"/>
      <c r="DD154" s="185"/>
      <c r="DE154" s="185"/>
      <c r="DF154" s="185"/>
      <c r="DG154" s="185"/>
      <c r="DH154" s="185"/>
      <c r="DI154" s="185"/>
      <c r="DJ154" s="185"/>
      <c r="DK154" s="185"/>
      <c r="DL154" s="185"/>
      <c r="DM154" s="185"/>
      <c r="DN154" s="185"/>
      <c r="DO154" s="185"/>
      <c r="DP154" s="185"/>
      <c r="DQ154" s="185"/>
      <c r="DR154" s="185"/>
      <c r="DS154" s="185"/>
      <c r="DT154" s="185"/>
      <c r="DU154" s="185"/>
      <c r="DV154" s="185"/>
      <c r="DW154" s="185"/>
      <c r="DX154" s="185"/>
      <c r="DY154" s="185"/>
      <c r="DZ154" s="185"/>
      <c r="EA154" s="185"/>
      <c r="EB154" s="185"/>
      <c r="EC154" s="185"/>
      <c r="ED154" s="185"/>
      <c r="EE154" s="185"/>
      <c r="EF154" s="185"/>
      <c r="EG154" s="185"/>
      <c r="EH154" s="185"/>
      <c r="EI154" s="185"/>
      <c r="EJ154" s="185"/>
      <c r="EK154" s="185"/>
      <c r="EL154" s="185"/>
      <c r="EM154" s="185"/>
    </row>
    <row r="155" spans="1:143" ht="16.5" customHeight="1">
      <c r="A155" s="185"/>
      <c r="B155" s="1007" t="s">
        <v>715</v>
      </c>
      <c r="C155" s="1007"/>
      <c r="D155" s="1007"/>
      <c r="E155" s="1007"/>
      <c r="F155" s="1007"/>
      <c r="G155" s="1007"/>
      <c r="H155" s="1007"/>
      <c r="I155" s="1007"/>
      <c r="J155" s="1007"/>
      <c r="K155" s="1007"/>
      <c r="L155" s="1007"/>
      <c r="M155" s="1007"/>
      <c r="N155" s="1007"/>
      <c r="O155" s="1007"/>
      <c r="P155" s="1007"/>
      <c r="Q155" s="1007"/>
      <c r="R155" s="1007"/>
      <c r="S155" s="1007"/>
      <c r="T155" s="1007"/>
      <c r="U155" s="1007"/>
      <c r="V155" s="1007"/>
      <c r="W155" s="1007"/>
      <c r="X155" s="1007"/>
      <c r="Y155" s="1007"/>
      <c r="Z155" s="1007"/>
      <c r="AA155" s="1007"/>
      <c r="AB155" s="1007"/>
      <c r="AC155" s="1007"/>
      <c r="AD155" s="1007"/>
      <c r="AE155" s="1007"/>
      <c r="AF155" s="1007"/>
      <c r="AG155" s="1007"/>
      <c r="AH155" s="1007"/>
      <c r="AI155" s="1007"/>
      <c r="AJ155" s="1007"/>
      <c r="AK155" s="1007"/>
      <c r="AL155" s="1007"/>
      <c r="AM155" s="1007"/>
      <c r="AN155" s="1007"/>
      <c r="AO155" s="1007"/>
      <c r="AP155" s="1007"/>
      <c r="AQ155" s="1007"/>
      <c r="AR155" s="1007"/>
      <c r="AS155" s="1007"/>
      <c r="AT155" s="1007"/>
      <c r="AU155" s="1007"/>
      <c r="AW155" s="185"/>
      <c r="AX155" s="1007" t="s">
        <v>715</v>
      </c>
      <c r="AY155" s="1007"/>
      <c r="AZ155" s="1007"/>
      <c r="BA155" s="1007"/>
      <c r="BB155" s="1007"/>
      <c r="BC155" s="1007"/>
      <c r="BD155" s="1007"/>
      <c r="BE155" s="1007"/>
      <c r="BF155" s="1007"/>
      <c r="BG155" s="1007"/>
      <c r="BH155" s="1007"/>
      <c r="BI155" s="1007"/>
      <c r="BJ155" s="1007"/>
      <c r="BK155" s="1007"/>
      <c r="BL155" s="1007"/>
      <c r="BM155" s="1007"/>
      <c r="BN155" s="1007"/>
      <c r="BO155" s="1007"/>
      <c r="BP155" s="1007"/>
      <c r="BQ155" s="1007"/>
      <c r="BR155" s="1007"/>
      <c r="BS155" s="1007"/>
      <c r="BT155" s="1007"/>
      <c r="BU155" s="1007"/>
      <c r="BV155" s="1007"/>
      <c r="BW155" s="1007"/>
      <c r="BX155" s="1007"/>
      <c r="BY155" s="1007"/>
      <c r="BZ155" s="1007"/>
      <c r="CA155" s="1007"/>
      <c r="CB155" s="1007"/>
      <c r="CC155" s="1007"/>
      <c r="CD155" s="1007"/>
      <c r="CE155" s="1007"/>
      <c r="CF155" s="1007"/>
      <c r="CG155" s="1007"/>
      <c r="CH155" s="1007"/>
      <c r="CI155" s="1007"/>
      <c r="CJ155" s="1007"/>
      <c r="CK155" s="1007"/>
      <c r="CL155" s="1007"/>
      <c r="CM155" s="1007"/>
      <c r="CN155" s="1007"/>
      <c r="CO155" s="1007"/>
      <c r="CP155" s="1007"/>
      <c r="CQ155" s="1007"/>
      <c r="CS155" s="185"/>
      <c r="CT155" s="1007" t="s">
        <v>715</v>
      </c>
      <c r="CU155" s="1007"/>
      <c r="CV155" s="1007"/>
      <c r="CW155" s="1007"/>
      <c r="CX155" s="1007"/>
      <c r="CY155" s="1007"/>
      <c r="CZ155" s="1007"/>
      <c r="DA155" s="1007"/>
      <c r="DB155" s="1007"/>
      <c r="DC155" s="1007"/>
      <c r="DD155" s="1007"/>
      <c r="DE155" s="1007"/>
      <c r="DF155" s="1007"/>
      <c r="DG155" s="1007"/>
      <c r="DH155" s="1007"/>
      <c r="DI155" s="1007"/>
      <c r="DJ155" s="1007"/>
      <c r="DK155" s="1007"/>
      <c r="DL155" s="1007"/>
      <c r="DM155" s="1007"/>
      <c r="DN155" s="1007"/>
      <c r="DO155" s="1007"/>
      <c r="DP155" s="1007"/>
      <c r="DQ155" s="1007"/>
      <c r="DR155" s="1007"/>
      <c r="DS155" s="1007"/>
      <c r="DT155" s="1007"/>
      <c r="DU155" s="1007"/>
      <c r="DV155" s="1007"/>
      <c r="DW155" s="1007"/>
      <c r="DX155" s="1007"/>
      <c r="DY155" s="1007"/>
      <c r="DZ155" s="1007"/>
      <c r="EA155" s="1007"/>
      <c r="EB155" s="1007"/>
      <c r="EC155" s="1007"/>
      <c r="ED155" s="1007"/>
      <c r="EE155" s="1007"/>
      <c r="EF155" s="1007"/>
      <c r="EG155" s="1007"/>
      <c r="EH155" s="1007"/>
      <c r="EI155" s="1007"/>
      <c r="EJ155" s="1007"/>
      <c r="EK155" s="1007"/>
      <c r="EL155" s="1007"/>
      <c r="EM155" s="1007"/>
    </row>
    <row r="156" spans="1:143" ht="16.5" customHeight="1">
      <c r="A156" s="185"/>
      <c r="B156" s="1007" t="s">
        <v>716</v>
      </c>
      <c r="C156" s="1007"/>
      <c r="D156" s="1007"/>
      <c r="E156" s="1007"/>
      <c r="F156" s="1007"/>
      <c r="G156" s="1007"/>
      <c r="H156" s="1007"/>
      <c r="I156" s="1007"/>
      <c r="J156" s="1007"/>
      <c r="K156" s="1007"/>
      <c r="L156" s="1007"/>
      <c r="M156" s="1007"/>
      <c r="N156" s="1007"/>
      <c r="O156" s="1007"/>
      <c r="P156" s="1007"/>
      <c r="Q156" s="1007"/>
      <c r="R156" s="1007"/>
      <c r="S156" s="1007"/>
      <c r="T156" s="1007"/>
      <c r="U156" s="1007"/>
      <c r="V156" s="1007"/>
      <c r="W156" s="1007"/>
      <c r="X156" s="1007"/>
      <c r="Y156" s="1007"/>
      <c r="Z156" s="1007"/>
      <c r="AA156" s="1007"/>
      <c r="AB156" s="1007"/>
      <c r="AC156" s="1007"/>
      <c r="AD156" s="1007"/>
      <c r="AE156" s="1007"/>
      <c r="AF156" s="1007"/>
      <c r="AG156" s="1007"/>
      <c r="AH156" s="1007"/>
      <c r="AI156" s="1007"/>
      <c r="AJ156" s="1007"/>
      <c r="AK156" s="1007"/>
      <c r="AL156" s="1007"/>
      <c r="AM156" s="1007"/>
      <c r="AN156" s="1007"/>
      <c r="AO156" s="1007"/>
      <c r="AP156" s="1007"/>
      <c r="AQ156" s="1007"/>
      <c r="AR156" s="1007"/>
      <c r="AS156" s="1007"/>
      <c r="AT156" s="1007"/>
      <c r="AU156" s="1007"/>
      <c r="AW156" s="185"/>
      <c r="AX156" s="1007" t="s">
        <v>716</v>
      </c>
      <c r="AY156" s="1007"/>
      <c r="AZ156" s="1007"/>
      <c r="BA156" s="1007"/>
      <c r="BB156" s="1007"/>
      <c r="BC156" s="1007"/>
      <c r="BD156" s="1007"/>
      <c r="BE156" s="1007"/>
      <c r="BF156" s="1007"/>
      <c r="BG156" s="1007"/>
      <c r="BH156" s="1007"/>
      <c r="BI156" s="1007"/>
      <c r="BJ156" s="1007"/>
      <c r="BK156" s="1007"/>
      <c r="BL156" s="1007"/>
      <c r="BM156" s="1007"/>
      <c r="BN156" s="1007"/>
      <c r="BO156" s="1007"/>
      <c r="BP156" s="1007"/>
      <c r="BQ156" s="1007"/>
      <c r="BR156" s="1007"/>
      <c r="BS156" s="1007"/>
      <c r="BT156" s="1007"/>
      <c r="BU156" s="1007"/>
      <c r="BV156" s="1007"/>
      <c r="BW156" s="1007"/>
      <c r="BX156" s="1007"/>
      <c r="BY156" s="1007"/>
      <c r="BZ156" s="1007"/>
      <c r="CA156" s="1007"/>
      <c r="CB156" s="1007"/>
      <c r="CC156" s="1007"/>
      <c r="CD156" s="1007"/>
      <c r="CE156" s="1007"/>
      <c r="CF156" s="1007"/>
      <c r="CG156" s="1007"/>
      <c r="CH156" s="1007"/>
      <c r="CI156" s="1007"/>
      <c r="CJ156" s="1007"/>
      <c r="CK156" s="1007"/>
      <c r="CL156" s="1007"/>
      <c r="CM156" s="1007"/>
      <c r="CN156" s="1007"/>
      <c r="CO156" s="1007"/>
      <c r="CP156" s="1007"/>
      <c r="CQ156" s="1007"/>
      <c r="CS156" s="185"/>
      <c r="CT156" s="1007" t="s">
        <v>716</v>
      </c>
      <c r="CU156" s="1007"/>
      <c r="CV156" s="1007"/>
      <c r="CW156" s="1007"/>
      <c r="CX156" s="1007"/>
      <c r="CY156" s="1007"/>
      <c r="CZ156" s="1007"/>
      <c r="DA156" s="1007"/>
      <c r="DB156" s="1007"/>
      <c r="DC156" s="1007"/>
      <c r="DD156" s="1007"/>
      <c r="DE156" s="1007"/>
      <c r="DF156" s="1007"/>
      <c r="DG156" s="1007"/>
      <c r="DH156" s="1007"/>
      <c r="DI156" s="1007"/>
      <c r="DJ156" s="1007"/>
      <c r="DK156" s="1007"/>
      <c r="DL156" s="1007"/>
      <c r="DM156" s="1007"/>
      <c r="DN156" s="1007"/>
      <c r="DO156" s="1007"/>
      <c r="DP156" s="1007"/>
      <c r="DQ156" s="1007"/>
      <c r="DR156" s="1007"/>
      <c r="DS156" s="1007"/>
      <c r="DT156" s="1007"/>
      <c r="DU156" s="1007"/>
      <c r="DV156" s="1007"/>
      <c r="DW156" s="1007"/>
      <c r="DX156" s="1007"/>
      <c r="DY156" s="1007"/>
      <c r="DZ156" s="1007"/>
      <c r="EA156" s="1007"/>
      <c r="EB156" s="1007"/>
      <c r="EC156" s="1007"/>
      <c r="ED156" s="1007"/>
      <c r="EE156" s="1007"/>
      <c r="EF156" s="1007"/>
      <c r="EG156" s="1007"/>
      <c r="EH156" s="1007"/>
      <c r="EI156" s="1007"/>
      <c r="EJ156" s="1007"/>
      <c r="EK156" s="1007"/>
      <c r="EL156" s="1007"/>
      <c r="EM156" s="1007"/>
    </row>
    <row r="157" spans="1:143" ht="18.75">
      <c r="A157" s="185"/>
      <c r="B157" s="229"/>
      <c r="C157" s="224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W157" s="185"/>
      <c r="AX157" s="229"/>
      <c r="AY157" s="224"/>
      <c r="AZ157" s="185"/>
      <c r="BA157" s="185"/>
      <c r="BB157" s="185"/>
      <c r="BC157" s="185"/>
      <c r="BD157" s="185"/>
      <c r="BE157" s="185"/>
      <c r="BF157" s="185"/>
      <c r="BG157" s="185"/>
      <c r="BH157" s="185"/>
      <c r="BI157" s="185"/>
      <c r="BJ157" s="185"/>
      <c r="BK157" s="185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185"/>
      <c r="BZ157" s="185"/>
      <c r="CA157" s="185"/>
      <c r="CB157" s="185"/>
      <c r="CC157" s="185"/>
      <c r="CD157" s="185"/>
      <c r="CE157" s="185"/>
      <c r="CF157" s="185"/>
      <c r="CG157" s="185"/>
      <c r="CH157" s="185"/>
      <c r="CI157" s="185"/>
      <c r="CJ157" s="185"/>
      <c r="CK157" s="185"/>
      <c r="CL157" s="185"/>
      <c r="CM157" s="185"/>
      <c r="CN157" s="185"/>
      <c r="CO157" s="185"/>
      <c r="CP157" s="185"/>
      <c r="CQ157" s="185"/>
      <c r="CS157" s="185"/>
      <c r="CT157" s="229"/>
      <c r="CU157" s="224"/>
      <c r="CV157" s="185"/>
      <c r="CW157" s="185"/>
      <c r="CX157" s="185"/>
      <c r="CY157" s="185"/>
      <c r="CZ157" s="185"/>
      <c r="DA157" s="185"/>
      <c r="DB157" s="185"/>
      <c r="DC157" s="185"/>
      <c r="DD157" s="185"/>
      <c r="DE157" s="185"/>
      <c r="DF157" s="185"/>
      <c r="DG157" s="185"/>
      <c r="DH157" s="185"/>
      <c r="DI157" s="185"/>
      <c r="DJ157" s="185"/>
      <c r="DK157" s="185"/>
      <c r="DL157" s="185"/>
      <c r="DM157" s="185"/>
      <c r="DN157" s="185"/>
      <c r="DO157" s="185"/>
      <c r="DP157" s="185"/>
      <c r="DQ157" s="185"/>
      <c r="DR157" s="185"/>
      <c r="DS157" s="185"/>
      <c r="DT157" s="185"/>
      <c r="DU157" s="185"/>
      <c r="DV157" s="185"/>
      <c r="DW157" s="185"/>
      <c r="DX157" s="185"/>
      <c r="DY157" s="185"/>
      <c r="DZ157" s="185"/>
      <c r="EA157" s="185"/>
      <c r="EB157" s="185"/>
      <c r="EC157" s="185"/>
      <c r="ED157" s="185"/>
      <c r="EE157" s="185"/>
      <c r="EF157" s="185"/>
      <c r="EG157" s="185"/>
      <c r="EH157" s="185"/>
      <c r="EI157" s="185"/>
      <c r="EJ157" s="185"/>
      <c r="EK157" s="185"/>
      <c r="EL157" s="185"/>
      <c r="EM157" s="185"/>
    </row>
    <row r="158" spans="1:143" ht="18.75">
      <c r="A158" s="185"/>
      <c r="B158" s="191"/>
      <c r="C158" s="191"/>
      <c r="D158" s="191"/>
      <c r="E158" s="192" t="s">
        <v>717</v>
      </c>
      <c r="F158" s="192"/>
      <c r="G158" s="1047">
        <f>I$16</f>
        <v>0</v>
      </c>
      <c r="H158" s="1047"/>
      <c r="I158" s="1047"/>
      <c r="J158" s="1047"/>
      <c r="K158" s="1047"/>
      <c r="L158" s="1047"/>
      <c r="M158" s="1047"/>
      <c r="N158" s="1047"/>
      <c r="O158" s="1047"/>
      <c r="P158" s="1047"/>
      <c r="Q158" s="1047"/>
      <c r="R158" s="1047"/>
      <c r="S158" s="1047"/>
      <c r="T158" s="1047"/>
      <c r="U158" s="1047"/>
      <c r="V158" s="1047"/>
      <c r="W158" s="1047"/>
      <c r="X158" s="1047"/>
      <c r="Y158" s="1047"/>
      <c r="Z158" s="1047"/>
      <c r="AA158" s="1047"/>
      <c r="AB158" s="1047"/>
      <c r="AC158" s="1047"/>
      <c r="AD158" s="1047"/>
      <c r="AE158" s="1047"/>
      <c r="AF158" s="1047"/>
      <c r="AG158" s="1047"/>
      <c r="AH158" s="1047"/>
      <c r="AI158" s="1047"/>
      <c r="AJ158" s="1047"/>
      <c r="AK158" s="1047"/>
      <c r="AL158" s="1047"/>
      <c r="AM158" s="1047"/>
      <c r="AN158" s="1047"/>
      <c r="AO158" s="1047"/>
      <c r="AP158" s="1047"/>
      <c r="AQ158" s="1047"/>
      <c r="AR158" s="1047"/>
      <c r="AS158" s="1047"/>
      <c r="AT158" s="1047"/>
      <c r="AU158" s="1047"/>
      <c r="AW158" s="185"/>
      <c r="AX158" s="191"/>
      <c r="AY158" s="191"/>
      <c r="AZ158" s="191"/>
      <c r="BA158" s="192" t="s">
        <v>717</v>
      </c>
      <c r="BB158" s="192"/>
      <c r="BC158" s="1047">
        <f>BE$16</f>
        <v>0</v>
      </c>
      <c r="BD158" s="1047"/>
      <c r="BE158" s="1047"/>
      <c r="BF158" s="1047"/>
      <c r="BG158" s="1047"/>
      <c r="BH158" s="1047"/>
      <c r="BI158" s="1047"/>
      <c r="BJ158" s="1047"/>
      <c r="BK158" s="1047"/>
      <c r="BL158" s="1047"/>
      <c r="BM158" s="1047"/>
      <c r="BN158" s="1047"/>
      <c r="BO158" s="1047"/>
      <c r="BP158" s="1047"/>
      <c r="BQ158" s="1047"/>
      <c r="BR158" s="1047"/>
      <c r="BS158" s="1047"/>
      <c r="BT158" s="1047"/>
      <c r="BU158" s="1047"/>
      <c r="BV158" s="1047"/>
      <c r="BW158" s="1047"/>
      <c r="BX158" s="1047"/>
      <c r="BY158" s="1047"/>
      <c r="BZ158" s="1047"/>
      <c r="CA158" s="1047"/>
      <c r="CB158" s="1047"/>
      <c r="CC158" s="1047"/>
      <c r="CD158" s="1047"/>
      <c r="CE158" s="1047"/>
      <c r="CF158" s="1047"/>
      <c r="CG158" s="1047"/>
      <c r="CH158" s="1047"/>
      <c r="CI158" s="1047"/>
      <c r="CJ158" s="1047"/>
      <c r="CK158" s="1047"/>
      <c r="CL158" s="1047"/>
      <c r="CM158" s="1047"/>
      <c r="CN158" s="1047"/>
      <c r="CO158" s="1047"/>
      <c r="CP158" s="1047"/>
      <c r="CQ158" s="1047"/>
      <c r="CS158" s="185"/>
      <c r="CT158" s="191"/>
      <c r="CU158" s="191"/>
      <c r="CV158" s="191"/>
      <c r="CW158" s="192" t="s">
        <v>717</v>
      </c>
      <c r="CX158" s="192"/>
      <c r="CY158" s="1047">
        <f>DA$16</f>
        <v>0</v>
      </c>
      <c r="CZ158" s="1047"/>
      <c r="DA158" s="1047"/>
      <c r="DB158" s="1047"/>
      <c r="DC158" s="1047"/>
      <c r="DD158" s="1047"/>
      <c r="DE158" s="1047"/>
      <c r="DF158" s="1047"/>
      <c r="DG158" s="1047"/>
      <c r="DH158" s="1047"/>
      <c r="DI158" s="1047"/>
      <c r="DJ158" s="1047"/>
      <c r="DK158" s="1047"/>
      <c r="DL158" s="1047"/>
      <c r="DM158" s="1047"/>
      <c r="DN158" s="1047"/>
      <c r="DO158" s="1047"/>
      <c r="DP158" s="1047"/>
      <c r="DQ158" s="1047"/>
      <c r="DR158" s="1047"/>
      <c r="DS158" s="1047"/>
      <c r="DT158" s="1047"/>
      <c r="DU158" s="1047"/>
      <c r="DV158" s="1047"/>
      <c r="DW158" s="1047"/>
      <c r="DX158" s="1047"/>
      <c r="DY158" s="1047"/>
      <c r="DZ158" s="1047"/>
      <c r="EA158" s="1047"/>
      <c r="EB158" s="1047"/>
      <c r="EC158" s="1047"/>
      <c r="ED158" s="1047"/>
      <c r="EE158" s="1047"/>
      <c r="EF158" s="1047"/>
      <c r="EG158" s="1047"/>
      <c r="EH158" s="1047"/>
      <c r="EI158" s="1047"/>
      <c r="EJ158" s="1047"/>
      <c r="EK158" s="1047"/>
      <c r="EL158" s="1047"/>
      <c r="EM158" s="1047"/>
    </row>
    <row r="159" spans="1:143" ht="18.75" customHeight="1">
      <c r="A159" s="185"/>
      <c r="B159" s="1041" t="s">
        <v>718</v>
      </c>
      <c r="C159" s="1041"/>
      <c r="D159" s="1041"/>
      <c r="E159" s="1041"/>
      <c r="F159" s="1041"/>
      <c r="G159" s="1041"/>
      <c r="H159" s="1041"/>
      <c r="I159" s="1041"/>
      <c r="J159" s="1041"/>
      <c r="K159" s="1041"/>
      <c r="L159" s="1041"/>
      <c r="M159" s="1041"/>
      <c r="N159" s="1041"/>
      <c r="O159" s="1041"/>
      <c r="P159" s="1041"/>
      <c r="Q159" s="1041"/>
      <c r="R159" s="1041"/>
      <c r="S159" s="1041"/>
      <c r="T159" s="1041"/>
      <c r="U159" s="1041"/>
      <c r="V159" s="1041"/>
      <c r="W159" s="1042">
        <f>I$21</f>
        <v>0</v>
      </c>
      <c r="X159" s="1042"/>
      <c r="Y159" s="1042"/>
      <c r="Z159" s="1042"/>
      <c r="AA159" s="1042"/>
      <c r="AB159" s="1042"/>
      <c r="AC159" s="1042"/>
      <c r="AD159" s="1042"/>
      <c r="AE159" s="1042"/>
      <c r="AF159" s="1042"/>
      <c r="AG159" s="1042"/>
      <c r="AH159" s="1042"/>
      <c r="AI159" s="1042"/>
      <c r="AJ159" s="1042"/>
      <c r="AK159" s="1042"/>
      <c r="AL159" s="1042"/>
      <c r="AM159" s="1042"/>
      <c r="AN159" s="1042"/>
      <c r="AO159" s="1042"/>
      <c r="AP159" s="1042"/>
      <c r="AQ159" s="1042"/>
      <c r="AR159" s="1042"/>
      <c r="AS159" s="1042"/>
      <c r="AT159" s="1042"/>
      <c r="AU159" s="1042"/>
      <c r="AW159" s="185"/>
      <c r="AX159" s="1041" t="s">
        <v>718</v>
      </c>
      <c r="AY159" s="1041"/>
      <c r="AZ159" s="1041"/>
      <c r="BA159" s="1041"/>
      <c r="BB159" s="1041"/>
      <c r="BC159" s="1041"/>
      <c r="BD159" s="1041"/>
      <c r="BE159" s="1041"/>
      <c r="BF159" s="1041"/>
      <c r="BG159" s="1041"/>
      <c r="BH159" s="1041"/>
      <c r="BI159" s="1041"/>
      <c r="BJ159" s="1041"/>
      <c r="BK159" s="1041"/>
      <c r="BL159" s="1041"/>
      <c r="BM159" s="1041"/>
      <c r="BN159" s="1041"/>
      <c r="BO159" s="1041"/>
      <c r="BP159" s="1041"/>
      <c r="BQ159" s="1041"/>
      <c r="BR159" s="1041"/>
      <c r="BS159" s="1042">
        <f>BE$21</f>
        <v>0</v>
      </c>
      <c r="BT159" s="1042"/>
      <c r="BU159" s="1042"/>
      <c r="BV159" s="1042"/>
      <c r="BW159" s="1042"/>
      <c r="BX159" s="1042"/>
      <c r="BY159" s="1042"/>
      <c r="BZ159" s="1042"/>
      <c r="CA159" s="1042"/>
      <c r="CB159" s="1042"/>
      <c r="CC159" s="1042"/>
      <c r="CD159" s="1042"/>
      <c r="CE159" s="1042"/>
      <c r="CF159" s="1042"/>
      <c r="CG159" s="1042"/>
      <c r="CH159" s="1042"/>
      <c r="CI159" s="1042"/>
      <c r="CJ159" s="1042"/>
      <c r="CK159" s="1042"/>
      <c r="CL159" s="1042"/>
      <c r="CM159" s="1042"/>
      <c r="CN159" s="1042"/>
      <c r="CO159" s="1042"/>
      <c r="CP159" s="1042"/>
      <c r="CQ159" s="1042"/>
      <c r="CS159" s="185"/>
      <c r="CT159" s="1041" t="s">
        <v>718</v>
      </c>
      <c r="CU159" s="1041"/>
      <c r="CV159" s="1041"/>
      <c r="CW159" s="1041"/>
      <c r="CX159" s="1041"/>
      <c r="CY159" s="1041"/>
      <c r="CZ159" s="1041"/>
      <c r="DA159" s="1041"/>
      <c r="DB159" s="1041"/>
      <c r="DC159" s="1041"/>
      <c r="DD159" s="1041"/>
      <c r="DE159" s="1041"/>
      <c r="DF159" s="1041"/>
      <c r="DG159" s="1041"/>
      <c r="DH159" s="1041"/>
      <c r="DI159" s="1041"/>
      <c r="DJ159" s="1041"/>
      <c r="DK159" s="1041"/>
      <c r="DL159" s="1041"/>
      <c r="DM159" s="1041"/>
      <c r="DN159" s="1041"/>
      <c r="DO159" s="1042">
        <f>DA$21</f>
        <v>0</v>
      </c>
      <c r="DP159" s="1042"/>
      <c r="DQ159" s="1042"/>
      <c r="DR159" s="1042"/>
      <c r="DS159" s="1042"/>
      <c r="DT159" s="1042"/>
      <c r="DU159" s="1042"/>
      <c r="DV159" s="1042"/>
      <c r="DW159" s="1042"/>
      <c r="DX159" s="1042"/>
      <c r="DY159" s="1042"/>
      <c r="DZ159" s="1042"/>
      <c r="EA159" s="1042"/>
      <c r="EB159" s="1042"/>
      <c r="EC159" s="1042"/>
      <c r="ED159" s="1042"/>
      <c r="EE159" s="1042"/>
      <c r="EF159" s="1042"/>
      <c r="EG159" s="1042"/>
      <c r="EH159" s="1042"/>
      <c r="EI159" s="1042"/>
      <c r="EJ159" s="1042"/>
      <c r="EK159" s="1042"/>
      <c r="EL159" s="1042"/>
      <c r="EM159" s="1042"/>
    </row>
    <row r="160" spans="1:143" ht="18.75" customHeight="1">
      <c r="A160" s="185"/>
      <c r="B160" s="1041" t="s">
        <v>798</v>
      </c>
      <c r="C160" s="1041"/>
      <c r="D160" s="1041"/>
      <c r="E160" s="1041"/>
      <c r="F160" s="1041"/>
      <c r="G160" s="1041"/>
      <c r="H160" s="1041"/>
      <c r="I160" s="1041"/>
      <c r="J160" s="1041"/>
      <c r="K160" s="1041"/>
      <c r="L160" s="1041"/>
      <c r="M160" s="1041"/>
      <c r="N160" s="1041"/>
      <c r="O160" s="1041"/>
      <c r="P160" s="1041"/>
      <c r="Q160" s="1041"/>
      <c r="R160" s="1041"/>
      <c r="S160" s="1041"/>
      <c r="T160" s="1041"/>
      <c r="U160" s="1041"/>
      <c r="V160" s="1041"/>
      <c r="W160" s="1041"/>
      <c r="X160" s="1041"/>
      <c r="Y160" s="1041"/>
      <c r="Z160" s="1041"/>
      <c r="AA160" s="1041"/>
      <c r="AB160" s="1041"/>
      <c r="AC160" s="1041"/>
      <c r="AD160" s="1041"/>
      <c r="AE160" s="1041"/>
      <c r="AF160" s="1041"/>
      <c r="AG160" s="1041"/>
      <c r="AH160" s="1042">
        <f>I$17</f>
        <v>0</v>
      </c>
      <c r="AI160" s="1042"/>
      <c r="AJ160" s="1042"/>
      <c r="AK160" s="1042"/>
      <c r="AL160" s="1042"/>
      <c r="AM160" s="1042"/>
      <c r="AN160" s="1127" t="s">
        <v>680</v>
      </c>
      <c r="AO160" s="1127"/>
      <c r="AP160" s="1057">
        <f>I$18</f>
        <v>0</v>
      </c>
      <c r="AQ160" s="1057"/>
      <c r="AR160" s="1057"/>
      <c r="AS160" s="1057"/>
      <c r="AT160" s="1057"/>
      <c r="AU160" s="1057"/>
      <c r="AW160" s="185"/>
      <c r="AX160" s="1041" t="s">
        <v>798</v>
      </c>
      <c r="AY160" s="1041"/>
      <c r="AZ160" s="1041"/>
      <c r="BA160" s="1041"/>
      <c r="BB160" s="1041"/>
      <c r="BC160" s="1041"/>
      <c r="BD160" s="1041"/>
      <c r="BE160" s="1041"/>
      <c r="BF160" s="1041"/>
      <c r="BG160" s="1041"/>
      <c r="BH160" s="1041"/>
      <c r="BI160" s="1041"/>
      <c r="BJ160" s="1041"/>
      <c r="BK160" s="1041"/>
      <c r="BL160" s="1041"/>
      <c r="BM160" s="1041"/>
      <c r="BN160" s="1041"/>
      <c r="BO160" s="1041"/>
      <c r="BP160" s="1041"/>
      <c r="BQ160" s="1041"/>
      <c r="BR160" s="1041"/>
      <c r="BS160" s="1041"/>
      <c r="BT160" s="1041"/>
      <c r="BU160" s="1041"/>
      <c r="BV160" s="1041"/>
      <c r="BW160" s="1041"/>
      <c r="BX160" s="1041"/>
      <c r="BY160" s="1041"/>
      <c r="BZ160" s="1041"/>
      <c r="CA160" s="1041"/>
      <c r="CB160" s="1041"/>
      <c r="CC160" s="1041"/>
      <c r="CD160" s="1042">
        <f>BE$17</f>
        <v>0</v>
      </c>
      <c r="CE160" s="1042"/>
      <c r="CF160" s="1042"/>
      <c r="CG160" s="1042"/>
      <c r="CH160" s="1042"/>
      <c r="CI160" s="1042"/>
      <c r="CJ160" s="1127" t="s">
        <v>680</v>
      </c>
      <c r="CK160" s="1127"/>
      <c r="CL160" s="1057">
        <f>BE$18</f>
        <v>0</v>
      </c>
      <c r="CM160" s="1057"/>
      <c r="CN160" s="1057"/>
      <c r="CO160" s="1057"/>
      <c r="CP160" s="1057"/>
      <c r="CQ160" s="1057"/>
      <c r="CS160" s="185"/>
      <c r="CT160" s="1041" t="s">
        <v>798</v>
      </c>
      <c r="CU160" s="1041"/>
      <c r="CV160" s="1041"/>
      <c r="CW160" s="1041"/>
      <c r="CX160" s="1041"/>
      <c r="CY160" s="1041"/>
      <c r="CZ160" s="1041"/>
      <c r="DA160" s="1041"/>
      <c r="DB160" s="1041"/>
      <c r="DC160" s="1041"/>
      <c r="DD160" s="1041"/>
      <c r="DE160" s="1041"/>
      <c r="DF160" s="1041"/>
      <c r="DG160" s="1041"/>
      <c r="DH160" s="1041"/>
      <c r="DI160" s="1041"/>
      <c r="DJ160" s="1041"/>
      <c r="DK160" s="1041"/>
      <c r="DL160" s="1041"/>
      <c r="DM160" s="1041"/>
      <c r="DN160" s="1041"/>
      <c r="DO160" s="1041"/>
      <c r="DP160" s="1041"/>
      <c r="DQ160" s="1041"/>
      <c r="DR160" s="1041"/>
      <c r="DS160" s="1041"/>
      <c r="DT160" s="1041"/>
      <c r="DU160" s="1041"/>
      <c r="DV160" s="1041"/>
      <c r="DW160" s="1041"/>
      <c r="DX160" s="1041"/>
      <c r="DY160" s="1041"/>
      <c r="DZ160" s="1042">
        <f>DA$17</f>
        <v>0</v>
      </c>
      <c r="EA160" s="1042"/>
      <c r="EB160" s="1042"/>
      <c r="EC160" s="1042"/>
      <c r="ED160" s="1042"/>
      <c r="EE160" s="1042"/>
      <c r="EF160" s="1127" t="s">
        <v>680</v>
      </c>
      <c r="EG160" s="1127"/>
      <c r="EH160" s="1057">
        <f>DA$18</f>
        <v>0</v>
      </c>
      <c r="EI160" s="1057"/>
      <c r="EJ160" s="1057"/>
      <c r="EK160" s="1057"/>
      <c r="EL160" s="1057"/>
      <c r="EM160" s="1057"/>
    </row>
    <row r="161" spans="1:143" ht="18.75" customHeight="1">
      <c r="A161" s="185"/>
      <c r="B161" s="1043" t="s">
        <v>720</v>
      </c>
      <c r="C161" s="1043"/>
      <c r="D161" s="1043"/>
      <c r="E161" s="1043"/>
      <c r="F161" s="1046">
        <f>I$19</f>
        <v>0</v>
      </c>
      <c r="G161" s="1046"/>
      <c r="H161" s="1046"/>
      <c r="I161" s="1046"/>
      <c r="J161" s="1046"/>
      <c r="K161" s="1046"/>
      <c r="L161" s="1046"/>
      <c r="M161" s="1046"/>
      <c r="N161" s="1046"/>
      <c r="O161" s="1046"/>
      <c r="P161" s="1046"/>
      <c r="Q161" s="1046"/>
      <c r="R161" s="1046"/>
      <c r="S161" s="1046"/>
      <c r="T161" s="1046"/>
      <c r="U161" s="1046"/>
      <c r="V161" s="1046"/>
      <c r="W161" s="1046"/>
      <c r="X161" s="1046"/>
      <c r="Y161" s="1046"/>
      <c r="Z161" s="1046"/>
      <c r="AA161" s="1046"/>
      <c r="AB161" s="1046"/>
      <c r="AC161" s="1046"/>
      <c r="AD161" s="1046"/>
      <c r="AE161" s="1046"/>
      <c r="AF161" s="1046"/>
      <c r="AG161" s="1046"/>
      <c r="AH161" s="1046"/>
      <c r="AI161" s="1046"/>
      <c r="AJ161" s="1046"/>
      <c r="AK161" s="1046"/>
      <c r="AL161" s="1046"/>
      <c r="AM161" s="1046"/>
      <c r="AN161" s="1046"/>
      <c r="AO161" s="1046"/>
      <c r="AP161" s="1046"/>
      <c r="AQ161" s="1046"/>
      <c r="AR161" s="1046"/>
      <c r="AS161" s="1046"/>
      <c r="AT161" s="1046"/>
      <c r="AU161" s="1046"/>
      <c r="AW161" s="185"/>
      <c r="AX161" s="1043" t="s">
        <v>720</v>
      </c>
      <c r="AY161" s="1043"/>
      <c r="AZ161" s="1043"/>
      <c r="BA161" s="1043"/>
      <c r="BB161" s="1046">
        <f>BE$19</f>
        <v>0</v>
      </c>
      <c r="BC161" s="1046"/>
      <c r="BD161" s="1046"/>
      <c r="BE161" s="1046"/>
      <c r="BF161" s="1046"/>
      <c r="BG161" s="1046"/>
      <c r="BH161" s="1046"/>
      <c r="BI161" s="1046"/>
      <c r="BJ161" s="1046"/>
      <c r="BK161" s="1046"/>
      <c r="BL161" s="1046"/>
      <c r="BM161" s="1046"/>
      <c r="BN161" s="1046"/>
      <c r="BO161" s="1046"/>
      <c r="BP161" s="1046"/>
      <c r="BQ161" s="1046"/>
      <c r="BR161" s="1046"/>
      <c r="BS161" s="1046"/>
      <c r="BT161" s="1046"/>
      <c r="BU161" s="1046"/>
      <c r="BV161" s="1046"/>
      <c r="BW161" s="1046"/>
      <c r="BX161" s="1046"/>
      <c r="BY161" s="1046"/>
      <c r="BZ161" s="1046"/>
      <c r="CA161" s="1046"/>
      <c r="CB161" s="1046"/>
      <c r="CC161" s="1046"/>
      <c r="CD161" s="1046"/>
      <c r="CE161" s="1046"/>
      <c r="CF161" s="1046"/>
      <c r="CG161" s="1046"/>
      <c r="CH161" s="1046"/>
      <c r="CI161" s="1046"/>
      <c r="CJ161" s="1046"/>
      <c r="CK161" s="1046"/>
      <c r="CL161" s="1046"/>
      <c r="CM161" s="1046"/>
      <c r="CN161" s="1046"/>
      <c r="CO161" s="1046"/>
      <c r="CP161" s="1046"/>
      <c r="CQ161" s="1046"/>
      <c r="CS161" s="185"/>
      <c r="CT161" s="1043" t="s">
        <v>720</v>
      </c>
      <c r="CU161" s="1043"/>
      <c r="CV161" s="1043"/>
      <c r="CW161" s="1043"/>
      <c r="CX161" s="1046">
        <f>DA$19</f>
        <v>0</v>
      </c>
      <c r="CY161" s="1046"/>
      <c r="CZ161" s="1046"/>
      <c r="DA161" s="1046"/>
      <c r="DB161" s="1046"/>
      <c r="DC161" s="1046"/>
      <c r="DD161" s="1046"/>
      <c r="DE161" s="1046"/>
      <c r="DF161" s="1046"/>
      <c r="DG161" s="1046"/>
      <c r="DH161" s="1046"/>
      <c r="DI161" s="1046"/>
      <c r="DJ161" s="1046"/>
      <c r="DK161" s="1046"/>
      <c r="DL161" s="1046"/>
      <c r="DM161" s="1046"/>
      <c r="DN161" s="1046"/>
      <c r="DO161" s="1046"/>
      <c r="DP161" s="1046"/>
      <c r="DQ161" s="1046"/>
      <c r="DR161" s="1046"/>
      <c r="DS161" s="1046"/>
      <c r="DT161" s="1046"/>
      <c r="DU161" s="1046"/>
      <c r="DV161" s="1046"/>
      <c r="DW161" s="1046"/>
      <c r="DX161" s="1046"/>
      <c r="DY161" s="1046"/>
      <c r="DZ161" s="1046"/>
      <c r="EA161" s="1046"/>
      <c r="EB161" s="1046"/>
      <c r="EC161" s="1046"/>
      <c r="ED161" s="1046"/>
      <c r="EE161" s="1046"/>
      <c r="EF161" s="1046"/>
      <c r="EG161" s="1046"/>
      <c r="EH161" s="1046"/>
      <c r="EI161" s="1046"/>
      <c r="EJ161" s="1046"/>
      <c r="EK161" s="1046"/>
      <c r="EL161" s="1046"/>
      <c r="EM161" s="1046"/>
    </row>
    <row r="162" spans="1:143" ht="18.75" customHeight="1">
      <c r="A162" s="185"/>
      <c r="B162" s="1043" t="s">
        <v>799</v>
      </c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43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43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W162" s="185"/>
      <c r="AX162" s="1043" t="s">
        <v>799</v>
      </c>
      <c r="AY162" s="1043"/>
      <c r="AZ162" s="1043"/>
      <c r="BA162" s="1043"/>
      <c r="BB162" s="1043"/>
      <c r="BC162" s="1043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43"/>
      <c r="BV162" s="1043"/>
      <c r="BW162" s="1043"/>
      <c r="BX162" s="1043"/>
      <c r="BY162" s="1043"/>
      <c r="BZ162" s="1043"/>
      <c r="CA162" s="1043"/>
      <c r="CB162" s="1043"/>
      <c r="CC162" s="1043"/>
      <c r="CD162" s="1043"/>
      <c r="CE162" s="1043"/>
      <c r="CF162" s="1043"/>
      <c r="CG162" s="1043"/>
      <c r="CH162" s="1043"/>
      <c r="CI162" s="1043"/>
      <c r="CJ162" s="1043"/>
      <c r="CK162" s="1043"/>
      <c r="CL162" s="1043"/>
      <c r="CM162" s="1043"/>
      <c r="CN162" s="1043"/>
      <c r="CO162" s="1043"/>
      <c r="CP162" s="1043"/>
      <c r="CQ162" s="1043"/>
      <c r="CS162" s="185"/>
      <c r="CT162" s="1043" t="s">
        <v>799</v>
      </c>
      <c r="CU162" s="1043"/>
      <c r="CV162" s="1043"/>
      <c r="CW162" s="1043"/>
      <c r="CX162" s="1043"/>
      <c r="CY162" s="1043"/>
      <c r="CZ162" s="1043"/>
      <c r="DA162" s="1043"/>
      <c r="DB162" s="1043"/>
      <c r="DC162" s="1043"/>
      <c r="DD162" s="1043"/>
      <c r="DE162" s="1043"/>
      <c r="DF162" s="1043"/>
      <c r="DG162" s="1043"/>
      <c r="DH162" s="1043"/>
      <c r="DI162" s="1043"/>
      <c r="DJ162" s="1043"/>
      <c r="DK162" s="1043"/>
      <c r="DL162" s="1043"/>
      <c r="DM162" s="1043"/>
      <c r="DN162" s="1043"/>
      <c r="DO162" s="1043"/>
      <c r="DP162" s="1043"/>
      <c r="DQ162" s="1043"/>
      <c r="DR162" s="1043"/>
      <c r="DS162" s="1043"/>
      <c r="DT162" s="1043"/>
      <c r="DU162" s="1043"/>
      <c r="DV162" s="1043"/>
      <c r="DW162" s="1043"/>
      <c r="DX162" s="1043"/>
      <c r="DY162" s="1043"/>
      <c r="DZ162" s="1043"/>
      <c r="EA162" s="1043"/>
      <c r="EB162" s="1043"/>
      <c r="EC162" s="1043"/>
      <c r="ED162" s="1043"/>
      <c r="EE162" s="1043"/>
      <c r="EF162" s="1043"/>
      <c r="EG162" s="1043"/>
      <c r="EH162" s="1043"/>
      <c r="EI162" s="1043"/>
      <c r="EJ162" s="1043"/>
      <c r="EK162" s="1043"/>
      <c r="EL162" s="1043"/>
      <c r="EM162" s="1043"/>
    </row>
    <row r="163" spans="1:143" ht="18.75" customHeight="1">
      <c r="A163" s="185"/>
      <c r="B163" s="1043" t="s">
        <v>800</v>
      </c>
      <c r="C163" s="1043"/>
      <c r="D163" s="1043"/>
      <c r="E163" s="1043"/>
      <c r="F163" s="1043"/>
      <c r="G163" s="1043"/>
      <c r="H163" s="1043"/>
      <c r="I163" s="1043"/>
      <c r="J163" s="1043"/>
      <c r="K163" s="1043"/>
      <c r="L163" s="1043"/>
      <c r="M163" s="1043"/>
      <c r="N163" s="1043"/>
      <c r="O163" s="1043"/>
      <c r="P163" s="1043"/>
      <c r="Q163" s="1043"/>
      <c r="R163" s="1046" t="e">
        <f>I$6</f>
        <v>#VALUE!</v>
      </c>
      <c r="S163" s="1046"/>
      <c r="T163" s="1046"/>
      <c r="U163" s="1046"/>
      <c r="V163" s="1046"/>
      <c r="W163" s="104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W163" s="185"/>
      <c r="AX163" s="1043" t="s">
        <v>800</v>
      </c>
      <c r="AY163" s="1043"/>
      <c r="AZ163" s="1043"/>
      <c r="BA163" s="1043"/>
      <c r="BB163" s="1043"/>
      <c r="BC163" s="1043"/>
      <c r="BD163" s="1043"/>
      <c r="BE163" s="1043"/>
      <c r="BF163" s="1043"/>
      <c r="BG163" s="1043"/>
      <c r="BH163" s="1043"/>
      <c r="BI163" s="1043"/>
      <c r="BJ163" s="1043"/>
      <c r="BK163" s="1043"/>
      <c r="BL163" s="1043"/>
      <c r="BM163" s="1043"/>
      <c r="BN163" s="1046" t="e">
        <f>BE$6</f>
        <v>#VALUE!</v>
      </c>
      <c r="BO163" s="1046"/>
      <c r="BP163" s="1046"/>
      <c r="BQ163" s="1046"/>
      <c r="BR163" s="1046"/>
      <c r="BS163" s="1046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226"/>
      <c r="CS163" s="185"/>
      <c r="CT163" s="1043" t="s">
        <v>800</v>
      </c>
      <c r="CU163" s="1043"/>
      <c r="CV163" s="1043"/>
      <c r="CW163" s="1043"/>
      <c r="CX163" s="1043"/>
      <c r="CY163" s="1043"/>
      <c r="CZ163" s="1043"/>
      <c r="DA163" s="1043"/>
      <c r="DB163" s="1043"/>
      <c r="DC163" s="1043"/>
      <c r="DD163" s="1043"/>
      <c r="DE163" s="1043"/>
      <c r="DF163" s="1043"/>
      <c r="DG163" s="1043"/>
      <c r="DH163" s="1043"/>
      <c r="DI163" s="1043"/>
      <c r="DJ163" s="1046" t="e">
        <f>DA$6</f>
        <v>#VALUE!</v>
      </c>
      <c r="DK163" s="1046"/>
      <c r="DL163" s="1046"/>
      <c r="DM163" s="1046"/>
      <c r="DN163" s="1046"/>
      <c r="DO163" s="1046"/>
      <c r="DP163" s="226"/>
      <c r="DQ163" s="226"/>
      <c r="DR163" s="226"/>
      <c r="DS163" s="226"/>
      <c r="DT163" s="226"/>
      <c r="DU163" s="226"/>
      <c r="DV163" s="226"/>
      <c r="DW163" s="226"/>
      <c r="DX163" s="226"/>
      <c r="DY163" s="226"/>
      <c r="DZ163" s="226"/>
      <c r="EA163" s="226"/>
      <c r="EB163" s="226"/>
      <c r="EC163" s="226"/>
      <c r="ED163" s="226"/>
      <c r="EE163" s="226"/>
      <c r="EF163" s="226"/>
      <c r="EG163" s="226"/>
      <c r="EH163" s="226"/>
      <c r="EI163" s="226"/>
      <c r="EJ163" s="226"/>
      <c r="EK163" s="226"/>
      <c r="EL163" s="226"/>
      <c r="EM163" s="226"/>
    </row>
    <row r="164" spans="1:143" ht="18.75">
      <c r="A164" s="185"/>
      <c r="B164" s="185"/>
      <c r="C164" s="185"/>
      <c r="D164" s="185"/>
      <c r="E164" s="230" t="s">
        <v>722</v>
      </c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W164" s="185"/>
      <c r="AX164" s="185"/>
      <c r="AY164" s="185"/>
      <c r="AZ164" s="185"/>
      <c r="BA164" s="230" t="s">
        <v>722</v>
      </c>
      <c r="BB164" s="185"/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185"/>
      <c r="BZ164" s="185"/>
      <c r="CA164" s="185"/>
      <c r="CB164" s="185"/>
      <c r="CC164" s="185"/>
      <c r="CD164" s="185"/>
      <c r="CE164" s="185"/>
      <c r="CF164" s="185"/>
      <c r="CG164" s="185"/>
      <c r="CH164" s="185"/>
      <c r="CI164" s="185"/>
      <c r="CJ164" s="185"/>
      <c r="CK164" s="185"/>
      <c r="CL164" s="185"/>
      <c r="CM164" s="185"/>
      <c r="CN164" s="185"/>
      <c r="CO164" s="185"/>
      <c r="CP164" s="185"/>
      <c r="CQ164" s="185"/>
      <c r="CS164" s="185"/>
      <c r="CT164" s="185"/>
      <c r="CU164" s="185"/>
      <c r="CV164" s="185"/>
      <c r="CW164" s="230" t="s">
        <v>722</v>
      </c>
      <c r="CX164" s="185"/>
      <c r="CY164" s="185"/>
      <c r="CZ164" s="185"/>
      <c r="DA164" s="185"/>
      <c r="DB164" s="185"/>
      <c r="DC164" s="185"/>
      <c r="DD164" s="185"/>
      <c r="DE164" s="185"/>
      <c r="DF164" s="185"/>
      <c r="DG164" s="185"/>
      <c r="DH164" s="185"/>
      <c r="DI164" s="185"/>
      <c r="DJ164" s="185"/>
      <c r="DK164" s="185"/>
      <c r="DL164" s="185"/>
      <c r="DM164" s="185"/>
      <c r="DN164" s="185"/>
      <c r="DO164" s="185"/>
      <c r="DP164" s="185"/>
      <c r="DQ164" s="185"/>
      <c r="DR164" s="185"/>
      <c r="DS164" s="185"/>
      <c r="DT164" s="185"/>
      <c r="DU164" s="185"/>
      <c r="DV164" s="185"/>
      <c r="DW164" s="185"/>
      <c r="DX164" s="185"/>
      <c r="DY164" s="185"/>
      <c r="DZ164" s="185"/>
      <c r="EA164" s="185"/>
      <c r="EB164" s="185"/>
      <c r="EC164" s="185"/>
      <c r="ED164" s="185"/>
      <c r="EE164" s="185"/>
      <c r="EF164" s="185"/>
      <c r="EG164" s="185"/>
      <c r="EH164" s="185"/>
      <c r="EI164" s="185"/>
      <c r="EJ164" s="185"/>
      <c r="EK164" s="185"/>
      <c r="EL164" s="185"/>
      <c r="EM164" s="185"/>
    </row>
    <row r="165" spans="1:143" ht="96.75" customHeight="1">
      <c r="A165" s="185"/>
      <c r="B165" s="991" t="s">
        <v>801</v>
      </c>
      <c r="C165" s="991"/>
      <c r="D165" s="991"/>
      <c r="E165" s="991"/>
      <c r="F165" s="991"/>
      <c r="G165" s="991"/>
      <c r="H165" s="991"/>
      <c r="I165" s="991"/>
      <c r="J165" s="991"/>
      <c r="K165" s="991"/>
      <c r="L165" s="991"/>
      <c r="M165" s="991"/>
      <c r="N165" s="991"/>
      <c r="O165" s="991"/>
      <c r="P165" s="991"/>
      <c r="Q165" s="991"/>
      <c r="R165" s="991"/>
      <c r="S165" s="991"/>
      <c r="T165" s="991"/>
      <c r="U165" s="991"/>
      <c r="V165" s="991"/>
      <c r="W165" s="991"/>
      <c r="X165" s="991"/>
      <c r="Y165" s="991"/>
      <c r="Z165" s="991"/>
      <c r="AA165" s="991"/>
      <c r="AB165" s="991"/>
      <c r="AC165" s="991"/>
      <c r="AD165" s="991"/>
      <c r="AE165" s="991"/>
      <c r="AF165" s="991"/>
      <c r="AG165" s="991"/>
      <c r="AH165" s="991"/>
      <c r="AI165" s="991"/>
      <c r="AJ165" s="991"/>
      <c r="AK165" s="991"/>
      <c r="AL165" s="991"/>
      <c r="AM165" s="991"/>
      <c r="AN165" s="991"/>
      <c r="AO165" s="991"/>
      <c r="AP165" s="991"/>
      <c r="AQ165" s="991"/>
      <c r="AR165" s="991"/>
      <c r="AS165" s="991"/>
      <c r="AT165" s="991"/>
      <c r="AU165" s="991"/>
      <c r="AW165" s="185"/>
      <c r="AX165" s="991" t="s">
        <v>801</v>
      </c>
      <c r="AY165" s="991"/>
      <c r="AZ165" s="991"/>
      <c r="BA165" s="991"/>
      <c r="BB165" s="991"/>
      <c r="BC165" s="991"/>
      <c r="BD165" s="991"/>
      <c r="BE165" s="991"/>
      <c r="BF165" s="991"/>
      <c r="BG165" s="991"/>
      <c r="BH165" s="991"/>
      <c r="BI165" s="991"/>
      <c r="BJ165" s="991"/>
      <c r="BK165" s="991"/>
      <c r="BL165" s="991"/>
      <c r="BM165" s="991"/>
      <c r="BN165" s="991"/>
      <c r="BO165" s="991"/>
      <c r="BP165" s="991"/>
      <c r="BQ165" s="991"/>
      <c r="BR165" s="991"/>
      <c r="BS165" s="991"/>
      <c r="BT165" s="991"/>
      <c r="BU165" s="991"/>
      <c r="BV165" s="991"/>
      <c r="BW165" s="991"/>
      <c r="BX165" s="991"/>
      <c r="BY165" s="991"/>
      <c r="BZ165" s="991"/>
      <c r="CA165" s="991"/>
      <c r="CB165" s="991"/>
      <c r="CC165" s="991"/>
      <c r="CD165" s="991"/>
      <c r="CE165" s="991"/>
      <c r="CF165" s="991"/>
      <c r="CG165" s="991"/>
      <c r="CH165" s="991"/>
      <c r="CI165" s="991"/>
      <c r="CJ165" s="991"/>
      <c r="CK165" s="991"/>
      <c r="CL165" s="991"/>
      <c r="CM165" s="991"/>
      <c r="CN165" s="991"/>
      <c r="CO165" s="991"/>
      <c r="CP165" s="991"/>
      <c r="CQ165" s="991"/>
      <c r="CS165" s="185"/>
      <c r="CT165" s="991" t="s">
        <v>801</v>
      </c>
      <c r="CU165" s="991"/>
      <c r="CV165" s="991"/>
      <c r="CW165" s="991"/>
      <c r="CX165" s="991"/>
      <c r="CY165" s="991"/>
      <c r="CZ165" s="991"/>
      <c r="DA165" s="991"/>
      <c r="DB165" s="991"/>
      <c r="DC165" s="991"/>
      <c r="DD165" s="991"/>
      <c r="DE165" s="991"/>
      <c r="DF165" s="991"/>
      <c r="DG165" s="991"/>
      <c r="DH165" s="991"/>
      <c r="DI165" s="991"/>
      <c r="DJ165" s="991"/>
      <c r="DK165" s="991"/>
      <c r="DL165" s="991"/>
      <c r="DM165" s="991"/>
      <c r="DN165" s="991"/>
      <c r="DO165" s="991"/>
      <c r="DP165" s="991"/>
      <c r="DQ165" s="991"/>
      <c r="DR165" s="991"/>
      <c r="DS165" s="991"/>
      <c r="DT165" s="991"/>
      <c r="DU165" s="991"/>
      <c r="DV165" s="991"/>
      <c r="DW165" s="991"/>
      <c r="DX165" s="991"/>
      <c r="DY165" s="991"/>
      <c r="DZ165" s="991"/>
      <c r="EA165" s="991"/>
      <c r="EB165" s="991"/>
      <c r="EC165" s="991"/>
      <c r="ED165" s="991"/>
      <c r="EE165" s="991"/>
      <c r="EF165" s="991"/>
      <c r="EG165" s="991"/>
      <c r="EH165" s="991"/>
      <c r="EI165" s="991"/>
      <c r="EJ165" s="991"/>
      <c r="EK165" s="991"/>
      <c r="EL165" s="991"/>
      <c r="EM165" s="991"/>
    </row>
    <row r="166" spans="1:143" ht="18.75" customHeight="1">
      <c r="A166" s="185"/>
      <c r="B166" s="1043" t="s">
        <v>800</v>
      </c>
      <c r="C166" s="1043"/>
      <c r="D166" s="1043"/>
      <c r="E166" s="1043"/>
      <c r="F166" s="1043"/>
      <c r="G166" s="1043"/>
      <c r="H166" s="1043"/>
      <c r="I166" s="1043"/>
      <c r="J166" s="1043"/>
      <c r="K166" s="1043"/>
      <c r="L166" s="1043"/>
      <c r="M166" s="1043"/>
      <c r="N166" s="1043"/>
      <c r="O166" s="1043"/>
      <c r="P166" s="1043"/>
      <c r="Q166" s="1043"/>
      <c r="R166" s="1046" t="e">
        <f>I$6</f>
        <v>#VALUE!</v>
      </c>
      <c r="S166" s="1046"/>
      <c r="T166" s="1046"/>
      <c r="U166" s="1046"/>
      <c r="V166" s="1046"/>
      <c r="W166" s="1046"/>
      <c r="X166" s="239"/>
      <c r="Y166" s="239"/>
      <c r="Z166" s="239"/>
      <c r="AA166" s="239"/>
      <c r="AB166" s="239"/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W166" s="185"/>
      <c r="AX166" s="1043" t="s">
        <v>800</v>
      </c>
      <c r="AY166" s="1043"/>
      <c r="AZ166" s="1043"/>
      <c r="BA166" s="1043"/>
      <c r="BB166" s="1043"/>
      <c r="BC166" s="1043"/>
      <c r="BD166" s="1043"/>
      <c r="BE166" s="1043"/>
      <c r="BF166" s="1043"/>
      <c r="BG166" s="1043"/>
      <c r="BH166" s="1043"/>
      <c r="BI166" s="1043"/>
      <c r="BJ166" s="1043"/>
      <c r="BK166" s="1043"/>
      <c r="BL166" s="1043"/>
      <c r="BM166" s="1043"/>
      <c r="BN166" s="1046" t="e">
        <f>BE$6</f>
        <v>#VALUE!</v>
      </c>
      <c r="BO166" s="1046"/>
      <c r="BP166" s="1046"/>
      <c r="BQ166" s="1046"/>
      <c r="BR166" s="1046"/>
      <c r="BS166" s="1046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39"/>
      <c r="CJ166" s="239"/>
      <c r="CK166" s="239"/>
      <c r="CL166" s="239"/>
      <c r="CM166" s="239"/>
      <c r="CN166" s="239"/>
      <c r="CO166" s="239"/>
      <c r="CP166" s="239"/>
      <c r="CQ166" s="239"/>
      <c r="CS166" s="185"/>
      <c r="CT166" s="1043" t="s">
        <v>800</v>
      </c>
      <c r="CU166" s="1043"/>
      <c r="CV166" s="1043"/>
      <c r="CW166" s="1043"/>
      <c r="CX166" s="1043"/>
      <c r="CY166" s="1043"/>
      <c r="CZ166" s="1043"/>
      <c r="DA166" s="1043"/>
      <c r="DB166" s="1043"/>
      <c r="DC166" s="1043"/>
      <c r="DD166" s="1043"/>
      <c r="DE166" s="1043"/>
      <c r="DF166" s="1043"/>
      <c r="DG166" s="1043"/>
      <c r="DH166" s="1043"/>
      <c r="DI166" s="1043"/>
      <c r="DJ166" s="1046" t="e">
        <f>DA$6</f>
        <v>#VALUE!</v>
      </c>
      <c r="DK166" s="1046"/>
      <c r="DL166" s="1046"/>
      <c r="DM166" s="1046"/>
      <c r="DN166" s="1046"/>
      <c r="DO166" s="1046"/>
      <c r="DP166" s="239"/>
      <c r="DQ166" s="239"/>
      <c r="DR166" s="239"/>
      <c r="DS166" s="239"/>
      <c r="DT166" s="239"/>
      <c r="DU166" s="239"/>
      <c r="DV166" s="239"/>
      <c r="DW166" s="239"/>
      <c r="DX166" s="239"/>
      <c r="DY166" s="239"/>
      <c r="DZ166" s="239"/>
      <c r="EA166" s="239"/>
      <c r="EB166" s="239"/>
      <c r="EC166" s="239"/>
      <c r="ED166" s="239"/>
      <c r="EE166" s="239"/>
      <c r="EF166" s="239"/>
      <c r="EG166" s="239"/>
      <c r="EH166" s="239"/>
      <c r="EI166" s="239"/>
      <c r="EJ166" s="239"/>
      <c r="EK166" s="239"/>
      <c r="EL166" s="239"/>
      <c r="EM166" s="239"/>
    </row>
    <row r="167" spans="1:143" ht="18.75">
      <c r="A167" s="185"/>
      <c r="B167" s="185"/>
      <c r="C167" s="185"/>
      <c r="D167" s="185"/>
      <c r="E167" s="192" t="s">
        <v>725</v>
      </c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W167" s="185"/>
      <c r="AX167" s="185"/>
      <c r="AY167" s="185"/>
      <c r="AZ167" s="185"/>
      <c r="BA167" s="192" t="s">
        <v>725</v>
      </c>
      <c r="BB167" s="185"/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185"/>
      <c r="BZ167" s="185"/>
      <c r="CA167" s="185"/>
      <c r="CB167" s="185"/>
      <c r="CC167" s="185"/>
      <c r="CD167" s="185"/>
      <c r="CE167" s="185"/>
      <c r="CF167" s="185"/>
      <c r="CG167" s="185"/>
      <c r="CH167" s="185"/>
      <c r="CI167" s="185"/>
      <c r="CJ167" s="185"/>
      <c r="CK167" s="185"/>
      <c r="CL167" s="185"/>
      <c r="CM167" s="185"/>
      <c r="CN167" s="185"/>
      <c r="CO167" s="185"/>
      <c r="CP167" s="185"/>
      <c r="CQ167" s="185"/>
      <c r="CS167" s="185"/>
      <c r="CT167" s="185"/>
      <c r="CU167" s="185"/>
      <c r="CV167" s="185"/>
      <c r="CW167" s="192" t="s">
        <v>725</v>
      </c>
      <c r="CX167" s="185"/>
      <c r="CY167" s="185"/>
      <c r="CZ167" s="185"/>
      <c r="DA167" s="185"/>
      <c r="DB167" s="185"/>
      <c r="DC167" s="185"/>
      <c r="DD167" s="185"/>
      <c r="DE167" s="185"/>
      <c r="DF167" s="185"/>
      <c r="DG167" s="185"/>
      <c r="DH167" s="185"/>
      <c r="DI167" s="185"/>
      <c r="DJ167" s="185"/>
      <c r="DK167" s="185"/>
      <c r="DL167" s="185"/>
      <c r="DM167" s="185"/>
      <c r="DN167" s="185"/>
      <c r="DO167" s="185"/>
      <c r="DP167" s="185"/>
      <c r="DQ167" s="185"/>
      <c r="DR167" s="185"/>
      <c r="DS167" s="185"/>
      <c r="DT167" s="185"/>
      <c r="DU167" s="185"/>
      <c r="DV167" s="185"/>
      <c r="DW167" s="185"/>
      <c r="DX167" s="185"/>
      <c r="DY167" s="185"/>
      <c r="DZ167" s="185"/>
      <c r="EA167" s="185"/>
      <c r="EB167" s="185"/>
      <c r="EC167" s="185"/>
      <c r="ED167" s="185"/>
      <c r="EE167" s="185"/>
      <c r="EF167" s="185"/>
      <c r="EG167" s="185"/>
      <c r="EH167" s="185"/>
      <c r="EI167" s="185"/>
      <c r="EJ167" s="185"/>
      <c r="EK167" s="185"/>
      <c r="EL167" s="185"/>
      <c r="EM167" s="185"/>
    </row>
    <row r="168" spans="1:143" s="241" customFormat="1" ht="42" customHeight="1">
      <c r="A168" s="185"/>
      <c r="B168" s="991" t="s">
        <v>1077</v>
      </c>
      <c r="C168" s="991"/>
      <c r="D168" s="991"/>
      <c r="E168" s="991"/>
      <c r="F168" s="991"/>
      <c r="G168" s="991"/>
      <c r="H168" s="991"/>
      <c r="I168" s="991"/>
      <c r="J168" s="991"/>
      <c r="K168" s="991"/>
      <c r="L168" s="991"/>
      <c r="M168" s="991"/>
      <c r="N168" s="991"/>
      <c r="O168" s="991"/>
      <c r="P168" s="991"/>
      <c r="Q168" s="991"/>
      <c r="R168" s="991"/>
      <c r="S168" s="991"/>
      <c r="T168" s="991"/>
      <c r="U168" s="991"/>
      <c r="V168" s="991"/>
      <c r="W168" s="991"/>
      <c r="X168" s="991"/>
      <c r="Y168" s="991"/>
      <c r="Z168" s="991"/>
      <c r="AA168" s="991"/>
      <c r="AB168" s="991"/>
      <c r="AC168" s="991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W168" s="185"/>
      <c r="AX168" s="991" t="s">
        <v>1077</v>
      </c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  <c r="BU168" s="991"/>
      <c r="BV168" s="991"/>
      <c r="BW168" s="991"/>
      <c r="BX168" s="991"/>
      <c r="BY168" s="991"/>
      <c r="BZ168" s="991"/>
      <c r="CA168" s="991"/>
      <c r="CB168" s="991"/>
      <c r="CC168" s="991"/>
      <c r="CD168" s="991"/>
      <c r="CE168" s="991"/>
      <c r="CF168" s="991"/>
      <c r="CG168" s="991"/>
      <c r="CH168" s="991"/>
      <c r="CI168" s="991"/>
      <c r="CJ168" s="991"/>
      <c r="CK168" s="991"/>
      <c r="CL168" s="991"/>
      <c r="CM168" s="991"/>
      <c r="CN168" s="991"/>
      <c r="CO168" s="991"/>
      <c r="CP168" s="991"/>
      <c r="CQ168" s="991"/>
      <c r="CS168" s="185"/>
      <c r="CT168" s="991" t="s">
        <v>1077</v>
      </c>
      <c r="CU168" s="991"/>
      <c r="CV168" s="991"/>
      <c r="CW168" s="991"/>
      <c r="CX168" s="991"/>
      <c r="CY168" s="991"/>
      <c r="CZ168" s="991"/>
      <c r="DA168" s="991"/>
      <c r="DB168" s="991"/>
      <c r="DC168" s="991"/>
      <c r="DD168" s="991"/>
      <c r="DE168" s="991"/>
      <c r="DF168" s="991"/>
      <c r="DG168" s="991"/>
      <c r="DH168" s="991"/>
      <c r="DI168" s="991"/>
      <c r="DJ168" s="991"/>
      <c r="DK168" s="991"/>
      <c r="DL168" s="991"/>
      <c r="DM168" s="991"/>
      <c r="DN168" s="991"/>
      <c r="DO168" s="991"/>
      <c r="DP168" s="991"/>
      <c r="DQ168" s="991"/>
      <c r="DR168" s="991"/>
      <c r="DS168" s="991"/>
      <c r="DT168" s="991"/>
      <c r="DU168" s="991"/>
      <c r="DV168" s="991"/>
      <c r="DW168" s="991"/>
      <c r="DX168" s="991"/>
      <c r="DY168" s="991"/>
      <c r="DZ168" s="991"/>
      <c r="EA168" s="991"/>
      <c r="EB168" s="991"/>
      <c r="EC168" s="991"/>
      <c r="ED168" s="991"/>
      <c r="EE168" s="991"/>
      <c r="EF168" s="991"/>
      <c r="EG168" s="991"/>
      <c r="EH168" s="991"/>
      <c r="EI168" s="991"/>
      <c r="EJ168" s="991"/>
      <c r="EK168" s="991"/>
      <c r="EL168" s="991"/>
      <c r="EM168" s="991"/>
    </row>
    <row r="169" spans="1:143" s="241" customFormat="1" ht="76.5" customHeight="1">
      <c r="A169" s="185"/>
      <c r="B169" s="1114" t="str">
        <f>B31</f>
        <v>${name_choice}</v>
      </c>
      <c r="C169" s="1114"/>
      <c r="D169" s="1114"/>
      <c r="E169" s="1114"/>
      <c r="F169" s="1114"/>
      <c r="G169" s="1114"/>
      <c r="H169" s="1114"/>
      <c r="I169" s="1114"/>
      <c r="J169" s="1114"/>
      <c r="K169" s="1114"/>
      <c r="L169" s="1114"/>
      <c r="M169" s="1114"/>
      <c r="N169" s="1114"/>
      <c r="O169" s="1114"/>
      <c r="P169" s="1114"/>
      <c r="Q169" s="1114"/>
      <c r="R169" s="1114"/>
      <c r="S169" s="1114"/>
      <c r="T169" s="1114"/>
      <c r="U169" s="1114"/>
      <c r="V169" s="1114"/>
      <c r="W169" s="1114"/>
      <c r="X169" s="1114"/>
      <c r="Y169" s="1114"/>
      <c r="Z169" s="1114"/>
      <c r="AA169" s="1114"/>
      <c r="AB169" s="1114"/>
      <c r="AC169" s="1114"/>
      <c r="AD169" s="1114"/>
      <c r="AE169" s="1114"/>
      <c r="AF169" s="1114"/>
      <c r="AG169" s="1114"/>
      <c r="AH169" s="1114"/>
      <c r="AI169" s="1114"/>
      <c r="AJ169" s="1114"/>
      <c r="AK169" s="1114"/>
      <c r="AL169" s="1114"/>
      <c r="AM169" s="1114"/>
      <c r="AN169" s="1114"/>
      <c r="AO169" s="1114"/>
      <c r="AP169" s="1114"/>
      <c r="AQ169" s="1114"/>
      <c r="AR169" s="1114"/>
      <c r="AS169" s="1114"/>
      <c r="AT169" s="1114"/>
      <c r="AU169" s="1114"/>
      <c r="AW169" s="185"/>
      <c r="AX169" s="1114" t="str">
        <f>AX31</f>
        <v>${name_choice}</v>
      </c>
      <c r="AY169" s="1114"/>
      <c r="AZ169" s="1114"/>
      <c r="BA169" s="1114"/>
      <c r="BB169" s="1114"/>
      <c r="BC169" s="1114"/>
      <c r="BD169" s="1114"/>
      <c r="BE169" s="1114"/>
      <c r="BF169" s="1114"/>
      <c r="BG169" s="1114"/>
      <c r="BH169" s="1114"/>
      <c r="BI169" s="1114"/>
      <c r="BJ169" s="1114"/>
      <c r="BK169" s="1114"/>
      <c r="BL169" s="1114"/>
      <c r="BM169" s="1114"/>
      <c r="BN169" s="1114"/>
      <c r="BO169" s="1114"/>
      <c r="BP169" s="1114"/>
      <c r="BQ169" s="1114"/>
      <c r="BR169" s="1114"/>
      <c r="BS169" s="1114"/>
      <c r="BT169" s="1114"/>
      <c r="BU169" s="1114"/>
      <c r="BV169" s="1114"/>
      <c r="BW169" s="1114"/>
      <c r="BX169" s="1114"/>
      <c r="BY169" s="1114"/>
      <c r="BZ169" s="1114"/>
      <c r="CA169" s="1114"/>
      <c r="CB169" s="1114"/>
      <c r="CC169" s="1114"/>
      <c r="CD169" s="1114"/>
      <c r="CE169" s="1114"/>
      <c r="CF169" s="1114"/>
      <c r="CG169" s="1114"/>
      <c r="CH169" s="1114"/>
      <c r="CI169" s="1114"/>
      <c r="CJ169" s="1114"/>
      <c r="CK169" s="1114"/>
      <c r="CL169" s="1114"/>
      <c r="CM169" s="1114"/>
      <c r="CN169" s="1114"/>
      <c r="CO169" s="1114"/>
      <c r="CP169" s="1114"/>
      <c r="CQ169" s="1114"/>
      <c r="CS169" s="185"/>
      <c r="CT169" s="1114" t="str">
        <f>CT31</f>
        <v>${name_choice}</v>
      </c>
      <c r="CU169" s="1114"/>
      <c r="CV169" s="1114"/>
      <c r="CW169" s="1114"/>
      <c r="CX169" s="1114"/>
      <c r="CY169" s="1114"/>
      <c r="CZ169" s="1114"/>
      <c r="DA169" s="1114"/>
      <c r="DB169" s="1114"/>
      <c r="DC169" s="1114"/>
      <c r="DD169" s="1114"/>
      <c r="DE169" s="1114"/>
      <c r="DF169" s="1114"/>
      <c r="DG169" s="1114"/>
      <c r="DH169" s="1114"/>
      <c r="DI169" s="1114"/>
      <c r="DJ169" s="1114"/>
      <c r="DK169" s="1114"/>
      <c r="DL169" s="1114"/>
      <c r="DM169" s="1114"/>
      <c r="DN169" s="1114"/>
      <c r="DO169" s="1114"/>
      <c r="DP169" s="1114"/>
      <c r="DQ169" s="1114"/>
      <c r="DR169" s="1114"/>
      <c r="DS169" s="1114"/>
      <c r="DT169" s="1114"/>
      <c r="DU169" s="1114"/>
      <c r="DV169" s="1114"/>
      <c r="DW169" s="1114"/>
      <c r="DX169" s="1114"/>
      <c r="DY169" s="1114"/>
      <c r="DZ169" s="1114"/>
      <c r="EA169" s="1114"/>
      <c r="EB169" s="1114"/>
      <c r="EC169" s="1114"/>
      <c r="ED169" s="1114"/>
      <c r="EE169" s="1114"/>
      <c r="EF169" s="1114"/>
      <c r="EG169" s="1114"/>
      <c r="EH169" s="1114"/>
      <c r="EI169" s="1114"/>
      <c r="EJ169" s="1114"/>
      <c r="EK169" s="1114"/>
      <c r="EL169" s="1114"/>
      <c r="EM169" s="1114"/>
    </row>
    <row r="170" spans="1:143" ht="18.75" customHeight="1">
      <c r="A170" s="185"/>
      <c r="B170" s="1063" t="s">
        <v>802</v>
      </c>
      <c r="C170" s="1063"/>
      <c r="D170" s="1063"/>
      <c r="E170" s="1040">
        <f>J$5</f>
        <v>0</v>
      </c>
      <c r="F170" s="1040"/>
      <c r="G170" s="222" t="s">
        <v>524</v>
      </c>
      <c r="H170" s="1040">
        <f>O$5</f>
        <v>0</v>
      </c>
      <c r="I170" s="1040"/>
      <c r="J170" s="1040"/>
      <c r="K170" s="1040"/>
      <c r="L170" s="1040"/>
      <c r="M170" s="1040"/>
      <c r="N170" s="1040"/>
      <c r="O170" s="1040">
        <f>AK$5</f>
        <v>0</v>
      </c>
      <c r="P170" s="1040"/>
      <c r="Q170" s="1040"/>
      <c r="R170" s="1040"/>
      <c r="S170" s="1041" t="s">
        <v>727</v>
      </c>
      <c r="T170" s="1041"/>
      <c r="U170" s="1041"/>
      <c r="V170" s="1041"/>
      <c r="W170" s="1042">
        <f>I$4</f>
        <v>0</v>
      </c>
      <c r="X170" s="1042"/>
      <c r="Y170" s="1042"/>
      <c r="Z170" s="192"/>
      <c r="AW170" s="185"/>
      <c r="AX170" s="1063" t="s">
        <v>802</v>
      </c>
      <c r="AY170" s="1063"/>
      <c r="AZ170" s="1063"/>
      <c r="BA170" s="1040">
        <f>BF$5</f>
        <v>0</v>
      </c>
      <c r="BB170" s="1040"/>
      <c r="BC170" s="222" t="s">
        <v>524</v>
      </c>
      <c r="BD170" s="1040">
        <f>BK$5</f>
        <v>0</v>
      </c>
      <c r="BE170" s="1040"/>
      <c r="BF170" s="1040"/>
      <c r="BG170" s="1040"/>
      <c r="BH170" s="1040"/>
      <c r="BI170" s="1040"/>
      <c r="BJ170" s="1040"/>
      <c r="BK170" s="1040">
        <f>CG$5</f>
        <v>0</v>
      </c>
      <c r="BL170" s="1040"/>
      <c r="BM170" s="1040"/>
      <c r="BN170" s="1040"/>
      <c r="BO170" s="1041" t="s">
        <v>727</v>
      </c>
      <c r="BP170" s="1041"/>
      <c r="BQ170" s="1041"/>
      <c r="BR170" s="1041"/>
      <c r="BS170" s="1042">
        <f>BE$4</f>
        <v>0</v>
      </c>
      <c r="BT170" s="1042"/>
      <c r="BU170" s="1042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063" t="s">
        <v>802</v>
      </c>
      <c r="CU170" s="1063"/>
      <c r="CV170" s="1063"/>
      <c r="CW170" s="1040">
        <f>DB$5</f>
        <v>0</v>
      </c>
      <c r="CX170" s="1040"/>
      <c r="CY170" s="222" t="s">
        <v>524</v>
      </c>
      <c r="CZ170" s="1040">
        <f>DG$5</f>
        <v>0</v>
      </c>
      <c r="DA170" s="1040"/>
      <c r="DB170" s="1040"/>
      <c r="DC170" s="1040"/>
      <c r="DD170" s="1040"/>
      <c r="DE170" s="1040"/>
      <c r="DF170" s="1040"/>
      <c r="DG170" s="1040">
        <f>EC$5</f>
        <v>0</v>
      </c>
      <c r="DH170" s="1040"/>
      <c r="DI170" s="1040"/>
      <c r="DJ170" s="1040"/>
      <c r="DK170" s="1041" t="s">
        <v>727</v>
      </c>
      <c r="DL170" s="1041"/>
      <c r="DM170" s="1041"/>
      <c r="DN170" s="1041"/>
      <c r="DO170" s="1042">
        <f>DA$4</f>
        <v>0</v>
      </c>
      <c r="DP170" s="1042"/>
      <c r="DQ170" s="1042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025"/>
      <c r="S172" s="1025"/>
      <c r="T172" s="1025"/>
      <c r="U172" s="1025"/>
      <c r="V172" s="1025"/>
      <c r="W172" s="1025"/>
      <c r="X172" s="1025"/>
      <c r="Y172" s="1025"/>
      <c r="Z172" s="1025"/>
      <c r="AA172" s="1025"/>
      <c r="AB172" s="1025"/>
      <c r="AC172" s="1025"/>
      <c r="AD172" s="1025"/>
      <c r="AE172" s="1025"/>
      <c r="AF172" s="185"/>
      <c r="AG172" s="1038"/>
      <c r="AH172" s="1038"/>
      <c r="AI172" s="1038"/>
      <c r="AJ172" s="1038"/>
      <c r="AK172" s="1038"/>
      <c r="AL172" s="1038"/>
      <c r="AM172" s="1038"/>
      <c r="AN172" s="1038"/>
      <c r="AO172" s="1038"/>
      <c r="AP172" s="1038"/>
      <c r="AQ172" s="1038"/>
      <c r="AR172" s="1038"/>
      <c r="AS172" s="1038"/>
      <c r="AT172" s="1038"/>
      <c r="AU172" s="1038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025"/>
      <c r="BO172" s="1025"/>
      <c r="BP172" s="1025"/>
      <c r="BQ172" s="1025"/>
      <c r="BR172" s="1025"/>
      <c r="BS172" s="1025"/>
      <c r="BT172" s="1025"/>
      <c r="BU172" s="1025"/>
      <c r="BV172" s="1025"/>
      <c r="BW172" s="1025"/>
      <c r="BX172" s="1025"/>
      <c r="BY172" s="1025"/>
      <c r="BZ172" s="1025"/>
      <c r="CA172" s="1025"/>
      <c r="CB172" s="185"/>
      <c r="CC172" s="1038"/>
      <c r="CD172" s="1038"/>
      <c r="CE172" s="1038"/>
      <c r="CF172" s="1038"/>
      <c r="CG172" s="1038"/>
      <c r="CH172" s="1038"/>
      <c r="CI172" s="1038"/>
      <c r="CJ172" s="1038"/>
      <c r="CK172" s="1038"/>
      <c r="CL172" s="1038"/>
      <c r="CM172" s="1038"/>
      <c r="CN172" s="1038"/>
      <c r="CO172" s="1038"/>
      <c r="CP172" s="1038"/>
      <c r="CQ172" s="1038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1025"/>
      <c r="DK172" s="1025"/>
      <c r="DL172" s="1025"/>
      <c r="DM172" s="1025"/>
      <c r="DN172" s="1025"/>
      <c r="DO172" s="1025"/>
      <c r="DP172" s="1025"/>
      <c r="DQ172" s="1025"/>
      <c r="DR172" s="1025"/>
      <c r="DS172" s="1025"/>
      <c r="DT172" s="1025"/>
      <c r="DU172" s="1025"/>
      <c r="DV172" s="1025"/>
      <c r="DW172" s="1025"/>
      <c r="DX172" s="185"/>
      <c r="DY172" s="1038"/>
      <c r="DZ172" s="1038"/>
      <c r="EA172" s="1038"/>
      <c r="EB172" s="1038"/>
      <c r="EC172" s="1038"/>
      <c r="ED172" s="1038"/>
      <c r="EE172" s="1038"/>
      <c r="EF172" s="1038"/>
      <c r="EG172" s="1038"/>
      <c r="EH172" s="1038"/>
      <c r="EI172" s="1038"/>
      <c r="EJ172" s="1038"/>
      <c r="EK172" s="1038"/>
      <c r="EL172" s="1038"/>
      <c r="EM172" s="1038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014" t="s">
        <v>5</v>
      </c>
      <c r="S173" s="1014"/>
      <c r="T173" s="1014"/>
      <c r="U173" s="1014"/>
      <c r="V173" s="1014"/>
      <c r="W173" s="1014"/>
      <c r="X173" s="1014"/>
      <c r="Y173" s="1014"/>
      <c r="Z173" s="1014"/>
      <c r="AA173" s="1014"/>
      <c r="AB173" s="1014"/>
      <c r="AC173" s="1014"/>
      <c r="AD173" s="1014"/>
      <c r="AE173" s="1014"/>
      <c r="AF173" s="185"/>
      <c r="AG173" s="1014" t="s">
        <v>728</v>
      </c>
      <c r="AH173" s="1014"/>
      <c r="AI173" s="1014"/>
      <c r="AJ173" s="1014"/>
      <c r="AK173" s="1014"/>
      <c r="AL173" s="1014"/>
      <c r="AM173" s="1014"/>
      <c r="AN173" s="1014"/>
      <c r="AO173" s="1014"/>
      <c r="AP173" s="1014"/>
      <c r="AQ173" s="1014"/>
      <c r="AR173" s="1014"/>
      <c r="AS173" s="1014"/>
      <c r="AT173" s="1014"/>
      <c r="AU173" s="1014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014" t="s">
        <v>5</v>
      </c>
      <c r="BO173" s="1014"/>
      <c r="BP173" s="1014"/>
      <c r="BQ173" s="1014"/>
      <c r="BR173" s="1014"/>
      <c r="BS173" s="1014"/>
      <c r="BT173" s="1014"/>
      <c r="BU173" s="1014"/>
      <c r="BV173" s="1014"/>
      <c r="BW173" s="1014"/>
      <c r="BX173" s="1014"/>
      <c r="BY173" s="1014"/>
      <c r="BZ173" s="1014"/>
      <c r="CA173" s="1014"/>
      <c r="CB173" s="185"/>
      <c r="CC173" s="1014" t="s">
        <v>728</v>
      </c>
      <c r="CD173" s="1014"/>
      <c r="CE173" s="1014"/>
      <c r="CF173" s="1014"/>
      <c r="CG173" s="1014"/>
      <c r="CH173" s="1014"/>
      <c r="CI173" s="1014"/>
      <c r="CJ173" s="1014"/>
      <c r="CK173" s="1014"/>
      <c r="CL173" s="1014"/>
      <c r="CM173" s="1014"/>
      <c r="CN173" s="1014"/>
      <c r="CO173" s="1014"/>
      <c r="CP173" s="1014"/>
      <c r="CQ173" s="1014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1014" t="s">
        <v>5</v>
      </c>
      <c r="DK173" s="1014"/>
      <c r="DL173" s="1014"/>
      <c r="DM173" s="1014"/>
      <c r="DN173" s="1014"/>
      <c r="DO173" s="1014"/>
      <c r="DP173" s="1014"/>
      <c r="DQ173" s="1014"/>
      <c r="DR173" s="1014"/>
      <c r="DS173" s="1014"/>
      <c r="DT173" s="1014"/>
      <c r="DU173" s="1014"/>
      <c r="DV173" s="1014"/>
      <c r="DW173" s="1014"/>
      <c r="DX173" s="185"/>
      <c r="DY173" s="1014" t="s">
        <v>728</v>
      </c>
      <c r="DZ173" s="1014"/>
      <c r="EA173" s="1014"/>
      <c r="EB173" s="1014"/>
      <c r="EC173" s="1014"/>
      <c r="ED173" s="1014"/>
      <c r="EE173" s="1014"/>
      <c r="EF173" s="1014"/>
      <c r="EG173" s="1014"/>
      <c r="EH173" s="1014"/>
      <c r="EI173" s="1014"/>
      <c r="EJ173" s="1014"/>
      <c r="EK173" s="1014"/>
      <c r="EL173" s="1014"/>
      <c r="EM173" s="1014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017"/>
      <c r="T174" s="1017"/>
      <c r="U174" s="1017"/>
      <c r="V174" s="1017"/>
      <c r="W174" s="1017"/>
      <c r="X174" s="1017"/>
      <c r="Y174" s="1017"/>
      <c r="Z174" s="1017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017"/>
      <c r="BP174" s="1017"/>
      <c r="BQ174" s="1017"/>
      <c r="BR174" s="1017"/>
      <c r="BS174" s="1017"/>
      <c r="BT174" s="1017"/>
      <c r="BU174" s="1017"/>
      <c r="BV174" s="1017"/>
      <c r="BW174" s="1017"/>
      <c r="BX174" s="1017"/>
      <c r="BY174" s="1017"/>
      <c r="BZ174" s="1017"/>
      <c r="CA174" s="1017"/>
      <c r="CB174" s="1017"/>
      <c r="CC174" s="1017"/>
      <c r="CD174" s="1017"/>
      <c r="CE174" s="1017"/>
      <c r="CF174" s="1017"/>
      <c r="CG174" s="1017"/>
      <c r="CH174" s="1017"/>
      <c r="CI174" s="1017"/>
      <c r="CJ174" s="1017"/>
      <c r="CK174" s="1017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1017"/>
      <c r="DL174" s="1017"/>
      <c r="DM174" s="1017"/>
      <c r="DN174" s="1017"/>
      <c r="DO174" s="1017"/>
      <c r="DP174" s="1017"/>
      <c r="DQ174" s="1017"/>
      <c r="DR174" s="1017"/>
      <c r="DS174" s="1017"/>
      <c r="DT174" s="1017"/>
      <c r="DU174" s="1017"/>
      <c r="DV174" s="1017"/>
      <c r="DW174" s="1017"/>
      <c r="DX174" s="1017"/>
      <c r="DY174" s="1017"/>
      <c r="DZ174" s="1017"/>
      <c r="EA174" s="1017"/>
      <c r="EB174" s="1017"/>
      <c r="EC174" s="1017"/>
      <c r="ED174" s="1017"/>
      <c r="EE174" s="1017"/>
      <c r="EF174" s="1017"/>
      <c r="EG174" s="1017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1037"/>
      <c r="AH175" s="1037"/>
      <c r="AI175" s="1037"/>
      <c r="AJ175" s="1037"/>
      <c r="AK175" s="1037"/>
      <c r="AL175" s="1037"/>
      <c r="AM175" s="1037"/>
      <c r="AN175" s="1037"/>
      <c r="AO175" s="1037"/>
      <c r="AP175" s="1037"/>
      <c r="AQ175" s="1037"/>
      <c r="AR175" s="1037"/>
      <c r="AS175" s="1037"/>
      <c r="AT175" s="1037"/>
      <c r="AU175" s="1037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1037"/>
      <c r="CD175" s="1037"/>
      <c r="CE175" s="1037"/>
      <c r="CF175" s="1037"/>
      <c r="CG175" s="1037"/>
      <c r="CH175" s="1037"/>
      <c r="CI175" s="1037"/>
      <c r="CJ175" s="1037"/>
      <c r="CK175" s="1037"/>
      <c r="CL175" s="1037"/>
      <c r="CM175" s="1037"/>
      <c r="CN175" s="1037"/>
      <c r="CO175" s="1037"/>
      <c r="CP175" s="1037"/>
      <c r="CQ175" s="1037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1037"/>
      <c r="DZ175" s="1037"/>
      <c r="EA175" s="1037"/>
      <c r="EB175" s="1037"/>
      <c r="EC175" s="1037"/>
      <c r="ED175" s="1037"/>
      <c r="EE175" s="1037"/>
      <c r="EF175" s="1037"/>
      <c r="EG175" s="1037"/>
      <c r="EH175" s="1037"/>
      <c r="EI175" s="1037"/>
      <c r="EJ175" s="1037"/>
      <c r="EK175" s="1037"/>
      <c r="EL175" s="1037"/>
      <c r="EM175" s="1037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014" t="s">
        <v>729</v>
      </c>
      <c r="AH176" s="1014"/>
      <c r="AI176" s="1014"/>
      <c r="AJ176" s="1014"/>
      <c r="AK176" s="1014"/>
      <c r="AL176" s="1014"/>
      <c r="AM176" s="1014"/>
      <c r="AN176" s="1014"/>
      <c r="AO176" s="1014"/>
      <c r="AP176" s="1014"/>
      <c r="AQ176" s="1014"/>
      <c r="AR176" s="1014"/>
      <c r="AS176" s="1014"/>
      <c r="AT176" s="1014"/>
      <c r="AU176" s="1014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1014" t="s">
        <v>729</v>
      </c>
      <c r="CD176" s="1014"/>
      <c r="CE176" s="1014"/>
      <c r="CF176" s="1014"/>
      <c r="CG176" s="1014"/>
      <c r="CH176" s="1014"/>
      <c r="CI176" s="1014"/>
      <c r="CJ176" s="1014"/>
      <c r="CK176" s="1014"/>
      <c r="CL176" s="1014"/>
      <c r="CM176" s="1014"/>
      <c r="CN176" s="1014"/>
      <c r="CO176" s="1014"/>
      <c r="CP176" s="1014"/>
      <c r="CQ176" s="1014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1014" t="s">
        <v>729</v>
      </c>
      <c r="DZ176" s="1014"/>
      <c r="EA176" s="1014"/>
      <c r="EB176" s="1014"/>
      <c r="EC176" s="1014"/>
      <c r="ED176" s="1014"/>
      <c r="EE176" s="1014"/>
      <c r="EF176" s="1014"/>
      <c r="EG176" s="1014"/>
      <c r="EH176" s="1014"/>
      <c r="EI176" s="1014"/>
      <c r="EJ176" s="1014"/>
      <c r="EK176" s="1014"/>
      <c r="EL176" s="1014"/>
      <c r="EM176" s="1014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07" t="s">
        <v>373</v>
      </c>
      <c r="J180" s="907"/>
      <c r="K180" s="907"/>
      <c r="L180" s="1083"/>
      <c r="M180" s="1083"/>
      <c r="N180" s="1083"/>
      <c r="O180" s="1083"/>
      <c r="P180" s="909" t="s">
        <v>179</v>
      </c>
      <c r="Q180" s="909"/>
      <c r="R180" s="1084"/>
      <c r="S180" s="1084"/>
      <c r="T180" s="1084"/>
      <c r="U180" s="1084"/>
      <c r="V180" s="1084"/>
      <c r="W180" s="907">
        <v>20</v>
      </c>
      <c r="X180" s="907"/>
      <c r="Y180" s="907"/>
      <c r="Z180" s="1078"/>
      <c r="AA180" s="1078"/>
      <c r="AB180" s="907" t="s">
        <v>374</v>
      </c>
      <c r="AC180" s="907"/>
      <c r="AD180" s="907"/>
      <c r="AE180" s="909" t="s">
        <v>179</v>
      </c>
      <c r="AF180" s="909"/>
      <c r="AG180" s="1084"/>
      <c r="AH180" s="1084"/>
      <c r="AI180" s="1084"/>
      <c r="AJ180" s="1084"/>
      <c r="AK180" s="1084"/>
      <c r="AL180" s="907">
        <v>20</v>
      </c>
      <c r="AM180" s="907"/>
      <c r="AN180" s="907"/>
      <c r="AO180" s="1078"/>
      <c r="AP180" s="1078"/>
      <c r="AQ180" s="1085" t="s">
        <v>375</v>
      </c>
      <c r="AR180" s="1085"/>
      <c r="AS180" s="1085"/>
      <c r="AT180" s="327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907" t="s">
        <v>373</v>
      </c>
      <c r="BF180" s="907"/>
      <c r="BG180" s="907"/>
      <c r="BH180" s="1083"/>
      <c r="BI180" s="1083"/>
      <c r="BJ180" s="1083"/>
      <c r="BK180" s="1083"/>
      <c r="BL180" s="909" t="s">
        <v>179</v>
      </c>
      <c r="BM180" s="909"/>
      <c r="BN180" s="1084"/>
      <c r="BO180" s="1084"/>
      <c r="BP180" s="1084"/>
      <c r="BQ180" s="1084"/>
      <c r="BR180" s="1084"/>
      <c r="BS180" s="907">
        <v>20</v>
      </c>
      <c r="BT180" s="907"/>
      <c r="BU180" s="907"/>
      <c r="BV180" s="1078"/>
      <c r="BW180" s="1078"/>
      <c r="BX180" s="907" t="s">
        <v>374</v>
      </c>
      <c r="BY180" s="907"/>
      <c r="BZ180" s="907"/>
      <c r="CA180" s="909" t="s">
        <v>179</v>
      </c>
      <c r="CB180" s="909"/>
      <c r="CC180" s="1084"/>
      <c r="CD180" s="1084"/>
      <c r="CE180" s="1084"/>
      <c r="CF180" s="1084"/>
      <c r="CG180" s="1084"/>
      <c r="CH180" s="907">
        <v>20</v>
      </c>
      <c r="CI180" s="907"/>
      <c r="CJ180" s="907"/>
      <c r="CK180" s="1078"/>
      <c r="CL180" s="1078"/>
      <c r="CM180" s="1085" t="s">
        <v>375</v>
      </c>
      <c r="CN180" s="1085"/>
      <c r="CO180" s="1085"/>
      <c r="CP180" s="327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907" t="s">
        <v>373</v>
      </c>
      <c r="DB180" s="907"/>
      <c r="DC180" s="907"/>
      <c r="DD180" s="1083"/>
      <c r="DE180" s="1083"/>
      <c r="DF180" s="1083"/>
      <c r="DG180" s="1083"/>
      <c r="DH180" s="909" t="s">
        <v>179</v>
      </c>
      <c r="DI180" s="909"/>
      <c r="DJ180" s="1084"/>
      <c r="DK180" s="1084"/>
      <c r="DL180" s="1084"/>
      <c r="DM180" s="1084"/>
      <c r="DN180" s="1084"/>
      <c r="DO180" s="907">
        <v>20</v>
      </c>
      <c r="DP180" s="907"/>
      <c r="DQ180" s="907"/>
      <c r="DR180" s="1078"/>
      <c r="DS180" s="1078"/>
      <c r="DT180" s="907" t="s">
        <v>374</v>
      </c>
      <c r="DU180" s="907"/>
      <c r="DV180" s="907"/>
      <c r="DW180" s="909" t="s">
        <v>179</v>
      </c>
      <c r="DX180" s="909"/>
      <c r="DY180" s="1084"/>
      <c r="DZ180" s="1084"/>
      <c r="EA180" s="1084"/>
      <c r="EB180" s="1084"/>
      <c r="EC180" s="1084"/>
      <c r="ED180" s="907">
        <v>20</v>
      </c>
      <c r="EE180" s="907"/>
      <c r="EF180" s="907"/>
      <c r="EG180" s="1078"/>
      <c r="EH180" s="1078"/>
      <c r="EI180" s="1085" t="s">
        <v>375</v>
      </c>
      <c r="EJ180" s="1085"/>
      <c r="EK180" s="1085"/>
      <c r="EL180" s="327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79"/>
      <c r="Q181" s="911"/>
      <c r="R181" s="911"/>
      <c r="S181" s="911"/>
      <c r="T181" s="911"/>
      <c r="U181" s="911"/>
      <c r="V181" s="911"/>
      <c r="W181" s="911"/>
      <c r="X181" s="911"/>
      <c r="Y181" s="911"/>
      <c r="Z181" s="911"/>
      <c r="AA181" s="911"/>
      <c r="AB181" s="911"/>
      <c r="AC181" s="911"/>
      <c r="AD181" s="911"/>
      <c r="AE181" s="911"/>
      <c r="AF181" s="911"/>
      <c r="AG181" s="911"/>
      <c r="AH181" s="911"/>
      <c r="AI181" s="911"/>
      <c r="AJ181" s="911"/>
      <c r="AK181" s="911"/>
      <c r="AL181" s="911"/>
      <c r="AM181" s="911"/>
      <c r="AN181" s="911"/>
      <c r="AO181" s="911"/>
      <c r="AP181" s="911"/>
      <c r="AQ181" s="911"/>
      <c r="AR181" s="105"/>
      <c r="AS181" s="105"/>
      <c r="AT181" s="105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79"/>
      <c r="BM181" s="911"/>
      <c r="BN181" s="911"/>
      <c r="BO181" s="911"/>
      <c r="BP181" s="911"/>
      <c r="BQ181" s="911"/>
      <c r="BR181" s="911"/>
      <c r="BS181" s="911"/>
      <c r="BT181" s="911"/>
      <c r="BU181" s="911"/>
      <c r="BV181" s="911"/>
      <c r="BW181" s="911"/>
      <c r="BX181" s="911"/>
      <c r="BY181" s="911"/>
      <c r="BZ181" s="911"/>
      <c r="CA181" s="911"/>
      <c r="CB181" s="911"/>
      <c r="CC181" s="911"/>
      <c r="CD181" s="911"/>
      <c r="CE181" s="911"/>
      <c r="CF181" s="911"/>
      <c r="CG181" s="911"/>
      <c r="CH181" s="911"/>
      <c r="CI181" s="911"/>
      <c r="CJ181" s="911"/>
      <c r="CK181" s="911"/>
      <c r="CL181" s="911"/>
      <c r="CM181" s="911"/>
      <c r="CN181" s="105"/>
      <c r="CO181" s="105"/>
      <c r="CP181" s="105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79"/>
      <c r="DI181" s="911"/>
      <c r="DJ181" s="911"/>
      <c r="DK181" s="911"/>
      <c r="DL181" s="911"/>
      <c r="DM181" s="911"/>
      <c r="DN181" s="911"/>
      <c r="DO181" s="911"/>
      <c r="DP181" s="911"/>
      <c r="DQ181" s="911"/>
      <c r="DR181" s="911"/>
      <c r="DS181" s="911"/>
      <c r="DT181" s="911"/>
      <c r="DU181" s="911"/>
      <c r="DV181" s="911"/>
      <c r="DW181" s="911"/>
      <c r="DX181" s="911"/>
      <c r="DY181" s="911"/>
      <c r="DZ181" s="911"/>
      <c r="EA181" s="911"/>
      <c r="EB181" s="911"/>
      <c r="EC181" s="911"/>
      <c r="ED181" s="911"/>
      <c r="EE181" s="911"/>
      <c r="EF181" s="911"/>
      <c r="EG181" s="911"/>
      <c r="EH181" s="911"/>
      <c r="EI181" s="91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80"/>
      <c r="V182" s="1080"/>
      <c r="W182" s="1080"/>
      <c r="X182" s="1080"/>
      <c r="Y182" s="1080"/>
      <c r="Z182" s="1080"/>
      <c r="AA182" s="1080"/>
      <c r="AB182" s="1080"/>
      <c r="AC182" s="1081" t="e">
        <f>I$9</f>
        <v>#N/A</v>
      </c>
      <c r="AD182" s="1082"/>
      <c r="AE182" s="1082"/>
      <c r="AF182" s="1082"/>
      <c r="AG182" s="1082"/>
      <c r="AH182" s="1082"/>
      <c r="AI182" s="1082"/>
      <c r="AJ182" s="1082"/>
      <c r="AK182" s="1082"/>
      <c r="AL182" s="1082"/>
      <c r="AM182" s="1082"/>
      <c r="AN182" s="1082"/>
      <c r="AO182" s="1082"/>
      <c r="AP182" s="1082"/>
      <c r="AQ182" s="1082"/>
      <c r="AR182" s="330"/>
      <c r="AS182" s="330"/>
      <c r="AT182" s="330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80"/>
      <c r="BR182" s="1080"/>
      <c r="BS182" s="1080"/>
      <c r="BT182" s="1080"/>
      <c r="BU182" s="1080"/>
      <c r="BV182" s="1080"/>
      <c r="BW182" s="1080"/>
      <c r="BX182" s="1080"/>
      <c r="BY182" s="1081" t="e">
        <f>BE$9</f>
        <v>#N/A</v>
      </c>
      <c r="BZ182" s="1082"/>
      <c r="CA182" s="1082"/>
      <c r="CB182" s="1082"/>
      <c r="CC182" s="1082"/>
      <c r="CD182" s="1082"/>
      <c r="CE182" s="1082"/>
      <c r="CF182" s="1082"/>
      <c r="CG182" s="1082"/>
      <c r="CH182" s="1082"/>
      <c r="CI182" s="1082"/>
      <c r="CJ182" s="1082"/>
      <c r="CK182" s="1082"/>
      <c r="CL182" s="1082"/>
      <c r="CM182" s="1082"/>
      <c r="CN182" s="330"/>
      <c r="CO182" s="330"/>
      <c r="CP182" s="330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80"/>
      <c r="DN182" s="1080"/>
      <c r="DO182" s="1080"/>
      <c r="DP182" s="1080"/>
      <c r="DQ182" s="1080"/>
      <c r="DR182" s="1080"/>
      <c r="DS182" s="1080"/>
      <c r="DT182" s="1080"/>
      <c r="DU182" s="1081" t="e">
        <f>DA$9</f>
        <v>#N/A</v>
      </c>
      <c r="DV182" s="1082"/>
      <c r="DW182" s="1082"/>
      <c r="DX182" s="1082"/>
      <c r="DY182" s="1082"/>
      <c r="DZ182" s="1082"/>
      <c r="EA182" s="1082"/>
      <c r="EB182" s="1082"/>
      <c r="EC182" s="1082"/>
      <c r="ED182" s="1082"/>
      <c r="EE182" s="1082"/>
      <c r="EF182" s="1082"/>
      <c r="EG182" s="1082"/>
      <c r="EH182" s="1082"/>
      <c r="EI182" s="1082"/>
      <c r="EJ182" s="330"/>
      <c r="EK182" s="330"/>
      <c r="EL182" s="33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13" t="s">
        <v>5</v>
      </c>
      <c r="V183" s="913"/>
      <c r="W183" s="913"/>
      <c r="X183" s="913"/>
      <c r="Y183" s="913"/>
      <c r="Z183" s="913"/>
      <c r="AA183" s="913"/>
      <c r="AB183" s="913"/>
      <c r="AC183" s="913" t="s">
        <v>6</v>
      </c>
      <c r="AD183" s="913"/>
      <c r="AE183" s="913"/>
      <c r="AF183" s="913"/>
      <c r="AG183" s="913"/>
      <c r="AH183" s="913"/>
      <c r="AI183" s="913"/>
      <c r="AJ183" s="913"/>
      <c r="AK183" s="913"/>
      <c r="AL183" s="913"/>
      <c r="AM183" s="913"/>
      <c r="AN183" s="913"/>
      <c r="AO183" s="913"/>
      <c r="AP183" s="913"/>
      <c r="AQ183" s="913"/>
      <c r="AR183" s="331"/>
      <c r="AS183" s="331"/>
      <c r="AT183" s="331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13" t="s">
        <v>5</v>
      </c>
      <c r="BR183" s="913"/>
      <c r="BS183" s="913"/>
      <c r="BT183" s="913"/>
      <c r="BU183" s="913"/>
      <c r="BV183" s="913"/>
      <c r="BW183" s="913"/>
      <c r="BX183" s="913"/>
      <c r="BY183" s="913" t="s">
        <v>6</v>
      </c>
      <c r="BZ183" s="913"/>
      <c r="CA183" s="913"/>
      <c r="CB183" s="913"/>
      <c r="CC183" s="913"/>
      <c r="CD183" s="913"/>
      <c r="CE183" s="913"/>
      <c r="CF183" s="913"/>
      <c r="CG183" s="913"/>
      <c r="CH183" s="913"/>
      <c r="CI183" s="913"/>
      <c r="CJ183" s="913"/>
      <c r="CK183" s="913"/>
      <c r="CL183" s="913"/>
      <c r="CM183" s="913"/>
      <c r="CN183" s="331"/>
      <c r="CO183" s="331"/>
      <c r="CP183" s="331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13" t="s">
        <v>5</v>
      </c>
      <c r="DN183" s="913"/>
      <c r="DO183" s="913"/>
      <c r="DP183" s="913"/>
      <c r="DQ183" s="913"/>
      <c r="DR183" s="913"/>
      <c r="DS183" s="913"/>
      <c r="DT183" s="913"/>
      <c r="DU183" s="913" t="s">
        <v>6</v>
      </c>
      <c r="DV183" s="913"/>
      <c r="DW183" s="913"/>
      <c r="DX183" s="913"/>
      <c r="DY183" s="913"/>
      <c r="DZ183" s="913"/>
      <c r="EA183" s="913"/>
      <c r="EB183" s="913"/>
      <c r="EC183" s="913"/>
      <c r="ED183" s="913"/>
      <c r="EE183" s="913"/>
      <c r="EF183" s="913"/>
      <c r="EG183" s="913"/>
      <c r="EH183" s="913"/>
      <c r="EI183" s="913"/>
      <c r="EJ183" s="331"/>
      <c r="EK183" s="331"/>
      <c r="EL183" s="331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16"/>
      <c r="V184" s="916"/>
      <c r="W184" s="916"/>
      <c r="X184" s="916"/>
      <c r="Y184" s="916"/>
      <c r="Z184" s="916"/>
      <c r="AA184" s="916"/>
      <c r="AB184" s="916"/>
      <c r="AC184" s="916"/>
      <c r="AD184" s="916"/>
      <c r="AE184" s="916"/>
      <c r="AF184" s="916"/>
      <c r="AG184" s="916"/>
      <c r="AH184" s="916"/>
      <c r="AI184" s="916"/>
      <c r="AJ184" s="916"/>
      <c r="AK184" s="916"/>
      <c r="AL184" s="916"/>
      <c r="AM184" s="916"/>
      <c r="AN184" s="916"/>
      <c r="AO184" s="916"/>
      <c r="AP184" s="916"/>
      <c r="AQ184" s="916"/>
      <c r="AR184" s="107"/>
      <c r="AS184" s="107"/>
      <c r="AT184" s="107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16"/>
      <c r="BR184" s="916"/>
      <c r="BS184" s="916"/>
      <c r="BT184" s="916"/>
      <c r="BU184" s="916"/>
      <c r="BV184" s="916"/>
      <c r="BW184" s="916"/>
      <c r="BX184" s="916"/>
      <c r="BY184" s="916"/>
      <c r="BZ184" s="916"/>
      <c r="CA184" s="916"/>
      <c r="CB184" s="916"/>
      <c r="CC184" s="916"/>
      <c r="CD184" s="916"/>
      <c r="CE184" s="916"/>
      <c r="CF184" s="916"/>
      <c r="CG184" s="916"/>
      <c r="CH184" s="916"/>
      <c r="CI184" s="916"/>
      <c r="CJ184" s="916"/>
      <c r="CK184" s="916"/>
      <c r="CL184" s="916"/>
      <c r="CM184" s="916"/>
      <c r="CN184" s="107"/>
      <c r="CO184" s="107"/>
      <c r="CP184" s="107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16"/>
      <c r="DN184" s="916"/>
      <c r="DO184" s="916"/>
      <c r="DP184" s="916"/>
      <c r="DQ184" s="916"/>
      <c r="DR184" s="916"/>
      <c r="DS184" s="916"/>
      <c r="DT184" s="916"/>
      <c r="DU184" s="916"/>
      <c r="DV184" s="916"/>
      <c r="DW184" s="916"/>
      <c r="DX184" s="916"/>
      <c r="DY184" s="916"/>
      <c r="DZ184" s="916"/>
      <c r="EA184" s="916"/>
      <c r="EB184" s="916"/>
      <c r="EC184" s="916"/>
      <c r="ED184" s="916"/>
      <c r="EE184" s="916"/>
      <c r="EF184" s="916"/>
      <c r="EG184" s="916"/>
      <c r="EH184" s="916"/>
      <c r="EI184" s="916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13" t="s">
        <v>5</v>
      </c>
      <c r="V185" s="913"/>
      <c r="W185" s="913"/>
      <c r="X185" s="913"/>
      <c r="Y185" s="913"/>
      <c r="Z185" s="913"/>
      <c r="AA185" s="913"/>
      <c r="AB185" s="913"/>
      <c r="AC185" s="913" t="s">
        <v>6</v>
      </c>
      <c r="AD185" s="913"/>
      <c r="AE185" s="913"/>
      <c r="AF185" s="913"/>
      <c r="AG185" s="913"/>
      <c r="AH185" s="913"/>
      <c r="AI185" s="913"/>
      <c r="AJ185" s="913"/>
      <c r="AK185" s="913"/>
      <c r="AL185" s="913"/>
      <c r="AM185" s="913"/>
      <c r="AN185" s="913"/>
      <c r="AO185" s="913"/>
      <c r="AP185" s="913"/>
      <c r="AQ185" s="913"/>
      <c r="AR185" s="331"/>
      <c r="AS185" s="331"/>
      <c r="AT185" s="331"/>
      <c r="AU185" s="80"/>
      <c r="AV185" s="241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13" t="s">
        <v>5</v>
      </c>
      <c r="BR185" s="913"/>
      <c r="BS185" s="913"/>
      <c r="BT185" s="913"/>
      <c r="BU185" s="913"/>
      <c r="BV185" s="913"/>
      <c r="BW185" s="913"/>
      <c r="BX185" s="913"/>
      <c r="BY185" s="913" t="s">
        <v>6</v>
      </c>
      <c r="BZ185" s="913"/>
      <c r="CA185" s="913"/>
      <c r="CB185" s="913"/>
      <c r="CC185" s="913"/>
      <c r="CD185" s="913"/>
      <c r="CE185" s="913"/>
      <c r="CF185" s="913"/>
      <c r="CG185" s="913"/>
      <c r="CH185" s="913"/>
      <c r="CI185" s="913"/>
      <c r="CJ185" s="913"/>
      <c r="CK185" s="913"/>
      <c r="CL185" s="913"/>
      <c r="CM185" s="913"/>
      <c r="CN185" s="331"/>
      <c r="CO185" s="331"/>
      <c r="CP185" s="331"/>
      <c r="CQ185" s="80"/>
      <c r="CR185" s="241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13" t="s">
        <v>5</v>
      </c>
      <c r="DN185" s="913"/>
      <c r="DO185" s="913"/>
      <c r="DP185" s="913"/>
      <c r="DQ185" s="913"/>
      <c r="DR185" s="913"/>
      <c r="DS185" s="913"/>
      <c r="DT185" s="913"/>
      <c r="DU185" s="913" t="s">
        <v>6</v>
      </c>
      <c r="DV185" s="913"/>
      <c r="DW185" s="913"/>
      <c r="DX185" s="913"/>
      <c r="DY185" s="913"/>
      <c r="DZ185" s="913"/>
      <c r="EA185" s="913"/>
      <c r="EB185" s="913"/>
      <c r="EC185" s="913"/>
      <c r="ED185" s="913"/>
      <c r="EE185" s="913"/>
      <c r="EF185" s="913"/>
      <c r="EG185" s="913"/>
      <c r="EH185" s="913"/>
      <c r="EI185" s="913"/>
      <c r="EJ185" s="331"/>
      <c r="EK185" s="331"/>
      <c r="EL185" s="331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41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41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41"/>
      <c r="W187" s="241"/>
      <c r="X187" s="241"/>
      <c r="Y187" s="241"/>
      <c r="Z187" s="86" t="s">
        <v>379</v>
      </c>
      <c r="AA187" s="1086"/>
      <c r="AB187" s="1086"/>
      <c r="AC187" s="1086"/>
      <c r="AD187" s="1086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87" t="s">
        <v>182</v>
      </c>
      <c r="AR187" s="1088"/>
      <c r="AS187" s="1088"/>
      <c r="AT187" s="1088"/>
      <c r="AU187" s="1089"/>
      <c r="AV187" s="241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41"/>
      <c r="BS187" s="241"/>
      <c r="BT187" s="241"/>
      <c r="BU187" s="241"/>
      <c r="BV187" s="86" t="s">
        <v>379</v>
      </c>
      <c r="BW187" s="1086"/>
      <c r="BX187" s="1086"/>
      <c r="BY187" s="1086"/>
      <c r="BZ187" s="1086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87" t="s">
        <v>182</v>
      </c>
      <c r="CN187" s="1088"/>
      <c r="CO187" s="1088"/>
      <c r="CP187" s="1088"/>
      <c r="CQ187" s="1089"/>
      <c r="CR187" s="241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41"/>
      <c r="DO187" s="241"/>
      <c r="DP187" s="241"/>
      <c r="DQ187" s="241"/>
      <c r="DR187" s="86" t="s">
        <v>379</v>
      </c>
      <c r="DS187" s="1086"/>
      <c r="DT187" s="1086"/>
      <c r="DU187" s="1086"/>
      <c r="DV187" s="1086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87" t="s">
        <v>182</v>
      </c>
      <c r="EJ187" s="1088"/>
      <c r="EK187" s="1088"/>
      <c r="EL187" s="1088"/>
      <c r="EM187" s="1089"/>
    </row>
    <row r="188" spans="1:143">
      <c r="A188" s="87"/>
      <c r="B188" s="88"/>
      <c r="C188" s="88"/>
      <c r="D188" s="88"/>
      <c r="E188" s="1095"/>
      <c r="F188" s="1095"/>
      <c r="G188" s="1095"/>
      <c r="H188" s="1095"/>
      <c r="I188" s="1095"/>
      <c r="J188" s="1095"/>
      <c r="K188" s="1095"/>
      <c r="L188" s="1095"/>
      <c r="M188" s="1095"/>
      <c r="N188" s="1095"/>
      <c r="O188" s="1095"/>
      <c r="P188" s="1095"/>
      <c r="Q188" s="1095"/>
      <c r="R188" s="1095"/>
      <c r="S188" s="1095"/>
      <c r="T188" s="1095"/>
      <c r="U188" s="1095"/>
      <c r="V188" s="1095"/>
      <c r="W188" s="1095"/>
      <c r="X188" s="1095"/>
      <c r="Y188" s="1095"/>
      <c r="Z188" s="1095"/>
      <c r="AA188" s="1095"/>
      <c r="AB188" s="1095"/>
      <c r="AC188" s="1095"/>
      <c r="AD188" s="1095"/>
      <c r="AE188" s="1095"/>
      <c r="AF188" s="1095"/>
      <c r="AG188" s="1095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96" t="s">
        <v>380</v>
      </c>
      <c r="AR188" s="933"/>
      <c r="AS188" s="933"/>
      <c r="AT188" s="933"/>
      <c r="AU188" s="934"/>
      <c r="AV188" s="241"/>
      <c r="AW188" s="87"/>
      <c r="AX188" s="88"/>
      <c r="AY188" s="88"/>
      <c r="AZ188" s="88"/>
      <c r="BA188" s="1095"/>
      <c r="BB188" s="1095"/>
      <c r="BC188" s="1095"/>
      <c r="BD188" s="1095"/>
      <c r="BE188" s="1095"/>
      <c r="BF188" s="1095"/>
      <c r="BG188" s="1095"/>
      <c r="BH188" s="1095"/>
      <c r="BI188" s="1095"/>
      <c r="BJ188" s="1095"/>
      <c r="BK188" s="1095"/>
      <c r="BL188" s="1095"/>
      <c r="BM188" s="1095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  <c r="BX188" s="1095"/>
      <c r="BY188" s="1095"/>
      <c r="BZ188" s="1095"/>
      <c r="CA188" s="1095"/>
      <c r="CB188" s="1095"/>
      <c r="CC188" s="1095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96" t="s">
        <v>380</v>
      </c>
      <c r="CN188" s="933"/>
      <c r="CO188" s="933"/>
      <c r="CP188" s="933"/>
      <c r="CQ188" s="934"/>
      <c r="CR188" s="241"/>
      <c r="CS188" s="87"/>
      <c r="CT188" s="88"/>
      <c r="CU188" s="88"/>
      <c r="CV188" s="88"/>
      <c r="CW188" s="1095"/>
      <c r="CX188" s="1095"/>
      <c r="CY188" s="1095"/>
      <c r="CZ188" s="1095"/>
      <c r="DA188" s="1095"/>
      <c r="DB188" s="1095"/>
      <c r="DC188" s="1095"/>
      <c r="DD188" s="1095"/>
      <c r="DE188" s="1095"/>
      <c r="DF188" s="1095"/>
      <c r="DG188" s="1095"/>
      <c r="DH188" s="1095"/>
      <c r="DI188" s="1095"/>
      <c r="DJ188" s="1095"/>
      <c r="DK188" s="1095"/>
      <c r="DL188" s="1095"/>
      <c r="DM188" s="1095"/>
      <c r="DN188" s="1095"/>
      <c r="DO188" s="1095"/>
      <c r="DP188" s="1095"/>
      <c r="DQ188" s="1095"/>
      <c r="DR188" s="1095"/>
      <c r="DS188" s="1095"/>
      <c r="DT188" s="1095"/>
      <c r="DU188" s="1095"/>
      <c r="DV188" s="1095"/>
      <c r="DW188" s="1095"/>
      <c r="DX188" s="1095"/>
      <c r="DY188" s="1095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96" t="s">
        <v>380</v>
      </c>
      <c r="EJ188" s="933"/>
      <c r="EK188" s="933"/>
      <c r="EL188" s="933"/>
      <c r="EM188" s="934"/>
    </row>
    <row r="189" spans="1:143">
      <c r="A189" s="129"/>
      <c r="B189" s="129"/>
      <c r="C189" s="129"/>
      <c r="D189" s="129"/>
      <c r="E189" s="129"/>
      <c r="F189" s="130" t="s">
        <v>381</v>
      </c>
      <c r="G189" s="935"/>
      <c r="H189" s="935"/>
      <c r="I189" s="935"/>
      <c r="J189" s="935"/>
      <c r="K189" s="935"/>
      <c r="L189" s="935"/>
      <c r="M189" s="935"/>
      <c r="N189" s="935"/>
      <c r="O189" s="935"/>
      <c r="P189" s="935"/>
      <c r="Q189" s="935"/>
      <c r="R189" s="935"/>
      <c r="S189" s="935"/>
      <c r="T189" s="935"/>
      <c r="U189" s="1111">
        <v>20</v>
      </c>
      <c r="V189" s="1111"/>
      <c r="W189" s="1112"/>
      <c r="X189" s="1112"/>
      <c r="Y189" s="1112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48"/>
      <c r="AR189" s="1098"/>
      <c r="AS189" s="1098"/>
      <c r="AT189" s="1098"/>
      <c r="AU189" s="1099"/>
      <c r="AV189" s="241"/>
      <c r="AW189" s="129"/>
      <c r="AX189" s="129"/>
      <c r="AY189" s="129"/>
      <c r="AZ189" s="129"/>
      <c r="BA189" s="129"/>
      <c r="BB189" s="130" t="s">
        <v>381</v>
      </c>
      <c r="BC189" s="935"/>
      <c r="BD189" s="935"/>
      <c r="BE189" s="935"/>
      <c r="BF189" s="935"/>
      <c r="BG189" s="935"/>
      <c r="BH189" s="935"/>
      <c r="BI189" s="935"/>
      <c r="BJ189" s="935"/>
      <c r="BK189" s="935"/>
      <c r="BL189" s="935"/>
      <c r="BM189" s="935"/>
      <c r="BN189" s="935"/>
      <c r="BO189" s="935"/>
      <c r="BP189" s="935"/>
      <c r="BQ189" s="1111">
        <v>20</v>
      </c>
      <c r="BR189" s="1111"/>
      <c r="BS189" s="1112"/>
      <c r="BT189" s="1112"/>
      <c r="BU189" s="1112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97"/>
      <c r="CN189" s="1098"/>
      <c r="CO189" s="1098"/>
      <c r="CP189" s="1098"/>
      <c r="CQ189" s="1099"/>
      <c r="CR189" s="241"/>
      <c r="CS189" s="129"/>
      <c r="CT189" s="129"/>
      <c r="CU189" s="129"/>
      <c r="CV189" s="129"/>
      <c r="CW189" s="129"/>
      <c r="CX189" s="130" t="s">
        <v>381</v>
      </c>
      <c r="CY189" s="935"/>
      <c r="CZ189" s="935"/>
      <c r="DA189" s="935"/>
      <c r="DB189" s="935"/>
      <c r="DC189" s="935"/>
      <c r="DD189" s="935"/>
      <c r="DE189" s="935"/>
      <c r="DF189" s="935"/>
      <c r="DG189" s="935"/>
      <c r="DH189" s="935"/>
      <c r="DI189" s="935"/>
      <c r="DJ189" s="935"/>
      <c r="DK189" s="935"/>
      <c r="DL189" s="935"/>
      <c r="DM189" s="1111">
        <v>20</v>
      </c>
      <c r="DN189" s="1111"/>
      <c r="DO189" s="1112"/>
      <c r="DP189" s="1112"/>
      <c r="DQ189" s="1112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97"/>
      <c r="EJ189" s="1098"/>
      <c r="EK189" s="1098"/>
      <c r="EL189" s="1098"/>
      <c r="EM189" s="1099"/>
    </row>
    <row r="190" spans="1:143">
      <c r="A190" s="129" t="s">
        <v>186</v>
      </c>
      <c r="B190" s="129"/>
      <c r="C190" s="129"/>
      <c r="D190" s="129"/>
      <c r="E190" s="1095"/>
      <c r="F190" s="1095"/>
      <c r="G190" s="1095"/>
      <c r="H190" s="1095"/>
      <c r="I190" s="1095"/>
      <c r="J190" s="1095"/>
      <c r="K190" s="1095"/>
      <c r="L190" s="1095"/>
      <c r="M190" s="1095"/>
      <c r="N190" s="1095"/>
      <c r="O190" s="1095"/>
      <c r="P190" s="1095"/>
      <c r="Q190" s="1095"/>
      <c r="R190" s="1095"/>
      <c r="S190" s="1095"/>
      <c r="T190" s="1095"/>
      <c r="U190" s="1095"/>
      <c r="V190" s="1095"/>
      <c r="W190" s="1095"/>
      <c r="X190" s="1095"/>
      <c r="Y190" s="1095"/>
      <c r="Z190" s="1095"/>
      <c r="AA190" s="1095"/>
      <c r="AB190" s="1095"/>
      <c r="AC190" s="1095"/>
      <c r="AD190" s="1095"/>
      <c r="AE190" s="1095"/>
      <c r="AF190" s="1095"/>
      <c r="AG190" s="1095"/>
      <c r="AH190" s="1095"/>
      <c r="AI190" s="1095"/>
      <c r="AJ190" s="1095"/>
      <c r="AK190" s="328"/>
      <c r="AL190" s="328"/>
      <c r="AM190" s="329"/>
      <c r="AN190" s="329"/>
      <c r="AO190" s="130" t="s">
        <v>187</v>
      </c>
      <c r="AP190" s="129"/>
      <c r="AQ190" s="956"/>
      <c r="AR190" s="957"/>
      <c r="AS190" s="957"/>
      <c r="AT190" s="957"/>
      <c r="AU190" s="958"/>
      <c r="AV190" s="241"/>
      <c r="AW190" s="129" t="s">
        <v>186</v>
      </c>
      <c r="AX190" s="129"/>
      <c r="AY190" s="129"/>
      <c r="AZ190" s="129"/>
      <c r="BA190" s="1095"/>
      <c r="BB190" s="1095"/>
      <c r="BC190" s="1095"/>
      <c r="BD190" s="1095"/>
      <c r="BE190" s="1095"/>
      <c r="BF190" s="1095"/>
      <c r="BG190" s="1095"/>
      <c r="BH190" s="1095"/>
      <c r="BI190" s="1095"/>
      <c r="BJ190" s="1095"/>
      <c r="BK190" s="1095"/>
      <c r="BL190" s="1095"/>
      <c r="BM190" s="1095"/>
      <c r="BN190" s="1095"/>
      <c r="BO190" s="1095"/>
      <c r="BP190" s="1095"/>
      <c r="BQ190" s="1095"/>
      <c r="BR190" s="1095"/>
      <c r="BS190" s="1095"/>
      <c r="BT190" s="1095"/>
      <c r="BU190" s="1095"/>
      <c r="BV190" s="1095"/>
      <c r="BW190" s="1095"/>
      <c r="BX190" s="1095"/>
      <c r="BY190" s="1095"/>
      <c r="BZ190" s="1095"/>
      <c r="CA190" s="1095"/>
      <c r="CB190" s="1095"/>
      <c r="CC190" s="1095"/>
      <c r="CD190" s="1095"/>
      <c r="CE190" s="1095"/>
      <c r="CF190" s="1095"/>
      <c r="CG190" s="328"/>
      <c r="CH190" s="328"/>
      <c r="CI190" s="329"/>
      <c r="CJ190" s="329"/>
      <c r="CK190" s="130" t="s">
        <v>187</v>
      </c>
      <c r="CL190" s="129"/>
      <c r="CM190" s="956"/>
      <c r="CN190" s="957"/>
      <c r="CO190" s="957"/>
      <c r="CP190" s="957"/>
      <c r="CQ190" s="958"/>
      <c r="CR190" s="241"/>
      <c r="CS190" s="129" t="s">
        <v>186</v>
      </c>
      <c r="CT190" s="129"/>
      <c r="CU190" s="129"/>
      <c r="CV190" s="129"/>
      <c r="CW190" s="1095"/>
      <c r="CX190" s="1095"/>
      <c r="CY190" s="1095"/>
      <c r="CZ190" s="1095"/>
      <c r="DA190" s="1095"/>
      <c r="DB190" s="1095"/>
      <c r="DC190" s="1095"/>
      <c r="DD190" s="1095"/>
      <c r="DE190" s="1095"/>
      <c r="DF190" s="1095"/>
      <c r="DG190" s="1095"/>
      <c r="DH190" s="1095"/>
      <c r="DI190" s="1095"/>
      <c r="DJ190" s="1095"/>
      <c r="DK190" s="1095"/>
      <c r="DL190" s="1095"/>
      <c r="DM190" s="1095"/>
      <c r="DN190" s="1095"/>
      <c r="DO190" s="1095"/>
      <c r="DP190" s="1095"/>
      <c r="DQ190" s="1095"/>
      <c r="DR190" s="1095"/>
      <c r="DS190" s="1095"/>
      <c r="DT190" s="1095"/>
      <c r="DU190" s="1095"/>
      <c r="DV190" s="1095"/>
      <c r="DW190" s="1095"/>
      <c r="DX190" s="1095"/>
      <c r="DY190" s="1095"/>
      <c r="DZ190" s="1095"/>
      <c r="EA190" s="1095"/>
      <c r="EB190" s="1095"/>
      <c r="EC190" s="328"/>
      <c r="ED190" s="328"/>
      <c r="EE190" s="329"/>
      <c r="EF190" s="329"/>
      <c r="EG190" s="130" t="s">
        <v>187</v>
      </c>
      <c r="EH190" s="129"/>
      <c r="EI190" s="956"/>
      <c r="EJ190" s="957"/>
      <c r="EK190" s="957"/>
      <c r="EL190" s="957"/>
      <c r="EM190" s="958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90"/>
      <c r="AR191" s="1091"/>
      <c r="AS191" s="1091"/>
      <c r="AT191" s="1091"/>
      <c r="AU191" s="1092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90"/>
      <c r="CN191" s="1091"/>
      <c r="CO191" s="1091"/>
      <c r="CP191" s="1091"/>
      <c r="CQ191" s="1092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90"/>
      <c r="EJ191" s="1091"/>
      <c r="EK191" s="1091"/>
      <c r="EL191" s="1091"/>
      <c r="EM191" s="1092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29"/>
      <c r="Z192" s="930"/>
      <c r="AA192" s="930"/>
      <c r="AB192" s="930"/>
      <c r="AC192" s="930"/>
      <c r="AD192" s="930"/>
      <c r="AE192" s="930"/>
      <c r="AF192" s="930"/>
      <c r="AG192" s="930"/>
      <c r="AH192" s="930"/>
      <c r="AI192" s="930"/>
      <c r="AJ192" s="930"/>
      <c r="AK192" s="930"/>
      <c r="AL192" s="931"/>
      <c r="AM192" s="129"/>
      <c r="AN192" s="129"/>
      <c r="AO192" s="130" t="s">
        <v>189</v>
      </c>
      <c r="AP192" s="129"/>
      <c r="AQ192" s="1093"/>
      <c r="AR192" s="908"/>
      <c r="AS192" s="908"/>
      <c r="AT192" s="908"/>
      <c r="AU192" s="1094"/>
      <c r="AV192" s="241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29"/>
      <c r="BV192" s="930"/>
      <c r="BW192" s="930"/>
      <c r="BX192" s="930"/>
      <c r="BY192" s="930"/>
      <c r="BZ192" s="930"/>
      <c r="CA192" s="930"/>
      <c r="CB192" s="930"/>
      <c r="CC192" s="930"/>
      <c r="CD192" s="930"/>
      <c r="CE192" s="930"/>
      <c r="CF192" s="930"/>
      <c r="CG192" s="930"/>
      <c r="CH192" s="931"/>
      <c r="CI192" s="129"/>
      <c r="CJ192" s="129"/>
      <c r="CK192" s="130" t="s">
        <v>189</v>
      </c>
      <c r="CL192" s="129"/>
      <c r="CM192" s="1093"/>
      <c r="CN192" s="908"/>
      <c r="CO192" s="908"/>
      <c r="CP192" s="908"/>
      <c r="CQ192" s="1094"/>
      <c r="CR192" s="241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29"/>
      <c r="DR192" s="930"/>
      <c r="DS192" s="930"/>
      <c r="DT192" s="930"/>
      <c r="DU192" s="930"/>
      <c r="DV192" s="930"/>
      <c r="DW192" s="930"/>
      <c r="DX192" s="930"/>
      <c r="DY192" s="930"/>
      <c r="DZ192" s="930"/>
      <c r="EA192" s="930"/>
      <c r="EB192" s="930"/>
      <c r="EC192" s="930"/>
      <c r="ED192" s="931"/>
      <c r="EE192" s="129"/>
      <c r="EF192" s="129"/>
      <c r="EG192" s="130" t="s">
        <v>189</v>
      </c>
      <c r="EH192" s="129"/>
      <c r="EI192" s="1093"/>
      <c r="EJ192" s="908"/>
      <c r="EK192" s="908"/>
      <c r="EL192" s="908"/>
      <c r="EM192" s="1094"/>
    </row>
    <row r="193" spans="1:143">
      <c r="A193" s="1085" t="s">
        <v>190</v>
      </c>
      <c r="B193" s="1085"/>
      <c r="C193" s="1085"/>
      <c r="D193" s="1085"/>
      <c r="E193" s="1085"/>
      <c r="F193" s="1085"/>
      <c r="G193" s="1085"/>
      <c r="H193" s="1085"/>
      <c r="I193" s="1085"/>
      <c r="J193" s="1085"/>
      <c r="K193" s="916"/>
      <c r="L193" s="916"/>
      <c r="M193" s="916"/>
      <c r="N193" s="916"/>
      <c r="O193" s="916"/>
      <c r="P193" s="916"/>
      <c r="Q193" s="916"/>
      <c r="R193" s="916"/>
      <c r="S193" s="916"/>
      <c r="T193" s="916"/>
      <c r="U193" s="916"/>
      <c r="V193" s="916"/>
      <c r="W193" s="916"/>
      <c r="X193" s="916"/>
      <c r="Y193" s="916"/>
      <c r="Z193" s="916"/>
      <c r="AA193" s="916"/>
      <c r="AB193" s="916"/>
      <c r="AC193" s="916"/>
      <c r="AD193" s="916"/>
      <c r="AE193" s="916"/>
      <c r="AF193" s="916"/>
      <c r="AG193" s="916"/>
      <c r="AH193" s="916"/>
      <c r="AI193" s="916"/>
      <c r="AJ193" s="916"/>
      <c r="AK193" s="916"/>
      <c r="AL193" s="90"/>
      <c r="AM193" s="80"/>
      <c r="AN193" s="80"/>
      <c r="AO193" s="80"/>
      <c r="AP193" s="80"/>
      <c r="AQ193" s="963"/>
      <c r="AR193" s="964"/>
      <c r="AS193" s="964"/>
      <c r="AT193" s="964"/>
      <c r="AU193" s="965"/>
      <c r="AV193" s="241"/>
      <c r="AW193" s="1085" t="s">
        <v>190</v>
      </c>
      <c r="AX193" s="1085"/>
      <c r="AY193" s="1085"/>
      <c r="AZ193" s="1085"/>
      <c r="BA193" s="1085"/>
      <c r="BB193" s="1085"/>
      <c r="BC193" s="1085"/>
      <c r="BD193" s="1085"/>
      <c r="BE193" s="1085"/>
      <c r="BF193" s="1085"/>
      <c r="BG193" s="916"/>
      <c r="BH193" s="916"/>
      <c r="BI193" s="916"/>
      <c r="BJ193" s="916"/>
      <c r="BK193" s="916"/>
      <c r="BL193" s="916"/>
      <c r="BM193" s="916"/>
      <c r="BN193" s="916"/>
      <c r="BO193" s="916"/>
      <c r="BP193" s="916"/>
      <c r="BQ193" s="916"/>
      <c r="BR193" s="916"/>
      <c r="BS193" s="916"/>
      <c r="BT193" s="916"/>
      <c r="BU193" s="916"/>
      <c r="BV193" s="916"/>
      <c r="BW193" s="916"/>
      <c r="BX193" s="916"/>
      <c r="BY193" s="916"/>
      <c r="BZ193" s="916"/>
      <c r="CA193" s="916"/>
      <c r="CB193" s="916"/>
      <c r="CC193" s="916"/>
      <c r="CD193" s="916"/>
      <c r="CE193" s="916"/>
      <c r="CF193" s="916"/>
      <c r="CG193" s="916"/>
      <c r="CH193" s="90"/>
      <c r="CI193" s="80"/>
      <c r="CJ193" s="80"/>
      <c r="CK193" s="80"/>
      <c r="CL193" s="80"/>
      <c r="CM193" s="963"/>
      <c r="CN193" s="964"/>
      <c r="CO193" s="964"/>
      <c r="CP193" s="964"/>
      <c r="CQ193" s="965"/>
      <c r="CR193" s="241"/>
      <c r="CS193" s="1085" t="s">
        <v>190</v>
      </c>
      <c r="CT193" s="1085"/>
      <c r="CU193" s="1085"/>
      <c r="CV193" s="1085"/>
      <c r="CW193" s="1085"/>
      <c r="CX193" s="1085"/>
      <c r="CY193" s="1085"/>
      <c r="CZ193" s="1085"/>
      <c r="DA193" s="1085"/>
      <c r="DB193" s="1085"/>
      <c r="DC193" s="916"/>
      <c r="DD193" s="916"/>
      <c r="DE193" s="916"/>
      <c r="DF193" s="916"/>
      <c r="DG193" s="916"/>
      <c r="DH193" s="916"/>
      <c r="DI193" s="916"/>
      <c r="DJ193" s="916"/>
      <c r="DK193" s="916"/>
      <c r="DL193" s="916"/>
      <c r="DM193" s="916"/>
      <c r="DN193" s="916"/>
      <c r="DO193" s="916"/>
      <c r="DP193" s="916"/>
      <c r="DQ193" s="916"/>
      <c r="DR193" s="916"/>
      <c r="DS193" s="916"/>
      <c r="DT193" s="916"/>
      <c r="DU193" s="916"/>
      <c r="DV193" s="916"/>
      <c r="DW193" s="916"/>
      <c r="DX193" s="916"/>
      <c r="DY193" s="916"/>
      <c r="DZ193" s="916"/>
      <c r="EA193" s="916"/>
      <c r="EB193" s="916"/>
      <c r="EC193" s="916"/>
      <c r="ED193" s="90"/>
      <c r="EE193" s="80"/>
      <c r="EF193" s="80"/>
      <c r="EG193" s="80"/>
      <c r="EH193" s="80"/>
      <c r="EI193" s="963"/>
      <c r="EJ193" s="964"/>
      <c r="EK193" s="964"/>
      <c r="EL193" s="964"/>
      <c r="EM193" s="965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00" t="s">
        <v>285</v>
      </c>
      <c r="AR194" s="940"/>
      <c r="AS194" s="940"/>
      <c r="AT194" s="940"/>
      <c r="AU194" s="941"/>
      <c r="AV194" s="241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00" t="s">
        <v>285</v>
      </c>
      <c r="CN194" s="940"/>
      <c r="CO194" s="940"/>
      <c r="CP194" s="940"/>
      <c r="CQ194" s="941"/>
      <c r="CR194" s="241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00" t="s">
        <v>285</v>
      </c>
      <c r="EJ194" s="940"/>
      <c r="EK194" s="940"/>
      <c r="EL194" s="940"/>
      <c r="EM194" s="941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41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41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42" t="s">
        <v>384</v>
      </c>
      <c r="B196" s="943"/>
      <c r="C196" s="943"/>
      <c r="D196" s="943"/>
      <c r="E196" s="943"/>
      <c r="F196" s="943"/>
      <c r="G196" s="943"/>
      <c r="H196" s="943"/>
      <c r="I196" s="944"/>
      <c r="J196" s="80"/>
      <c r="K196" s="80"/>
      <c r="L196" s="80"/>
      <c r="M196" s="942" t="s">
        <v>385</v>
      </c>
      <c r="N196" s="943"/>
      <c r="O196" s="943"/>
      <c r="P196" s="943"/>
      <c r="Q196" s="943"/>
      <c r="R196" s="943"/>
      <c r="S196" s="943"/>
      <c r="T196" s="943"/>
      <c r="U196" s="943"/>
      <c r="V196" s="943"/>
      <c r="W196" s="943"/>
      <c r="X196" s="943"/>
      <c r="Y196" s="943"/>
      <c r="Z196" s="943"/>
      <c r="AA196" s="943"/>
      <c r="AB196" s="943"/>
      <c r="AC196" s="943"/>
      <c r="AD196" s="943"/>
      <c r="AE196" s="943"/>
      <c r="AF196" s="943"/>
      <c r="AG196" s="943"/>
      <c r="AH196" s="943"/>
      <c r="AI196" s="943"/>
      <c r="AJ196" s="943"/>
      <c r="AK196" s="943"/>
      <c r="AL196" s="943"/>
      <c r="AM196" s="943"/>
      <c r="AN196" s="943"/>
      <c r="AO196" s="943"/>
      <c r="AP196" s="943"/>
      <c r="AQ196" s="943"/>
      <c r="AR196" s="943"/>
      <c r="AS196" s="943"/>
      <c r="AT196" s="943"/>
      <c r="AU196" s="944"/>
      <c r="AV196" s="241"/>
      <c r="AW196" s="942" t="s">
        <v>384</v>
      </c>
      <c r="AX196" s="943"/>
      <c r="AY196" s="943"/>
      <c r="AZ196" s="943"/>
      <c r="BA196" s="943"/>
      <c r="BB196" s="943"/>
      <c r="BC196" s="943"/>
      <c r="BD196" s="943"/>
      <c r="BE196" s="944"/>
      <c r="BF196" s="80"/>
      <c r="BG196" s="80"/>
      <c r="BH196" s="80"/>
      <c r="BI196" s="942" t="s">
        <v>385</v>
      </c>
      <c r="BJ196" s="943"/>
      <c r="BK196" s="943"/>
      <c r="BL196" s="943"/>
      <c r="BM196" s="943"/>
      <c r="BN196" s="943"/>
      <c r="BO196" s="943"/>
      <c r="BP196" s="943"/>
      <c r="BQ196" s="943"/>
      <c r="BR196" s="943"/>
      <c r="BS196" s="943"/>
      <c r="BT196" s="943"/>
      <c r="BU196" s="943"/>
      <c r="BV196" s="943"/>
      <c r="BW196" s="943"/>
      <c r="BX196" s="943"/>
      <c r="BY196" s="943"/>
      <c r="BZ196" s="943"/>
      <c r="CA196" s="943"/>
      <c r="CB196" s="943"/>
      <c r="CC196" s="943"/>
      <c r="CD196" s="943"/>
      <c r="CE196" s="943"/>
      <c r="CF196" s="943"/>
      <c r="CG196" s="943"/>
      <c r="CH196" s="943"/>
      <c r="CI196" s="943"/>
      <c r="CJ196" s="943"/>
      <c r="CK196" s="943"/>
      <c r="CL196" s="943"/>
      <c r="CM196" s="943"/>
      <c r="CN196" s="943"/>
      <c r="CO196" s="943"/>
      <c r="CP196" s="943"/>
      <c r="CQ196" s="944"/>
      <c r="CR196" s="241"/>
      <c r="CS196" s="942" t="s">
        <v>384</v>
      </c>
      <c r="CT196" s="943"/>
      <c r="CU196" s="943"/>
      <c r="CV196" s="943"/>
      <c r="CW196" s="943"/>
      <c r="CX196" s="943"/>
      <c r="CY196" s="943"/>
      <c r="CZ196" s="943"/>
      <c r="DA196" s="944"/>
      <c r="DB196" s="80"/>
      <c r="DC196" s="80"/>
      <c r="DD196" s="80"/>
      <c r="DE196" s="942" t="s">
        <v>385</v>
      </c>
      <c r="DF196" s="943"/>
      <c r="DG196" s="943"/>
      <c r="DH196" s="943"/>
      <c r="DI196" s="943"/>
      <c r="DJ196" s="943"/>
      <c r="DK196" s="943"/>
      <c r="DL196" s="943"/>
      <c r="DM196" s="943"/>
      <c r="DN196" s="943"/>
      <c r="DO196" s="943"/>
      <c r="DP196" s="943"/>
      <c r="DQ196" s="943"/>
      <c r="DR196" s="943"/>
      <c r="DS196" s="943"/>
      <c r="DT196" s="943"/>
      <c r="DU196" s="943"/>
      <c r="DV196" s="943"/>
      <c r="DW196" s="943"/>
      <c r="DX196" s="943"/>
      <c r="DY196" s="943"/>
      <c r="DZ196" s="943"/>
      <c r="EA196" s="943"/>
      <c r="EB196" s="943"/>
      <c r="EC196" s="943"/>
      <c r="ED196" s="943"/>
      <c r="EE196" s="943"/>
      <c r="EF196" s="943"/>
      <c r="EG196" s="943"/>
      <c r="EH196" s="943"/>
      <c r="EI196" s="943"/>
      <c r="EJ196" s="943"/>
      <c r="EK196" s="943"/>
      <c r="EL196" s="943"/>
      <c r="EM196" s="944"/>
    </row>
    <row r="197" spans="1:143">
      <c r="A197" s="1113" t="s">
        <v>230</v>
      </c>
      <c r="B197" s="1113"/>
      <c r="C197" s="1113"/>
      <c r="D197" s="1113"/>
      <c r="E197" s="1113" t="s">
        <v>231</v>
      </c>
      <c r="F197" s="1113"/>
      <c r="G197" s="1113"/>
      <c r="H197" s="1113"/>
      <c r="I197" s="1113"/>
      <c r="J197" s="80"/>
      <c r="K197" s="94"/>
      <c r="L197" s="95"/>
      <c r="M197" s="942" t="s">
        <v>386</v>
      </c>
      <c r="N197" s="943"/>
      <c r="O197" s="943"/>
      <c r="P197" s="943"/>
      <c r="Q197" s="943"/>
      <c r="R197" s="943"/>
      <c r="S197" s="943"/>
      <c r="T197" s="943"/>
      <c r="U197" s="943"/>
      <c r="V197" s="943"/>
      <c r="W197" s="943"/>
      <c r="X197" s="943"/>
      <c r="Y197" s="943"/>
      <c r="Z197" s="943"/>
      <c r="AA197" s="943"/>
      <c r="AB197" s="943"/>
      <c r="AC197" s="943"/>
      <c r="AD197" s="943"/>
      <c r="AE197" s="944"/>
      <c r="AF197" s="942" t="s">
        <v>387</v>
      </c>
      <c r="AG197" s="943"/>
      <c r="AH197" s="943"/>
      <c r="AI197" s="943"/>
      <c r="AJ197" s="943"/>
      <c r="AK197" s="943"/>
      <c r="AL197" s="943"/>
      <c r="AM197" s="943"/>
      <c r="AN197" s="943"/>
      <c r="AO197" s="943"/>
      <c r="AP197" s="943"/>
      <c r="AQ197" s="943"/>
      <c r="AR197" s="943"/>
      <c r="AS197" s="943"/>
      <c r="AT197" s="943"/>
      <c r="AU197" s="944"/>
      <c r="AV197" s="241"/>
      <c r="AW197" s="1113" t="s">
        <v>230</v>
      </c>
      <c r="AX197" s="1113"/>
      <c r="AY197" s="1113"/>
      <c r="AZ197" s="1113"/>
      <c r="BA197" s="1113" t="s">
        <v>231</v>
      </c>
      <c r="BB197" s="1113"/>
      <c r="BC197" s="1113"/>
      <c r="BD197" s="1113"/>
      <c r="BE197" s="1113"/>
      <c r="BF197" s="80"/>
      <c r="BG197" s="94"/>
      <c r="BH197" s="95"/>
      <c r="BI197" s="942" t="s">
        <v>386</v>
      </c>
      <c r="BJ197" s="943"/>
      <c r="BK197" s="943"/>
      <c r="BL197" s="943"/>
      <c r="BM197" s="943"/>
      <c r="BN197" s="943"/>
      <c r="BO197" s="943"/>
      <c r="BP197" s="943"/>
      <c r="BQ197" s="943"/>
      <c r="BR197" s="943"/>
      <c r="BS197" s="943"/>
      <c r="BT197" s="943"/>
      <c r="BU197" s="943"/>
      <c r="BV197" s="943"/>
      <c r="BW197" s="943"/>
      <c r="BX197" s="943"/>
      <c r="BY197" s="943"/>
      <c r="BZ197" s="943"/>
      <c r="CA197" s="944"/>
      <c r="CB197" s="942" t="s">
        <v>387</v>
      </c>
      <c r="CC197" s="943"/>
      <c r="CD197" s="943"/>
      <c r="CE197" s="943"/>
      <c r="CF197" s="943"/>
      <c r="CG197" s="943"/>
      <c r="CH197" s="943"/>
      <c r="CI197" s="943"/>
      <c r="CJ197" s="943"/>
      <c r="CK197" s="943"/>
      <c r="CL197" s="943"/>
      <c r="CM197" s="943"/>
      <c r="CN197" s="943"/>
      <c r="CO197" s="943"/>
      <c r="CP197" s="943"/>
      <c r="CQ197" s="944"/>
      <c r="CR197" s="241"/>
      <c r="CS197" s="1113" t="s">
        <v>230</v>
      </c>
      <c r="CT197" s="1113"/>
      <c r="CU197" s="1113"/>
      <c r="CV197" s="1113"/>
      <c r="CW197" s="1113" t="s">
        <v>231</v>
      </c>
      <c r="CX197" s="1113"/>
      <c r="CY197" s="1113"/>
      <c r="CZ197" s="1113"/>
      <c r="DA197" s="1113"/>
      <c r="DB197" s="80"/>
      <c r="DC197" s="94"/>
      <c r="DD197" s="95"/>
      <c r="DE197" s="942" t="s">
        <v>386</v>
      </c>
      <c r="DF197" s="943"/>
      <c r="DG197" s="943"/>
      <c r="DH197" s="943"/>
      <c r="DI197" s="943"/>
      <c r="DJ197" s="943"/>
      <c r="DK197" s="943"/>
      <c r="DL197" s="943"/>
      <c r="DM197" s="943"/>
      <c r="DN197" s="943"/>
      <c r="DO197" s="943"/>
      <c r="DP197" s="943"/>
      <c r="DQ197" s="943"/>
      <c r="DR197" s="943"/>
      <c r="DS197" s="943"/>
      <c r="DT197" s="943"/>
      <c r="DU197" s="943"/>
      <c r="DV197" s="943"/>
      <c r="DW197" s="944"/>
      <c r="DX197" s="942" t="s">
        <v>387</v>
      </c>
      <c r="DY197" s="943"/>
      <c r="DZ197" s="943"/>
      <c r="EA197" s="943"/>
      <c r="EB197" s="943"/>
      <c r="EC197" s="943"/>
      <c r="ED197" s="943"/>
      <c r="EE197" s="943"/>
      <c r="EF197" s="943"/>
      <c r="EG197" s="943"/>
      <c r="EH197" s="943"/>
      <c r="EI197" s="943"/>
      <c r="EJ197" s="943"/>
      <c r="EK197" s="943"/>
      <c r="EL197" s="943"/>
      <c r="EM197" s="944"/>
    </row>
    <row r="198" spans="1:143">
      <c r="A198" s="979"/>
      <c r="B198" s="979"/>
      <c r="C198" s="979"/>
      <c r="D198" s="979"/>
      <c r="E198" s="979"/>
      <c r="F198" s="979"/>
      <c r="G198" s="979"/>
      <c r="H198" s="979"/>
      <c r="I198" s="979"/>
      <c r="J198" s="80"/>
      <c r="K198" s="80"/>
      <c r="L198" s="80"/>
      <c r="M198" s="960"/>
      <c r="N198" s="961"/>
      <c r="O198" s="961"/>
      <c r="P198" s="961"/>
      <c r="Q198" s="961"/>
      <c r="R198" s="961"/>
      <c r="S198" s="961"/>
      <c r="T198" s="961"/>
      <c r="U198" s="961"/>
      <c r="V198" s="961"/>
      <c r="W198" s="961"/>
      <c r="X198" s="961"/>
      <c r="Y198" s="961"/>
      <c r="Z198" s="961"/>
      <c r="AA198" s="961"/>
      <c r="AB198" s="961"/>
      <c r="AC198" s="961"/>
      <c r="AD198" s="961"/>
      <c r="AE198" s="962"/>
      <c r="AF198" s="960"/>
      <c r="AG198" s="961"/>
      <c r="AH198" s="961"/>
      <c r="AI198" s="961"/>
      <c r="AJ198" s="961"/>
      <c r="AK198" s="961"/>
      <c r="AL198" s="961"/>
      <c r="AM198" s="961"/>
      <c r="AN198" s="961"/>
      <c r="AO198" s="961"/>
      <c r="AP198" s="961"/>
      <c r="AQ198" s="961"/>
      <c r="AR198" s="961"/>
      <c r="AS198" s="961"/>
      <c r="AT198" s="961"/>
      <c r="AU198" s="962"/>
      <c r="AV198" s="241"/>
      <c r="AW198" s="979"/>
      <c r="AX198" s="979"/>
      <c r="AY198" s="979"/>
      <c r="AZ198" s="979"/>
      <c r="BA198" s="979"/>
      <c r="BB198" s="979"/>
      <c r="BC198" s="979"/>
      <c r="BD198" s="979"/>
      <c r="BE198" s="979"/>
      <c r="BF198" s="80"/>
      <c r="BG198" s="80"/>
      <c r="BH198" s="80"/>
      <c r="BI198" s="960"/>
      <c r="BJ198" s="961"/>
      <c r="BK198" s="961"/>
      <c r="BL198" s="961"/>
      <c r="BM198" s="961"/>
      <c r="BN198" s="961"/>
      <c r="BO198" s="961"/>
      <c r="BP198" s="961"/>
      <c r="BQ198" s="961"/>
      <c r="BR198" s="961"/>
      <c r="BS198" s="961"/>
      <c r="BT198" s="961"/>
      <c r="BU198" s="961"/>
      <c r="BV198" s="961"/>
      <c r="BW198" s="961"/>
      <c r="BX198" s="961"/>
      <c r="BY198" s="961"/>
      <c r="BZ198" s="961"/>
      <c r="CA198" s="962"/>
      <c r="CB198" s="960"/>
      <c r="CC198" s="961"/>
      <c r="CD198" s="961"/>
      <c r="CE198" s="961"/>
      <c r="CF198" s="961"/>
      <c r="CG198" s="961"/>
      <c r="CH198" s="961"/>
      <c r="CI198" s="961"/>
      <c r="CJ198" s="961"/>
      <c r="CK198" s="961"/>
      <c r="CL198" s="961"/>
      <c r="CM198" s="961"/>
      <c r="CN198" s="961"/>
      <c r="CO198" s="961"/>
      <c r="CP198" s="961"/>
      <c r="CQ198" s="962"/>
      <c r="CR198" s="241"/>
      <c r="CS198" s="979"/>
      <c r="CT198" s="979"/>
      <c r="CU198" s="979"/>
      <c r="CV198" s="979"/>
      <c r="CW198" s="979"/>
      <c r="CX198" s="979"/>
      <c r="CY198" s="979"/>
      <c r="CZ198" s="979"/>
      <c r="DA198" s="979"/>
      <c r="DB198" s="80"/>
      <c r="DC198" s="80"/>
      <c r="DD198" s="80"/>
      <c r="DE198" s="960"/>
      <c r="DF198" s="961"/>
      <c r="DG198" s="961"/>
      <c r="DH198" s="961"/>
      <c r="DI198" s="961"/>
      <c r="DJ198" s="961"/>
      <c r="DK198" s="961"/>
      <c r="DL198" s="961"/>
      <c r="DM198" s="961"/>
      <c r="DN198" s="961"/>
      <c r="DO198" s="961"/>
      <c r="DP198" s="961"/>
      <c r="DQ198" s="961"/>
      <c r="DR198" s="961"/>
      <c r="DS198" s="961"/>
      <c r="DT198" s="961"/>
      <c r="DU198" s="961"/>
      <c r="DV198" s="961"/>
      <c r="DW198" s="962"/>
      <c r="DX198" s="960"/>
      <c r="DY198" s="961"/>
      <c r="DZ198" s="961"/>
      <c r="EA198" s="961"/>
      <c r="EB198" s="961"/>
      <c r="EC198" s="961"/>
      <c r="ED198" s="961"/>
      <c r="EE198" s="961"/>
      <c r="EF198" s="961"/>
      <c r="EG198" s="961"/>
      <c r="EH198" s="961"/>
      <c r="EI198" s="961"/>
      <c r="EJ198" s="961"/>
      <c r="EK198" s="961"/>
      <c r="EL198" s="961"/>
      <c r="EM198" s="962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60"/>
      <c r="N199" s="961"/>
      <c r="O199" s="961"/>
      <c r="P199" s="961"/>
      <c r="Q199" s="961"/>
      <c r="R199" s="961"/>
      <c r="S199" s="961"/>
      <c r="T199" s="961"/>
      <c r="U199" s="961"/>
      <c r="V199" s="961"/>
      <c r="W199" s="961"/>
      <c r="X199" s="961"/>
      <c r="Y199" s="961"/>
      <c r="Z199" s="961"/>
      <c r="AA199" s="961"/>
      <c r="AB199" s="961"/>
      <c r="AC199" s="961"/>
      <c r="AD199" s="961"/>
      <c r="AE199" s="962"/>
      <c r="AF199" s="960"/>
      <c r="AG199" s="961"/>
      <c r="AH199" s="961"/>
      <c r="AI199" s="961"/>
      <c r="AJ199" s="961"/>
      <c r="AK199" s="961"/>
      <c r="AL199" s="961"/>
      <c r="AM199" s="961"/>
      <c r="AN199" s="961"/>
      <c r="AO199" s="961"/>
      <c r="AP199" s="961"/>
      <c r="AQ199" s="961"/>
      <c r="AR199" s="961"/>
      <c r="AS199" s="961"/>
      <c r="AT199" s="961"/>
      <c r="AU199" s="962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60"/>
      <c r="BJ199" s="961"/>
      <c r="BK199" s="961"/>
      <c r="BL199" s="961"/>
      <c r="BM199" s="961"/>
      <c r="BN199" s="961"/>
      <c r="BO199" s="961"/>
      <c r="BP199" s="961"/>
      <c r="BQ199" s="961"/>
      <c r="BR199" s="961"/>
      <c r="BS199" s="961"/>
      <c r="BT199" s="961"/>
      <c r="BU199" s="961"/>
      <c r="BV199" s="961"/>
      <c r="BW199" s="961"/>
      <c r="BX199" s="961"/>
      <c r="BY199" s="961"/>
      <c r="BZ199" s="961"/>
      <c r="CA199" s="962"/>
      <c r="CB199" s="960"/>
      <c r="CC199" s="961"/>
      <c r="CD199" s="961"/>
      <c r="CE199" s="961"/>
      <c r="CF199" s="961"/>
      <c r="CG199" s="961"/>
      <c r="CH199" s="961"/>
      <c r="CI199" s="961"/>
      <c r="CJ199" s="961"/>
      <c r="CK199" s="961"/>
      <c r="CL199" s="961"/>
      <c r="CM199" s="961"/>
      <c r="CN199" s="961"/>
      <c r="CO199" s="961"/>
      <c r="CP199" s="961"/>
      <c r="CQ199" s="962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60"/>
      <c r="DF199" s="961"/>
      <c r="DG199" s="961"/>
      <c r="DH199" s="961"/>
      <c r="DI199" s="961"/>
      <c r="DJ199" s="961"/>
      <c r="DK199" s="961"/>
      <c r="DL199" s="961"/>
      <c r="DM199" s="961"/>
      <c r="DN199" s="961"/>
      <c r="DO199" s="961"/>
      <c r="DP199" s="961"/>
      <c r="DQ199" s="961"/>
      <c r="DR199" s="961"/>
      <c r="DS199" s="961"/>
      <c r="DT199" s="961"/>
      <c r="DU199" s="961"/>
      <c r="DV199" s="961"/>
      <c r="DW199" s="962"/>
      <c r="DX199" s="960"/>
      <c r="DY199" s="961"/>
      <c r="DZ199" s="961"/>
      <c r="EA199" s="961"/>
      <c r="EB199" s="961"/>
      <c r="EC199" s="961"/>
      <c r="ED199" s="961"/>
      <c r="EE199" s="961"/>
      <c r="EF199" s="961"/>
      <c r="EG199" s="961"/>
      <c r="EH199" s="961"/>
      <c r="EI199" s="961"/>
      <c r="EJ199" s="961"/>
      <c r="EK199" s="961"/>
      <c r="EL199" s="961"/>
      <c r="EM199" s="962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41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41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49" t="s">
        <v>43</v>
      </c>
      <c r="B201" s="945"/>
      <c r="C201" s="946"/>
      <c r="D201" s="949" t="s">
        <v>141</v>
      </c>
      <c r="E201" s="945"/>
      <c r="F201" s="945"/>
      <c r="G201" s="945"/>
      <c r="H201" s="945"/>
      <c r="I201" s="945"/>
      <c r="J201" s="945"/>
      <c r="K201" s="945"/>
      <c r="L201" s="945"/>
      <c r="M201" s="945"/>
      <c r="N201" s="945"/>
      <c r="O201" s="945"/>
      <c r="P201" s="945"/>
      <c r="Q201" s="946"/>
      <c r="R201" s="942" t="s">
        <v>388</v>
      </c>
      <c r="S201" s="943"/>
      <c r="T201" s="943"/>
      <c r="U201" s="943"/>
      <c r="V201" s="943"/>
      <c r="W201" s="943"/>
      <c r="X201" s="943"/>
      <c r="Y201" s="943"/>
      <c r="Z201" s="943"/>
      <c r="AA201" s="943"/>
      <c r="AB201" s="943"/>
      <c r="AC201" s="943"/>
      <c r="AD201" s="943"/>
      <c r="AE201" s="944"/>
      <c r="AF201" s="949" t="s">
        <v>198</v>
      </c>
      <c r="AG201" s="945"/>
      <c r="AH201" s="945"/>
      <c r="AI201" s="945"/>
      <c r="AJ201" s="945"/>
      <c r="AK201" s="945"/>
      <c r="AL201" s="946"/>
      <c r="AM201" s="949" t="s">
        <v>389</v>
      </c>
      <c r="AN201" s="945"/>
      <c r="AO201" s="945"/>
      <c r="AP201" s="945"/>
      <c r="AQ201" s="945"/>
      <c r="AR201" s="945"/>
      <c r="AS201" s="945"/>
      <c r="AT201" s="945"/>
      <c r="AU201" s="946"/>
      <c r="AV201" s="241"/>
      <c r="AW201" s="949" t="s">
        <v>43</v>
      </c>
      <c r="AX201" s="945"/>
      <c r="AY201" s="946"/>
      <c r="AZ201" s="949" t="s">
        <v>141</v>
      </c>
      <c r="BA201" s="945"/>
      <c r="BB201" s="945"/>
      <c r="BC201" s="945"/>
      <c r="BD201" s="945"/>
      <c r="BE201" s="945"/>
      <c r="BF201" s="945"/>
      <c r="BG201" s="945"/>
      <c r="BH201" s="945"/>
      <c r="BI201" s="945"/>
      <c r="BJ201" s="945"/>
      <c r="BK201" s="945"/>
      <c r="BL201" s="945"/>
      <c r="BM201" s="946"/>
      <c r="BN201" s="942" t="s">
        <v>388</v>
      </c>
      <c r="BO201" s="943"/>
      <c r="BP201" s="943"/>
      <c r="BQ201" s="943"/>
      <c r="BR201" s="943"/>
      <c r="BS201" s="943"/>
      <c r="BT201" s="943"/>
      <c r="BU201" s="943"/>
      <c r="BV201" s="943"/>
      <c r="BW201" s="943"/>
      <c r="BX201" s="943"/>
      <c r="BY201" s="943"/>
      <c r="BZ201" s="943"/>
      <c r="CA201" s="944"/>
      <c r="CB201" s="949" t="s">
        <v>198</v>
      </c>
      <c r="CC201" s="945"/>
      <c r="CD201" s="945"/>
      <c r="CE201" s="945"/>
      <c r="CF201" s="945"/>
      <c r="CG201" s="945"/>
      <c r="CH201" s="946"/>
      <c r="CI201" s="949" t="s">
        <v>389</v>
      </c>
      <c r="CJ201" s="945"/>
      <c r="CK201" s="945"/>
      <c r="CL201" s="945"/>
      <c r="CM201" s="945"/>
      <c r="CN201" s="945"/>
      <c r="CO201" s="945"/>
      <c r="CP201" s="945"/>
      <c r="CQ201" s="946"/>
      <c r="CR201" s="241"/>
      <c r="CS201" s="949" t="s">
        <v>43</v>
      </c>
      <c r="CT201" s="945"/>
      <c r="CU201" s="946"/>
      <c r="CV201" s="949" t="s">
        <v>141</v>
      </c>
      <c r="CW201" s="945"/>
      <c r="CX201" s="945"/>
      <c r="CY201" s="945"/>
      <c r="CZ201" s="945"/>
      <c r="DA201" s="945"/>
      <c r="DB201" s="945"/>
      <c r="DC201" s="945"/>
      <c r="DD201" s="945"/>
      <c r="DE201" s="945"/>
      <c r="DF201" s="945"/>
      <c r="DG201" s="945"/>
      <c r="DH201" s="945"/>
      <c r="DI201" s="946"/>
      <c r="DJ201" s="942" t="s">
        <v>388</v>
      </c>
      <c r="DK201" s="943"/>
      <c r="DL201" s="943"/>
      <c r="DM201" s="943"/>
      <c r="DN201" s="943"/>
      <c r="DO201" s="943"/>
      <c r="DP201" s="943"/>
      <c r="DQ201" s="943"/>
      <c r="DR201" s="943"/>
      <c r="DS201" s="943"/>
      <c r="DT201" s="943"/>
      <c r="DU201" s="943"/>
      <c r="DV201" s="943"/>
      <c r="DW201" s="944"/>
      <c r="DX201" s="949" t="s">
        <v>198</v>
      </c>
      <c r="DY201" s="945"/>
      <c r="DZ201" s="945"/>
      <c r="EA201" s="945"/>
      <c r="EB201" s="945"/>
      <c r="EC201" s="945"/>
      <c r="ED201" s="946"/>
      <c r="EE201" s="949" t="s">
        <v>389</v>
      </c>
      <c r="EF201" s="945"/>
      <c r="EG201" s="945"/>
      <c r="EH201" s="945"/>
      <c r="EI201" s="945"/>
      <c r="EJ201" s="945"/>
      <c r="EK201" s="945"/>
      <c r="EL201" s="945"/>
      <c r="EM201" s="946"/>
    </row>
    <row r="202" spans="1:143">
      <c r="A202" s="950"/>
      <c r="B202" s="947"/>
      <c r="C202" s="948"/>
      <c r="D202" s="950"/>
      <c r="E202" s="947"/>
      <c r="F202" s="947"/>
      <c r="G202" s="947"/>
      <c r="H202" s="947"/>
      <c r="I202" s="947"/>
      <c r="J202" s="947"/>
      <c r="K202" s="947"/>
      <c r="L202" s="947"/>
      <c r="M202" s="947"/>
      <c r="N202" s="947"/>
      <c r="O202" s="947"/>
      <c r="P202" s="947"/>
      <c r="Q202" s="948"/>
      <c r="R202" s="922"/>
      <c r="S202" s="923"/>
      <c r="T202" s="923"/>
      <c r="U202" s="923"/>
      <c r="V202" s="923"/>
      <c r="W202" s="923"/>
      <c r="X202" s="924"/>
      <c r="Y202" s="922"/>
      <c r="Z202" s="923"/>
      <c r="AA202" s="923"/>
      <c r="AB202" s="923"/>
      <c r="AC202" s="923"/>
      <c r="AD202" s="923"/>
      <c r="AE202" s="924"/>
      <c r="AF202" s="950"/>
      <c r="AG202" s="947"/>
      <c r="AH202" s="947"/>
      <c r="AI202" s="947"/>
      <c r="AJ202" s="947"/>
      <c r="AK202" s="947"/>
      <c r="AL202" s="948"/>
      <c r="AM202" s="950"/>
      <c r="AN202" s="947"/>
      <c r="AO202" s="947"/>
      <c r="AP202" s="947"/>
      <c r="AQ202" s="947"/>
      <c r="AR202" s="947"/>
      <c r="AS202" s="947"/>
      <c r="AT202" s="947"/>
      <c r="AU202" s="948"/>
      <c r="AV202" s="241"/>
      <c r="AW202" s="950"/>
      <c r="AX202" s="947"/>
      <c r="AY202" s="948"/>
      <c r="AZ202" s="950"/>
      <c r="BA202" s="947"/>
      <c r="BB202" s="947"/>
      <c r="BC202" s="947"/>
      <c r="BD202" s="947"/>
      <c r="BE202" s="947"/>
      <c r="BF202" s="947"/>
      <c r="BG202" s="947"/>
      <c r="BH202" s="947"/>
      <c r="BI202" s="947"/>
      <c r="BJ202" s="947"/>
      <c r="BK202" s="947"/>
      <c r="BL202" s="947"/>
      <c r="BM202" s="948"/>
      <c r="BN202" s="922"/>
      <c r="BO202" s="923"/>
      <c r="BP202" s="923"/>
      <c r="BQ202" s="923"/>
      <c r="BR202" s="923"/>
      <c r="BS202" s="923"/>
      <c r="BT202" s="924"/>
      <c r="BU202" s="922"/>
      <c r="BV202" s="923"/>
      <c r="BW202" s="923"/>
      <c r="BX202" s="923"/>
      <c r="BY202" s="923"/>
      <c r="BZ202" s="923"/>
      <c r="CA202" s="924"/>
      <c r="CB202" s="950"/>
      <c r="CC202" s="947"/>
      <c r="CD202" s="947"/>
      <c r="CE202" s="947"/>
      <c r="CF202" s="947"/>
      <c r="CG202" s="947"/>
      <c r="CH202" s="948"/>
      <c r="CI202" s="950"/>
      <c r="CJ202" s="947"/>
      <c r="CK202" s="947"/>
      <c r="CL202" s="947"/>
      <c r="CM202" s="947"/>
      <c r="CN202" s="947"/>
      <c r="CO202" s="947"/>
      <c r="CP202" s="947"/>
      <c r="CQ202" s="948"/>
      <c r="CR202" s="241"/>
      <c r="CS202" s="950"/>
      <c r="CT202" s="947"/>
      <c r="CU202" s="948"/>
      <c r="CV202" s="950"/>
      <c r="CW202" s="947"/>
      <c r="CX202" s="947"/>
      <c r="CY202" s="947"/>
      <c r="CZ202" s="947"/>
      <c r="DA202" s="947"/>
      <c r="DB202" s="947"/>
      <c r="DC202" s="947"/>
      <c r="DD202" s="947"/>
      <c r="DE202" s="947"/>
      <c r="DF202" s="947"/>
      <c r="DG202" s="947"/>
      <c r="DH202" s="947"/>
      <c r="DI202" s="948"/>
      <c r="DJ202" s="922"/>
      <c r="DK202" s="923"/>
      <c r="DL202" s="923"/>
      <c r="DM202" s="923"/>
      <c r="DN202" s="923"/>
      <c r="DO202" s="923"/>
      <c r="DP202" s="924"/>
      <c r="DQ202" s="922"/>
      <c r="DR202" s="923"/>
      <c r="DS202" s="923"/>
      <c r="DT202" s="923"/>
      <c r="DU202" s="923"/>
      <c r="DV202" s="923"/>
      <c r="DW202" s="924"/>
      <c r="DX202" s="950"/>
      <c r="DY202" s="947"/>
      <c r="DZ202" s="947"/>
      <c r="EA202" s="947"/>
      <c r="EB202" s="947"/>
      <c r="EC202" s="947"/>
      <c r="ED202" s="948"/>
      <c r="EE202" s="950"/>
      <c r="EF202" s="947"/>
      <c r="EG202" s="947"/>
      <c r="EH202" s="947"/>
      <c r="EI202" s="947"/>
      <c r="EJ202" s="947"/>
      <c r="EK202" s="947"/>
      <c r="EL202" s="947"/>
      <c r="EM202" s="948"/>
    </row>
    <row r="203" spans="1:143">
      <c r="A203" s="1138" t="s">
        <v>399</v>
      </c>
      <c r="B203" s="1139"/>
      <c r="C203" s="1139"/>
      <c r="D203" s="1140" t="s">
        <v>400</v>
      </c>
      <c r="E203" s="1141"/>
      <c r="F203" s="1141"/>
      <c r="G203" s="1141"/>
      <c r="H203" s="1141"/>
      <c r="I203" s="1141"/>
      <c r="J203" s="1141"/>
      <c r="K203" s="1141"/>
      <c r="L203" s="1141"/>
      <c r="M203" s="1141"/>
      <c r="N203" s="1141"/>
      <c r="O203" s="1141"/>
      <c r="P203" s="1141"/>
      <c r="Q203" s="1142"/>
      <c r="R203" s="1140" t="s">
        <v>401</v>
      </c>
      <c r="S203" s="1141"/>
      <c r="T203" s="1141"/>
      <c r="U203" s="1141"/>
      <c r="V203" s="1141"/>
      <c r="W203" s="1141"/>
      <c r="X203" s="1142"/>
      <c r="Y203" s="1140" t="s">
        <v>402</v>
      </c>
      <c r="Z203" s="1141"/>
      <c r="AA203" s="1141"/>
      <c r="AB203" s="1141"/>
      <c r="AC203" s="1141"/>
      <c r="AD203" s="1141"/>
      <c r="AE203" s="1142"/>
      <c r="AF203" s="1140" t="s">
        <v>403</v>
      </c>
      <c r="AG203" s="1141"/>
      <c r="AH203" s="1141"/>
      <c r="AI203" s="1141"/>
      <c r="AJ203" s="1141"/>
      <c r="AK203" s="1141"/>
      <c r="AL203" s="1142"/>
      <c r="AM203" s="1140" t="s">
        <v>404</v>
      </c>
      <c r="AN203" s="1141"/>
      <c r="AO203" s="1141"/>
      <c r="AP203" s="1141"/>
      <c r="AQ203" s="1141"/>
      <c r="AR203" s="1141"/>
      <c r="AS203" s="1141"/>
      <c r="AT203" s="1141"/>
      <c r="AU203" s="1142"/>
      <c r="AV203" s="592"/>
      <c r="AW203" s="1138" t="s">
        <v>399</v>
      </c>
      <c r="AX203" s="1139"/>
      <c r="AY203" s="1139"/>
      <c r="AZ203" s="1140" t="s">
        <v>400</v>
      </c>
      <c r="BA203" s="1141"/>
      <c r="BB203" s="1141"/>
      <c r="BC203" s="1141"/>
      <c r="BD203" s="1141"/>
      <c r="BE203" s="1141"/>
      <c r="BF203" s="1141"/>
      <c r="BG203" s="1141"/>
      <c r="BH203" s="1141"/>
      <c r="BI203" s="1141"/>
      <c r="BJ203" s="1141"/>
      <c r="BK203" s="1141"/>
      <c r="BL203" s="1141"/>
      <c r="BM203" s="1142"/>
      <c r="BN203" s="1140" t="s">
        <v>401</v>
      </c>
      <c r="BO203" s="1141"/>
      <c r="BP203" s="1141"/>
      <c r="BQ203" s="1141"/>
      <c r="BR203" s="1141"/>
      <c r="BS203" s="1141"/>
      <c r="BT203" s="1142"/>
      <c r="BU203" s="1140" t="s">
        <v>402</v>
      </c>
      <c r="BV203" s="1141"/>
      <c r="BW203" s="1141"/>
      <c r="BX203" s="1141"/>
      <c r="BY203" s="1141"/>
      <c r="BZ203" s="1141"/>
      <c r="CA203" s="1142"/>
      <c r="CB203" s="1140" t="s">
        <v>403</v>
      </c>
      <c r="CC203" s="1141"/>
      <c r="CD203" s="1141"/>
      <c r="CE203" s="1141"/>
      <c r="CF203" s="1141"/>
      <c r="CG203" s="1141"/>
      <c r="CH203" s="1142"/>
      <c r="CI203" s="1140" t="s">
        <v>404</v>
      </c>
      <c r="CJ203" s="1141"/>
      <c r="CK203" s="1141"/>
      <c r="CL203" s="1141"/>
      <c r="CM203" s="1141"/>
      <c r="CN203" s="1141"/>
      <c r="CO203" s="1141"/>
      <c r="CP203" s="1141"/>
      <c r="CQ203" s="1142"/>
      <c r="CR203" s="592"/>
      <c r="CS203" s="1138" t="s">
        <v>399</v>
      </c>
      <c r="CT203" s="1139"/>
      <c r="CU203" s="1139"/>
      <c r="CV203" s="1140" t="s">
        <v>400</v>
      </c>
      <c r="CW203" s="1141"/>
      <c r="CX203" s="1141"/>
      <c r="CY203" s="1141"/>
      <c r="CZ203" s="1141"/>
      <c r="DA203" s="1141"/>
      <c r="DB203" s="1141"/>
      <c r="DC203" s="1141"/>
      <c r="DD203" s="1141"/>
      <c r="DE203" s="1141"/>
      <c r="DF203" s="1141"/>
      <c r="DG203" s="1141"/>
      <c r="DH203" s="1141"/>
      <c r="DI203" s="1142"/>
      <c r="DJ203" s="1140" t="s">
        <v>401</v>
      </c>
      <c r="DK203" s="1141"/>
      <c r="DL203" s="1141"/>
      <c r="DM203" s="1141"/>
      <c r="DN203" s="1141"/>
      <c r="DO203" s="1141"/>
      <c r="DP203" s="1142"/>
      <c r="DQ203" s="1140" t="s">
        <v>402</v>
      </c>
      <c r="DR203" s="1141"/>
      <c r="DS203" s="1141"/>
      <c r="DT203" s="1141"/>
      <c r="DU203" s="1141"/>
      <c r="DV203" s="1141"/>
      <c r="DW203" s="1142"/>
      <c r="DX203" s="1140" t="s">
        <v>403</v>
      </c>
      <c r="DY203" s="1141"/>
      <c r="DZ203" s="1141"/>
      <c r="EA203" s="1141"/>
      <c r="EB203" s="1141"/>
      <c r="EC203" s="1141"/>
      <c r="ED203" s="1142"/>
      <c r="EE203" s="1140" t="s">
        <v>404</v>
      </c>
      <c r="EF203" s="1141"/>
      <c r="EG203" s="1141"/>
      <c r="EH203" s="1141"/>
      <c r="EI203" s="1141"/>
      <c r="EJ203" s="1141"/>
      <c r="EK203" s="1141"/>
      <c r="EL203" s="1141"/>
      <c r="EM203" s="1142"/>
    </row>
    <row r="204" spans="1:143">
      <c r="A204" s="967" t="s">
        <v>399</v>
      </c>
      <c r="B204" s="967"/>
      <c r="C204" s="967"/>
      <c r="D204" s="968">
        <f>I$16</f>
        <v>0</v>
      </c>
      <c r="E204" s="969"/>
      <c r="F204" s="969"/>
      <c r="G204" s="969"/>
      <c r="H204" s="969"/>
      <c r="I204" s="969"/>
      <c r="J204" s="969"/>
      <c r="K204" s="969"/>
      <c r="L204" s="969"/>
      <c r="M204" s="969"/>
      <c r="N204" s="969"/>
      <c r="O204" s="969"/>
      <c r="P204" s="969"/>
      <c r="Q204" s="970"/>
      <c r="R204" s="319"/>
      <c r="S204" s="320"/>
      <c r="T204" s="320"/>
      <c r="U204" s="320"/>
      <c r="V204" s="320"/>
      <c r="W204" s="320"/>
      <c r="X204" s="321"/>
      <c r="Y204" s="319"/>
      <c r="Z204" s="320"/>
      <c r="AA204" s="320"/>
      <c r="AB204" s="320"/>
      <c r="AC204" s="320"/>
      <c r="AD204" s="320"/>
      <c r="AE204" s="321"/>
      <c r="AF204" s="975">
        <f>I$13</f>
        <v>0</v>
      </c>
      <c r="AG204" s="976"/>
      <c r="AH204" s="976"/>
      <c r="AI204" s="976"/>
      <c r="AJ204" s="976"/>
      <c r="AK204" s="976"/>
      <c r="AL204" s="977"/>
      <c r="AM204" s="1101"/>
      <c r="AN204" s="1102"/>
      <c r="AO204" s="1102"/>
      <c r="AP204" s="1102"/>
      <c r="AQ204" s="1102"/>
      <c r="AR204" s="1102"/>
      <c r="AS204" s="1102"/>
      <c r="AT204" s="1102"/>
      <c r="AU204" s="1103"/>
      <c r="AV204" s="241"/>
      <c r="AW204" s="967" t="s">
        <v>399</v>
      </c>
      <c r="AX204" s="967"/>
      <c r="AY204" s="967"/>
      <c r="AZ204" s="968">
        <f>BE$16</f>
        <v>0</v>
      </c>
      <c r="BA204" s="969"/>
      <c r="BB204" s="969"/>
      <c r="BC204" s="969"/>
      <c r="BD204" s="969"/>
      <c r="BE204" s="969"/>
      <c r="BF204" s="969"/>
      <c r="BG204" s="969"/>
      <c r="BH204" s="969"/>
      <c r="BI204" s="969"/>
      <c r="BJ204" s="969"/>
      <c r="BK204" s="969"/>
      <c r="BL204" s="969"/>
      <c r="BM204" s="970"/>
      <c r="BN204" s="319"/>
      <c r="BO204" s="320"/>
      <c r="BP204" s="320"/>
      <c r="BQ204" s="320"/>
      <c r="BR204" s="320"/>
      <c r="BS204" s="320"/>
      <c r="BT204" s="321"/>
      <c r="BU204" s="319"/>
      <c r="BV204" s="320"/>
      <c r="BW204" s="320"/>
      <c r="BX204" s="320"/>
      <c r="BY204" s="320"/>
      <c r="BZ204" s="320"/>
      <c r="CA204" s="321"/>
      <c r="CB204" s="975">
        <f>BE$13</f>
        <v>0</v>
      </c>
      <c r="CC204" s="976"/>
      <c r="CD204" s="976"/>
      <c r="CE204" s="976"/>
      <c r="CF204" s="976"/>
      <c r="CG204" s="976"/>
      <c r="CH204" s="977"/>
      <c r="CI204" s="1101"/>
      <c r="CJ204" s="1102"/>
      <c r="CK204" s="1102"/>
      <c r="CL204" s="1102"/>
      <c r="CM204" s="1102"/>
      <c r="CN204" s="1102"/>
      <c r="CO204" s="1102"/>
      <c r="CP204" s="1102"/>
      <c r="CQ204" s="1103"/>
      <c r="CR204" s="241"/>
      <c r="CS204" s="967" t="s">
        <v>399</v>
      </c>
      <c r="CT204" s="967"/>
      <c r="CU204" s="967"/>
      <c r="CV204" s="968">
        <f>DA$16</f>
        <v>0</v>
      </c>
      <c r="CW204" s="969"/>
      <c r="CX204" s="969"/>
      <c r="CY204" s="969"/>
      <c r="CZ204" s="969"/>
      <c r="DA204" s="969"/>
      <c r="DB204" s="969"/>
      <c r="DC204" s="969"/>
      <c r="DD204" s="969"/>
      <c r="DE204" s="969"/>
      <c r="DF204" s="969"/>
      <c r="DG204" s="969"/>
      <c r="DH204" s="969"/>
      <c r="DI204" s="970"/>
      <c r="DJ204" s="319"/>
      <c r="DK204" s="320"/>
      <c r="DL204" s="320"/>
      <c r="DM204" s="320"/>
      <c r="DN204" s="320"/>
      <c r="DO204" s="320"/>
      <c r="DP204" s="321"/>
      <c r="DQ204" s="319"/>
      <c r="DR204" s="320"/>
      <c r="DS204" s="320"/>
      <c r="DT204" s="320"/>
      <c r="DU204" s="320"/>
      <c r="DV204" s="320"/>
      <c r="DW204" s="321"/>
      <c r="DX204" s="975">
        <f>DA$13</f>
        <v>0</v>
      </c>
      <c r="DY204" s="976"/>
      <c r="DZ204" s="976"/>
      <c r="EA204" s="976"/>
      <c r="EB204" s="976"/>
      <c r="EC204" s="976"/>
      <c r="ED204" s="977"/>
      <c r="EE204" s="1101"/>
      <c r="EF204" s="1102"/>
      <c r="EG204" s="1102"/>
      <c r="EH204" s="1102"/>
      <c r="EI204" s="1102"/>
      <c r="EJ204" s="1102"/>
      <c r="EK204" s="1102"/>
      <c r="EL204" s="1102"/>
      <c r="EM204" s="1103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75">
        <f>SUM(AF204:AL204)</f>
        <v>0</v>
      </c>
      <c r="AG205" s="976"/>
      <c r="AH205" s="976"/>
      <c r="AI205" s="976"/>
      <c r="AJ205" s="976"/>
      <c r="AK205" s="976"/>
      <c r="AL205" s="977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75">
        <f>SUM(CB204:CH204)</f>
        <v>0</v>
      </c>
      <c r="CC205" s="976"/>
      <c r="CD205" s="976"/>
      <c r="CE205" s="976"/>
      <c r="CF205" s="976"/>
      <c r="CG205" s="976"/>
      <c r="CH205" s="977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75">
        <f>SUM(DX204:ED204)</f>
        <v>0</v>
      </c>
      <c r="DY205" s="976"/>
      <c r="DZ205" s="976"/>
      <c r="EA205" s="976"/>
      <c r="EB205" s="976"/>
      <c r="EC205" s="976"/>
      <c r="ED205" s="977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41"/>
      <c r="G207" s="81"/>
      <c r="H207" s="241"/>
      <c r="I207" s="241"/>
      <c r="J207" s="81" t="s">
        <v>392</v>
      </c>
      <c r="K207" s="81"/>
      <c r="L207" s="81"/>
      <c r="M207" s="81"/>
      <c r="N207" s="81"/>
      <c r="O207" s="81"/>
      <c r="P207" s="981"/>
      <c r="Q207" s="982"/>
      <c r="R207" s="982"/>
      <c r="S207" s="982"/>
      <c r="T207" s="982"/>
      <c r="U207" s="982"/>
      <c r="V207" s="982"/>
      <c r="W207" s="982"/>
      <c r="X207" s="982"/>
      <c r="Y207" s="982"/>
      <c r="Z207" s="982"/>
      <c r="AA207" s="982"/>
      <c r="AB207" s="982"/>
      <c r="AC207" s="982"/>
      <c r="AD207" s="982"/>
      <c r="AE207" s="982"/>
      <c r="AF207" s="982"/>
      <c r="AG207" s="982"/>
      <c r="AH207" s="982"/>
      <c r="AI207" s="982"/>
      <c r="AJ207" s="982"/>
      <c r="AK207" s="982"/>
      <c r="AL207" s="983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 t="s">
        <v>391</v>
      </c>
      <c r="AX207" s="81"/>
      <c r="AY207" s="81"/>
      <c r="AZ207" s="81"/>
      <c r="BA207" s="81"/>
      <c r="BB207" s="241"/>
      <c r="BC207" s="81"/>
      <c r="BD207" s="241"/>
      <c r="BE207" s="241"/>
      <c r="BF207" s="81" t="s">
        <v>392</v>
      </c>
      <c r="BG207" s="81"/>
      <c r="BH207" s="81"/>
      <c r="BI207" s="81"/>
      <c r="BJ207" s="81"/>
      <c r="BK207" s="81"/>
      <c r="BL207" s="981"/>
      <c r="BM207" s="982"/>
      <c r="BN207" s="982"/>
      <c r="BO207" s="982"/>
      <c r="BP207" s="982"/>
      <c r="BQ207" s="982"/>
      <c r="BR207" s="982"/>
      <c r="BS207" s="982"/>
      <c r="BT207" s="982"/>
      <c r="BU207" s="982"/>
      <c r="BV207" s="982"/>
      <c r="BW207" s="982"/>
      <c r="BX207" s="982"/>
      <c r="BY207" s="982"/>
      <c r="BZ207" s="982"/>
      <c r="CA207" s="982"/>
      <c r="CB207" s="982"/>
      <c r="CC207" s="982"/>
      <c r="CD207" s="982"/>
      <c r="CE207" s="982"/>
      <c r="CF207" s="982"/>
      <c r="CG207" s="982"/>
      <c r="CH207" s="983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 t="s">
        <v>391</v>
      </c>
      <c r="CT207" s="81"/>
      <c r="CU207" s="81"/>
      <c r="CV207" s="81"/>
      <c r="CW207" s="81"/>
      <c r="CX207" s="241"/>
      <c r="CY207" s="81"/>
      <c r="CZ207" s="241"/>
      <c r="DA207" s="241"/>
      <c r="DB207" s="81" t="s">
        <v>392</v>
      </c>
      <c r="DC207" s="81"/>
      <c r="DD207" s="81"/>
      <c r="DE207" s="81"/>
      <c r="DF207" s="81"/>
      <c r="DG207" s="81"/>
      <c r="DH207" s="981"/>
      <c r="DI207" s="982"/>
      <c r="DJ207" s="982"/>
      <c r="DK207" s="982"/>
      <c r="DL207" s="982"/>
      <c r="DM207" s="982"/>
      <c r="DN207" s="982"/>
      <c r="DO207" s="982"/>
      <c r="DP207" s="982"/>
      <c r="DQ207" s="982"/>
      <c r="DR207" s="982"/>
      <c r="DS207" s="982"/>
      <c r="DT207" s="982"/>
      <c r="DU207" s="982"/>
      <c r="DV207" s="982"/>
      <c r="DW207" s="982"/>
      <c r="DX207" s="982"/>
      <c r="DY207" s="982"/>
      <c r="DZ207" s="982"/>
      <c r="EA207" s="982"/>
      <c r="EB207" s="982"/>
      <c r="EC207" s="982"/>
      <c r="ED207" s="983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4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41"/>
      <c r="AW208" s="81"/>
      <c r="AX208" s="81"/>
      <c r="AY208" s="81"/>
      <c r="AZ208" s="81"/>
      <c r="BA208" s="81"/>
      <c r="BB208" s="81"/>
      <c r="BC208" s="81"/>
      <c r="BD208" s="81"/>
      <c r="BE208" s="241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41"/>
      <c r="CS208" s="81"/>
      <c r="CT208" s="81"/>
      <c r="CU208" s="81"/>
      <c r="CV208" s="81"/>
      <c r="CW208" s="81"/>
      <c r="CX208" s="81"/>
      <c r="CY208" s="81"/>
      <c r="CZ208" s="81"/>
      <c r="DA208" s="241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41"/>
      <c r="G209" s="81"/>
      <c r="H209" s="241"/>
      <c r="I209" s="241"/>
      <c r="J209" s="81" t="s">
        <v>393</v>
      </c>
      <c r="K209" s="81"/>
      <c r="L209" s="81"/>
      <c r="M209" s="81"/>
      <c r="N209" s="81"/>
      <c r="O209" s="81"/>
      <c r="P209" s="981"/>
      <c r="Q209" s="982"/>
      <c r="R209" s="982"/>
      <c r="S209" s="982"/>
      <c r="T209" s="982"/>
      <c r="U209" s="982"/>
      <c r="V209" s="982"/>
      <c r="W209" s="982"/>
      <c r="X209" s="982"/>
      <c r="Y209" s="982"/>
      <c r="Z209" s="982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3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241"/>
      <c r="BC209" s="81"/>
      <c r="BD209" s="241"/>
      <c r="BE209" s="241"/>
      <c r="BF209" s="81" t="s">
        <v>393</v>
      </c>
      <c r="BG209" s="81"/>
      <c r="BH209" s="81"/>
      <c r="BI209" s="81"/>
      <c r="BJ209" s="81"/>
      <c r="BK209" s="81"/>
      <c r="BL209" s="981"/>
      <c r="BM209" s="982"/>
      <c r="BN209" s="982"/>
      <c r="BO209" s="982"/>
      <c r="BP209" s="982"/>
      <c r="BQ209" s="982"/>
      <c r="BR209" s="982"/>
      <c r="BS209" s="982"/>
      <c r="BT209" s="982"/>
      <c r="BU209" s="982"/>
      <c r="BV209" s="982"/>
      <c r="BW209" s="982"/>
      <c r="BX209" s="982"/>
      <c r="BY209" s="982"/>
      <c r="BZ209" s="982"/>
      <c r="CA209" s="982"/>
      <c r="CB209" s="982"/>
      <c r="CC209" s="982"/>
      <c r="CD209" s="982"/>
      <c r="CE209" s="982"/>
      <c r="CF209" s="982"/>
      <c r="CG209" s="982"/>
      <c r="CH209" s="983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241"/>
      <c r="CY209" s="81"/>
      <c r="CZ209" s="241"/>
      <c r="DA209" s="241"/>
      <c r="DB209" s="81" t="s">
        <v>393</v>
      </c>
      <c r="DC209" s="81"/>
      <c r="DD209" s="81"/>
      <c r="DE209" s="81"/>
      <c r="DF209" s="81"/>
      <c r="DG209" s="81"/>
      <c r="DH209" s="981"/>
      <c r="DI209" s="982"/>
      <c r="DJ209" s="982"/>
      <c r="DK209" s="982"/>
      <c r="DL209" s="982"/>
      <c r="DM209" s="982"/>
      <c r="DN209" s="982"/>
      <c r="DO209" s="982"/>
      <c r="DP209" s="982"/>
      <c r="DQ209" s="982"/>
      <c r="DR209" s="982"/>
      <c r="DS209" s="982"/>
      <c r="DT209" s="982"/>
      <c r="DU209" s="982"/>
      <c r="DV209" s="982"/>
      <c r="DW209" s="982"/>
      <c r="DX209" s="982"/>
      <c r="DY209" s="982"/>
      <c r="DZ209" s="982"/>
      <c r="EA209" s="982"/>
      <c r="EB209" s="982"/>
      <c r="EC209" s="982"/>
      <c r="ED209" s="983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41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41"/>
      <c r="AW210" s="81"/>
      <c r="AX210" s="81"/>
      <c r="AY210" s="81"/>
      <c r="AZ210" s="81"/>
      <c r="BA210" s="81"/>
      <c r="BB210" s="81"/>
      <c r="BC210" s="81"/>
      <c r="BD210" s="81"/>
      <c r="BE210" s="241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41"/>
      <c r="CS210" s="81"/>
      <c r="CT210" s="81"/>
      <c r="CU210" s="81"/>
      <c r="CV210" s="81"/>
      <c r="CW210" s="81"/>
      <c r="CX210" s="81"/>
      <c r="CY210" s="81"/>
      <c r="CZ210" s="81"/>
      <c r="DA210" s="241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41"/>
      <c r="I211" s="241"/>
      <c r="J211" s="81" t="s">
        <v>394</v>
      </c>
      <c r="K211" s="81"/>
      <c r="L211" s="81"/>
      <c r="M211" s="81"/>
      <c r="N211" s="81"/>
      <c r="O211" s="81"/>
      <c r="P211" s="981"/>
      <c r="Q211" s="982"/>
      <c r="R211" s="982"/>
      <c r="S211" s="982"/>
      <c r="T211" s="982"/>
      <c r="U211" s="982"/>
      <c r="V211" s="982"/>
      <c r="W211" s="982"/>
      <c r="X211" s="982"/>
      <c r="Y211" s="982"/>
      <c r="Z211" s="982"/>
      <c r="AA211" s="982"/>
      <c r="AB211" s="982"/>
      <c r="AC211" s="982"/>
      <c r="AD211" s="982"/>
      <c r="AE211" s="982"/>
      <c r="AF211" s="982"/>
      <c r="AG211" s="982"/>
      <c r="AH211" s="982"/>
      <c r="AI211" s="982"/>
      <c r="AJ211" s="982"/>
      <c r="AK211" s="982"/>
      <c r="AL211" s="983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241"/>
      <c r="BE211" s="241"/>
      <c r="BF211" s="81" t="s">
        <v>394</v>
      </c>
      <c r="BG211" s="81"/>
      <c r="BH211" s="81"/>
      <c r="BI211" s="81"/>
      <c r="BJ211" s="81"/>
      <c r="BK211" s="81"/>
      <c r="BL211" s="981"/>
      <c r="BM211" s="982"/>
      <c r="BN211" s="982"/>
      <c r="BO211" s="982"/>
      <c r="BP211" s="982"/>
      <c r="BQ211" s="982"/>
      <c r="BR211" s="982"/>
      <c r="BS211" s="982"/>
      <c r="BT211" s="982"/>
      <c r="BU211" s="982"/>
      <c r="BV211" s="982"/>
      <c r="BW211" s="982"/>
      <c r="BX211" s="982"/>
      <c r="BY211" s="982"/>
      <c r="BZ211" s="982"/>
      <c r="CA211" s="982"/>
      <c r="CB211" s="982"/>
      <c r="CC211" s="982"/>
      <c r="CD211" s="982"/>
      <c r="CE211" s="982"/>
      <c r="CF211" s="982"/>
      <c r="CG211" s="982"/>
      <c r="CH211" s="983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241"/>
      <c r="DA211" s="241"/>
      <c r="DB211" s="81" t="s">
        <v>394</v>
      </c>
      <c r="DC211" s="81"/>
      <c r="DD211" s="81"/>
      <c r="DE211" s="81"/>
      <c r="DF211" s="81"/>
      <c r="DG211" s="81"/>
      <c r="DH211" s="981"/>
      <c r="DI211" s="982"/>
      <c r="DJ211" s="982"/>
      <c r="DK211" s="982"/>
      <c r="DL211" s="982"/>
      <c r="DM211" s="982"/>
      <c r="DN211" s="982"/>
      <c r="DO211" s="982"/>
      <c r="DP211" s="982"/>
      <c r="DQ211" s="982"/>
      <c r="DR211" s="982"/>
      <c r="DS211" s="982"/>
      <c r="DT211" s="982"/>
      <c r="DU211" s="982"/>
      <c r="DV211" s="982"/>
      <c r="DW211" s="982"/>
      <c r="DX211" s="982"/>
      <c r="DY211" s="982"/>
      <c r="DZ211" s="982"/>
      <c r="EA211" s="982"/>
      <c r="EB211" s="982"/>
      <c r="EC211" s="982"/>
      <c r="ED211" s="983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4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41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41"/>
      <c r="D213" s="241"/>
      <c r="E213" s="916"/>
      <c r="F213" s="916"/>
      <c r="G213" s="916"/>
      <c r="H213" s="332"/>
      <c r="I213" s="916"/>
      <c r="J213" s="916"/>
      <c r="K213" s="916"/>
      <c r="L213" s="916"/>
      <c r="M213" s="916"/>
      <c r="N213" s="916"/>
      <c r="O213" s="916"/>
      <c r="P213" s="916"/>
      <c r="Q213" s="916"/>
      <c r="R213" s="916"/>
      <c r="S213" s="916"/>
      <c r="T213" s="916"/>
      <c r="U213" s="916"/>
      <c r="V213" s="916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 t="s">
        <v>395</v>
      </c>
      <c r="AX213" s="81"/>
      <c r="AY213" s="241"/>
      <c r="AZ213" s="241"/>
      <c r="BA213" s="916"/>
      <c r="BB213" s="916"/>
      <c r="BC213" s="916"/>
      <c r="BD213" s="332"/>
      <c r="BE213" s="916"/>
      <c r="BF213" s="916"/>
      <c r="BG213" s="916"/>
      <c r="BH213" s="916"/>
      <c r="BI213" s="916"/>
      <c r="BJ213" s="916"/>
      <c r="BK213" s="916"/>
      <c r="BL213" s="916"/>
      <c r="BM213" s="916"/>
      <c r="BN213" s="916"/>
      <c r="BO213" s="916"/>
      <c r="BP213" s="916"/>
      <c r="BQ213" s="916"/>
      <c r="BR213" s="916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 t="s">
        <v>395</v>
      </c>
      <c r="CT213" s="81"/>
      <c r="CU213" s="241"/>
      <c r="CV213" s="241"/>
      <c r="CW213" s="916"/>
      <c r="CX213" s="916"/>
      <c r="CY213" s="916"/>
      <c r="CZ213" s="332"/>
      <c r="DA213" s="916"/>
      <c r="DB213" s="916"/>
      <c r="DC213" s="916"/>
      <c r="DD213" s="916"/>
      <c r="DE213" s="916"/>
      <c r="DF213" s="916"/>
      <c r="DG213" s="916"/>
      <c r="DH213" s="916"/>
      <c r="DI213" s="916"/>
      <c r="DJ213" s="916"/>
      <c r="DK213" s="916"/>
      <c r="DL213" s="916"/>
      <c r="DM213" s="916"/>
      <c r="DN213" s="916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41"/>
      <c r="D214" s="241"/>
      <c r="E214" s="988" t="s">
        <v>5</v>
      </c>
      <c r="F214" s="988"/>
      <c r="G214" s="988"/>
      <c r="H214" s="241"/>
      <c r="I214" s="988" t="s">
        <v>6</v>
      </c>
      <c r="J214" s="988"/>
      <c r="K214" s="988"/>
      <c r="L214" s="988"/>
      <c r="M214" s="988"/>
      <c r="N214" s="988"/>
      <c r="O214" s="988"/>
      <c r="P214" s="988"/>
      <c r="Q214" s="988"/>
      <c r="R214" s="988"/>
      <c r="S214" s="988"/>
      <c r="T214" s="988"/>
      <c r="U214" s="988"/>
      <c r="V214" s="988"/>
      <c r="W214" s="8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81"/>
      <c r="AQ214" s="81"/>
      <c r="AR214" s="81"/>
      <c r="AS214" s="81"/>
      <c r="AT214" s="81"/>
      <c r="AU214" s="97"/>
      <c r="AV214" s="241"/>
      <c r="AW214" s="81"/>
      <c r="AX214" s="81"/>
      <c r="AY214" s="241"/>
      <c r="AZ214" s="241"/>
      <c r="BA214" s="988" t="s">
        <v>5</v>
      </c>
      <c r="BB214" s="988"/>
      <c r="BC214" s="988"/>
      <c r="BD214" s="241"/>
      <c r="BE214" s="988" t="s">
        <v>6</v>
      </c>
      <c r="BF214" s="988"/>
      <c r="BG214" s="988"/>
      <c r="BH214" s="988"/>
      <c r="BI214" s="988"/>
      <c r="BJ214" s="988"/>
      <c r="BK214" s="988"/>
      <c r="BL214" s="988"/>
      <c r="BM214" s="988"/>
      <c r="BN214" s="988"/>
      <c r="BO214" s="988"/>
      <c r="BP214" s="988"/>
      <c r="BQ214" s="988"/>
      <c r="BR214" s="988"/>
      <c r="BS214" s="81"/>
      <c r="BT214" s="241"/>
      <c r="BU214" s="241"/>
      <c r="BV214" s="241"/>
      <c r="BW214" s="241"/>
      <c r="BX214" s="241"/>
      <c r="BY214" s="241"/>
      <c r="BZ214" s="241"/>
      <c r="CA214" s="241"/>
      <c r="CB214" s="241"/>
      <c r="CC214" s="241"/>
      <c r="CD214" s="241"/>
      <c r="CE214" s="241"/>
      <c r="CF214" s="241"/>
      <c r="CG214" s="241"/>
      <c r="CH214" s="241"/>
      <c r="CI214" s="241"/>
      <c r="CJ214" s="241"/>
      <c r="CK214" s="241"/>
      <c r="CL214" s="81"/>
      <c r="CM214" s="81"/>
      <c r="CN214" s="81"/>
      <c r="CO214" s="81"/>
      <c r="CP214" s="81"/>
      <c r="CQ214" s="97"/>
      <c r="CR214" s="241"/>
      <c r="CS214" s="81"/>
      <c r="CT214" s="81"/>
      <c r="CU214" s="241"/>
      <c r="CV214" s="241"/>
      <c r="CW214" s="988" t="s">
        <v>5</v>
      </c>
      <c r="CX214" s="988"/>
      <c r="CY214" s="988"/>
      <c r="CZ214" s="241"/>
      <c r="DA214" s="988" t="s">
        <v>6</v>
      </c>
      <c r="DB214" s="988"/>
      <c r="DC214" s="988"/>
      <c r="DD214" s="988"/>
      <c r="DE214" s="988"/>
      <c r="DF214" s="988"/>
      <c r="DG214" s="988"/>
      <c r="DH214" s="988"/>
      <c r="DI214" s="988"/>
      <c r="DJ214" s="988"/>
      <c r="DK214" s="988"/>
      <c r="DL214" s="988"/>
      <c r="DM214" s="988"/>
      <c r="DN214" s="988"/>
      <c r="DO214" s="81"/>
      <c r="DP214" s="241"/>
      <c r="DQ214" s="241"/>
      <c r="DR214" s="241"/>
      <c r="DS214" s="241"/>
      <c r="DT214" s="241"/>
      <c r="DU214" s="241"/>
      <c r="DV214" s="241"/>
      <c r="DW214" s="241"/>
      <c r="DX214" s="241"/>
      <c r="DY214" s="241"/>
      <c r="DZ214" s="241"/>
      <c r="EA214" s="241"/>
      <c r="EB214" s="241"/>
      <c r="EC214" s="241"/>
      <c r="ED214" s="241"/>
      <c r="EE214" s="241"/>
      <c r="EF214" s="241"/>
      <c r="EG214" s="241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18"/>
      <c r="C215" s="987" t="s">
        <v>179</v>
      </c>
      <c r="D215" s="987"/>
      <c r="E215" s="908"/>
      <c r="F215" s="908"/>
      <c r="G215" s="908"/>
      <c r="H215" s="986"/>
      <c r="I215" s="986"/>
      <c r="J215" s="912"/>
      <c r="K215" s="912"/>
      <c r="L215" s="912"/>
      <c r="M215" s="984" t="s">
        <v>180</v>
      </c>
      <c r="N215" s="98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130" t="s">
        <v>179</v>
      </c>
      <c r="AX215" s="318"/>
      <c r="AY215" s="987" t="s">
        <v>179</v>
      </c>
      <c r="AZ215" s="987"/>
      <c r="BA215" s="908"/>
      <c r="BB215" s="908"/>
      <c r="BC215" s="908"/>
      <c r="BD215" s="986"/>
      <c r="BE215" s="986"/>
      <c r="BF215" s="912"/>
      <c r="BG215" s="912"/>
      <c r="BH215" s="912"/>
      <c r="BI215" s="984" t="s">
        <v>180</v>
      </c>
      <c r="BJ215" s="98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130" t="s">
        <v>179</v>
      </c>
      <c r="CT215" s="318"/>
      <c r="CU215" s="987" t="s">
        <v>179</v>
      </c>
      <c r="CV215" s="987"/>
      <c r="CW215" s="908"/>
      <c r="CX215" s="908"/>
      <c r="CY215" s="908"/>
      <c r="CZ215" s="986"/>
      <c r="DA215" s="986"/>
      <c r="DB215" s="912"/>
      <c r="DC215" s="912"/>
      <c r="DD215" s="912"/>
      <c r="DE215" s="984" t="s">
        <v>180</v>
      </c>
      <c r="DF215" s="98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109" t="s">
        <v>140</v>
      </c>
      <c r="F217" s="1109"/>
      <c r="G217" s="1109"/>
      <c r="H217" s="1109"/>
      <c r="I217" s="1109"/>
      <c r="J217" s="81"/>
      <c r="K217" s="81"/>
      <c r="L217" s="911"/>
      <c r="M217" s="911"/>
      <c r="N217" s="911"/>
      <c r="O217" s="911"/>
      <c r="P217" s="911"/>
      <c r="Q217" s="911"/>
      <c r="R217" s="911"/>
      <c r="S217" s="911"/>
      <c r="T217" s="911"/>
      <c r="U217" s="911"/>
      <c r="V217" s="1110" t="e">
        <f>I$9</f>
        <v>#N/A</v>
      </c>
      <c r="W217" s="914"/>
      <c r="X217" s="914"/>
      <c r="Y217" s="914"/>
      <c r="Z217" s="914"/>
      <c r="AA217" s="914"/>
      <c r="AB217" s="914"/>
      <c r="AC217" s="914"/>
      <c r="AD217" s="914"/>
      <c r="AE217" s="914"/>
      <c r="AF217" s="914"/>
      <c r="AG217" s="914"/>
      <c r="AH217" s="330"/>
      <c r="AI217" s="330"/>
      <c r="AJ217" s="330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 t="s">
        <v>396</v>
      </c>
      <c r="AX217" s="81"/>
      <c r="AY217" s="81"/>
      <c r="AZ217" s="81"/>
      <c r="BA217" s="1109" t="s">
        <v>140</v>
      </c>
      <c r="BB217" s="1109"/>
      <c r="BC217" s="1109"/>
      <c r="BD217" s="1109"/>
      <c r="BE217" s="1109"/>
      <c r="BF217" s="81"/>
      <c r="BG217" s="81"/>
      <c r="BH217" s="911"/>
      <c r="BI217" s="911"/>
      <c r="BJ217" s="911"/>
      <c r="BK217" s="911"/>
      <c r="BL217" s="911"/>
      <c r="BM217" s="911"/>
      <c r="BN217" s="911"/>
      <c r="BO217" s="911"/>
      <c r="BP217" s="911"/>
      <c r="BQ217" s="911"/>
      <c r="BR217" s="1110" t="e">
        <f>BE$9</f>
        <v>#N/A</v>
      </c>
      <c r="BS217" s="914"/>
      <c r="BT217" s="914"/>
      <c r="BU217" s="914"/>
      <c r="BV217" s="914"/>
      <c r="BW217" s="914"/>
      <c r="BX217" s="914"/>
      <c r="BY217" s="914"/>
      <c r="BZ217" s="914"/>
      <c r="CA217" s="914"/>
      <c r="CB217" s="914"/>
      <c r="CC217" s="914"/>
      <c r="CD217" s="330"/>
      <c r="CE217" s="330"/>
      <c r="CF217" s="330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 t="s">
        <v>396</v>
      </c>
      <c r="CT217" s="81"/>
      <c r="CU217" s="81"/>
      <c r="CV217" s="81"/>
      <c r="CW217" s="1109" t="s">
        <v>140</v>
      </c>
      <c r="CX217" s="1109"/>
      <c r="CY217" s="1109"/>
      <c r="CZ217" s="1109"/>
      <c r="DA217" s="1109"/>
      <c r="DB217" s="81"/>
      <c r="DC217" s="81"/>
      <c r="DD217" s="911"/>
      <c r="DE217" s="911"/>
      <c r="DF217" s="911"/>
      <c r="DG217" s="911"/>
      <c r="DH217" s="911"/>
      <c r="DI217" s="911"/>
      <c r="DJ217" s="911"/>
      <c r="DK217" s="911"/>
      <c r="DL217" s="911"/>
      <c r="DM217" s="911"/>
      <c r="DN217" s="1110" t="e">
        <f>DA$9</f>
        <v>#N/A</v>
      </c>
      <c r="DO217" s="914"/>
      <c r="DP217" s="914"/>
      <c r="DQ217" s="914"/>
      <c r="DR217" s="914"/>
      <c r="DS217" s="914"/>
      <c r="DT217" s="914"/>
      <c r="DU217" s="914"/>
      <c r="DV217" s="914"/>
      <c r="DW217" s="914"/>
      <c r="DX217" s="914"/>
      <c r="DY217" s="914"/>
      <c r="DZ217" s="330"/>
      <c r="EA217" s="330"/>
      <c r="EB217" s="330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88"/>
      <c r="F218" s="988"/>
      <c r="G218" s="988"/>
      <c r="H218" s="988"/>
      <c r="I218" s="988"/>
      <c r="J218" s="81"/>
      <c r="K218" s="81"/>
      <c r="L218" s="988" t="s">
        <v>5</v>
      </c>
      <c r="M218" s="988"/>
      <c r="N218" s="988"/>
      <c r="O218" s="988"/>
      <c r="P218" s="988"/>
      <c r="Q218" s="988"/>
      <c r="R218" s="988"/>
      <c r="S218" s="988"/>
      <c r="T218" s="988"/>
      <c r="U218" s="988"/>
      <c r="V218" s="988"/>
      <c r="W218" s="988"/>
      <c r="X218" s="988"/>
      <c r="Y218" s="988"/>
      <c r="Z218" s="988"/>
      <c r="AA218" s="988"/>
      <c r="AB218" s="988"/>
      <c r="AC218" s="988"/>
      <c r="AD218" s="988"/>
      <c r="AE218" s="988"/>
      <c r="AF218" s="988"/>
      <c r="AG218" s="988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1"/>
      <c r="AX218" s="81"/>
      <c r="AY218" s="81"/>
      <c r="AZ218" s="81"/>
      <c r="BA218" s="988"/>
      <c r="BB218" s="988"/>
      <c r="BC218" s="988"/>
      <c r="BD218" s="988"/>
      <c r="BE218" s="988"/>
      <c r="BF218" s="81"/>
      <c r="BG218" s="81"/>
      <c r="BH218" s="988" t="s">
        <v>5</v>
      </c>
      <c r="BI218" s="988"/>
      <c r="BJ218" s="988"/>
      <c r="BK218" s="988"/>
      <c r="BL218" s="988"/>
      <c r="BM218" s="988"/>
      <c r="BN218" s="988"/>
      <c r="BO218" s="988"/>
      <c r="BP218" s="988"/>
      <c r="BQ218" s="988"/>
      <c r="BR218" s="988"/>
      <c r="BS218" s="988"/>
      <c r="BT218" s="988"/>
      <c r="BU218" s="988"/>
      <c r="BV218" s="988"/>
      <c r="BW218" s="988"/>
      <c r="BX218" s="988"/>
      <c r="BY218" s="988"/>
      <c r="BZ218" s="988"/>
      <c r="CA218" s="988"/>
      <c r="CB218" s="988"/>
      <c r="CC218" s="988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1"/>
      <c r="CT218" s="81"/>
      <c r="CU218" s="81"/>
      <c r="CV218" s="81"/>
      <c r="CW218" s="988"/>
      <c r="CX218" s="988"/>
      <c r="CY218" s="988"/>
      <c r="CZ218" s="988"/>
      <c r="DA218" s="988"/>
      <c r="DB218" s="81"/>
      <c r="DC218" s="81"/>
      <c r="DD218" s="988" t="s">
        <v>5</v>
      </c>
      <c r="DE218" s="988"/>
      <c r="DF218" s="988"/>
      <c r="DG218" s="988"/>
      <c r="DH218" s="988"/>
      <c r="DI218" s="988"/>
      <c r="DJ218" s="988"/>
      <c r="DK218" s="988"/>
      <c r="DL218" s="988"/>
      <c r="DM218" s="988"/>
      <c r="DN218" s="988"/>
      <c r="DO218" s="988"/>
      <c r="DP218" s="988"/>
      <c r="DQ218" s="988"/>
      <c r="DR218" s="988"/>
      <c r="DS218" s="988"/>
      <c r="DT218" s="988"/>
      <c r="DU218" s="988"/>
      <c r="DV218" s="988"/>
      <c r="DW218" s="988"/>
      <c r="DX218" s="988"/>
      <c r="DY218" s="988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18"/>
      <c r="C219" s="987" t="s">
        <v>179</v>
      </c>
      <c r="D219" s="987"/>
      <c r="E219" s="908"/>
      <c r="F219" s="908"/>
      <c r="G219" s="908"/>
      <c r="H219" s="986"/>
      <c r="I219" s="986"/>
      <c r="J219" s="912"/>
      <c r="K219" s="912"/>
      <c r="L219" s="912"/>
      <c r="M219" s="984" t="s">
        <v>180</v>
      </c>
      <c r="N219" s="98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 t="s">
        <v>179</v>
      </c>
      <c r="AX219" s="318"/>
      <c r="AY219" s="987" t="s">
        <v>179</v>
      </c>
      <c r="AZ219" s="987"/>
      <c r="BA219" s="908"/>
      <c r="BB219" s="908"/>
      <c r="BC219" s="908"/>
      <c r="BD219" s="986"/>
      <c r="BE219" s="986"/>
      <c r="BF219" s="912"/>
      <c r="BG219" s="912"/>
      <c r="BH219" s="912"/>
      <c r="BI219" s="984" t="s">
        <v>180</v>
      </c>
      <c r="BJ219" s="98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 t="s">
        <v>179</v>
      </c>
      <c r="CT219" s="318"/>
      <c r="CU219" s="987" t="s">
        <v>179</v>
      </c>
      <c r="CV219" s="987"/>
      <c r="CW219" s="908"/>
      <c r="CX219" s="908"/>
      <c r="CY219" s="908"/>
      <c r="CZ219" s="986"/>
      <c r="DA219" s="986"/>
      <c r="DB219" s="912"/>
      <c r="DC219" s="912"/>
      <c r="DD219" s="912"/>
      <c r="DE219" s="984" t="s">
        <v>180</v>
      </c>
      <c r="DF219" s="98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16"/>
      <c r="F221" s="916"/>
      <c r="G221" s="916"/>
      <c r="H221" s="916"/>
      <c r="I221" s="81"/>
      <c r="J221" s="81"/>
      <c r="K221" s="916"/>
      <c r="L221" s="916"/>
      <c r="M221" s="916"/>
      <c r="N221" s="916"/>
      <c r="O221" s="916"/>
      <c r="P221" s="916"/>
      <c r="Q221" s="916"/>
      <c r="R221" s="916"/>
      <c r="S221" s="916"/>
      <c r="T221" s="916"/>
      <c r="U221" s="916"/>
      <c r="V221" s="916"/>
      <c r="W221" s="916"/>
      <c r="X221" s="916"/>
      <c r="Y221" s="916"/>
      <c r="Z221" s="916"/>
      <c r="AA221" s="916"/>
      <c r="AB221" s="916"/>
      <c r="AC221" s="916"/>
      <c r="AD221" s="916"/>
      <c r="AE221" s="916"/>
      <c r="AF221" s="916"/>
      <c r="AG221" s="916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 t="s">
        <v>397</v>
      </c>
      <c r="AX221" s="81"/>
      <c r="AY221" s="81"/>
      <c r="AZ221" s="81"/>
      <c r="BA221" s="916"/>
      <c r="BB221" s="916"/>
      <c r="BC221" s="916"/>
      <c r="BD221" s="916"/>
      <c r="BE221" s="81"/>
      <c r="BF221" s="81"/>
      <c r="BG221" s="916"/>
      <c r="BH221" s="916"/>
      <c r="BI221" s="916"/>
      <c r="BJ221" s="916"/>
      <c r="BK221" s="916"/>
      <c r="BL221" s="916"/>
      <c r="BM221" s="916"/>
      <c r="BN221" s="916"/>
      <c r="BO221" s="916"/>
      <c r="BP221" s="916"/>
      <c r="BQ221" s="916"/>
      <c r="BR221" s="916"/>
      <c r="BS221" s="916"/>
      <c r="BT221" s="916"/>
      <c r="BU221" s="916"/>
      <c r="BV221" s="916"/>
      <c r="BW221" s="916"/>
      <c r="BX221" s="916"/>
      <c r="BY221" s="916"/>
      <c r="BZ221" s="916"/>
      <c r="CA221" s="916"/>
      <c r="CB221" s="916"/>
      <c r="CC221" s="916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 t="s">
        <v>397</v>
      </c>
      <c r="CT221" s="81"/>
      <c r="CU221" s="81"/>
      <c r="CV221" s="81"/>
      <c r="CW221" s="916"/>
      <c r="CX221" s="916"/>
      <c r="CY221" s="916"/>
      <c r="CZ221" s="916"/>
      <c r="DA221" s="81"/>
      <c r="DB221" s="81"/>
      <c r="DC221" s="916"/>
      <c r="DD221" s="916"/>
      <c r="DE221" s="916"/>
      <c r="DF221" s="916"/>
      <c r="DG221" s="916"/>
      <c r="DH221" s="916"/>
      <c r="DI221" s="916"/>
      <c r="DJ221" s="916"/>
      <c r="DK221" s="916"/>
      <c r="DL221" s="916"/>
      <c r="DM221" s="916"/>
      <c r="DN221" s="916"/>
      <c r="DO221" s="916"/>
      <c r="DP221" s="916"/>
      <c r="DQ221" s="916"/>
      <c r="DR221" s="916"/>
      <c r="DS221" s="916"/>
      <c r="DT221" s="916"/>
      <c r="DU221" s="916"/>
      <c r="DV221" s="916"/>
      <c r="DW221" s="916"/>
      <c r="DX221" s="916"/>
      <c r="DY221" s="916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88"/>
      <c r="F222" s="988"/>
      <c r="G222" s="988"/>
      <c r="H222" s="988"/>
      <c r="I222" s="81"/>
      <c r="J222" s="81"/>
      <c r="K222" s="988" t="s">
        <v>5</v>
      </c>
      <c r="L222" s="988"/>
      <c r="M222" s="988"/>
      <c r="N222" s="988"/>
      <c r="O222" s="988"/>
      <c r="P222" s="988"/>
      <c r="Q222" s="988"/>
      <c r="R222" s="988"/>
      <c r="S222" s="988"/>
      <c r="T222" s="988"/>
      <c r="U222" s="988"/>
      <c r="V222" s="988"/>
      <c r="W222" s="988"/>
      <c r="X222" s="988"/>
      <c r="Y222" s="988"/>
      <c r="Z222" s="988"/>
      <c r="AA222" s="988"/>
      <c r="AB222" s="988"/>
      <c r="AC222" s="988"/>
      <c r="AD222" s="988"/>
      <c r="AE222" s="988"/>
      <c r="AF222" s="988"/>
      <c r="AG222" s="988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/>
      <c r="AX222" s="81"/>
      <c r="AY222" s="81"/>
      <c r="AZ222" s="81"/>
      <c r="BA222" s="988"/>
      <c r="BB222" s="988"/>
      <c r="BC222" s="988"/>
      <c r="BD222" s="988"/>
      <c r="BE222" s="81"/>
      <c r="BF222" s="81"/>
      <c r="BG222" s="988" t="s">
        <v>5</v>
      </c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  <c r="BT222" s="988"/>
      <c r="BU222" s="988"/>
      <c r="BV222" s="988"/>
      <c r="BW222" s="988"/>
      <c r="BX222" s="988"/>
      <c r="BY222" s="988"/>
      <c r="BZ222" s="988"/>
      <c r="CA222" s="988"/>
      <c r="CB222" s="988"/>
      <c r="CC222" s="988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/>
      <c r="CT222" s="81"/>
      <c r="CU222" s="81"/>
      <c r="CV222" s="81"/>
      <c r="CW222" s="988"/>
      <c r="CX222" s="988"/>
      <c r="CY222" s="988"/>
      <c r="CZ222" s="988"/>
      <c r="DA222" s="81"/>
      <c r="DB222" s="81"/>
      <c r="DC222" s="988" t="s">
        <v>5</v>
      </c>
      <c r="DD222" s="988"/>
      <c r="DE222" s="988"/>
      <c r="DF222" s="988"/>
      <c r="DG222" s="988"/>
      <c r="DH222" s="988"/>
      <c r="DI222" s="988"/>
      <c r="DJ222" s="988"/>
      <c r="DK222" s="988"/>
      <c r="DL222" s="988"/>
      <c r="DM222" s="988"/>
      <c r="DN222" s="988"/>
      <c r="DO222" s="988"/>
      <c r="DP222" s="988"/>
      <c r="DQ222" s="988"/>
      <c r="DR222" s="988"/>
      <c r="DS222" s="988"/>
      <c r="DT222" s="988"/>
      <c r="DU222" s="988"/>
      <c r="DV222" s="988"/>
      <c r="DW222" s="988"/>
      <c r="DX222" s="988"/>
      <c r="DY222" s="988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16"/>
      <c r="F223" s="916"/>
      <c r="G223" s="916"/>
      <c r="H223" s="916"/>
      <c r="I223" s="106"/>
      <c r="J223" s="106"/>
      <c r="K223" s="916"/>
      <c r="L223" s="916"/>
      <c r="M223" s="916"/>
      <c r="N223" s="916"/>
      <c r="O223" s="916"/>
      <c r="P223" s="916"/>
      <c r="Q223" s="916"/>
      <c r="R223" s="916"/>
      <c r="S223" s="916"/>
      <c r="T223" s="916"/>
      <c r="U223" s="916"/>
      <c r="V223" s="916"/>
      <c r="W223" s="916"/>
      <c r="X223" s="916"/>
      <c r="Y223" s="916"/>
      <c r="Z223" s="916"/>
      <c r="AA223" s="916"/>
      <c r="AB223" s="916"/>
      <c r="AC223" s="916"/>
      <c r="AD223" s="916"/>
      <c r="AE223" s="916"/>
      <c r="AF223" s="916"/>
      <c r="AG223" s="916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 t="s">
        <v>398</v>
      </c>
      <c r="AX223" s="81"/>
      <c r="AY223" s="81"/>
      <c r="AZ223" s="81"/>
      <c r="BA223" s="916"/>
      <c r="BB223" s="916"/>
      <c r="BC223" s="916"/>
      <c r="BD223" s="916"/>
      <c r="BE223" s="106"/>
      <c r="BF223" s="106"/>
      <c r="BG223" s="916"/>
      <c r="BH223" s="916"/>
      <c r="BI223" s="916"/>
      <c r="BJ223" s="916"/>
      <c r="BK223" s="916"/>
      <c r="BL223" s="916"/>
      <c r="BM223" s="916"/>
      <c r="BN223" s="916"/>
      <c r="BO223" s="916"/>
      <c r="BP223" s="916"/>
      <c r="BQ223" s="916"/>
      <c r="BR223" s="916"/>
      <c r="BS223" s="916"/>
      <c r="BT223" s="916"/>
      <c r="BU223" s="916"/>
      <c r="BV223" s="916"/>
      <c r="BW223" s="916"/>
      <c r="BX223" s="916"/>
      <c r="BY223" s="916"/>
      <c r="BZ223" s="916"/>
      <c r="CA223" s="916"/>
      <c r="CB223" s="916"/>
      <c r="CC223" s="916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 t="s">
        <v>398</v>
      </c>
      <c r="CT223" s="81"/>
      <c r="CU223" s="81"/>
      <c r="CV223" s="81"/>
      <c r="CW223" s="916"/>
      <c r="CX223" s="916"/>
      <c r="CY223" s="916"/>
      <c r="CZ223" s="916"/>
      <c r="DA223" s="106"/>
      <c r="DB223" s="106"/>
      <c r="DC223" s="916"/>
      <c r="DD223" s="916"/>
      <c r="DE223" s="916"/>
      <c r="DF223" s="916"/>
      <c r="DG223" s="916"/>
      <c r="DH223" s="916"/>
      <c r="DI223" s="916"/>
      <c r="DJ223" s="916"/>
      <c r="DK223" s="916"/>
      <c r="DL223" s="916"/>
      <c r="DM223" s="916"/>
      <c r="DN223" s="916"/>
      <c r="DO223" s="916"/>
      <c r="DP223" s="916"/>
      <c r="DQ223" s="916"/>
      <c r="DR223" s="916"/>
      <c r="DS223" s="916"/>
      <c r="DT223" s="916"/>
      <c r="DU223" s="916"/>
      <c r="DV223" s="916"/>
      <c r="DW223" s="916"/>
      <c r="DX223" s="916"/>
      <c r="DY223" s="916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88"/>
      <c r="F224" s="988"/>
      <c r="G224" s="988"/>
      <c r="H224" s="988"/>
      <c r="I224" s="81"/>
      <c r="J224" s="81"/>
      <c r="K224" s="988" t="s">
        <v>5</v>
      </c>
      <c r="L224" s="988"/>
      <c r="M224" s="988"/>
      <c r="N224" s="988"/>
      <c r="O224" s="988"/>
      <c r="P224" s="988"/>
      <c r="Q224" s="988"/>
      <c r="R224" s="988"/>
      <c r="S224" s="988"/>
      <c r="T224" s="988"/>
      <c r="U224" s="988"/>
      <c r="V224" s="988"/>
      <c r="W224" s="988"/>
      <c r="X224" s="988"/>
      <c r="Y224" s="988"/>
      <c r="Z224" s="988"/>
      <c r="AA224" s="988"/>
      <c r="AB224" s="988"/>
      <c r="AC224" s="988"/>
      <c r="AD224" s="988"/>
      <c r="AE224" s="988"/>
      <c r="AF224" s="988"/>
      <c r="AG224" s="988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81"/>
      <c r="AX224" s="81"/>
      <c r="AY224" s="81"/>
      <c r="AZ224" s="81"/>
      <c r="BA224" s="988"/>
      <c r="BB224" s="988"/>
      <c r="BC224" s="988"/>
      <c r="BD224" s="988"/>
      <c r="BE224" s="81"/>
      <c r="BF224" s="81"/>
      <c r="BG224" s="988" t="s">
        <v>5</v>
      </c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  <c r="BT224" s="988"/>
      <c r="BU224" s="988"/>
      <c r="BV224" s="988"/>
      <c r="BW224" s="988"/>
      <c r="BX224" s="988"/>
      <c r="BY224" s="988"/>
      <c r="BZ224" s="988"/>
      <c r="CA224" s="988"/>
      <c r="CB224" s="988"/>
      <c r="CC224" s="988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81"/>
      <c r="CT224" s="81"/>
      <c r="CU224" s="81"/>
      <c r="CV224" s="81"/>
      <c r="CW224" s="988"/>
      <c r="CX224" s="988"/>
      <c r="CY224" s="988"/>
      <c r="CZ224" s="988"/>
      <c r="DA224" s="81"/>
      <c r="DB224" s="81"/>
      <c r="DC224" s="988" t="s">
        <v>5</v>
      </c>
      <c r="DD224" s="988"/>
      <c r="DE224" s="988"/>
      <c r="DF224" s="988"/>
      <c r="DG224" s="988"/>
      <c r="DH224" s="988"/>
      <c r="DI224" s="988"/>
      <c r="DJ224" s="988"/>
      <c r="DK224" s="988"/>
      <c r="DL224" s="988"/>
      <c r="DM224" s="988"/>
      <c r="DN224" s="988"/>
      <c r="DO224" s="988"/>
      <c r="DP224" s="988"/>
      <c r="DQ224" s="988"/>
      <c r="DR224" s="988"/>
      <c r="DS224" s="988"/>
      <c r="DT224" s="988"/>
      <c r="DU224" s="988"/>
      <c r="DV224" s="988"/>
      <c r="DW224" s="988"/>
      <c r="DX224" s="988"/>
      <c r="DY224" s="988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18"/>
      <c r="C225" s="987" t="s">
        <v>179</v>
      </c>
      <c r="D225" s="987"/>
      <c r="E225" s="908"/>
      <c r="F225" s="908"/>
      <c r="G225" s="908"/>
      <c r="H225" s="986"/>
      <c r="I225" s="986"/>
      <c r="J225" s="912"/>
      <c r="K225" s="912"/>
      <c r="L225" s="912"/>
      <c r="M225" s="984" t="s">
        <v>180</v>
      </c>
      <c r="N225" s="98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41"/>
      <c r="AW225" s="130" t="s">
        <v>179</v>
      </c>
      <c r="AX225" s="318"/>
      <c r="AY225" s="987" t="s">
        <v>179</v>
      </c>
      <c r="AZ225" s="987"/>
      <c r="BA225" s="908"/>
      <c r="BB225" s="908"/>
      <c r="BC225" s="908"/>
      <c r="BD225" s="986"/>
      <c r="BE225" s="986"/>
      <c r="BF225" s="912"/>
      <c r="BG225" s="912"/>
      <c r="BH225" s="912"/>
      <c r="BI225" s="984" t="s">
        <v>180</v>
      </c>
      <c r="BJ225" s="98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41"/>
      <c r="CS225" s="130" t="s">
        <v>179</v>
      </c>
      <c r="CT225" s="318"/>
      <c r="CU225" s="987" t="s">
        <v>179</v>
      </c>
      <c r="CV225" s="987"/>
      <c r="CW225" s="908"/>
      <c r="CX225" s="908"/>
      <c r="CY225" s="908"/>
      <c r="CZ225" s="986"/>
      <c r="DA225" s="986"/>
      <c r="DB225" s="912"/>
      <c r="DC225" s="912"/>
      <c r="DD225" s="912"/>
      <c r="DE225" s="984" t="s">
        <v>180</v>
      </c>
      <c r="DF225" s="98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  <c r="AW226" s="241"/>
      <c r="AX226" s="241"/>
      <c r="AY226" s="241"/>
      <c r="AZ226" s="241"/>
      <c r="BA226" s="241"/>
      <c r="BB226" s="241"/>
      <c r="BC226" s="241"/>
      <c r="BD226" s="241"/>
      <c r="BE226" s="241"/>
      <c r="BF226" s="24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/>
      <c r="CE226" s="241"/>
      <c r="CF226" s="241"/>
      <c r="CG226" s="241"/>
      <c r="CH226" s="241"/>
      <c r="CI226" s="241"/>
      <c r="CJ226" s="241"/>
      <c r="CK226" s="241"/>
      <c r="CL226" s="241"/>
      <c r="CM226" s="241"/>
      <c r="CN226" s="241"/>
      <c r="CO226" s="241"/>
      <c r="CP226" s="241"/>
      <c r="CQ226" s="241"/>
      <c r="CR226" s="241"/>
      <c r="CS226" s="241"/>
      <c r="CT226" s="241"/>
      <c r="CU226" s="241"/>
      <c r="CV226" s="241"/>
      <c r="CW226" s="241"/>
      <c r="CX226" s="241"/>
      <c r="CY226" s="241"/>
      <c r="CZ226" s="241"/>
      <c r="DA226" s="241"/>
      <c r="DB226" s="241"/>
      <c r="DC226" s="241"/>
      <c r="DD226" s="241"/>
      <c r="DE226" s="241"/>
      <c r="DF226" s="241"/>
      <c r="DG226" s="241"/>
      <c r="DH226" s="241"/>
      <c r="DI226" s="241"/>
      <c r="DJ226" s="241"/>
      <c r="DK226" s="241"/>
      <c r="DL226" s="241"/>
      <c r="DM226" s="241"/>
      <c r="DN226" s="241"/>
      <c r="DO226" s="241"/>
      <c r="DP226" s="241"/>
      <c r="DQ226" s="241"/>
      <c r="DR226" s="241"/>
      <c r="DS226" s="241"/>
      <c r="DT226" s="241"/>
      <c r="DU226" s="241"/>
      <c r="DV226" s="241"/>
      <c r="DW226" s="241"/>
      <c r="DX226" s="241"/>
      <c r="DY226" s="241"/>
      <c r="DZ226" s="241"/>
      <c r="EA226" s="241"/>
      <c r="EB226" s="241"/>
      <c r="EC226" s="241"/>
      <c r="ED226" s="241"/>
      <c r="EE226" s="241"/>
      <c r="EF226" s="241"/>
      <c r="EG226" s="241"/>
      <c r="EH226" s="241"/>
      <c r="EI226" s="241"/>
      <c r="EJ226" s="241"/>
      <c r="EK226" s="241"/>
      <c r="EL226" s="241"/>
      <c r="EM226" s="241"/>
      <c r="EN226" s="509"/>
    </row>
  </sheetData>
  <sheetProtection password="C09F" sheet="1"/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BY150:CE150"/>
    <mergeCell ref="CF150:CI150"/>
    <mergeCell ref="CJ150:CK150"/>
    <mergeCell ref="BS150:BU150"/>
    <mergeCell ref="BC158:CQ158"/>
    <mergeCell ref="AX159:BR159"/>
    <mergeCell ref="BS159:CQ159"/>
    <mergeCell ref="AX160:CC160"/>
    <mergeCell ref="CD160:CI160"/>
    <mergeCell ref="CJ160:CK160"/>
    <mergeCell ref="CL160:CQ160"/>
    <mergeCell ref="AX162:CQ162"/>
    <mergeCell ref="AX163:BM163"/>
    <mergeCell ref="BN163:BS163"/>
    <mergeCell ref="AX165:CQ165"/>
    <mergeCell ref="AX166:BM166"/>
    <mergeCell ref="BN166:BS166"/>
    <mergeCell ref="BB92:CQ92"/>
    <mergeCell ref="AX93:CQ93"/>
    <mergeCell ref="AX94:CQ94"/>
    <mergeCell ref="AX96:BT96"/>
    <mergeCell ref="BU96:CQ96"/>
    <mergeCell ref="AX98:BS98"/>
    <mergeCell ref="BU98:BX98"/>
    <mergeCell ref="BY98:CQ98"/>
    <mergeCell ref="BK99:BS99"/>
    <mergeCell ref="AX129:CC129"/>
    <mergeCell ref="AX130:CQ130"/>
    <mergeCell ref="AX131:BI131"/>
    <mergeCell ref="BJ131:BX131"/>
    <mergeCell ref="BY131:CA131"/>
    <mergeCell ref="CB131:CQ131"/>
    <mergeCell ref="BU99:CC99"/>
    <mergeCell ref="CD99:CQ99"/>
    <mergeCell ref="CD113:CF113"/>
    <mergeCell ref="AZ72:BA72"/>
    <mergeCell ref="BC72:CQ72"/>
    <mergeCell ref="AX73:CQ73"/>
    <mergeCell ref="AX74:CQ74"/>
    <mergeCell ref="BQ70:BT70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CS26:CZ26"/>
    <mergeCell ref="DB26:DD26"/>
    <mergeCell ref="DG26:EA26"/>
    <mergeCell ref="EC26:EK26"/>
    <mergeCell ref="AW27:BD27"/>
    <mergeCell ref="BE27:CQ27"/>
    <mergeCell ref="CS27:CZ27"/>
    <mergeCell ref="DA27:EM27"/>
    <mergeCell ref="AW26:BD26"/>
    <mergeCell ref="BF26:BH26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DT48:EA48"/>
    <mergeCell ref="EC48:EF48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EE102:EF102"/>
    <mergeCell ref="EG102:EM102"/>
    <mergeCell ref="DQ102:DY102"/>
    <mergeCell ref="DZ102:ED102"/>
    <mergeCell ref="CK102:CQ102"/>
    <mergeCell ref="BU102:CC102"/>
    <mergeCell ref="CI102:CJ102"/>
    <mergeCell ref="CD102:CH102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DX131:EM131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EJ150:EM15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CT160:DY160"/>
    <mergeCell ref="DZ160:EE160"/>
    <mergeCell ref="EF160:EG160"/>
    <mergeCell ref="EH160:EM160"/>
    <mergeCell ref="B161:E161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AX127:CE127"/>
    <mergeCell ref="CF127:CQ127"/>
    <mergeCell ref="CP123:CQ123"/>
    <mergeCell ref="CE123:CK123"/>
    <mergeCell ref="CL123:CO123"/>
    <mergeCell ref="AX128:CQ128"/>
    <mergeCell ref="BU110:CG110"/>
    <mergeCell ref="BU111:CQ111"/>
    <mergeCell ref="BU112:CQ112"/>
    <mergeCell ref="BU103:BY103"/>
    <mergeCell ref="BZ103:CQ105"/>
    <mergeCell ref="BU107:BZ107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S115:CQ115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AX169:CQ169"/>
    <mergeCell ref="CT169:EM169"/>
    <mergeCell ref="CT69:EM69"/>
    <mergeCell ref="CT135:EM135"/>
    <mergeCell ref="CU136:CV136"/>
    <mergeCell ref="CX78:EM78"/>
    <mergeCell ref="CT79:EM79"/>
    <mergeCell ref="CV80:CW80"/>
    <mergeCell ref="CT168:EM168"/>
    <mergeCell ref="CX80:EM80"/>
    <mergeCell ref="CT138:EM138"/>
    <mergeCell ref="CS144:DF144"/>
    <mergeCell ref="CT101:DP10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V83:CW83"/>
    <mergeCell ref="CX83:EM83"/>
    <mergeCell ref="CT84:EM84"/>
    <mergeCell ref="CV85:CW85"/>
    <mergeCell ref="CX85:EM85"/>
    <mergeCell ref="CT86:EM86"/>
    <mergeCell ref="CT87:EM87"/>
    <mergeCell ref="CT71:EM71"/>
    <mergeCell ref="CV78:CW78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E16" sqref="E16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61"/>
      <c r="B1" s="461"/>
      <c r="C1" s="461"/>
      <c r="D1" s="461"/>
    </row>
    <row r="2" spans="1:5" ht="15.75">
      <c r="A2" s="1149" t="s">
        <v>1138</v>
      </c>
      <c r="B2" s="1149"/>
      <c r="C2" s="1149"/>
      <c r="D2" s="1149"/>
    </row>
    <row r="3" spans="1:5">
      <c r="A3" s="461"/>
      <c r="B3" s="461"/>
      <c r="C3" s="461"/>
      <c r="D3" s="461"/>
    </row>
    <row r="4" spans="1:5">
      <c r="A4" s="461"/>
      <c r="B4" s="461"/>
      <c r="C4" s="461"/>
      <c r="D4" s="461"/>
    </row>
    <row r="5" spans="1:5">
      <c r="A5" s="1150" t="s">
        <v>1139</v>
      </c>
      <c r="B5" s="1152" t="s">
        <v>288</v>
      </c>
      <c r="C5" s="1154" t="s">
        <v>1140</v>
      </c>
      <c r="D5" s="1155"/>
    </row>
    <row r="6" spans="1:5" ht="24">
      <c r="A6" s="1151"/>
      <c r="B6" s="1153"/>
      <c r="C6" s="603" t="s">
        <v>1141</v>
      </c>
      <c r="D6" s="603" t="s">
        <v>1142</v>
      </c>
    </row>
    <row r="7" spans="1:5" ht="51">
      <c r="A7" s="604" t="s">
        <v>1143</v>
      </c>
      <c r="B7" s="605" t="s">
        <v>339</v>
      </c>
      <c r="C7" s="606">
        <f ca="1">C8+C9+C10+C11</f>
        <v>0</v>
      </c>
      <c r="D7" s="607">
        <f ca="1">D8+D9+D10+D11</f>
        <v>0</v>
      </c>
    </row>
    <row r="8" spans="1:5" ht="25.5">
      <c r="A8" s="608" t="s">
        <v>1144</v>
      </c>
      <c r="B8" s="605" t="s">
        <v>293</v>
      </c>
      <c r="C8" s="619">
        <f ca="1">SUMIF('В авансовый отчет'!$A$80:$A$93,"9.1",'В авансовый отчет'!$G$80:$G$93)</f>
        <v>0</v>
      </c>
      <c r="D8" s="609">
        <f ca="1">SUMIF('В авансовый отчет'!$A$80:$A$93,"9.1",'В авансовый отчет'!$I$80:$I$93)</f>
        <v>0</v>
      </c>
    </row>
    <row r="9" spans="1:5" ht="38.25">
      <c r="A9" s="608" t="s">
        <v>1145</v>
      </c>
      <c r="B9" s="605" t="s">
        <v>294</v>
      </c>
      <c r="C9" s="619">
        <f ca="1">SUMIF('В авансовый отчет'!$A$80:$A$93,"9.2",'В авансовый отчет'!$G$80:$G$93)</f>
        <v>0</v>
      </c>
      <c r="D9" s="609">
        <f ca="1">SUMIF('В авансовый отчет'!$A$80:$A$93,"9.2",'В авансовый отчет'!$I$80:$I$93)</f>
        <v>0</v>
      </c>
    </row>
    <row r="10" spans="1:5" ht="38.25">
      <c r="A10" s="608" t="s">
        <v>1146</v>
      </c>
      <c r="B10" s="605" t="s">
        <v>295</v>
      </c>
      <c r="C10" s="619">
        <f ca="1">SUMIF('В авансовый отчет'!$A$80:$A$93,"9.3",'В авансовый отчет'!$G$80:$G$93)</f>
        <v>0</v>
      </c>
      <c r="D10" s="609">
        <f ca="1">SUMIF('В авансовый отчет'!$A$80:$A$93,"9.3",'В авансовый отчет'!$I$80:$I$93)</f>
        <v>0</v>
      </c>
    </row>
    <row r="11" spans="1:5" ht="25.5">
      <c r="A11" s="608" t="s">
        <v>1147</v>
      </c>
      <c r="B11" s="605" t="s">
        <v>301</v>
      </c>
      <c r="C11" s="606">
        <f ca="1">SUM(C13:C14)</f>
        <v>0</v>
      </c>
      <c r="D11" s="607">
        <f ca="1">SUM(D13,D14)</f>
        <v>0</v>
      </c>
    </row>
    <row r="12" spans="1:5">
      <c r="A12" s="610" t="s">
        <v>263</v>
      </c>
      <c r="B12" s="611"/>
      <c r="C12" s="612"/>
      <c r="D12" s="613"/>
    </row>
    <row r="13" spans="1:5" ht="25.5">
      <c r="A13" s="614" t="s">
        <v>1148</v>
      </c>
      <c r="B13" s="615" t="s">
        <v>1149</v>
      </c>
      <c r="C13" s="619">
        <f ca="1">SUMIF('В авансовый отчет'!$A$80:$A$93,"9.4.1",'В авансовый отчет'!$G$80:$G$93)</f>
        <v>0</v>
      </c>
      <c r="D13" s="609">
        <f ca="1">SUMIF('В авансовый отчет'!$A$80:$A$93,"9.4.1",'В авансовый отчет'!$I$80:$I$93)</f>
        <v>0</v>
      </c>
    </row>
    <row r="14" spans="1:5">
      <c r="A14" s="616" t="s">
        <v>1150</v>
      </c>
      <c r="B14" s="617" t="s">
        <v>1151</v>
      </c>
      <c r="C14" s="619">
        <f ca="1">SUMIF('В авансовый отчет'!$A$80:$A$93,"9.4.2",'В авансовый отчет'!$G$80:$G$93)</f>
        <v>0</v>
      </c>
      <c r="D14" s="609">
        <f ca="1">SUMIF('В авансовый отчет'!$A$80:$A$93,"9.4.2",'В авансовый отчет'!$I$80:$I$93)</f>
        <v>0</v>
      </c>
    </row>
    <row r="16" spans="1:5">
      <c r="E16" s="509"/>
    </row>
  </sheetData>
  <sheetProtection password="C09F" sheet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55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156" t="s">
        <v>175</v>
      </c>
      <c r="BD1" s="1156"/>
      <c r="BE1" s="1156"/>
      <c r="BF1" s="1156"/>
      <c r="BG1" s="1156"/>
      <c r="BH1" s="1156"/>
      <c r="BI1" s="1156"/>
      <c r="BJ1" s="1156"/>
      <c r="BK1" s="1156"/>
      <c r="BL1" s="1156"/>
      <c r="BM1" s="1156"/>
      <c r="BN1" s="1156"/>
      <c r="BO1" s="1156"/>
      <c r="BP1" s="1156"/>
      <c r="BQ1" s="1156"/>
      <c r="BR1" s="1156"/>
      <c r="BS1" s="1156"/>
      <c r="BT1" s="1156"/>
      <c r="BU1" s="1156"/>
      <c r="BV1" s="1156"/>
      <c r="BW1" s="1156"/>
      <c r="BX1" s="1156"/>
      <c r="BY1" s="1156"/>
      <c r="BZ1" s="1156"/>
      <c r="CA1" s="1156"/>
      <c r="CB1" s="1156"/>
      <c r="CC1" s="1156"/>
      <c r="CD1" s="1156"/>
      <c r="CE1" s="1156"/>
      <c r="CF1" s="1156"/>
      <c r="CG1" s="1156"/>
      <c r="CH1" s="1156"/>
      <c r="CI1" s="1156"/>
      <c r="CJ1" s="1156"/>
      <c r="CK1" s="1156"/>
      <c r="CL1" s="1156"/>
      <c r="CM1" s="1156"/>
      <c r="CN1" s="1156"/>
      <c r="CO1" s="1156"/>
      <c r="CP1" s="1156"/>
      <c r="CQ1" s="1156"/>
      <c r="CR1" s="1156"/>
      <c r="CS1" s="1156"/>
      <c r="CT1" s="1156"/>
      <c r="CU1" s="1156"/>
      <c r="CV1" s="1156"/>
      <c r="CW1" s="1156"/>
      <c r="CX1" s="1156"/>
      <c r="CY1" s="1156"/>
      <c r="CZ1" s="1156"/>
      <c r="DA1" s="1156"/>
      <c r="DB1" s="1156"/>
      <c r="DC1" s="1156"/>
      <c r="DD1" s="1156"/>
      <c r="DF1" s="584" t="str">
        <f>IF(LOWER(LEFT($AI$11,3))="янв","01","")</f>
        <v/>
      </c>
    </row>
    <row r="2" spans="1:110" ht="15.75">
      <c r="BC2" s="1176" t="s">
        <v>176</v>
      </c>
      <c r="BD2" s="1176"/>
      <c r="BE2" s="1176"/>
      <c r="BF2" s="1176"/>
      <c r="BG2" s="1176"/>
      <c r="BH2" s="1176"/>
      <c r="BI2" s="1176"/>
      <c r="BJ2" s="1176"/>
      <c r="BK2" s="1176"/>
      <c r="BL2" s="1176"/>
      <c r="BM2" s="1176"/>
      <c r="BN2" s="1176"/>
      <c r="BO2" s="1176"/>
      <c r="BP2" s="1177"/>
      <c r="BQ2" s="1177"/>
      <c r="BR2" s="1177"/>
      <c r="BS2" s="1177"/>
      <c r="BT2" s="1177"/>
      <c r="BU2" s="1177"/>
      <c r="BV2" s="1177"/>
      <c r="BW2" s="1177"/>
      <c r="BX2" s="1177"/>
      <c r="BY2" s="1177"/>
      <c r="BZ2" s="1177"/>
      <c r="CA2" s="1177"/>
      <c r="CB2" s="1177"/>
      <c r="CC2" s="1177"/>
      <c r="CD2" s="1177"/>
      <c r="CE2" s="1177"/>
      <c r="CF2" s="1177"/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1177"/>
      <c r="CU2" s="1177"/>
      <c r="CV2" s="1177"/>
      <c r="CW2" s="1177"/>
      <c r="CX2" s="1177"/>
      <c r="CY2" s="1177"/>
      <c r="CZ2" s="1177"/>
      <c r="DA2" s="1177"/>
      <c r="DB2" s="1177"/>
      <c r="DC2" s="1177"/>
      <c r="DD2" s="1177"/>
      <c r="DF2" s="584" t="str">
        <f>IF(LOWER(LEFT($AI$11,3))="фев","02","")</f>
        <v/>
      </c>
    </row>
    <row r="3" spans="1:110" ht="15.75">
      <c r="BC3" s="1177"/>
      <c r="BD3" s="1177"/>
      <c r="BE3" s="1177"/>
      <c r="BF3" s="1177"/>
      <c r="BG3" s="1177"/>
      <c r="BH3" s="1177"/>
      <c r="BI3" s="1177"/>
      <c r="BJ3" s="1177"/>
      <c r="BK3" s="1177"/>
      <c r="BL3" s="1177"/>
      <c r="BM3" s="1177"/>
      <c r="BN3" s="1177"/>
      <c r="BO3" s="1177"/>
      <c r="BP3" s="1177"/>
      <c r="BQ3" s="1177"/>
      <c r="BR3" s="1177"/>
      <c r="BS3" s="1177"/>
      <c r="BT3" s="1177"/>
      <c r="BU3" s="1177"/>
      <c r="BV3" s="1177"/>
      <c r="BW3" s="1177"/>
      <c r="BX3" s="1177"/>
      <c r="BY3" s="1177"/>
      <c r="BZ3" s="1177"/>
      <c r="CA3" s="1177"/>
      <c r="CB3" s="1177"/>
      <c r="CC3" s="1177"/>
      <c r="CD3" s="1177"/>
      <c r="CE3" s="1177"/>
      <c r="CF3" s="1177"/>
      <c r="CG3" s="1177"/>
      <c r="CH3" s="1177"/>
      <c r="CI3" s="1177"/>
      <c r="CJ3" s="1177"/>
      <c r="CK3" s="1177"/>
      <c r="CL3" s="1177"/>
      <c r="CM3" s="1177"/>
      <c r="CN3" s="1177"/>
      <c r="CO3" s="1177"/>
      <c r="CP3" s="1177"/>
      <c r="CQ3" s="1177"/>
      <c r="CR3" s="1177"/>
      <c r="CS3" s="1177"/>
      <c r="CT3" s="1177"/>
      <c r="CU3" s="1177"/>
      <c r="CV3" s="1177"/>
      <c r="CW3" s="1177"/>
      <c r="CX3" s="1177"/>
      <c r="CY3" s="1177"/>
      <c r="CZ3" s="1177"/>
      <c r="DA3" s="1177"/>
      <c r="DB3" s="1177"/>
      <c r="DC3" s="1177"/>
      <c r="DD3" s="1177"/>
      <c r="DF3" s="584" t="str">
        <f>IF(LOWER(LEFT($AI$11,3))="мар","03","")</f>
        <v/>
      </c>
    </row>
    <row r="4" spans="1:110" ht="15.75">
      <c r="BC4" s="1178" t="s">
        <v>177</v>
      </c>
      <c r="BD4" s="1178"/>
      <c r="BE4" s="1178"/>
      <c r="BF4" s="1178"/>
      <c r="BG4" s="1178"/>
      <c r="BH4" s="1178"/>
      <c r="BI4" s="1178"/>
      <c r="BJ4" s="1178"/>
      <c r="BK4" s="1178"/>
      <c r="BL4" s="1178"/>
      <c r="BM4" s="1178"/>
      <c r="BN4" s="1178"/>
      <c r="BO4" s="1178"/>
      <c r="BP4" s="1178"/>
      <c r="BQ4" s="1178"/>
      <c r="BR4" s="1178"/>
      <c r="BS4" s="1178"/>
      <c r="BT4" s="1178"/>
      <c r="BU4" s="1178"/>
      <c r="BV4" s="1178"/>
      <c r="BW4" s="1178"/>
      <c r="BX4" s="1178"/>
      <c r="BY4" s="1178"/>
      <c r="BZ4" s="1178"/>
      <c r="CA4" s="1178"/>
      <c r="CB4" s="1178"/>
      <c r="CC4" s="1178"/>
      <c r="CD4" s="1178"/>
      <c r="CE4" s="1178"/>
      <c r="CF4" s="1178"/>
      <c r="CG4" s="1178"/>
      <c r="CH4" s="1178"/>
      <c r="CI4" s="1178"/>
      <c r="CJ4" s="1178"/>
      <c r="CK4" s="1178"/>
      <c r="CL4" s="1178"/>
      <c r="CM4" s="1178"/>
      <c r="CN4" s="1178"/>
      <c r="CO4" s="1178"/>
      <c r="CP4" s="1178"/>
      <c r="CQ4" s="1178"/>
      <c r="CR4" s="1178"/>
      <c r="CS4" s="1178"/>
      <c r="CT4" s="1178"/>
      <c r="CU4" s="1178"/>
      <c r="CV4" s="1178"/>
      <c r="CW4" s="1178"/>
      <c r="CX4" s="1178"/>
      <c r="CY4" s="1178"/>
      <c r="CZ4" s="1178"/>
      <c r="DA4" s="1178"/>
      <c r="DB4" s="1178"/>
      <c r="DC4" s="1178"/>
      <c r="DD4" s="1178"/>
      <c r="DF4" s="584" t="str">
        <f>IF(LOWER(LEFT($AI$11,3))="апр","04","")</f>
        <v/>
      </c>
    </row>
    <row r="5" spans="1:110" ht="15.75">
      <c r="BC5" s="1" t="s">
        <v>174</v>
      </c>
      <c r="BP5" s="1160"/>
      <c r="BQ5" s="1160"/>
      <c r="BR5" s="1160"/>
      <c r="BS5" s="1160"/>
      <c r="BT5" s="1160"/>
      <c r="BU5" s="1160"/>
      <c r="BV5" s="1160"/>
      <c r="BW5" s="1160"/>
      <c r="BX5" s="1160"/>
      <c r="BY5" s="1160"/>
      <c r="BZ5" s="1160"/>
      <c r="CA5" s="1160"/>
      <c r="CB5" s="1160"/>
      <c r="CC5" s="1160"/>
      <c r="CE5" s="1161" t="e">
        <f>'Настройки УИК'!I43</f>
        <v>#N/A</v>
      </c>
      <c r="CF5" s="1162"/>
      <c r="CG5" s="1162"/>
      <c r="CH5" s="1162"/>
      <c r="CI5" s="1162"/>
      <c r="CJ5" s="1162"/>
      <c r="CK5" s="1162"/>
      <c r="CL5" s="1162"/>
      <c r="CM5" s="1162"/>
      <c r="CN5" s="1162"/>
      <c r="CO5" s="1162"/>
      <c r="CP5" s="1162"/>
      <c r="CQ5" s="1162"/>
      <c r="CR5" s="1162"/>
      <c r="CS5" s="1162"/>
      <c r="CT5" s="1162"/>
      <c r="CU5" s="1162"/>
      <c r="CV5" s="1162"/>
      <c r="CW5" s="1162"/>
      <c r="CX5" s="1162"/>
      <c r="CY5" s="1162"/>
      <c r="CZ5" s="1162"/>
      <c r="DA5" s="1162"/>
      <c r="DB5" s="1162"/>
      <c r="DC5" s="1162"/>
      <c r="DD5" s="1162"/>
      <c r="DF5" s="584" t="str">
        <f>IF(LOWER(LEFT($AI$11,3))="мая","05","")</f>
        <v/>
      </c>
    </row>
    <row r="6" spans="1:110" ht="15.75">
      <c r="BC6" s="1" t="s">
        <v>178</v>
      </c>
      <c r="BP6" s="1174" t="s">
        <v>5</v>
      </c>
      <c r="BQ6" s="1174"/>
      <c r="BR6" s="1174"/>
      <c r="BS6" s="1174"/>
      <c r="BT6" s="1174"/>
      <c r="BU6" s="1174"/>
      <c r="BV6" s="1174"/>
      <c r="BW6" s="1174"/>
      <c r="BX6" s="1174"/>
      <c r="BY6" s="1174"/>
      <c r="BZ6" s="1174"/>
      <c r="CA6" s="1174"/>
      <c r="CB6" s="1174"/>
      <c r="CC6" s="1174"/>
      <c r="CD6" s="2"/>
      <c r="CE6" s="1175" t="s">
        <v>6</v>
      </c>
      <c r="CF6" s="1175"/>
      <c r="CG6" s="1175"/>
      <c r="CH6" s="1175"/>
      <c r="CI6" s="1175"/>
      <c r="CJ6" s="1175"/>
      <c r="CK6" s="1175"/>
      <c r="CL6" s="1175"/>
      <c r="CM6" s="1175"/>
      <c r="CN6" s="1175"/>
      <c r="CO6" s="1175"/>
      <c r="CP6" s="1175"/>
      <c r="CQ6" s="1175"/>
      <c r="CR6" s="1175"/>
      <c r="CS6" s="1175"/>
      <c r="CT6" s="1175"/>
      <c r="CU6" s="1175"/>
      <c r="CV6" s="1175"/>
      <c r="CW6" s="1175"/>
      <c r="CX6" s="1175"/>
      <c r="CY6" s="1175"/>
      <c r="CZ6" s="1175"/>
      <c r="DA6" s="1175"/>
      <c r="DB6" s="1175"/>
      <c r="DC6" s="1175"/>
      <c r="DD6" s="1175"/>
      <c r="DF6" s="584" t="str">
        <f>IF(LOWER(LEFT($AI$11,3))="июн","06","")</f>
        <v/>
      </c>
    </row>
    <row r="7" spans="1:110" ht="15.75">
      <c r="BD7" s="3" t="s">
        <v>179</v>
      </c>
      <c r="BE7" s="1167"/>
      <c r="BF7" s="1167"/>
      <c r="BG7" s="1167"/>
      <c r="BH7" s="1167"/>
      <c r="BI7" s="1" t="s">
        <v>179</v>
      </c>
      <c r="BL7" s="1167"/>
      <c r="BM7" s="1167"/>
      <c r="BN7" s="1167"/>
      <c r="BO7" s="1167"/>
      <c r="BP7" s="1167"/>
      <c r="BQ7" s="1167"/>
      <c r="BR7" s="1167"/>
      <c r="BS7" s="1167"/>
      <c r="BT7" s="1167"/>
      <c r="BU7" s="1167"/>
      <c r="BV7" s="1167"/>
      <c r="BW7" s="1167"/>
      <c r="BX7" s="1167"/>
      <c r="BY7" s="1167"/>
      <c r="BZ7" s="1167"/>
      <c r="CA7" s="1167"/>
      <c r="CB7" s="1167"/>
      <c r="CC7" s="1167"/>
      <c r="CD7" s="1168">
        <v>20</v>
      </c>
      <c r="CE7" s="1168"/>
      <c r="CF7" s="1168"/>
      <c r="CG7" s="1168"/>
      <c r="CH7" s="1169"/>
      <c r="CI7" s="1169"/>
      <c r="CJ7" s="1169"/>
      <c r="CK7" s="1169"/>
      <c r="CL7" s="1" t="s">
        <v>180</v>
      </c>
      <c r="DF7" s="584" t="str">
        <f>IF(LOWER(LEFT($AI$11,3))="июл","07","")</f>
        <v/>
      </c>
    </row>
    <row r="8" spans="1:110" s="4" customFormat="1" ht="15.75">
      <c r="DE8" s="356"/>
      <c r="DF8" s="584" t="str">
        <f>IF(LOWER(LEFT($AI$11,3))="авг","08","")</f>
        <v/>
      </c>
    </row>
    <row r="9" spans="1:110" s="4" customFormat="1" ht="16.5" thickBot="1">
      <c r="BB9" s="5" t="s">
        <v>181</v>
      </c>
      <c r="BC9" s="1163"/>
      <c r="BD9" s="1163"/>
      <c r="BE9" s="1163"/>
      <c r="BF9" s="1163"/>
      <c r="BG9" s="1163"/>
      <c r="BH9" s="1163"/>
      <c r="BI9" s="1163"/>
      <c r="BJ9" s="1163"/>
      <c r="BK9" s="1163"/>
      <c r="CO9" s="1164" t="s">
        <v>182</v>
      </c>
      <c r="CP9" s="1165"/>
      <c r="CQ9" s="1165"/>
      <c r="CR9" s="1165"/>
      <c r="CS9" s="1165"/>
      <c r="CT9" s="1165"/>
      <c r="CU9" s="1165"/>
      <c r="CV9" s="1165"/>
      <c r="CW9" s="1165"/>
      <c r="CX9" s="1165"/>
      <c r="CY9" s="1165"/>
      <c r="CZ9" s="1165"/>
      <c r="DA9" s="1165"/>
      <c r="DB9" s="1165"/>
      <c r="DC9" s="1165"/>
      <c r="DD9" s="1166"/>
      <c r="DE9" s="356"/>
      <c r="DF9" s="584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171" t="s">
        <v>184</v>
      </c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/>
      <c r="DA10" s="1172"/>
      <c r="DB10" s="1172"/>
      <c r="DC10" s="1172"/>
      <c r="DD10" s="1173"/>
      <c r="DF10" s="584" t="str">
        <f>IF(LOWER(LEFT($AI$11,3))="окт","10","")</f>
        <v/>
      </c>
    </row>
    <row r="11" spans="1:110" ht="15.75">
      <c r="Z11" s="3" t="s">
        <v>185</v>
      </c>
      <c r="AA11" s="935"/>
      <c r="AB11" s="935"/>
      <c r="AC11" s="935"/>
      <c r="AD11" s="935"/>
      <c r="AE11" s="935"/>
      <c r="AF11" s="1" t="s">
        <v>179</v>
      </c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1170" t="s">
        <v>1042</v>
      </c>
      <c r="BB11" s="1168"/>
      <c r="BC11" s="1168"/>
      <c r="BD11" s="1168"/>
      <c r="BE11" s="938"/>
      <c r="BF11" s="938"/>
      <c r="BG11" s="938"/>
      <c r="BH11" s="938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179"/>
      <c r="CP11" s="1180"/>
      <c r="CQ11" s="1180"/>
      <c r="CR11" s="1180"/>
      <c r="CS11" s="1180"/>
      <c r="CT11" s="1180"/>
      <c r="CU11" s="1180"/>
      <c r="CV11" s="1180"/>
      <c r="CW11" s="1180"/>
      <c r="CX11" s="1180"/>
      <c r="CY11" s="1180"/>
      <c r="CZ11" s="1180"/>
      <c r="DA11" s="1180"/>
      <c r="DB11" s="1180"/>
      <c r="DC11" s="1180"/>
      <c r="DD11" s="1181"/>
      <c r="DF11" s="584" t="str">
        <f>IF(LOWER(LEFT($AI$11,3))="ноя","11","")</f>
        <v/>
      </c>
    </row>
    <row r="12" spans="1:110" ht="23.25" customHeight="1">
      <c r="A12" s="1" t="s">
        <v>186</v>
      </c>
      <c r="U12" s="1187" t="str">
        <f>'Настройки ТИК'!$B$4</f>
        <v>${ter_kom}</v>
      </c>
      <c r="V12" s="1187"/>
      <c r="W12" s="1187"/>
      <c r="X12" s="1187"/>
      <c r="Y12" s="1187"/>
      <c r="Z12" s="1187"/>
      <c r="AA12" s="1187"/>
      <c r="AB12" s="1187"/>
      <c r="AC12" s="1187"/>
      <c r="AD12" s="1187"/>
      <c r="AE12" s="1187"/>
      <c r="AF12" s="1187"/>
      <c r="AG12" s="1187"/>
      <c r="AH12" s="1187"/>
      <c r="AI12" s="1187"/>
      <c r="AJ12" s="1187"/>
      <c r="AK12" s="1187"/>
      <c r="AL12" s="1187"/>
      <c r="AM12" s="1187"/>
      <c r="AN12" s="1187"/>
      <c r="AO12" s="1187"/>
      <c r="AP12" s="1187"/>
      <c r="AQ12" s="1187"/>
      <c r="AR12" s="1187"/>
      <c r="AS12" s="1187"/>
      <c r="AT12" s="1187"/>
      <c r="AU12" s="1187"/>
      <c r="AV12" s="1187"/>
      <c r="AW12" s="1187"/>
      <c r="AX12" s="1187"/>
      <c r="AY12" s="1187"/>
      <c r="AZ12" s="1187"/>
      <c r="BA12" s="1187"/>
      <c r="BB12" s="1187"/>
      <c r="BC12" s="1187"/>
      <c r="BD12" s="1187"/>
      <c r="BE12" s="1187"/>
      <c r="BF12" s="1187"/>
      <c r="BG12" s="1187"/>
      <c r="BH12" s="1187"/>
      <c r="BI12" s="1187"/>
      <c r="BJ12" s="1187"/>
      <c r="BK12" s="1187"/>
      <c r="BL12" s="1187"/>
      <c r="BM12" s="1187"/>
      <c r="BN12" s="1187"/>
      <c r="BO12" s="1187"/>
      <c r="BP12" s="1187"/>
      <c r="BQ12" s="1187"/>
      <c r="BR12" s="1187"/>
      <c r="BS12" s="1187"/>
      <c r="BT12" s="1187"/>
      <c r="BU12" s="1187"/>
      <c r="BV12" s="1187"/>
      <c r="BW12" s="1187"/>
      <c r="BX12" s="1187"/>
      <c r="BY12" s="1187"/>
      <c r="BZ12" s="1187"/>
      <c r="CA12" s="1187"/>
      <c r="CB12" s="1187"/>
      <c r="CM12" s="3" t="s">
        <v>187</v>
      </c>
      <c r="CO12" s="1179"/>
      <c r="CP12" s="1180"/>
      <c r="CQ12" s="1180"/>
      <c r="CR12" s="1180"/>
      <c r="CS12" s="1180"/>
      <c r="CT12" s="1180"/>
      <c r="CU12" s="1180"/>
      <c r="CV12" s="1180"/>
      <c r="CW12" s="1180"/>
      <c r="CX12" s="1180"/>
      <c r="CY12" s="1180"/>
      <c r="CZ12" s="1180"/>
      <c r="DA12" s="1180"/>
      <c r="DB12" s="1180"/>
      <c r="DC12" s="1180"/>
      <c r="DD12" s="1181"/>
      <c r="DF12" s="584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188"/>
      <c r="CP13" s="1189"/>
      <c r="CQ13" s="1189"/>
      <c r="CR13" s="1189"/>
      <c r="CS13" s="1189"/>
      <c r="CT13" s="1189"/>
      <c r="CU13" s="1189"/>
      <c r="CV13" s="1189"/>
      <c r="CW13" s="1189"/>
      <c r="CX13" s="1189"/>
      <c r="CY13" s="1189"/>
      <c r="CZ13" s="1189"/>
      <c r="DA13" s="1189"/>
      <c r="DB13" s="1189"/>
      <c r="DC13" s="1189"/>
      <c r="DD13" s="1190"/>
      <c r="DF13" s="584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193"/>
      <c r="BD14" s="1194"/>
      <c r="BE14" s="1194"/>
      <c r="BF14" s="1194"/>
      <c r="BG14" s="1194"/>
      <c r="BH14" s="1194"/>
      <c r="BI14" s="1194"/>
      <c r="BJ14" s="1194"/>
      <c r="BK14" s="1194"/>
      <c r="BL14" s="1194"/>
      <c r="BM14" s="1194"/>
      <c r="BN14" s="1194"/>
      <c r="BO14" s="1194"/>
      <c r="BP14" s="1194"/>
      <c r="BQ14" s="1194"/>
      <c r="BR14" s="1194"/>
      <c r="BS14" s="1194"/>
      <c r="BT14" s="1194"/>
      <c r="BU14" s="1194"/>
      <c r="BV14" s="1194"/>
      <c r="BW14" s="1194"/>
      <c r="BX14" s="1194"/>
      <c r="BY14" s="1194"/>
      <c r="BZ14" s="1194"/>
      <c r="CA14" s="1194"/>
      <c r="CB14" s="1195"/>
      <c r="CM14" s="3" t="s">
        <v>189</v>
      </c>
      <c r="CO14" s="1191"/>
      <c r="CP14" s="1167"/>
      <c r="CQ14" s="1167"/>
      <c r="CR14" s="1167"/>
      <c r="CS14" s="1167"/>
      <c r="CT14" s="1167"/>
      <c r="CU14" s="1167"/>
      <c r="CV14" s="1167"/>
      <c r="CW14" s="1167"/>
      <c r="CX14" s="1167"/>
      <c r="CY14" s="1167"/>
      <c r="CZ14" s="1167"/>
      <c r="DA14" s="1167"/>
      <c r="DB14" s="1167"/>
      <c r="DC14" s="1167"/>
      <c r="DD14" s="1192"/>
      <c r="DF14" s="584" t="str">
        <f>"20"&amp;$BE$11&amp;"-"&amp;IF($DF$13="",$AI$11,$DF$13)&amp;"-"&amp;$AA$11</f>
        <v>20--</v>
      </c>
    </row>
    <row r="15" spans="1:110" ht="15.75">
      <c r="A15" s="1" t="s">
        <v>190</v>
      </c>
      <c r="Y15" s="1205"/>
      <c r="Z15" s="1205"/>
      <c r="AA15" s="1205"/>
      <c r="AB15" s="1205"/>
      <c r="AC15" s="1205"/>
      <c r="AD15" s="1205"/>
      <c r="AE15" s="1205"/>
      <c r="AF15" s="1205"/>
      <c r="AG15" s="1205"/>
      <c r="AH15" s="1205"/>
      <c r="AI15" s="1205"/>
      <c r="AJ15" s="1205"/>
      <c r="AK15" s="1205"/>
      <c r="AL15" s="1205"/>
      <c r="AM15" s="1205"/>
      <c r="AN15" s="1205"/>
      <c r="AO15" s="1205"/>
      <c r="AP15" s="1205"/>
      <c r="AQ15" s="1205"/>
      <c r="AR15" s="1205"/>
      <c r="AS15" s="1205"/>
      <c r="AT15" s="1205"/>
      <c r="AU15" s="1205"/>
      <c r="AV15" s="1205"/>
      <c r="AW15" s="1205"/>
      <c r="AX15" s="1205"/>
      <c r="AY15" s="1205"/>
      <c r="AZ15" s="1205"/>
      <c r="BA15" s="1205"/>
      <c r="BB15" s="1205"/>
      <c r="BC15" s="1205"/>
      <c r="BD15" s="1205"/>
      <c r="BE15" s="1205"/>
      <c r="BF15" s="1205"/>
      <c r="BG15" s="1205"/>
      <c r="BH15" s="1205"/>
      <c r="BI15" s="1205"/>
      <c r="BJ15" s="1205"/>
      <c r="BK15" s="1205"/>
      <c r="BL15" s="1205"/>
      <c r="BM15" s="1205"/>
      <c r="BN15" s="1205"/>
      <c r="BO15" s="1205"/>
      <c r="BP15" s="1205"/>
      <c r="BQ15" s="1205"/>
      <c r="BR15" s="1205"/>
      <c r="BS15" s="1205"/>
      <c r="BT15" s="1205"/>
      <c r="BU15" s="1205"/>
      <c r="BV15" s="1205"/>
      <c r="BW15" s="1205"/>
      <c r="BX15" s="1205"/>
      <c r="BY15" s="1205"/>
      <c r="BZ15" s="1205"/>
      <c r="CA15" s="1205"/>
      <c r="CB15" s="1205"/>
      <c r="CM15" s="3"/>
      <c r="CO15" s="1179"/>
      <c r="CP15" s="1180"/>
      <c r="CQ15" s="1180"/>
      <c r="CR15" s="1180"/>
      <c r="CS15" s="1180"/>
      <c r="CT15" s="1180"/>
      <c r="CU15" s="1180"/>
      <c r="CV15" s="1180"/>
      <c r="CW15" s="1180"/>
      <c r="CX15" s="1180"/>
      <c r="CY15" s="1180"/>
      <c r="CZ15" s="1180"/>
      <c r="DA15" s="1180"/>
      <c r="DB15" s="1180"/>
      <c r="DC15" s="1180"/>
      <c r="DD15" s="1181"/>
    </row>
    <row r="16" spans="1:110" ht="15.75" customHeight="1">
      <c r="A16" s="1" t="s">
        <v>191</v>
      </c>
      <c r="U16" s="1185" t="e">
        <f>'Настройки УИК'!$I$43</f>
        <v>#N/A</v>
      </c>
      <c r="V16" s="1186"/>
      <c r="W16" s="1186"/>
      <c r="X16" s="1186"/>
      <c r="Y16" s="1186"/>
      <c r="Z16" s="1186"/>
      <c r="AA16" s="1186"/>
      <c r="AB16" s="1186"/>
      <c r="AC16" s="1186"/>
      <c r="AD16" s="1186"/>
      <c r="AE16" s="1186"/>
      <c r="AF16" s="1186"/>
      <c r="AG16" s="1186"/>
      <c r="AH16" s="1186"/>
      <c r="AI16" s="1186"/>
      <c r="AJ16" s="1186"/>
      <c r="AK16" s="1186"/>
      <c r="AL16" s="1186"/>
      <c r="AM16" s="1186"/>
      <c r="AN16" s="1186"/>
      <c r="AO16" s="1186"/>
      <c r="AP16" s="1186"/>
      <c r="AQ16" s="1186"/>
      <c r="AR16" s="1186"/>
      <c r="AS16" s="1186"/>
      <c r="AT16" s="1186"/>
      <c r="AU16" s="1186"/>
      <c r="AV16" s="1186"/>
      <c r="AW16" s="1186"/>
      <c r="AX16" s="1186"/>
      <c r="AY16" s="1186"/>
      <c r="AZ16" s="1186"/>
      <c r="BA16" s="1186"/>
      <c r="BB16" s="1186"/>
      <c r="BC16" s="1186"/>
      <c r="BD16" s="1186"/>
      <c r="BE16" s="1186"/>
      <c r="BF16" s="1186"/>
      <c r="BG16" s="1186"/>
      <c r="BH16" s="1186"/>
      <c r="BI16" s="1186"/>
      <c r="BJ16" s="1186"/>
      <c r="BK16" s="1186"/>
      <c r="BL16" s="1186"/>
      <c r="BM16" s="1186"/>
      <c r="BN16" s="1186"/>
      <c r="BO16" s="1186"/>
      <c r="BP16" s="1186"/>
      <c r="BQ16" s="1186"/>
      <c r="BR16" s="1186"/>
      <c r="BS16" s="1186"/>
      <c r="BT16" s="1186"/>
      <c r="BU16" s="1186"/>
      <c r="BV16" s="1186"/>
      <c r="BW16" s="1186"/>
      <c r="BX16" s="1186"/>
      <c r="BY16" s="1186"/>
      <c r="BZ16" s="1186"/>
      <c r="CA16" s="1186"/>
      <c r="CB16" s="1186"/>
      <c r="CM16" s="3"/>
      <c r="CO16" s="1179"/>
      <c r="CP16" s="1180"/>
      <c r="CQ16" s="1180"/>
      <c r="CR16" s="1180"/>
      <c r="CS16" s="1180"/>
      <c r="CT16" s="1180"/>
      <c r="CU16" s="1180"/>
      <c r="CV16" s="1180"/>
      <c r="CW16" s="1180"/>
      <c r="CX16" s="1180"/>
      <c r="CY16" s="1180"/>
      <c r="CZ16" s="1180"/>
      <c r="DA16" s="1180"/>
      <c r="DB16" s="1180"/>
      <c r="DC16" s="1180"/>
      <c r="DD16" s="1181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179"/>
      <c r="CP17" s="1180"/>
      <c r="CQ17" s="1180"/>
      <c r="CR17" s="1180"/>
      <c r="CS17" s="1180"/>
      <c r="CT17" s="1180"/>
      <c r="CU17" s="1180"/>
      <c r="CV17" s="1180"/>
      <c r="CW17" s="1180"/>
      <c r="CX17" s="1180"/>
      <c r="CY17" s="1180"/>
      <c r="CZ17" s="1180"/>
      <c r="DA17" s="1180"/>
      <c r="DB17" s="1180"/>
      <c r="DC17" s="1180"/>
      <c r="DD17" s="1181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179"/>
      <c r="CP18" s="1180"/>
      <c r="CQ18" s="1180"/>
      <c r="CR18" s="1180"/>
      <c r="CS18" s="1180"/>
      <c r="CT18" s="1180"/>
      <c r="CU18" s="1180"/>
      <c r="CV18" s="1180"/>
      <c r="CW18" s="1180"/>
      <c r="CX18" s="1180"/>
      <c r="CY18" s="1180"/>
      <c r="CZ18" s="1180"/>
      <c r="DA18" s="1180"/>
      <c r="DB18" s="1180"/>
      <c r="DC18" s="1180"/>
      <c r="DD18" s="1181"/>
    </row>
    <row r="19" spans="1:108" ht="16.5" thickBot="1">
      <c r="N19" s="9"/>
      <c r="O19" s="9"/>
      <c r="P19" s="9"/>
      <c r="Q19" s="9"/>
      <c r="R19" s="9"/>
      <c r="S19" s="1206"/>
      <c r="T19" s="1206"/>
      <c r="U19" s="1206"/>
      <c r="V19" s="1206"/>
      <c r="W19" s="1206"/>
      <c r="X19" s="1206"/>
      <c r="Y19" s="1206"/>
      <c r="Z19" s="1206"/>
      <c r="AA19" s="1206"/>
      <c r="AB19" s="1206"/>
      <c r="AC19" s="1206"/>
      <c r="AD19" s="1206"/>
      <c r="AE19" s="1206"/>
      <c r="AF19" s="1206"/>
      <c r="AG19" s="1206"/>
      <c r="AH19" s="1206"/>
      <c r="AI19" s="1206"/>
      <c r="AJ19" s="1206"/>
      <c r="AK19" s="1206"/>
      <c r="AL19" s="1206"/>
      <c r="AM19" s="1206"/>
      <c r="AN19" s="1206"/>
      <c r="AO19" s="1206"/>
      <c r="AP19" s="1206"/>
      <c r="AQ19" s="1206"/>
      <c r="AR19" s="1206"/>
      <c r="AS19" s="1206"/>
      <c r="AT19" s="1206"/>
      <c r="AU19" s="1206"/>
      <c r="AV19" s="1206"/>
      <c r="AW19" s="1206"/>
      <c r="AX19" s="1206"/>
      <c r="AY19" s="1206"/>
      <c r="AZ19" s="1206"/>
      <c r="BA19" s="1206"/>
      <c r="BB19" s="1206"/>
      <c r="CM19" s="3" t="s">
        <v>194</v>
      </c>
      <c r="CO19" s="1182"/>
      <c r="CP19" s="1183"/>
      <c r="CQ19" s="1183"/>
      <c r="CR19" s="1183"/>
      <c r="CS19" s="1183"/>
      <c r="CT19" s="1183"/>
      <c r="CU19" s="1183"/>
      <c r="CV19" s="1183"/>
      <c r="CW19" s="1183"/>
      <c r="CX19" s="1183"/>
      <c r="CY19" s="1183"/>
      <c r="CZ19" s="1183"/>
      <c r="DA19" s="1183"/>
      <c r="DB19" s="1183"/>
      <c r="DC19" s="1183"/>
      <c r="DD19" s="1184"/>
    </row>
    <row r="20" spans="1:108">
      <c r="N20" s="9"/>
      <c r="O20" s="9"/>
      <c r="P20" s="9"/>
      <c r="Q20" s="9"/>
      <c r="R20" s="9"/>
      <c r="S20" s="1174" t="s">
        <v>195</v>
      </c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108">
      <c r="A21" s="1" t="s">
        <v>45</v>
      </c>
      <c r="L21" s="1196" t="s">
        <v>140</v>
      </c>
      <c r="M21" s="1196"/>
      <c r="N21" s="1196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6"/>
      <c r="Z21" s="1196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6"/>
      <c r="AU21" s="1" t="s">
        <v>196</v>
      </c>
      <c r="BM21" s="1196" t="s">
        <v>419</v>
      </c>
      <c r="BN21" s="1196"/>
      <c r="BO21" s="1196"/>
      <c r="BP21" s="1196"/>
      <c r="BQ21" s="1196"/>
      <c r="BR21" s="1196"/>
      <c r="BS21" s="1196"/>
      <c r="BT21" s="1196"/>
      <c r="BU21" s="1196"/>
      <c r="BV21" s="1196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6"/>
      <c r="CH21" s="1196"/>
      <c r="CI21" s="1196"/>
      <c r="CJ21" s="1196"/>
      <c r="CK21" s="1196"/>
      <c r="CL21" s="1196"/>
      <c r="CM21" s="1196"/>
      <c r="CN21" s="1196"/>
      <c r="CO21" s="1196"/>
      <c r="CP21" s="1196"/>
      <c r="CQ21" s="1196"/>
      <c r="CR21" s="1196"/>
      <c r="CS21" s="1196"/>
      <c r="CT21" s="1196"/>
      <c r="CU21" s="1196"/>
      <c r="CV21" s="1196"/>
      <c r="CW21" s="1196"/>
      <c r="CX21" s="1196"/>
      <c r="CY21" s="1196"/>
      <c r="CZ21" s="1196"/>
      <c r="DA21" s="1196"/>
    </row>
    <row r="22" spans="1:108" ht="9" customHeight="1"/>
    <row r="23" spans="1:108" ht="15" customHeight="1">
      <c r="A23" s="1197" t="s">
        <v>197</v>
      </c>
      <c r="B23" s="1197"/>
      <c r="C23" s="1197"/>
      <c r="D23" s="1197"/>
      <c r="E23" s="1197"/>
      <c r="F23" s="1197"/>
      <c r="G23" s="1197"/>
      <c r="H23" s="1197"/>
      <c r="I23" s="1197"/>
      <c r="J23" s="1197"/>
      <c r="K23" s="1197"/>
      <c r="L23" s="1197"/>
      <c r="M23" s="1197"/>
      <c r="N23" s="1197"/>
      <c r="O23" s="1197"/>
      <c r="P23" s="1197"/>
      <c r="Q23" s="1197"/>
      <c r="R23" s="1197"/>
      <c r="S23" s="1197"/>
      <c r="T23" s="1197"/>
      <c r="U23" s="1198"/>
      <c r="V23" s="1201" t="s">
        <v>198</v>
      </c>
      <c r="W23" s="1201"/>
      <c r="X23" s="1201"/>
      <c r="Y23" s="1201"/>
      <c r="Z23" s="1201"/>
      <c r="AA23" s="1201"/>
      <c r="AB23" s="1201"/>
      <c r="AC23" s="1201"/>
      <c r="AD23" s="1201"/>
      <c r="AE23" s="1201"/>
      <c r="AF23" s="1201"/>
      <c r="AG23" s="1201"/>
      <c r="AH23" s="1201"/>
      <c r="AI23" s="1201"/>
      <c r="AJ23" s="1201"/>
      <c r="AK23" s="1201"/>
      <c r="AL23" s="1201"/>
      <c r="AM23" s="1201"/>
      <c r="AN23" s="1201"/>
      <c r="AO23" s="1201"/>
      <c r="AP23" s="1201"/>
      <c r="AQ23" s="1201"/>
      <c r="AR23" s="10"/>
      <c r="AS23" s="1202" t="s">
        <v>199</v>
      </c>
      <c r="AT23" s="1203"/>
      <c r="AU23" s="1203"/>
      <c r="AV23" s="1203"/>
      <c r="AW23" s="1203"/>
      <c r="AX23" s="1203"/>
      <c r="AY23" s="1203"/>
      <c r="AZ23" s="1203"/>
      <c r="BA23" s="1203"/>
      <c r="BB23" s="1203"/>
      <c r="BC23" s="1203"/>
      <c r="BD23" s="1203"/>
      <c r="BE23" s="1203"/>
      <c r="BF23" s="1203"/>
      <c r="BG23" s="1203"/>
      <c r="BH23" s="1203"/>
      <c r="BI23" s="1203"/>
      <c r="BJ23" s="1203"/>
      <c r="BK23" s="1203"/>
      <c r="BL23" s="1203"/>
      <c r="BM23" s="1203"/>
      <c r="BN23" s="1203"/>
      <c r="BO23" s="1203"/>
      <c r="BP23" s="1203"/>
      <c r="BQ23" s="1203"/>
      <c r="BR23" s="1203"/>
      <c r="BS23" s="1203"/>
      <c r="BT23" s="1203"/>
      <c r="BU23" s="1203"/>
      <c r="BV23" s="1203"/>
      <c r="BW23" s="1203"/>
      <c r="BX23" s="1203"/>
      <c r="BY23" s="1203"/>
      <c r="BZ23" s="1203"/>
      <c r="CA23" s="1203"/>
      <c r="CB23" s="1203"/>
      <c r="CC23" s="1203"/>
      <c r="CD23" s="1203"/>
      <c r="CE23" s="1203"/>
      <c r="CF23" s="1203"/>
      <c r="CG23" s="1203"/>
      <c r="CH23" s="1203"/>
      <c r="CI23" s="1203"/>
      <c r="CJ23" s="1203"/>
      <c r="CK23" s="1203"/>
      <c r="CL23" s="1203"/>
      <c r="CM23" s="1203"/>
      <c r="CN23" s="1204"/>
      <c r="CO23" s="1237" t="s">
        <v>200</v>
      </c>
      <c r="CP23" s="1238"/>
      <c r="CQ23" s="1238"/>
      <c r="CR23" s="1238"/>
      <c r="CS23" s="1238"/>
      <c r="CT23" s="1238"/>
      <c r="CU23" s="1238"/>
      <c r="CV23" s="1238"/>
      <c r="CW23" s="1238"/>
      <c r="CX23" s="1238"/>
      <c r="CY23" s="1238"/>
      <c r="CZ23" s="1238"/>
      <c r="DA23" s="1238"/>
      <c r="DB23" s="1238"/>
      <c r="DC23" s="1238"/>
      <c r="DD23" s="1238"/>
    </row>
    <row r="24" spans="1:108" ht="15" customHeight="1" thickBot="1">
      <c r="A24" s="1199"/>
      <c r="B24" s="1199"/>
      <c r="C24" s="1199"/>
      <c r="D24" s="1199"/>
      <c r="E24" s="1199"/>
      <c r="F24" s="1199"/>
      <c r="G24" s="1199"/>
      <c r="H24" s="1199"/>
      <c r="I24" s="1199"/>
      <c r="J24" s="1199"/>
      <c r="K24" s="1199"/>
      <c r="L24" s="1199"/>
      <c r="M24" s="1199"/>
      <c r="N24" s="1199"/>
      <c r="O24" s="1199"/>
      <c r="P24" s="1199"/>
      <c r="Q24" s="1199"/>
      <c r="R24" s="1199"/>
      <c r="S24" s="1199"/>
      <c r="T24" s="1199"/>
      <c r="U24" s="1200"/>
      <c r="V24" s="1230" t="s">
        <v>201</v>
      </c>
      <c r="W24" s="1230"/>
      <c r="X24" s="1230"/>
      <c r="Y24" s="1230"/>
      <c r="Z24" s="1230"/>
      <c r="AA24" s="1230"/>
      <c r="AB24" s="1230"/>
      <c r="AC24" s="1230"/>
      <c r="AD24" s="1230"/>
      <c r="AE24" s="1230"/>
      <c r="AF24" s="1230"/>
      <c r="AG24" s="1230" t="s">
        <v>202</v>
      </c>
      <c r="AH24" s="1230"/>
      <c r="AI24" s="1230"/>
      <c r="AJ24" s="1230"/>
      <c r="AK24" s="1230"/>
      <c r="AL24" s="1230"/>
      <c r="AM24" s="1230"/>
      <c r="AN24" s="1230"/>
      <c r="AO24" s="1230"/>
      <c r="AP24" s="1230"/>
      <c r="AQ24" s="1230"/>
      <c r="AR24" s="11"/>
      <c r="AS24" s="1231" t="s">
        <v>203</v>
      </c>
      <c r="AT24" s="1231"/>
      <c r="AU24" s="1231"/>
      <c r="AV24" s="1231"/>
      <c r="AW24" s="1231"/>
      <c r="AX24" s="1231"/>
      <c r="AY24" s="1231"/>
      <c r="AZ24" s="1231"/>
      <c r="BA24" s="1231"/>
      <c r="BB24" s="1231"/>
      <c r="BC24" s="1231"/>
      <c r="BD24" s="1231"/>
      <c r="BE24" s="1231"/>
      <c r="BF24" s="1231"/>
      <c r="BG24" s="1231"/>
      <c r="BH24" s="1231"/>
      <c r="BI24" s="1231"/>
      <c r="BJ24" s="1231"/>
      <c r="BK24" s="1231"/>
      <c r="BL24" s="1231"/>
      <c r="BM24" s="1231"/>
      <c r="BN24" s="1231"/>
      <c r="BO24" s="1231"/>
      <c r="BP24" s="1231"/>
      <c r="BQ24" s="1231" t="s">
        <v>204</v>
      </c>
      <c r="BR24" s="1231"/>
      <c r="BS24" s="1231"/>
      <c r="BT24" s="1231"/>
      <c r="BU24" s="1231"/>
      <c r="BV24" s="1231"/>
      <c r="BW24" s="1231"/>
      <c r="BX24" s="1231"/>
      <c r="BY24" s="1231"/>
      <c r="BZ24" s="1231"/>
      <c r="CA24" s="1231"/>
      <c r="CB24" s="1231"/>
      <c r="CC24" s="1231"/>
      <c r="CD24" s="1231"/>
      <c r="CE24" s="1231"/>
      <c r="CF24" s="1231"/>
      <c r="CG24" s="1231"/>
      <c r="CH24" s="1231"/>
      <c r="CI24" s="1231"/>
      <c r="CJ24" s="1231"/>
      <c r="CK24" s="1231"/>
      <c r="CL24" s="1231"/>
      <c r="CM24" s="1231"/>
      <c r="CN24" s="1231"/>
      <c r="CO24" s="1239"/>
      <c r="CP24" s="1240"/>
      <c r="CQ24" s="1240"/>
      <c r="CR24" s="1240"/>
      <c r="CS24" s="1240"/>
      <c r="CT24" s="1240"/>
      <c r="CU24" s="1240"/>
      <c r="CV24" s="1240"/>
      <c r="CW24" s="1240"/>
      <c r="CX24" s="1240"/>
      <c r="CY24" s="1240"/>
      <c r="CZ24" s="1240"/>
      <c r="DA24" s="1240"/>
      <c r="DB24" s="1240"/>
      <c r="DC24" s="1240"/>
      <c r="DD24" s="1240"/>
    </row>
    <row r="25" spans="1:108" ht="15.75" thickBot="1">
      <c r="A25" s="1210" t="s">
        <v>205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  <c r="L25" s="1210"/>
      <c r="M25" s="1210"/>
      <c r="N25" s="1210"/>
      <c r="O25" s="1210"/>
      <c r="P25" s="1210"/>
      <c r="Q25" s="1210"/>
      <c r="R25" s="1210"/>
      <c r="S25" s="1210"/>
      <c r="T25" s="1210"/>
      <c r="U25" s="1211"/>
      <c r="V25" s="1212"/>
      <c r="W25" s="1213"/>
      <c r="X25" s="1213"/>
      <c r="Y25" s="1213"/>
      <c r="Z25" s="1213"/>
      <c r="AA25" s="1213"/>
      <c r="AB25" s="1213"/>
      <c r="AC25" s="1213"/>
      <c r="AD25" s="1213"/>
      <c r="AE25" s="1213"/>
      <c r="AF25" s="1214"/>
      <c r="AG25" s="1217"/>
      <c r="AH25" s="1213"/>
      <c r="AI25" s="1213"/>
      <c r="AJ25" s="1213"/>
      <c r="AK25" s="1213"/>
      <c r="AL25" s="1213"/>
      <c r="AM25" s="1213"/>
      <c r="AN25" s="1213"/>
      <c r="AO25" s="1213"/>
      <c r="AP25" s="1213"/>
      <c r="AQ25" s="1218"/>
      <c r="AS25" s="1221" t="s">
        <v>399</v>
      </c>
      <c r="AT25" s="1222"/>
      <c r="AU25" s="1222"/>
      <c r="AV25" s="1222"/>
      <c r="AW25" s="1222"/>
      <c r="AX25" s="1222"/>
      <c r="AY25" s="1222"/>
      <c r="AZ25" s="1222"/>
      <c r="BA25" s="1222"/>
      <c r="BB25" s="1222"/>
      <c r="BC25" s="1222"/>
      <c r="BD25" s="1222"/>
      <c r="BE25" s="1222"/>
      <c r="BF25" s="1222"/>
      <c r="BG25" s="1222"/>
      <c r="BH25" s="1222"/>
      <c r="BI25" s="1222"/>
      <c r="BJ25" s="1222"/>
      <c r="BK25" s="1222"/>
      <c r="BL25" s="1222"/>
      <c r="BM25" s="1222"/>
      <c r="BN25" s="1222"/>
      <c r="BO25" s="1222"/>
      <c r="BP25" s="1222"/>
      <c r="BQ25" s="1221" t="s">
        <v>400</v>
      </c>
      <c r="BR25" s="1222"/>
      <c r="BS25" s="1222"/>
      <c r="BT25" s="1222"/>
      <c r="BU25" s="1222"/>
      <c r="BV25" s="1222"/>
      <c r="BW25" s="1222"/>
      <c r="BX25" s="1222"/>
      <c r="BY25" s="1222"/>
      <c r="BZ25" s="1222"/>
      <c r="CA25" s="1222"/>
      <c r="CB25" s="1222"/>
      <c r="CC25" s="1222"/>
      <c r="CD25" s="1222"/>
      <c r="CE25" s="1222"/>
      <c r="CF25" s="1222"/>
      <c r="CG25" s="1222"/>
      <c r="CH25" s="1222"/>
      <c r="CI25" s="1222"/>
      <c r="CJ25" s="1222"/>
      <c r="CK25" s="1222"/>
      <c r="CL25" s="1222"/>
      <c r="CM25" s="1222"/>
      <c r="CN25" s="1222"/>
      <c r="CO25" s="1221" t="s">
        <v>401</v>
      </c>
      <c r="CP25" s="1222"/>
      <c r="CQ25" s="1222"/>
      <c r="CR25" s="1222"/>
      <c r="CS25" s="1222"/>
      <c r="CT25" s="1222"/>
      <c r="CU25" s="1222"/>
      <c r="CV25" s="1222"/>
      <c r="CW25" s="1222"/>
      <c r="CX25" s="1222"/>
      <c r="CY25" s="1222"/>
      <c r="CZ25" s="1222"/>
      <c r="DA25" s="1222"/>
      <c r="DB25" s="1222"/>
      <c r="DC25" s="1222"/>
      <c r="DD25" s="1236"/>
    </row>
    <row r="26" spans="1:108" ht="13.5" customHeight="1">
      <c r="A26" s="1223" t="s">
        <v>206</v>
      </c>
      <c r="B26" s="1224"/>
      <c r="C26" s="1224"/>
      <c r="D26" s="1224"/>
      <c r="E26" s="1224"/>
      <c r="F26" s="1224"/>
      <c r="G26" s="1224"/>
      <c r="H26" s="1224"/>
      <c r="I26" s="1224"/>
      <c r="J26" s="1224"/>
      <c r="K26" s="1224"/>
      <c r="L26" s="1224"/>
      <c r="M26" s="1224"/>
      <c r="N26" s="1224"/>
      <c r="O26" s="1224"/>
      <c r="P26" s="1224"/>
      <c r="Q26" s="1224"/>
      <c r="R26" s="1224"/>
      <c r="S26" s="1224"/>
      <c r="T26" s="1224"/>
      <c r="U26" s="1225"/>
      <c r="V26" s="1215"/>
      <c r="W26" s="1160"/>
      <c r="X26" s="1160"/>
      <c r="Y26" s="1160"/>
      <c r="Z26" s="1160"/>
      <c r="AA26" s="1160"/>
      <c r="AB26" s="1160"/>
      <c r="AC26" s="1160"/>
      <c r="AD26" s="1160"/>
      <c r="AE26" s="1160"/>
      <c r="AF26" s="1216"/>
      <c r="AG26" s="1219"/>
      <c r="AH26" s="1160"/>
      <c r="AI26" s="1160"/>
      <c r="AJ26" s="1160"/>
      <c r="AK26" s="1160"/>
      <c r="AL26" s="1160"/>
      <c r="AM26" s="1160"/>
      <c r="AN26" s="1160"/>
      <c r="AO26" s="1160"/>
      <c r="AP26" s="1160"/>
      <c r="AQ26" s="1220"/>
      <c r="AS26" s="1227"/>
      <c r="AT26" s="1228"/>
      <c r="AU26" s="1228"/>
      <c r="AV26" s="1228"/>
      <c r="AW26" s="1228"/>
      <c r="AX26" s="1228"/>
      <c r="AY26" s="1228"/>
      <c r="AZ26" s="1228"/>
      <c r="BA26" s="1228"/>
      <c r="BB26" s="1228"/>
      <c r="BC26" s="1228"/>
      <c r="BD26" s="1228"/>
      <c r="BE26" s="1228"/>
      <c r="BF26" s="1228"/>
      <c r="BG26" s="1228"/>
      <c r="BH26" s="1228"/>
      <c r="BI26" s="1228"/>
      <c r="BJ26" s="1228"/>
      <c r="BK26" s="1228"/>
      <c r="BL26" s="1228"/>
      <c r="BM26" s="1228"/>
      <c r="BN26" s="1228"/>
      <c r="BO26" s="1228"/>
      <c r="BP26" s="1228"/>
      <c r="BQ26" s="1228"/>
      <c r="BR26" s="1228"/>
      <c r="BS26" s="1228"/>
      <c r="BT26" s="1228"/>
      <c r="BU26" s="1228"/>
      <c r="BV26" s="1228"/>
      <c r="BW26" s="1228"/>
      <c r="BX26" s="1228"/>
      <c r="BY26" s="1228"/>
      <c r="BZ26" s="1228"/>
      <c r="CA26" s="1228"/>
      <c r="CB26" s="1228"/>
      <c r="CC26" s="1228"/>
      <c r="CD26" s="1228"/>
      <c r="CE26" s="1228"/>
      <c r="CF26" s="1228"/>
      <c r="CG26" s="1228"/>
      <c r="CH26" s="1228"/>
      <c r="CI26" s="1228"/>
      <c r="CJ26" s="1228"/>
      <c r="CK26" s="1228"/>
      <c r="CL26" s="1228"/>
      <c r="CM26" s="1228"/>
      <c r="CN26" s="1228"/>
      <c r="CO26" s="1228"/>
      <c r="CP26" s="1228"/>
      <c r="CQ26" s="1228"/>
      <c r="CR26" s="1228"/>
      <c r="CS26" s="1228"/>
      <c r="CT26" s="1228"/>
      <c r="CU26" s="1228"/>
      <c r="CV26" s="1228"/>
      <c r="CW26" s="1228"/>
      <c r="CX26" s="1228"/>
      <c r="CY26" s="1228"/>
      <c r="CZ26" s="1228"/>
      <c r="DA26" s="1228"/>
      <c r="DB26" s="1228"/>
      <c r="DC26" s="1228"/>
      <c r="DD26" s="1235"/>
    </row>
    <row r="27" spans="1:108" ht="13.5" customHeight="1">
      <c r="A27" s="1241" t="s">
        <v>207</v>
      </c>
      <c r="B27" s="1242"/>
      <c r="C27" s="1242"/>
      <c r="D27" s="1242"/>
      <c r="E27" s="1242"/>
      <c r="F27" s="1242"/>
      <c r="G27" s="1242"/>
      <c r="H27" s="1242"/>
      <c r="I27" s="1242"/>
      <c r="J27" s="1242"/>
      <c r="K27" s="1242"/>
      <c r="L27" s="1242"/>
      <c r="M27" s="1242"/>
      <c r="N27" s="1242"/>
      <c r="O27" s="1242"/>
      <c r="P27" s="1242"/>
      <c r="Q27" s="1242"/>
      <c r="R27" s="1242"/>
      <c r="S27" s="1242"/>
      <c r="T27" s="1242"/>
      <c r="U27" s="1243"/>
      <c r="V27" s="1209"/>
      <c r="W27" s="1201"/>
      <c r="X27" s="1201"/>
      <c r="Y27" s="1201"/>
      <c r="Z27" s="1201"/>
      <c r="AA27" s="1201"/>
      <c r="AB27" s="1201"/>
      <c r="AC27" s="1201"/>
      <c r="AD27" s="1201"/>
      <c r="AE27" s="1201"/>
      <c r="AF27" s="1201"/>
      <c r="AG27" s="1201"/>
      <c r="AH27" s="1201"/>
      <c r="AI27" s="1201"/>
      <c r="AJ27" s="1201"/>
      <c r="AK27" s="1201"/>
      <c r="AL27" s="1201"/>
      <c r="AM27" s="1201"/>
      <c r="AN27" s="1201"/>
      <c r="AO27" s="1201"/>
      <c r="AP27" s="1201"/>
      <c r="AQ27" s="1226"/>
      <c r="AS27" s="1207"/>
      <c r="AT27" s="1208"/>
      <c r="AU27" s="1208"/>
      <c r="AV27" s="1208"/>
      <c r="AW27" s="1208"/>
      <c r="AX27" s="1208"/>
      <c r="AY27" s="1208"/>
      <c r="AZ27" s="1208"/>
      <c r="BA27" s="1208"/>
      <c r="BB27" s="1208"/>
      <c r="BC27" s="1208"/>
      <c r="BD27" s="1208"/>
      <c r="BE27" s="1208"/>
      <c r="BF27" s="1208"/>
      <c r="BG27" s="1208"/>
      <c r="BH27" s="1208"/>
      <c r="BI27" s="1208"/>
      <c r="BJ27" s="1208"/>
      <c r="BK27" s="1208"/>
      <c r="BL27" s="1208"/>
      <c r="BM27" s="1208"/>
      <c r="BN27" s="1208"/>
      <c r="BO27" s="1208"/>
      <c r="BP27" s="1208"/>
      <c r="BQ27" s="1208"/>
      <c r="BR27" s="1208"/>
      <c r="BS27" s="1208"/>
      <c r="BT27" s="1208"/>
      <c r="BU27" s="1208"/>
      <c r="BV27" s="1208"/>
      <c r="BW27" s="1208"/>
      <c r="BX27" s="1208"/>
      <c r="BY27" s="1208"/>
      <c r="BZ27" s="1208"/>
      <c r="CA27" s="1208"/>
      <c r="CB27" s="1208"/>
      <c r="CC27" s="1208"/>
      <c r="CD27" s="1208"/>
      <c r="CE27" s="1208"/>
      <c r="CF27" s="1208"/>
      <c r="CG27" s="1208"/>
      <c r="CH27" s="1208"/>
      <c r="CI27" s="1208"/>
      <c r="CJ27" s="1208"/>
      <c r="CK27" s="1208"/>
      <c r="CL27" s="1208"/>
      <c r="CM27" s="1208"/>
      <c r="CN27" s="1208"/>
      <c r="CO27" s="1208"/>
      <c r="CP27" s="1208"/>
      <c r="CQ27" s="1208"/>
      <c r="CR27" s="1208"/>
      <c r="CS27" s="1208"/>
      <c r="CT27" s="1208"/>
      <c r="CU27" s="1208"/>
      <c r="CV27" s="1208"/>
      <c r="CW27" s="1208"/>
      <c r="CX27" s="1208"/>
      <c r="CY27" s="1208"/>
      <c r="CZ27" s="1208"/>
      <c r="DA27" s="1208"/>
      <c r="DB27" s="1208"/>
      <c r="DC27" s="1208"/>
      <c r="DD27" s="1229"/>
    </row>
    <row r="28" spans="1:108" ht="13.5" customHeight="1">
      <c r="A28" s="1244" t="s">
        <v>208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6"/>
      <c r="V28" s="1247">
        <f ca="1">SUMIF('Фактические расходы'!$A$13:$A$32,"Всего расходов",'Фактические расходы'!$J$13:$J$32)</f>
        <v>0</v>
      </c>
      <c r="W28" s="1248"/>
      <c r="X28" s="1248"/>
      <c r="Y28" s="1248"/>
      <c r="Z28" s="1248"/>
      <c r="AA28" s="1248"/>
      <c r="AB28" s="1248"/>
      <c r="AC28" s="1248"/>
      <c r="AD28" s="1248"/>
      <c r="AE28" s="1248"/>
      <c r="AF28" s="1249"/>
      <c r="AG28" s="1201"/>
      <c r="AH28" s="1201"/>
      <c r="AI28" s="1201"/>
      <c r="AJ28" s="1201"/>
      <c r="AK28" s="1201"/>
      <c r="AL28" s="1201"/>
      <c r="AM28" s="1201"/>
      <c r="AN28" s="1201"/>
      <c r="AO28" s="1201"/>
      <c r="AP28" s="1201"/>
      <c r="AQ28" s="1226"/>
      <c r="AS28" s="1207"/>
      <c r="AT28" s="1208"/>
      <c r="AU28" s="1208"/>
      <c r="AV28" s="1208"/>
      <c r="AW28" s="1208"/>
      <c r="AX28" s="1208"/>
      <c r="AY28" s="1208"/>
      <c r="AZ28" s="1208"/>
      <c r="BA28" s="1208"/>
      <c r="BB28" s="1208"/>
      <c r="BC28" s="1208"/>
      <c r="BD28" s="1208"/>
      <c r="BE28" s="1208"/>
      <c r="BF28" s="1208"/>
      <c r="BG28" s="1208"/>
      <c r="BH28" s="1208"/>
      <c r="BI28" s="1208"/>
      <c r="BJ28" s="1208"/>
      <c r="BK28" s="1208"/>
      <c r="BL28" s="1208"/>
      <c r="BM28" s="1208"/>
      <c r="BN28" s="1208"/>
      <c r="BO28" s="1208"/>
      <c r="BP28" s="1208"/>
      <c r="BQ28" s="1208"/>
      <c r="BR28" s="1208"/>
      <c r="BS28" s="1208"/>
      <c r="BT28" s="1208"/>
      <c r="BU28" s="1208"/>
      <c r="BV28" s="1208"/>
      <c r="BW28" s="1208"/>
      <c r="BX28" s="1208"/>
      <c r="BY28" s="1208"/>
      <c r="BZ28" s="1208"/>
      <c r="CA28" s="1208"/>
      <c r="CB28" s="1208"/>
      <c r="CC28" s="1208"/>
      <c r="CD28" s="1208"/>
      <c r="CE28" s="1208"/>
      <c r="CF28" s="1208"/>
      <c r="CG28" s="1208"/>
      <c r="CH28" s="1208"/>
      <c r="CI28" s="1208"/>
      <c r="CJ28" s="1208"/>
      <c r="CK28" s="1208"/>
      <c r="CL28" s="1208"/>
      <c r="CM28" s="1208"/>
      <c r="CN28" s="1208"/>
      <c r="CO28" s="1208"/>
      <c r="CP28" s="1208"/>
      <c r="CQ28" s="1208"/>
      <c r="CR28" s="1208"/>
      <c r="CS28" s="1208"/>
      <c r="CT28" s="1208"/>
      <c r="CU28" s="1208"/>
      <c r="CV28" s="1208"/>
      <c r="CW28" s="1208"/>
      <c r="CX28" s="1208"/>
      <c r="CY28" s="1208"/>
      <c r="CZ28" s="1208"/>
      <c r="DA28" s="1208"/>
      <c r="DB28" s="1208"/>
      <c r="DC28" s="1208"/>
      <c r="DD28" s="1229"/>
    </row>
    <row r="29" spans="1:108" ht="13.5" customHeight="1">
      <c r="A29" s="1232"/>
      <c r="B29" s="1233"/>
      <c r="C29" s="1233"/>
      <c r="D29" s="1233"/>
      <c r="E29" s="1233"/>
      <c r="F29" s="1233"/>
      <c r="G29" s="1233"/>
      <c r="H29" s="1233"/>
      <c r="I29" s="1233"/>
      <c r="J29" s="1233"/>
      <c r="K29" s="1233"/>
      <c r="L29" s="1233"/>
      <c r="M29" s="1233"/>
      <c r="N29" s="1233"/>
      <c r="O29" s="1233"/>
      <c r="P29" s="1233"/>
      <c r="Q29" s="1233"/>
      <c r="R29" s="1233"/>
      <c r="S29" s="1233"/>
      <c r="T29" s="1233"/>
      <c r="U29" s="1234"/>
      <c r="V29" s="1209"/>
      <c r="W29" s="1201"/>
      <c r="X29" s="1201"/>
      <c r="Y29" s="1201"/>
      <c r="Z29" s="1201"/>
      <c r="AA29" s="1201"/>
      <c r="AB29" s="1201"/>
      <c r="AC29" s="1201"/>
      <c r="AD29" s="1201"/>
      <c r="AE29" s="1201"/>
      <c r="AF29" s="1201"/>
      <c r="AG29" s="1201"/>
      <c r="AH29" s="1201"/>
      <c r="AI29" s="1201"/>
      <c r="AJ29" s="1201"/>
      <c r="AK29" s="1201"/>
      <c r="AL29" s="1201"/>
      <c r="AM29" s="1201"/>
      <c r="AN29" s="1201"/>
      <c r="AO29" s="1201"/>
      <c r="AP29" s="1201"/>
      <c r="AQ29" s="1226"/>
      <c r="AS29" s="1207"/>
      <c r="AT29" s="1208"/>
      <c r="AU29" s="1208"/>
      <c r="AV29" s="1208"/>
      <c r="AW29" s="1208"/>
      <c r="AX29" s="1208"/>
      <c r="AY29" s="1208"/>
      <c r="AZ29" s="1208"/>
      <c r="BA29" s="1208"/>
      <c r="BB29" s="1208"/>
      <c r="BC29" s="1208"/>
      <c r="BD29" s="1208"/>
      <c r="BE29" s="1208"/>
      <c r="BF29" s="1208"/>
      <c r="BG29" s="1208"/>
      <c r="BH29" s="1208"/>
      <c r="BI29" s="1208"/>
      <c r="BJ29" s="1208"/>
      <c r="BK29" s="1208"/>
      <c r="BL29" s="1208"/>
      <c r="BM29" s="1208"/>
      <c r="BN29" s="1208"/>
      <c r="BO29" s="1208"/>
      <c r="BP29" s="1208"/>
      <c r="BQ29" s="1208"/>
      <c r="BR29" s="1208"/>
      <c r="BS29" s="1208"/>
      <c r="BT29" s="1208"/>
      <c r="BU29" s="1208"/>
      <c r="BV29" s="1208"/>
      <c r="BW29" s="1208"/>
      <c r="BX29" s="1208"/>
      <c r="BY29" s="1208"/>
      <c r="BZ29" s="1208"/>
      <c r="CA29" s="1208"/>
      <c r="CB29" s="1208"/>
      <c r="CC29" s="1208"/>
      <c r="CD29" s="1208"/>
      <c r="CE29" s="1208"/>
      <c r="CF29" s="1208"/>
      <c r="CG29" s="1208"/>
      <c r="CH29" s="1208"/>
      <c r="CI29" s="1208"/>
      <c r="CJ29" s="1208"/>
      <c r="CK29" s="1208"/>
      <c r="CL29" s="1208"/>
      <c r="CM29" s="1208"/>
      <c r="CN29" s="1208"/>
      <c r="CO29" s="1208"/>
      <c r="CP29" s="1208"/>
      <c r="CQ29" s="1208"/>
      <c r="CR29" s="1208"/>
      <c r="CS29" s="1208"/>
      <c r="CT29" s="1208"/>
      <c r="CU29" s="1208"/>
      <c r="CV29" s="1208"/>
      <c r="CW29" s="1208"/>
      <c r="CX29" s="1208"/>
      <c r="CY29" s="1208"/>
      <c r="CZ29" s="1208"/>
      <c r="DA29" s="1208"/>
      <c r="DB29" s="1208"/>
      <c r="DC29" s="1208"/>
      <c r="DD29" s="1229"/>
    </row>
    <row r="30" spans="1:108" ht="13.5" customHeight="1">
      <c r="A30" s="1232"/>
      <c r="B30" s="1233"/>
      <c r="C30" s="1233"/>
      <c r="D30" s="1233"/>
      <c r="E30" s="1233"/>
      <c r="F30" s="1233"/>
      <c r="G30" s="1233"/>
      <c r="H30" s="1233"/>
      <c r="I30" s="1233"/>
      <c r="J30" s="1233"/>
      <c r="K30" s="1233"/>
      <c r="L30" s="1233"/>
      <c r="M30" s="1233"/>
      <c r="N30" s="1233"/>
      <c r="O30" s="1233"/>
      <c r="P30" s="1233"/>
      <c r="Q30" s="1233"/>
      <c r="R30" s="1233"/>
      <c r="S30" s="1233"/>
      <c r="T30" s="1233"/>
      <c r="U30" s="1234"/>
      <c r="V30" s="1209"/>
      <c r="W30" s="1201"/>
      <c r="X30" s="1201"/>
      <c r="Y30" s="1201"/>
      <c r="Z30" s="1201"/>
      <c r="AA30" s="1201"/>
      <c r="AB30" s="1201"/>
      <c r="AC30" s="1201"/>
      <c r="AD30" s="1201"/>
      <c r="AE30" s="1201"/>
      <c r="AF30" s="1201"/>
      <c r="AG30" s="1201"/>
      <c r="AH30" s="1201"/>
      <c r="AI30" s="1201"/>
      <c r="AJ30" s="1201"/>
      <c r="AK30" s="1201"/>
      <c r="AL30" s="1201"/>
      <c r="AM30" s="1201"/>
      <c r="AN30" s="1201"/>
      <c r="AO30" s="1201"/>
      <c r="AP30" s="1201"/>
      <c r="AQ30" s="1226"/>
      <c r="AS30" s="1207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29"/>
    </row>
    <row r="31" spans="1:108" ht="13.5" customHeight="1">
      <c r="A31" s="1232"/>
      <c r="B31" s="1233"/>
      <c r="C31" s="1233"/>
      <c r="D31" s="1233"/>
      <c r="E31" s="1233"/>
      <c r="F31" s="1233"/>
      <c r="G31" s="1233"/>
      <c r="H31" s="1233"/>
      <c r="I31" s="1233"/>
      <c r="J31" s="1233"/>
      <c r="K31" s="1233"/>
      <c r="L31" s="1233"/>
      <c r="M31" s="1233"/>
      <c r="N31" s="1233"/>
      <c r="O31" s="1233"/>
      <c r="P31" s="1233"/>
      <c r="Q31" s="1233"/>
      <c r="R31" s="1233"/>
      <c r="S31" s="1233"/>
      <c r="T31" s="1233"/>
      <c r="U31" s="1234"/>
      <c r="V31" s="1209"/>
      <c r="W31" s="1201"/>
      <c r="X31" s="1201"/>
      <c r="Y31" s="1201"/>
      <c r="Z31" s="1201"/>
      <c r="AA31" s="1201"/>
      <c r="AB31" s="1201"/>
      <c r="AC31" s="1201"/>
      <c r="AD31" s="1201"/>
      <c r="AE31" s="1201"/>
      <c r="AF31" s="1201"/>
      <c r="AG31" s="1201"/>
      <c r="AH31" s="1201"/>
      <c r="AI31" s="1201"/>
      <c r="AJ31" s="1201"/>
      <c r="AK31" s="1201"/>
      <c r="AL31" s="1201"/>
      <c r="AM31" s="1201"/>
      <c r="AN31" s="1201"/>
      <c r="AO31" s="1201"/>
      <c r="AP31" s="1201"/>
      <c r="AQ31" s="1226"/>
      <c r="AS31" s="1207"/>
      <c r="AT31" s="1208"/>
      <c r="AU31" s="1208"/>
      <c r="AV31" s="1208"/>
      <c r="AW31" s="1208"/>
      <c r="AX31" s="1208"/>
      <c r="AY31" s="1208"/>
      <c r="AZ31" s="1208"/>
      <c r="BA31" s="1208"/>
      <c r="BB31" s="1208"/>
      <c r="BC31" s="1208"/>
      <c r="BD31" s="1208"/>
      <c r="BE31" s="1208"/>
      <c r="BF31" s="1208"/>
      <c r="BG31" s="1208"/>
      <c r="BH31" s="1208"/>
      <c r="BI31" s="1208"/>
      <c r="BJ31" s="1208"/>
      <c r="BK31" s="1208"/>
      <c r="BL31" s="1208"/>
      <c r="BM31" s="1208"/>
      <c r="BN31" s="1208"/>
      <c r="BO31" s="1208"/>
      <c r="BP31" s="1208"/>
      <c r="BQ31" s="1208"/>
      <c r="BR31" s="1208"/>
      <c r="BS31" s="1208"/>
      <c r="BT31" s="1208"/>
      <c r="BU31" s="1208"/>
      <c r="BV31" s="1208"/>
      <c r="BW31" s="1208"/>
      <c r="BX31" s="1208"/>
      <c r="BY31" s="1208"/>
      <c r="BZ31" s="1208"/>
      <c r="CA31" s="1208"/>
      <c r="CB31" s="1208"/>
      <c r="CC31" s="1208"/>
      <c r="CD31" s="1208"/>
      <c r="CE31" s="1208"/>
      <c r="CF31" s="1208"/>
      <c r="CG31" s="1208"/>
      <c r="CH31" s="1208"/>
      <c r="CI31" s="1208"/>
      <c r="CJ31" s="1208"/>
      <c r="CK31" s="1208"/>
      <c r="CL31" s="1208"/>
      <c r="CM31" s="1208"/>
      <c r="CN31" s="1208"/>
      <c r="CO31" s="1208"/>
      <c r="CP31" s="1208"/>
      <c r="CQ31" s="1208"/>
      <c r="CR31" s="1208"/>
      <c r="CS31" s="1208"/>
      <c r="CT31" s="1208"/>
      <c r="CU31" s="1208"/>
      <c r="CV31" s="1208"/>
      <c r="CW31" s="1208"/>
      <c r="CX31" s="1208"/>
      <c r="CY31" s="1208"/>
      <c r="CZ31" s="1208"/>
      <c r="DA31" s="1208"/>
      <c r="DB31" s="1208"/>
      <c r="DC31" s="1208"/>
      <c r="DD31" s="1229"/>
    </row>
    <row r="32" spans="1:108" ht="13.5" customHeight="1">
      <c r="A32" s="1232"/>
      <c r="B32" s="1233"/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1233"/>
      <c r="N32" s="1233"/>
      <c r="O32" s="1233"/>
      <c r="P32" s="1233"/>
      <c r="Q32" s="1233"/>
      <c r="R32" s="1233"/>
      <c r="S32" s="1233"/>
      <c r="T32" s="1233"/>
      <c r="U32" s="1234"/>
      <c r="V32" s="1209"/>
      <c r="W32" s="1201"/>
      <c r="X32" s="1201"/>
      <c r="Y32" s="1201"/>
      <c r="Z32" s="1201"/>
      <c r="AA32" s="1201"/>
      <c r="AB32" s="1201"/>
      <c r="AC32" s="1201"/>
      <c r="AD32" s="1201"/>
      <c r="AE32" s="1201"/>
      <c r="AF32" s="1201"/>
      <c r="AG32" s="1201"/>
      <c r="AH32" s="1201"/>
      <c r="AI32" s="1201"/>
      <c r="AJ32" s="1201"/>
      <c r="AK32" s="1201"/>
      <c r="AL32" s="1201"/>
      <c r="AM32" s="1201"/>
      <c r="AN32" s="1201"/>
      <c r="AO32" s="1201"/>
      <c r="AP32" s="1201"/>
      <c r="AQ32" s="1226"/>
      <c r="AS32" s="1207"/>
      <c r="AT32" s="1208"/>
      <c r="AU32" s="1208"/>
      <c r="AV32" s="1208"/>
      <c r="AW32" s="1208"/>
      <c r="AX32" s="1208"/>
      <c r="AY32" s="1208"/>
      <c r="AZ32" s="1208"/>
      <c r="BA32" s="1208"/>
      <c r="BB32" s="1208"/>
      <c r="BC32" s="1208"/>
      <c r="BD32" s="1208"/>
      <c r="BE32" s="1208"/>
      <c r="BF32" s="1208"/>
      <c r="BG32" s="1208"/>
      <c r="BH32" s="1208"/>
      <c r="BI32" s="1208"/>
      <c r="BJ32" s="1208"/>
      <c r="BK32" s="1208"/>
      <c r="BL32" s="1208"/>
      <c r="BM32" s="1208"/>
      <c r="BN32" s="1208"/>
      <c r="BO32" s="1208"/>
      <c r="BP32" s="1208"/>
      <c r="BQ32" s="1208"/>
      <c r="BR32" s="1208"/>
      <c r="BS32" s="1208"/>
      <c r="BT32" s="1208"/>
      <c r="BU32" s="1208"/>
      <c r="BV32" s="1208"/>
      <c r="BW32" s="1208"/>
      <c r="BX32" s="1208"/>
      <c r="BY32" s="1208"/>
      <c r="BZ32" s="1208"/>
      <c r="CA32" s="1208"/>
      <c r="CB32" s="1208"/>
      <c r="CC32" s="1208"/>
      <c r="CD32" s="1208"/>
      <c r="CE32" s="1208"/>
      <c r="CF32" s="1208"/>
      <c r="CG32" s="1208"/>
      <c r="CH32" s="1208"/>
      <c r="CI32" s="1208"/>
      <c r="CJ32" s="1208"/>
      <c r="CK32" s="1208"/>
      <c r="CL32" s="1208"/>
      <c r="CM32" s="1208"/>
      <c r="CN32" s="1208"/>
      <c r="CO32" s="1208"/>
      <c r="CP32" s="1208"/>
      <c r="CQ32" s="1208"/>
      <c r="CR32" s="1208"/>
      <c r="CS32" s="1208"/>
      <c r="CT32" s="1208"/>
      <c r="CU32" s="1208"/>
      <c r="CV32" s="1208"/>
      <c r="CW32" s="1208"/>
      <c r="CX32" s="1208"/>
      <c r="CY32" s="1208"/>
      <c r="CZ32" s="1208"/>
      <c r="DA32" s="1208"/>
      <c r="DB32" s="1208"/>
      <c r="DC32" s="1208"/>
      <c r="DD32" s="1229"/>
    </row>
    <row r="33" spans="1:108" ht="13.5" customHeight="1">
      <c r="A33" s="1250" t="s">
        <v>209</v>
      </c>
      <c r="B33" s="1251"/>
      <c r="C33" s="1251"/>
      <c r="D33" s="1251"/>
      <c r="E33" s="1251"/>
      <c r="F33" s="1251"/>
      <c r="G33" s="1251"/>
      <c r="H33" s="1251"/>
      <c r="I33" s="1251"/>
      <c r="J33" s="1251"/>
      <c r="K33" s="1251"/>
      <c r="L33" s="1251"/>
      <c r="M33" s="1251"/>
      <c r="N33" s="1251"/>
      <c r="O33" s="1251"/>
      <c r="P33" s="1251"/>
      <c r="Q33" s="1251"/>
      <c r="R33" s="1251"/>
      <c r="S33" s="1251"/>
      <c r="T33" s="1251"/>
      <c r="U33" s="1252"/>
      <c r="V33" s="1209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26"/>
      <c r="AS33" s="1207"/>
      <c r="AT33" s="1208"/>
      <c r="AU33" s="1208"/>
      <c r="AV33" s="1208"/>
      <c r="AW33" s="1208"/>
      <c r="AX33" s="1208"/>
      <c r="AY33" s="1208"/>
      <c r="AZ33" s="1208"/>
      <c r="BA33" s="1208"/>
      <c r="BB33" s="1208"/>
      <c r="BC33" s="1208"/>
      <c r="BD33" s="1208"/>
      <c r="BE33" s="1208"/>
      <c r="BF33" s="1208"/>
      <c r="BG33" s="1208"/>
      <c r="BH33" s="1208"/>
      <c r="BI33" s="1208"/>
      <c r="BJ33" s="1208"/>
      <c r="BK33" s="1208"/>
      <c r="BL33" s="1208"/>
      <c r="BM33" s="1208"/>
      <c r="BN33" s="1208"/>
      <c r="BO33" s="1208"/>
      <c r="BP33" s="1208"/>
      <c r="BQ33" s="1208"/>
      <c r="BR33" s="1208"/>
      <c r="BS33" s="1208"/>
      <c r="BT33" s="1208"/>
      <c r="BU33" s="1208"/>
      <c r="BV33" s="1208"/>
      <c r="BW33" s="1208"/>
      <c r="BX33" s="1208"/>
      <c r="BY33" s="1208"/>
      <c r="BZ33" s="1208"/>
      <c r="CA33" s="1208"/>
      <c r="CB33" s="1208"/>
      <c r="CC33" s="1208"/>
      <c r="CD33" s="1208"/>
      <c r="CE33" s="1208"/>
      <c r="CF33" s="1208"/>
      <c r="CG33" s="1208"/>
      <c r="CH33" s="1208"/>
      <c r="CI33" s="1208"/>
      <c r="CJ33" s="1208"/>
      <c r="CK33" s="1208"/>
      <c r="CL33" s="1208"/>
      <c r="CM33" s="1208"/>
      <c r="CN33" s="1208"/>
      <c r="CO33" s="1208"/>
      <c r="CP33" s="1208"/>
      <c r="CQ33" s="1208"/>
      <c r="CR33" s="1208"/>
      <c r="CS33" s="1208"/>
      <c r="CT33" s="1208"/>
      <c r="CU33" s="1208"/>
      <c r="CV33" s="1208"/>
      <c r="CW33" s="1208"/>
      <c r="CX33" s="1208"/>
      <c r="CY33" s="1208"/>
      <c r="CZ33" s="1208"/>
      <c r="DA33" s="1208"/>
      <c r="DB33" s="1208"/>
      <c r="DC33" s="1208"/>
      <c r="DD33" s="1229"/>
    </row>
    <row r="34" spans="1:108" ht="13.5" customHeight="1">
      <c r="A34" s="1244" t="s">
        <v>210</v>
      </c>
      <c r="B34" s="1245"/>
      <c r="C34" s="1245"/>
      <c r="D34" s="1245"/>
      <c r="E34" s="1245"/>
      <c r="F34" s="1245"/>
      <c r="G34" s="1245"/>
      <c r="H34" s="1245"/>
      <c r="I34" s="1245"/>
      <c r="J34" s="1245"/>
      <c r="K34" s="1245"/>
      <c r="L34" s="1245"/>
      <c r="M34" s="1245"/>
      <c r="N34" s="1245"/>
      <c r="O34" s="1245"/>
      <c r="P34" s="1245"/>
      <c r="Q34" s="1245"/>
      <c r="R34" s="1245"/>
      <c r="S34" s="1245"/>
      <c r="T34" s="1245"/>
      <c r="U34" s="1246"/>
      <c r="V34" s="1247">
        <f>SUMIF('Фактические расходы'!$A$13:$A$32,"Всего расходов",'Фактические расходы'!$K$13:$K$32)</f>
        <v>0</v>
      </c>
      <c r="W34" s="1248"/>
      <c r="X34" s="1248"/>
      <c r="Y34" s="1248"/>
      <c r="Z34" s="1248"/>
      <c r="AA34" s="1248"/>
      <c r="AB34" s="1248"/>
      <c r="AC34" s="1248"/>
      <c r="AD34" s="1248"/>
      <c r="AE34" s="1248"/>
      <c r="AF34" s="1249"/>
      <c r="AG34" s="1201"/>
      <c r="AH34" s="1201"/>
      <c r="AI34" s="1201"/>
      <c r="AJ34" s="1201"/>
      <c r="AK34" s="1201"/>
      <c r="AL34" s="1201"/>
      <c r="AM34" s="1201"/>
      <c r="AN34" s="1201"/>
      <c r="AO34" s="1201"/>
      <c r="AP34" s="1201"/>
      <c r="AQ34" s="1226"/>
      <c r="AS34" s="1207"/>
      <c r="AT34" s="1208"/>
      <c r="AU34" s="1208"/>
      <c r="AV34" s="1208"/>
      <c r="AW34" s="1208"/>
      <c r="AX34" s="1208"/>
      <c r="AY34" s="1208"/>
      <c r="AZ34" s="1208"/>
      <c r="BA34" s="1208"/>
      <c r="BB34" s="1208"/>
      <c r="BC34" s="1208"/>
      <c r="BD34" s="1208"/>
      <c r="BE34" s="1208"/>
      <c r="BF34" s="1208"/>
      <c r="BG34" s="1208"/>
      <c r="BH34" s="1208"/>
      <c r="BI34" s="1208"/>
      <c r="BJ34" s="1208"/>
      <c r="BK34" s="1208"/>
      <c r="BL34" s="1208"/>
      <c r="BM34" s="1208"/>
      <c r="BN34" s="1208"/>
      <c r="BO34" s="1208"/>
      <c r="BP34" s="1208"/>
      <c r="BQ34" s="1208"/>
      <c r="BR34" s="1208"/>
      <c r="BS34" s="1208"/>
      <c r="BT34" s="1208"/>
      <c r="BU34" s="1208"/>
      <c r="BV34" s="1208"/>
      <c r="BW34" s="1208"/>
      <c r="BX34" s="1208"/>
      <c r="BY34" s="1208"/>
      <c r="BZ34" s="1208"/>
      <c r="CA34" s="1208"/>
      <c r="CB34" s="1208"/>
      <c r="CC34" s="1208"/>
      <c r="CD34" s="1208"/>
      <c r="CE34" s="1208"/>
      <c r="CF34" s="1208"/>
      <c r="CG34" s="1208"/>
      <c r="CH34" s="1208"/>
      <c r="CI34" s="1208"/>
      <c r="CJ34" s="1208"/>
      <c r="CK34" s="1208"/>
      <c r="CL34" s="1208"/>
      <c r="CM34" s="1208"/>
      <c r="CN34" s="1208"/>
      <c r="CO34" s="1208"/>
      <c r="CP34" s="1208"/>
      <c r="CQ34" s="1208"/>
      <c r="CR34" s="1208"/>
      <c r="CS34" s="1208"/>
      <c r="CT34" s="1208"/>
      <c r="CU34" s="1208"/>
      <c r="CV34" s="1208"/>
      <c r="CW34" s="1208"/>
      <c r="CX34" s="1208"/>
      <c r="CY34" s="1208"/>
      <c r="CZ34" s="1208"/>
      <c r="DA34" s="1208"/>
      <c r="DB34" s="1208"/>
      <c r="DC34" s="1208"/>
      <c r="DD34" s="1229"/>
    </row>
    <row r="35" spans="1:108" ht="13.5" customHeight="1">
      <c r="A35" s="1244" t="s">
        <v>211</v>
      </c>
      <c r="B35" s="1245"/>
      <c r="C35" s="1245"/>
      <c r="D35" s="1245"/>
      <c r="E35" s="1245"/>
      <c r="F35" s="1245"/>
      <c r="G35" s="1245"/>
      <c r="H35" s="1245"/>
      <c r="I35" s="1245"/>
      <c r="J35" s="1245"/>
      <c r="K35" s="1245"/>
      <c r="L35" s="1245"/>
      <c r="M35" s="1245"/>
      <c r="N35" s="1245"/>
      <c r="O35" s="1245"/>
      <c r="P35" s="1245"/>
      <c r="Q35" s="1245"/>
      <c r="R35" s="1245"/>
      <c r="S35" s="1245"/>
      <c r="T35" s="1245"/>
      <c r="U35" s="1246"/>
      <c r="V35" s="1247">
        <f ca="1">V28-V34</f>
        <v>0</v>
      </c>
      <c r="W35" s="1248"/>
      <c r="X35" s="1248"/>
      <c r="Y35" s="1248"/>
      <c r="Z35" s="1248"/>
      <c r="AA35" s="1248"/>
      <c r="AB35" s="1248"/>
      <c r="AC35" s="1248"/>
      <c r="AD35" s="1248"/>
      <c r="AE35" s="1248"/>
      <c r="AF35" s="1249"/>
      <c r="AG35" s="1201"/>
      <c r="AH35" s="1201"/>
      <c r="AI35" s="1201"/>
      <c r="AJ35" s="1201"/>
      <c r="AK35" s="1201"/>
      <c r="AL35" s="1201"/>
      <c r="AM35" s="1201"/>
      <c r="AN35" s="1201"/>
      <c r="AO35" s="1201"/>
      <c r="AP35" s="1201"/>
      <c r="AQ35" s="1226"/>
      <c r="AS35" s="1207"/>
      <c r="AT35" s="1208"/>
      <c r="AU35" s="1208"/>
      <c r="AV35" s="1208"/>
      <c r="AW35" s="1208"/>
      <c r="AX35" s="1208"/>
      <c r="AY35" s="1208"/>
      <c r="AZ35" s="1208"/>
      <c r="BA35" s="1208"/>
      <c r="BB35" s="1208"/>
      <c r="BC35" s="1208"/>
      <c r="BD35" s="1208"/>
      <c r="BE35" s="1208"/>
      <c r="BF35" s="1208"/>
      <c r="BG35" s="1208"/>
      <c r="BH35" s="1208"/>
      <c r="BI35" s="1208"/>
      <c r="BJ35" s="1208"/>
      <c r="BK35" s="1208"/>
      <c r="BL35" s="1208"/>
      <c r="BM35" s="1208"/>
      <c r="BN35" s="1208"/>
      <c r="BO35" s="1208"/>
      <c r="BP35" s="1208"/>
      <c r="BQ35" s="1208"/>
      <c r="BR35" s="1208"/>
      <c r="BS35" s="1208"/>
      <c r="BT35" s="1208"/>
      <c r="BU35" s="1208"/>
      <c r="BV35" s="1208"/>
      <c r="BW35" s="1208"/>
      <c r="BX35" s="1208"/>
      <c r="BY35" s="1208"/>
      <c r="BZ35" s="1208"/>
      <c r="CA35" s="1208"/>
      <c r="CB35" s="1208"/>
      <c r="CC35" s="1208"/>
      <c r="CD35" s="1208"/>
      <c r="CE35" s="1208"/>
      <c r="CF35" s="1208"/>
      <c r="CG35" s="1208"/>
      <c r="CH35" s="1208"/>
      <c r="CI35" s="1208"/>
      <c r="CJ35" s="1208"/>
      <c r="CK35" s="1208"/>
      <c r="CL35" s="1208"/>
      <c r="CM35" s="1208"/>
      <c r="CN35" s="1208"/>
      <c r="CO35" s="1208"/>
      <c r="CP35" s="1208"/>
      <c r="CQ35" s="1208"/>
      <c r="CR35" s="1208"/>
      <c r="CS35" s="1208"/>
      <c r="CT35" s="1208"/>
      <c r="CU35" s="1208"/>
      <c r="CV35" s="1208"/>
      <c r="CW35" s="1208"/>
      <c r="CX35" s="1208"/>
      <c r="CY35" s="1208"/>
      <c r="CZ35" s="1208"/>
      <c r="DA35" s="1208"/>
      <c r="DB35" s="1208"/>
      <c r="DC35" s="1208"/>
      <c r="DD35" s="1229"/>
    </row>
    <row r="36" spans="1:108" ht="13.5" customHeight="1" thickBot="1">
      <c r="A36" s="1253" t="s">
        <v>212</v>
      </c>
      <c r="B36" s="1253"/>
      <c r="C36" s="1253"/>
      <c r="D36" s="1253"/>
      <c r="E36" s="1253"/>
      <c r="F36" s="1253"/>
      <c r="G36" s="1253"/>
      <c r="H36" s="1253"/>
      <c r="I36" s="1253"/>
      <c r="J36" s="1253"/>
      <c r="K36" s="1253"/>
      <c r="L36" s="1253"/>
      <c r="M36" s="1253"/>
      <c r="N36" s="1253"/>
      <c r="O36" s="1253"/>
      <c r="P36" s="1253"/>
      <c r="Q36" s="1253"/>
      <c r="R36" s="1253"/>
      <c r="S36" s="1253"/>
      <c r="T36" s="1253"/>
      <c r="U36" s="1253"/>
      <c r="V36" s="1255"/>
      <c r="W36" s="1256"/>
      <c r="X36" s="1256"/>
      <c r="Y36" s="1256"/>
      <c r="Z36" s="1256"/>
      <c r="AA36" s="1256"/>
      <c r="AB36" s="1256"/>
      <c r="AC36" s="1256"/>
      <c r="AD36" s="1256"/>
      <c r="AE36" s="1256"/>
      <c r="AF36" s="1256"/>
      <c r="AG36" s="1256"/>
      <c r="AH36" s="1256"/>
      <c r="AI36" s="1256"/>
      <c r="AJ36" s="1256"/>
      <c r="AK36" s="1256"/>
      <c r="AL36" s="1256"/>
      <c r="AM36" s="1256"/>
      <c r="AN36" s="1256"/>
      <c r="AO36" s="1256"/>
      <c r="AP36" s="1256"/>
      <c r="AQ36" s="1257"/>
      <c r="AR36" s="12"/>
      <c r="AS36" s="1258"/>
      <c r="AT36" s="1259"/>
      <c r="AU36" s="1259"/>
      <c r="AV36" s="1259"/>
      <c r="AW36" s="1259"/>
      <c r="AX36" s="1259"/>
      <c r="AY36" s="1259"/>
      <c r="AZ36" s="1259"/>
      <c r="BA36" s="1259"/>
      <c r="BB36" s="1259"/>
      <c r="BC36" s="1259"/>
      <c r="BD36" s="1259"/>
      <c r="BE36" s="1259"/>
      <c r="BF36" s="1259"/>
      <c r="BG36" s="1259"/>
      <c r="BH36" s="1259"/>
      <c r="BI36" s="1259"/>
      <c r="BJ36" s="1259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59"/>
      <c r="BV36" s="1259"/>
      <c r="BW36" s="1259"/>
      <c r="BX36" s="1259"/>
      <c r="BY36" s="1259"/>
      <c r="BZ36" s="1259"/>
      <c r="CA36" s="1259"/>
      <c r="CB36" s="1259"/>
      <c r="CC36" s="1259"/>
      <c r="CD36" s="1259"/>
      <c r="CE36" s="1259"/>
      <c r="CF36" s="1259"/>
      <c r="CG36" s="1259"/>
      <c r="CH36" s="1259"/>
      <c r="CI36" s="1259"/>
      <c r="CJ36" s="1259"/>
      <c r="CK36" s="1259"/>
      <c r="CL36" s="1259"/>
      <c r="CM36" s="1259"/>
      <c r="CN36" s="1259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29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58"/>
      <c r="CP37" s="1259"/>
      <c r="CQ37" s="1259"/>
      <c r="CR37" s="1259"/>
      <c r="CS37" s="1259"/>
      <c r="CT37" s="1259"/>
      <c r="CU37" s="1259"/>
      <c r="CV37" s="1259"/>
      <c r="CW37" s="1259"/>
      <c r="CX37" s="1259"/>
      <c r="CY37" s="1259"/>
      <c r="CZ37" s="1259"/>
      <c r="DA37" s="1259"/>
      <c r="DB37" s="1259"/>
      <c r="DC37" s="1259"/>
      <c r="DD37" s="1260"/>
    </row>
    <row r="38" spans="1:108" ht="15.75" thickBot="1">
      <c r="A38" s="1176" t="s">
        <v>214</v>
      </c>
      <c r="B38" s="1176"/>
      <c r="C38" s="1176"/>
      <c r="D38" s="1176"/>
      <c r="E38" s="1176"/>
      <c r="F38" s="1176"/>
      <c r="G38" s="1176"/>
      <c r="H38" s="1176"/>
      <c r="I38" s="1176"/>
      <c r="J38" s="1176"/>
      <c r="K38" s="1176"/>
      <c r="L38" s="1254"/>
      <c r="M38" s="1254"/>
      <c r="N38" s="1254"/>
      <c r="O38" s="1254"/>
      <c r="P38" s="1254"/>
      <c r="Q38" s="1156" t="s">
        <v>215</v>
      </c>
      <c r="R38" s="1156"/>
      <c r="S38" s="1156"/>
      <c r="T38" s="1156"/>
      <c r="U38" s="1156"/>
      <c r="V38" s="1156"/>
      <c r="W38" s="1156"/>
      <c r="X38" s="1156"/>
      <c r="Y38" s="1156"/>
      <c r="Z38" s="1156"/>
      <c r="AA38" s="1156"/>
      <c r="AB38" s="1156"/>
      <c r="AC38" s="1156"/>
      <c r="AD38" s="1156"/>
      <c r="AE38" s="1254"/>
      <c r="AF38" s="1254"/>
      <c r="AG38" s="1254"/>
      <c r="AH38" s="1254"/>
      <c r="AI38" s="1254"/>
      <c r="AJ38" s="1176" t="s">
        <v>216</v>
      </c>
      <c r="AK38" s="1176"/>
      <c r="AL38" s="1176"/>
      <c r="AM38" s="1176"/>
      <c r="AN38" s="1176"/>
      <c r="AO38" s="1176"/>
      <c r="AP38" s="1176"/>
      <c r="AQ38" s="1176"/>
    </row>
    <row r="39" spans="1:108" ht="13.5" customHeight="1" thickBot="1">
      <c r="A39" s="1265" t="s">
        <v>217</v>
      </c>
      <c r="B39" s="1265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5"/>
      <c r="O39" s="1265"/>
      <c r="P39" s="1265"/>
      <c r="Q39" s="1265"/>
      <c r="R39" s="1265"/>
      <c r="S39" s="1265"/>
      <c r="T39" s="1265"/>
      <c r="U39" s="1265"/>
      <c r="V39" s="1265"/>
      <c r="W39" s="1265"/>
      <c r="X39" s="1265"/>
      <c r="Y39" s="1265"/>
      <c r="Z39" s="1265"/>
      <c r="AA39" s="1265"/>
      <c r="AB39" s="1265"/>
      <c r="AC39" s="1265"/>
      <c r="AD39" s="1265"/>
      <c r="AE39" s="1265"/>
      <c r="AF39" s="1265"/>
      <c r="AG39" s="1265"/>
      <c r="AH39" s="1265"/>
      <c r="AI39" s="1265"/>
      <c r="AJ39" s="1265"/>
      <c r="AK39" s="1265"/>
      <c r="AL39" s="1265"/>
      <c r="AM39" s="1265"/>
      <c r="AN39" s="1265"/>
      <c r="AO39" s="1265"/>
      <c r="AP39" s="1265"/>
      <c r="AY39" s="1266" t="s">
        <v>218</v>
      </c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266"/>
      <c r="BL39" s="1266"/>
      <c r="BM39" s="1261" t="s">
        <v>219</v>
      </c>
      <c r="BN39" s="1261"/>
      <c r="BO39" s="1261"/>
      <c r="BP39" s="1261"/>
      <c r="BQ39" s="1261"/>
      <c r="BR39" s="1261"/>
      <c r="BS39" s="1261"/>
      <c r="BT39" s="1261"/>
      <c r="BU39" s="1261"/>
      <c r="BV39" s="1261"/>
      <c r="BW39" s="1261"/>
      <c r="BX39" s="1261"/>
      <c r="BY39" s="1261"/>
      <c r="BZ39" s="1261"/>
      <c r="CA39" s="1261"/>
      <c r="CB39" s="1261"/>
      <c r="CC39" s="1261"/>
      <c r="CD39" s="1261"/>
      <c r="CE39" s="1261"/>
      <c r="CF39" s="1261"/>
      <c r="CG39" s="1261"/>
      <c r="CH39" s="1261"/>
      <c r="CI39" s="1261"/>
      <c r="CJ39" s="1261"/>
      <c r="CK39" s="1261"/>
      <c r="CL39" s="1261"/>
      <c r="CM39" s="1261"/>
      <c r="CO39" s="1262"/>
      <c r="CP39" s="1263"/>
      <c r="CQ39" s="1263"/>
      <c r="CR39" s="1263"/>
      <c r="CS39" s="1263"/>
      <c r="CT39" s="1263"/>
      <c r="CU39" s="1263"/>
      <c r="CV39" s="1263"/>
      <c r="CW39" s="1263"/>
      <c r="CX39" s="1263"/>
      <c r="CY39" s="1263"/>
      <c r="CZ39" s="1263"/>
      <c r="DA39" s="1263"/>
      <c r="DB39" s="1263"/>
      <c r="DC39" s="1263"/>
      <c r="DD39" s="1264"/>
    </row>
    <row r="40" spans="1:108" ht="9.75" customHeight="1">
      <c r="A40" s="1265"/>
      <c r="B40" s="1265"/>
      <c r="C40" s="1265"/>
      <c r="D40" s="1265"/>
      <c r="E40" s="1265"/>
      <c r="F40" s="1265"/>
      <c r="G40" s="1265"/>
      <c r="H40" s="1265"/>
      <c r="I40" s="1265"/>
      <c r="J40" s="1265"/>
      <c r="K40" s="1265"/>
      <c r="L40" s="1265"/>
      <c r="M40" s="1265"/>
      <c r="N40" s="1265"/>
      <c r="O40" s="1265"/>
      <c r="P40" s="1265"/>
      <c r="Q40" s="1265"/>
      <c r="R40" s="1265"/>
      <c r="S40" s="1265"/>
      <c r="T40" s="1265"/>
      <c r="U40" s="1265"/>
      <c r="V40" s="1265"/>
      <c r="W40" s="1265"/>
      <c r="X40" s="1265"/>
      <c r="Y40" s="1265"/>
      <c r="Z40" s="1265"/>
      <c r="AA40" s="1265"/>
      <c r="AB40" s="1265"/>
      <c r="AC40" s="1265"/>
      <c r="AD40" s="1265"/>
      <c r="AE40" s="1265"/>
      <c r="AF40" s="1265"/>
      <c r="AG40" s="1265"/>
      <c r="AH40" s="1265"/>
      <c r="AI40" s="1265"/>
      <c r="AJ40" s="1265"/>
      <c r="AK40" s="1265"/>
      <c r="AL40" s="1265"/>
      <c r="AM40" s="1265"/>
      <c r="AN40" s="1265"/>
      <c r="AO40" s="1265"/>
      <c r="AP40" s="1265"/>
    </row>
    <row r="41" spans="1:108" ht="6" customHeight="1"/>
    <row r="42" spans="1:108">
      <c r="A42" s="1" t="s">
        <v>174</v>
      </c>
      <c r="AY42" s="1" t="s">
        <v>220</v>
      </c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W42" s="1254"/>
      <c r="BX42" s="1254"/>
      <c r="BY42" s="1254"/>
      <c r="BZ42" s="1254"/>
      <c r="CA42" s="1254"/>
      <c r="CB42" s="1254"/>
      <c r="CC42" s="1254"/>
      <c r="CD42" s="1254"/>
      <c r="CE42" s="1254"/>
      <c r="CF42" s="1254"/>
      <c r="CG42" s="1254"/>
      <c r="CH42" s="1254"/>
      <c r="CI42" s="1254"/>
      <c r="CJ42" s="1254"/>
      <c r="CK42" s="1254"/>
      <c r="CL42" s="1254"/>
      <c r="CM42" s="1254"/>
      <c r="CN42" s="1254"/>
      <c r="CO42" s="1254"/>
      <c r="CP42" s="1254"/>
      <c r="CQ42" s="1254"/>
      <c r="CR42" s="1254"/>
      <c r="CS42" s="1254"/>
      <c r="CT42" s="1254"/>
      <c r="CU42" s="1254"/>
      <c r="CV42" s="1254"/>
      <c r="CW42" s="1254"/>
      <c r="CX42" s="1254"/>
      <c r="CY42" s="1254"/>
      <c r="CZ42" s="1254"/>
    </row>
    <row r="43" spans="1:108">
      <c r="A43" s="1" t="s">
        <v>221</v>
      </c>
      <c r="N43" s="1160"/>
      <c r="O43" s="1160"/>
      <c r="P43" s="1160"/>
      <c r="Q43" s="1160"/>
      <c r="R43" s="1160"/>
      <c r="S43" s="1160"/>
      <c r="T43" s="1160"/>
      <c r="U43" s="1160"/>
      <c r="V43" s="1160"/>
      <c r="W43" s="1160"/>
      <c r="X43" s="1160"/>
      <c r="Y43" s="1160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Y43" s="1" t="s">
        <v>222</v>
      </c>
      <c r="BH43" s="1174" t="s">
        <v>5</v>
      </c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2"/>
      <c r="BW43" s="1175" t="s">
        <v>6</v>
      </c>
      <c r="BX43" s="1175"/>
      <c r="BY43" s="1175"/>
      <c r="BZ43" s="1175"/>
      <c r="CA43" s="1175"/>
      <c r="CB43" s="1175"/>
      <c r="CC43" s="1175"/>
      <c r="CD43" s="1175"/>
      <c r="CE43" s="1175"/>
      <c r="CF43" s="1175"/>
      <c r="CG43" s="1175"/>
      <c r="CH43" s="1175"/>
      <c r="CI43" s="1175"/>
      <c r="CJ43" s="1175"/>
      <c r="CK43" s="1175"/>
      <c r="CL43" s="1175"/>
      <c r="CM43" s="1175"/>
      <c r="CN43" s="1175"/>
      <c r="CO43" s="1175"/>
      <c r="CP43" s="1175"/>
      <c r="CQ43" s="1175"/>
      <c r="CR43" s="1175"/>
      <c r="CS43" s="1175"/>
      <c r="CT43" s="1175"/>
      <c r="CU43" s="1175"/>
      <c r="CV43" s="1175"/>
      <c r="CW43" s="1175"/>
      <c r="CX43" s="1175"/>
      <c r="CY43" s="1175"/>
      <c r="CZ43" s="1175"/>
    </row>
    <row r="44" spans="1:108">
      <c r="A44" s="1" t="s">
        <v>223</v>
      </c>
      <c r="N44" s="1174" t="s">
        <v>5</v>
      </c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2"/>
      <c r="AA44" s="1174" t="s">
        <v>6</v>
      </c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</row>
    <row r="45" spans="1:108">
      <c r="AY45" s="1" t="s">
        <v>224</v>
      </c>
      <c r="BI45" s="1160"/>
      <c r="BJ45" s="1160"/>
      <c r="BK45" s="1160"/>
      <c r="BL45" s="1160"/>
      <c r="BM45" s="1160"/>
      <c r="BN45" s="1160"/>
      <c r="BO45" s="1160"/>
      <c r="BP45" s="1160"/>
      <c r="BQ45" s="1160"/>
      <c r="BR45" s="1160"/>
      <c r="BS45" s="1160"/>
      <c r="BT45" s="1160"/>
      <c r="BU45" s="1160"/>
      <c r="BV45" s="1160"/>
      <c r="BX45" s="1254"/>
      <c r="BY45" s="1254"/>
      <c r="BZ45" s="1254"/>
      <c r="CA45" s="1254"/>
      <c r="CB45" s="1254"/>
      <c r="CC45" s="1254"/>
      <c r="CD45" s="1254"/>
      <c r="CE45" s="1254"/>
      <c r="CF45" s="1254"/>
      <c r="CG45" s="1254"/>
      <c r="CH45" s="1254"/>
      <c r="CI45" s="1254"/>
      <c r="CJ45" s="1254"/>
      <c r="CK45" s="1254"/>
      <c r="CL45" s="1254"/>
      <c r="CM45" s="1254"/>
      <c r="CN45" s="1254"/>
      <c r="CO45" s="1254"/>
      <c r="CP45" s="1254"/>
      <c r="CQ45" s="1254"/>
      <c r="CR45" s="1254"/>
      <c r="CS45" s="1254"/>
      <c r="CT45" s="1254"/>
      <c r="CU45" s="1254"/>
      <c r="CV45" s="1254"/>
      <c r="CW45" s="1254"/>
      <c r="CX45" s="1254"/>
      <c r="CY45" s="1254"/>
      <c r="CZ45" s="1254"/>
    </row>
    <row r="46" spans="1:108" ht="12.75" customHeight="1">
      <c r="BI46" s="1268" t="s">
        <v>5</v>
      </c>
      <c r="BJ46" s="1268"/>
      <c r="BK46" s="1268"/>
      <c r="BL46" s="1268"/>
      <c r="BM46" s="1268"/>
      <c r="BN46" s="1268"/>
      <c r="BO46" s="1268"/>
      <c r="BP46" s="1268"/>
      <c r="BQ46" s="1268"/>
      <c r="BR46" s="1268"/>
      <c r="BS46" s="1268"/>
      <c r="BT46" s="1268"/>
      <c r="BU46" s="1268"/>
      <c r="BV46" s="1268"/>
      <c r="BX46" s="1175" t="s">
        <v>6</v>
      </c>
      <c r="BY46" s="1175"/>
      <c r="BZ46" s="1175"/>
      <c r="CA46" s="1175"/>
      <c r="CB46" s="1175"/>
      <c r="CC46" s="1175"/>
      <c r="CD46" s="1175"/>
      <c r="CE46" s="1175"/>
      <c r="CF46" s="1175"/>
      <c r="CG46" s="1175"/>
      <c r="CH46" s="1175"/>
      <c r="CI46" s="1175"/>
      <c r="CJ46" s="1175"/>
      <c r="CK46" s="1175"/>
      <c r="CL46" s="1175"/>
      <c r="CM46" s="1175"/>
      <c r="CN46" s="1175"/>
      <c r="CO46" s="1175"/>
      <c r="CP46" s="1175"/>
      <c r="CQ46" s="1175"/>
      <c r="CR46" s="1175"/>
      <c r="CS46" s="1175"/>
      <c r="CT46" s="1175"/>
      <c r="CU46" s="1175"/>
      <c r="CV46" s="1175"/>
      <c r="CW46" s="1175"/>
      <c r="CX46" s="1175"/>
      <c r="CY46" s="1175"/>
      <c r="CZ46" s="1175"/>
    </row>
    <row r="47" spans="1:108" ht="16.5" customHeight="1">
      <c r="A47" s="1267" t="s">
        <v>225</v>
      </c>
      <c r="B47" s="1267"/>
      <c r="C47" s="1267"/>
      <c r="D47" s="1267"/>
      <c r="E47" s="1267"/>
      <c r="F47" s="1267"/>
      <c r="G47" s="1267"/>
      <c r="H47" s="1267"/>
      <c r="I47" s="1267"/>
      <c r="J47" s="1267"/>
      <c r="K47" s="1267"/>
      <c r="L47" s="1267"/>
      <c r="M47" s="1267"/>
      <c r="N47" s="1267"/>
      <c r="O47" s="1267"/>
      <c r="P47" s="1267"/>
      <c r="Q47" s="1267"/>
      <c r="R47" s="1267"/>
      <c r="S47" s="1267"/>
      <c r="T47" s="1267"/>
      <c r="U47" s="1267"/>
      <c r="V47" s="1267"/>
      <c r="W47" s="1267"/>
      <c r="X47" s="1267"/>
      <c r="Y47" s="1267"/>
      <c r="Z47" s="1267"/>
      <c r="AA47" s="1267"/>
      <c r="AB47" s="1267"/>
      <c r="AC47" s="1267"/>
      <c r="AD47" s="1267"/>
      <c r="AE47" s="1267"/>
      <c r="AF47" s="1267"/>
      <c r="AG47" s="1267"/>
      <c r="AH47" s="1267"/>
      <c r="AI47" s="1267"/>
      <c r="AJ47" s="1267"/>
      <c r="AK47" s="1267"/>
      <c r="AL47" s="1267"/>
      <c r="AM47" s="1267"/>
      <c r="AN47" s="1267"/>
      <c r="AO47" s="1267"/>
      <c r="AP47" s="1267"/>
      <c r="AQ47" s="1267"/>
      <c r="AR47" s="1267"/>
      <c r="AS47" s="1267"/>
      <c r="AT47" s="1267"/>
      <c r="AU47" s="1267"/>
      <c r="AV47" s="1267"/>
      <c r="AW47" s="1267"/>
      <c r="AX47" s="1267"/>
      <c r="AY47" s="1267"/>
      <c r="AZ47" s="1267"/>
      <c r="BA47" s="1267"/>
      <c r="BB47" s="1267"/>
      <c r="BC47" s="1267"/>
      <c r="BD47" s="1267"/>
      <c r="BE47" s="1267"/>
      <c r="BF47" s="1267"/>
      <c r="BG47" s="1267"/>
      <c r="BH47" s="1267"/>
      <c r="BI47" s="1267"/>
      <c r="BJ47" s="1267"/>
      <c r="BK47" s="1267"/>
      <c r="BL47" s="1267"/>
      <c r="BM47" s="1267"/>
      <c r="BN47" s="1267"/>
      <c r="BO47" s="1267"/>
      <c r="BP47" s="1267"/>
      <c r="BQ47" s="1267"/>
      <c r="BR47" s="1267"/>
      <c r="BS47" s="1267"/>
      <c r="BT47" s="1267"/>
      <c r="BU47" s="1267"/>
      <c r="BV47" s="1267"/>
      <c r="BW47" s="1267"/>
      <c r="BX47" s="1267"/>
      <c r="BY47" s="1267"/>
      <c r="BZ47" s="1267"/>
      <c r="CA47" s="1267"/>
      <c r="CB47" s="1267"/>
      <c r="CC47" s="1267"/>
      <c r="CD47" s="1267"/>
      <c r="CE47" s="1267"/>
      <c r="CF47" s="1267"/>
      <c r="CG47" s="1267"/>
      <c r="CH47" s="1267"/>
      <c r="CI47" s="1267"/>
      <c r="CJ47" s="1267"/>
      <c r="CK47" s="1267"/>
      <c r="CL47" s="1267"/>
      <c r="CM47" s="1267"/>
      <c r="CN47" s="1267"/>
      <c r="CO47" s="1267"/>
      <c r="CP47" s="1267"/>
      <c r="CQ47" s="1267"/>
      <c r="CR47" s="1267"/>
      <c r="CS47" s="1267"/>
      <c r="CT47" s="1267"/>
      <c r="CU47" s="1267"/>
      <c r="CV47" s="1267"/>
      <c r="CW47" s="1267"/>
      <c r="CX47" s="1267"/>
      <c r="CY47" s="1267"/>
      <c r="CZ47" s="1267"/>
      <c r="DA47" s="1267"/>
      <c r="DB47" s="1267"/>
      <c r="DC47" s="1267"/>
      <c r="DD47" s="1267"/>
    </row>
    <row r="48" spans="1:108" ht="12" customHeight="1">
      <c r="A48" s="1269" t="s">
        <v>226</v>
      </c>
      <c r="B48" s="1231"/>
      <c r="C48" s="1231"/>
      <c r="D48" s="1231"/>
      <c r="E48" s="1231"/>
      <c r="F48" s="1231"/>
      <c r="G48" s="1231"/>
      <c r="H48" s="1231"/>
      <c r="I48" s="1231"/>
      <c r="J48" s="1231"/>
      <c r="K48" s="1231"/>
      <c r="L48" s="1231"/>
      <c r="M48" s="1231"/>
      <c r="N48" s="1231"/>
      <c r="O48" s="1231"/>
      <c r="P48" s="1231"/>
      <c r="Q48" s="1231"/>
      <c r="R48" s="1231"/>
      <c r="S48" s="1231"/>
      <c r="T48" s="1231"/>
      <c r="U48" s="1231"/>
      <c r="V48" s="1231"/>
      <c r="W48" s="1231"/>
      <c r="X48" s="1231"/>
      <c r="Y48" s="1231"/>
      <c r="Z48" s="1231"/>
      <c r="AA48" s="1231"/>
      <c r="AB48" s="1231"/>
      <c r="AC48" s="1231"/>
      <c r="AD48" s="1231"/>
      <c r="AE48" s="1231"/>
      <c r="AF48" s="1270" t="s">
        <v>227</v>
      </c>
      <c r="AG48" s="1271"/>
      <c r="AH48" s="1271"/>
      <c r="AI48" s="1271"/>
      <c r="AJ48" s="1271"/>
      <c r="AK48" s="1271"/>
      <c r="AL48" s="1271"/>
      <c r="AM48" s="1271"/>
      <c r="AN48" s="1271"/>
      <c r="AO48" s="1271"/>
      <c r="AP48" s="1271"/>
      <c r="AQ48" s="1271"/>
      <c r="AR48" s="1271"/>
      <c r="AS48" s="1271"/>
      <c r="AT48" s="1271"/>
      <c r="AU48" s="1271"/>
      <c r="AV48" s="1271"/>
      <c r="AW48" s="1271"/>
      <c r="AX48" s="1271"/>
      <c r="AY48" s="1271"/>
      <c r="AZ48" s="1271"/>
      <c r="BA48" s="1271"/>
      <c r="BB48" s="1269"/>
      <c r="BC48" s="1270" t="s">
        <v>228</v>
      </c>
      <c r="BD48" s="1271"/>
      <c r="BE48" s="1271"/>
      <c r="BF48" s="1271"/>
      <c r="BG48" s="1271"/>
      <c r="BH48" s="1271"/>
      <c r="BI48" s="1271"/>
      <c r="BJ48" s="1271"/>
      <c r="BK48" s="1271"/>
      <c r="BL48" s="1271"/>
      <c r="BM48" s="1271"/>
      <c r="BN48" s="1271"/>
      <c r="BO48" s="1271"/>
      <c r="BP48" s="1271"/>
      <c r="BQ48" s="1271"/>
      <c r="BR48" s="1271"/>
      <c r="BS48" s="1271"/>
      <c r="BT48" s="1271"/>
      <c r="BU48" s="1271"/>
      <c r="BV48" s="1271"/>
      <c r="BW48" s="1271"/>
      <c r="BX48" s="1271"/>
      <c r="BY48" s="1271"/>
      <c r="BZ48" s="1271"/>
      <c r="CA48" s="1271"/>
      <c r="CB48" s="1269"/>
      <c r="CC48" s="1270" t="s">
        <v>229</v>
      </c>
      <c r="CD48" s="1271"/>
      <c r="CE48" s="1271"/>
      <c r="CF48" s="1271"/>
      <c r="CG48" s="1271"/>
      <c r="CH48" s="1271"/>
      <c r="CI48" s="1271"/>
      <c r="CJ48" s="1271"/>
      <c r="CK48" s="1271"/>
      <c r="CL48" s="1271"/>
      <c r="CM48" s="1271"/>
      <c r="CN48" s="1271"/>
      <c r="CO48" s="1271"/>
      <c r="CP48" s="1271"/>
      <c r="CQ48" s="1271"/>
      <c r="CR48" s="1271"/>
      <c r="CS48" s="1271"/>
      <c r="CT48" s="1271"/>
      <c r="CU48" s="1271"/>
      <c r="CV48" s="1271"/>
      <c r="CW48" s="1271"/>
      <c r="CX48" s="1271"/>
      <c r="CY48" s="1271"/>
      <c r="CZ48" s="1271"/>
      <c r="DA48" s="1271"/>
      <c r="DB48" s="1271"/>
      <c r="DC48" s="1271"/>
      <c r="DD48" s="1271"/>
    </row>
    <row r="49" spans="1:109" ht="12" customHeight="1">
      <c r="A49" s="1269"/>
      <c r="B49" s="1231"/>
      <c r="C49" s="1231"/>
      <c r="D49" s="1231"/>
      <c r="E49" s="1231"/>
      <c r="F49" s="1231"/>
      <c r="G49" s="1231"/>
      <c r="H49" s="1231"/>
      <c r="I49" s="1231"/>
      <c r="J49" s="1231"/>
      <c r="K49" s="1231"/>
      <c r="L49" s="1231"/>
      <c r="M49" s="1231"/>
      <c r="N49" s="1231"/>
      <c r="O49" s="1231"/>
      <c r="P49" s="1231"/>
      <c r="Q49" s="1231"/>
      <c r="R49" s="1231"/>
      <c r="S49" s="1231"/>
      <c r="T49" s="1231"/>
      <c r="U49" s="1231"/>
      <c r="V49" s="1231"/>
      <c r="W49" s="1231"/>
      <c r="X49" s="1231"/>
      <c r="Y49" s="1231"/>
      <c r="Z49" s="1231"/>
      <c r="AA49" s="1231"/>
      <c r="AB49" s="1231"/>
      <c r="AC49" s="1231"/>
      <c r="AD49" s="1231"/>
      <c r="AE49" s="1231"/>
      <c r="AF49" s="1231" t="s">
        <v>201</v>
      </c>
      <c r="AG49" s="1231"/>
      <c r="AH49" s="1231"/>
      <c r="AI49" s="1231"/>
      <c r="AJ49" s="1231"/>
      <c r="AK49" s="1231"/>
      <c r="AL49" s="1231"/>
      <c r="AM49" s="1231"/>
      <c r="AN49" s="1231"/>
      <c r="AO49" s="1231"/>
      <c r="AP49" s="1231"/>
      <c r="AQ49" s="1231"/>
      <c r="AR49" s="1231"/>
      <c r="AS49" s="1231" t="s">
        <v>202</v>
      </c>
      <c r="AT49" s="1231"/>
      <c r="AU49" s="1231"/>
      <c r="AV49" s="1231"/>
      <c r="AW49" s="1231"/>
      <c r="AX49" s="1231"/>
      <c r="AY49" s="1231"/>
      <c r="AZ49" s="1231"/>
      <c r="BA49" s="1231"/>
      <c r="BB49" s="1231"/>
      <c r="BC49" s="1231" t="s">
        <v>201</v>
      </c>
      <c r="BD49" s="1231"/>
      <c r="BE49" s="1231"/>
      <c r="BF49" s="1231"/>
      <c r="BG49" s="1231"/>
      <c r="BH49" s="1231"/>
      <c r="BI49" s="1231"/>
      <c r="BJ49" s="1231"/>
      <c r="BK49" s="1231"/>
      <c r="BL49" s="1231"/>
      <c r="BM49" s="1231"/>
      <c r="BN49" s="1231"/>
      <c r="BO49" s="1231"/>
      <c r="BP49" s="1231"/>
      <c r="BQ49" s="1231" t="s">
        <v>202</v>
      </c>
      <c r="BR49" s="1231"/>
      <c r="BS49" s="1231"/>
      <c r="BT49" s="1231"/>
      <c r="BU49" s="1231"/>
      <c r="BV49" s="1231"/>
      <c r="BW49" s="1231"/>
      <c r="BX49" s="1231"/>
      <c r="BY49" s="1231"/>
      <c r="BZ49" s="1231"/>
      <c r="CA49" s="1231"/>
      <c r="CB49" s="1231"/>
      <c r="CC49" s="1231" t="s">
        <v>230</v>
      </c>
      <c r="CD49" s="1231"/>
      <c r="CE49" s="1231"/>
      <c r="CF49" s="1231"/>
      <c r="CG49" s="1231"/>
      <c r="CH49" s="1231"/>
      <c r="CI49" s="1231"/>
      <c r="CJ49" s="1231"/>
      <c r="CK49" s="1231"/>
      <c r="CL49" s="1231"/>
      <c r="CM49" s="1231"/>
      <c r="CN49" s="1231"/>
      <c r="CO49" s="1231" t="s">
        <v>231</v>
      </c>
      <c r="CP49" s="1231"/>
      <c r="CQ49" s="1231"/>
      <c r="CR49" s="1231"/>
      <c r="CS49" s="1231"/>
      <c r="CT49" s="1231"/>
      <c r="CU49" s="1231"/>
      <c r="CV49" s="1231"/>
      <c r="CW49" s="1231"/>
      <c r="CX49" s="1231"/>
      <c r="CY49" s="1231"/>
      <c r="CZ49" s="1231"/>
      <c r="DA49" s="1231"/>
      <c r="DB49" s="1231"/>
      <c r="DC49" s="1231"/>
      <c r="DD49" s="1270"/>
    </row>
    <row r="50" spans="1:109">
      <c r="A50" s="1274" t="s">
        <v>399</v>
      </c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6" t="s">
        <v>400</v>
      </c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6" t="s">
        <v>401</v>
      </c>
      <c r="AT50" s="1275"/>
      <c r="AU50" s="1275"/>
      <c r="AV50" s="1275"/>
      <c r="AW50" s="1275"/>
      <c r="AX50" s="1275"/>
      <c r="AY50" s="1275"/>
      <c r="AZ50" s="1275"/>
      <c r="BA50" s="1275"/>
      <c r="BB50" s="1275"/>
      <c r="BC50" s="1276" t="s">
        <v>402</v>
      </c>
      <c r="BD50" s="1275"/>
      <c r="BE50" s="1275"/>
      <c r="BF50" s="1275"/>
      <c r="BG50" s="1275"/>
      <c r="BH50" s="1275"/>
      <c r="BI50" s="1275"/>
      <c r="BJ50" s="1275"/>
      <c r="BK50" s="1275"/>
      <c r="BL50" s="1275"/>
      <c r="BM50" s="1275"/>
      <c r="BN50" s="1275"/>
      <c r="BO50" s="1275"/>
      <c r="BP50" s="1275"/>
      <c r="BQ50" s="1276" t="s">
        <v>403</v>
      </c>
      <c r="BR50" s="1275"/>
      <c r="BS50" s="1275"/>
      <c r="BT50" s="1275"/>
      <c r="BU50" s="1275"/>
      <c r="BV50" s="1275"/>
      <c r="BW50" s="1275"/>
      <c r="BX50" s="1275"/>
      <c r="BY50" s="1275"/>
      <c r="BZ50" s="1275"/>
      <c r="CA50" s="1275"/>
      <c r="CB50" s="1275"/>
      <c r="CC50" s="1276" t="s">
        <v>404</v>
      </c>
      <c r="CD50" s="1275"/>
      <c r="CE50" s="1275"/>
      <c r="CF50" s="1275"/>
      <c r="CG50" s="1275"/>
      <c r="CH50" s="1275"/>
      <c r="CI50" s="1275"/>
      <c r="CJ50" s="1275"/>
      <c r="CK50" s="1275"/>
      <c r="CL50" s="1275"/>
      <c r="CM50" s="1275"/>
      <c r="CN50" s="1275"/>
      <c r="CO50" s="1276" t="s">
        <v>405</v>
      </c>
      <c r="CP50" s="1275"/>
      <c r="CQ50" s="1275"/>
      <c r="CR50" s="1275"/>
      <c r="CS50" s="1275"/>
      <c r="CT50" s="1275"/>
      <c r="CU50" s="1275"/>
      <c r="CV50" s="1275"/>
      <c r="CW50" s="1275"/>
      <c r="CX50" s="1275"/>
      <c r="CY50" s="1275"/>
      <c r="CZ50" s="1275"/>
      <c r="DA50" s="1275"/>
      <c r="DB50" s="1275"/>
      <c r="DC50" s="1275"/>
      <c r="DD50" s="1278"/>
    </row>
    <row r="51" spans="1:109">
      <c r="A51" s="1277"/>
      <c r="B51" s="1272"/>
      <c r="C51" s="1272"/>
      <c r="D51" s="1272"/>
      <c r="E51" s="1272"/>
      <c r="F51" s="1272"/>
      <c r="G51" s="1272"/>
      <c r="H51" s="1272"/>
      <c r="I51" s="1272"/>
      <c r="J51" s="1272"/>
      <c r="K51" s="1272"/>
      <c r="L51" s="1272"/>
      <c r="M51" s="1272"/>
      <c r="N51" s="1272"/>
      <c r="O51" s="1272"/>
      <c r="P51" s="1272"/>
      <c r="Q51" s="1272"/>
      <c r="R51" s="1272"/>
      <c r="S51" s="1272"/>
      <c r="T51" s="1272"/>
      <c r="U51" s="1272"/>
      <c r="V51" s="1272"/>
      <c r="W51" s="1272"/>
      <c r="X51" s="1272"/>
      <c r="Y51" s="1272"/>
      <c r="Z51" s="1272"/>
      <c r="AA51" s="1272"/>
      <c r="AB51" s="1272"/>
      <c r="AC51" s="1272"/>
      <c r="AD51" s="1272"/>
      <c r="AE51" s="1272"/>
      <c r="AF51" s="1208"/>
      <c r="AG51" s="1208"/>
      <c r="AH51" s="1208"/>
      <c r="AI51" s="1208"/>
      <c r="AJ51" s="1208"/>
      <c r="AK51" s="1208"/>
      <c r="AL51" s="1208"/>
      <c r="AM51" s="1208"/>
      <c r="AN51" s="1208"/>
      <c r="AO51" s="1208"/>
      <c r="AP51" s="1208"/>
      <c r="AQ51" s="1208"/>
      <c r="AR51" s="1208"/>
      <c r="AS51" s="1208"/>
      <c r="AT51" s="1208"/>
      <c r="AU51" s="1208"/>
      <c r="AV51" s="1208"/>
      <c r="AW51" s="1208"/>
      <c r="AX51" s="1208"/>
      <c r="AY51" s="1208"/>
      <c r="AZ51" s="1208"/>
      <c r="BA51" s="1208"/>
      <c r="BB51" s="1208"/>
      <c r="BC51" s="1208"/>
      <c r="BD51" s="1208"/>
      <c r="BE51" s="1208"/>
      <c r="BF51" s="1208"/>
      <c r="BG51" s="1208"/>
      <c r="BH51" s="1208"/>
      <c r="BI51" s="1208"/>
      <c r="BJ51" s="1208"/>
      <c r="BK51" s="1208"/>
      <c r="BL51" s="1208"/>
      <c r="BM51" s="1208"/>
      <c r="BN51" s="1208"/>
      <c r="BO51" s="1208"/>
      <c r="BP51" s="1208"/>
      <c r="BQ51" s="1208"/>
      <c r="BR51" s="1208"/>
      <c r="BS51" s="1208"/>
      <c r="BT51" s="1208"/>
      <c r="BU51" s="1208"/>
      <c r="BV51" s="1208"/>
      <c r="BW51" s="1208"/>
      <c r="BX51" s="1208"/>
      <c r="BY51" s="1208"/>
      <c r="BZ51" s="1208"/>
      <c r="CA51" s="1208"/>
      <c r="CB51" s="1208"/>
      <c r="CC51" s="1272"/>
      <c r="CD51" s="1272"/>
      <c r="CE51" s="1272"/>
      <c r="CF51" s="1272"/>
      <c r="CG51" s="1272"/>
      <c r="CH51" s="1272"/>
      <c r="CI51" s="1272"/>
      <c r="CJ51" s="1272"/>
      <c r="CK51" s="1272"/>
      <c r="CL51" s="1272"/>
      <c r="CM51" s="1272"/>
      <c r="CN51" s="1272"/>
      <c r="CO51" s="1272"/>
      <c r="CP51" s="1272"/>
      <c r="CQ51" s="1272"/>
      <c r="CR51" s="1272"/>
      <c r="CS51" s="1272"/>
      <c r="CT51" s="1272"/>
      <c r="CU51" s="1272"/>
      <c r="CV51" s="1272"/>
      <c r="CW51" s="1272"/>
      <c r="CX51" s="1272"/>
      <c r="CY51" s="1272"/>
      <c r="CZ51" s="1272"/>
      <c r="DA51" s="1272"/>
      <c r="DB51" s="1272"/>
      <c r="DC51" s="1272"/>
      <c r="DD51" s="1273"/>
    </row>
    <row r="52" spans="1:109">
      <c r="A52" s="1277"/>
      <c r="B52" s="1272"/>
      <c r="C52" s="1272"/>
      <c r="D52" s="1272"/>
      <c r="E52" s="1272"/>
      <c r="F52" s="1272"/>
      <c r="G52" s="1272"/>
      <c r="H52" s="1272"/>
      <c r="I52" s="1272"/>
      <c r="J52" s="1272"/>
      <c r="K52" s="1272"/>
      <c r="L52" s="1272"/>
      <c r="M52" s="1272"/>
      <c r="N52" s="1272"/>
      <c r="O52" s="1272"/>
      <c r="P52" s="1272"/>
      <c r="Q52" s="1272"/>
      <c r="R52" s="1272"/>
      <c r="S52" s="1272"/>
      <c r="T52" s="1272"/>
      <c r="U52" s="1272"/>
      <c r="V52" s="1272"/>
      <c r="W52" s="1272"/>
      <c r="X52" s="1272"/>
      <c r="Y52" s="1272"/>
      <c r="Z52" s="1272"/>
      <c r="AA52" s="1272"/>
      <c r="AB52" s="1272"/>
      <c r="AC52" s="1272"/>
      <c r="AD52" s="1272"/>
      <c r="AE52" s="1272"/>
      <c r="AF52" s="1208"/>
      <c r="AG52" s="1208"/>
      <c r="AH52" s="1208"/>
      <c r="AI52" s="1208"/>
      <c r="AJ52" s="1208"/>
      <c r="AK52" s="1208"/>
      <c r="AL52" s="1208"/>
      <c r="AM52" s="1208"/>
      <c r="AN52" s="1208"/>
      <c r="AO52" s="1208"/>
      <c r="AP52" s="1208"/>
      <c r="AQ52" s="1208"/>
      <c r="AR52" s="1208"/>
      <c r="AS52" s="1208"/>
      <c r="AT52" s="1208"/>
      <c r="AU52" s="1208"/>
      <c r="AV52" s="1208"/>
      <c r="AW52" s="1208"/>
      <c r="AX52" s="1208"/>
      <c r="AY52" s="1208"/>
      <c r="AZ52" s="1208"/>
      <c r="BA52" s="1208"/>
      <c r="BB52" s="1208"/>
      <c r="BC52" s="1208"/>
      <c r="BD52" s="1208"/>
      <c r="BE52" s="1208"/>
      <c r="BF52" s="1208"/>
      <c r="BG52" s="1208"/>
      <c r="BH52" s="1208"/>
      <c r="BI52" s="1208"/>
      <c r="BJ52" s="1208"/>
      <c r="BK52" s="1208"/>
      <c r="BL52" s="1208"/>
      <c r="BM52" s="1208"/>
      <c r="BN52" s="1208"/>
      <c r="BO52" s="1208"/>
      <c r="BP52" s="1208"/>
      <c r="BQ52" s="1208"/>
      <c r="BR52" s="1208"/>
      <c r="BS52" s="1208"/>
      <c r="BT52" s="1208"/>
      <c r="BU52" s="1208"/>
      <c r="BV52" s="1208"/>
      <c r="BW52" s="1208"/>
      <c r="BX52" s="1208"/>
      <c r="BY52" s="1208"/>
      <c r="BZ52" s="1208"/>
      <c r="CA52" s="1208"/>
      <c r="CB52" s="1208"/>
      <c r="CC52" s="1272"/>
      <c r="CD52" s="1272"/>
      <c r="CE52" s="1272"/>
      <c r="CF52" s="1272"/>
      <c r="CG52" s="1272"/>
      <c r="CH52" s="1272"/>
      <c r="CI52" s="1272"/>
      <c r="CJ52" s="1272"/>
      <c r="CK52" s="1272"/>
      <c r="CL52" s="1272"/>
      <c r="CM52" s="1272"/>
      <c r="CN52" s="1272"/>
      <c r="CO52" s="1272"/>
      <c r="CP52" s="1272"/>
      <c r="CQ52" s="1272"/>
      <c r="CR52" s="1272"/>
      <c r="CS52" s="1272"/>
      <c r="CT52" s="1272"/>
      <c r="CU52" s="1272"/>
      <c r="CV52" s="1272"/>
      <c r="CW52" s="1272"/>
      <c r="CX52" s="1272"/>
      <c r="CY52" s="1272"/>
      <c r="CZ52" s="1272"/>
      <c r="DA52" s="1272"/>
      <c r="DB52" s="1272"/>
      <c r="DC52" s="1272"/>
      <c r="DD52" s="1273"/>
    </row>
    <row r="53" spans="1:109">
      <c r="A53" s="1277"/>
      <c r="B53" s="1272"/>
      <c r="C53" s="1272"/>
      <c r="D53" s="1272"/>
      <c r="E53" s="1272"/>
      <c r="F53" s="1272"/>
      <c r="G53" s="1272"/>
      <c r="H53" s="1272"/>
      <c r="I53" s="1272"/>
      <c r="J53" s="1272"/>
      <c r="K53" s="1272"/>
      <c r="L53" s="1272"/>
      <c r="M53" s="1272"/>
      <c r="N53" s="1272"/>
      <c r="O53" s="1272"/>
      <c r="P53" s="1272"/>
      <c r="Q53" s="1272"/>
      <c r="R53" s="1272"/>
      <c r="S53" s="1272"/>
      <c r="T53" s="1272"/>
      <c r="U53" s="1272"/>
      <c r="V53" s="1272"/>
      <c r="W53" s="1272"/>
      <c r="X53" s="1272"/>
      <c r="Y53" s="1272"/>
      <c r="Z53" s="1272"/>
      <c r="AA53" s="1272"/>
      <c r="AB53" s="1272"/>
      <c r="AC53" s="1272"/>
      <c r="AD53" s="1272"/>
      <c r="AE53" s="1272"/>
      <c r="AF53" s="1208"/>
      <c r="AG53" s="1208"/>
      <c r="AH53" s="1208"/>
      <c r="AI53" s="1208"/>
      <c r="AJ53" s="1208"/>
      <c r="AK53" s="1208"/>
      <c r="AL53" s="1208"/>
      <c r="AM53" s="1208"/>
      <c r="AN53" s="1208"/>
      <c r="AO53" s="1208"/>
      <c r="AP53" s="1208"/>
      <c r="AQ53" s="1208"/>
      <c r="AR53" s="1208"/>
      <c r="AS53" s="1208"/>
      <c r="AT53" s="1208"/>
      <c r="AU53" s="1208"/>
      <c r="AV53" s="1208"/>
      <c r="AW53" s="1208"/>
      <c r="AX53" s="1208"/>
      <c r="AY53" s="1208"/>
      <c r="AZ53" s="1208"/>
      <c r="BA53" s="1208"/>
      <c r="BB53" s="1208"/>
      <c r="BC53" s="1208"/>
      <c r="BD53" s="1208"/>
      <c r="BE53" s="1208"/>
      <c r="BF53" s="1208"/>
      <c r="BG53" s="1208"/>
      <c r="BH53" s="1208"/>
      <c r="BI53" s="1208"/>
      <c r="BJ53" s="1208"/>
      <c r="BK53" s="1208"/>
      <c r="BL53" s="1208"/>
      <c r="BM53" s="1208"/>
      <c r="BN53" s="1208"/>
      <c r="BO53" s="1208"/>
      <c r="BP53" s="1208"/>
      <c r="BQ53" s="1208"/>
      <c r="BR53" s="1208"/>
      <c r="BS53" s="1208"/>
      <c r="BT53" s="1208"/>
      <c r="BU53" s="1208"/>
      <c r="BV53" s="1208"/>
      <c r="BW53" s="1208"/>
      <c r="BX53" s="1208"/>
      <c r="BY53" s="1208"/>
      <c r="BZ53" s="1208"/>
      <c r="CA53" s="1208"/>
      <c r="CB53" s="1208"/>
      <c r="CC53" s="1272"/>
      <c r="CD53" s="1272"/>
      <c r="CE53" s="1272"/>
      <c r="CF53" s="1272"/>
      <c r="CG53" s="1272"/>
      <c r="CH53" s="1272"/>
      <c r="CI53" s="1272"/>
      <c r="CJ53" s="1272"/>
      <c r="CK53" s="1272"/>
      <c r="CL53" s="1272"/>
      <c r="CM53" s="1272"/>
      <c r="CN53" s="1272"/>
      <c r="CO53" s="1272"/>
      <c r="CP53" s="1272"/>
      <c r="CQ53" s="1272"/>
      <c r="CR53" s="1272"/>
      <c r="CS53" s="1272"/>
      <c r="CT53" s="1272"/>
      <c r="CU53" s="1272"/>
      <c r="CV53" s="1272"/>
      <c r="CW53" s="1272"/>
      <c r="CX53" s="1272"/>
      <c r="CY53" s="1272"/>
      <c r="CZ53" s="1272"/>
      <c r="DA53" s="1272"/>
      <c r="DB53" s="1272"/>
      <c r="DC53" s="1272"/>
      <c r="DD53" s="1273"/>
    </row>
    <row r="54" spans="1:109">
      <c r="A54" s="1277"/>
      <c r="B54" s="1272"/>
      <c r="C54" s="1272"/>
      <c r="D54" s="1272"/>
      <c r="E54" s="1272"/>
      <c r="F54" s="1272"/>
      <c r="G54" s="1272"/>
      <c r="H54" s="1272"/>
      <c r="I54" s="1272"/>
      <c r="J54" s="1272"/>
      <c r="K54" s="1272"/>
      <c r="L54" s="1272"/>
      <c r="M54" s="1272"/>
      <c r="N54" s="1272"/>
      <c r="O54" s="1272"/>
      <c r="P54" s="1272"/>
      <c r="Q54" s="1272"/>
      <c r="R54" s="1272"/>
      <c r="S54" s="1272"/>
      <c r="T54" s="1272"/>
      <c r="U54" s="1272"/>
      <c r="V54" s="1272"/>
      <c r="W54" s="1272"/>
      <c r="X54" s="1272"/>
      <c r="Y54" s="1272"/>
      <c r="Z54" s="1272"/>
      <c r="AA54" s="1272"/>
      <c r="AB54" s="1272"/>
      <c r="AC54" s="1272"/>
      <c r="AD54" s="1272"/>
      <c r="AE54" s="1272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72"/>
      <c r="CD54" s="1272"/>
      <c r="CE54" s="1272"/>
      <c r="CF54" s="1272"/>
      <c r="CG54" s="1272"/>
      <c r="CH54" s="1272"/>
      <c r="CI54" s="1272"/>
      <c r="CJ54" s="1272"/>
      <c r="CK54" s="1272"/>
      <c r="CL54" s="1272"/>
      <c r="CM54" s="1272"/>
      <c r="CN54" s="1272"/>
      <c r="CO54" s="1272"/>
      <c r="CP54" s="1272"/>
      <c r="CQ54" s="1272"/>
      <c r="CR54" s="1272"/>
      <c r="CS54" s="1272"/>
      <c r="CT54" s="1272"/>
      <c r="CU54" s="1272"/>
      <c r="CV54" s="1272"/>
      <c r="CW54" s="1272"/>
      <c r="CX54" s="1272"/>
      <c r="CY54" s="1272"/>
      <c r="CZ54" s="1272"/>
      <c r="DA54" s="1272"/>
      <c r="DB54" s="1272"/>
      <c r="DC54" s="1272"/>
      <c r="DD54" s="1273"/>
    </row>
    <row r="56" spans="1:109">
      <c r="A56" s="1" t="s">
        <v>232</v>
      </c>
      <c r="K56" s="1160"/>
      <c r="L56" s="1160"/>
      <c r="M56" s="1160"/>
      <c r="N56" s="1160"/>
      <c r="O56" s="1160"/>
      <c r="P56" s="1160"/>
      <c r="Q56" s="1160"/>
      <c r="R56" s="1160"/>
      <c r="S56" s="1160"/>
      <c r="T56" s="1160"/>
      <c r="U56" s="1160"/>
      <c r="V56" s="1160"/>
      <c r="W56" s="1160"/>
      <c r="X56" s="1160"/>
      <c r="Y56" s="1160"/>
      <c r="AB56" s="1160"/>
      <c r="AC56" s="1160"/>
      <c r="AD56" s="1160"/>
      <c r="AE56" s="1160"/>
      <c r="AF56" s="1160"/>
      <c r="AG56" s="1160"/>
      <c r="AH56" s="1160"/>
      <c r="AI56" s="1160"/>
      <c r="AJ56" s="1160"/>
      <c r="AK56" s="1160"/>
      <c r="AL56" s="1160"/>
      <c r="AM56" s="1160"/>
      <c r="AP56" s="1160"/>
      <c r="AQ56" s="1160"/>
      <c r="AR56" s="1160"/>
      <c r="AS56" s="1160"/>
      <c r="AT56" s="1160"/>
      <c r="AU56" s="1160"/>
      <c r="AV56" s="1160"/>
      <c r="AW56" s="1160"/>
      <c r="AX56" s="1160"/>
      <c r="AY56" s="1160"/>
      <c r="AZ56" s="1160"/>
      <c r="BA56" s="1160"/>
      <c r="BB56" s="1160"/>
      <c r="BC56" s="1160"/>
      <c r="BD56" s="1160"/>
      <c r="BE56" s="1160"/>
      <c r="BF56" s="1160"/>
      <c r="BG56" s="1160"/>
      <c r="BH56" s="1160"/>
      <c r="BI56" s="1160"/>
      <c r="BJ56" s="1160"/>
      <c r="BK56" s="1160"/>
      <c r="BL56" s="1160"/>
      <c r="BR56" s="3" t="s">
        <v>179</v>
      </c>
      <c r="BS56" s="1279"/>
      <c r="BT56" s="1279"/>
      <c r="BU56" s="1279"/>
      <c r="BV56" s="1279"/>
      <c r="BW56" s="1" t="s">
        <v>179</v>
      </c>
      <c r="BZ56" s="1160"/>
      <c r="CA56" s="1160"/>
      <c r="CB56" s="1160"/>
      <c r="CC56" s="1160"/>
      <c r="CD56" s="1160"/>
      <c r="CE56" s="1160"/>
      <c r="CF56" s="1160"/>
      <c r="CG56" s="1160"/>
      <c r="CH56" s="1160"/>
      <c r="CI56" s="1160"/>
      <c r="CJ56" s="1160"/>
      <c r="CK56" s="1160"/>
      <c r="CL56" s="1160"/>
      <c r="CM56" s="1160"/>
      <c r="CN56" s="1160"/>
      <c r="CO56" s="1160"/>
      <c r="CP56" s="1160"/>
      <c r="CQ56" s="1160"/>
      <c r="CR56" s="1170" t="s">
        <v>1042</v>
      </c>
      <c r="CS56" s="1168"/>
      <c r="CT56" s="1168"/>
      <c r="CU56" s="1168"/>
      <c r="CV56" s="1288"/>
      <c r="CW56" s="1288"/>
      <c r="CX56" s="1288"/>
      <c r="CY56" s="1288"/>
      <c r="CZ56" s="1" t="s">
        <v>180</v>
      </c>
    </row>
    <row r="57" spans="1:109">
      <c r="A57" s="1" t="s">
        <v>233</v>
      </c>
      <c r="K57" s="1175" t="s">
        <v>142</v>
      </c>
      <c r="L57" s="1175"/>
      <c r="M57" s="1175"/>
      <c r="N57" s="1175"/>
      <c r="O57" s="1175"/>
      <c r="P57" s="1175"/>
      <c r="Q57" s="1175"/>
      <c r="R57" s="1175"/>
      <c r="S57" s="1175"/>
      <c r="T57" s="1175"/>
      <c r="U57" s="1175"/>
      <c r="V57" s="1175"/>
      <c r="W57" s="1175"/>
      <c r="X57" s="1175"/>
      <c r="Y57" s="1175"/>
      <c r="AB57" s="1174" t="s">
        <v>5</v>
      </c>
      <c r="AC57" s="1174"/>
      <c r="AD57" s="1174"/>
      <c r="AE57" s="1174"/>
      <c r="AF57" s="1174"/>
      <c r="AG57" s="1174"/>
      <c r="AH57" s="1174"/>
      <c r="AI57" s="1174"/>
      <c r="AJ57" s="1174"/>
      <c r="AK57" s="1174"/>
      <c r="AL57" s="1174"/>
      <c r="AM57" s="1174"/>
      <c r="AP57" s="1175" t="s">
        <v>6</v>
      </c>
      <c r="AQ57" s="1175"/>
      <c r="AR57" s="1175"/>
      <c r="AS57" s="1175"/>
      <c r="AT57" s="1175"/>
      <c r="AU57" s="1175"/>
      <c r="AV57" s="1175"/>
      <c r="AW57" s="1175"/>
      <c r="AX57" s="1175"/>
      <c r="AY57" s="1175"/>
      <c r="AZ57" s="1175"/>
      <c r="BA57" s="1175"/>
      <c r="BB57" s="1175"/>
      <c r="BC57" s="1175"/>
      <c r="BD57" s="1175"/>
      <c r="BE57" s="1175"/>
      <c r="BF57" s="1175"/>
      <c r="BG57" s="1175"/>
      <c r="BH57" s="1175"/>
      <c r="BI57" s="1175"/>
      <c r="BJ57" s="1175"/>
      <c r="BK57" s="1175"/>
      <c r="BL57" s="1175"/>
    </row>
    <row r="58" spans="1:109" ht="6" customHeight="1" thickBot="1"/>
    <row r="59" spans="1:109">
      <c r="A59" s="1292" t="s">
        <v>234</v>
      </c>
      <c r="B59" s="1292"/>
      <c r="C59" s="1292"/>
      <c r="D59" s="1292"/>
      <c r="E59" s="1292"/>
      <c r="F59" s="1292"/>
      <c r="G59" s="1292"/>
      <c r="H59" s="1292"/>
      <c r="I59" s="1292"/>
      <c r="J59" s="1292"/>
      <c r="K59" s="1292"/>
      <c r="L59" s="1292"/>
      <c r="M59" s="1292"/>
      <c r="N59" s="1292"/>
      <c r="O59" s="1292"/>
      <c r="P59" s="1292"/>
      <c r="Q59" s="1292"/>
      <c r="R59" s="1292"/>
      <c r="S59" s="1292"/>
      <c r="T59" s="1292"/>
      <c r="U59" s="1292"/>
      <c r="V59" s="1292"/>
      <c r="W59" s="1292"/>
      <c r="X59" s="1292"/>
      <c r="Y59" s="1292"/>
      <c r="Z59" s="1292"/>
      <c r="AA59" s="1292"/>
      <c r="AB59" s="1292"/>
      <c r="AC59" s="1292"/>
      <c r="AD59" s="1292"/>
      <c r="AE59" s="1292"/>
      <c r="AF59" s="1292"/>
      <c r="AG59" s="1292"/>
      <c r="AH59" s="1292"/>
      <c r="AI59" s="1292"/>
      <c r="AJ59" s="1292"/>
      <c r="AK59" s="1292"/>
      <c r="AL59" s="1292"/>
      <c r="AM59" s="1292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A59" s="1292"/>
      <c r="BB59" s="1292"/>
      <c r="BC59" s="1292"/>
      <c r="BD59" s="1292"/>
      <c r="BE59" s="1292"/>
      <c r="BF59" s="1292"/>
      <c r="BG59" s="1292"/>
      <c r="BH59" s="1292"/>
      <c r="BI59" s="1292"/>
      <c r="BJ59" s="1292"/>
      <c r="BK59" s="1292"/>
      <c r="BL59" s="1292"/>
      <c r="BM59" s="1292"/>
      <c r="BN59" s="1292"/>
      <c r="BO59" s="1292"/>
      <c r="BP59" s="1292"/>
      <c r="BQ59" s="1292"/>
      <c r="BR59" s="1292"/>
      <c r="BS59" s="1292"/>
      <c r="BT59" s="1292"/>
      <c r="BU59" s="1292"/>
      <c r="BV59" s="1292"/>
      <c r="BW59" s="1292"/>
      <c r="BX59" s="1292"/>
      <c r="BY59" s="1292"/>
      <c r="BZ59" s="1292"/>
      <c r="CA59" s="1292"/>
      <c r="CB59" s="1292"/>
      <c r="CC59" s="1292"/>
      <c r="CD59" s="1292"/>
      <c r="CE59" s="1292"/>
      <c r="CF59" s="1292"/>
      <c r="CG59" s="1292"/>
      <c r="CH59" s="1292"/>
      <c r="CI59" s="1292"/>
      <c r="CJ59" s="1292"/>
      <c r="CK59" s="1292"/>
      <c r="CL59" s="1292"/>
      <c r="CM59" s="1292"/>
      <c r="CN59" s="1292"/>
      <c r="CO59" s="1292"/>
      <c r="CP59" s="1292"/>
      <c r="CQ59" s="1292"/>
      <c r="CR59" s="1292"/>
      <c r="CS59" s="1292"/>
      <c r="CT59" s="1292"/>
      <c r="CU59" s="1292"/>
      <c r="CV59" s="1292"/>
      <c r="CW59" s="1292"/>
      <c r="CX59" s="1292"/>
      <c r="CY59" s="1292"/>
      <c r="CZ59" s="1292"/>
      <c r="DA59" s="1292"/>
      <c r="DB59" s="1292"/>
      <c r="DC59" s="1292"/>
      <c r="DD59" s="1292"/>
    </row>
    <row r="60" spans="1:109">
      <c r="A60" s="13" t="s">
        <v>235</v>
      </c>
      <c r="O60" s="1" t="s">
        <v>236</v>
      </c>
      <c r="AH60" s="1280"/>
      <c r="AI60" s="1280"/>
      <c r="AJ60" s="1280"/>
      <c r="AK60" s="1280"/>
      <c r="AL60" s="1280"/>
      <c r="AM60" s="1280"/>
      <c r="AN60" s="1280"/>
      <c r="AO60" s="1280"/>
      <c r="AP60" s="1280"/>
      <c r="AQ60" s="1280"/>
      <c r="AR60" s="1280"/>
      <c r="AS60" s="1280"/>
      <c r="AT60" s="1280"/>
      <c r="AU60" s="1280"/>
      <c r="AV60" s="1280"/>
      <c r="AW60" s="1280"/>
      <c r="AX60" s="1280"/>
      <c r="AY60" s="1280"/>
      <c r="AZ60" s="1280"/>
      <c r="BA60" s="1280"/>
      <c r="BB60" s="1280"/>
      <c r="BC60" s="1280"/>
      <c r="BD60" s="1280"/>
      <c r="BE60" s="1280"/>
      <c r="BF60" s="1280"/>
      <c r="BG60" s="1280"/>
      <c r="BH60" s="1280"/>
      <c r="BI60" s="1280"/>
      <c r="BJ60" s="1280"/>
      <c r="BK60" s="1280"/>
      <c r="BL60" s="1280"/>
      <c r="BM60" s="1280"/>
      <c r="BN60" s="1280"/>
      <c r="BO60" s="1280"/>
      <c r="BP60" s="1280"/>
      <c r="BQ60" s="1280"/>
      <c r="BR60" s="1280"/>
      <c r="BS60" s="1280"/>
      <c r="BT60" s="1280"/>
      <c r="BU60" s="1280"/>
      <c r="BV60" s="1280"/>
      <c r="BW60" s="1280"/>
      <c r="BX60" s="1280"/>
      <c r="BY60" s="1280"/>
      <c r="BZ60" s="1280"/>
      <c r="CA60" s="1280"/>
      <c r="CB60" s="1280"/>
      <c r="CC60" s="1280"/>
      <c r="CD60" s="1280"/>
      <c r="CE60" s="1280"/>
      <c r="CF60" s="1280"/>
      <c r="CG60" s="1280"/>
      <c r="CH60" s="1280"/>
      <c r="CI60" s="1280"/>
      <c r="CJ60" s="1280"/>
      <c r="CK60" s="1280"/>
      <c r="CL60" s="1280"/>
    </row>
    <row r="61" spans="1:109" ht="14.25" customHeight="1" thickBot="1">
      <c r="AH61" s="1281" t="s">
        <v>237</v>
      </c>
      <c r="AI61" s="1281"/>
      <c r="AJ61" s="1281"/>
      <c r="AK61" s="1281"/>
      <c r="AL61" s="1281"/>
      <c r="AM61" s="1281"/>
      <c r="AN61" s="1281"/>
      <c r="AO61" s="1281"/>
      <c r="AP61" s="1281"/>
      <c r="AQ61" s="1281"/>
      <c r="AR61" s="1281"/>
      <c r="AS61" s="1281"/>
      <c r="AT61" s="1281"/>
      <c r="AU61" s="1281"/>
      <c r="AV61" s="1281"/>
      <c r="AW61" s="1281"/>
      <c r="AX61" s="1281"/>
      <c r="AY61" s="1281"/>
      <c r="AZ61" s="1281"/>
      <c r="BA61" s="1281"/>
      <c r="BB61" s="1281"/>
      <c r="BC61" s="1281"/>
      <c r="BD61" s="1281"/>
      <c r="BE61" s="1281"/>
      <c r="BF61" s="1281"/>
      <c r="BG61" s="1281"/>
      <c r="BH61" s="1281"/>
      <c r="BI61" s="1281"/>
      <c r="BJ61" s="1281"/>
      <c r="BK61" s="1281"/>
      <c r="BL61" s="1281"/>
      <c r="BM61" s="1281"/>
      <c r="BN61" s="1281"/>
      <c r="BO61" s="1281"/>
      <c r="BP61" s="1281"/>
      <c r="BQ61" s="1281"/>
      <c r="BR61" s="1281"/>
      <c r="BS61" s="1281"/>
      <c r="BT61" s="1281"/>
      <c r="BU61" s="1281"/>
      <c r="BV61" s="1281"/>
      <c r="BW61" s="1281"/>
      <c r="BX61" s="1281"/>
      <c r="BY61" s="1281"/>
      <c r="BZ61" s="1281"/>
      <c r="CA61" s="1281"/>
      <c r="CB61" s="1281"/>
      <c r="CC61" s="1281"/>
      <c r="CD61" s="1281"/>
      <c r="CE61" s="1281"/>
      <c r="CF61" s="1281"/>
      <c r="CG61" s="1281"/>
      <c r="CH61" s="1281"/>
      <c r="CI61" s="1281"/>
      <c r="CJ61" s="1281"/>
      <c r="CK61" s="1281"/>
      <c r="CL61" s="1281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82"/>
      <c r="AS62" s="1283"/>
      <c r="AT62" s="1283"/>
      <c r="AU62" s="1283"/>
      <c r="AV62" s="1283"/>
      <c r="AW62" s="1283"/>
      <c r="AX62" s="1283"/>
      <c r="AY62" s="1283"/>
      <c r="AZ62" s="1283"/>
      <c r="BA62" s="1283"/>
      <c r="BB62" s="1283"/>
      <c r="BC62" s="1283"/>
      <c r="BD62" s="1283"/>
      <c r="BE62" s="1283"/>
      <c r="BF62" s="1283"/>
      <c r="BG62" s="1283"/>
      <c r="BH62" s="1283"/>
      <c r="BI62" s="1283"/>
      <c r="BJ62" s="1283"/>
      <c r="BK62" s="1283"/>
      <c r="BL62" s="1283"/>
      <c r="BM62" s="1283"/>
      <c r="BN62" s="1283"/>
      <c r="BO62" s="1283"/>
      <c r="BP62" s="1284"/>
      <c r="CA62" s="17" t="s">
        <v>239</v>
      </c>
      <c r="CC62" s="1282"/>
      <c r="CD62" s="1283"/>
      <c r="CE62" s="1283"/>
      <c r="CF62" s="1283"/>
      <c r="CG62" s="1283"/>
      <c r="CH62" s="1283"/>
      <c r="CI62" s="1283"/>
      <c r="CJ62" s="1283"/>
      <c r="CK62" s="1283"/>
      <c r="CL62" s="1283"/>
      <c r="CM62" s="1283"/>
      <c r="CN62" s="1283"/>
      <c r="CO62" s="1283"/>
      <c r="CP62" s="1283"/>
      <c r="CQ62" s="1283"/>
      <c r="CR62" s="1283"/>
      <c r="CS62" s="1283"/>
      <c r="CT62" s="1283"/>
      <c r="CU62" s="1283"/>
      <c r="CV62" s="1283"/>
      <c r="CW62" s="1283"/>
      <c r="CX62" s="1283"/>
      <c r="CY62" s="1283"/>
      <c r="CZ62" s="1283"/>
      <c r="DA62" s="1283"/>
      <c r="DB62" s="1283"/>
      <c r="DC62" s="1283"/>
      <c r="DD62" s="1284"/>
      <c r="DE62" s="357"/>
    </row>
    <row r="63" spans="1:109" ht="9" customHeight="1" thickBot="1"/>
    <row r="64" spans="1:109" s="6" customFormat="1" ht="13.5" customHeight="1" thickBot="1">
      <c r="O64" s="6" t="s">
        <v>240</v>
      </c>
      <c r="AF64" s="1285"/>
      <c r="AG64" s="1286"/>
      <c r="AH64" s="1286"/>
      <c r="AI64" s="1286"/>
      <c r="AJ64" s="1286"/>
      <c r="AK64" s="1286"/>
      <c r="AL64" s="1286"/>
      <c r="AM64" s="1286"/>
      <c r="AN64" s="1286"/>
      <c r="AO64" s="1286"/>
      <c r="AP64" s="1286"/>
      <c r="AQ64" s="1286"/>
      <c r="AR64" s="1286"/>
      <c r="AS64" s="1286"/>
      <c r="AT64" s="1286"/>
      <c r="AU64" s="1286"/>
      <c r="AV64" s="1286"/>
      <c r="AW64" s="1286"/>
      <c r="AX64" s="1286"/>
      <c r="AY64" s="1286"/>
      <c r="AZ64" s="1286"/>
      <c r="BA64" s="1286"/>
      <c r="BB64" s="1286"/>
      <c r="BC64" s="1286"/>
      <c r="BD64" s="1286"/>
      <c r="BE64" s="1286"/>
      <c r="BF64" s="1286"/>
      <c r="BG64" s="1286"/>
      <c r="BH64" s="1286"/>
      <c r="BI64" s="1286"/>
      <c r="BJ64" s="1286"/>
      <c r="BK64" s="1286"/>
      <c r="BL64" s="1286"/>
      <c r="BM64" s="1286"/>
      <c r="BN64" s="1286"/>
      <c r="BO64" s="1286"/>
      <c r="BP64" s="1287"/>
      <c r="BR64" s="6" t="s">
        <v>241</v>
      </c>
      <c r="CO64" s="1262"/>
      <c r="CP64" s="1263"/>
      <c r="CQ64" s="1263"/>
      <c r="CR64" s="1263"/>
      <c r="CS64" s="1263"/>
      <c r="CT64" s="1263"/>
      <c r="CU64" s="1263"/>
      <c r="CV64" s="1263"/>
      <c r="CW64" s="1263"/>
      <c r="CX64" s="1263"/>
      <c r="CY64" s="1263"/>
      <c r="CZ64" s="1263"/>
      <c r="DA64" s="1263"/>
      <c r="DB64" s="1263"/>
      <c r="DC64" s="1263"/>
      <c r="DD64" s="1264"/>
      <c r="DE64" s="357"/>
    </row>
    <row r="65" spans="1:131" ht="3" customHeight="1"/>
    <row r="66" spans="1:131">
      <c r="O66" s="1" t="s">
        <v>224</v>
      </c>
      <c r="Y66" s="1160"/>
      <c r="Z66" s="1160"/>
      <c r="AA66" s="1160"/>
      <c r="AB66" s="1160"/>
      <c r="AC66" s="1160"/>
      <c r="AD66" s="1160"/>
      <c r="AE66" s="1160"/>
      <c r="AF66" s="1160"/>
      <c r="AG66" s="1160"/>
      <c r="AH66" s="1160"/>
      <c r="AI66" s="1160"/>
      <c r="AJ66" s="1160"/>
      <c r="AK66" s="10"/>
      <c r="AL66" s="10"/>
      <c r="AM66" s="1254"/>
      <c r="AN66" s="1254"/>
      <c r="AO66" s="1254"/>
      <c r="AP66" s="1254"/>
      <c r="AQ66" s="1254"/>
      <c r="AR66" s="1254"/>
      <c r="AS66" s="1254"/>
      <c r="AT66" s="1254"/>
      <c r="AU66" s="1254"/>
      <c r="AV66" s="1254"/>
      <c r="AW66" s="1254"/>
      <c r="AX66" s="1254"/>
      <c r="AY66" s="1254"/>
      <c r="AZ66" s="1254"/>
      <c r="BA66" s="1254"/>
      <c r="BB66" s="1254"/>
      <c r="BC66" s="1254"/>
      <c r="BD66" s="1254"/>
      <c r="BE66" s="1254"/>
      <c r="BF66" s="1254"/>
    </row>
    <row r="67" spans="1:131">
      <c r="Y67" s="1174" t="s">
        <v>5</v>
      </c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2"/>
      <c r="AM67" s="1175" t="s">
        <v>6</v>
      </c>
      <c r="AN67" s="1175"/>
      <c r="AO67" s="1175"/>
      <c r="AP67" s="1175"/>
      <c r="AQ67" s="1175"/>
      <c r="AR67" s="1175"/>
      <c r="AS67" s="1175"/>
      <c r="AT67" s="1175"/>
      <c r="AU67" s="1175"/>
      <c r="AV67" s="1175"/>
      <c r="AW67" s="1175"/>
      <c r="AX67" s="1175"/>
      <c r="AY67" s="1175"/>
      <c r="AZ67" s="1175"/>
      <c r="BA67" s="1175"/>
      <c r="BB67" s="1175"/>
      <c r="BC67" s="1175"/>
      <c r="BD67" s="1175"/>
      <c r="BE67" s="1175"/>
      <c r="BF67" s="1175"/>
      <c r="BR67" s="3" t="s">
        <v>179</v>
      </c>
      <c r="BS67" s="1167"/>
      <c r="BT67" s="1167"/>
      <c r="BU67" s="1167"/>
      <c r="BV67" s="1167"/>
      <c r="BW67" s="1" t="s">
        <v>179</v>
      </c>
      <c r="BZ67" s="1167"/>
      <c r="CA67" s="1167"/>
      <c r="CB67" s="1167"/>
      <c r="CC67" s="1167"/>
      <c r="CD67" s="1167"/>
      <c r="CE67" s="1167"/>
      <c r="CF67" s="1167"/>
      <c r="CG67" s="1167"/>
      <c r="CH67" s="1167"/>
      <c r="CI67" s="1167"/>
      <c r="CJ67" s="1167"/>
      <c r="CK67" s="1167"/>
      <c r="CL67" s="1167"/>
      <c r="CM67" s="1167"/>
      <c r="CN67" s="1167"/>
      <c r="CO67" s="1167"/>
      <c r="CP67" s="1167"/>
      <c r="CQ67" s="1167"/>
      <c r="CR67" s="1170" t="s">
        <v>1042</v>
      </c>
      <c r="CS67" s="1168"/>
      <c r="CT67" s="1168"/>
      <c r="CU67" s="1168"/>
      <c r="CV67" s="1169"/>
      <c r="CW67" s="1169"/>
      <c r="CX67" s="1169"/>
      <c r="CY67" s="1169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93" t="s">
        <v>243</v>
      </c>
      <c r="B72" s="1293"/>
      <c r="C72" s="1293"/>
      <c r="D72" s="1293"/>
      <c r="E72" s="1294"/>
      <c r="F72" s="1299" t="s">
        <v>244</v>
      </c>
      <c r="G72" s="1299"/>
      <c r="H72" s="1299"/>
      <c r="I72" s="1299"/>
      <c r="J72" s="1299"/>
      <c r="K72" s="1299"/>
      <c r="L72" s="1299"/>
      <c r="M72" s="1299"/>
      <c r="N72" s="1299"/>
      <c r="O72" s="1299"/>
      <c r="P72" s="1299"/>
      <c r="Q72" s="1299"/>
      <c r="R72" s="1299"/>
      <c r="S72" s="1299"/>
      <c r="T72" s="1299"/>
      <c r="U72" s="1300" t="s">
        <v>245</v>
      </c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4"/>
      <c r="AS72" s="1289" t="s">
        <v>246</v>
      </c>
      <c r="AT72" s="1290"/>
      <c r="AU72" s="1290"/>
      <c r="AV72" s="1290"/>
      <c r="AW72" s="1290"/>
      <c r="AX72" s="1290"/>
      <c r="AY72" s="1290"/>
      <c r="AZ72" s="1290"/>
      <c r="BA72" s="1290"/>
      <c r="BB72" s="1290"/>
      <c r="BC72" s="1290"/>
      <c r="BD72" s="1290"/>
      <c r="BE72" s="1290"/>
      <c r="BF72" s="1290"/>
      <c r="BG72" s="1290"/>
      <c r="BH72" s="1290"/>
      <c r="BI72" s="1290"/>
      <c r="BJ72" s="1290"/>
      <c r="BK72" s="1290"/>
      <c r="BL72" s="1290"/>
      <c r="BM72" s="1290"/>
      <c r="BN72" s="1290"/>
      <c r="BO72" s="1290"/>
      <c r="BP72" s="1290"/>
      <c r="BQ72" s="1290"/>
      <c r="BR72" s="1290"/>
      <c r="BS72" s="1290"/>
      <c r="BT72" s="1290"/>
      <c r="BU72" s="1290"/>
      <c r="BV72" s="1290"/>
      <c r="BW72" s="1290"/>
      <c r="BX72" s="1290"/>
      <c r="BY72" s="1290"/>
      <c r="BZ72" s="1290"/>
      <c r="CA72" s="1290"/>
      <c r="CB72" s="1290"/>
      <c r="CC72" s="1290"/>
      <c r="CD72" s="1290"/>
      <c r="CE72" s="1290"/>
      <c r="CF72" s="1291"/>
      <c r="CG72" s="1289" t="s">
        <v>199</v>
      </c>
      <c r="CH72" s="1290"/>
      <c r="CI72" s="1290"/>
      <c r="CJ72" s="1290"/>
      <c r="CK72" s="1290"/>
      <c r="CL72" s="1290"/>
      <c r="CM72" s="1290"/>
      <c r="CN72" s="1290"/>
      <c r="CO72" s="1290"/>
      <c r="CP72" s="1290"/>
      <c r="CQ72" s="1290"/>
      <c r="CR72" s="1290"/>
      <c r="CS72" s="1290"/>
      <c r="CT72" s="1290"/>
      <c r="CU72" s="1290"/>
      <c r="CV72" s="1290"/>
      <c r="CW72" s="1290"/>
      <c r="CX72" s="1290"/>
      <c r="CY72" s="1290"/>
      <c r="CZ72" s="1290"/>
      <c r="DA72" s="1290"/>
      <c r="DB72" s="1290"/>
      <c r="DC72" s="1290"/>
      <c r="DD72" s="1290"/>
      <c r="DE72" s="1157" t="s">
        <v>883</v>
      </c>
    </row>
    <row r="73" spans="1:131" ht="15" customHeight="1">
      <c r="A73" s="1295"/>
      <c r="B73" s="1295"/>
      <c r="C73" s="1295"/>
      <c r="D73" s="1295"/>
      <c r="E73" s="1296"/>
      <c r="F73" s="1300" t="s">
        <v>231</v>
      </c>
      <c r="G73" s="1293"/>
      <c r="H73" s="1293"/>
      <c r="I73" s="1293"/>
      <c r="J73" s="1293"/>
      <c r="K73" s="1293"/>
      <c r="L73" s="1294"/>
      <c r="M73" s="1300" t="s">
        <v>230</v>
      </c>
      <c r="N73" s="1293"/>
      <c r="O73" s="1293"/>
      <c r="P73" s="1293"/>
      <c r="Q73" s="1293"/>
      <c r="R73" s="1293"/>
      <c r="S73" s="1293"/>
      <c r="T73" s="1294"/>
      <c r="U73" s="1301"/>
      <c r="V73" s="1295"/>
      <c r="W73" s="1295"/>
      <c r="X73" s="1295"/>
      <c r="Y73" s="1295"/>
      <c r="Z73" s="1295"/>
      <c r="AA73" s="1295"/>
      <c r="AB73" s="1295"/>
      <c r="AC73" s="1295"/>
      <c r="AD73" s="1295"/>
      <c r="AE73" s="1295"/>
      <c r="AF73" s="1295"/>
      <c r="AG73" s="1295"/>
      <c r="AH73" s="1295"/>
      <c r="AI73" s="1295"/>
      <c r="AJ73" s="1295"/>
      <c r="AK73" s="1295"/>
      <c r="AL73" s="1295"/>
      <c r="AM73" s="1295"/>
      <c r="AN73" s="1295"/>
      <c r="AO73" s="1295"/>
      <c r="AP73" s="1295"/>
      <c r="AQ73" s="1295"/>
      <c r="AR73" s="1296"/>
      <c r="AS73" s="1289" t="s">
        <v>247</v>
      </c>
      <c r="AT73" s="1290"/>
      <c r="AU73" s="1290"/>
      <c r="AV73" s="1290"/>
      <c r="AW73" s="1290"/>
      <c r="AX73" s="1290"/>
      <c r="AY73" s="1290"/>
      <c r="AZ73" s="1290"/>
      <c r="BA73" s="1290"/>
      <c r="BB73" s="1290"/>
      <c r="BC73" s="1290"/>
      <c r="BD73" s="1290"/>
      <c r="BE73" s="1290"/>
      <c r="BF73" s="1290"/>
      <c r="BG73" s="1290"/>
      <c r="BH73" s="1290"/>
      <c r="BI73" s="1290"/>
      <c r="BJ73" s="1290"/>
      <c r="BK73" s="1290"/>
      <c r="BL73" s="1291"/>
      <c r="BM73" s="1289" t="s">
        <v>248</v>
      </c>
      <c r="BN73" s="1290"/>
      <c r="BO73" s="1290"/>
      <c r="BP73" s="1290"/>
      <c r="BQ73" s="1290"/>
      <c r="BR73" s="1290"/>
      <c r="BS73" s="1290"/>
      <c r="BT73" s="1290"/>
      <c r="BU73" s="1290"/>
      <c r="BV73" s="1290"/>
      <c r="BW73" s="1290"/>
      <c r="BX73" s="1290"/>
      <c r="BY73" s="1290"/>
      <c r="BZ73" s="1290"/>
      <c r="CA73" s="1290"/>
      <c r="CB73" s="1290"/>
      <c r="CC73" s="1290"/>
      <c r="CD73" s="1290"/>
      <c r="CE73" s="1290"/>
      <c r="CF73" s="1291"/>
      <c r="CG73" s="1300" t="s">
        <v>203</v>
      </c>
      <c r="CH73" s="1293"/>
      <c r="CI73" s="1293"/>
      <c r="CJ73" s="1293"/>
      <c r="CK73" s="1293"/>
      <c r="CL73" s="1293"/>
      <c r="CM73" s="1293"/>
      <c r="CN73" s="1293"/>
      <c r="CO73" s="1293"/>
      <c r="CP73" s="1293"/>
      <c r="CQ73" s="1293"/>
      <c r="CR73" s="1294"/>
      <c r="CS73" s="1300" t="s">
        <v>204</v>
      </c>
      <c r="CT73" s="1293"/>
      <c r="CU73" s="1293"/>
      <c r="CV73" s="1293"/>
      <c r="CW73" s="1293"/>
      <c r="CX73" s="1293"/>
      <c r="CY73" s="1293"/>
      <c r="CZ73" s="1293"/>
      <c r="DA73" s="1293"/>
      <c r="DB73" s="1293"/>
      <c r="DC73" s="1293"/>
      <c r="DD73" s="1293"/>
      <c r="DE73" s="1158"/>
    </row>
    <row r="74" spans="1:131" ht="15" customHeight="1">
      <c r="A74" s="1297"/>
      <c r="B74" s="1297"/>
      <c r="C74" s="1297"/>
      <c r="D74" s="1297"/>
      <c r="E74" s="1298"/>
      <c r="F74" s="1302"/>
      <c r="G74" s="1297"/>
      <c r="H74" s="1297"/>
      <c r="I74" s="1297"/>
      <c r="J74" s="1297"/>
      <c r="K74" s="1297"/>
      <c r="L74" s="1298"/>
      <c r="M74" s="1302"/>
      <c r="N74" s="1297"/>
      <c r="O74" s="1297"/>
      <c r="P74" s="1297"/>
      <c r="Q74" s="1297"/>
      <c r="R74" s="1297"/>
      <c r="S74" s="1297"/>
      <c r="T74" s="1298"/>
      <c r="U74" s="1302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8"/>
      <c r="AS74" s="1303" t="s">
        <v>201</v>
      </c>
      <c r="AT74" s="1303"/>
      <c r="AU74" s="1303"/>
      <c r="AV74" s="1303"/>
      <c r="AW74" s="1303"/>
      <c r="AX74" s="1303"/>
      <c r="AY74" s="1303"/>
      <c r="AZ74" s="1303"/>
      <c r="BA74" s="1303"/>
      <c r="BB74" s="1303"/>
      <c r="BC74" s="1303"/>
      <c r="BD74" s="1303" t="s">
        <v>202</v>
      </c>
      <c r="BE74" s="1303"/>
      <c r="BF74" s="1303"/>
      <c r="BG74" s="1303"/>
      <c r="BH74" s="1303"/>
      <c r="BI74" s="1303"/>
      <c r="BJ74" s="1303"/>
      <c r="BK74" s="1303"/>
      <c r="BL74" s="1303"/>
      <c r="BM74" s="1303" t="s">
        <v>201</v>
      </c>
      <c r="BN74" s="1303"/>
      <c r="BO74" s="1303"/>
      <c r="BP74" s="1303"/>
      <c r="BQ74" s="1303"/>
      <c r="BR74" s="1303"/>
      <c r="BS74" s="1303"/>
      <c r="BT74" s="1303"/>
      <c r="BU74" s="1303"/>
      <c r="BV74" s="1303"/>
      <c r="BW74" s="1303"/>
      <c r="BX74" s="1303" t="s">
        <v>202</v>
      </c>
      <c r="BY74" s="1303"/>
      <c r="BZ74" s="1303"/>
      <c r="CA74" s="1303"/>
      <c r="CB74" s="1303"/>
      <c r="CC74" s="1303"/>
      <c r="CD74" s="1303"/>
      <c r="CE74" s="1303"/>
      <c r="CF74" s="1303"/>
      <c r="CG74" s="1302"/>
      <c r="CH74" s="1297"/>
      <c r="CI74" s="1297"/>
      <c r="CJ74" s="1297"/>
      <c r="CK74" s="1297"/>
      <c r="CL74" s="1297"/>
      <c r="CM74" s="1297"/>
      <c r="CN74" s="1297"/>
      <c r="CO74" s="1297"/>
      <c r="CP74" s="1297"/>
      <c r="CQ74" s="1297"/>
      <c r="CR74" s="1298"/>
      <c r="CS74" s="1302"/>
      <c r="CT74" s="1297"/>
      <c r="CU74" s="1297"/>
      <c r="CV74" s="1297"/>
      <c r="CW74" s="1297"/>
      <c r="CX74" s="1297"/>
      <c r="CY74" s="1297"/>
      <c r="CZ74" s="1297"/>
      <c r="DA74" s="1297"/>
      <c r="DB74" s="1297"/>
      <c r="DC74" s="1297"/>
      <c r="DD74" s="1297"/>
      <c r="DE74" s="1158"/>
      <c r="DI74" s="1156"/>
      <c r="DJ74" s="1156"/>
      <c r="DK74" s="1156"/>
    </row>
    <row r="75" spans="1:131" ht="15" customHeight="1">
      <c r="A75" s="1274" t="s">
        <v>399</v>
      </c>
      <c r="B75" s="1275"/>
      <c r="C75" s="1275"/>
      <c r="D75" s="1275"/>
      <c r="E75" s="1275"/>
      <c r="F75" s="1276" t="s">
        <v>400</v>
      </c>
      <c r="G75" s="1275"/>
      <c r="H75" s="1275"/>
      <c r="I75" s="1275"/>
      <c r="J75" s="1275"/>
      <c r="K75" s="1275"/>
      <c r="L75" s="1275"/>
      <c r="M75" s="1276" t="s">
        <v>401</v>
      </c>
      <c r="N75" s="1275"/>
      <c r="O75" s="1275"/>
      <c r="P75" s="1275"/>
      <c r="Q75" s="1275"/>
      <c r="R75" s="1275"/>
      <c r="S75" s="1275"/>
      <c r="T75" s="1275"/>
      <c r="U75" s="1276" t="s">
        <v>402</v>
      </c>
      <c r="V75" s="1275"/>
      <c r="W75" s="1275"/>
      <c r="X75" s="1275"/>
      <c r="Y75" s="1275"/>
      <c r="Z75" s="1275"/>
      <c r="AA75" s="1275"/>
      <c r="AB75" s="1275"/>
      <c r="AC75" s="1275"/>
      <c r="AD75" s="1275"/>
      <c r="AE75" s="1275"/>
      <c r="AF75" s="1275"/>
      <c r="AG75" s="1275"/>
      <c r="AH75" s="1275"/>
      <c r="AI75" s="1275"/>
      <c r="AJ75" s="1275"/>
      <c r="AK75" s="1275"/>
      <c r="AL75" s="1275"/>
      <c r="AM75" s="1275"/>
      <c r="AN75" s="1275"/>
      <c r="AO75" s="1275"/>
      <c r="AP75" s="1275"/>
      <c r="AQ75" s="1275"/>
      <c r="AR75" s="1275"/>
      <c r="AS75" s="1276" t="s">
        <v>403</v>
      </c>
      <c r="AT75" s="1275"/>
      <c r="AU75" s="1275"/>
      <c r="AV75" s="1275"/>
      <c r="AW75" s="1275"/>
      <c r="AX75" s="1275"/>
      <c r="AY75" s="1275"/>
      <c r="AZ75" s="1275"/>
      <c r="BA75" s="1275"/>
      <c r="BB75" s="1275"/>
      <c r="BC75" s="1275"/>
      <c r="BD75" s="1276" t="s">
        <v>404</v>
      </c>
      <c r="BE75" s="1275"/>
      <c r="BF75" s="1275"/>
      <c r="BG75" s="1275"/>
      <c r="BH75" s="1275"/>
      <c r="BI75" s="1275"/>
      <c r="BJ75" s="1275"/>
      <c r="BK75" s="1275"/>
      <c r="BL75" s="1275"/>
      <c r="BM75" s="1276" t="s">
        <v>405</v>
      </c>
      <c r="BN75" s="1275"/>
      <c r="BO75" s="1275"/>
      <c r="BP75" s="1275"/>
      <c r="BQ75" s="1275"/>
      <c r="BR75" s="1275"/>
      <c r="BS75" s="1275"/>
      <c r="BT75" s="1275"/>
      <c r="BU75" s="1275"/>
      <c r="BV75" s="1275"/>
      <c r="BW75" s="1275"/>
      <c r="BX75" s="1276" t="s">
        <v>406</v>
      </c>
      <c r="BY75" s="1275"/>
      <c r="BZ75" s="1275"/>
      <c r="CA75" s="1275"/>
      <c r="CB75" s="1275"/>
      <c r="CC75" s="1275"/>
      <c r="CD75" s="1275"/>
      <c r="CE75" s="1275"/>
      <c r="CF75" s="1275"/>
      <c r="CG75" s="1276" t="s">
        <v>407</v>
      </c>
      <c r="CH75" s="1275"/>
      <c r="CI75" s="1275"/>
      <c r="CJ75" s="1275"/>
      <c r="CK75" s="1275"/>
      <c r="CL75" s="1275"/>
      <c r="CM75" s="1275"/>
      <c r="CN75" s="1275"/>
      <c r="CO75" s="1275"/>
      <c r="CP75" s="1275"/>
      <c r="CQ75" s="1275"/>
      <c r="CR75" s="1275"/>
      <c r="CS75" s="1276" t="s">
        <v>408</v>
      </c>
      <c r="CT75" s="1275"/>
      <c r="CU75" s="1275"/>
      <c r="CV75" s="1275"/>
      <c r="CW75" s="1275"/>
      <c r="CX75" s="1275"/>
      <c r="CY75" s="1275"/>
      <c r="CZ75" s="1275"/>
      <c r="DA75" s="1275"/>
      <c r="DB75" s="1275"/>
      <c r="DC75" s="1275"/>
      <c r="DD75" s="1278"/>
      <c r="DE75" s="1159"/>
      <c r="DF75" s="1" t="str">
        <f>$DF$14</f>
        <v>20--</v>
      </c>
      <c r="DG75" s="565" t="str">
        <f>'Настройки ТИК'!$C$55</f>
        <v>${code_doc}</v>
      </c>
      <c r="DL75" s="585">
        <f t="shared" ref="DL75:DL98" si="0">$BC$9</f>
        <v>0</v>
      </c>
    </row>
    <row r="76" spans="1:131" ht="137.25" customHeight="1">
      <c r="A76" s="1306" t="str">
        <f ca="1">IF(AS76="","",1)</f>
        <v/>
      </c>
      <c r="B76" s="1304"/>
      <c r="C76" s="1304"/>
      <c r="D76" s="1304"/>
      <c r="E76" s="1304"/>
      <c r="F76" s="1307" t="str">
        <f ca="1">'В авансовый отчет'!$D19</f>
        <v/>
      </c>
      <c r="G76" s="1307"/>
      <c r="H76" s="1307"/>
      <c r="I76" s="1307"/>
      <c r="J76" s="1307"/>
      <c r="K76" s="1307"/>
      <c r="L76" s="1307"/>
      <c r="M76" s="1304" t="str">
        <f ca="1">'В авансовый отчет'!$E19</f>
        <v/>
      </c>
      <c r="N76" s="1304"/>
      <c r="O76" s="1304"/>
      <c r="P76" s="1304"/>
      <c r="Q76" s="1304"/>
      <c r="R76" s="1304"/>
      <c r="S76" s="1304"/>
      <c r="T76" s="1304"/>
      <c r="U76" s="1308" t="str">
        <f ca="1">'В авансовый отчет'!$I19</f>
        <v/>
      </c>
      <c r="V76" s="1308"/>
      <c r="W76" s="1308"/>
      <c r="X76" s="1308"/>
      <c r="Y76" s="1308"/>
      <c r="Z76" s="1308"/>
      <c r="AA76" s="1308"/>
      <c r="AB76" s="1308"/>
      <c r="AC76" s="1308"/>
      <c r="AD76" s="1308"/>
      <c r="AE76" s="1308"/>
      <c r="AF76" s="1308"/>
      <c r="AG76" s="1308"/>
      <c r="AH76" s="1308"/>
      <c r="AI76" s="1308"/>
      <c r="AJ76" s="1308"/>
      <c r="AK76" s="1308"/>
      <c r="AL76" s="1308"/>
      <c r="AM76" s="1308"/>
      <c r="AN76" s="1308"/>
      <c r="AO76" s="1308"/>
      <c r="AP76" s="1308"/>
      <c r="AQ76" s="1308"/>
      <c r="AR76" s="1308"/>
      <c r="AS76" s="1305" t="str">
        <f ca="1">'В авансовый отчет'!$C19</f>
        <v/>
      </c>
      <c r="AT76" s="1305"/>
      <c r="AU76" s="1305"/>
      <c r="AV76" s="1305"/>
      <c r="AW76" s="1305"/>
      <c r="AX76" s="1305"/>
      <c r="AY76" s="1305"/>
      <c r="AZ76" s="1305"/>
      <c r="BA76" s="1305"/>
      <c r="BB76" s="1305"/>
      <c r="BC76" s="1305"/>
      <c r="BD76" s="1208"/>
      <c r="BE76" s="1208"/>
      <c r="BF76" s="1208"/>
      <c r="BG76" s="1208"/>
      <c r="BH76" s="1208"/>
      <c r="BI76" s="1208"/>
      <c r="BJ76" s="1208"/>
      <c r="BK76" s="1208"/>
      <c r="BL76" s="1208"/>
      <c r="BM76" s="1305" t="str">
        <f ca="1">'В авансовый отчет'!$C19</f>
        <v/>
      </c>
      <c r="BN76" s="1305"/>
      <c r="BO76" s="1305"/>
      <c r="BP76" s="1305"/>
      <c r="BQ76" s="1305"/>
      <c r="BR76" s="1305"/>
      <c r="BS76" s="1305"/>
      <c r="BT76" s="1305"/>
      <c r="BU76" s="1305"/>
      <c r="BV76" s="1305"/>
      <c r="BW76" s="1305"/>
      <c r="BX76" s="1208"/>
      <c r="BY76" s="1208"/>
      <c r="BZ76" s="1208"/>
      <c r="CA76" s="1208"/>
      <c r="CB76" s="1208"/>
      <c r="CC76" s="1208"/>
      <c r="CD76" s="1208"/>
      <c r="CE76" s="1208"/>
      <c r="CF76" s="1208"/>
      <c r="CG76" s="1208"/>
      <c r="CH76" s="1208"/>
      <c r="CI76" s="1208"/>
      <c r="CJ76" s="1208"/>
      <c r="CK76" s="1208"/>
      <c r="CL76" s="1208"/>
      <c r="CM76" s="1208"/>
      <c r="CN76" s="1208"/>
      <c r="CO76" s="1208"/>
      <c r="CP76" s="1208"/>
      <c r="CQ76" s="1208"/>
      <c r="CR76" s="1208"/>
      <c r="CS76" s="1208"/>
      <c r="CT76" s="1208"/>
      <c r="CU76" s="1208"/>
      <c r="CV76" s="1208"/>
      <c r="CW76" s="1208"/>
      <c r="CX76" s="1208"/>
      <c r="CY76" s="1208"/>
      <c r="CZ76" s="1208"/>
      <c r="DA76" s="1208"/>
      <c r="DB76" s="1208"/>
      <c r="DC76" s="1208"/>
      <c r="DD76" s="1309"/>
      <c r="DE76" s="479" t="str">
        <f ca="1">'В авансовый отчет'!V19</f>
        <v/>
      </c>
      <c r="DF76" s="1" t="str">
        <f t="shared" ref="DF76:DF98" si="1">$DF$14</f>
        <v>20--</v>
      </c>
      <c r="DG76" s="565" t="str">
        <f>'Настройки ТИК'!$C$55</f>
        <v>${code_doc}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85">
        <f t="shared" si="0"/>
        <v>0</v>
      </c>
      <c r="EA76" s="1" t="str">
        <f>'В авансовый отчет'!B31</f>
        <v>${rashod}</v>
      </c>
    </row>
    <row r="77" spans="1:131" ht="137.25" customHeight="1">
      <c r="A77" s="1306" t="str">
        <f ca="1">IF(AS77="","",COUNTA($A$76:E76)-COUNTIF($A$76:A76,"")+1)</f>
        <v/>
      </c>
      <c r="B77" s="1304"/>
      <c r="C77" s="1304"/>
      <c r="D77" s="1304"/>
      <c r="E77" s="1304"/>
      <c r="F77" s="1307" t="str">
        <f ca="1">'В авансовый отчет'!$D20</f>
        <v/>
      </c>
      <c r="G77" s="1307"/>
      <c r="H77" s="1307"/>
      <c r="I77" s="1307"/>
      <c r="J77" s="1307"/>
      <c r="K77" s="1307"/>
      <c r="L77" s="1307"/>
      <c r="M77" s="1304" t="str">
        <f ca="1">'В авансовый отчет'!$E20</f>
        <v/>
      </c>
      <c r="N77" s="1304"/>
      <c r="O77" s="1304"/>
      <c r="P77" s="1304"/>
      <c r="Q77" s="1304"/>
      <c r="R77" s="1304"/>
      <c r="S77" s="1304"/>
      <c r="T77" s="1304"/>
      <c r="U77" s="1308" t="str">
        <f ca="1">'В авансовый отчет'!$I20</f>
        <v/>
      </c>
      <c r="V77" s="1308"/>
      <c r="W77" s="1308"/>
      <c r="X77" s="1308"/>
      <c r="Y77" s="1308"/>
      <c r="Z77" s="1308"/>
      <c r="AA77" s="1308"/>
      <c r="AB77" s="1308"/>
      <c r="AC77" s="1308"/>
      <c r="AD77" s="1308"/>
      <c r="AE77" s="1308"/>
      <c r="AF77" s="1308"/>
      <c r="AG77" s="1308"/>
      <c r="AH77" s="1308"/>
      <c r="AI77" s="1308"/>
      <c r="AJ77" s="1308"/>
      <c r="AK77" s="1308"/>
      <c r="AL77" s="1308"/>
      <c r="AM77" s="1308"/>
      <c r="AN77" s="1308"/>
      <c r="AO77" s="1308"/>
      <c r="AP77" s="1308"/>
      <c r="AQ77" s="1308"/>
      <c r="AR77" s="1308"/>
      <c r="AS77" s="1305" t="str">
        <f ca="1">'В авансовый отчет'!$C20</f>
        <v/>
      </c>
      <c r="AT77" s="1305"/>
      <c r="AU77" s="1305"/>
      <c r="AV77" s="1305"/>
      <c r="AW77" s="1305"/>
      <c r="AX77" s="1305"/>
      <c r="AY77" s="1305"/>
      <c r="AZ77" s="1305"/>
      <c r="BA77" s="1305"/>
      <c r="BB77" s="1305"/>
      <c r="BC77" s="1305"/>
      <c r="BD77" s="1208"/>
      <c r="BE77" s="1208"/>
      <c r="BF77" s="1208"/>
      <c r="BG77" s="1208"/>
      <c r="BH77" s="1208"/>
      <c r="BI77" s="1208"/>
      <c r="BJ77" s="1208"/>
      <c r="BK77" s="1208"/>
      <c r="BL77" s="1208"/>
      <c r="BM77" s="1305" t="str">
        <f ca="1">'В авансовый отчет'!$C20</f>
        <v/>
      </c>
      <c r="BN77" s="1305"/>
      <c r="BO77" s="1305"/>
      <c r="BP77" s="1305"/>
      <c r="BQ77" s="1305"/>
      <c r="BR77" s="1305"/>
      <c r="BS77" s="1305"/>
      <c r="BT77" s="1305"/>
      <c r="BU77" s="1305"/>
      <c r="BV77" s="1305"/>
      <c r="BW77" s="1305"/>
      <c r="BX77" s="1208"/>
      <c r="BY77" s="1208"/>
      <c r="BZ77" s="1208"/>
      <c r="CA77" s="1208"/>
      <c r="CB77" s="1208"/>
      <c r="CC77" s="1208"/>
      <c r="CD77" s="1208"/>
      <c r="CE77" s="1208"/>
      <c r="CF77" s="1208"/>
      <c r="CG77" s="1208"/>
      <c r="CH77" s="1208"/>
      <c r="CI77" s="1208"/>
      <c r="CJ77" s="1208"/>
      <c r="CK77" s="1208"/>
      <c r="CL77" s="1208"/>
      <c r="CM77" s="1208"/>
      <c r="CN77" s="1208"/>
      <c r="CO77" s="1208"/>
      <c r="CP77" s="1208"/>
      <c r="CQ77" s="1208"/>
      <c r="CR77" s="1208"/>
      <c r="CS77" s="1208"/>
      <c r="CT77" s="1208"/>
      <c r="CU77" s="1208"/>
      <c r="CV77" s="1208"/>
      <c r="CW77" s="1208"/>
      <c r="CX77" s="1208"/>
      <c r="CY77" s="1208"/>
      <c r="CZ77" s="1208"/>
      <c r="DA77" s="1208"/>
      <c r="DB77" s="1208"/>
      <c r="DC77" s="1208"/>
      <c r="DD77" s="1309"/>
      <c r="DE77" s="479" t="str">
        <f ca="1">'В авансовый отчет'!V20</f>
        <v/>
      </c>
      <c r="DF77" s="1" t="str">
        <f t="shared" si="1"/>
        <v>20--</v>
      </c>
      <c r="DG77" s="565" t="str">
        <f>'Настройки ТИК'!$C$55</f>
        <v>${code_doc}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85">
        <f t="shared" si="0"/>
        <v>0</v>
      </c>
      <c r="EA77" s="1">
        <f>'В авансовый отчет'!B32</f>
        <v>0</v>
      </c>
    </row>
    <row r="78" spans="1:131" ht="137.25" customHeight="1">
      <c r="A78" s="1306" t="str">
        <f ca="1">IF(AS78="","",COUNTA($A$76:E77)-COUNTIF($A$76:A77,"")+1)</f>
        <v/>
      </c>
      <c r="B78" s="1304"/>
      <c r="C78" s="1304"/>
      <c r="D78" s="1304"/>
      <c r="E78" s="1304"/>
      <c r="F78" s="1307" t="str">
        <f ca="1">'В авансовый отчет'!$D21</f>
        <v/>
      </c>
      <c r="G78" s="1307"/>
      <c r="H78" s="1307"/>
      <c r="I78" s="1307"/>
      <c r="J78" s="1307"/>
      <c r="K78" s="1307"/>
      <c r="L78" s="1307"/>
      <c r="M78" s="1304" t="str">
        <f ca="1">'В авансовый отчет'!$E21</f>
        <v/>
      </c>
      <c r="N78" s="1304"/>
      <c r="O78" s="1304"/>
      <c r="P78" s="1304"/>
      <c r="Q78" s="1304"/>
      <c r="R78" s="1304"/>
      <c r="S78" s="1304"/>
      <c r="T78" s="1304"/>
      <c r="U78" s="1308" t="str">
        <f ca="1">'В авансовый отчет'!$I21</f>
        <v/>
      </c>
      <c r="V78" s="1308"/>
      <c r="W78" s="1308"/>
      <c r="X78" s="1308"/>
      <c r="Y78" s="1308"/>
      <c r="Z78" s="1308"/>
      <c r="AA78" s="1308"/>
      <c r="AB78" s="1308"/>
      <c r="AC78" s="1308"/>
      <c r="AD78" s="1308"/>
      <c r="AE78" s="1308"/>
      <c r="AF78" s="1308"/>
      <c r="AG78" s="1308"/>
      <c r="AH78" s="1308"/>
      <c r="AI78" s="1308"/>
      <c r="AJ78" s="1308"/>
      <c r="AK78" s="1308"/>
      <c r="AL78" s="1308"/>
      <c r="AM78" s="1308"/>
      <c r="AN78" s="1308"/>
      <c r="AO78" s="1308"/>
      <c r="AP78" s="1308"/>
      <c r="AQ78" s="1308"/>
      <c r="AR78" s="1308"/>
      <c r="AS78" s="1305" t="str">
        <f ca="1">'В авансовый отчет'!$C21</f>
        <v/>
      </c>
      <c r="AT78" s="1305"/>
      <c r="AU78" s="1305"/>
      <c r="AV78" s="1305"/>
      <c r="AW78" s="1305"/>
      <c r="AX78" s="1305"/>
      <c r="AY78" s="1305"/>
      <c r="AZ78" s="1305"/>
      <c r="BA78" s="1305"/>
      <c r="BB78" s="1305"/>
      <c r="BC78" s="1305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305" t="str">
        <f ca="1">'В авансовый отчет'!$C21</f>
        <v/>
      </c>
      <c r="BN78" s="1305"/>
      <c r="BO78" s="1305"/>
      <c r="BP78" s="1305"/>
      <c r="BQ78" s="1305"/>
      <c r="BR78" s="1305"/>
      <c r="BS78" s="1305"/>
      <c r="BT78" s="1305"/>
      <c r="BU78" s="1305"/>
      <c r="BV78" s="1305"/>
      <c r="BW78" s="1305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309"/>
      <c r="DE78" s="479" t="str">
        <f ca="1">'В авансовый отчет'!V21</f>
        <v/>
      </c>
      <c r="DF78" s="1" t="str">
        <f t="shared" si="1"/>
        <v>20--</v>
      </c>
      <c r="DG78" s="565" t="str">
        <f>'Настройки ТИК'!$C$55</f>
        <v>${code_doc}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85">
        <f t="shared" si="0"/>
        <v>0</v>
      </c>
      <c r="EA78" s="1">
        <f>'В авансовый отчет'!B33</f>
        <v>0</v>
      </c>
    </row>
    <row r="79" spans="1:131" ht="137.25" customHeight="1">
      <c r="A79" s="1306" t="str">
        <f ca="1">IF(AS79="","",COUNTA($A$76:E78)-COUNTIF($A$76:A78,"")+1)</f>
        <v/>
      </c>
      <c r="B79" s="1304"/>
      <c r="C79" s="1304"/>
      <c r="D79" s="1304"/>
      <c r="E79" s="1304"/>
      <c r="F79" s="1307" t="str">
        <f ca="1">'В авансовый отчет'!$D22</f>
        <v/>
      </c>
      <c r="G79" s="1307"/>
      <c r="H79" s="1307"/>
      <c r="I79" s="1307"/>
      <c r="J79" s="1307"/>
      <c r="K79" s="1307"/>
      <c r="L79" s="1307"/>
      <c r="M79" s="1304" t="str">
        <f ca="1">'В авансовый отчет'!$E22</f>
        <v/>
      </c>
      <c r="N79" s="1304"/>
      <c r="O79" s="1304"/>
      <c r="P79" s="1304"/>
      <c r="Q79" s="1304"/>
      <c r="R79" s="1304"/>
      <c r="S79" s="1304"/>
      <c r="T79" s="1304"/>
      <c r="U79" s="1308" t="str">
        <f ca="1">'В авансовый отчет'!$I22</f>
        <v/>
      </c>
      <c r="V79" s="1308"/>
      <c r="W79" s="1308"/>
      <c r="X79" s="1308"/>
      <c r="Y79" s="1308"/>
      <c r="Z79" s="1308"/>
      <c r="AA79" s="1308"/>
      <c r="AB79" s="1308"/>
      <c r="AC79" s="1308"/>
      <c r="AD79" s="1308"/>
      <c r="AE79" s="1308"/>
      <c r="AF79" s="1308"/>
      <c r="AG79" s="1308"/>
      <c r="AH79" s="1308"/>
      <c r="AI79" s="1308"/>
      <c r="AJ79" s="1308"/>
      <c r="AK79" s="1308"/>
      <c r="AL79" s="1308"/>
      <c r="AM79" s="1308"/>
      <c r="AN79" s="1308"/>
      <c r="AO79" s="1308"/>
      <c r="AP79" s="1308"/>
      <c r="AQ79" s="1308"/>
      <c r="AR79" s="1308"/>
      <c r="AS79" s="1305" t="str">
        <f ca="1">'В авансовый отчет'!$C22</f>
        <v/>
      </c>
      <c r="AT79" s="1305"/>
      <c r="AU79" s="1305"/>
      <c r="AV79" s="1305"/>
      <c r="AW79" s="1305"/>
      <c r="AX79" s="1305"/>
      <c r="AY79" s="1305"/>
      <c r="AZ79" s="1305"/>
      <c r="BA79" s="1305"/>
      <c r="BB79" s="1305"/>
      <c r="BC79" s="1305"/>
      <c r="BD79" s="1208"/>
      <c r="BE79" s="1208"/>
      <c r="BF79" s="1208"/>
      <c r="BG79" s="1208"/>
      <c r="BH79" s="1208"/>
      <c r="BI79" s="1208"/>
      <c r="BJ79" s="1208"/>
      <c r="BK79" s="1208"/>
      <c r="BL79" s="1208"/>
      <c r="BM79" s="1305" t="str">
        <f ca="1">'В авансовый отчет'!$C22</f>
        <v/>
      </c>
      <c r="BN79" s="1305"/>
      <c r="BO79" s="1305"/>
      <c r="BP79" s="1305"/>
      <c r="BQ79" s="1305"/>
      <c r="BR79" s="1305"/>
      <c r="BS79" s="1305"/>
      <c r="BT79" s="1305"/>
      <c r="BU79" s="1305"/>
      <c r="BV79" s="1305"/>
      <c r="BW79" s="1305"/>
      <c r="BX79" s="1208"/>
      <c r="BY79" s="1208"/>
      <c r="BZ79" s="1208"/>
      <c r="CA79" s="1208"/>
      <c r="CB79" s="1208"/>
      <c r="CC79" s="1208"/>
      <c r="CD79" s="1208"/>
      <c r="CE79" s="1208"/>
      <c r="CF79" s="1208"/>
      <c r="CG79" s="1208"/>
      <c r="CH79" s="1208"/>
      <c r="CI79" s="1208"/>
      <c r="CJ79" s="1208"/>
      <c r="CK79" s="1208"/>
      <c r="CL79" s="1208"/>
      <c r="CM79" s="1208"/>
      <c r="CN79" s="1208"/>
      <c r="CO79" s="1208"/>
      <c r="CP79" s="1208"/>
      <c r="CQ79" s="1208"/>
      <c r="CR79" s="1208"/>
      <c r="CS79" s="1208"/>
      <c r="CT79" s="1208"/>
      <c r="CU79" s="1208"/>
      <c r="CV79" s="1208"/>
      <c r="CW79" s="1208"/>
      <c r="CX79" s="1208"/>
      <c r="CY79" s="1208"/>
      <c r="CZ79" s="1208"/>
      <c r="DA79" s="1208"/>
      <c r="DB79" s="1208"/>
      <c r="DC79" s="1208"/>
      <c r="DD79" s="1309"/>
      <c r="DE79" s="479" t="str">
        <f ca="1">'В авансовый отчет'!V22</f>
        <v/>
      </c>
      <c r="DF79" s="1" t="str">
        <f t="shared" si="1"/>
        <v>20--</v>
      </c>
      <c r="DG79" s="565" t="str">
        <f>'Настройки ТИК'!$C$55</f>
        <v>${code_doc}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85">
        <f t="shared" si="0"/>
        <v>0</v>
      </c>
      <c r="EA79" s="1">
        <f>'В авансовый отчет'!B34</f>
        <v>0</v>
      </c>
    </row>
    <row r="80" spans="1:131" ht="137.25" customHeight="1">
      <c r="A80" s="1306" t="str">
        <f ca="1">IF(AS80="","",COUNTA($A$76:E79)-COUNTIF($A$76:A79,"")+1)</f>
        <v/>
      </c>
      <c r="B80" s="1304"/>
      <c r="C80" s="1304"/>
      <c r="D80" s="1304"/>
      <c r="E80" s="1304"/>
      <c r="F80" s="1307" t="str">
        <f ca="1">'В авансовый отчет'!$D23</f>
        <v/>
      </c>
      <c r="G80" s="1307"/>
      <c r="H80" s="1307"/>
      <c r="I80" s="1307"/>
      <c r="J80" s="1307"/>
      <c r="K80" s="1307"/>
      <c r="L80" s="1307"/>
      <c r="M80" s="1304" t="str">
        <f ca="1">'В авансовый отчет'!$E23</f>
        <v/>
      </c>
      <c r="N80" s="1304"/>
      <c r="O80" s="1304"/>
      <c r="P80" s="1304"/>
      <c r="Q80" s="1304"/>
      <c r="R80" s="1304"/>
      <c r="S80" s="1304"/>
      <c r="T80" s="1304"/>
      <c r="U80" s="1308" t="str">
        <f ca="1">'В авансовый отчет'!$I23</f>
        <v/>
      </c>
      <c r="V80" s="1308"/>
      <c r="W80" s="1308"/>
      <c r="X80" s="1308"/>
      <c r="Y80" s="1308"/>
      <c r="Z80" s="1308"/>
      <c r="AA80" s="1308"/>
      <c r="AB80" s="1308"/>
      <c r="AC80" s="1308"/>
      <c r="AD80" s="1308"/>
      <c r="AE80" s="1308"/>
      <c r="AF80" s="1308"/>
      <c r="AG80" s="1308"/>
      <c r="AH80" s="1308"/>
      <c r="AI80" s="1308"/>
      <c r="AJ80" s="1308"/>
      <c r="AK80" s="1308"/>
      <c r="AL80" s="1308"/>
      <c r="AM80" s="1308"/>
      <c r="AN80" s="1308"/>
      <c r="AO80" s="1308"/>
      <c r="AP80" s="1308"/>
      <c r="AQ80" s="1308"/>
      <c r="AR80" s="1308"/>
      <c r="AS80" s="1305" t="str">
        <f ca="1">'В авансовый отчет'!$C23</f>
        <v/>
      </c>
      <c r="AT80" s="1305"/>
      <c r="AU80" s="1305"/>
      <c r="AV80" s="1305"/>
      <c r="AW80" s="1305"/>
      <c r="AX80" s="1305"/>
      <c r="AY80" s="1305"/>
      <c r="AZ80" s="1305"/>
      <c r="BA80" s="1305"/>
      <c r="BB80" s="1305"/>
      <c r="BC80" s="1305"/>
      <c r="BD80" s="1208"/>
      <c r="BE80" s="1208"/>
      <c r="BF80" s="1208"/>
      <c r="BG80" s="1208"/>
      <c r="BH80" s="1208"/>
      <c r="BI80" s="1208"/>
      <c r="BJ80" s="1208"/>
      <c r="BK80" s="1208"/>
      <c r="BL80" s="1208"/>
      <c r="BM80" s="1305" t="str">
        <f ca="1">'В авансовый отчет'!$C23</f>
        <v/>
      </c>
      <c r="BN80" s="1305"/>
      <c r="BO80" s="1305"/>
      <c r="BP80" s="1305"/>
      <c r="BQ80" s="1305"/>
      <c r="BR80" s="1305"/>
      <c r="BS80" s="1305"/>
      <c r="BT80" s="1305"/>
      <c r="BU80" s="1305"/>
      <c r="BV80" s="1305"/>
      <c r="BW80" s="1305"/>
      <c r="BX80" s="1208"/>
      <c r="BY80" s="1208"/>
      <c r="BZ80" s="1208"/>
      <c r="CA80" s="1208"/>
      <c r="CB80" s="1208"/>
      <c r="CC80" s="1208"/>
      <c r="CD80" s="1208"/>
      <c r="CE80" s="1208"/>
      <c r="CF80" s="1208"/>
      <c r="CG80" s="1208"/>
      <c r="CH80" s="1208"/>
      <c r="CI80" s="1208"/>
      <c r="CJ80" s="1208"/>
      <c r="CK80" s="1208"/>
      <c r="CL80" s="1208"/>
      <c r="CM80" s="1208"/>
      <c r="CN80" s="1208"/>
      <c r="CO80" s="1208"/>
      <c r="CP80" s="1208"/>
      <c r="CQ80" s="1208"/>
      <c r="CR80" s="1208"/>
      <c r="CS80" s="1208"/>
      <c r="CT80" s="1208"/>
      <c r="CU80" s="1208"/>
      <c r="CV80" s="1208"/>
      <c r="CW80" s="1208"/>
      <c r="CX80" s="1208"/>
      <c r="CY80" s="1208"/>
      <c r="CZ80" s="1208"/>
      <c r="DA80" s="1208"/>
      <c r="DB80" s="1208"/>
      <c r="DC80" s="1208"/>
      <c r="DD80" s="1309"/>
      <c r="DE80" s="479" t="str">
        <f ca="1">'В авансовый отчет'!V23</f>
        <v/>
      </c>
      <c r="DF80" s="1" t="str">
        <f t="shared" si="1"/>
        <v>20--</v>
      </c>
      <c r="DG80" s="565" t="str">
        <f>'Настройки ТИК'!$C$55</f>
        <v>${code_doc}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85">
        <f t="shared" si="0"/>
        <v>0</v>
      </c>
      <c r="EA80" s="1">
        <f>'В авансовый отчет'!B35</f>
        <v>0</v>
      </c>
    </row>
    <row r="81" spans="1:131" ht="137.25" customHeight="1">
      <c r="A81" s="1306" t="str">
        <f ca="1">IF(AS81="","",COUNTA($A$76:E80)-COUNTIF($A$76:A80,"")+1)</f>
        <v/>
      </c>
      <c r="B81" s="1304"/>
      <c r="C81" s="1304"/>
      <c r="D81" s="1304"/>
      <c r="E81" s="1304"/>
      <c r="F81" s="1307" t="str">
        <f ca="1">'В авансовый отчет'!$D24</f>
        <v/>
      </c>
      <c r="G81" s="1307"/>
      <c r="H81" s="1307"/>
      <c r="I81" s="1307"/>
      <c r="J81" s="1307"/>
      <c r="K81" s="1307"/>
      <c r="L81" s="1307"/>
      <c r="M81" s="1304" t="str">
        <f ca="1">'В авансовый отчет'!$E24</f>
        <v/>
      </c>
      <c r="N81" s="1304"/>
      <c r="O81" s="1304"/>
      <c r="P81" s="1304"/>
      <c r="Q81" s="1304"/>
      <c r="R81" s="1304"/>
      <c r="S81" s="1304"/>
      <c r="T81" s="1304"/>
      <c r="U81" s="1308" t="str">
        <f ca="1">'В авансовый отчет'!$I24</f>
        <v/>
      </c>
      <c r="V81" s="1308"/>
      <c r="W81" s="1308"/>
      <c r="X81" s="1308"/>
      <c r="Y81" s="1308"/>
      <c r="Z81" s="1308"/>
      <c r="AA81" s="1308"/>
      <c r="AB81" s="1308"/>
      <c r="AC81" s="1308"/>
      <c r="AD81" s="1308"/>
      <c r="AE81" s="1308"/>
      <c r="AF81" s="1308"/>
      <c r="AG81" s="1308"/>
      <c r="AH81" s="1308"/>
      <c r="AI81" s="1308"/>
      <c r="AJ81" s="1308"/>
      <c r="AK81" s="1308"/>
      <c r="AL81" s="1308"/>
      <c r="AM81" s="1308"/>
      <c r="AN81" s="1308"/>
      <c r="AO81" s="1308"/>
      <c r="AP81" s="1308"/>
      <c r="AQ81" s="1308"/>
      <c r="AR81" s="1308"/>
      <c r="AS81" s="1305" t="str">
        <f ca="1">'В авансовый отчет'!$C24</f>
        <v/>
      </c>
      <c r="AT81" s="1305"/>
      <c r="AU81" s="1305"/>
      <c r="AV81" s="1305"/>
      <c r="AW81" s="1305"/>
      <c r="AX81" s="1305"/>
      <c r="AY81" s="1305"/>
      <c r="AZ81" s="1305"/>
      <c r="BA81" s="1305"/>
      <c r="BB81" s="1305"/>
      <c r="BC81" s="1305"/>
      <c r="BD81" s="1208"/>
      <c r="BE81" s="1208"/>
      <c r="BF81" s="1208"/>
      <c r="BG81" s="1208"/>
      <c r="BH81" s="1208"/>
      <c r="BI81" s="1208"/>
      <c r="BJ81" s="1208"/>
      <c r="BK81" s="1208"/>
      <c r="BL81" s="1208"/>
      <c r="BM81" s="1305" t="str">
        <f ca="1">'В авансовый отчет'!$C24</f>
        <v/>
      </c>
      <c r="BN81" s="1305"/>
      <c r="BO81" s="1305"/>
      <c r="BP81" s="1305"/>
      <c r="BQ81" s="1305"/>
      <c r="BR81" s="1305"/>
      <c r="BS81" s="1305"/>
      <c r="BT81" s="1305"/>
      <c r="BU81" s="1305"/>
      <c r="BV81" s="1305"/>
      <c r="BW81" s="1305"/>
      <c r="BX81" s="1208"/>
      <c r="BY81" s="1208"/>
      <c r="BZ81" s="1208"/>
      <c r="CA81" s="1208"/>
      <c r="CB81" s="1208"/>
      <c r="CC81" s="1208"/>
      <c r="CD81" s="1208"/>
      <c r="CE81" s="1208"/>
      <c r="CF81" s="1208"/>
      <c r="CG81" s="1208"/>
      <c r="CH81" s="1208"/>
      <c r="CI81" s="1208"/>
      <c r="CJ81" s="1208"/>
      <c r="CK81" s="1208"/>
      <c r="CL81" s="1208"/>
      <c r="CM81" s="1208"/>
      <c r="CN81" s="1208"/>
      <c r="CO81" s="1208"/>
      <c r="CP81" s="1208"/>
      <c r="CQ81" s="1208"/>
      <c r="CR81" s="1208"/>
      <c r="CS81" s="1208"/>
      <c r="CT81" s="1208"/>
      <c r="CU81" s="1208"/>
      <c r="CV81" s="1208"/>
      <c r="CW81" s="1208"/>
      <c r="CX81" s="1208"/>
      <c r="CY81" s="1208"/>
      <c r="CZ81" s="1208"/>
      <c r="DA81" s="1208"/>
      <c r="DB81" s="1208"/>
      <c r="DC81" s="1208"/>
      <c r="DD81" s="1309"/>
      <c r="DE81" s="479" t="str">
        <f ca="1">'В авансовый отчет'!V24</f>
        <v/>
      </c>
      <c r="DF81" s="1" t="str">
        <f t="shared" si="1"/>
        <v>20--</v>
      </c>
      <c r="DG81" s="565" t="str">
        <f>'Настройки ТИК'!$C$55</f>
        <v>${code_doc}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85">
        <f t="shared" si="0"/>
        <v>0</v>
      </c>
      <c r="EA81" s="1">
        <f>'В авансовый отчет'!B36</f>
        <v>0</v>
      </c>
    </row>
    <row r="82" spans="1:131" ht="137.25" customHeight="1">
      <c r="A82" s="1306" t="str">
        <f ca="1">IF(AS82="","",COUNTA($A$76:E81)-COUNTIF($A$76:A81,"")+1)</f>
        <v/>
      </c>
      <c r="B82" s="1304"/>
      <c r="C82" s="1304"/>
      <c r="D82" s="1304"/>
      <c r="E82" s="1304"/>
      <c r="F82" s="1307" t="str">
        <f ca="1">'В авансовый отчет'!$D25</f>
        <v/>
      </c>
      <c r="G82" s="1307"/>
      <c r="H82" s="1307"/>
      <c r="I82" s="1307"/>
      <c r="J82" s="1307"/>
      <c r="K82" s="1307"/>
      <c r="L82" s="1307"/>
      <c r="M82" s="1304" t="str">
        <f ca="1">'В авансовый отчет'!$E25</f>
        <v/>
      </c>
      <c r="N82" s="1304"/>
      <c r="O82" s="1304"/>
      <c r="P82" s="1304"/>
      <c r="Q82" s="1304"/>
      <c r="R82" s="1304"/>
      <c r="S82" s="1304"/>
      <c r="T82" s="1304"/>
      <c r="U82" s="1308" t="str">
        <f ca="1">'В авансовый отчет'!$I25</f>
        <v/>
      </c>
      <c r="V82" s="1308"/>
      <c r="W82" s="1308"/>
      <c r="X82" s="1308"/>
      <c r="Y82" s="1308"/>
      <c r="Z82" s="1308"/>
      <c r="AA82" s="1308"/>
      <c r="AB82" s="1308"/>
      <c r="AC82" s="1308"/>
      <c r="AD82" s="1308"/>
      <c r="AE82" s="1308"/>
      <c r="AF82" s="1308"/>
      <c r="AG82" s="1308"/>
      <c r="AH82" s="1308"/>
      <c r="AI82" s="1308"/>
      <c r="AJ82" s="1308"/>
      <c r="AK82" s="1308"/>
      <c r="AL82" s="1308"/>
      <c r="AM82" s="1308"/>
      <c r="AN82" s="1308"/>
      <c r="AO82" s="1308"/>
      <c r="AP82" s="1308"/>
      <c r="AQ82" s="1308"/>
      <c r="AR82" s="1308"/>
      <c r="AS82" s="1305" t="str">
        <f ca="1">'В авансовый отчет'!$C25</f>
        <v/>
      </c>
      <c r="AT82" s="1305"/>
      <c r="AU82" s="1305"/>
      <c r="AV82" s="1305"/>
      <c r="AW82" s="1305"/>
      <c r="AX82" s="1305"/>
      <c r="AY82" s="1305"/>
      <c r="AZ82" s="1305"/>
      <c r="BA82" s="1305"/>
      <c r="BB82" s="1305"/>
      <c r="BC82" s="1305"/>
      <c r="BD82" s="1208"/>
      <c r="BE82" s="1208"/>
      <c r="BF82" s="1208"/>
      <c r="BG82" s="1208"/>
      <c r="BH82" s="1208"/>
      <c r="BI82" s="1208"/>
      <c r="BJ82" s="1208"/>
      <c r="BK82" s="1208"/>
      <c r="BL82" s="1208"/>
      <c r="BM82" s="1305" t="str">
        <f ca="1">'В авансовый отчет'!$C25</f>
        <v/>
      </c>
      <c r="BN82" s="1305"/>
      <c r="BO82" s="1305"/>
      <c r="BP82" s="1305"/>
      <c r="BQ82" s="1305"/>
      <c r="BR82" s="1305"/>
      <c r="BS82" s="1305"/>
      <c r="BT82" s="1305"/>
      <c r="BU82" s="1305"/>
      <c r="BV82" s="1305"/>
      <c r="BW82" s="1305"/>
      <c r="BX82" s="1208"/>
      <c r="BY82" s="1208"/>
      <c r="BZ82" s="1208"/>
      <c r="CA82" s="1208"/>
      <c r="CB82" s="1208"/>
      <c r="CC82" s="1208"/>
      <c r="CD82" s="1208"/>
      <c r="CE82" s="1208"/>
      <c r="CF82" s="1208"/>
      <c r="CG82" s="1208"/>
      <c r="CH82" s="1208"/>
      <c r="CI82" s="1208"/>
      <c r="CJ82" s="1208"/>
      <c r="CK82" s="1208"/>
      <c r="CL82" s="1208"/>
      <c r="CM82" s="1208"/>
      <c r="CN82" s="1208"/>
      <c r="CO82" s="1208"/>
      <c r="CP82" s="1208"/>
      <c r="CQ82" s="1208"/>
      <c r="CR82" s="1208"/>
      <c r="CS82" s="1208"/>
      <c r="CT82" s="1208"/>
      <c r="CU82" s="1208"/>
      <c r="CV82" s="1208"/>
      <c r="CW82" s="1208"/>
      <c r="CX82" s="1208"/>
      <c r="CY82" s="1208"/>
      <c r="CZ82" s="1208"/>
      <c r="DA82" s="1208"/>
      <c r="DB82" s="1208"/>
      <c r="DC82" s="1208"/>
      <c r="DD82" s="1309"/>
      <c r="DE82" s="479" t="str">
        <f ca="1">'В авансовый отчет'!V25</f>
        <v/>
      </c>
      <c r="DF82" s="1" t="str">
        <f t="shared" si="1"/>
        <v>20--</v>
      </c>
      <c r="DG82" s="565" t="str">
        <f>'Настройки ТИК'!$C$55</f>
        <v>${code_doc}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85">
        <f t="shared" si="0"/>
        <v>0</v>
      </c>
      <c r="EA82" s="1">
        <f>'В авансовый отчет'!B37</f>
        <v>0</v>
      </c>
    </row>
    <row r="83" spans="1:131" ht="137.25" customHeight="1">
      <c r="A83" s="1306" t="str">
        <f ca="1">IF(AS83="","",COUNTA($A$76:E82)-COUNTIF($A$76:A82,"")+1)</f>
        <v/>
      </c>
      <c r="B83" s="1304"/>
      <c r="C83" s="1304"/>
      <c r="D83" s="1304"/>
      <c r="E83" s="1304"/>
      <c r="F83" s="1307" t="str">
        <f ca="1">'В авансовый отчет'!$D26</f>
        <v/>
      </c>
      <c r="G83" s="1307"/>
      <c r="H83" s="1307"/>
      <c r="I83" s="1307"/>
      <c r="J83" s="1307"/>
      <c r="K83" s="1307"/>
      <c r="L83" s="1307"/>
      <c r="M83" s="1304" t="str">
        <f ca="1">'В авансовый отчет'!$E26</f>
        <v/>
      </c>
      <c r="N83" s="1304"/>
      <c r="O83" s="1304"/>
      <c r="P83" s="1304"/>
      <c r="Q83" s="1304"/>
      <c r="R83" s="1304"/>
      <c r="S83" s="1304"/>
      <c r="T83" s="1304"/>
      <c r="U83" s="1308" t="str">
        <f ca="1">'В авансовый отчет'!$I26</f>
        <v/>
      </c>
      <c r="V83" s="1308"/>
      <c r="W83" s="1308"/>
      <c r="X83" s="1308"/>
      <c r="Y83" s="1308"/>
      <c r="Z83" s="1308"/>
      <c r="AA83" s="1308"/>
      <c r="AB83" s="1308"/>
      <c r="AC83" s="1308"/>
      <c r="AD83" s="1308"/>
      <c r="AE83" s="1308"/>
      <c r="AF83" s="1308"/>
      <c r="AG83" s="1308"/>
      <c r="AH83" s="1308"/>
      <c r="AI83" s="1308"/>
      <c r="AJ83" s="1308"/>
      <c r="AK83" s="1308"/>
      <c r="AL83" s="1308"/>
      <c r="AM83" s="1308"/>
      <c r="AN83" s="1308"/>
      <c r="AO83" s="1308"/>
      <c r="AP83" s="1308"/>
      <c r="AQ83" s="1308"/>
      <c r="AR83" s="1308"/>
      <c r="AS83" s="1305" t="str">
        <f ca="1">'В авансовый отчет'!$C26</f>
        <v/>
      </c>
      <c r="AT83" s="1305"/>
      <c r="AU83" s="1305"/>
      <c r="AV83" s="1305"/>
      <c r="AW83" s="1305"/>
      <c r="AX83" s="1305"/>
      <c r="AY83" s="1305"/>
      <c r="AZ83" s="1305"/>
      <c r="BA83" s="1305"/>
      <c r="BB83" s="1305"/>
      <c r="BC83" s="1305"/>
      <c r="BD83" s="1208"/>
      <c r="BE83" s="1208"/>
      <c r="BF83" s="1208"/>
      <c r="BG83" s="1208"/>
      <c r="BH83" s="1208"/>
      <c r="BI83" s="1208"/>
      <c r="BJ83" s="1208"/>
      <c r="BK83" s="1208"/>
      <c r="BL83" s="1208"/>
      <c r="BM83" s="1305" t="str">
        <f ca="1">'В авансовый отчет'!$C26</f>
        <v/>
      </c>
      <c r="BN83" s="1305"/>
      <c r="BO83" s="1305"/>
      <c r="BP83" s="1305"/>
      <c r="BQ83" s="1305"/>
      <c r="BR83" s="1305"/>
      <c r="BS83" s="1305"/>
      <c r="BT83" s="1305"/>
      <c r="BU83" s="1305"/>
      <c r="BV83" s="1305"/>
      <c r="BW83" s="1305"/>
      <c r="BX83" s="1208"/>
      <c r="BY83" s="1208"/>
      <c r="BZ83" s="1208"/>
      <c r="CA83" s="1208"/>
      <c r="CB83" s="1208"/>
      <c r="CC83" s="1208"/>
      <c r="CD83" s="1208"/>
      <c r="CE83" s="1208"/>
      <c r="CF83" s="1208"/>
      <c r="CG83" s="1208"/>
      <c r="CH83" s="1208"/>
      <c r="CI83" s="1208"/>
      <c r="CJ83" s="1208"/>
      <c r="CK83" s="1208"/>
      <c r="CL83" s="1208"/>
      <c r="CM83" s="1208"/>
      <c r="CN83" s="1208"/>
      <c r="CO83" s="1208"/>
      <c r="CP83" s="1208"/>
      <c r="CQ83" s="1208"/>
      <c r="CR83" s="1208"/>
      <c r="CS83" s="1208"/>
      <c r="CT83" s="1208"/>
      <c r="CU83" s="1208"/>
      <c r="CV83" s="1208"/>
      <c r="CW83" s="1208"/>
      <c r="CX83" s="1208"/>
      <c r="CY83" s="1208"/>
      <c r="CZ83" s="1208"/>
      <c r="DA83" s="1208"/>
      <c r="DB83" s="1208"/>
      <c r="DC83" s="1208"/>
      <c r="DD83" s="1309"/>
      <c r="DE83" s="479" t="str">
        <f ca="1">'В авансовый отчет'!V26</f>
        <v/>
      </c>
      <c r="DF83" s="1" t="str">
        <f t="shared" si="1"/>
        <v>20--</v>
      </c>
      <c r="DG83" s="565" t="str">
        <f>'Настройки ТИК'!$C$55</f>
        <v>${code_doc}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85">
        <f t="shared" si="0"/>
        <v>0</v>
      </c>
      <c r="EA83" s="1">
        <f>'В авансовый отчет'!B38</f>
        <v>0</v>
      </c>
    </row>
    <row r="84" spans="1:131" ht="137.25" customHeight="1">
      <c r="A84" s="1306" t="str">
        <f ca="1">IF(AS84="","",COUNTA($A$76:E83)-COUNTIF($A$76:A83,"")+1)</f>
        <v/>
      </c>
      <c r="B84" s="1304"/>
      <c r="C84" s="1304"/>
      <c r="D84" s="1304"/>
      <c r="E84" s="1304"/>
      <c r="F84" s="1307" t="str">
        <f ca="1">'В авансовый отчет'!$D27</f>
        <v/>
      </c>
      <c r="G84" s="1307"/>
      <c r="H84" s="1307"/>
      <c r="I84" s="1307"/>
      <c r="J84" s="1307"/>
      <c r="K84" s="1307"/>
      <c r="L84" s="1307"/>
      <c r="M84" s="1304" t="str">
        <f ca="1">'В авансовый отчет'!$E27</f>
        <v/>
      </c>
      <c r="N84" s="1304"/>
      <c r="O84" s="1304"/>
      <c r="P84" s="1304"/>
      <c r="Q84" s="1304"/>
      <c r="R84" s="1304"/>
      <c r="S84" s="1304"/>
      <c r="T84" s="1304"/>
      <c r="U84" s="1308" t="str">
        <f ca="1">'В авансовый отчет'!$I27</f>
        <v/>
      </c>
      <c r="V84" s="1308"/>
      <c r="W84" s="1308"/>
      <c r="X84" s="1308"/>
      <c r="Y84" s="1308"/>
      <c r="Z84" s="1308"/>
      <c r="AA84" s="1308"/>
      <c r="AB84" s="1308"/>
      <c r="AC84" s="1308"/>
      <c r="AD84" s="1308"/>
      <c r="AE84" s="1308"/>
      <c r="AF84" s="1308"/>
      <c r="AG84" s="1308"/>
      <c r="AH84" s="1308"/>
      <c r="AI84" s="1308"/>
      <c r="AJ84" s="1308"/>
      <c r="AK84" s="1308"/>
      <c r="AL84" s="1308"/>
      <c r="AM84" s="1308"/>
      <c r="AN84" s="1308"/>
      <c r="AO84" s="1308"/>
      <c r="AP84" s="1308"/>
      <c r="AQ84" s="1308"/>
      <c r="AR84" s="1308"/>
      <c r="AS84" s="1305" t="str">
        <f ca="1">'В авансовый отчет'!$C27</f>
        <v/>
      </c>
      <c r="AT84" s="1305"/>
      <c r="AU84" s="1305"/>
      <c r="AV84" s="1305"/>
      <c r="AW84" s="1305"/>
      <c r="AX84" s="1305"/>
      <c r="AY84" s="1305"/>
      <c r="AZ84" s="1305"/>
      <c r="BA84" s="1305"/>
      <c r="BB84" s="1305"/>
      <c r="BC84" s="1305"/>
      <c r="BD84" s="1208"/>
      <c r="BE84" s="1208"/>
      <c r="BF84" s="1208"/>
      <c r="BG84" s="1208"/>
      <c r="BH84" s="1208"/>
      <c r="BI84" s="1208"/>
      <c r="BJ84" s="1208"/>
      <c r="BK84" s="1208"/>
      <c r="BL84" s="1208"/>
      <c r="BM84" s="1305" t="str">
        <f ca="1">'В авансовый отчет'!$C27</f>
        <v/>
      </c>
      <c r="BN84" s="1305"/>
      <c r="BO84" s="1305"/>
      <c r="BP84" s="1305"/>
      <c r="BQ84" s="1305"/>
      <c r="BR84" s="1305"/>
      <c r="BS84" s="1305"/>
      <c r="BT84" s="1305"/>
      <c r="BU84" s="1305"/>
      <c r="BV84" s="1305"/>
      <c r="BW84" s="1305"/>
      <c r="BX84" s="1208"/>
      <c r="BY84" s="1208"/>
      <c r="BZ84" s="1208"/>
      <c r="CA84" s="1208"/>
      <c r="CB84" s="1208"/>
      <c r="CC84" s="1208"/>
      <c r="CD84" s="1208"/>
      <c r="CE84" s="1208"/>
      <c r="CF84" s="1208"/>
      <c r="CG84" s="1208"/>
      <c r="CH84" s="1208"/>
      <c r="CI84" s="1208"/>
      <c r="CJ84" s="1208"/>
      <c r="CK84" s="1208"/>
      <c r="CL84" s="1208"/>
      <c r="CM84" s="1208"/>
      <c r="CN84" s="1208"/>
      <c r="CO84" s="1208"/>
      <c r="CP84" s="1208"/>
      <c r="CQ84" s="1208"/>
      <c r="CR84" s="1208"/>
      <c r="CS84" s="1208"/>
      <c r="CT84" s="1208"/>
      <c r="CU84" s="1208"/>
      <c r="CV84" s="1208"/>
      <c r="CW84" s="1208"/>
      <c r="CX84" s="1208"/>
      <c r="CY84" s="1208"/>
      <c r="CZ84" s="1208"/>
      <c r="DA84" s="1208"/>
      <c r="DB84" s="1208"/>
      <c r="DC84" s="1208"/>
      <c r="DD84" s="1309"/>
      <c r="DE84" s="479" t="str">
        <f ca="1">'В авансовый отчет'!V27</f>
        <v/>
      </c>
      <c r="DF84" s="1" t="str">
        <f t="shared" si="1"/>
        <v>20--</v>
      </c>
      <c r="DG84" s="565" t="str">
        <f>'Настройки ТИК'!$C$55</f>
        <v>${code_doc}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85">
        <f t="shared" si="0"/>
        <v>0</v>
      </c>
      <c r="EA84" s="1">
        <f>'В авансовый отчет'!B39</f>
        <v>0</v>
      </c>
    </row>
    <row r="85" spans="1:131" ht="137.25" customHeight="1">
      <c r="A85" s="1306" t="str">
        <f ca="1">IF(AS85="","",COUNTA($A$76:E84)-COUNTIF($A$76:A84,"")+1)</f>
        <v/>
      </c>
      <c r="B85" s="1304"/>
      <c r="C85" s="1304"/>
      <c r="D85" s="1304"/>
      <c r="E85" s="1304"/>
      <c r="F85" s="1307" t="str">
        <f ca="1">'В авансовый отчет'!$D28</f>
        <v/>
      </c>
      <c r="G85" s="1307"/>
      <c r="H85" s="1307"/>
      <c r="I85" s="1307"/>
      <c r="J85" s="1307"/>
      <c r="K85" s="1307"/>
      <c r="L85" s="1307"/>
      <c r="M85" s="1304" t="str">
        <f ca="1">'В авансовый отчет'!$E28</f>
        <v/>
      </c>
      <c r="N85" s="1304"/>
      <c r="O85" s="1304"/>
      <c r="P85" s="1304"/>
      <c r="Q85" s="1304"/>
      <c r="R85" s="1304"/>
      <c r="S85" s="1304"/>
      <c r="T85" s="1304"/>
      <c r="U85" s="1308" t="str">
        <f ca="1">'В авансовый отчет'!$I28</f>
        <v/>
      </c>
      <c r="V85" s="1308"/>
      <c r="W85" s="1308"/>
      <c r="X85" s="1308"/>
      <c r="Y85" s="1308"/>
      <c r="Z85" s="1308"/>
      <c r="AA85" s="1308"/>
      <c r="AB85" s="1308"/>
      <c r="AC85" s="1308"/>
      <c r="AD85" s="1308"/>
      <c r="AE85" s="1308"/>
      <c r="AF85" s="1308"/>
      <c r="AG85" s="1308"/>
      <c r="AH85" s="1308"/>
      <c r="AI85" s="1308"/>
      <c r="AJ85" s="1308"/>
      <c r="AK85" s="1308"/>
      <c r="AL85" s="1308"/>
      <c r="AM85" s="1308"/>
      <c r="AN85" s="1308"/>
      <c r="AO85" s="1308"/>
      <c r="AP85" s="1308"/>
      <c r="AQ85" s="1308"/>
      <c r="AR85" s="1308"/>
      <c r="AS85" s="1305" t="str">
        <f ca="1">'В авансовый отчет'!$C28</f>
        <v/>
      </c>
      <c r="AT85" s="1305"/>
      <c r="AU85" s="1305"/>
      <c r="AV85" s="1305"/>
      <c r="AW85" s="1305"/>
      <c r="AX85" s="1305"/>
      <c r="AY85" s="1305"/>
      <c r="AZ85" s="1305"/>
      <c r="BA85" s="1305"/>
      <c r="BB85" s="1305"/>
      <c r="BC85" s="1305"/>
      <c r="BD85" s="1208"/>
      <c r="BE85" s="1208"/>
      <c r="BF85" s="1208"/>
      <c r="BG85" s="1208"/>
      <c r="BH85" s="1208"/>
      <c r="BI85" s="1208"/>
      <c r="BJ85" s="1208"/>
      <c r="BK85" s="1208"/>
      <c r="BL85" s="1208"/>
      <c r="BM85" s="1305" t="str">
        <f ca="1">'В авансовый отчет'!$C28</f>
        <v/>
      </c>
      <c r="BN85" s="1305"/>
      <c r="BO85" s="1305"/>
      <c r="BP85" s="1305"/>
      <c r="BQ85" s="1305"/>
      <c r="BR85" s="1305"/>
      <c r="BS85" s="1305"/>
      <c r="BT85" s="1305"/>
      <c r="BU85" s="1305"/>
      <c r="BV85" s="1305"/>
      <c r="BW85" s="1305"/>
      <c r="BX85" s="1208"/>
      <c r="BY85" s="1208"/>
      <c r="BZ85" s="1208"/>
      <c r="CA85" s="1208"/>
      <c r="CB85" s="1208"/>
      <c r="CC85" s="1208"/>
      <c r="CD85" s="1208"/>
      <c r="CE85" s="1208"/>
      <c r="CF85" s="1208"/>
      <c r="CG85" s="1208"/>
      <c r="CH85" s="1208"/>
      <c r="CI85" s="1208"/>
      <c r="CJ85" s="1208"/>
      <c r="CK85" s="1208"/>
      <c r="CL85" s="1208"/>
      <c r="CM85" s="1208"/>
      <c r="CN85" s="1208"/>
      <c r="CO85" s="1208"/>
      <c r="CP85" s="1208"/>
      <c r="CQ85" s="1208"/>
      <c r="CR85" s="1208"/>
      <c r="CS85" s="1208"/>
      <c r="CT85" s="1208"/>
      <c r="CU85" s="1208"/>
      <c r="CV85" s="1208"/>
      <c r="CW85" s="1208"/>
      <c r="CX85" s="1208"/>
      <c r="CY85" s="1208"/>
      <c r="CZ85" s="1208"/>
      <c r="DA85" s="1208"/>
      <c r="DB85" s="1208"/>
      <c r="DC85" s="1208"/>
      <c r="DD85" s="1309"/>
      <c r="DE85" s="479" t="str">
        <f ca="1">'В авансовый отчет'!V28</f>
        <v/>
      </c>
      <c r="DF85" s="1" t="str">
        <f t="shared" si="1"/>
        <v>20--</v>
      </c>
      <c r="DG85" s="565" t="str">
        <f>'Настройки ТИК'!$C$55</f>
        <v>${code_doc}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85">
        <f t="shared" si="0"/>
        <v>0</v>
      </c>
      <c r="EA85" s="1">
        <f>'В авансовый отчет'!B40</f>
        <v>0</v>
      </c>
    </row>
    <row r="86" spans="1:131" ht="15.75">
      <c r="A86" s="1310" t="str">
        <f>IF(AS86="","",COUNTA($A$76:E85)-COUNTIF($A$76:A85,"")+1)</f>
        <v/>
      </c>
      <c r="B86" s="1310"/>
      <c r="C86" s="1310"/>
      <c r="D86" s="1310"/>
      <c r="E86" s="1311"/>
      <c r="F86" s="1272"/>
      <c r="G86" s="1272"/>
      <c r="H86" s="1272"/>
      <c r="I86" s="1272"/>
      <c r="J86" s="1272"/>
      <c r="K86" s="1272"/>
      <c r="L86" s="1272"/>
      <c r="M86" s="1272"/>
      <c r="N86" s="1272"/>
      <c r="O86" s="1272"/>
      <c r="P86" s="1272"/>
      <c r="Q86" s="1272"/>
      <c r="R86" s="1272"/>
      <c r="S86" s="1272"/>
      <c r="T86" s="1272"/>
      <c r="U86" s="1312"/>
      <c r="V86" s="1312"/>
      <c r="W86" s="1312"/>
      <c r="X86" s="1312"/>
      <c r="Y86" s="1312"/>
      <c r="Z86" s="1312"/>
      <c r="AA86" s="1312"/>
      <c r="AB86" s="1312"/>
      <c r="AC86" s="1312"/>
      <c r="AD86" s="1312"/>
      <c r="AE86" s="1312"/>
      <c r="AF86" s="1312"/>
      <c r="AG86" s="1312"/>
      <c r="AH86" s="1312"/>
      <c r="AI86" s="1312"/>
      <c r="AJ86" s="1312"/>
      <c r="AK86" s="1312"/>
      <c r="AL86" s="1312"/>
      <c r="AM86" s="1312"/>
      <c r="AN86" s="1312"/>
      <c r="AO86" s="1312"/>
      <c r="AP86" s="1312"/>
      <c r="AQ86" s="1312"/>
      <c r="AR86" s="1312"/>
      <c r="AS86" s="1313"/>
      <c r="AT86" s="1313"/>
      <c r="AU86" s="1313"/>
      <c r="AV86" s="1313"/>
      <c r="AW86" s="1313"/>
      <c r="AX86" s="1313"/>
      <c r="AY86" s="1313"/>
      <c r="AZ86" s="1313"/>
      <c r="BA86" s="1313"/>
      <c r="BB86" s="1313"/>
      <c r="BC86" s="1313"/>
      <c r="BD86" s="1208"/>
      <c r="BE86" s="1208"/>
      <c r="BF86" s="1208"/>
      <c r="BG86" s="1208"/>
      <c r="BH86" s="1208"/>
      <c r="BI86" s="1208"/>
      <c r="BJ86" s="1208"/>
      <c r="BK86" s="1208"/>
      <c r="BL86" s="1208"/>
      <c r="BM86" s="1313"/>
      <c r="BN86" s="1313"/>
      <c r="BO86" s="1313"/>
      <c r="BP86" s="1313"/>
      <c r="BQ86" s="1313"/>
      <c r="BR86" s="1313"/>
      <c r="BS86" s="1313"/>
      <c r="BT86" s="1313"/>
      <c r="BU86" s="1313"/>
      <c r="BV86" s="1313"/>
      <c r="BW86" s="1313"/>
      <c r="BX86" s="1208"/>
      <c r="BY86" s="1208"/>
      <c r="BZ86" s="1208"/>
      <c r="CA86" s="1208"/>
      <c r="CB86" s="1208"/>
      <c r="CC86" s="1208"/>
      <c r="CD86" s="1208"/>
      <c r="CE86" s="1208"/>
      <c r="CF86" s="1208"/>
      <c r="CG86" s="1208"/>
      <c r="CH86" s="1208"/>
      <c r="CI86" s="1208"/>
      <c r="CJ86" s="1208"/>
      <c r="CK86" s="1208"/>
      <c r="CL86" s="1208"/>
      <c r="CM86" s="1208"/>
      <c r="CN86" s="1208"/>
      <c r="CO86" s="1208"/>
      <c r="CP86" s="1208"/>
      <c r="CQ86" s="1208"/>
      <c r="CR86" s="1208"/>
      <c r="CS86" s="1208"/>
      <c r="CT86" s="1208"/>
      <c r="CU86" s="1208"/>
      <c r="CV86" s="1208"/>
      <c r="CW86" s="1208"/>
      <c r="CX86" s="1208"/>
      <c r="CY86" s="1208"/>
      <c r="CZ86" s="1208"/>
      <c r="DA86" s="1208"/>
      <c r="DB86" s="1208"/>
      <c r="DC86" s="1208"/>
      <c r="DD86" s="1309"/>
      <c r="DE86" s="479"/>
      <c r="DF86" s="1" t="str">
        <f t="shared" si="1"/>
        <v>20--</v>
      </c>
      <c r="DG86" s="565" t="str">
        <f>'Настройки ТИК'!$C$55</f>
        <v>${code_doc}</v>
      </c>
      <c r="DL86" s="585">
        <f t="shared" si="0"/>
        <v>0</v>
      </c>
      <c r="EA86" s="1">
        <f>'В авансовый отчет'!B41</f>
        <v>0</v>
      </c>
    </row>
    <row r="87" spans="1:131" ht="15.75">
      <c r="A87" s="1310" t="str">
        <f>IF(AS87="","",COUNTA($A$76:E86)-COUNTIF($A$76:A86,"")+1)</f>
        <v/>
      </c>
      <c r="B87" s="1310"/>
      <c r="C87" s="1310"/>
      <c r="D87" s="1310"/>
      <c r="E87" s="1311"/>
      <c r="F87" s="1272"/>
      <c r="G87" s="1272"/>
      <c r="H87" s="1272"/>
      <c r="I87" s="1272"/>
      <c r="J87" s="1272"/>
      <c r="K87" s="1272"/>
      <c r="L87" s="1272"/>
      <c r="M87" s="1272"/>
      <c r="N87" s="1272"/>
      <c r="O87" s="1272"/>
      <c r="P87" s="1272"/>
      <c r="Q87" s="1272"/>
      <c r="R87" s="1272"/>
      <c r="S87" s="1272"/>
      <c r="T87" s="1272"/>
      <c r="U87" s="1312"/>
      <c r="V87" s="1312"/>
      <c r="W87" s="1312"/>
      <c r="X87" s="1312"/>
      <c r="Y87" s="1312"/>
      <c r="Z87" s="1312"/>
      <c r="AA87" s="1312"/>
      <c r="AB87" s="1312"/>
      <c r="AC87" s="1312"/>
      <c r="AD87" s="1312"/>
      <c r="AE87" s="1312"/>
      <c r="AF87" s="1312"/>
      <c r="AG87" s="1312"/>
      <c r="AH87" s="1312"/>
      <c r="AI87" s="1312"/>
      <c r="AJ87" s="1312"/>
      <c r="AK87" s="1312"/>
      <c r="AL87" s="1312"/>
      <c r="AM87" s="1312"/>
      <c r="AN87" s="1312"/>
      <c r="AO87" s="1312"/>
      <c r="AP87" s="1312"/>
      <c r="AQ87" s="1312"/>
      <c r="AR87" s="1312"/>
      <c r="AS87" s="1313"/>
      <c r="AT87" s="1313"/>
      <c r="AU87" s="1313"/>
      <c r="AV87" s="1313"/>
      <c r="AW87" s="1313"/>
      <c r="AX87" s="1313"/>
      <c r="AY87" s="1313"/>
      <c r="AZ87" s="1313"/>
      <c r="BA87" s="1313"/>
      <c r="BB87" s="1313"/>
      <c r="BC87" s="1313"/>
      <c r="BD87" s="1208"/>
      <c r="BE87" s="1208"/>
      <c r="BF87" s="1208"/>
      <c r="BG87" s="1208"/>
      <c r="BH87" s="1208"/>
      <c r="BI87" s="1208"/>
      <c r="BJ87" s="1208"/>
      <c r="BK87" s="1208"/>
      <c r="BL87" s="1208"/>
      <c r="BM87" s="1313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  <c r="BX87" s="1208"/>
      <c r="BY87" s="1208"/>
      <c r="BZ87" s="1208"/>
      <c r="CA87" s="1208"/>
      <c r="CB87" s="1208"/>
      <c r="CC87" s="1208"/>
      <c r="CD87" s="1208"/>
      <c r="CE87" s="1208"/>
      <c r="CF87" s="1208"/>
      <c r="CG87" s="1208"/>
      <c r="CH87" s="1208"/>
      <c r="CI87" s="1208"/>
      <c r="CJ87" s="1208"/>
      <c r="CK87" s="1208"/>
      <c r="CL87" s="1208"/>
      <c r="CM87" s="1208"/>
      <c r="CN87" s="1208"/>
      <c r="CO87" s="1208"/>
      <c r="CP87" s="1208"/>
      <c r="CQ87" s="1208"/>
      <c r="CR87" s="1208"/>
      <c r="CS87" s="1208"/>
      <c r="CT87" s="1208"/>
      <c r="CU87" s="1208"/>
      <c r="CV87" s="1208"/>
      <c r="CW87" s="1208"/>
      <c r="CX87" s="1208"/>
      <c r="CY87" s="1208"/>
      <c r="CZ87" s="1208"/>
      <c r="DA87" s="1208"/>
      <c r="DB87" s="1208"/>
      <c r="DC87" s="1208"/>
      <c r="DD87" s="1309"/>
      <c r="DE87" s="479"/>
      <c r="DF87" s="1" t="str">
        <f t="shared" si="1"/>
        <v>20--</v>
      </c>
      <c r="DG87" s="565" t="str">
        <f>'Настройки ТИК'!$C$55</f>
        <v>${code_doc}</v>
      </c>
      <c r="DL87" s="585">
        <f t="shared" si="0"/>
        <v>0</v>
      </c>
    </row>
    <row r="88" spans="1:131" ht="15.75">
      <c r="A88" s="1310" t="str">
        <f>IF(AS88="","",COUNTA($A$76:E87)-COUNTIF($A$76:A87,"")+1)</f>
        <v/>
      </c>
      <c r="B88" s="1310"/>
      <c r="C88" s="1310"/>
      <c r="D88" s="1310"/>
      <c r="E88" s="1311"/>
      <c r="F88" s="1272"/>
      <c r="G88" s="1272"/>
      <c r="H88" s="1272"/>
      <c r="I88" s="1272"/>
      <c r="J88" s="1272"/>
      <c r="K88" s="1272"/>
      <c r="L88" s="1272"/>
      <c r="M88" s="1272"/>
      <c r="N88" s="1272"/>
      <c r="O88" s="1272"/>
      <c r="P88" s="1272"/>
      <c r="Q88" s="1272"/>
      <c r="R88" s="1272"/>
      <c r="S88" s="1272"/>
      <c r="T88" s="1272"/>
      <c r="U88" s="1312"/>
      <c r="V88" s="1312"/>
      <c r="W88" s="1312"/>
      <c r="X88" s="1312"/>
      <c r="Y88" s="1312"/>
      <c r="Z88" s="1312"/>
      <c r="AA88" s="1312"/>
      <c r="AB88" s="1312"/>
      <c r="AC88" s="1312"/>
      <c r="AD88" s="1312"/>
      <c r="AE88" s="1312"/>
      <c r="AF88" s="1312"/>
      <c r="AG88" s="1312"/>
      <c r="AH88" s="1312"/>
      <c r="AI88" s="1312"/>
      <c r="AJ88" s="1312"/>
      <c r="AK88" s="1312"/>
      <c r="AL88" s="1312"/>
      <c r="AM88" s="1312"/>
      <c r="AN88" s="1312"/>
      <c r="AO88" s="1312"/>
      <c r="AP88" s="1312"/>
      <c r="AQ88" s="1312"/>
      <c r="AR88" s="1312"/>
      <c r="AS88" s="1313"/>
      <c r="AT88" s="1313"/>
      <c r="AU88" s="1313"/>
      <c r="AV88" s="1313"/>
      <c r="AW88" s="1313"/>
      <c r="AX88" s="1313"/>
      <c r="AY88" s="1313"/>
      <c r="AZ88" s="1313"/>
      <c r="BA88" s="1313"/>
      <c r="BB88" s="1313"/>
      <c r="BC88" s="1313"/>
      <c r="BD88" s="1208"/>
      <c r="BE88" s="1208"/>
      <c r="BF88" s="1208"/>
      <c r="BG88" s="1208"/>
      <c r="BH88" s="1208"/>
      <c r="BI88" s="1208"/>
      <c r="BJ88" s="1208"/>
      <c r="BK88" s="1208"/>
      <c r="BL88" s="1208"/>
      <c r="BM88" s="1313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  <c r="BX88" s="1208"/>
      <c r="BY88" s="1208"/>
      <c r="BZ88" s="1208"/>
      <c r="CA88" s="1208"/>
      <c r="CB88" s="1208"/>
      <c r="CC88" s="1208"/>
      <c r="CD88" s="1208"/>
      <c r="CE88" s="1208"/>
      <c r="CF88" s="1208"/>
      <c r="CG88" s="1208"/>
      <c r="CH88" s="1208"/>
      <c r="CI88" s="1208"/>
      <c r="CJ88" s="1208"/>
      <c r="CK88" s="1208"/>
      <c r="CL88" s="1208"/>
      <c r="CM88" s="1208"/>
      <c r="CN88" s="1208"/>
      <c r="CO88" s="1208"/>
      <c r="CP88" s="1208"/>
      <c r="CQ88" s="1208"/>
      <c r="CR88" s="1208"/>
      <c r="CS88" s="1208"/>
      <c r="CT88" s="1208"/>
      <c r="CU88" s="1208"/>
      <c r="CV88" s="1208"/>
      <c r="CW88" s="1208"/>
      <c r="CX88" s="1208"/>
      <c r="CY88" s="1208"/>
      <c r="CZ88" s="1208"/>
      <c r="DA88" s="1208"/>
      <c r="DB88" s="1208"/>
      <c r="DC88" s="1208"/>
      <c r="DD88" s="1309"/>
      <c r="DE88" s="479"/>
      <c r="DF88" s="1" t="str">
        <f t="shared" si="1"/>
        <v>20--</v>
      </c>
      <c r="DG88" s="565" t="str">
        <f>'Настройки ТИК'!$C$55</f>
        <v>${code_doc}</v>
      </c>
      <c r="DL88" s="585">
        <f t="shared" si="0"/>
        <v>0</v>
      </c>
    </row>
    <row r="89" spans="1:131" ht="15.75">
      <c r="A89" s="1310" t="str">
        <f>IF(AS89="","",COUNTA($A$76:E88)-COUNTIF($A$76:A88,"")+1)</f>
        <v/>
      </c>
      <c r="B89" s="1310"/>
      <c r="C89" s="1310"/>
      <c r="D89" s="1310"/>
      <c r="E89" s="1311"/>
      <c r="F89" s="1272"/>
      <c r="G89" s="1272"/>
      <c r="H89" s="1272"/>
      <c r="I89" s="1272"/>
      <c r="J89" s="1272"/>
      <c r="K89" s="1272"/>
      <c r="L89" s="1272"/>
      <c r="M89" s="1272"/>
      <c r="N89" s="1272"/>
      <c r="O89" s="1272"/>
      <c r="P89" s="1272"/>
      <c r="Q89" s="1272"/>
      <c r="R89" s="1272"/>
      <c r="S89" s="1272"/>
      <c r="T89" s="1272"/>
      <c r="U89" s="1312"/>
      <c r="V89" s="1312"/>
      <c r="W89" s="1312"/>
      <c r="X89" s="1312"/>
      <c r="Y89" s="1312"/>
      <c r="Z89" s="1312"/>
      <c r="AA89" s="1312"/>
      <c r="AB89" s="1312"/>
      <c r="AC89" s="1312"/>
      <c r="AD89" s="1312"/>
      <c r="AE89" s="1312"/>
      <c r="AF89" s="1312"/>
      <c r="AG89" s="1312"/>
      <c r="AH89" s="1312"/>
      <c r="AI89" s="1312"/>
      <c r="AJ89" s="1312"/>
      <c r="AK89" s="1312"/>
      <c r="AL89" s="1312"/>
      <c r="AM89" s="1312"/>
      <c r="AN89" s="1312"/>
      <c r="AO89" s="1312"/>
      <c r="AP89" s="1312"/>
      <c r="AQ89" s="1312"/>
      <c r="AR89" s="1312"/>
      <c r="AS89" s="1313"/>
      <c r="AT89" s="1313"/>
      <c r="AU89" s="1313"/>
      <c r="AV89" s="1313"/>
      <c r="AW89" s="1313"/>
      <c r="AX89" s="1313"/>
      <c r="AY89" s="1313"/>
      <c r="AZ89" s="1313"/>
      <c r="BA89" s="1313"/>
      <c r="BB89" s="1313"/>
      <c r="BC89" s="1313"/>
      <c r="BD89" s="1208"/>
      <c r="BE89" s="1208"/>
      <c r="BF89" s="1208"/>
      <c r="BG89" s="1208"/>
      <c r="BH89" s="1208"/>
      <c r="BI89" s="1208"/>
      <c r="BJ89" s="1208"/>
      <c r="BK89" s="1208"/>
      <c r="BL89" s="1208"/>
      <c r="BM89" s="1313"/>
      <c r="BN89" s="1313"/>
      <c r="BO89" s="1313"/>
      <c r="BP89" s="1313"/>
      <c r="BQ89" s="1313"/>
      <c r="BR89" s="1313"/>
      <c r="BS89" s="1313"/>
      <c r="BT89" s="1313"/>
      <c r="BU89" s="1313"/>
      <c r="BV89" s="1313"/>
      <c r="BW89" s="1313"/>
      <c r="BX89" s="1208"/>
      <c r="BY89" s="1208"/>
      <c r="BZ89" s="1208"/>
      <c r="CA89" s="1208"/>
      <c r="CB89" s="1208"/>
      <c r="CC89" s="1208"/>
      <c r="CD89" s="1208"/>
      <c r="CE89" s="1208"/>
      <c r="CF89" s="1208"/>
      <c r="CG89" s="1208"/>
      <c r="CH89" s="1208"/>
      <c r="CI89" s="1208"/>
      <c r="CJ89" s="1208"/>
      <c r="CK89" s="1208"/>
      <c r="CL89" s="1208"/>
      <c r="CM89" s="1208"/>
      <c r="CN89" s="1208"/>
      <c r="CO89" s="1208"/>
      <c r="CP89" s="1208"/>
      <c r="CQ89" s="1208"/>
      <c r="CR89" s="1208"/>
      <c r="CS89" s="1208"/>
      <c r="CT89" s="1208"/>
      <c r="CU89" s="1208"/>
      <c r="CV89" s="1208"/>
      <c r="CW89" s="1208"/>
      <c r="CX89" s="1208"/>
      <c r="CY89" s="1208"/>
      <c r="CZ89" s="1208"/>
      <c r="DA89" s="1208"/>
      <c r="DB89" s="1208"/>
      <c r="DC89" s="1208"/>
      <c r="DD89" s="1309"/>
      <c r="DE89" s="479"/>
      <c r="DF89" s="1" t="str">
        <f t="shared" si="1"/>
        <v>20--</v>
      </c>
      <c r="DG89" s="565" t="str">
        <f>'Настройки ТИК'!$C$55</f>
        <v>${code_doc}</v>
      </c>
      <c r="DL89" s="585">
        <f t="shared" si="0"/>
        <v>0</v>
      </c>
    </row>
    <row r="90" spans="1:131" ht="15.75">
      <c r="A90" s="1310" t="str">
        <f>IF(AS90="","",COUNTA($A$76:E89)-COUNTIF($A$76:A89,"")+1)</f>
        <v/>
      </c>
      <c r="B90" s="1310"/>
      <c r="C90" s="1310"/>
      <c r="D90" s="1310"/>
      <c r="E90" s="1311"/>
      <c r="F90" s="1272"/>
      <c r="G90" s="1272"/>
      <c r="H90" s="1272"/>
      <c r="I90" s="1272"/>
      <c r="J90" s="1272"/>
      <c r="K90" s="1272"/>
      <c r="L90" s="1272"/>
      <c r="M90" s="1272"/>
      <c r="N90" s="1272"/>
      <c r="O90" s="1272"/>
      <c r="P90" s="1272"/>
      <c r="Q90" s="1272"/>
      <c r="R90" s="1272"/>
      <c r="S90" s="1272"/>
      <c r="T90" s="1272"/>
      <c r="U90" s="1312"/>
      <c r="V90" s="1312"/>
      <c r="W90" s="1312"/>
      <c r="X90" s="1312"/>
      <c r="Y90" s="1312"/>
      <c r="Z90" s="1312"/>
      <c r="AA90" s="1312"/>
      <c r="AB90" s="1312"/>
      <c r="AC90" s="1312"/>
      <c r="AD90" s="1312"/>
      <c r="AE90" s="1312"/>
      <c r="AF90" s="1312"/>
      <c r="AG90" s="1312"/>
      <c r="AH90" s="1312"/>
      <c r="AI90" s="1312"/>
      <c r="AJ90" s="1312"/>
      <c r="AK90" s="1312"/>
      <c r="AL90" s="1312"/>
      <c r="AM90" s="1312"/>
      <c r="AN90" s="1312"/>
      <c r="AO90" s="1312"/>
      <c r="AP90" s="1312"/>
      <c r="AQ90" s="1312"/>
      <c r="AR90" s="1312"/>
      <c r="AS90" s="1313"/>
      <c r="AT90" s="1313"/>
      <c r="AU90" s="1313"/>
      <c r="AV90" s="1313"/>
      <c r="AW90" s="1313"/>
      <c r="AX90" s="1313"/>
      <c r="AY90" s="1313"/>
      <c r="AZ90" s="1313"/>
      <c r="BA90" s="1313"/>
      <c r="BB90" s="1313"/>
      <c r="BC90" s="1313"/>
      <c r="BD90" s="1208"/>
      <c r="BE90" s="1208"/>
      <c r="BF90" s="1208"/>
      <c r="BG90" s="1208"/>
      <c r="BH90" s="1208"/>
      <c r="BI90" s="1208"/>
      <c r="BJ90" s="1208"/>
      <c r="BK90" s="1208"/>
      <c r="BL90" s="1208"/>
      <c r="BM90" s="1313"/>
      <c r="BN90" s="1313"/>
      <c r="BO90" s="1313"/>
      <c r="BP90" s="1313"/>
      <c r="BQ90" s="1313"/>
      <c r="BR90" s="1313"/>
      <c r="BS90" s="1313"/>
      <c r="BT90" s="1313"/>
      <c r="BU90" s="1313"/>
      <c r="BV90" s="1313"/>
      <c r="BW90" s="1313"/>
      <c r="BX90" s="1208"/>
      <c r="BY90" s="1208"/>
      <c r="BZ90" s="1208"/>
      <c r="CA90" s="1208"/>
      <c r="CB90" s="1208"/>
      <c r="CC90" s="1208"/>
      <c r="CD90" s="1208"/>
      <c r="CE90" s="1208"/>
      <c r="CF90" s="1208"/>
      <c r="CG90" s="1208"/>
      <c r="CH90" s="1208"/>
      <c r="CI90" s="1208"/>
      <c r="CJ90" s="1208"/>
      <c r="CK90" s="1208"/>
      <c r="CL90" s="1208"/>
      <c r="CM90" s="1208"/>
      <c r="CN90" s="1208"/>
      <c r="CO90" s="1208"/>
      <c r="CP90" s="1208"/>
      <c r="CQ90" s="1208"/>
      <c r="CR90" s="1208"/>
      <c r="CS90" s="1208"/>
      <c r="CT90" s="1208"/>
      <c r="CU90" s="1208"/>
      <c r="CV90" s="1208"/>
      <c r="CW90" s="1208"/>
      <c r="CX90" s="1208"/>
      <c r="CY90" s="1208"/>
      <c r="CZ90" s="1208"/>
      <c r="DA90" s="1208"/>
      <c r="DB90" s="1208"/>
      <c r="DC90" s="1208"/>
      <c r="DD90" s="1309"/>
      <c r="DE90" s="479"/>
      <c r="DF90" s="1" t="str">
        <f t="shared" si="1"/>
        <v>20--</v>
      </c>
      <c r="DG90" s="565" t="str">
        <f>'Настройки ТИК'!$C$55</f>
        <v>${code_doc}</v>
      </c>
      <c r="DL90" s="585">
        <f t="shared" si="0"/>
        <v>0</v>
      </c>
    </row>
    <row r="91" spans="1:131" ht="15.75">
      <c r="A91" s="1310" t="str">
        <f>IF(AS91="","",COUNTA($A$76:E90)-COUNTIF($A$76:A90,"")+1)</f>
        <v/>
      </c>
      <c r="B91" s="1310"/>
      <c r="C91" s="1310"/>
      <c r="D91" s="1310"/>
      <c r="E91" s="1311"/>
      <c r="F91" s="1272"/>
      <c r="G91" s="1272"/>
      <c r="H91" s="1272"/>
      <c r="I91" s="1272"/>
      <c r="J91" s="1272"/>
      <c r="K91" s="1272"/>
      <c r="L91" s="1272"/>
      <c r="M91" s="1272"/>
      <c r="N91" s="1272"/>
      <c r="O91" s="1272"/>
      <c r="P91" s="1272"/>
      <c r="Q91" s="1272"/>
      <c r="R91" s="1272"/>
      <c r="S91" s="1272"/>
      <c r="T91" s="1272"/>
      <c r="U91" s="1312"/>
      <c r="V91" s="1312"/>
      <c r="W91" s="1312"/>
      <c r="X91" s="1312"/>
      <c r="Y91" s="1312"/>
      <c r="Z91" s="1312"/>
      <c r="AA91" s="1312"/>
      <c r="AB91" s="1312"/>
      <c r="AC91" s="1312"/>
      <c r="AD91" s="1312"/>
      <c r="AE91" s="1312"/>
      <c r="AF91" s="1312"/>
      <c r="AG91" s="1312"/>
      <c r="AH91" s="1312"/>
      <c r="AI91" s="1312"/>
      <c r="AJ91" s="1312"/>
      <c r="AK91" s="1312"/>
      <c r="AL91" s="1312"/>
      <c r="AM91" s="1312"/>
      <c r="AN91" s="1312"/>
      <c r="AO91" s="1312"/>
      <c r="AP91" s="1312"/>
      <c r="AQ91" s="1312"/>
      <c r="AR91" s="1312"/>
      <c r="AS91" s="1313"/>
      <c r="AT91" s="1313"/>
      <c r="AU91" s="1313"/>
      <c r="AV91" s="1313"/>
      <c r="AW91" s="1313"/>
      <c r="AX91" s="1313"/>
      <c r="AY91" s="1313"/>
      <c r="AZ91" s="1313"/>
      <c r="BA91" s="1313"/>
      <c r="BB91" s="1313"/>
      <c r="BC91" s="1313"/>
      <c r="BD91" s="1208"/>
      <c r="BE91" s="1208"/>
      <c r="BF91" s="1208"/>
      <c r="BG91" s="1208"/>
      <c r="BH91" s="1208"/>
      <c r="BI91" s="1208"/>
      <c r="BJ91" s="1208"/>
      <c r="BK91" s="1208"/>
      <c r="BL91" s="1208"/>
      <c r="BM91" s="1313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  <c r="BX91" s="1208"/>
      <c r="BY91" s="1208"/>
      <c r="BZ91" s="1208"/>
      <c r="CA91" s="1208"/>
      <c r="CB91" s="1208"/>
      <c r="CC91" s="1208"/>
      <c r="CD91" s="1208"/>
      <c r="CE91" s="1208"/>
      <c r="CF91" s="1208"/>
      <c r="CG91" s="1208"/>
      <c r="CH91" s="1208"/>
      <c r="CI91" s="1208"/>
      <c r="CJ91" s="1208"/>
      <c r="CK91" s="1208"/>
      <c r="CL91" s="1208"/>
      <c r="CM91" s="1208"/>
      <c r="CN91" s="1208"/>
      <c r="CO91" s="1208"/>
      <c r="CP91" s="1208"/>
      <c r="CQ91" s="1208"/>
      <c r="CR91" s="1208"/>
      <c r="CS91" s="1208"/>
      <c r="CT91" s="1208"/>
      <c r="CU91" s="1208"/>
      <c r="CV91" s="1208"/>
      <c r="CW91" s="1208"/>
      <c r="CX91" s="1208"/>
      <c r="CY91" s="1208"/>
      <c r="CZ91" s="1208"/>
      <c r="DA91" s="1208"/>
      <c r="DB91" s="1208"/>
      <c r="DC91" s="1208"/>
      <c r="DD91" s="1309"/>
      <c r="DE91" s="479"/>
      <c r="DF91" s="1" t="str">
        <f t="shared" si="1"/>
        <v>20--</v>
      </c>
      <c r="DG91" s="565" t="str">
        <f>'Настройки ТИК'!$C$55</f>
        <v>${code_doc}</v>
      </c>
      <c r="DL91" s="585">
        <f t="shared" si="0"/>
        <v>0</v>
      </c>
    </row>
    <row r="92" spans="1:131" ht="15.75">
      <c r="A92" s="1310" t="str">
        <f>IF(AS92="","",COUNTA($A$76:E91)-COUNTIF($A$76:A91,"")+1)</f>
        <v/>
      </c>
      <c r="B92" s="1310"/>
      <c r="C92" s="1310"/>
      <c r="D92" s="1310"/>
      <c r="E92" s="1311"/>
      <c r="F92" s="1272"/>
      <c r="G92" s="1272"/>
      <c r="H92" s="1272"/>
      <c r="I92" s="1272"/>
      <c r="J92" s="1272"/>
      <c r="K92" s="1272"/>
      <c r="L92" s="1272"/>
      <c r="M92" s="1272"/>
      <c r="N92" s="1272"/>
      <c r="O92" s="1272"/>
      <c r="P92" s="1272"/>
      <c r="Q92" s="1272"/>
      <c r="R92" s="1272"/>
      <c r="S92" s="1272"/>
      <c r="T92" s="1272"/>
      <c r="U92" s="1312"/>
      <c r="V92" s="1312"/>
      <c r="W92" s="1312"/>
      <c r="X92" s="1312"/>
      <c r="Y92" s="1312"/>
      <c r="Z92" s="1312"/>
      <c r="AA92" s="1312"/>
      <c r="AB92" s="1312"/>
      <c r="AC92" s="1312"/>
      <c r="AD92" s="1312"/>
      <c r="AE92" s="1312"/>
      <c r="AF92" s="1312"/>
      <c r="AG92" s="1312"/>
      <c r="AH92" s="1312"/>
      <c r="AI92" s="1312"/>
      <c r="AJ92" s="1312"/>
      <c r="AK92" s="1312"/>
      <c r="AL92" s="1312"/>
      <c r="AM92" s="1312"/>
      <c r="AN92" s="1312"/>
      <c r="AO92" s="1312"/>
      <c r="AP92" s="1312"/>
      <c r="AQ92" s="1312"/>
      <c r="AR92" s="1312"/>
      <c r="AS92" s="1313"/>
      <c r="AT92" s="1313"/>
      <c r="AU92" s="1313"/>
      <c r="AV92" s="1313"/>
      <c r="AW92" s="1313"/>
      <c r="AX92" s="1313"/>
      <c r="AY92" s="1313"/>
      <c r="AZ92" s="1313"/>
      <c r="BA92" s="1313"/>
      <c r="BB92" s="1313"/>
      <c r="BC92" s="1313"/>
      <c r="BD92" s="1208"/>
      <c r="BE92" s="1208"/>
      <c r="BF92" s="1208"/>
      <c r="BG92" s="1208"/>
      <c r="BH92" s="1208"/>
      <c r="BI92" s="1208"/>
      <c r="BJ92" s="1208"/>
      <c r="BK92" s="1208"/>
      <c r="BL92" s="1208"/>
      <c r="BM92" s="1313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  <c r="BX92" s="1208"/>
      <c r="BY92" s="1208"/>
      <c r="BZ92" s="1208"/>
      <c r="CA92" s="1208"/>
      <c r="CB92" s="1208"/>
      <c r="CC92" s="1208"/>
      <c r="CD92" s="1208"/>
      <c r="CE92" s="1208"/>
      <c r="CF92" s="1208"/>
      <c r="CG92" s="1208"/>
      <c r="CH92" s="1208"/>
      <c r="CI92" s="1208"/>
      <c r="CJ92" s="1208"/>
      <c r="CK92" s="1208"/>
      <c r="CL92" s="1208"/>
      <c r="CM92" s="1208"/>
      <c r="CN92" s="1208"/>
      <c r="CO92" s="1208"/>
      <c r="CP92" s="1208"/>
      <c r="CQ92" s="1208"/>
      <c r="CR92" s="1208"/>
      <c r="CS92" s="1208"/>
      <c r="CT92" s="1208"/>
      <c r="CU92" s="1208"/>
      <c r="CV92" s="1208"/>
      <c r="CW92" s="1208"/>
      <c r="CX92" s="1208"/>
      <c r="CY92" s="1208"/>
      <c r="CZ92" s="1208"/>
      <c r="DA92" s="1208"/>
      <c r="DB92" s="1208"/>
      <c r="DC92" s="1208"/>
      <c r="DD92" s="1309"/>
      <c r="DE92" s="479"/>
      <c r="DF92" s="1" t="str">
        <f t="shared" si="1"/>
        <v>20--</v>
      </c>
      <c r="DG92" s="565" t="str">
        <f>'Настройки ТИК'!$C$55</f>
        <v>${code_doc}</v>
      </c>
      <c r="DL92" s="585">
        <f t="shared" si="0"/>
        <v>0</v>
      </c>
    </row>
    <row r="93" spans="1:131" ht="15.75">
      <c r="A93" s="1310" t="str">
        <f>IF(AS93="","",COUNTA($A$76:E92)-COUNTIF($A$76:A92,"")+1)</f>
        <v/>
      </c>
      <c r="B93" s="1310"/>
      <c r="C93" s="1310"/>
      <c r="D93" s="1310"/>
      <c r="E93" s="1311"/>
      <c r="F93" s="1272"/>
      <c r="G93" s="1272"/>
      <c r="H93" s="1272"/>
      <c r="I93" s="1272"/>
      <c r="J93" s="1272"/>
      <c r="K93" s="1272"/>
      <c r="L93" s="1272"/>
      <c r="M93" s="1272"/>
      <c r="N93" s="1272"/>
      <c r="O93" s="1272"/>
      <c r="P93" s="1272"/>
      <c r="Q93" s="1272"/>
      <c r="R93" s="1272"/>
      <c r="S93" s="1272"/>
      <c r="T93" s="1272"/>
      <c r="U93" s="1312"/>
      <c r="V93" s="1312"/>
      <c r="W93" s="1312"/>
      <c r="X93" s="1312"/>
      <c r="Y93" s="1312"/>
      <c r="Z93" s="1312"/>
      <c r="AA93" s="1312"/>
      <c r="AB93" s="1312"/>
      <c r="AC93" s="1312"/>
      <c r="AD93" s="1312"/>
      <c r="AE93" s="1312"/>
      <c r="AF93" s="1312"/>
      <c r="AG93" s="1312"/>
      <c r="AH93" s="1312"/>
      <c r="AI93" s="1312"/>
      <c r="AJ93" s="1312"/>
      <c r="AK93" s="1312"/>
      <c r="AL93" s="1312"/>
      <c r="AM93" s="1312"/>
      <c r="AN93" s="1312"/>
      <c r="AO93" s="1312"/>
      <c r="AP93" s="1312"/>
      <c r="AQ93" s="1312"/>
      <c r="AR93" s="1312"/>
      <c r="AS93" s="1313"/>
      <c r="AT93" s="1313"/>
      <c r="AU93" s="1313"/>
      <c r="AV93" s="1313"/>
      <c r="AW93" s="1313"/>
      <c r="AX93" s="1313"/>
      <c r="AY93" s="1313"/>
      <c r="AZ93" s="1313"/>
      <c r="BA93" s="1313"/>
      <c r="BB93" s="1313"/>
      <c r="BC93" s="1313"/>
      <c r="BD93" s="1208"/>
      <c r="BE93" s="1208"/>
      <c r="BF93" s="1208"/>
      <c r="BG93" s="1208"/>
      <c r="BH93" s="1208"/>
      <c r="BI93" s="1208"/>
      <c r="BJ93" s="1208"/>
      <c r="BK93" s="1208"/>
      <c r="BL93" s="1208"/>
      <c r="BM93" s="1313"/>
      <c r="BN93" s="1313"/>
      <c r="BO93" s="1313"/>
      <c r="BP93" s="1313"/>
      <c r="BQ93" s="1313"/>
      <c r="BR93" s="1313"/>
      <c r="BS93" s="1313"/>
      <c r="BT93" s="1313"/>
      <c r="BU93" s="1313"/>
      <c r="BV93" s="1313"/>
      <c r="BW93" s="1313"/>
      <c r="BX93" s="1208"/>
      <c r="BY93" s="1208"/>
      <c r="BZ93" s="1208"/>
      <c r="CA93" s="1208"/>
      <c r="CB93" s="1208"/>
      <c r="CC93" s="1208"/>
      <c r="CD93" s="1208"/>
      <c r="CE93" s="1208"/>
      <c r="CF93" s="1208"/>
      <c r="CG93" s="1208"/>
      <c r="CH93" s="1208"/>
      <c r="CI93" s="1208"/>
      <c r="CJ93" s="1208"/>
      <c r="CK93" s="1208"/>
      <c r="CL93" s="1208"/>
      <c r="CM93" s="1208"/>
      <c r="CN93" s="1208"/>
      <c r="CO93" s="1208"/>
      <c r="CP93" s="1208"/>
      <c r="CQ93" s="1208"/>
      <c r="CR93" s="1208"/>
      <c r="CS93" s="1208"/>
      <c r="CT93" s="1208"/>
      <c r="CU93" s="1208"/>
      <c r="CV93" s="1208"/>
      <c r="CW93" s="1208"/>
      <c r="CX93" s="1208"/>
      <c r="CY93" s="1208"/>
      <c r="CZ93" s="1208"/>
      <c r="DA93" s="1208"/>
      <c r="DB93" s="1208"/>
      <c r="DC93" s="1208"/>
      <c r="DD93" s="1309"/>
      <c r="DE93" s="479"/>
      <c r="DF93" s="1" t="str">
        <f t="shared" si="1"/>
        <v>20--</v>
      </c>
      <c r="DG93" s="565" t="str">
        <f>'Настройки ТИК'!$C$55</f>
        <v>${code_doc}</v>
      </c>
      <c r="DL93" s="585">
        <f t="shared" si="0"/>
        <v>0</v>
      </c>
    </row>
    <row r="94" spans="1:131" ht="15.75">
      <c r="A94" s="1310" t="str">
        <f>IF(AS94="","",COUNTA($A$76:E93)-COUNTIF($A$76:A93,"")+1)</f>
        <v/>
      </c>
      <c r="B94" s="1310"/>
      <c r="C94" s="1310"/>
      <c r="D94" s="1310"/>
      <c r="E94" s="1311"/>
      <c r="F94" s="1272"/>
      <c r="G94" s="1272"/>
      <c r="H94" s="1272"/>
      <c r="I94" s="1272"/>
      <c r="J94" s="1272"/>
      <c r="K94" s="1272"/>
      <c r="L94" s="1272"/>
      <c r="M94" s="1272"/>
      <c r="N94" s="1272"/>
      <c r="O94" s="1272"/>
      <c r="P94" s="1272"/>
      <c r="Q94" s="1272"/>
      <c r="R94" s="1272"/>
      <c r="S94" s="1272"/>
      <c r="T94" s="1272"/>
      <c r="U94" s="1312"/>
      <c r="V94" s="1312"/>
      <c r="W94" s="1312"/>
      <c r="X94" s="1312"/>
      <c r="Y94" s="1312"/>
      <c r="Z94" s="1312"/>
      <c r="AA94" s="1312"/>
      <c r="AB94" s="1312"/>
      <c r="AC94" s="1312"/>
      <c r="AD94" s="1312"/>
      <c r="AE94" s="1312"/>
      <c r="AF94" s="1312"/>
      <c r="AG94" s="1312"/>
      <c r="AH94" s="1312"/>
      <c r="AI94" s="1312"/>
      <c r="AJ94" s="1312"/>
      <c r="AK94" s="1312"/>
      <c r="AL94" s="1312"/>
      <c r="AM94" s="1312"/>
      <c r="AN94" s="1312"/>
      <c r="AO94" s="1312"/>
      <c r="AP94" s="1312"/>
      <c r="AQ94" s="1312"/>
      <c r="AR94" s="1312"/>
      <c r="AS94" s="1313"/>
      <c r="AT94" s="1313"/>
      <c r="AU94" s="1313"/>
      <c r="AV94" s="1313"/>
      <c r="AW94" s="1313"/>
      <c r="AX94" s="1313"/>
      <c r="AY94" s="1313"/>
      <c r="AZ94" s="1313"/>
      <c r="BA94" s="1313"/>
      <c r="BB94" s="1313"/>
      <c r="BC94" s="1313"/>
      <c r="BD94" s="1208"/>
      <c r="BE94" s="1208"/>
      <c r="BF94" s="1208"/>
      <c r="BG94" s="1208"/>
      <c r="BH94" s="1208"/>
      <c r="BI94" s="1208"/>
      <c r="BJ94" s="1208"/>
      <c r="BK94" s="1208"/>
      <c r="BL94" s="1208"/>
      <c r="BM94" s="1313"/>
      <c r="BN94" s="1313"/>
      <c r="BO94" s="1313"/>
      <c r="BP94" s="1313"/>
      <c r="BQ94" s="1313"/>
      <c r="BR94" s="1313"/>
      <c r="BS94" s="1313"/>
      <c r="BT94" s="1313"/>
      <c r="BU94" s="1313"/>
      <c r="BV94" s="1313"/>
      <c r="BW94" s="1313"/>
      <c r="BX94" s="1208"/>
      <c r="BY94" s="1208"/>
      <c r="BZ94" s="1208"/>
      <c r="CA94" s="1208"/>
      <c r="CB94" s="1208"/>
      <c r="CC94" s="1208"/>
      <c r="CD94" s="1208"/>
      <c r="CE94" s="1208"/>
      <c r="CF94" s="1208"/>
      <c r="CG94" s="1208"/>
      <c r="CH94" s="1208"/>
      <c r="CI94" s="1208"/>
      <c r="CJ94" s="1208"/>
      <c r="CK94" s="1208"/>
      <c r="CL94" s="1208"/>
      <c r="CM94" s="1208"/>
      <c r="CN94" s="1208"/>
      <c r="CO94" s="1208"/>
      <c r="CP94" s="1208"/>
      <c r="CQ94" s="1208"/>
      <c r="CR94" s="1208"/>
      <c r="CS94" s="1208"/>
      <c r="CT94" s="1208"/>
      <c r="CU94" s="1208"/>
      <c r="CV94" s="1208"/>
      <c r="CW94" s="1208"/>
      <c r="CX94" s="1208"/>
      <c r="CY94" s="1208"/>
      <c r="CZ94" s="1208"/>
      <c r="DA94" s="1208"/>
      <c r="DB94" s="1208"/>
      <c r="DC94" s="1208"/>
      <c r="DD94" s="1309"/>
      <c r="DE94" s="479"/>
      <c r="DF94" s="1" t="str">
        <f t="shared" si="1"/>
        <v>20--</v>
      </c>
      <c r="DG94" s="565" t="str">
        <f>'Настройки ТИК'!$C$55</f>
        <v>${code_doc}</v>
      </c>
      <c r="DL94" s="585">
        <f t="shared" si="0"/>
        <v>0</v>
      </c>
    </row>
    <row r="95" spans="1:131" ht="15.75">
      <c r="A95" s="1310" t="str">
        <f>IF(AS95="","",COUNTA($A$76:E94)-COUNTIF($A$76:A94,"")+1)</f>
        <v/>
      </c>
      <c r="B95" s="1310"/>
      <c r="C95" s="1310"/>
      <c r="D95" s="1310"/>
      <c r="E95" s="1311"/>
      <c r="F95" s="1272"/>
      <c r="G95" s="1272"/>
      <c r="H95" s="1272"/>
      <c r="I95" s="1272"/>
      <c r="J95" s="1272"/>
      <c r="K95" s="1272"/>
      <c r="L95" s="1272"/>
      <c r="M95" s="1272"/>
      <c r="N95" s="1272"/>
      <c r="O95" s="1272"/>
      <c r="P95" s="1272"/>
      <c r="Q95" s="1272"/>
      <c r="R95" s="1272"/>
      <c r="S95" s="1272"/>
      <c r="T95" s="1272"/>
      <c r="U95" s="1312"/>
      <c r="V95" s="1312"/>
      <c r="W95" s="1312"/>
      <c r="X95" s="1312"/>
      <c r="Y95" s="1312"/>
      <c r="Z95" s="1312"/>
      <c r="AA95" s="1312"/>
      <c r="AB95" s="1312"/>
      <c r="AC95" s="1312"/>
      <c r="AD95" s="1312"/>
      <c r="AE95" s="1312"/>
      <c r="AF95" s="1312"/>
      <c r="AG95" s="1312"/>
      <c r="AH95" s="1312"/>
      <c r="AI95" s="1312"/>
      <c r="AJ95" s="1312"/>
      <c r="AK95" s="1312"/>
      <c r="AL95" s="1312"/>
      <c r="AM95" s="1312"/>
      <c r="AN95" s="1312"/>
      <c r="AO95" s="1312"/>
      <c r="AP95" s="1312"/>
      <c r="AQ95" s="1312"/>
      <c r="AR95" s="1312"/>
      <c r="AS95" s="1313"/>
      <c r="AT95" s="1313"/>
      <c r="AU95" s="1313"/>
      <c r="AV95" s="1313"/>
      <c r="AW95" s="1313"/>
      <c r="AX95" s="1313"/>
      <c r="AY95" s="1313"/>
      <c r="AZ95" s="1313"/>
      <c r="BA95" s="1313"/>
      <c r="BB95" s="1313"/>
      <c r="BC95" s="1313"/>
      <c r="BD95" s="1208"/>
      <c r="BE95" s="1208"/>
      <c r="BF95" s="1208"/>
      <c r="BG95" s="1208"/>
      <c r="BH95" s="1208"/>
      <c r="BI95" s="1208"/>
      <c r="BJ95" s="1208"/>
      <c r="BK95" s="1208"/>
      <c r="BL95" s="1208"/>
      <c r="BM95" s="1313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  <c r="BX95" s="1208"/>
      <c r="BY95" s="1208"/>
      <c r="BZ95" s="1208"/>
      <c r="CA95" s="1208"/>
      <c r="CB95" s="1208"/>
      <c r="CC95" s="1208"/>
      <c r="CD95" s="1208"/>
      <c r="CE95" s="1208"/>
      <c r="CF95" s="1208"/>
      <c r="CG95" s="1208"/>
      <c r="CH95" s="1208"/>
      <c r="CI95" s="1208"/>
      <c r="CJ95" s="1208"/>
      <c r="CK95" s="1208"/>
      <c r="CL95" s="1208"/>
      <c r="CM95" s="1208"/>
      <c r="CN95" s="1208"/>
      <c r="CO95" s="1208"/>
      <c r="CP95" s="1208"/>
      <c r="CQ95" s="1208"/>
      <c r="CR95" s="1208"/>
      <c r="CS95" s="1208"/>
      <c r="CT95" s="1208"/>
      <c r="CU95" s="1208"/>
      <c r="CV95" s="1208"/>
      <c r="CW95" s="1208"/>
      <c r="CX95" s="1208"/>
      <c r="CY95" s="1208"/>
      <c r="CZ95" s="1208"/>
      <c r="DA95" s="1208"/>
      <c r="DB95" s="1208"/>
      <c r="DC95" s="1208"/>
      <c r="DD95" s="1309"/>
      <c r="DE95" s="479"/>
      <c r="DF95" s="1" t="str">
        <f t="shared" si="1"/>
        <v>20--</v>
      </c>
      <c r="DG95" s="565" t="str">
        <f>'Настройки ТИК'!$C$55</f>
        <v>${code_doc}</v>
      </c>
      <c r="DL95" s="585">
        <f t="shared" si="0"/>
        <v>0</v>
      </c>
    </row>
    <row r="96" spans="1:131" ht="15.75">
      <c r="A96" s="1310" t="str">
        <f>IF(AS96="","",COUNTA($A$76:E95)-COUNTIF($A$76:A95,"")+1)</f>
        <v/>
      </c>
      <c r="B96" s="1310"/>
      <c r="C96" s="1310"/>
      <c r="D96" s="1310"/>
      <c r="E96" s="1311"/>
      <c r="F96" s="1272"/>
      <c r="G96" s="1272"/>
      <c r="H96" s="1272"/>
      <c r="I96" s="1272"/>
      <c r="J96" s="1272"/>
      <c r="K96" s="1272"/>
      <c r="L96" s="1272"/>
      <c r="M96" s="1272"/>
      <c r="N96" s="1272"/>
      <c r="O96" s="1272"/>
      <c r="P96" s="1272"/>
      <c r="Q96" s="1272"/>
      <c r="R96" s="1272"/>
      <c r="S96" s="1272"/>
      <c r="T96" s="1272"/>
      <c r="U96" s="1312"/>
      <c r="V96" s="1312"/>
      <c r="W96" s="1312"/>
      <c r="X96" s="1312"/>
      <c r="Y96" s="1312"/>
      <c r="Z96" s="1312"/>
      <c r="AA96" s="1312"/>
      <c r="AB96" s="1312"/>
      <c r="AC96" s="1312"/>
      <c r="AD96" s="1312"/>
      <c r="AE96" s="1312"/>
      <c r="AF96" s="1312"/>
      <c r="AG96" s="1312"/>
      <c r="AH96" s="1312"/>
      <c r="AI96" s="1312"/>
      <c r="AJ96" s="1312"/>
      <c r="AK96" s="1312"/>
      <c r="AL96" s="1312"/>
      <c r="AM96" s="1312"/>
      <c r="AN96" s="1312"/>
      <c r="AO96" s="1312"/>
      <c r="AP96" s="1312"/>
      <c r="AQ96" s="1312"/>
      <c r="AR96" s="1312"/>
      <c r="AS96" s="1313"/>
      <c r="AT96" s="1313"/>
      <c r="AU96" s="1313"/>
      <c r="AV96" s="1313"/>
      <c r="AW96" s="1313"/>
      <c r="AX96" s="1313"/>
      <c r="AY96" s="1313"/>
      <c r="AZ96" s="1313"/>
      <c r="BA96" s="1313"/>
      <c r="BB96" s="1313"/>
      <c r="BC96" s="1313"/>
      <c r="BD96" s="1208"/>
      <c r="BE96" s="1208"/>
      <c r="BF96" s="1208"/>
      <c r="BG96" s="1208"/>
      <c r="BH96" s="1208"/>
      <c r="BI96" s="1208"/>
      <c r="BJ96" s="1208"/>
      <c r="BK96" s="1208"/>
      <c r="BL96" s="1208"/>
      <c r="BM96" s="1313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  <c r="BX96" s="1208"/>
      <c r="BY96" s="1208"/>
      <c r="BZ96" s="1208"/>
      <c r="CA96" s="1208"/>
      <c r="CB96" s="1208"/>
      <c r="CC96" s="1208"/>
      <c r="CD96" s="1208"/>
      <c r="CE96" s="1208"/>
      <c r="CF96" s="1208"/>
      <c r="CG96" s="1208"/>
      <c r="CH96" s="1208"/>
      <c r="CI96" s="1208"/>
      <c r="CJ96" s="1208"/>
      <c r="CK96" s="1208"/>
      <c r="CL96" s="1208"/>
      <c r="CM96" s="1208"/>
      <c r="CN96" s="1208"/>
      <c r="CO96" s="1208"/>
      <c r="CP96" s="1208"/>
      <c r="CQ96" s="1208"/>
      <c r="CR96" s="1208"/>
      <c r="CS96" s="1208"/>
      <c r="CT96" s="1208"/>
      <c r="CU96" s="1208"/>
      <c r="CV96" s="1208"/>
      <c r="CW96" s="1208"/>
      <c r="CX96" s="1208"/>
      <c r="CY96" s="1208"/>
      <c r="CZ96" s="1208"/>
      <c r="DA96" s="1208"/>
      <c r="DB96" s="1208"/>
      <c r="DC96" s="1208"/>
      <c r="DD96" s="1309"/>
      <c r="DE96" s="479"/>
      <c r="DF96" s="1" t="str">
        <f t="shared" si="1"/>
        <v>20--</v>
      </c>
      <c r="DG96" s="565" t="str">
        <f>'Настройки ТИК'!$C$55</f>
        <v>${code_doc}</v>
      </c>
      <c r="DL96" s="585">
        <f t="shared" si="0"/>
        <v>0</v>
      </c>
    </row>
    <row r="97" spans="1:117" ht="15.75">
      <c r="A97" s="1310" t="str">
        <f>IF(AS97="","",COUNTA($A$76:E96)-COUNTIF($A$76:A96,"")+1)</f>
        <v/>
      </c>
      <c r="B97" s="1310"/>
      <c r="C97" s="1310"/>
      <c r="D97" s="1310"/>
      <c r="E97" s="1311"/>
      <c r="F97" s="1272"/>
      <c r="G97" s="1272"/>
      <c r="H97" s="1272"/>
      <c r="I97" s="1272"/>
      <c r="J97" s="1272"/>
      <c r="K97" s="1272"/>
      <c r="L97" s="1272"/>
      <c r="M97" s="1272"/>
      <c r="N97" s="1272"/>
      <c r="O97" s="1272"/>
      <c r="P97" s="1272"/>
      <c r="Q97" s="1272"/>
      <c r="R97" s="1272"/>
      <c r="S97" s="1272"/>
      <c r="T97" s="1272"/>
      <c r="U97" s="1312"/>
      <c r="V97" s="1312"/>
      <c r="W97" s="1312"/>
      <c r="X97" s="1312"/>
      <c r="Y97" s="1312"/>
      <c r="Z97" s="1312"/>
      <c r="AA97" s="1312"/>
      <c r="AB97" s="1312"/>
      <c r="AC97" s="1312"/>
      <c r="AD97" s="1312"/>
      <c r="AE97" s="1312"/>
      <c r="AF97" s="1312"/>
      <c r="AG97" s="1312"/>
      <c r="AH97" s="1312"/>
      <c r="AI97" s="1312"/>
      <c r="AJ97" s="1312"/>
      <c r="AK97" s="1312"/>
      <c r="AL97" s="1312"/>
      <c r="AM97" s="1312"/>
      <c r="AN97" s="1312"/>
      <c r="AO97" s="1312"/>
      <c r="AP97" s="1312"/>
      <c r="AQ97" s="1312"/>
      <c r="AR97" s="1312"/>
      <c r="AS97" s="1313"/>
      <c r="AT97" s="1313"/>
      <c r="AU97" s="1313"/>
      <c r="AV97" s="1313"/>
      <c r="AW97" s="1313"/>
      <c r="AX97" s="1313"/>
      <c r="AY97" s="1313"/>
      <c r="AZ97" s="1313"/>
      <c r="BA97" s="1313"/>
      <c r="BB97" s="1313"/>
      <c r="BC97" s="1313"/>
      <c r="BD97" s="1208"/>
      <c r="BE97" s="1208"/>
      <c r="BF97" s="1208"/>
      <c r="BG97" s="1208"/>
      <c r="BH97" s="1208"/>
      <c r="BI97" s="1208"/>
      <c r="BJ97" s="1208"/>
      <c r="BK97" s="1208"/>
      <c r="BL97" s="1208"/>
      <c r="BM97" s="1313"/>
      <c r="BN97" s="1313"/>
      <c r="BO97" s="1313"/>
      <c r="BP97" s="1313"/>
      <c r="BQ97" s="1313"/>
      <c r="BR97" s="1313"/>
      <c r="BS97" s="1313"/>
      <c r="BT97" s="1313"/>
      <c r="BU97" s="1313"/>
      <c r="BV97" s="1313"/>
      <c r="BW97" s="1313"/>
      <c r="BX97" s="1208"/>
      <c r="BY97" s="1208"/>
      <c r="BZ97" s="1208"/>
      <c r="CA97" s="1208"/>
      <c r="CB97" s="1208"/>
      <c r="CC97" s="1208"/>
      <c r="CD97" s="1208"/>
      <c r="CE97" s="1208"/>
      <c r="CF97" s="1208"/>
      <c r="CG97" s="1208"/>
      <c r="CH97" s="1208"/>
      <c r="CI97" s="1208"/>
      <c r="CJ97" s="1208"/>
      <c r="CK97" s="1208"/>
      <c r="CL97" s="1208"/>
      <c r="CM97" s="1208"/>
      <c r="CN97" s="1208"/>
      <c r="CO97" s="1208"/>
      <c r="CP97" s="1208"/>
      <c r="CQ97" s="1208"/>
      <c r="CR97" s="1208"/>
      <c r="CS97" s="1208"/>
      <c r="CT97" s="1208"/>
      <c r="CU97" s="1208"/>
      <c r="CV97" s="1208"/>
      <c r="CW97" s="1208"/>
      <c r="CX97" s="1208"/>
      <c r="CY97" s="1208"/>
      <c r="CZ97" s="1208"/>
      <c r="DA97" s="1208"/>
      <c r="DB97" s="1208"/>
      <c r="DC97" s="1208"/>
      <c r="DD97" s="1309"/>
      <c r="DE97" s="479"/>
      <c r="DF97" s="1" t="str">
        <f t="shared" si="1"/>
        <v>20--</v>
      </c>
      <c r="DG97" s="565" t="str">
        <f>'Настройки ТИК'!$C$55</f>
        <v>${code_doc}</v>
      </c>
      <c r="DL97" s="585">
        <f t="shared" si="0"/>
        <v>0</v>
      </c>
    </row>
    <row r="98" spans="1:117" ht="16.5" thickBot="1">
      <c r="A98" s="1310" t="str">
        <f>IF(AS98="","",COUNTA($A$76:E97)-COUNTIF($A$76:A97,"")+1)</f>
        <v/>
      </c>
      <c r="B98" s="1310"/>
      <c r="C98" s="1310"/>
      <c r="D98" s="1310"/>
      <c r="E98" s="1311"/>
      <c r="F98" s="1314"/>
      <c r="G98" s="1314"/>
      <c r="H98" s="1314"/>
      <c r="I98" s="1314"/>
      <c r="J98" s="1314"/>
      <c r="K98" s="1314"/>
      <c r="L98" s="1314"/>
      <c r="M98" s="1314"/>
      <c r="N98" s="1314"/>
      <c r="O98" s="1314"/>
      <c r="P98" s="1314"/>
      <c r="Q98" s="1314"/>
      <c r="R98" s="1314"/>
      <c r="S98" s="1314"/>
      <c r="T98" s="1314"/>
      <c r="U98" s="1315"/>
      <c r="V98" s="1315"/>
      <c r="W98" s="1315"/>
      <c r="X98" s="1315"/>
      <c r="Y98" s="1315"/>
      <c r="Z98" s="1315"/>
      <c r="AA98" s="1315"/>
      <c r="AB98" s="1315"/>
      <c r="AC98" s="1315"/>
      <c r="AD98" s="1315"/>
      <c r="AE98" s="1315"/>
      <c r="AF98" s="1315"/>
      <c r="AG98" s="1315"/>
      <c r="AH98" s="1315"/>
      <c r="AI98" s="1315"/>
      <c r="AJ98" s="1315"/>
      <c r="AK98" s="1315"/>
      <c r="AL98" s="1315"/>
      <c r="AM98" s="1315"/>
      <c r="AN98" s="1315"/>
      <c r="AO98" s="1315"/>
      <c r="AP98" s="1315"/>
      <c r="AQ98" s="1315"/>
      <c r="AR98" s="1315"/>
      <c r="AS98" s="1316"/>
      <c r="AT98" s="1316"/>
      <c r="AU98" s="1316"/>
      <c r="AV98" s="1316"/>
      <c r="AW98" s="1316"/>
      <c r="AX98" s="1316"/>
      <c r="AY98" s="1316"/>
      <c r="AZ98" s="1316"/>
      <c r="BA98" s="1316"/>
      <c r="BB98" s="1316"/>
      <c r="BC98" s="1316"/>
      <c r="BD98" s="1317"/>
      <c r="BE98" s="1317"/>
      <c r="BF98" s="1317"/>
      <c r="BG98" s="1317"/>
      <c r="BH98" s="1317"/>
      <c r="BI98" s="1317"/>
      <c r="BJ98" s="1317"/>
      <c r="BK98" s="1317"/>
      <c r="BL98" s="1317"/>
      <c r="BM98" s="1316"/>
      <c r="BN98" s="1316"/>
      <c r="BO98" s="1316"/>
      <c r="BP98" s="1316"/>
      <c r="BQ98" s="1316"/>
      <c r="BR98" s="1316"/>
      <c r="BS98" s="1316"/>
      <c r="BT98" s="1316"/>
      <c r="BU98" s="1316"/>
      <c r="BV98" s="1316"/>
      <c r="BW98" s="1316"/>
      <c r="BX98" s="1317"/>
      <c r="BY98" s="1317"/>
      <c r="BZ98" s="1317"/>
      <c r="CA98" s="1317"/>
      <c r="CB98" s="1317"/>
      <c r="CC98" s="1317"/>
      <c r="CD98" s="1317"/>
      <c r="CE98" s="1317"/>
      <c r="CF98" s="1317"/>
      <c r="CG98" s="1317"/>
      <c r="CH98" s="1317"/>
      <c r="CI98" s="1317"/>
      <c r="CJ98" s="1317"/>
      <c r="CK98" s="1317"/>
      <c r="CL98" s="1317"/>
      <c r="CM98" s="1317"/>
      <c r="CN98" s="1317"/>
      <c r="CO98" s="1317"/>
      <c r="CP98" s="1317"/>
      <c r="CQ98" s="1317"/>
      <c r="CR98" s="1317"/>
      <c r="CS98" s="1317"/>
      <c r="CT98" s="1317"/>
      <c r="CU98" s="1317"/>
      <c r="CV98" s="1317"/>
      <c r="CW98" s="1317"/>
      <c r="CX98" s="1317"/>
      <c r="CY98" s="1317"/>
      <c r="CZ98" s="1317"/>
      <c r="DA98" s="1317"/>
      <c r="DB98" s="1317"/>
      <c r="DC98" s="1317"/>
      <c r="DD98" s="1318"/>
      <c r="DE98" s="479"/>
      <c r="DF98" s="1" t="str">
        <f t="shared" si="1"/>
        <v>20--</v>
      </c>
      <c r="DG98" s="565" t="str">
        <f>'Настройки ТИК'!$C$55</f>
        <v>${code_doc}</v>
      </c>
      <c r="DL98" s="585">
        <f t="shared" si="0"/>
        <v>0</v>
      </c>
    </row>
    <row r="99" spans="1:117" ht="15.75" thickTop="1">
      <c r="A99" s="490"/>
      <c r="B99" s="490"/>
      <c r="C99" s="490"/>
      <c r="D99" s="490"/>
      <c r="E99" s="490"/>
      <c r="F99" s="490"/>
      <c r="G99" s="490"/>
      <c r="H99" s="490"/>
      <c r="I99" s="490"/>
      <c r="J99" s="490"/>
      <c r="K99" s="490"/>
      <c r="L99" s="490"/>
      <c r="M99" s="490"/>
      <c r="N99" s="490"/>
      <c r="O99" s="490"/>
      <c r="P99" s="490"/>
      <c r="Q99" s="490"/>
      <c r="R99" s="490"/>
      <c r="S99" s="490"/>
      <c r="T99" s="490"/>
      <c r="U99" s="490"/>
      <c r="V99" s="490"/>
      <c r="W99" s="490"/>
      <c r="X99" s="490"/>
      <c r="Y99" s="490"/>
      <c r="Z99" s="490"/>
      <c r="AA99" s="490"/>
      <c r="AB99" s="490"/>
      <c r="AC99" s="490"/>
      <c r="AD99" s="490"/>
      <c r="AE99" s="490"/>
      <c r="AF99" s="490"/>
      <c r="AG99" s="490"/>
      <c r="AH99" s="490"/>
      <c r="AI99" s="490"/>
      <c r="AJ99" s="490"/>
      <c r="AK99" s="490"/>
      <c r="AL99" s="490"/>
      <c r="AM99" s="490"/>
      <c r="AN99" s="490"/>
      <c r="AO99" s="490"/>
      <c r="AP99" s="490"/>
      <c r="AQ99" s="490" t="s">
        <v>249</v>
      </c>
      <c r="AR99" s="491"/>
      <c r="AS99" s="1319"/>
      <c r="AT99" s="1319"/>
      <c r="AU99" s="1319"/>
      <c r="AV99" s="1319"/>
      <c r="AW99" s="1319"/>
      <c r="AX99" s="1319"/>
      <c r="AY99" s="1319"/>
      <c r="AZ99" s="1319"/>
      <c r="BA99" s="1319"/>
      <c r="BB99" s="1319"/>
      <c r="BC99" s="1319"/>
      <c r="BD99" s="1321"/>
      <c r="BE99" s="1321"/>
      <c r="BF99" s="1321"/>
      <c r="BG99" s="1321"/>
      <c r="BH99" s="1321"/>
      <c r="BI99" s="1321"/>
      <c r="BJ99" s="1321"/>
      <c r="BK99" s="1321"/>
      <c r="BL99" s="1321"/>
      <c r="BM99" s="1319"/>
      <c r="BN99" s="1319"/>
      <c r="BO99" s="1319"/>
      <c r="BP99" s="1319"/>
      <c r="BQ99" s="1319"/>
      <c r="BR99" s="1319"/>
      <c r="BS99" s="1319"/>
      <c r="BT99" s="1319"/>
      <c r="BU99" s="1319"/>
      <c r="BV99" s="1319"/>
      <c r="BW99" s="1319"/>
      <c r="BX99" s="1321"/>
      <c r="BY99" s="1321"/>
      <c r="BZ99" s="1321"/>
      <c r="CA99" s="1321"/>
      <c r="CB99" s="1321"/>
      <c r="CC99" s="1321"/>
      <c r="CD99" s="1321"/>
      <c r="CE99" s="1321"/>
      <c r="CF99" s="1321"/>
      <c r="CG99" s="1321"/>
      <c r="CH99" s="1321"/>
      <c r="CI99" s="1321"/>
      <c r="CJ99" s="1321"/>
      <c r="CK99" s="1321"/>
      <c r="CL99" s="1321"/>
      <c r="CM99" s="1321"/>
      <c r="CN99" s="1321"/>
      <c r="CO99" s="1321"/>
      <c r="CP99" s="1321"/>
      <c r="CQ99" s="1321"/>
      <c r="CR99" s="1321"/>
      <c r="CS99" s="1320"/>
      <c r="CT99" s="1320"/>
      <c r="CU99" s="1320"/>
      <c r="CV99" s="1320"/>
      <c r="CW99" s="1320"/>
      <c r="CX99" s="1320"/>
      <c r="CY99" s="1320"/>
      <c r="CZ99" s="1320"/>
      <c r="DA99" s="1320"/>
      <c r="DB99" s="1320"/>
      <c r="DC99" s="1320"/>
      <c r="DD99" s="1320"/>
    </row>
    <row r="100" spans="1:117">
      <c r="A100" s="490"/>
      <c r="B100" s="490"/>
      <c r="C100" s="490"/>
      <c r="D100" s="490"/>
      <c r="E100" s="490"/>
      <c r="F100" s="490"/>
      <c r="G100" s="490"/>
      <c r="H100" s="490"/>
      <c r="I100" s="490"/>
      <c r="J100" s="490"/>
      <c r="K100" s="490"/>
      <c r="L100" s="490"/>
      <c r="M100" s="490"/>
      <c r="N100" s="490"/>
      <c r="O100" s="490"/>
      <c r="P100" s="490"/>
      <c r="Q100" s="490"/>
      <c r="R100" s="490"/>
      <c r="S100" s="490"/>
      <c r="T100" s="490"/>
      <c r="U100" s="490"/>
      <c r="V100" s="490"/>
      <c r="W100" s="490"/>
      <c r="X100" s="490"/>
      <c r="Y100" s="490"/>
      <c r="Z100" s="490"/>
      <c r="AA100" s="490"/>
      <c r="AB100" s="490"/>
      <c r="AC100" s="490"/>
      <c r="AD100" s="490"/>
      <c r="AE100" s="490"/>
      <c r="AF100" s="490"/>
      <c r="AG100" s="490"/>
      <c r="AH100" s="490"/>
      <c r="AI100" s="490"/>
      <c r="AJ100" s="490"/>
      <c r="AK100" s="490"/>
      <c r="AL100" s="490"/>
      <c r="AM100" s="490"/>
      <c r="AN100" s="490"/>
      <c r="AO100" s="490"/>
      <c r="AP100" s="490"/>
      <c r="AQ100" s="490"/>
      <c r="AR100" s="491"/>
      <c r="AS100" s="1313"/>
      <c r="AT100" s="1313"/>
      <c r="AU100" s="1313"/>
      <c r="AV100" s="1313"/>
      <c r="AW100" s="1313"/>
      <c r="AX100" s="1313"/>
      <c r="AY100" s="1313"/>
      <c r="AZ100" s="1313"/>
      <c r="BA100" s="1313"/>
      <c r="BB100" s="1313"/>
      <c r="BC100" s="1313"/>
      <c r="BD100" s="1208"/>
      <c r="BE100" s="1208"/>
      <c r="BF100" s="1208"/>
      <c r="BG100" s="1208"/>
      <c r="BH100" s="1208"/>
      <c r="BI100" s="1208"/>
      <c r="BJ100" s="1208"/>
      <c r="BK100" s="1208"/>
      <c r="BL100" s="1208"/>
      <c r="BM100" s="1313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  <c r="BX100" s="1208"/>
      <c r="BY100" s="1208"/>
      <c r="BZ100" s="1208"/>
      <c r="CA100" s="1208"/>
      <c r="CB100" s="1208"/>
      <c r="CC100" s="1208"/>
      <c r="CD100" s="1208"/>
      <c r="CE100" s="1208"/>
      <c r="CF100" s="1208"/>
      <c r="CG100" s="1208"/>
      <c r="CH100" s="1208"/>
      <c r="CI100" s="1208"/>
      <c r="CJ100" s="1208"/>
      <c r="CK100" s="1208"/>
      <c r="CL100" s="1208"/>
      <c r="CM100" s="1208"/>
      <c r="CN100" s="1208"/>
      <c r="CO100" s="1208"/>
      <c r="CP100" s="1208"/>
      <c r="CQ100" s="1208"/>
      <c r="CR100" s="1208"/>
      <c r="CS100" s="1208"/>
      <c r="CT100" s="1208"/>
      <c r="CU100" s="1208"/>
      <c r="CV100" s="1208"/>
      <c r="CW100" s="1208"/>
      <c r="CX100" s="1208"/>
      <c r="CY100" s="1208"/>
      <c r="CZ100" s="1208"/>
      <c r="DA100" s="1208"/>
      <c r="DB100" s="1208"/>
      <c r="DC100" s="1208"/>
      <c r="DD100" s="1208"/>
    </row>
    <row r="101" spans="1:117" ht="12.75">
      <c r="A101" s="490"/>
      <c r="B101" s="490"/>
      <c r="C101" s="490"/>
      <c r="D101" s="490"/>
      <c r="E101" s="490"/>
      <c r="F101" s="490"/>
      <c r="G101" s="490"/>
      <c r="H101" s="490"/>
      <c r="I101" s="490"/>
      <c r="J101" s="490"/>
      <c r="K101" s="490"/>
      <c r="L101" s="490"/>
      <c r="M101" s="490"/>
      <c r="N101" s="490"/>
      <c r="O101" s="490"/>
      <c r="P101" s="490"/>
      <c r="Q101" s="490"/>
      <c r="R101" s="490"/>
      <c r="S101" s="490"/>
      <c r="T101" s="490"/>
      <c r="U101" s="490"/>
      <c r="V101" s="490"/>
      <c r="W101" s="490"/>
      <c r="X101" s="490"/>
      <c r="Y101" s="490"/>
      <c r="Z101" s="490"/>
      <c r="AA101" s="490"/>
      <c r="AB101" s="490"/>
      <c r="AC101" s="490"/>
      <c r="AD101" s="490"/>
      <c r="AE101" s="490"/>
      <c r="AF101" s="490"/>
      <c r="AG101" s="490"/>
      <c r="AH101" s="490"/>
      <c r="AI101" s="490"/>
      <c r="AJ101" s="490"/>
      <c r="AK101" s="490"/>
      <c r="AL101" s="490"/>
      <c r="AM101" s="490"/>
      <c r="AN101" s="490"/>
      <c r="AO101" s="490"/>
      <c r="AP101" s="490"/>
      <c r="AQ101" s="490"/>
      <c r="AR101" s="491"/>
      <c r="AS101" s="1313"/>
      <c r="AT101" s="1313"/>
      <c r="AU101" s="1313"/>
      <c r="AV101" s="1313"/>
      <c r="AW101" s="1313"/>
      <c r="AX101" s="1313"/>
      <c r="AY101" s="1313"/>
      <c r="AZ101" s="1313"/>
      <c r="BA101" s="1313"/>
      <c r="BB101" s="1313"/>
      <c r="BC101" s="1313"/>
      <c r="BD101" s="1208"/>
      <c r="BE101" s="1208"/>
      <c r="BF101" s="1208"/>
      <c r="BG101" s="1208"/>
      <c r="BH101" s="1208"/>
      <c r="BI101" s="1208"/>
      <c r="BJ101" s="1208"/>
      <c r="BK101" s="1208"/>
      <c r="BL101" s="1208"/>
      <c r="BM101" s="1313"/>
      <c r="BN101" s="1313"/>
      <c r="BO101" s="1313"/>
      <c r="BP101" s="1313"/>
      <c r="BQ101" s="1313"/>
      <c r="BR101" s="1313"/>
      <c r="BS101" s="1313"/>
      <c r="BT101" s="1313"/>
      <c r="BU101" s="1313"/>
      <c r="BV101" s="1313"/>
      <c r="BW101" s="1313"/>
      <c r="BX101" s="1208"/>
      <c r="BY101" s="1208"/>
      <c r="BZ101" s="1208"/>
      <c r="CA101" s="1208"/>
      <c r="CB101" s="1208"/>
      <c r="CC101" s="1208"/>
      <c r="CD101" s="1208"/>
      <c r="CE101" s="1208"/>
      <c r="CF101" s="1208"/>
      <c r="CG101" s="1208"/>
      <c r="CH101" s="1208"/>
      <c r="CI101" s="1208"/>
      <c r="CJ101" s="1208"/>
      <c r="CK101" s="1208"/>
      <c r="CL101" s="1208"/>
      <c r="CM101" s="1208"/>
      <c r="CN101" s="1208"/>
      <c r="CO101" s="1208"/>
      <c r="CP101" s="1208"/>
      <c r="CQ101" s="1208"/>
      <c r="CR101" s="1208"/>
      <c r="CS101" s="1208"/>
      <c r="CT101" s="1208"/>
      <c r="CU101" s="1208"/>
      <c r="CV101" s="1208"/>
      <c r="CW101" s="1208"/>
      <c r="CX101" s="1208"/>
      <c r="CY101" s="1208"/>
      <c r="CZ101" s="1208"/>
      <c r="DA101" s="1208"/>
      <c r="DB101" s="1208"/>
      <c r="DC101" s="1208"/>
      <c r="DD101" s="1208"/>
      <c r="DE101" s="477"/>
    </row>
    <row r="102" spans="1:117" ht="12.75">
      <c r="A102" s="490"/>
      <c r="B102" s="490"/>
      <c r="C102" s="490"/>
      <c r="D102" s="490"/>
      <c r="E102" s="490"/>
      <c r="F102" s="490"/>
      <c r="G102" s="490"/>
      <c r="H102" s="490"/>
      <c r="I102" s="490"/>
      <c r="J102" s="490"/>
      <c r="K102" s="490"/>
      <c r="L102" s="490"/>
      <c r="M102" s="490"/>
      <c r="N102" s="490"/>
      <c r="O102" s="490"/>
      <c r="P102" s="490"/>
      <c r="Q102" s="490"/>
      <c r="R102" s="490"/>
      <c r="S102" s="490"/>
      <c r="T102" s="490"/>
      <c r="U102" s="490"/>
      <c r="V102" s="490"/>
      <c r="W102" s="490"/>
      <c r="X102" s="490"/>
      <c r="Y102" s="490"/>
      <c r="Z102" s="490"/>
      <c r="AA102" s="490"/>
      <c r="AB102" s="490"/>
      <c r="AC102" s="490"/>
      <c r="AD102" s="490"/>
      <c r="AE102" s="490"/>
      <c r="AF102" s="490"/>
      <c r="AG102" s="490"/>
      <c r="AH102" s="490"/>
      <c r="AI102" s="490"/>
      <c r="AJ102" s="490"/>
      <c r="AK102" s="490"/>
      <c r="AL102" s="490"/>
      <c r="AM102" s="490"/>
      <c r="AN102" s="490"/>
      <c r="AO102" s="490"/>
      <c r="AP102" s="490"/>
      <c r="AQ102" s="490" t="s">
        <v>211</v>
      </c>
      <c r="AR102" s="491"/>
      <c r="AS102" s="1313"/>
      <c r="AT102" s="1313"/>
      <c r="AU102" s="1313"/>
      <c r="AV102" s="1313"/>
      <c r="AW102" s="1313"/>
      <c r="AX102" s="1313"/>
      <c r="AY102" s="1313"/>
      <c r="AZ102" s="1313"/>
      <c r="BA102" s="1313"/>
      <c r="BB102" s="1313"/>
      <c r="BC102" s="1313"/>
      <c r="BD102" s="1208"/>
      <c r="BE102" s="1208"/>
      <c r="BF102" s="1208"/>
      <c r="BG102" s="1208"/>
      <c r="BH102" s="1208"/>
      <c r="BI102" s="1208"/>
      <c r="BJ102" s="1208"/>
      <c r="BK102" s="1208"/>
      <c r="BL102" s="1208"/>
      <c r="BM102" s="1313"/>
      <c r="BN102" s="1313"/>
      <c r="BO102" s="1313"/>
      <c r="BP102" s="1313"/>
      <c r="BQ102" s="1313"/>
      <c r="BR102" s="1313"/>
      <c r="BS102" s="1313"/>
      <c r="BT102" s="1313"/>
      <c r="BU102" s="1313"/>
      <c r="BV102" s="1313"/>
      <c r="BW102" s="1313"/>
      <c r="BX102" s="1208"/>
      <c r="BY102" s="1208"/>
      <c r="BZ102" s="1208"/>
      <c r="CA102" s="1208"/>
      <c r="CB102" s="1208"/>
      <c r="CC102" s="1208"/>
      <c r="CD102" s="1208"/>
      <c r="CE102" s="1208"/>
      <c r="CF102" s="1208"/>
      <c r="CG102" s="1208"/>
      <c r="CH102" s="1208"/>
      <c r="CI102" s="1208"/>
      <c r="CJ102" s="1208"/>
      <c r="CK102" s="1208"/>
      <c r="CL102" s="1208"/>
      <c r="CM102" s="1208"/>
      <c r="CN102" s="1208"/>
      <c r="CO102" s="1208"/>
      <c r="CP102" s="1208"/>
      <c r="CQ102" s="1208"/>
      <c r="CR102" s="1208"/>
      <c r="CS102" s="1208"/>
      <c r="CT102" s="1208"/>
      <c r="CU102" s="1208"/>
      <c r="CV102" s="1208"/>
      <c r="CW102" s="1208"/>
      <c r="CX102" s="1208"/>
      <c r="CY102" s="1208"/>
      <c r="CZ102" s="1208"/>
      <c r="DA102" s="1208"/>
      <c r="DB102" s="1208"/>
      <c r="DC102" s="1208"/>
      <c r="DD102" s="1208"/>
      <c r="DE102" s="477"/>
    </row>
    <row r="103" spans="1:117" ht="12.75">
      <c r="A103" s="490"/>
      <c r="B103" s="490"/>
      <c r="C103" s="490"/>
      <c r="D103" s="490"/>
      <c r="E103" s="490"/>
      <c r="F103" s="490"/>
      <c r="G103" s="490"/>
      <c r="H103" s="490"/>
      <c r="I103" s="490"/>
      <c r="J103" s="490"/>
      <c r="K103" s="490"/>
      <c r="L103" s="490"/>
      <c r="M103" s="490"/>
      <c r="N103" s="490"/>
      <c r="O103" s="490"/>
      <c r="P103" s="490"/>
      <c r="Q103" s="490"/>
      <c r="R103" s="490"/>
      <c r="S103" s="490"/>
      <c r="T103" s="490"/>
      <c r="U103" s="490"/>
      <c r="V103" s="490"/>
      <c r="W103" s="490"/>
      <c r="X103" s="490"/>
      <c r="Y103" s="490"/>
      <c r="Z103" s="490"/>
      <c r="AA103" s="490"/>
      <c r="AB103" s="490"/>
      <c r="AC103" s="490"/>
      <c r="AD103" s="490"/>
      <c r="AE103" s="490"/>
      <c r="AF103" s="490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490"/>
      <c r="AQ103" s="490"/>
      <c r="AR103" s="491"/>
      <c r="AS103" s="1313"/>
      <c r="AT103" s="1313"/>
      <c r="AU103" s="1313"/>
      <c r="AV103" s="1313"/>
      <c r="AW103" s="1313"/>
      <c r="AX103" s="1313"/>
      <c r="AY103" s="1313"/>
      <c r="AZ103" s="1313"/>
      <c r="BA103" s="1313"/>
      <c r="BB103" s="1313"/>
      <c r="BC103" s="1313"/>
      <c r="BD103" s="1208"/>
      <c r="BE103" s="1208"/>
      <c r="BF103" s="1208"/>
      <c r="BG103" s="1208"/>
      <c r="BH103" s="1208"/>
      <c r="BI103" s="1208"/>
      <c r="BJ103" s="1208"/>
      <c r="BK103" s="1208"/>
      <c r="BL103" s="1208"/>
      <c r="BM103" s="1313"/>
      <c r="BN103" s="1313"/>
      <c r="BO103" s="1313"/>
      <c r="BP103" s="1313"/>
      <c r="BQ103" s="1313"/>
      <c r="BR103" s="1313"/>
      <c r="BS103" s="1313"/>
      <c r="BT103" s="1313"/>
      <c r="BU103" s="1313"/>
      <c r="BV103" s="1313"/>
      <c r="BW103" s="1313"/>
      <c r="BX103" s="1208"/>
      <c r="BY103" s="1208"/>
      <c r="BZ103" s="1208"/>
      <c r="CA103" s="1208"/>
      <c r="CB103" s="1208"/>
      <c r="CC103" s="1208"/>
      <c r="CD103" s="1208"/>
      <c r="CE103" s="1208"/>
      <c r="CF103" s="1208"/>
      <c r="CG103" s="1208"/>
      <c r="CH103" s="1208"/>
      <c r="CI103" s="1208"/>
      <c r="CJ103" s="1208"/>
      <c r="CK103" s="1208"/>
      <c r="CL103" s="1208"/>
      <c r="CM103" s="1208"/>
      <c r="CN103" s="1208"/>
      <c r="CO103" s="1208"/>
      <c r="CP103" s="1208"/>
      <c r="CQ103" s="1208"/>
      <c r="CR103" s="1208"/>
      <c r="CS103" s="1208"/>
      <c r="CT103" s="1208"/>
      <c r="CU103" s="1208"/>
      <c r="CV103" s="1208"/>
      <c r="CW103" s="1208"/>
      <c r="CX103" s="1208"/>
      <c r="CY103" s="1208"/>
      <c r="CZ103" s="1208"/>
      <c r="DA103" s="1208"/>
      <c r="DB103" s="1208"/>
      <c r="DC103" s="1208"/>
      <c r="DD103" s="1208"/>
      <c r="DE103" s="477"/>
    </row>
    <row r="104" spans="1:117" ht="12.75">
      <c r="A104" s="490"/>
      <c r="B104" s="490"/>
      <c r="C104" s="490"/>
      <c r="D104" s="490"/>
      <c r="E104" s="490"/>
      <c r="F104" s="490"/>
      <c r="G104" s="490"/>
      <c r="H104" s="490"/>
      <c r="I104" s="490"/>
      <c r="J104" s="490"/>
      <c r="K104" s="490"/>
      <c r="L104" s="490"/>
      <c r="M104" s="490"/>
      <c r="N104" s="490"/>
      <c r="O104" s="490"/>
      <c r="P104" s="490"/>
      <c r="Q104" s="490"/>
      <c r="R104" s="490"/>
      <c r="S104" s="490"/>
      <c r="T104" s="490"/>
      <c r="U104" s="490"/>
      <c r="V104" s="490"/>
      <c r="W104" s="490"/>
      <c r="X104" s="490"/>
      <c r="Y104" s="490"/>
      <c r="Z104" s="490"/>
      <c r="AA104" s="490"/>
      <c r="AB104" s="490"/>
      <c r="AC104" s="490"/>
      <c r="AD104" s="490"/>
      <c r="AE104" s="490"/>
      <c r="AF104" s="490"/>
      <c r="AG104" s="490"/>
      <c r="AH104" s="490"/>
      <c r="AI104" s="490"/>
      <c r="AJ104" s="490"/>
      <c r="AK104" s="490"/>
      <c r="AL104" s="490"/>
      <c r="AM104" s="490"/>
      <c r="AN104" s="490"/>
      <c r="AO104" s="490"/>
      <c r="AP104" s="490"/>
      <c r="AQ104" s="490"/>
      <c r="AR104" s="491"/>
      <c r="AS104" s="1313"/>
      <c r="AT104" s="1313"/>
      <c r="AU104" s="1313"/>
      <c r="AV104" s="1313"/>
      <c r="AW104" s="1313"/>
      <c r="AX104" s="1313"/>
      <c r="AY104" s="1313"/>
      <c r="AZ104" s="1313"/>
      <c r="BA104" s="1313"/>
      <c r="BB104" s="1313"/>
      <c r="BC104" s="1313"/>
      <c r="BD104" s="1208"/>
      <c r="BE104" s="1208"/>
      <c r="BF104" s="1208"/>
      <c r="BG104" s="1208"/>
      <c r="BH104" s="1208"/>
      <c r="BI104" s="1208"/>
      <c r="BJ104" s="1208"/>
      <c r="BK104" s="1208"/>
      <c r="BL104" s="1208"/>
      <c r="BM104" s="1313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  <c r="BX104" s="1208"/>
      <c r="BY104" s="1208"/>
      <c r="BZ104" s="1208"/>
      <c r="CA104" s="1208"/>
      <c r="CB104" s="1208"/>
      <c r="CC104" s="1208"/>
      <c r="CD104" s="1208"/>
      <c r="CE104" s="1208"/>
      <c r="CF104" s="1208"/>
      <c r="CG104" s="1208"/>
      <c r="CH104" s="1208"/>
      <c r="CI104" s="1208"/>
      <c r="CJ104" s="1208"/>
      <c r="CK104" s="1208"/>
      <c r="CL104" s="1208"/>
      <c r="CM104" s="1208"/>
      <c r="CN104" s="1208"/>
      <c r="CO104" s="1208"/>
      <c r="CP104" s="1208"/>
      <c r="CQ104" s="1208"/>
      <c r="CR104" s="1208"/>
      <c r="CS104" s="1208"/>
      <c r="CT104" s="1208"/>
      <c r="CU104" s="1208"/>
      <c r="CV104" s="1208"/>
      <c r="CW104" s="1208"/>
      <c r="CX104" s="1208"/>
      <c r="CY104" s="1208"/>
      <c r="CZ104" s="1208"/>
      <c r="DA104" s="1208"/>
      <c r="DB104" s="1208"/>
      <c r="DC104" s="1208"/>
      <c r="DD104" s="1208"/>
      <c r="DE104" s="477"/>
    </row>
    <row r="105" spans="1:117" ht="12.75">
      <c r="A105" s="490"/>
      <c r="B105" s="490"/>
      <c r="C105" s="490"/>
      <c r="D105" s="490"/>
      <c r="E105" s="490"/>
      <c r="F105" s="490"/>
      <c r="G105" s="490"/>
      <c r="H105" s="490"/>
      <c r="I105" s="490"/>
      <c r="J105" s="490"/>
      <c r="K105" s="490"/>
      <c r="L105" s="490"/>
      <c r="M105" s="490"/>
      <c r="N105" s="490"/>
      <c r="O105" s="490"/>
      <c r="P105" s="490"/>
      <c r="Q105" s="490"/>
      <c r="R105" s="490"/>
      <c r="S105" s="490"/>
      <c r="T105" s="490"/>
      <c r="U105" s="490"/>
      <c r="V105" s="490"/>
      <c r="W105" s="490"/>
      <c r="X105" s="490"/>
      <c r="Y105" s="490"/>
      <c r="Z105" s="490"/>
      <c r="AA105" s="490"/>
      <c r="AB105" s="490"/>
      <c r="AC105" s="490"/>
      <c r="AD105" s="490"/>
      <c r="AE105" s="490"/>
      <c r="AF105" s="490"/>
      <c r="AG105" s="490"/>
      <c r="AH105" s="490"/>
      <c r="AI105" s="490"/>
      <c r="AJ105" s="490"/>
      <c r="AK105" s="490"/>
      <c r="AL105" s="490"/>
      <c r="AM105" s="490"/>
      <c r="AN105" s="490"/>
      <c r="AO105" s="490"/>
      <c r="AP105" s="490"/>
      <c r="AQ105" s="490" t="s">
        <v>212</v>
      </c>
      <c r="AR105" s="491"/>
      <c r="AS105" s="1313"/>
      <c r="AT105" s="1313"/>
      <c r="AU105" s="1313"/>
      <c r="AV105" s="1313"/>
      <c r="AW105" s="1313"/>
      <c r="AX105" s="1313"/>
      <c r="AY105" s="1313"/>
      <c r="AZ105" s="1313"/>
      <c r="BA105" s="1313"/>
      <c r="BB105" s="1313"/>
      <c r="BC105" s="1313"/>
      <c r="BD105" s="1208"/>
      <c r="BE105" s="1208"/>
      <c r="BF105" s="1208"/>
      <c r="BG105" s="1208"/>
      <c r="BH105" s="1208"/>
      <c r="BI105" s="1208"/>
      <c r="BJ105" s="1208"/>
      <c r="BK105" s="1208"/>
      <c r="BL105" s="1208"/>
      <c r="BM105" s="1313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  <c r="BX105" s="1208"/>
      <c r="BY105" s="1208"/>
      <c r="BZ105" s="1208"/>
      <c r="CA105" s="1208"/>
      <c r="CB105" s="1208"/>
      <c r="CC105" s="1208"/>
      <c r="CD105" s="1208"/>
      <c r="CE105" s="1208"/>
      <c r="CF105" s="1208"/>
      <c r="CG105" s="1208"/>
      <c r="CH105" s="1208"/>
      <c r="CI105" s="1208"/>
      <c r="CJ105" s="1208"/>
      <c r="CK105" s="1208"/>
      <c r="CL105" s="1208"/>
      <c r="CM105" s="1208"/>
      <c r="CN105" s="1208"/>
      <c r="CO105" s="1208"/>
      <c r="CP105" s="1208"/>
      <c r="CQ105" s="1208"/>
      <c r="CR105" s="1208"/>
      <c r="CS105" s="1208"/>
      <c r="CT105" s="1208"/>
      <c r="CU105" s="1208"/>
      <c r="CV105" s="1208"/>
      <c r="CW105" s="1208"/>
      <c r="CX105" s="1208"/>
      <c r="CY105" s="1208"/>
      <c r="CZ105" s="1208"/>
      <c r="DA105" s="1208"/>
      <c r="DB105" s="1208"/>
      <c r="DC105" s="1208"/>
      <c r="DD105" s="1208"/>
      <c r="DE105" s="477"/>
    </row>
    <row r="106" spans="1:117" ht="12.75">
      <c r="A106" s="490"/>
      <c r="B106" s="490"/>
      <c r="C106" s="490"/>
      <c r="D106" s="490"/>
      <c r="E106" s="490"/>
      <c r="F106" s="490"/>
      <c r="G106" s="490"/>
      <c r="H106" s="490"/>
      <c r="I106" s="490"/>
      <c r="J106" s="490"/>
      <c r="K106" s="490"/>
      <c r="L106" s="490"/>
      <c r="M106" s="490"/>
      <c r="N106" s="490"/>
      <c r="O106" s="490"/>
      <c r="P106" s="490"/>
      <c r="Q106" s="490"/>
      <c r="R106" s="490"/>
      <c r="S106" s="490"/>
      <c r="T106" s="490"/>
      <c r="U106" s="490"/>
      <c r="V106" s="490"/>
      <c r="W106" s="490"/>
      <c r="X106" s="490"/>
      <c r="Y106" s="490"/>
      <c r="Z106" s="490"/>
      <c r="AA106" s="490"/>
      <c r="AB106" s="490"/>
      <c r="AC106" s="490"/>
      <c r="AD106" s="490"/>
      <c r="AE106" s="490"/>
      <c r="AF106" s="490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490"/>
      <c r="AQ106" s="490"/>
      <c r="AR106" s="491"/>
      <c r="AS106" s="1313"/>
      <c r="AT106" s="1313"/>
      <c r="AU106" s="1313"/>
      <c r="AV106" s="1313"/>
      <c r="AW106" s="1313"/>
      <c r="AX106" s="1313"/>
      <c r="AY106" s="1313"/>
      <c r="AZ106" s="1313"/>
      <c r="BA106" s="1313"/>
      <c r="BB106" s="1313"/>
      <c r="BC106" s="1313"/>
      <c r="BD106" s="1208"/>
      <c r="BE106" s="1208"/>
      <c r="BF106" s="1208"/>
      <c r="BG106" s="1208"/>
      <c r="BH106" s="1208"/>
      <c r="BI106" s="1208"/>
      <c r="BJ106" s="1208"/>
      <c r="BK106" s="1208"/>
      <c r="BL106" s="1208"/>
      <c r="BM106" s="1313"/>
      <c r="BN106" s="1313"/>
      <c r="BO106" s="1313"/>
      <c r="BP106" s="1313"/>
      <c r="BQ106" s="1313"/>
      <c r="BR106" s="1313"/>
      <c r="BS106" s="1313"/>
      <c r="BT106" s="1313"/>
      <c r="BU106" s="1313"/>
      <c r="BV106" s="1313"/>
      <c r="BW106" s="1313"/>
      <c r="BX106" s="1208"/>
      <c r="BY106" s="1208"/>
      <c r="BZ106" s="1208"/>
      <c r="CA106" s="1208"/>
      <c r="CB106" s="1208"/>
      <c r="CC106" s="1208"/>
      <c r="CD106" s="1208"/>
      <c r="CE106" s="1208"/>
      <c r="CF106" s="1208"/>
      <c r="CG106" s="1208"/>
      <c r="CH106" s="1208"/>
      <c r="CI106" s="1208"/>
      <c r="CJ106" s="1208"/>
      <c r="CK106" s="1208"/>
      <c r="CL106" s="1208"/>
      <c r="CM106" s="1208"/>
      <c r="CN106" s="1208"/>
      <c r="CO106" s="1208"/>
      <c r="CP106" s="1208"/>
      <c r="CQ106" s="1208"/>
      <c r="CR106" s="1208"/>
      <c r="CS106" s="1208"/>
      <c r="CT106" s="1208"/>
      <c r="CU106" s="1208"/>
      <c r="CV106" s="1208"/>
      <c r="CW106" s="1208"/>
      <c r="CX106" s="1208"/>
      <c r="CY106" s="1208"/>
      <c r="CZ106" s="1208"/>
      <c r="DA106" s="1208"/>
      <c r="DB106" s="1208"/>
      <c r="DC106" s="1208"/>
      <c r="DD106" s="1208"/>
      <c r="DE106" s="477"/>
    </row>
    <row r="107" spans="1:117" ht="12.75">
      <c r="A107" s="490"/>
      <c r="B107" s="490"/>
      <c r="C107" s="490"/>
      <c r="D107" s="490"/>
      <c r="E107" s="490"/>
      <c r="F107" s="490"/>
      <c r="G107" s="490"/>
      <c r="H107" s="490"/>
      <c r="I107" s="490"/>
      <c r="J107" s="490"/>
      <c r="K107" s="490"/>
      <c r="L107" s="490"/>
      <c r="M107" s="490"/>
      <c r="N107" s="490"/>
      <c r="O107" s="490"/>
      <c r="P107" s="490"/>
      <c r="Q107" s="490"/>
      <c r="R107" s="490"/>
      <c r="S107" s="490"/>
      <c r="T107" s="490"/>
      <c r="U107" s="490"/>
      <c r="V107" s="490"/>
      <c r="W107" s="490"/>
      <c r="X107" s="490"/>
      <c r="Y107" s="490"/>
      <c r="Z107" s="490"/>
      <c r="AA107" s="490"/>
      <c r="AB107" s="490"/>
      <c r="AC107" s="490"/>
      <c r="AD107" s="490"/>
      <c r="AE107" s="490"/>
      <c r="AF107" s="490"/>
      <c r="AG107" s="490"/>
      <c r="AH107" s="490"/>
      <c r="AI107" s="490"/>
      <c r="AJ107" s="490"/>
      <c r="AK107" s="490"/>
      <c r="AL107" s="490"/>
      <c r="AM107" s="490"/>
      <c r="AN107" s="490"/>
      <c r="AO107" s="490"/>
      <c r="AP107" s="490"/>
      <c r="AQ107" s="490"/>
      <c r="AR107" s="491"/>
      <c r="AS107" s="1313"/>
      <c r="AT107" s="1313"/>
      <c r="AU107" s="1313"/>
      <c r="AV107" s="1313"/>
      <c r="AW107" s="1313"/>
      <c r="AX107" s="1313"/>
      <c r="AY107" s="1313"/>
      <c r="AZ107" s="1313"/>
      <c r="BA107" s="1313"/>
      <c r="BB107" s="1313"/>
      <c r="BC107" s="1313"/>
      <c r="BD107" s="1208"/>
      <c r="BE107" s="1208"/>
      <c r="BF107" s="1208"/>
      <c r="BG107" s="1208"/>
      <c r="BH107" s="1208"/>
      <c r="BI107" s="1208"/>
      <c r="BJ107" s="1208"/>
      <c r="BK107" s="1208"/>
      <c r="BL107" s="1208"/>
      <c r="BM107" s="1313"/>
      <c r="BN107" s="1313"/>
      <c r="BO107" s="1313"/>
      <c r="BP107" s="1313"/>
      <c r="BQ107" s="1313"/>
      <c r="BR107" s="1313"/>
      <c r="BS107" s="1313"/>
      <c r="BT107" s="1313"/>
      <c r="BU107" s="1313"/>
      <c r="BV107" s="1313"/>
      <c r="BW107" s="1313"/>
      <c r="BX107" s="1208"/>
      <c r="BY107" s="1208"/>
      <c r="BZ107" s="1208"/>
      <c r="CA107" s="1208"/>
      <c r="CB107" s="1208"/>
      <c r="CC107" s="1208"/>
      <c r="CD107" s="1208"/>
      <c r="CE107" s="1208"/>
      <c r="CF107" s="1208"/>
      <c r="CG107" s="1208"/>
      <c r="CH107" s="1208"/>
      <c r="CI107" s="1208"/>
      <c r="CJ107" s="1208"/>
      <c r="CK107" s="1208"/>
      <c r="CL107" s="1208"/>
      <c r="CM107" s="1208"/>
      <c r="CN107" s="1208"/>
      <c r="CO107" s="1208"/>
      <c r="CP107" s="1208"/>
      <c r="CQ107" s="1208"/>
      <c r="CR107" s="1208"/>
      <c r="CS107" s="1208"/>
      <c r="CT107" s="1208"/>
      <c r="CU107" s="1208"/>
      <c r="CV107" s="1208"/>
      <c r="CW107" s="1208"/>
      <c r="CX107" s="1208"/>
      <c r="CY107" s="1208"/>
      <c r="CZ107" s="1208"/>
      <c r="DA107" s="1208"/>
      <c r="DB107" s="1208"/>
      <c r="DC107" s="1208"/>
      <c r="DD107" s="1208"/>
      <c r="DE107" s="477"/>
    </row>
    <row r="108" spans="1:117" ht="12.75">
      <c r="A108" s="490"/>
      <c r="B108" s="490"/>
      <c r="C108" s="490"/>
      <c r="D108" s="490"/>
      <c r="E108" s="490"/>
      <c r="F108" s="490"/>
      <c r="G108" s="490"/>
      <c r="H108" s="490"/>
      <c r="I108" s="490"/>
      <c r="J108" s="490"/>
      <c r="K108" s="490"/>
      <c r="L108" s="490"/>
      <c r="M108" s="490"/>
      <c r="N108" s="490"/>
      <c r="O108" s="490"/>
      <c r="P108" s="490"/>
      <c r="Q108" s="490"/>
      <c r="R108" s="490"/>
      <c r="S108" s="490"/>
      <c r="T108" s="490"/>
      <c r="U108" s="490"/>
      <c r="V108" s="490"/>
      <c r="W108" s="490"/>
      <c r="X108" s="490"/>
      <c r="Y108" s="490"/>
      <c r="Z108" s="490"/>
      <c r="AA108" s="490"/>
      <c r="AB108" s="490"/>
      <c r="AC108" s="490"/>
      <c r="AD108" s="490"/>
      <c r="AE108" s="490"/>
      <c r="AF108" s="490"/>
      <c r="AG108" s="490"/>
      <c r="AH108" s="490"/>
      <c r="AI108" s="490"/>
      <c r="AJ108" s="490"/>
      <c r="AK108" s="490"/>
      <c r="AL108" s="490"/>
      <c r="AM108" s="490"/>
      <c r="AN108" s="490"/>
      <c r="AO108" s="490"/>
      <c r="AP108" s="490"/>
      <c r="AQ108" s="490"/>
      <c r="AR108" s="491"/>
      <c r="AS108" s="1313"/>
      <c r="AT108" s="1313"/>
      <c r="AU108" s="1313"/>
      <c r="AV108" s="1313"/>
      <c r="AW108" s="1313"/>
      <c r="AX108" s="1313"/>
      <c r="AY108" s="1313"/>
      <c r="AZ108" s="1313"/>
      <c r="BA108" s="1313"/>
      <c r="BB108" s="1313"/>
      <c r="BC108" s="1313"/>
      <c r="BD108" s="1208"/>
      <c r="BE108" s="1208"/>
      <c r="BF108" s="1208"/>
      <c r="BG108" s="1208"/>
      <c r="BH108" s="1208"/>
      <c r="BI108" s="1208"/>
      <c r="BJ108" s="1208"/>
      <c r="BK108" s="1208"/>
      <c r="BL108" s="1208"/>
      <c r="BM108" s="1313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  <c r="BX108" s="1208"/>
      <c r="BY108" s="1208"/>
      <c r="BZ108" s="1208"/>
      <c r="CA108" s="1208"/>
      <c r="CB108" s="1208"/>
      <c r="CC108" s="1208"/>
      <c r="CD108" s="1208"/>
      <c r="CE108" s="1208"/>
      <c r="CF108" s="1208"/>
      <c r="CG108" s="1208"/>
      <c r="CH108" s="1208"/>
      <c r="CI108" s="1208"/>
      <c r="CJ108" s="1208"/>
      <c r="CK108" s="1208"/>
      <c r="CL108" s="1208"/>
      <c r="CM108" s="1208"/>
      <c r="CN108" s="1208"/>
      <c r="CO108" s="1208"/>
      <c r="CP108" s="1208"/>
      <c r="CQ108" s="1208"/>
      <c r="CR108" s="1208"/>
      <c r="CS108" s="1208"/>
      <c r="CT108" s="1208"/>
      <c r="CU108" s="1208"/>
      <c r="CV108" s="1208"/>
      <c r="CW108" s="1208"/>
      <c r="CX108" s="1208"/>
      <c r="CY108" s="1208"/>
      <c r="CZ108" s="1208"/>
      <c r="DA108" s="1208"/>
      <c r="DB108" s="1208"/>
      <c r="DC108" s="1208"/>
      <c r="DD108" s="1208"/>
      <c r="DE108" s="477"/>
    </row>
    <row r="109" spans="1:117" ht="12.75">
      <c r="DE109" s="477"/>
    </row>
    <row r="110" spans="1:117" ht="12.75">
      <c r="A110" s="1" t="s">
        <v>191</v>
      </c>
      <c r="R110" s="1160"/>
      <c r="S110" s="1160"/>
      <c r="T110" s="1160"/>
      <c r="U110" s="1160"/>
      <c r="V110" s="1160"/>
      <c r="W110" s="1160"/>
      <c r="X110" s="1160"/>
      <c r="Y110" s="1160"/>
      <c r="Z110" s="1160"/>
      <c r="AA110" s="1160"/>
      <c r="AB110" s="1160"/>
      <c r="AC110" s="1160"/>
      <c r="AF110" s="1322" t="e">
        <f>U16</f>
        <v>#N/A</v>
      </c>
      <c r="AG110" s="1323"/>
      <c r="AH110" s="1323"/>
      <c r="AI110" s="1323"/>
      <c r="AJ110" s="1323"/>
      <c r="AK110" s="1323"/>
      <c r="AL110" s="1323"/>
      <c r="AM110" s="1323"/>
      <c r="AN110" s="1323"/>
      <c r="AO110" s="1323"/>
      <c r="AP110" s="1323"/>
      <c r="AQ110" s="1323"/>
      <c r="AR110" s="1323"/>
      <c r="AS110" s="1323"/>
      <c r="AT110" s="1323"/>
      <c r="AU110" s="1323"/>
      <c r="AV110" s="1323"/>
      <c r="AW110" s="1323"/>
      <c r="AX110" s="1323"/>
      <c r="AY110" s="1323"/>
      <c r="AZ110" s="1323"/>
      <c r="BA110" s="1323"/>
      <c r="BB110" s="1323"/>
      <c r="BC110" s="1323"/>
      <c r="BD110" s="1323"/>
      <c r="BE110" s="1323"/>
      <c r="BF110" s="1323"/>
      <c r="BG110" s="1323"/>
      <c r="BH110" s="1323"/>
      <c r="DE110" s="477"/>
    </row>
    <row r="111" spans="1:117" ht="12.75">
      <c r="R111" s="1174" t="s">
        <v>5</v>
      </c>
      <c r="S111" s="1174"/>
      <c r="T111" s="1174"/>
      <c r="U111" s="1174"/>
      <c r="V111" s="1174"/>
      <c r="W111" s="1174"/>
      <c r="X111" s="1174"/>
      <c r="Y111" s="1174"/>
      <c r="Z111" s="1174"/>
      <c r="AA111" s="1174"/>
      <c r="AB111" s="1174"/>
      <c r="AC111" s="1174"/>
      <c r="AD111" s="2"/>
      <c r="AF111" s="1174" t="s">
        <v>6</v>
      </c>
      <c r="AG111" s="1174"/>
      <c r="AH111" s="1174"/>
      <c r="AI111" s="1174"/>
      <c r="AJ111" s="1174"/>
      <c r="AK111" s="1174"/>
      <c r="AL111" s="1174"/>
      <c r="AM111" s="1174"/>
      <c r="AN111" s="1174"/>
      <c r="AO111" s="1174"/>
      <c r="AP111" s="1174"/>
      <c r="AQ111" s="1174"/>
      <c r="AR111" s="1174"/>
      <c r="AS111" s="1174"/>
      <c r="AT111" s="1174"/>
      <c r="AU111" s="1174"/>
      <c r="AV111" s="1174"/>
      <c r="AW111" s="1174"/>
      <c r="AX111" s="1174"/>
      <c r="AY111" s="1174"/>
      <c r="AZ111" s="1174"/>
      <c r="BA111" s="1174"/>
      <c r="BB111" s="1174"/>
      <c r="BC111" s="1174"/>
      <c r="BD111" s="1174"/>
      <c r="BE111" s="1174"/>
      <c r="BF111" s="1174"/>
      <c r="BG111" s="1174"/>
      <c r="BH111" s="1174"/>
      <c r="DE111" s="477"/>
    </row>
    <row r="112" spans="1:117">
      <c r="DM112" s="585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AS106:BC106"/>
    <mergeCell ref="BM106:BW106"/>
    <mergeCell ref="BX106:CF106"/>
    <mergeCell ref="BD107:BL107"/>
    <mergeCell ref="BM107:BW107"/>
    <mergeCell ref="BD106:BL106"/>
    <mergeCell ref="R110:AC110"/>
    <mergeCell ref="CS106:DD106"/>
    <mergeCell ref="BM105:BW105"/>
    <mergeCell ref="BX105:CF105"/>
    <mergeCell ref="CG105:CR105"/>
    <mergeCell ref="CS105:DD105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F87:L87"/>
    <mergeCell ref="M87:T87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BD83:BL83"/>
    <mergeCell ref="BM83:BW83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F79:L79"/>
    <mergeCell ref="M79:T79"/>
    <mergeCell ref="U79:AR79"/>
    <mergeCell ref="AS79:BC79"/>
    <mergeCell ref="BD79:BL79"/>
    <mergeCell ref="CS79:DD79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5:E75"/>
    <mergeCell ref="F75:L75"/>
    <mergeCell ref="M75:T75"/>
    <mergeCell ref="U75:AR75"/>
    <mergeCell ref="A76:E76"/>
    <mergeCell ref="F76:L76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78:E78"/>
    <mergeCell ref="F78:L78"/>
    <mergeCell ref="M78:T78"/>
    <mergeCell ref="U78:AR78"/>
    <mergeCell ref="CS76:DD76"/>
    <mergeCell ref="BX76:CF76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36:U36"/>
    <mergeCell ref="AE38:AI38"/>
    <mergeCell ref="A35:U35"/>
    <mergeCell ref="V36:AF36"/>
    <mergeCell ref="AG36:AQ36"/>
    <mergeCell ref="V35:AF35"/>
    <mergeCell ref="AG35:AQ35"/>
    <mergeCell ref="A38:K38"/>
    <mergeCell ref="L38:P38"/>
    <mergeCell ref="Q38:AD38"/>
    <mergeCell ref="AJ38:AQ38"/>
    <mergeCell ref="AS34:BP34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48180" priority="3" stopIfTrue="1">
      <formula>OR($A$76:$BC$85="",$A$76:$BC$85=0)</formula>
    </cfRule>
  </conditionalFormatting>
  <conditionalFormatting sqref="BM76:BW85">
    <cfRule type="expression" dxfId="48179" priority="2" stopIfTrue="1">
      <formula>OR($BM$76:$BW$85="",$BM$76:$BW$85=0)</formula>
    </cfRule>
  </conditionalFormatting>
  <conditionalFormatting sqref="AA11:AE11 AI11:AZ11 BE11:BH11">
    <cfRule type="expression" dxfId="48178" priority="1" stopIfTrue="1">
      <formula>IF(OR($AA$11="",$AI$11="",$BE$11=""),TRUE,FALSE)</formula>
    </cfRule>
  </conditionalFormatting>
  <dataValidations count="2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A11:AE11 AI11:AZ11 BE11:BH11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14" workbookViewId="0">
      <selection activeCell="I30" sqref="I30"/>
    </sheetView>
  </sheetViews>
  <sheetFormatPr defaultRowHeight="15"/>
  <cols>
    <col min="1" max="1" width="5.28515625" style="241" customWidth="1"/>
    <col min="2" max="2" width="36.140625" style="241" customWidth="1"/>
    <col min="3" max="3" width="12.5703125" style="241" customWidth="1"/>
    <col min="4" max="5" width="10.28515625" style="241" bestFit="1" customWidth="1"/>
    <col min="6" max="6" width="12.5703125" style="241" customWidth="1"/>
    <col min="7" max="7" width="15.42578125" style="241" customWidth="1"/>
    <col min="8" max="8" width="10.28515625" style="241" bestFit="1" customWidth="1"/>
    <col min="9" max="9" width="42" style="241" customWidth="1"/>
    <col min="10" max="10" width="14.85546875" style="575" customWidth="1"/>
    <col min="11" max="11" width="16.140625" style="575" customWidth="1"/>
    <col min="12" max="14" width="9.140625" style="575"/>
    <col min="15" max="15" width="21" style="241" customWidth="1"/>
    <col min="16" max="16384" width="9.140625" style="241"/>
  </cols>
  <sheetData>
    <row r="1" spans="1:43">
      <c r="A1" s="509"/>
      <c r="B1" s="342" t="s">
        <v>856</v>
      </c>
      <c r="C1" s="241">
        <v>0</v>
      </c>
      <c r="J1" s="463"/>
      <c r="K1" s="463"/>
      <c r="L1" s="463"/>
      <c r="M1" s="463"/>
      <c r="N1" s="463"/>
      <c r="O1" s="461"/>
      <c r="P1" s="461"/>
      <c r="W1" s="241" t="s">
        <v>1111</v>
      </c>
      <c r="AQ1" s="509"/>
    </row>
    <row r="2" spans="1:43">
      <c r="A2" s="509"/>
      <c r="J2" s="463"/>
      <c r="K2" s="463"/>
      <c r="L2" s="463"/>
      <c r="M2" s="463"/>
      <c r="N2" s="463"/>
      <c r="O2" s="461"/>
      <c r="P2" s="461"/>
    </row>
    <row r="3" spans="1:43">
      <c r="A3" s="1325" t="s">
        <v>848</v>
      </c>
      <c r="B3" s="1325" t="s">
        <v>849</v>
      </c>
      <c r="C3" s="1324" t="s">
        <v>853</v>
      </c>
      <c r="D3" s="1324"/>
      <c r="E3" s="1324"/>
      <c r="F3" s="1324" t="s">
        <v>854</v>
      </c>
      <c r="G3" s="1324"/>
      <c r="H3" s="1324"/>
      <c r="I3" s="1325" t="s">
        <v>852</v>
      </c>
      <c r="J3" s="1326" t="s">
        <v>855</v>
      </c>
      <c r="K3" s="463"/>
      <c r="L3" s="463"/>
      <c r="M3" s="463"/>
      <c r="N3" s="463"/>
      <c r="O3" s="461"/>
      <c r="P3" s="461"/>
    </row>
    <row r="4" spans="1:43">
      <c r="A4" s="1325"/>
      <c r="B4" s="1325"/>
      <c r="C4" s="378" t="s">
        <v>198</v>
      </c>
      <c r="D4" s="378" t="s">
        <v>173</v>
      </c>
      <c r="E4" s="378" t="s">
        <v>851</v>
      </c>
      <c r="F4" s="378" t="s">
        <v>796</v>
      </c>
      <c r="G4" s="378" t="s">
        <v>173</v>
      </c>
      <c r="H4" s="378" t="s">
        <v>851</v>
      </c>
      <c r="I4" s="1325"/>
      <c r="J4" s="1326"/>
      <c r="K4" s="463"/>
      <c r="L4" s="463"/>
      <c r="M4" s="463"/>
      <c r="N4" s="463"/>
      <c r="O4" s="461"/>
      <c r="P4" s="461"/>
      <c r="W4" s="241" t="s">
        <v>1112</v>
      </c>
      <c r="Y4" s="241">
        <v>1</v>
      </c>
      <c r="Z4" s="241">
        <v>2</v>
      </c>
      <c r="AA4" s="241">
        <v>3</v>
      </c>
      <c r="AB4" s="241">
        <v>4</v>
      </c>
      <c r="AC4" s="241">
        <v>5</v>
      </c>
      <c r="AD4" s="241">
        <v>6</v>
      </c>
      <c r="AE4" s="241">
        <v>7</v>
      </c>
      <c r="AF4" s="241">
        <v>8</v>
      </c>
      <c r="AG4" s="241">
        <v>9</v>
      </c>
      <c r="AH4" s="241">
        <v>10</v>
      </c>
      <c r="AI4" s="241">
        <v>11</v>
      </c>
      <c r="AJ4" s="241">
        <v>12</v>
      </c>
      <c r="AK4" s="241">
        <v>13</v>
      </c>
      <c r="AL4" s="241">
        <v>14</v>
      </c>
      <c r="AM4" s="241">
        <v>15</v>
      </c>
      <c r="AN4" s="241">
        <v>16</v>
      </c>
      <c r="AO4" s="241">
        <v>17</v>
      </c>
      <c r="AP4" s="241">
        <v>18</v>
      </c>
      <c r="AQ4" s="241">
        <v>19</v>
      </c>
    </row>
    <row r="5" spans="1:43" ht="30">
      <c r="A5" s="470"/>
      <c r="B5" s="337" t="s">
        <v>850</v>
      </c>
      <c r="C5" s="338">
        <f ca="1">IF(ISERROR('Платежная ведомость ОКУД'!$BT$44),0,'Платежная ведомость ОКУД'!$BT$44)</f>
        <v>0</v>
      </c>
      <c r="D5" s="339">
        <f>I55</f>
        <v>0</v>
      </c>
      <c r="E5" s="340">
        <f>'Платежная ведомость ОКУД'!$BB$9</f>
        <v>0</v>
      </c>
      <c r="F5" s="338"/>
      <c r="G5" s="339"/>
      <c r="H5" s="340"/>
      <c r="I5" s="510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65">
        <f ca="1">IF(C5&gt;0,ROW(J5),0)</f>
        <v>0</v>
      </c>
      <c r="K5" s="463">
        <f ca="1">IF(J$5=0,J6,J5)</f>
        <v>0</v>
      </c>
      <c r="L5" s="463">
        <f t="shared" ref="L5:T6" ca="1" si="0">IF(K$5=0,K6,K5)</f>
        <v>0</v>
      </c>
      <c r="M5" s="463">
        <f t="shared" ca="1" si="0"/>
        <v>0</v>
      </c>
      <c r="N5" s="463">
        <f t="shared" ca="1" si="0"/>
        <v>0</v>
      </c>
      <c r="O5" s="463">
        <f t="shared" ca="1" si="0"/>
        <v>0</v>
      </c>
      <c r="P5" s="463">
        <f t="shared" ca="1" si="0"/>
        <v>0</v>
      </c>
      <c r="Q5" s="463">
        <f t="shared" ca="1" si="0"/>
        <v>0</v>
      </c>
      <c r="R5" s="463">
        <f t="shared" ca="1" si="0"/>
        <v>0</v>
      </c>
      <c r="S5" s="463">
        <f t="shared" ca="1" si="0"/>
        <v>0</v>
      </c>
      <c r="T5" s="463">
        <f t="shared" ca="1" si="0"/>
        <v>0</v>
      </c>
      <c r="W5" s="241">
        <f>H31</f>
        <v>0</v>
      </c>
      <c r="X5" s="578">
        <f>IF(W5&lt;&gt;0,ROW(W5),0)</f>
        <v>0</v>
      </c>
      <c r="Y5" s="578">
        <f>IF(X5&lt;&gt;0,X5,0)</f>
        <v>0</v>
      </c>
      <c r="Z5" s="578">
        <v>0</v>
      </c>
      <c r="AA5" s="578">
        <v>0</v>
      </c>
      <c r="AB5" s="578">
        <v>0</v>
      </c>
      <c r="AC5" s="578">
        <v>0</v>
      </c>
      <c r="AD5" s="578">
        <v>0</v>
      </c>
      <c r="AE5" s="578">
        <v>0</v>
      </c>
      <c r="AF5" s="578">
        <v>0</v>
      </c>
      <c r="AG5" s="578">
        <v>0</v>
      </c>
      <c r="AH5" s="578">
        <v>0</v>
      </c>
      <c r="AI5" s="578">
        <v>0</v>
      </c>
      <c r="AJ5" s="578">
        <v>0</v>
      </c>
      <c r="AK5" s="578">
        <v>0</v>
      </c>
      <c r="AL5" s="578">
        <v>0</v>
      </c>
      <c r="AM5" s="578">
        <v>0</v>
      </c>
      <c r="AN5" s="578">
        <v>0</v>
      </c>
      <c r="AO5" s="578">
        <v>0</v>
      </c>
      <c r="AP5" s="578">
        <v>0</v>
      </c>
      <c r="AQ5" s="578">
        <v>0</v>
      </c>
    </row>
    <row r="6" spans="1:43" ht="60" customHeight="1">
      <c r="A6" s="470" t="str">
        <f ca="1">IF(G96=0,"",G96)</f>
        <v xml:space="preserve"> </v>
      </c>
      <c r="B6" s="337" t="s">
        <v>1099</v>
      </c>
      <c r="C6" s="338">
        <f>'Аренда ТС'!$AF$274</f>
        <v>0</v>
      </c>
      <c r="D6" s="339">
        <f t="shared" ref="D6:D14" si="1">I56</f>
        <v>0</v>
      </c>
      <c r="E6" s="339">
        <f>'Аренда ТС'!$AA$256</f>
        <v>0</v>
      </c>
      <c r="F6" s="511" t="str">
        <f>IF('Аренда ТС'!$I$16="","",'Аренда ТС'!$I$16)</f>
        <v/>
      </c>
      <c r="G6" s="566" t="str">
        <f>IF('Аренда ТС'!$J$5&amp;"."&amp;'Аренда ТС'!$O$5&amp;"."&amp;'Аренда ТС'!$AK$5="..","",'Аренда ТС'!$J$5&amp;"."&amp;B67&amp;"."&amp;'Аренда ТС'!$AK$5)</f>
        <v/>
      </c>
      <c r="H6" s="339">
        <f>'Аренда ТС'!$I$4</f>
        <v>0</v>
      </c>
      <c r="I6" s="510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65">
        <f t="shared" ref="J6:J14" si="2">IF(C6&gt;0,ROW(J6),0)</f>
        <v>0</v>
      </c>
      <c r="K6" s="463">
        <f ca="1">IF(J$5=0,J7,J6)</f>
        <v>0</v>
      </c>
      <c r="L6" s="463">
        <f t="shared" ca="1" si="0"/>
        <v>0</v>
      </c>
      <c r="M6" s="463">
        <f t="shared" ca="1" si="0"/>
        <v>0</v>
      </c>
      <c r="N6" s="463">
        <f t="shared" ca="1" si="0"/>
        <v>0</v>
      </c>
      <c r="O6" s="463">
        <f t="shared" ca="1" si="0"/>
        <v>0</v>
      </c>
      <c r="P6" s="463">
        <f t="shared" ca="1" si="0"/>
        <v>0</v>
      </c>
      <c r="Q6" s="463">
        <f t="shared" ca="1" si="0"/>
        <v>0</v>
      </c>
      <c r="R6" s="463">
        <f t="shared" ca="1" si="0"/>
        <v>0</v>
      </c>
      <c r="S6" s="463">
        <f t="shared" ca="1" si="0"/>
        <v>0</v>
      </c>
      <c r="T6" s="463">
        <f t="shared" ca="1" si="0"/>
        <v>0</v>
      </c>
      <c r="W6" s="241">
        <f t="shared" ref="W6:W23" si="3">H32</f>
        <v>0</v>
      </c>
      <c r="X6" s="578">
        <f t="shared" ref="X6:X23" si="4">IF(W6&lt;&gt;0,ROW(W6),0)</f>
        <v>0</v>
      </c>
      <c r="Y6" s="578">
        <f>IF(AND(SUM($Y$5:Y5)=0,X6&lt;&gt;0),X6,0)</f>
        <v>0</v>
      </c>
      <c r="Z6" s="578">
        <f>IF(AND(SUM(Z$5:Z5)=0,$X6&lt;&gt;0,SUM($X$5:$X5)=SUM($Y$25:Y$25)),$X6,0)</f>
        <v>0</v>
      </c>
      <c r="AA6" s="578">
        <f>IF(AND(SUM(AA$5:AA5)=0,$X6&lt;&gt;0,SUM($X$5:$X5)=SUM($Y$25:Z$25)),$X6,0)</f>
        <v>0</v>
      </c>
      <c r="AB6" s="578">
        <f>IF(AND(SUM(AB$5:AB5)=0,$X6&lt;&gt;0,SUM($X$5:$X5)=SUM($Y$25:AA$25)),$X6,0)</f>
        <v>0</v>
      </c>
      <c r="AC6" s="578">
        <f>IF(AND(SUM(AC$5:AC5)=0,$X6&lt;&gt;0,SUM($X$5:$X5)=SUM($Y$25:AB$25)),$X6,0)</f>
        <v>0</v>
      </c>
      <c r="AD6" s="578">
        <f>IF(AND(SUM(AD$5:AD5)=0,$X6&lt;&gt;0,SUM($X$5:$X5)=SUM($Y$25:AC$25)),$X6,0)</f>
        <v>0</v>
      </c>
      <c r="AE6" s="578">
        <f>IF(AND(SUM(AE$5:AE5)=0,$X6&lt;&gt;0,SUM($X$5:$X5)=SUM($Y$25:AD$25)),$X6,0)</f>
        <v>0</v>
      </c>
      <c r="AF6" s="578">
        <f>IF(AND(SUM(AF$5:AF5)=0,$X6&lt;&gt;0,SUM($X$5:$X5)=SUM($Y$25:AE$25)),$X6,0)</f>
        <v>0</v>
      </c>
      <c r="AG6" s="578">
        <f>IF(AND(SUM(AG$5:AG5)=0,$X6&lt;&gt;0,SUM($X$5:$X5)=SUM($Y$25:AF$25)),$X6,0)</f>
        <v>0</v>
      </c>
      <c r="AH6" s="578">
        <f>IF(AND(SUM(AH$5:AH5)=0,$X6&lt;&gt;0,SUM($X$5:$X5)=SUM($Y$25:AG$25)),$X6,0)</f>
        <v>0</v>
      </c>
      <c r="AI6" s="578">
        <f>IF(AND(SUM(AI$5:AI5)=0,$X6&lt;&gt;0,SUM($X$5:$X5)=SUM($Y$25:AH$25)),$X6,0)</f>
        <v>0</v>
      </c>
      <c r="AJ6" s="578">
        <f>IF(AND(SUM(AJ$5:AJ5)=0,$X6&lt;&gt;0,SUM($X$5:$X5)=SUM($Y$25:AI$25)),$X6,0)</f>
        <v>0</v>
      </c>
      <c r="AK6" s="578">
        <f>IF(AND(SUM(AK$5:AK5)=0,$X6&lt;&gt;0,SUM($X$5:$X5)=SUM($Y$25:AJ$25)),$X6,0)</f>
        <v>0</v>
      </c>
      <c r="AL6" s="578">
        <f>IF(AND(SUM(AL$5:AL5)=0,$X6&lt;&gt;0,SUM($X$5:$X5)=SUM($Y$25:AK$25)),$X6,0)</f>
        <v>0</v>
      </c>
      <c r="AM6" s="578">
        <f>IF(AND(SUM(AM$5:AM5)=0,$X6&lt;&gt;0,SUM($X$5:$X5)=SUM($Y$25:AL$25)),$X6,0)</f>
        <v>0</v>
      </c>
      <c r="AN6" s="578">
        <f>IF(AND(SUM(AN$5:AN5)=0,$X6&lt;&gt;0,SUM($X$5:$X5)=SUM($Y$25:AM$25)),$X6,0)</f>
        <v>0</v>
      </c>
      <c r="AO6" s="578">
        <f>IF(AND(SUM(AO$5:AO5)=0,$X6&lt;&gt;0,SUM($X$5:$X5)=SUM($Y$25:AN$25)),$X6,0)</f>
        <v>0</v>
      </c>
      <c r="AP6" s="578">
        <f>IF(AND(SUM(AP$5:AP5)=0,$X6&lt;&gt;0,SUM($X$5:$X5)=SUM($Y$25:AO$25)),$X6,0)</f>
        <v>0</v>
      </c>
      <c r="AQ6" s="578">
        <f>IF(AND(SUM(AQ$5:AQ5)=0,$X6&lt;&gt;0,SUM($X$5:$X5)=SUM($Y$25:AP$25)),$X6,0)</f>
        <v>0</v>
      </c>
    </row>
    <row r="7" spans="1:43" ht="45">
      <c r="A7" s="470" t="str">
        <f t="shared" ref="A7:A14" ca="1" si="5">IF(G97=0,"",G97)</f>
        <v xml:space="preserve"> </v>
      </c>
      <c r="B7" s="337" t="s">
        <v>1099</v>
      </c>
      <c r="C7" s="338">
        <f>'Аренда ТС'!$CB$274</f>
        <v>0</v>
      </c>
      <c r="D7" s="339">
        <f t="shared" si="1"/>
        <v>0</v>
      </c>
      <c r="E7" s="339">
        <f>'Аренда ТС'!$BW$256</f>
        <v>0</v>
      </c>
      <c r="F7" s="511" t="str">
        <f>IF('Аренда ТС'!$BE$16="","",'Аренда ТС'!$BE$16)</f>
        <v/>
      </c>
      <c r="G7" s="566" t="str">
        <f>IF('Аренда ТС'!$BF$5&amp;"."&amp;'Аренда ТС'!$BK$5&amp;"."&amp;'Аренда ТС'!$CG$5="..","",'Аренда ТС'!$BF$5&amp;"."&amp;B68&amp;"."&amp;'Аренда ТС'!$CG$5)</f>
        <v/>
      </c>
      <c r="H7" s="339">
        <f>'Аренда ТС'!$BE$4</f>
        <v>0</v>
      </c>
      <c r="I7" s="510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65">
        <f t="shared" si="2"/>
        <v>0</v>
      </c>
      <c r="K7" s="463">
        <f t="shared" ref="K7:T14" ca="1" si="6">IF(J$5=0,J8,J7)</f>
        <v>0</v>
      </c>
      <c r="L7" s="463">
        <f t="shared" ca="1" si="6"/>
        <v>0</v>
      </c>
      <c r="M7" s="463">
        <f t="shared" ca="1" si="6"/>
        <v>0</v>
      </c>
      <c r="N7" s="463">
        <f t="shared" ca="1" si="6"/>
        <v>0</v>
      </c>
      <c r="O7" s="463">
        <f t="shared" ca="1" si="6"/>
        <v>0</v>
      </c>
      <c r="P7" s="463">
        <f t="shared" ca="1" si="6"/>
        <v>0</v>
      </c>
      <c r="Q7" s="463">
        <f t="shared" ca="1" si="6"/>
        <v>0</v>
      </c>
      <c r="R7" s="463">
        <f t="shared" ca="1" si="6"/>
        <v>0</v>
      </c>
      <c r="S7" s="463">
        <f t="shared" ca="1" si="6"/>
        <v>0</v>
      </c>
      <c r="T7" s="463">
        <f t="shared" ca="1" si="6"/>
        <v>0</v>
      </c>
      <c r="W7" s="241">
        <f t="shared" si="3"/>
        <v>0</v>
      </c>
      <c r="X7" s="578">
        <f t="shared" si="4"/>
        <v>0</v>
      </c>
      <c r="Y7" s="578">
        <f>IF(AND(SUM($Y$5:Y6)=0,X7&lt;&gt;0),X7,0)</f>
        <v>0</v>
      </c>
      <c r="Z7" s="578">
        <f>IF(AND(SUM($Z$5:Z6)=0,$X7&lt;&gt;0,SUM($X$5:X6)=Y$25),$X7,0)</f>
        <v>0</v>
      </c>
      <c r="AA7" s="578">
        <f>IF(AND(SUM(AA$5:AA6)=0,$X7&lt;&gt;0,SUM($X$5:$X6)=SUM($Y$25:Z$25)),$X7,0)</f>
        <v>0</v>
      </c>
      <c r="AB7" s="578">
        <f>IF(AND(SUM(AB$5:AB6)=0,$X7&lt;&gt;0,SUM($X$5:$X6)=SUM($Y$25:AA$25)),$X7,0)</f>
        <v>0</v>
      </c>
      <c r="AC7" s="578">
        <f>IF(AND(SUM(AC$5:AC6)=0,$X7&lt;&gt;0,SUM($X$5:$X6)=SUM($Y$25:AB$25)),$X7,0)</f>
        <v>0</v>
      </c>
      <c r="AD7" s="578">
        <f>IF(AND(SUM(AD$5:AD6)=0,$X7&lt;&gt;0,SUM($X$5:$X6)=SUM($Y$25:AC$25)),$X7,0)</f>
        <v>0</v>
      </c>
      <c r="AE7" s="578">
        <f>IF(AND(SUM(AE$5:AE6)=0,$X7&lt;&gt;0,SUM($X$5:$X6)=SUM($Y$25:AD$25)),$X7,0)</f>
        <v>0</v>
      </c>
      <c r="AF7" s="578">
        <f>IF(AND(SUM(AF$5:AF6)=0,$X7&lt;&gt;0,SUM($X$5:$X6)=SUM($Y$25:AE$25)),$X7,0)</f>
        <v>0</v>
      </c>
      <c r="AG7" s="578">
        <f>IF(AND(SUM(AG$5:AG6)=0,$X7&lt;&gt;0,SUM($X$5:$X6)=SUM($Y$25:AF$25)),$X7,0)</f>
        <v>0</v>
      </c>
      <c r="AH7" s="578">
        <f>IF(AND(SUM(AH$5:AH6)=0,$X7&lt;&gt;0,SUM($X$5:$X6)=SUM($Y$25:AG$25)),$X7,0)</f>
        <v>0</v>
      </c>
      <c r="AI7" s="578">
        <f>IF(AND(SUM(AI$5:AI6)=0,$X7&lt;&gt;0,SUM($X$5:$X6)=SUM($Y$25:AH$25)),$X7,0)</f>
        <v>0</v>
      </c>
      <c r="AJ7" s="578">
        <f>IF(AND(SUM(AJ$5:AJ6)=0,$X7&lt;&gt;0,SUM($X$5:$X6)=SUM($Y$25:AI$25)),$X7,0)</f>
        <v>0</v>
      </c>
      <c r="AK7" s="578">
        <f>IF(AND(SUM(AK$5:AK6)=0,$X7&lt;&gt;0,SUM($X$5:$X6)=SUM($Y$25:AJ$25)),$X7,0)</f>
        <v>0</v>
      </c>
      <c r="AL7" s="578">
        <f>IF(AND(SUM(AL$5:AL6)=0,$X7&lt;&gt;0,SUM($X$5:$X6)=SUM($Y$25:AK$25)),$X7,0)</f>
        <v>0</v>
      </c>
      <c r="AM7" s="578">
        <f>IF(AND(SUM(AM$5:AM6)=0,$X7&lt;&gt;0,SUM($X$5:$X6)=SUM($Y$25:AL$25)),$X7,0)</f>
        <v>0</v>
      </c>
      <c r="AN7" s="578">
        <f>IF(AND(SUM(AN$5:AN6)=0,$X7&lt;&gt;0,SUM($X$5:$X6)=SUM($Y$25:AM$25)),$X7,0)</f>
        <v>0</v>
      </c>
      <c r="AO7" s="578">
        <f>IF(AND(SUM(AO$5:AO6)=0,$X7&lt;&gt;0,SUM($X$5:$X6)=SUM($Y$25:AN$25)),$X7,0)</f>
        <v>0</v>
      </c>
      <c r="AP7" s="578">
        <f>IF(AND(SUM(AP$5:AP6)=0,$X7&lt;&gt;0,SUM($X$5:$X6)=SUM($Y$25:AO$25)),$X7,0)</f>
        <v>0</v>
      </c>
      <c r="AQ7" s="578">
        <f>IF(AND(SUM(AQ$5:AQ6)=0,$X7&lt;&gt;0,SUM($X$5:$X6)=SUM($Y$25:AP$25)),$X7,0)</f>
        <v>0</v>
      </c>
    </row>
    <row r="8" spans="1:43" ht="45">
      <c r="A8" s="470" t="str">
        <f t="shared" ca="1" si="5"/>
        <v xml:space="preserve"> </v>
      </c>
      <c r="B8" s="337" t="s">
        <v>1099</v>
      </c>
      <c r="C8" s="338">
        <f>'Аренда ТС'!$DX$274</f>
        <v>0</v>
      </c>
      <c r="D8" s="339">
        <f t="shared" si="1"/>
        <v>0</v>
      </c>
      <c r="E8" s="339">
        <f>'Аренда ТС'!$DS$256</f>
        <v>0</v>
      </c>
      <c r="F8" s="511" t="str">
        <f>IF('Аренда ТС'!DA16="","",'Аренда ТС'!DA16)</f>
        <v/>
      </c>
      <c r="G8" s="566" t="str">
        <f>IF('Аренда ТС'!$DB$5&amp;"."&amp;'Аренда ТС'!$DG$5&amp;"."&amp;'Аренда ТС'!$EC$5="..","",'Аренда ТС'!$DB$5&amp;"."&amp;B69&amp;"."&amp;'Аренда ТС'!$EC$5)</f>
        <v/>
      </c>
      <c r="H8" s="339">
        <f>'Аренда ТС'!$DA$4</f>
        <v>0</v>
      </c>
      <c r="I8" s="510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65">
        <f t="shared" si="2"/>
        <v>0</v>
      </c>
      <c r="K8" s="463">
        <f t="shared" ca="1" si="6"/>
        <v>0</v>
      </c>
      <c r="L8" s="463">
        <f t="shared" ca="1" si="6"/>
        <v>0</v>
      </c>
      <c r="M8" s="463">
        <f t="shared" ca="1" si="6"/>
        <v>0</v>
      </c>
      <c r="N8" s="463">
        <f t="shared" ca="1" si="6"/>
        <v>0</v>
      </c>
      <c r="O8" s="463">
        <f t="shared" ca="1" si="6"/>
        <v>0</v>
      </c>
      <c r="P8" s="463">
        <f t="shared" ca="1" si="6"/>
        <v>0</v>
      </c>
      <c r="Q8" s="463">
        <f t="shared" ca="1" si="6"/>
        <v>0</v>
      </c>
      <c r="R8" s="463">
        <f t="shared" ca="1" si="6"/>
        <v>0</v>
      </c>
      <c r="S8" s="463">
        <f t="shared" ca="1" si="6"/>
        <v>0</v>
      </c>
      <c r="T8" s="463">
        <f t="shared" ca="1" si="6"/>
        <v>0</v>
      </c>
      <c r="W8" s="241">
        <f t="shared" si="3"/>
        <v>0</v>
      </c>
      <c r="X8" s="578">
        <f t="shared" si="4"/>
        <v>0</v>
      </c>
      <c r="Y8" s="578">
        <f>IF(AND(SUM($Y$5:Y7)=0,X8&lt;&gt;0),X8,0)</f>
        <v>0</v>
      </c>
      <c r="Z8" s="578">
        <f>IF(AND(SUM($Z$5:Z7)=0,$X8&lt;&gt;0,SUM($X$5:X7)=Y$25),$X8,0)</f>
        <v>0</v>
      </c>
      <c r="AA8" s="578">
        <f>IF(AND(SUM(AA$5:AA7)=0,$X8&lt;&gt;0,SUM($X$5:$X7)=SUM($Y$25:Z$25)),$X8,0)</f>
        <v>0</v>
      </c>
      <c r="AB8" s="578">
        <f>IF(AND(SUM(AB$5:AB7)=0,$X8&lt;&gt;0,SUM($X$5:$X7)=SUM($Y$25:AA$25)),$X8,0)</f>
        <v>0</v>
      </c>
      <c r="AC8" s="578">
        <f>IF(AND(SUM(AC$5:AC7)=0,$X8&lt;&gt;0,SUM($X$5:$X7)=SUM($Y$25:AB$25)),$X8,0)</f>
        <v>0</v>
      </c>
      <c r="AD8" s="578">
        <f>IF(AND(SUM(AD$5:AD7)=0,$X8&lt;&gt;0,SUM($X$5:$X7)=SUM($Y$25:AC$25)),$X8,0)</f>
        <v>0</v>
      </c>
      <c r="AE8" s="578">
        <f>IF(AND(SUM(AE$5:AE7)=0,$X8&lt;&gt;0,SUM($X$5:$X7)=SUM($Y$25:AD$25)),$X8,0)</f>
        <v>0</v>
      </c>
      <c r="AF8" s="578">
        <f>IF(AND(SUM(AF$5:AF7)=0,$X8&lt;&gt;0,SUM($X$5:$X7)=SUM($Y$25:AE$25)),$X8,0)</f>
        <v>0</v>
      </c>
      <c r="AG8" s="578">
        <f>IF(AND(SUM(AG$5:AG7)=0,$X8&lt;&gt;0,SUM($X$5:$X7)=SUM($Y$25:AF$25)),$X8,0)</f>
        <v>0</v>
      </c>
      <c r="AH8" s="578">
        <f>IF(AND(SUM(AH$5:AH7)=0,$X8&lt;&gt;0,SUM($X$5:$X7)=SUM($Y$25:AG$25)),$X8,0)</f>
        <v>0</v>
      </c>
      <c r="AI8" s="578">
        <f>IF(AND(SUM(AI$5:AI7)=0,$X8&lt;&gt;0,SUM($X$5:$X7)=SUM($Y$25:AH$25)),$X8,0)</f>
        <v>0</v>
      </c>
      <c r="AJ8" s="578">
        <f>IF(AND(SUM(AJ$5:AJ7)=0,$X8&lt;&gt;0,SUM($X$5:$X7)=SUM($Y$25:AI$25)),$X8,0)</f>
        <v>0</v>
      </c>
      <c r="AK8" s="578">
        <f>IF(AND(SUM(AK$5:AK7)=0,$X8&lt;&gt;0,SUM($X$5:$X7)=SUM($Y$25:AJ$25)),$X8,0)</f>
        <v>0</v>
      </c>
      <c r="AL8" s="578">
        <f>IF(AND(SUM(AL$5:AL7)=0,$X8&lt;&gt;0,SUM($X$5:$X7)=SUM($Y$25:AK$25)),$X8,0)</f>
        <v>0</v>
      </c>
      <c r="AM8" s="578">
        <f>IF(AND(SUM(AM$5:AM7)=0,$X8&lt;&gt;0,SUM($X$5:$X7)=SUM($Y$25:AL$25)),$X8,0)</f>
        <v>0</v>
      </c>
      <c r="AN8" s="578">
        <f>IF(AND(SUM(AN$5:AN7)=0,$X8&lt;&gt;0,SUM($X$5:$X7)=SUM($Y$25:AM$25)),$X8,0)</f>
        <v>0</v>
      </c>
      <c r="AO8" s="578">
        <f>IF(AND(SUM(AO$5:AO7)=0,$X8&lt;&gt;0,SUM($X$5:$X7)=SUM($Y$25:AN$25)),$X8,0)</f>
        <v>0</v>
      </c>
      <c r="AP8" s="578">
        <f>IF(AND(SUM(AP$5:AP7)=0,$X8&lt;&gt;0,SUM($X$5:$X7)=SUM($Y$25:AO$25)),$X8,0)</f>
        <v>0</v>
      </c>
      <c r="AQ8" s="578">
        <f>IF(AND(SUM(AQ$5:AQ7)=0,$X8&lt;&gt;0,SUM($X$5:$X7)=SUM($Y$25:AP$25)),$X8,0)</f>
        <v>0</v>
      </c>
    </row>
    <row r="9" spans="1:43" ht="30">
      <c r="A9" s="470" t="str">
        <f t="shared" ca="1" si="5"/>
        <v xml:space="preserve"> </v>
      </c>
      <c r="B9" s="337" t="s">
        <v>1100</v>
      </c>
      <c r="C9" s="338">
        <f>'Оказание услуг'!$AF$204</f>
        <v>0</v>
      </c>
      <c r="D9" s="339">
        <f t="shared" si="1"/>
        <v>0</v>
      </c>
      <c r="E9" s="339">
        <f>'Оказание услуг'!$AA$186</f>
        <v>0</v>
      </c>
      <c r="F9" s="458" t="str">
        <f>IF('Оказание услуг'!$I$16="","",'Оказание услуг'!$I$16)</f>
        <v/>
      </c>
      <c r="G9" s="458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77">
        <f>'Оказание услуг'!$I$4</f>
        <v>0</v>
      </c>
      <c r="I9" s="510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65">
        <f t="shared" si="2"/>
        <v>0</v>
      </c>
      <c r="K9" s="463">
        <f t="shared" ca="1" si="6"/>
        <v>0</v>
      </c>
      <c r="L9" s="463">
        <f t="shared" ca="1" si="6"/>
        <v>0</v>
      </c>
      <c r="M9" s="463">
        <f t="shared" ca="1" si="6"/>
        <v>0</v>
      </c>
      <c r="N9" s="463">
        <f t="shared" ca="1" si="6"/>
        <v>0</v>
      </c>
      <c r="O9" s="463">
        <f t="shared" ca="1" si="6"/>
        <v>0</v>
      </c>
      <c r="P9" s="463">
        <f t="shared" ca="1" si="6"/>
        <v>0</v>
      </c>
      <c r="Q9" s="463">
        <f t="shared" ca="1" si="6"/>
        <v>0</v>
      </c>
      <c r="R9" s="463">
        <f t="shared" ca="1" si="6"/>
        <v>0</v>
      </c>
      <c r="S9" s="463">
        <f t="shared" ca="1" si="6"/>
        <v>0</v>
      </c>
      <c r="T9" s="463">
        <f t="shared" ca="1" si="6"/>
        <v>0</v>
      </c>
      <c r="W9" s="241">
        <f t="shared" si="3"/>
        <v>0</v>
      </c>
      <c r="X9" s="578">
        <f t="shared" si="4"/>
        <v>0</v>
      </c>
      <c r="Y9" s="578">
        <f>IF(AND(SUM($Y$5:Y8)=0,X9&lt;&gt;0),X9,0)</f>
        <v>0</v>
      </c>
      <c r="Z9" s="578">
        <f>IF(AND(SUM($Z$5:Z8)=0,$X9&lt;&gt;0,SUM($X$5:X8)=Y$25),$X9,0)</f>
        <v>0</v>
      </c>
      <c r="AA9" s="578">
        <f>IF(AND(SUM(AA$5:AA8)=0,$X9&lt;&gt;0,SUM($X$5:$X8)=SUM($Y$25:Z$25)),$X9,0)</f>
        <v>0</v>
      </c>
      <c r="AB9" s="578">
        <f>IF(AND(SUM(AB$5:AB8)=0,$X9&lt;&gt;0,SUM($X$5:$X8)=SUM($Y$25:AA$25)),$X9,0)</f>
        <v>0</v>
      </c>
      <c r="AC9" s="578">
        <f>IF(AND(SUM(AC$5:AC8)=0,$X9&lt;&gt;0,SUM($X$5:$X8)=SUM($Y$25:AB$25)),$X9,0)</f>
        <v>0</v>
      </c>
      <c r="AD9" s="578">
        <f>IF(AND(SUM(AD$5:AD8)=0,$X9&lt;&gt;0,SUM($X$5:$X8)=SUM($Y$25:AC$25)),$X9,0)</f>
        <v>0</v>
      </c>
      <c r="AE9" s="578">
        <f>IF(AND(SUM(AE$5:AE8)=0,$X9&lt;&gt;0,SUM($X$5:$X8)=SUM($Y$25:AD$25)),$X9,0)</f>
        <v>0</v>
      </c>
      <c r="AF9" s="578">
        <f>IF(AND(SUM(AF$5:AF8)=0,$X9&lt;&gt;0,SUM($X$5:$X8)=SUM($Y$25:AE$25)),$X9,0)</f>
        <v>0</v>
      </c>
      <c r="AG9" s="578">
        <f>IF(AND(SUM(AG$5:AG8)=0,$X9&lt;&gt;0,SUM($X$5:$X8)=SUM($Y$25:AF$25)),$X9,0)</f>
        <v>0</v>
      </c>
      <c r="AH9" s="578">
        <f>IF(AND(SUM(AH$5:AH8)=0,$X9&lt;&gt;0,SUM($X$5:$X8)=SUM($Y$25:AG$25)),$X9,0)</f>
        <v>0</v>
      </c>
      <c r="AI9" s="578">
        <f>IF(AND(SUM(AI$5:AI8)=0,$X9&lt;&gt;0,SUM($X$5:$X8)=SUM($Y$25:AH$25)),$X9,0)</f>
        <v>0</v>
      </c>
      <c r="AJ9" s="578">
        <f>IF(AND(SUM(AJ$5:AJ8)=0,$X9&lt;&gt;0,SUM($X$5:$X8)=SUM($Y$25:AI$25)),$X9,0)</f>
        <v>0</v>
      </c>
      <c r="AK9" s="578">
        <f>IF(AND(SUM(AK$5:AK8)=0,$X9&lt;&gt;0,SUM($X$5:$X8)=SUM($Y$25:AJ$25)),$X9,0)</f>
        <v>0</v>
      </c>
      <c r="AL9" s="578">
        <f>IF(AND(SUM(AL$5:AL8)=0,$X9&lt;&gt;0,SUM($X$5:$X8)=SUM($Y$25:AK$25)),$X9,0)</f>
        <v>0</v>
      </c>
      <c r="AM9" s="578">
        <f>IF(AND(SUM(AM$5:AM8)=0,$X9&lt;&gt;0,SUM($X$5:$X8)=SUM($Y$25:AL$25)),$X9,0)</f>
        <v>0</v>
      </c>
      <c r="AN9" s="578">
        <f>IF(AND(SUM(AN$5:AN8)=0,$X9&lt;&gt;0,SUM($X$5:$X8)=SUM($Y$25:AM$25)),$X9,0)</f>
        <v>0</v>
      </c>
      <c r="AO9" s="578">
        <f>IF(AND(SUM(AO$5:AO8)=0,$X9&lt;&gt;0,SUM($X$5:$X8)=SUM($Y$25:AN$25)),$X9,0)</f>
        <v>0</v>
      </c>
      <c r="AP9" s="578">
        <f>IF(AND(SUM(AP$5:AP8)=0,$X9&lt;&gt;0,SUM($X$5:$X8)=SUM($Y$25:AO$25)),$X9,0)</f>
        <v>0</v>
      </c>
      <c r="AQ9" s="578">
        <f>IF(AND(SUM(AQ$5:AQ8)=0,$X9&lt;&gt;0,SUM($X$5:$X8)=SUM($Y$25:AP$25)),$X9,0)</f>
        <v>0</v>
      </c>
    </row>
    <row r="10" spans="1:43" ht="30">
      <c r="A10" s="470" t="str">
        <f t="shared" ca="1" si="5"/>
        <v xml:space="preserve"> </v>
      </c>
      <c r="B10" s="337" t="s">
        <v>1100</v>
      </c>
      <c r="C10" s="338">
        <f>'Оказание услуг'!$CB$204</f>
        <v>0</v>
      </c>
      <c r="D10" s="339">
        <f t="shared" si="1"/>
        <v>0</v>
      </c>
      <c r="E10" s="339">
        <f>'Оказание услуг'!$BW$186</f>
        <v>0</v>
      </c>
      <c r="F10" s="458" t="str">
        <f>IF('Оказание услуг'!$BE$16="","",'Оказание услуг'!$BE$16)</f>
        <v/>
      </c>
      <c r="G10" s="458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77">
        <f>'Оказание услуг'!$BE$4</f>
        <v>0</v>
      </c>
      <c r="I10" s="510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65">
        <f t="shared" si="2"/>
        <v>0</v>
      </c>
      <c r="K10" s="463">
        <f t="shared" ca="1" si="6"/>
        <v>0</v>
      </c>
      <c r="L10" s="463">
        <f t="shared" ca="1" si="6"/>
        <v>0</v>
      </c>
      <c r="M10" s="463">
        <f t="shared" ca="1" si="6"/>
        <v>0</v>
      </c>
      <c r="N10" s="463">
        <f t="shared" ca="1" si="6"/>
        <v>0</v>
      </c>
      <c r="O10" s="463">
        <f t="shared" ca="1" si="6"/>
        <v>0</v>
      </c>
      <c r="P10" s="463">
        <f t="shared" ca="1" si="6"/>
        <v>0</v>
      </c>
      <c r="Q10" s="463">
        <f t="shared" ca="1" si="6"/>
        <v>0</v>
      </c>
      <c r="R10" s="463">
        <f t="shared" ca="1" si="6"/>
        <v>0</v>
      </c>
      <c r="S10" s="463">
        <f t="shared" ca="1" si="6"/>
        <v>0</v>
      </c>
      <c r="T10" s="463">
        <f t="shared" ca="1" si="6"/>
        <v>0</v>
      </c>
      <c r="W10" s="241">
        <f t="shared" si="3"/>
        <v>0</v>
      </c>
      <c r="X10" s="578">
        <f t="shared" si="4"/>
        <v>0</v>
      </c>
      <c r="Y10" s="578">
        <f>IF(AND(SUM($Y$5:Y9)=0,X10&lt;&gt;0),X10,0)</f>
        <v>0</v>
      </c>
      <c r="Z10" s="578">
        <f>IF(AND(SUM($Z$5:Z9)=0,$X10&lt;&gt;0,SUM($X$5:X9)=Y$25),$X10,0)</f>
        <v>0</v>
      </c>
      <c r="AA10" s="578">
        <f>IF(AND(SUM(AA$5:AA9)=0,$X10&lt;&gt;0,SUM($X$5:$X9)=SUM($Y$25:Z$25)),$X10,0)</f>
        <v>0</v>
      </c>
      <c r="AB10" s="578">
        <f>IF(AND(SUM(AB$5:AB9)=0,$X10&lt;&gt;0,SUM($X$5:$X9)=SUM($Y$25:AA$25)),$X10,0)</f>
        <v>0</v>
      </c>
      <c r="AC10" s="578">
        <f>IF(AND(SUM(AC$5:AC9)=0,$X10&lt;&gt;0,SUM($X$5:$X9)=SUM($Y$25:AB$25)),$X10,0)</f>
        <v>0</v>
      </c>
      <c r="AD10" s="578">
        <f>IF(AND(SUM(AD$5:AD9)=0,$X10&lt;&gt;0,SUM($X$5:$X9)=SUM($Y$25:AC$25)),$X10,0)</f>
        <v>0</v>
      </c>
      <c r="AE10" s="578">
        <f>IF(AND(SUM(AE$5:AE9)=0,$X10&lt;&gt;0,SUM($X$5:$X9)=SUM($Y$25:AD$25)),$X10,0)</f>
        <v>0</v>
      </c>
      <c r="AF10" s="578">
        <f>IF(AND(SUM(AF$5:AF9)=0,$X10&lt;&gt;0,SUM($X$5:$X9)=SUM($Y$25:AE$25)),$X10,0)</f>
        <v>0</v>
      </c>
      <c r="AG10" s="578">
        <f>IF(AND(SUM(AG$5:AG9)=0,$X10&lt;&gt;0,SUM($X$5:$X9)=SUM($Y$25:AF$25)),$X10,0)</f>
        <v>0</v>
      </c>
      <c r="AH10" s="578">
        <f>IF(AND(SUM(AH$5:AH9)=0,$X10&lt;&gt;0,SUM($X$5:$X9)=SUM($Y$25:AG$25)),$X10,0)</f>
        <v>0</v>
      </c>
      <c r="AI10" s="578">
        <f>IF(AND(SUM(AI$5:AI9)=0,$X10&lt;&gt;0,SUM($X$5:$X9)=SUM($Y$25:AH$25)),$X10,0)</f>
        <v>0</v>
      </c>
      <c r="AJ10" s="578">
        <f>IF(AND(SUM(AJ$5:AJ9)=0,$X10&lt;&gt;0,SUM($X$5:$X9)=SUM($Y$25:AI$25)),$X10,0)</f>
        <v>0</v>
      </c>
      <c r="AK10" s="578">
        <f>IF(AND(SUM(AK$5:AK9)=0,$X10&lt;&gt;0,SUM($X$5:$X9)=SUM($Y$25:AJ$25)),$X10,0)</f>
        <v>0</v>
      </c>
      <c r="AL10" s="578">
        <f>IF(AND(SUM(AL$5:AL9)=0,$X10&lt;&gt;0,SUM($X$5:$X9)=SUM($Y$25:AK$25)),$X10,0)</f>
        <v>0</v>
      </c>
      <c r="AM10" s="578">
        <f>IF(AND(SUM(AM$5:AM9)=0,$X10&lt;&gt;0,SUM($X$5:$X9)=SUM($Y$25:AL$25)),$X10,0)</f>
        <v>0</v>
      </c>
      <c r="AN10" s="578">
        <f>IF(AND(SUM(AN$5:AN9)=0,$X10&lt;&gt;0,SUM($X$5:$X9)=SUM($Y$25:AM$25)),$X10,0)</f>
        <v>0</v>
      </c>
      <c r="AO10" s="578">
        <f>IF(AND(SUM(AO$5:AO9)=0,$X10&lt;&gt;0,SUM($X$5:$X9)=SUM($Y$25:AN$25)),$X10,0)</f>
        <v>0</v>
      </c>
      <c r="AP10" s="578">
        <f>IF(AND(SUM(AP$5:AP9)=0,$X10&lt;&gt;0,SUM($X$5:$X9)=SUM($Y$25:AO$25)),$X10,0)</f>
        <v>0</v>
      </c>
      <c r="AQ10" s="578">
        <f>IF(AND(SUM(AQ$5:AQ9)=0,$X10&lt;&gt;0,SUM($X$5:$X9)=SUM($Y$25:AP$25)),$X10,0)</f>
        <v>0</v>
      </c>
    </row>
    <row r="11" spans="1:43" ht="30">
      <c r="A11" s="470" t="str">
        <f t="shared" ca="1" si="5"/>
        <v xml:space="preserve"> </v>
      </c>
      <c r="B11" s="337" t="s">
        <v>1100</v>
      </c>
      <c r="C11" s="338">
        <f>'Оказание услуг'!$DX$204</f>
        <v>0</v>
      </c>
      <c r="D11" s="339">
        <f t="shared" si="1"/>
        <v>0</v>
      </c>
      <c r="E11" s="339">
        <f>'Оказание услуг'!$DS$186</f>
        <v>0</v>
      </c>
      <c r="F11" s="458" t="str">
        <f>IF('Оказание услуг'!$DA$16="","",'Оказание услуг'!$DA$16)</f>
        <v/>
      </c>
      <c r="G11" s="458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77">
        <f>'Оказание услуг'!$DA$4</f>
        <v>0</v>
      </c>
      <c r="I11" s="510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65">
        <f t="shared" si="2"/>
        <v>0</v>
      </c>
      <c r="K11" s="463">
        <f t="shared" ca="1" si="6"/>
        <v>0</v>
      </c>
      <c r="L11" s="463">
        <f t="shared" ca="1" si="6"/>
        <v>0</v>
      </c>
      <c r="M11" s="463">
        <f t="shared" ca="1" si="6"/>
        <v>0</v>
      </c>
      <c r="N11" s="463">
        <f t="shared" ca="1" si="6"/>
        <v>0</v>
      </c>
      <c r="O11" s="463">
        <f t="shared" ca="1" si="6"/>
        <v>0</v>
      </c>
      <c r="P11" s="463">
        <f t="shared" ca="1" si="6"/>
        <v>0</v>
      </c>
      <c r="Q11" s="463">
        <f t="shared" ca="1" si="6"/>
        <v>0</v>
      </c>
      <c r="R11" s="463">
        <f t="shared" ca="1" si="6"/>
        <v>0</v>
      </c>
      <c r="S11" s="463">
        <f t="shared" ca="1" si="6"/>
        <v>0</v>
      </c>
      <c r="T11" s="463">
        <f t="shared" ca="1" si="6"/>
        <v>0</v>
      </c>
      <c r="W11" s="241">
        <f t="shared" si="3"/>
        <v>0</v>
      </c>
      <c r="X11" s="578">
        <f t="shared" si="4"/>
        <v>0</v>
      </c>
      <c r="Y11" s="578">
        <f>IF(AND(SUM($Y$5:Y10)=0,X11&lt;&gt;0),X11,0)</f>
        <v>0</v>
      </c>
      <c r="Z11" s="578">
        <f>IF(AND(SUM($Z$5:Z10)=0,$X11&lt;&gt;0,SUM($X$5:X10)=Y$25),$X11,0)</f>
        <v>0</v>
      </c>
      <c r="AA11" s="578">
        <f>IF(AND(SUM(AA$5:AA10)=0,$X11&lt;&gt;0,SUM($X$5:$X10)=SUM($Y$25:Z$25)),$X11,0)</f>
        <v>0</v>
      </c>
      <c r="AB11" s="578">
        <f>IF(AND(SUM(AB$5:AB10)=0,$X11&lt;&gt;0,SUM($X$5:$X10)=SUM($Y$25:AA$25)),$X11,0)</f>
        <v>0</v>
      </c>
      <c r="AC11" s="578">
        <f>IF(AND(SUM(AC$5:AC10)=0,$X11&lt;&gt;0,SUM($X$5:$X10)=SUM($Y$25:AB$25)),$X11,0)</f>
        <v>0</v>
      </c>
      <c r="AD11" s="578">
        <f>IF(AND(SUM(AD$5:AD10)=0,$X11&lt;&gt;0,SUM($X$5:$X10)=SUM($Y$25:AC$25)),$X11,0)</f>
        <v>0</v>
      </c>
      <c r="AE11" s="578">
        <f>IF(AND(SUM(AE$5:AE10)=0,$X11&lt;&gt;0,SUM($X$5:$X10)=SUM($Y$25:AD$25)),$X11,0)</f>
        <v>0</v>
      </c>
      <c r="AF11" s="578">
        <f>IF(AND(SUM(AF$5:AF10)=0,$X11&lt;&gt;0,SUM($X$5:$X10)=SUM($Y$25:AE$25)),$X11,0)</f>
        <v>0</v>
      </c>
      <c r="AG11" s="578">
        <f>IF(AND(SUM(AG$5:AG10)=0,$X11&lt;&gt;0,SUM($X$5:$X10)=SUM($Y$25:AF$25)),$X11,0)</f>
        <v>0</v>
      </c>
      <c r="AH11" s="578">
        <f>IF(AND(SUM(AH$5:AH10)=0,$X11&lt;&gt;0,SUM($X$5:$X10)=SUM($Y$25:AG$25)),$X11,0)</f>
        <v>0</v>
      </c>
      <c r="AI11" s="578">
        <f>IF(AND(SUM(AI$5:AI10)=0,$X11&lt;&gt;0,SUM($X$5:$X10)=SUM($Y$25:AH$25)),$X11,0)</f>
        <v>0</v>
      </c>
      <c r="AJ11" s="578">
        <f>IF(AND(SUM(AJ$5:AJ10)=0,$X11&lt;&gt;0,SUM($X$5:$X10)=SUM($Y$25:AI$25)),$X11,0)</f>
        <v>0</v>
      </c>
      <c r="AK11" s="578">
        <f>IF(AND(SUM(AK$5:AK10)=0,$X11&lt;&gt;0,SUM($X$5:$X10)=SUM($Y$25:AJ$25)),$X11,0)</f>
        <v>0</v>
      </c>
      <c r="AL11" s="578">
        <f>IF(AND(SUM(AL$5:AL10)=0,$X11&lt;&gt;0,SUM($X$5:$X10)=SUM($Y$25:AK$25)),$X11,0)</f>
        <v>0</v>
      </c>
      <c r="AM11" s="578">
        <f>IF(AND(SUM(AM$5:AM10)=0,$X11&lt;&gt;0,SUM($X$5:$X10)=SUM($Y$25:AL$25)),$X11,0)</f>
        <v>0</v>
      </c>
      <c r="AN11" s="578">
        <f>IF(AND(SUM(AN$5:AN10)=0,$X11&lt;&gt;0,SUM($X$5:$X10)=SUM($Y$25:AM$25)),$X11,0)</f>
        <v>0</v>
      </c>
      <c r="AO11" s="578">
        <f>IF(AND(SUM(AO$5:AO10)=0,$X11&lt;&gt;0,SUM($X$5:$X10)=SUM($Y$25:AN$25)),$X11,0)</f>
        <v>0</v>
      </c>
      <c r="AP11" s="578">
        <f>IF(AND(SUM(AP$5:AP10)=0,$X11&lt;&gt;0,SUM($X$5:$X10)=SUM($Y$25:AO$25)),$X11,0)</f>
        <v>0</v>
      </c>
      <c r="AQ11" s="578">
        <f>IF(AND(SUM(AQ$5:AQ10)=0,$X11&lt;&gt;0,SUM($X$5:$X10)=SUM($Y$25:AP$25)),$X11,0)</f>
        <v>0</v>
      </c>
    </row>
    <row r="12" spans="1:43" ht="30">
      <c r="A12" s="470" t="str">
        <f t="shared" ca="1" si="5"/>
        <v xml:space="preserve"> </v>
      </c>
      <c r="B12" s="337" t="s">
        <v>1101</v>
      </c>
      <c r="C12" s="338">
        <f>'Выполнение работ'!$AF$205</f>
        <v>0</v>
      </c>
      <c r="D12" s="339">
        <f t="shared" si="1"/>
        <v>0</v>
      </c>
      <c r="E12" s="341">
        <f>'Выполнение работ'!$AA$187</f>
        <v>0</v>
      </c>
      <c r="F12" s="458" t="str">
        <f>IF('Выполнение работ'!$I$16="","",'Выполнение работ'!$I$16)</f>
        <v/>
      </c>
      <c r="G12" s="458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77">
        <f>'Выполнение работ'!$I$4</f>
        <v>0</v>
      </c>
      <c r="I12" s="510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65">
        <f t="shared" si="2"/>
        <v>0</v>
      </c>
      <c r="K12" s="463">
        <f t="shared" ca="1" si="6"/>
        <v>0</v>
      </c>
      <c r="L12" s="463">
        <f t="shared" ca="1" si="6"/>
        <v>0</v>
      </c>
      <c r="M12" s="463">
        <f t="shared" ca="1" si="6"/>
        <v>0</v>
      </c>
      <c r="N12" s="463">
        <f t="shared" ca="1" si="6"/>
        <v>0</v>
      </c>
      <c r="O12" s="463">
        <f t="shared" ca="1" si="6"/>
        <v>0</v>
      </c>
      <c r="P12" s="463">
        <f t="shared" ca="1" si="6"/>
        <v>0</v>
      </c>
      <c r="Q12" s="463">
        <f t="shared" ca="1" si="6"/>
        <v>0</v>
      </c>
      <c r="R12" s="463">
        <f t="shared" ca="1" si="6"/>
        <v>0</v>
      </c>
      <c r="S12" s="463">
        <f t="shared" ca="1" si="6"/>
        <v>0</v>
      </c>
      <c r="T12" s="463">
        <f t="shared" ca="1" si="6"/>
        <v>0</v>
      </c>
      <c r="W12" s="241">
        <f t="shared" si="3"/>
        <v>0</v>
      </c>
      <c r="X12" s="578">
        <f t="shared" si="4"/>
        <v>0</v>
      </c>
      <c r="Y12" s="578">
        <f>IF(AND(SUM($Y$5:Y11)=0,X12&lt;&gt;0),X12,0)</f>
        <v>0</v>
      </c>
      <c r="Z12" s="578">
        <f>IF(AND(SUM($Z$5:Z11)=0,$X12&lt;&gt;0,SUM($X$5:X11)=Y$25),$X12,0)</f>
        <v>0</v>
      </c>
      <c r="AA12" s="578">
        <f>IF(AND(SUM(AA$5:AA11)=0,$X12&lt;&gt;0,SUM($X$5:$X11)=SUM($Y$25:Z$25)),$X12,0)</f>
        <v>0</v>
      </c>
      <c r="AB12" s="578">
        <f>IF(AND(SUM(AB$5:AB11)=0,$X12&lt;&gt;0,SUM($X$5:$X11)=SUM($Y$25:AA$25)),$X12,0)</f>
        <v>0</v>
      </c>
      <c r="AC12" s="578">
        <f>IF(AND(SUM(AC$5:AC11)=0,$X12&lt;&gt;0,SUM($X$5:$X11)=SUM($Y$25:AB$25)),$X12,0)</f>
        <v>0</v>
      </c>
      <c r="AD12" s="578">
        <f>IF(AND(SUM(AD$5:AD11)=0,$X12&lt;&gt;0,SUM($X$5:$X11)=SUM($Y$25:AC$25)),$X12,0)</f>
        <v>0</v>
      </c>
      <c r="AE12" s="578">
        <f>IF(AND(SUM(AE$5:AE11)=0,$X12&lt;&gt;0,SUM($X$5:$X11)=SUM($Y$25:AD$25)),$X12,0)</f>
        <v>0</v>
      </c>
      <c r="AF12" s="578">
        <f>IF(AND(SUM(AF$5:AF11)=0,$X12&lt;&gt;0,SUM($X$5:$X11)=SUM($Y$25:AE$25)),$X12,0)</f>
        <v>0</v>
      </c>
      <c r="AG12" s="578">
        <f>IF(AND(SUM(AG$5:AG11)=0,$X12&lt;&gt;0,SUM($X$5:$X11)=SUM($Y$25:AF$25)),$X12,0)</f>
        <v>0</v>
      </c>
      <c r="AH12" s="578">
        <f>IF(AND(SUM(AH$5:AH11)=0,$X12&lt;&gt;0,SUM($X$5:$X11)=SUM($Y$25:AG$25)),$X12,0)</f>
        <v>0</v>
      </c>
      <c r="AI12" s="578">
        <f>IF(AND(SUM(AI$5:AI11)=0,$X12&lt;&gt;0,SUM($X$5:$X11)=SUM($Y$25:AH$25)),$X12,0)</f>
        <v>0</v>
      </c>
      <c r="AJ12" s="578">
        <f>IF(AND(SUM(AJ$5:AJ11)=0,$X12&lt;&gt;0,SUM($X$5:$X11)=SUM($Y$25:AI$25)),$X12,0)</f>
        <v>0</v>
      </c>
      <c r="AK12" s="578">
        <f>IF(AND(SUM(AK$5:AK11)=0,$X12&lt;&gt;0,SUM($X$5:$X11)=SUM($Y$25:AJ$25)),$X12,0)</f>
        <v>0</v>
      </c>
      <c r="AL12" s="578">
        <f>IF(AND(SUM(AL$5:AL11)=0,$X12&lt;&gt;0,SUM($X$5:$X11)=SUM($Y$25:AK$25)),$X12,0)</f>
        <v>0</v>
      </c>
      <c r="AM12" s="578">
        <f>IF(AND(SUM(AM$5:AM11)=0,$X12&lt;&gt;0,SUM($X$5:$X11)=SUM($Y$25:AL$25)),$X12,0)</f>
        <v>0</v>
      </c>
      <c r="AN12" s="578">
        <f>IF(AND(SUM(AN$5:AN11)=0,$X12&lt;&gt;0,SUM($X$5:$X11)=SUM($Y$25:AM$25)),$X12,0)</f>
        <v>0</v>
      </c>
      <c r="AO12" s="578">
        <f>IF(AND(SUM(AO$5:AO11)=0,$X12&lt;&gt;0,SUM($X$5:$X11)=SUM($Y$25:AN$25)),$X12,0)</f>
        <v>0</v>
      </c>
      <c r="AP12" s="578">
        <f>IF(AND(SUM(AP$5:AP11)=0,$X12&lt;&gt;0,SUM($X$5:$X11)=SUM($Y$25:AO$25)),$X12,0)</f>
        <v>0</v>
      </c>
      <c r="AQ12" s="578">
        <f>IF(AND(SUM(AQ$5:AQ11)=0,$X12&lt;&gt;0,SUM($X$5:$X11)=SUM($Y$25:AP$25)),$X12,0)</f>
        <v>0</v>
      </c>
    </row>
    <row r="13" spans="1:43" ht="30">
      <c r="A13" s="470" t="str">
        <f t="shared" ca="1" si="5"/>
        <v xml:space="preserve"> </v>
      </c>
      <c r="B13" s="337" t="s">
        <v>1101</v>
      </c>
      <c r="C13" s="338">
        <f>'Выполнение работ'!$CB$205</f>
        <v>0</v>
      </c>
      <c r="D13" s="339">
        <f t="shared" si="1"/>
        <v>0</v>
      </c>
      <c r="E13" s="341">
        <f>'Выполнение работ'!$BW$187</f>
        <v>0</v>
      </c>
      <c r="F13" s="458" t="str">
        <f>IF('Выполнение работ'!$BE$16="","",'Выполнение работ'!$BE$16)</f>
        <v/>
      </c>
      <c r="G13" s="458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77">
        <f>'Выполнение работ'!$BE$4</f>
        <v>0</v>
      </c>
      <c r="I13" s="510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65">
        <f t="shared" si="2"/>
        <v>0</v>
      </c>
      <c r="K13" s="463">
        <f t="shared" ca="1" si="6"/>
        <v>0</v>
      </c>
      <c r="L13" s="463">
        <f t="shared" ca="1" si="6"/>
        <v>0</v>
      </c>
      <c r="M13" s="463">
        <f t="shared" ca="1" si="6"/>
        <v>0</v>
      </c>
      <c r="N13" s="463">
        <f t="shared" ca="1" si="6"/>
        <v>0</v>
      </c>
      <c r="O13" s="463">
        <f t="shared" ca="1" si="6"/>
        <v>0</v>
      </c>
      <c r="P13" s="463">
        <f t="shared" ca="1" si="6"/>
        <v>0</v>
      </c>
      <c r="Q13" s="463">
        <f t="shared" ca="1" si="6"/>
        <v>0</v>
      </c>
      <c r="R13" s="463">
        <f t="shared" ca="1" si="6"/>
        <v>0</v>
      </c>
      <c r="S13" s="463">
        <f t="shared" ca="1" si="6"/>
        <v>0</v>
      </c>
      <c r="T13" s="463">
        <f t="shared" ca="1" si="6"/>
        <v>0</v>
      </c>
      <c r="W13" s="241">
        <f t="shared" si="3"/>
        <v>0</v>
      </c>
      <c r="X13" s="578">
        <f t="shared" si="4"/>
        <v>0</v>
      </c>
      <c r="Y13" s="578">
        <f>IF(AND(SUM($Y$5:Y12)=0,X13&lt;&gt;0),X13,0)</f>
        <v>0</v>
      </c>
      <c r="Z13" s="578">
        <f>IF(AND(SUM($Z$5:Z12)=0,$X13&lt;&gt;0,SUM($X$5:X12)=Y$25),$X13,0)</f>
        <v>0</v>
      </c>
      <c r="AA13" s="578">
        <f>IF(AND(SUM(AA$5:AA12)=0,$X13&lt;&gt;0,SUM($X$5:$X12)=SUM($Y$25:Z$25)),$X13,0)</f>
        <v>0</v>
      </c>
      <c r="AB13" s="578">
        <f>IF(AND(SUM(AB$5:AB12)=0,$X13&lt;&gt;0,SUM($X$5:$X12)=SUM($Y$25:AA$25)),$X13,0)</f>
        <v>0</v>
      </c>
      <c r="AC13" s="578">
        <f>IF(AND(SUM(AC$5:AC12)=0,$X13&lt;&gt;0,SUM($X$5:$X12)=SUM($Y$25:AB$25)),$X13,0)</f>
        <v>0</v>
      </c>
      <c r="AD13" s="578">
        <f>IF(AND(SUM(AD$5:AD12)=0,$X13&lt;&gt;0,SUM($X$5:$X12)=SUM($Y$25:AC$25)),$X13,0)</f>
        <v>0</v>
      </c>
      <c r="AE13" s="578">
        <f>IF(AND(SUM(AE$5:AE12)=0,$X13&lt;&gt;0,SUM($X$5:$X12)=SUM($Y$25:AD$25)),$X13,0)</f>
        <v>0</v>
      </c>
      <c r="AF13" s="578">
        <f>IF(AND(SUM(AF$5:AF12)=0,$X13&lt;&gt;0,SUM($X$5:$X12)=SUM($Y$25:AE$25)),$X13,0)</f>
        <v>0</v>
      </c>
      <c r="AG13" s="578">
        <f>IF(AND(SUM(AG$5:AG12)=0,$X13&lt;&gt;0,SUM($X$5:$X12)=SUM($Y$25:AF$25)),$X13,0)</f>
        <v>0</v>
      </c>
      <c r="AH13" s="578">
        <f>IF(AND(SUM(AH$5:AH12)=0,$X13&lt;&gt;0,SUM($X$5:$X12)=SUM($Y$25:AG$25)),$X13,0)</f>
        <v>0</v>
      </c>
      <c r="AI13" s="578">
        <f>IF(AND(SUM(AI$5:AI12)=0,$X13&lt;&gt;0,SUM($X$5:$X12)=SUM($Y$25:AH$25)),$X13,0)</f>
        <v>0</v>
      </c>
      <c r="AJ13" s="578">
        <f>IF(AND(SUM(AJ$5:AJ12)=0,$X13&lt;&gt;0,SUM($X$5:$X12)=SUM($Y$25:AI$25)),$X13,0)</f>
        <v>0</v>
      </c>
      <c r="AK13" s="578">
        <f>IF(AND(SUM(AK$5:AK12)=0,$X13&lt;&gt;0,SUM($X$5:$X12)=SUM($Y$25:AJ$25)),$X13,0)</f>
        <v>0</v>
      </c>
      <c r="AL13" s="578">
        <f>IF(AND(SUM(AL$5:AL12)=0,$X13&lt;&gt;0,SUM($X$5:$X12)=SUM($Y$25:AK$25)),$X13,0)</f>
        <v>0</v>
      </c>
      <c r="AM13" s="578">
        <f>IF(AND(SUM(AM$5:AM12)=0,$X13&lt;&gt;0,SUM($X$5:$X12)=SUM($Y$25:AL$25)),$X13,0)</f>
        <v>0</v>
      </c>
      <c r="AN13" s="578">
        <f>IF(AND(SUM(AN$5:AN12)=0,$X13&lt;&gt;0,SUM($X$5:$X12)=SUM($Y$25:AM$25)),$X13,0)</f>
        <v>0</v>
      </c>
      <c r="AO13" s="578">
        <f>IF(AND(SUM(AO$5:AO12)=0,$X13&lt;&gt;0,SUM($X$5:$X12)=SUM($Y$25:AN$25)),$X13,0)</f>
        <v>0</v>
      </c>
      <c r="AP13" s="578">
        <f>IF(AND(SUM(AP$5:AP12)=0,$X13&lt;&gt;0,SUM($X$5:$X12)=SUM($Y$25:AO$25)),$X13,0)</f>
        <v>0</v>
      </c>
      <c r="AQ13" s="578">
        <f>IF(AND(SUM(AQ$5:AQ12)=0,$X13&lt;&gt;0,SUM($X$5:$X12)=SUM($Y$25:AP$25)),$X13,0)</f>
        <v>0</v>
      </c>
    </row>
    <row r="14" spans="1:43" ht="30">
      <c r="A14" s="470" t="str">
        <f t="shared" ca="1" si="5"/>
        <v xml:space="preserve"> </v>
      </c>
      <c r="B14" s="337" t="s">
        <v>1101</v>
      </c>
      <c r="C14" s="338">
        <f>'Выполнение работ'!$DX$205</f>
        <v>0</v>
      </c>
      <c r="D14" s="339">
        <f t="shared" si="1"/>
        <v>0</v>
      </c>
      <c r="E14" s="341">
        <f>'Выполнение работ'!$DS$187</f>
        <v>0</v>
      </c>
      <c r="F14" s="458" t="str">
        <f>IF('Выполнение работ'!$DA$16="","",'Выполнение работ'!$DA$16)</f>
        <v/>
      </c>
      <c r="G14" s="458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77">
        <f>'Выполнение работ'!$DA$4</f>
        <v>0</v>
      </c>
      <c r="I14" s="510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65">
        <f t="shared" si="2"/>
        <v>0</v>
      </c>
      <c r="K14" s="463">
        <f t="shared" ca="1" si="6"/>
        <v>0</v>
      </c>
      <c r="L14" s="463">
        <f t="shared" ca="1" si="6"/>
        <v>0</v>
      </c>
      <c r="M14" s="463">
        <f t="shared" ca="1" si="6"/>
        <v>0</v>
      </c>
      <c r="N14" s="463">
        <f t="shared" ca="1" si="6"/>
        <v>0</v>
      </c>
      <c r="O14" s="463">
        <f t="shared" ca="1" si="6"/>
        <v>0</v>
      </c>
      <c r="P14" s="463">
        <f t="shared" ca="1" si="6"/>
        <v>0</v>
      </c>
      <c r="Q14" s="463">
        <f t="shared" ca="1" si="6"/>
        <v>0</v>
      </c>
      <c r="R14" s="463">
        <f t="shared" ca="1" si="6"/>
        <v>0</v>
      </c>
      <c r="S14" s="463">
        <f t="shared" ca="1" si="6"/>
        <v>0</v>
      </c>
      <c r="T14" s="463">
        <f t="shared" ca="1" si="6"/>
        <v>0</v>
      </c>
      <c r="W14" s="241">
        <f t="shared" si="3"/>
        <v>0</v>
      </c>
      <c r="X14" s="578">
        <f t="shared" si="4"/>
        <v>0</v>
      </c>
      <c r="Y14" s="578">
        <f>IF(AND(SUM($Y$5:Y13)=0,X14&lt;&gt;0),X14,0)</f>
        <v>0</v>
      </c>
      <c r="Z14" s="578">
        <f>IF(AND(SUM($Z$5:Z13)=0,$X14&lt;&gt;0,SUM($X$5:X13)=Y$25),$X14,0)</f>
        <v>0</v>
      </c>
      <c r="AA14" s="578">
        <f>IF(AND(SUM(AA$5:AA13)=0,$X14&lt;&gt;0,SUM($X$5:$X13)=SUM($Y$25:Z$25)),$X14,0)</f>
        <v>0</v>
      </c>
      <c r="AB14" s="578">
        <f>IF(AND(SUM(AB$5:AB13)=0,$X14&lt;&gt;0,SUM($X$5:$X13)=SUM($Y$25:AA$25)),$X14,0)</f>
        <v>0</v>
      </c>
      <c r="AC14" s="578">
        <f>IF(AND(SUM(AC$5:AC13)=0,$X14&lt;&gt;0,SUM($X$5:$X13)=SUM($Y$25:AB$25)),$X14,0)</f>
        <v>0</v>
      </c>
      <c r="AD14" s="578">
        <f>IF(AND(SUM(AD$5:AD13)=0,$X14&lt;&gt;0,SUM($X$5:$X13)=SUM($Y$25:AC$25)),$X14,0)</f>
        <v>0</v>
      </c>
      <c r="AE14" s="578">
        <f>IF(AND(SUM(AE$5:AE13)=0,$X14&lt;&gt;0,SUM($X$5:$X13)=SUM($Y$25:AD$25)),$X14,0)</f>
        <v>0</v>
      </c>
      <c r="AF14" s="578">
        <f>IF(AND(SUM(AF$5:AF13)=0,$X14&lt;&gt;0,SUM($X$5:$X13)=SUM($Y$25:AE$25)),$X14,0)</f>
        <v>0</v>
      </c>
      <c r="AG14" s="578">
        <f>IF(AND(SUM(AG$5:AG13)=0,$X14&lt;&gt;0,SUM($X$5:$X13)=SUM($Y$25:AF$25)),$X14,0)</f>
        <v>0</v>
      </c>
      <c r="AH14" s="578">
        <f>IF(AND(SUM(AH$5:AH13)=0,$X14&lt;&gt;0,SUM($X$5:$X13)=SUM($Y$25:AG$25)),$X14,0)</f>
        <v>0</v>
      </c>
      <c r="AI14" s="578">
        <f>IF(AND(SUM(AI$5:AI13)=0,$X14&lt;&gt;0,SUM($X$5:$X13)=SUM($Y$25:AH$25)),$X14,0)</f>
        <v>0</v>
      </c>
      <c r="AJ14" s="578">
        <f>IF(AND(SUM(AJ$5:AJ13)=0,$X14&lt;&gt;0,SUM($X$5:$X13)=SUM($Y$25:AI$25)),$X14,0)</f>
        <v>0</v>
      </c>
      <c r="AK14" s="578">
        <f>IF(AND(SUM(AK$5:AK13)=0,$X14&lt;&gt;0,SUM($X$5:$X13)=SUM($Y$25:AJ$25)),$X14,0)</f>
        <v>0</v>
      </c>
      <c r="AL14" s="578">
        <f>IF(AND(SUM(AL$5:AL13)=0,$X14&lt;&gt;0,SUM($X$5:$X13)=SUM($Y$25:AK$25)),$X14,0)</f>
        <v>0</v>
      </c>
      <c r="AM14" s="578">
        <f>IF(AND(SUM(AM$5:AM13)=0,$X14&lt;&gt;0,SUM($X$5:$X13)=SUM($Y$25:AL$25)),$X14,0)</f>
        <v>0</v>
      </c>
      <c r="AN14" s="578">
        <f>IF(AND(SUM(AN$5:AN13)=0,$X14&lt;&gt;0,SUM($X$5:$X13)=SUM($Y$25:AM$25)),$X14,0)</f>
        <v>0</v>
      </c>
      <c r="AO14" s="578">
        <f>IF(AND(SUM(AO$5:AO13)=0,$X14&lt;&gt;0,SUM($X$5:$X13)=SUM($Y$25:AN$25)),$X14,0)</f>
        <v>0</v>
      </c>
      <c r="AP14" s="578">
        <f>IF(AND(SUM(AP$5:AP13)=0,$X14&lt;&gt;0,SUM($X$5:$X13)=SUM($Y$25:AO$25)),$X14,0)</f>
        <v>0</v>
      </c>
      <c r="AQ14" s="578">
        <f>IF(AND(SUM(AQ$5:AQ13)=0,$X14&lt;&gt;0,SUM($X$5:$X13)=SUM($Y$25:AP$25)),$X14,0)</f>
        <v>0</v>
      </c>
    </row>
    <row r="15" spans="1:43">
      <c r="A15" s="509"/>
      <c r="J15" s="466"/>
      <c r="K15" s="463"/>
      <c r="L15" s="463"/>
      <c r="M15" s="463"/>
      <c r="N15" s="463">
        <f ca="1">SUM(N5:N14)</f>
        <v>0</v>
      </c>
      <c r="O15" s="461"/>
      <c r="P15" s="461"/>
      <c r="W15" s="241">
        <f t="shared" si="3"/>
        <v>0</v>
      </c>
      <c r="X15" s="578">
        <f t="shared" si="4"/>
        <v>0</v>
      </c>
      <c r="Y15" s="578">
        <f>IF(AND(SUM($Y$5:Y14)=0,X15&lt;&gt;0),X15,0)</f>
        <v>0</v>
      </c>
      <c r="Z15" s="578">
        <f>IF(AND(SUM($Z$5:Z14)=0,$X15&lt;&gt;0,SUM($X$5:X14)=Y$25),$X15,0)</f>
        <v>0</v>
      </c>
      <c r="AA15" s="578">
        <f>IF(AND(SUM(AA$5:AA14)=0,$X15&lt;&gt;0,SUM($X$5:$X14)=SUM($Y$25:Z$25)),$X15,0)</f>
        <v>0</v>
      </c>
      <c r="AB15" s="578">
        <f>IF(AND(SUM(AB$5:AB14)=0,$X15&lt;&gt;0,SUM($X$5:$X14)=SUM($Y$25:AA$25)),$X15,0)</f>
        <v>0</v>
      </c>
      <c r="AC15" s="578">
        <f>IF(AND(SUM(AC$5:AC14)=0,$X15&lt;&gt;0,SUM($X$5:$X14)=SUM($Y$25:AB$25)),$X15,0)</f>
        <v>0</v>
      </c>
      <c r="AD15" s="578">
        <f>IF(AND(SUM(AD$5:AD14)=0,$X15&lt;&gt;0,SUM($X$5:$X14)=SUM($Y$25:AC$25)),$X15,0)</f>
        <v>0</v>
      </c>
      <c r="AE15" s="578">
        <f>IF(AND(SUM(AE$5:AE14)=0,$X15&lt;&gt;0,SUM($X$5:$X14)=SUM($Y$25:AD$25)),$X15,0)</f>
        <v>0</v>
      </c>
      <c r="AF15" s="578">
        <f>IF(AND(SUM(AF$5:AF14)=0,$X15&lt;&gt;0,SUM($X$5:$X14)=SUM($Y$25:AE$25)),$X15,0)</f>
        <v>0</v>
      </c>
      <c r="AG15" s="578">
        <f>IF(AND(SUM(AG$5:AG14)=0,$X15&lt;&gt;0,SUM($X$5:$X14)=SUM($Y$25:AF$25)),$X15,0)</f>
        <v>0</v>
      </c>
      <c r="AH15" s="578">
        <f>IF(AND(SUM(AH$5:AH14)=0,$X15&lt;&gt;0,SUM($X$5:$X14)=SUM($Y$25:AG$25)),$X15,0)</f>
        <v>0</v>
      </c>
      <c r="AI15" s="578">
        <f>IF(AND(SUM(AI$5:AI14)=0,$X15&lt;&gt;0,SUM($X$5:$X14)=SUM($Y$25:AH$25)),$X15,0)</f>
        <v>0</v>
      </c>
      <c r="AJ15" s="578">
        <f>IF(AND(SUM(AJ$5:AJ14)=0,$X15&lt;&gt;0,SUM($X$5:$X14)=SUM($Y$25:AI$25)),$X15,0)</f>
        <v>0</v>
      </c>
      <c r="AK15" s="578">
        <f>IF(AND(SUM(AK$5:AK14)=0,$X15&lt;&gt;0,SUM($X$5:$X14)=SUM($Y$25:AJ$25)),$X15,0)</f>
        <v>0</v>
      </c>
      <c r="AL15" s="578">
        <f>IF(AND(SUM(AL$5:AL14)=0,$X15&lt;&gt;0,SUM($X$5:$X14)=SUM($Y$25:AK$25)),$X15,0)</f>
        <v>0</v>
      </c>
      <c r="AM15" s="578">
        <f>IF(AND(SUM(AM$5:AM14)=0,$X15&lt;&gt;0,SUM($X$5:$X14)=SUM($Y$25:AL$25)),$X15,0)</f>
        <v>0</v>
      </c>
      <c r="AN15" s="578">
        <f>IF(AND(SUM(AN$5:AN14)=0,$X15&lt;&gt;0,SUM($X$5:$X14)=SUM($Y$25:AM$25)),$X15,0)</f>
        <v>0</v>
      </c>
      <c r="AO15" s="578">
        <f>IF(AND(SUM(AO$5:AO14)=0,$X15&lt;&gt;0,SUM($X$5:$X14)=SUM($Y$25:AN$25)),$X15,0)</f>
        <v>0</v>
      </c>
      <c r="AP15" s="578">
        <f>IF(AND(SUM(AP$5:AP14)=0,$X15&lt;&gt;0,SUM($X$5:$X14)=SUM($Y$25:AO$25)),$X15,0)</f>
        <v>0</v>
      </c>
      <c r="AQ15" s="578">
        <f>IF(AND(SUM(AQ$5:AQ14)=0,$X15&lt;&gt;0,SUM($X$5:$X14)=SUM($Y$25:AP$25)),$X15,0)</f>
        <v>0</v>
      </c>
    </row>
    <row r="16" spans="1:43">
      <c r="A16" s="509"/>
      <c r="J16" s="466"/>
      <c r="K16" s="463"/>
      <c r="L16" s="463"/>
      <c r="M16" s="463"/>
      <c r="N16" s="463"/>
      <c r="O16" s="461"/>
      <c r="P16" s="461"/>
      <c r="W16" s="241">
        <f>H42</f>
        <v>0</v>
      </c>
      <c r="X16" s="578">
        <f t="shared" si="4"/>
        <v>0</v>
      </c>
      <c r="Y16" s="578">
        <f>IF(AND(SUM($Y$5:Y15)=0,X16&lt;&gt;0),X16,0)</f>
        <v>0</v>
      </c>
      <c r="Z16" s="578">
        <f>IF(AND(SUM($Z$5:Z15)=0,$X16&lt;&gt;0,SUM($X$5:X15)=Y$25),$X16,0)</f>
        <v>0</v>
      </c>
      <c r="AA16" s="578">
        <f>IF(AND(SUM(AA$5:AA15)=0,$X16&lt;&gt;0,SUM($X$5:$X15)=SUM($Y$25:Z$25)),$X16,0)</f>
        <v>0</v>
      </c>
      <c r="AB16" s="578">
        <f>IF(AND(SUM(AB$5:AB15)=0,$X16&lt;&gt;0,SUM($X$5:$X15)=SUM($Y$25:AA$25)),$X16,0)</f>
        <v>0</v>
      </c>
      <c r="AC16" s="578">
        <f>IF(AND(SUM(AC$5:AC15)=0,$X16&lt;&gt;0,SUM($X$5:$X15)=SUM($Y$25:AB$25)),$X16,0)</f>
        <v>0</v>
      </c>
      <c r="AD16" s="578">
        <f>IF(AND(SUM(AD$5:AD15)=0,$X16&lt;&gt;0,SUM($X$5:$X15)=SUM($Y$25:AC$25)),$X16,0)</f>
        <v>0</v>
      </c>
      <c r="AE16" s="578">
        <f>IF(AND(SUM(AE$5:AE15)=0,$X16&lt;&gt;0,SUM($X$5:$X15)=SUM($Y$25:AD$25)),$X16,0)</f>
        <v>0</v>
      </c>
      <c r="AF16" s="578">
        <f>IF(AND(SUM(AF$5:AF15)=0,$X16&lt;&gt;0,SUM($X$5:$X15)=SUM($Y$25:AE$25)),$X16,0)</f>
        <v>0</v>
      </c>
      <c r="AG16" s="578">
        <f>IF(AND(SUM(AG$5:AG15)=0,$X16&lt;&gt;0,SUM($X$5:$X15)=SUM($Y$25:AF$25)),$X16,0)</f>
        <v>0</v>
      </c>
      <c r="AH16" s="578">
        <f>IF(AND(SUM(AH$5:AH15)=0,$X16&lt;&gt;0,SUM($X$5:$X15)=SUM($Y$25:AG$25)),$X16,0)</f>
        <v>0</v>
      </c>
      <c r="AI16" s="578">
        <f>IF(AND(SUM(AI$5:AI15)=0,$X16&lt;&gt;0,SUM($X$5:$X15)=SUM($Y$25:AH$25)),$X16,0)</f>
        <v>0</v>
      </c>
      <c r="AJ16" s="578">
        <f>IF(AND(SUM(AJ$5:AJ15)=0,$X16&lt;&gt;0,SUM($X$5:$X15)=SUM($Y$25:AI$25)),$X16,0)</f>
        <v>0</v>
      </c>
      <c r="AK16" s="578">
        <f>IF(AND(SUM(AK$5:AK15)=0,$X16&lt;&gt;0,SUM($X$5:$X15)=SUM($Y$25:AJ$25)),$X16,0)</f>
        <v>0</v>
      </c>
      <c r="AL16" s="578">
        <f>IF(AND(SUM(AL$5:AL15)=0,$X16&lt;&gt;0,SUM($X$5:$X15)=SUM($Y$25:AK$25)),$X16,0)</f>
        <v>0</v>
      </c>
      <c r="AM16" s="578">
        <f>IF(AND(SUM(AM$5:AM15)=0,$X16&lt;&gt;0,SUM($X$5:$X15)=SUM($Y$25:AL$25)),$X16,0)</f>
        <v>0</v>
      </c>
      <c r="AN16" s="578">
        <f>IF(AND(SUM(AN$5:AN15)=0,$X16&lt;&gt;0,SUM($X$5:$X15)=SUM($Y$25:AM$25)),$X16,0)</f>
        <v>0</v>
      </c>
      <c r="AO16" s="578">
        <f>IF(AND(SUM(AO$5:AO15)=0,$X16&lt;&gt;0,SUM($X$5:$X15)=SUM($Y$25:AN$25)),$X16,0)</f>
        <v>0</v>
      </c>
      <c r="AP16" s="578">
        <f>IF(AND(SUM(AP$5:AP15)=0,$X16&lt;&gt;0,SUM($X$5:$X15)=SUM($Y$25:AO$25)),$X16,0)</f>
        <v>0</v>
      </c>
      <c r="AQ16" s="578">
        <f>IF(AND(SUM(AQ$5:AQ15)=0,$X16&lt;&gt;0,SUM($X$5:$X15)=SUM($Y$25:AP$25)),$X16,0)</f>
        <v>0</v>
      </c>
    </row>
    <row r="17" spans="1:43">
      <c r="A17" s="1325" t="s">
        <v>848</v>
      </c>
      <c r="B17" s="1325" t="s">
        <v>849</v>
      </c>
      <c r="C17" s="1324" t="s">
        <v>853</v>
      </c>
      <c r="D17" s="1324"/>
      <c r="E17" s="1324"/>
      <c r="F17" s="1324" t="s">
        <v>854</v>
      </c>
      <c r="G17" s="1324"/>
      <c r="H17" s="1324"/>
      <c r="I17" s="1325" t="s">
        <v>852</v>
      </c>
      <c r="J17" s="1326" t="s">
        <v>848</v>
      </c>
      <c r="K17" s="463"/>
      <c r="L17" s="463"/>
      <c r="M17" s="463"/>
      <c r="N17" s="463"/>
      <c r="O17" s="461"/>
      <c r="P17" s="461"/>
      <c r="W17" s="241">
        <f t="shared" si="3"/>
        <v>0</v>
      </c>
      <c r="X17" s="578">
        <f t="shared" si="4"/>
        <v>0</v>
      </c>
      <c r="Y17" s="578">
        <f>IF(AND(SUM($Y$5:Y16)=0,X17&lt;&gt;0),X17,0)</f>
        <v>0</v>
      </c>
      <c r="Z17" s="578">
        <f>IF(AND(SUM($Z$5:Z16)=0,$X17&lt;&gt;0,SUM($X$5:X16)=Y$25),$X17,0)</f>
        <v>0</v>
      </c>
      <c r="AA17" s="578">
        <f>IF(AND(SUM(AA$5:AA16)=0,$X17&lt;&gt;0,SUM($X$5:$X16)=SUM($Y$25:Z$25)),$X17,0)</f>
        <v>0</v>
      </c>
      <c r="AB17" s="578">
        <f>IF(AND(SUM(AB$5:AB16)=0,$X17&lt;&gt;0,SUM($X$5:$X16)=SUM($Y$25:AA$25)),$X17,0)</f>
        <v>0</v>
      </c>
      <c r="AC17" s="578">
        <f>IF(AND(SUM(AC$5:AC16)=0,$X17&lt;&gt;0,SUM($X$5:$X16)=SUM($Y$25:AB$25)),$X17,0)</f>
        <v>0</v>
      </c>
      <c r="AD17" s="578">
        <f>IF(AND(SUM(AD$5:AD16)=0,$X17&lt;&gt;0,SUM($X$5:$X16)=SUM($Y$25:AC$25)),$X17,0)</f>
        <v>0</v>
      </c>
      <c r="AE17" s="578">
        <f>IF(AND(SUM(AE$5:AE16)=0,$X17&lt;&gt;0,SUM($X$5:$X16)=SUM($Y$25:AD$25)),$X17,0)</f>
        <v>0</v>
      </c>
      <c r="AF17" s="578">
        <f>IF(AND(SUM(AF$5:AF16)=0,$X17&lt;&gt;0,SUM($X$5:$X16)=SUM($Y$25:AE$25)),$X17,0)</f>
        <v>0</v>
      </c>
      <c r="AG17" s="578">
        <f>IF(AND(SUM(AG$5:AG16)=0,$X17&lt;&gt;0,SUM($X$5:$X16)=SUM($Y$25:AF$25)),$X17,0)</f>
        <v>0</v>
      </c>
      <c r="AH17" s="578">
        <f>IF(AND(SUM(AH$5:AH16)=0,$X17&lt;&gt;0,SUM($X$5:$X16)=SUM($Y$25:AG$25)),$X17,0)</f>
        <v>0</v>
      </c>
      <c r="AI17" s="578">
        <f>IF(AND(SUM(AI$5:AI16)=0,$X17&lt;&gt;0,SUM($X$5:$X16)=SUM($Y$25:AH$25)),$X17,0)</f>
        <v>0</v>
      </c>
      <c r="AJ17" s="578">
        <f>IF(AND(SUM(AJ$5:AJ16)=0,$X17&lt;&gt;0,SUM($X$5:$X16)=SUM($Y$25:AI$25)),$X17,0)</f>
        <v>0</v>
      </c>
      <c r="AK17" s="578">
        <f>IF(AND(SUM(AK$5:AK16)=0,$X17&lt;&gt;0,SUM($X$5:$X16)=SUM($Y$25:AJ$25)),$X17,0)</f>
        <v>0</v>
      </c>
      <c r="AL17" s="578">
        <f>IF(AND(SUM(AL$5:AL16)=0,$X17&lt;&gt;0,SUM($X$5:$X16)=SUM($Y$25:AK$25)),$X17,0)</f>
        <v>0</v>
      </c>
      <c r="AM17" s="578">
        <f>IF(AND(SUM(AM$5:AM16)=0,$X17&lt;&gt;0,SUM($X$5:$X16)=SUM($Y$25:AL$25)),$X17,0)</f>
        <v>0</v>
      </c>
      <c r="AN17" s="578">
        <f>IF(AND(SUM(AN$5:AN16)=0,$X17&lt;&gt;0,SUM($X$5:$X16)=SUM($Y$25:AM$25)),$X17,0)</f>
        <v>0</v>
      </c>
      <c r="AO17" s="578">
        <f>IF(AND(SUM(AO$5:AO16)=0,$X17&lt;&gt;0,SUM($X$5:$X16)=SUM($Y$25:AN$25)),$X17,0)</f>
        <v>0</v>
      </c>
      <c r="AP17" s="578">
        <f>IF(AND(SUM(AP$5:AP16)=0,$X17&lt;&gt;0,SUM($X$5:$X16)=SUM($Y$25:AO$25)),$X17,0)</f>
        <v>0</v>
      </c>
      <c r="AQ17" s="578">
        <f>IF(AND(SUM(AQ$5:AQ16)=0,$X17&lt;&gt;0,SUM($X$5:$X16)=SUM($Y$25:AP$25)),$X17,0)</f>
        <v>0</v>
      </c>
    </row>
    <row r="18" spans="1:43">
      <c r="A18" s="1325"/>
      <c r="B18" s="1325"/>
      <c r="C18" s="378" t="s">
        <v>198</v>
      </c>
      <c r="D18" s="378" t="s">
        <v>173</v>
      </c>
      <c r="E18" s="378" t="s">
        <v>851</v>
      </c>
      <c r="F18" s="378" t="s">
        <v>796</v>
      </c>
      <c r="G18" s="378" t="s">
        <v>173</v>
      </c>
      <c r="H18" s="378" t="s">
        <v>851</v>
      </c>
      <c r="I18" s="1325"/>
      <c r="J18" s="1326"/>
      <c r="K18" s="463"/>
      <c r="L18" s="463"/>
      <c r="M18" s="463"/>
      <c r="N18" s="463"/>
      <c r="O18" s="461"/>
      <c r="P18" s="461"/>
      <c r="W18" s="241">
        <f t="shared" si="3"/>
        <v>0</v>
      </c>
      <c r="X18" s="578">
        <f t="shared" si="4"/>
        <v>0</v>
      </c>
      <c r="Y18" s="578">
        <f>IF(AND(SUM($Y$5:Y17)=0,X18&lt;&gt;0),X18,0)</f>
        <v>0</v>
      </c>
      <c r="Z18" s="578">
        <f>IF(AND(SUM($Z$5:Z17)=0,$X18&lt;&gt;0,SUM($X$5:X17)=Y$25),$X18,0)</f>
        <v>0</v>
      </c>
      <c r="AA18" s="578">
        <f>IF(AND(SUM(AA$5:AA17)=0,$X18&lt;&gt;0,SUM($X$5:$X17)=SUM($Y$25:Z$25)),$X18,0)</f>
        <v>0</v>
      </c>
      <c r="AB18" s="578">
        <f>IF(AND(SUM(AB$5:AB17)=0,$X18&lt;&gt;0,SUM($X$5:$X17)=SUM($Y$25:AA$25)),$X18,0)</f>
        <v>0</v>
      </c>
      <c r="AC18" s="578">
        <f>IF(AND(SUM(AC$5:AC17)=0,$X18&lt;&gt;0,SUM($X$5:$X17)=SUM($Y$25:AB$25)),$X18,0)</f>
        <v>0</v>
      </c>
      <c r="AD18" s="578">
        <f>IF(AND(SUM(AD$5:AD17)=0,$X18&lt;&gt;0,SUM($X$5:$X17)=SUM($Y$25:AC$25)),$X18,0)</f>
        <v>0</v>
      </c>
      <c r="AE18" s="578">
        <f>IF(AND(SUM(AE$5:AE17)=0,$X18&lt;&gt;0,SUM($X$5:$X17)=SUM($Y$25:AD$25)),$X18,0)</f>
        <v>0</v>
      </c>
      <c r="AF18" s="578">
        <f>IF(AND(SUM(AF$5:AF17)=0,$X18&lt;&gt;0,SUM($X$5:$X17)=SUM($Y$25:AE$25)),$X18,0)</f>
        <v>0</v>
      </c>
      <c r="AG18" s="578">
        <f>IF(AND(SUM(AG$5:AG17)=0,$X18&lt;&gt;0,SUM($X$5:$X17)=SUM($Y$25:AF$25)),$X18,0)</f>
        <v>0</v>
      </c>
      <c r="AH18" s="578">
        <f>IF(AND(SUM(AH$5:AH17)=0,$X18&lt;&gt;0,SUM($X$5:$X17)=SUM($Y$25:AG$25)),$X18,0)</f>
        <v>0</v>
      </c>
      <c r="AI18" s="578">
        <f>IF(AND(SUM(AI$5:AI17)=0,$X18&lt;&gt;0,SUM($X$5:$X17)=SUM($Y$25:AH$25)),$X18,0)</f>
        <v>0</v>
      </c>
      <c r="AJ18" s="578">
        <f>IF(AND(SUM(AJ$5:AJ17)=0,$X18&lt;&gt;0,SUM($X$5:$X17)=SUM($Y$25:AI$25)),$X18,0)</f>
        <v>0</v>
      </c>
      <c r="AK18" s="578">
        <f>IF(AND(SUM(AK$5:AK17)=0,$X18&lt;&gt;0,SUM($X$5:$X17)=SUM($Y$25:AJ$25)),$X18,0)</f>
        <v>0</v>
      </c>
      <c r="AL18" s="578">
        <f>IF(AND(SUM(AL$5:AL17)=0,$X18&lt;&gt;0,SUM($X$5:$X17)=SUM($Y$25:AK$25)),$X18,0)</f>
        <v>0</v>
      </c>
      <c r="AM18" s="578">
        <f>IF(AND(SUM(AM$5:AM17)=0,$X18&lt;&gt;0,SUM($X$5:$X17)=SUM($Y$25:AL$25)),$X18,0)</f>
        <v>0</v>
      </c>
      <c r="AN18" s="578">
        <f>IF(AND(SUM(AN$5:AN17)=0,$X18&lt;&gt;0,SUM($X$5:$X17)=SUM($Y$25:AM$25)),$X18,0)</f>
        <v>0</v>
      </c>
      <c r="AO18" s="578">
        <f>IF(AND(SUM(AO$5:AO17)=0,$X18&lt;&gt;0,SUM($X$5:$X17)=SUM($Y$25:AN$25)),$X18,0)</f>
        <v>0</v>
      </c>
      <c r="AP18" s="578">
        <f>IF(AND(SUM(AP$5:AP17)=0,$X18&lt;&gt;0,SUM($X$5:$X17)=SUM($Y$25:AO$25)),$X18,0)</f>
        <v>0</v>
      </c>
      <c r="AQ18" s="578">
        <f>IF(AND(SUM(AQ$5:AQ17)=0,$X18&lt;&gt;0,SUM($X$5:$X17)=SUM($Y$25:AP$25)),$X18,0)</f>
        <v>0</v>
      </c>
    </row>
    <row r="19" spans="1:43">
      <c r="A19" s="470" t="s">
        <v>1066</v>
      </c>
      <c r="B19" s="471" t="str">
        <f ca="1">IF($U19=0,"",INDIRECT("B"&amp;$U19))</f>
        <v/>
      </c>
      <c r="C19" s="471" t="str">
        <f ca="1">IF($U19=0,"",INDIRECT("C"&amp;$U19))</f>
        <v/>
      </c>
      <c r="D19" s="471" t="str">
        <f ca="1">IF($U19=0,"",INDIRECT("D"&amp;$U19))</f>
        <v/>
      </c>
      <c r="E19" s="471" t="str">
        <f ca="1">IF($U19=0,"",INDIRECT("E"&amp;$U19))</f>
        <v/>
      </c>
      <c r="F19" s="471" t="str">
        <f ca="1">IF($U19=0,"",INDIRECT("F"&amp;$U19))</f>
        <v/>
      </c>
      <c r="G19" s="471" t="str">
        <f ca="1">IF($U19=0,"",INDIRECT("G"&amp;$U19))</f>
        <v/>
      </c>
      <c r="H19" s="471" t="str">
        <f ca="1">IF($U19=0,"",INDIRECT("H"&amp;$U19))</f>
        <v/>
      </c>
      <c r="I19" s="471" t="str">
        <f ca="1">IF($U19=0,"",INDIRECT("I"&amp;$U19))</f>
        <v/>
      </c>
      <c r="J19" s="467">
        <f ca="1">T5</f>
        <v>0</v>
      </c>
      <c r="K19" s="463">
        <f ca="1">J19</f>
        <v>0</v>
      </c>
      <c r="L19" s="463">
        <f t="shared" ref="L19:T19" ca="1" si="7">K19</f>
        <v>0</v>
      </c>
      <c r="M19" s="463">
        <f t="shared" ca="1" si="7"/>
        <v>0</v>
      </c>
      <c r="N19" s="463">
        <f t="shared" ca="1" si="7"/>
        <v>0</v>
      </c>
      <c r="O19" s="463">
        <f t="shared" ca="1" si="7"/>
        <v>0</v>
      </c>
      <c r="P19" s="463">
        <f t="shared" ca="1" si="7"/>
        <v>0</v>
      </c>
      <c r="Q19" s="463">
        <f t="shared" ca="1" si="7"/>
        <v>0</v>
      </c>
      <c r="R19" s="463">
        <f t="shared" ca="1" si="7"/>
        <v>0</v>
      </c>
      <c r="S19" s="463">
        <f t="shared" ca="1" si="7"/>
        <v>0</v>
      </c>
      <c r="T19" s="463">
        <f t="shared" ca="1" si="7"/>
        <v>0</v>
      </c>
      <c r="U19" s="468">
        <f ca="1">T96</f>
        <v>0</v>
      </c>
      <c r="V19" s="461" t="str">
        <f ca="1">IF($U19=0,"",INDIRECT("A"&amp;$U19))</f>
        <v/>
      </c>
      <c r="W19" s="241">
        <f t="shared" si="3"/>
        <v>0</v>
      </c>
      <c r="X19" s="578">
        <f t="shared" si="4"/>
        <v>0</v>
      </c>
      <c r="Y19" s="578">
        <f>IF(AND(SUM($Y$5:Y18)=0,X19&lt;&gt;0),X19,0)</f>
        <v>0</v>
      </c>
      <c r="Z19" s="578">
        <f>IF(AND(SUM($Z$5:Z18)=0,$X19&lt;&gt;0,SUM($X$5:X18)=Y$25),$X19,0)</f>
        <v>0</v>
      </c>
      <c r="AA19" s="578">
        <f>IF(AND(SUM(AA$5:AA18)=0,$X19&lt;&gt;0,SUM($X$5:$X18)=SUM($Y$25:Z$25)),$X19,0)</f>
        <v>0</v>
      </c>
      <c r="AB19" s="578">
        <f>IF(AND(SUM(AB$5:AB18)=0,$X19&lt;&gt;0,SUM($X$5:$X18)=SUM($Y$25:AA$25)),$X19,0)</f>
        <v>0</v>
      </c>
      <c r="AC19" s="578">
        <f>IF(AND(SUM(AC$5:AC18)=0,$X19&lt;&gt;0,SUM($X$5:$X18)=SUM($Y$25:AB$25)),$X19,0)</f>
        <v>0</v>
      </c>
      <c r="AD19" s="578">
        <f>IF(AND(SUM(AD$5:AD18)=0,$X19&lt;&gt;0,SUM($X$5:$X18)=SUM($Y$25:AC$25)),$X19,0)</f>
        <v>0</v>
      </c>
      <c r="AE19" s="578">
        <f>IF(AND(SUM(AE$5:AE18)=0,$X19&lt;&gt;0,SUM($X$5:$X18)=SUM($Y$25:AD$25)),$X19,0)</f>
        <v>0</v>
      </c>
      <c r="AF19" s="578">
        <f>IF(AND(SUM(AF$5:AF18)=0,$X19&lt;&gt;0,SUM($X$5:$X18)=SUM($Y$25:AE$25)),$X19,0)</f>
        <v>0</v>
      </c>
      <c r="AG19" s="578">
        <f>IF(AND(SUM(AG$5:AG18)=0,$X19&lt;&gt;0,SUM($X$5:$X18)=SUM($Y$25:AF$25)),$X19,0)</f>
        <v>0</v>
      </c>
      <c r="AH19" s="578">
        <f>IF(AND(SUM(AH$5:AH18)=0,$X19&lt;&gt;0,SUM($X$5:$X18)=SUM($Y$25:AG$25)),$X19,0)</f>
        <v>0</v>
      </c>
      <c r="AI19" s="578">
        <f>IF(AND(SUM(AI$5:AI18)=0,$X19&lt;&gt;0,SUM($X$5:$X18)=SUM($Y$25:AH$25)),$X19,0)</f>
        <v>0</v>
      </c>
      <c r="AJ19" s="578">
        <f>IF(AND(SUM(AJ$5:AJ18)=0,$X19&lt;&gt;0,SUM($X$5:$X18)=SUM($Y$25:AI$25)),$X19,0)</f>
        <v>0</v>
      </c>
      <c r="AK19" s="578">
        <f>IF(AND(SUM(AK$5:AK18)=0,$X19&lt;&gt;0,SUM($X$5:$X18)=SUM($Y$25:AJ$25)),$X19,0)</f>
        <v>0</v>
      </c>
      <c r="AL19" s="578">
        <f>IF(AND(SUM(AL$5:AL18)=0,$X19&lt;&gt;0,SUM($X$5:$X18)=SUM($Y$25:AK$25)),$X19,0)</f>
        <v>0</v>
      </c>
      <c r="AM19" s="578">
        <f>IF(AND(SUM(AM$5:AM18)=0,$X19&lt;&gt;0,SUM($X$5:$X18)=SUM($Y$25:AL$25)),$X19,0)</f>
        <v>0</v>
      </c>
      <c r="AN19" s="578">
        <f>IF(AND(SUM(AN$5:AN18)=0,$X19&lt;&gt;0,SUM($X$5:$X18)=SUM($Y$25:AM$25)),$X19,0)</f>
        <v>0</v>
      </c>
      <c r="AO19" s="578">
        <f>IF(AND(SUM(AO$5:AO18)=0,$X19&lt;&gt;0,SUM($X$5:$X18)=SUM($Y$25:AN$25)),$X19,0)</f>
        <v>0</v>
      </c>
      <c r="AP19" s="578">
        <f>IF(AND(SUM(AP$5:AP18)=0,$X19&lt;&gt;0,SUM($X$5:$X18)=SUM($Y$25:AO$25)),$X19,0)</f>
        <v>0</v>
      </c>
      <c r="AQ19" s="578">
        <f>IF(AND(SUM(AQ$5:AQ18)=0,$X19&lt;&gt;0,SUM($X$5:$X18)=SUM($Y$25:AP$25)),$X19,0)</f>
        <v>0</v>
      </c>
    </row>
    <row r="20" spans="1:43">
      <c r="A20" s="470" t="s">
        <v>1067</v>
      </c>
      <c r="B20" s="471" t="str">
        <f t="shared" ref="B20:B28" ca="1" si="8">IF($U20=0,"",INDIRECT("B"&amp;$U20))</f>
        <v/>
      </c>
      <c r="C20" s="471" t="str">
        <f t="shared" ref="C20:C28" ca="1" si="9">IF($U20=0,"",INDIRECT("C"&amp;$U20))</f>
        <v/>
      </c>
      <c r="D20" s="471" t="str">
        <f t="shared" ref="D20:D28" ca="1" si="10">IF($U20=0,"",INDIRECT("D"&amp;$U20))</f>
        <v/>
      </c>
      <c r="E20" s="471" t="str">
        <f t="shared" ref="E20:E28" ca="1" si="11">IF($U20=0,"",INDIRECT("E"&amp;$U20))</f>
        <v/>
      </c>
      <c r="F20" s="471" t="str">
        <f t="shared" ref="F20:F28" ca="1" si="12">IF($U20=0,"",INDIRECT("F"&amp;$U20))</f>
        <v/>
      </c>
      <c r="G20" s="471" t="str">
        <f t="shared" ref="G20:G28" ca="1" si="13">IF($U20=0,"",INDIRECT("G"&amp;$U20))</f>
        <v/>
      </c>
      <c r="H20" s="471" t="str">
        <f t="shared" ref="H20:H28" ca="1" si="14">IF($U20=0,"",INDIRECT("H"&amp;$U20))</f>
        <v/>
      </c>
      <c r="I20" s="471" t="str">
        <f t="shared" ref="I20:I28" ca="1" si="15">IF($U20=0,"",INDIRECT("I"&amp;$U20))</f>
        <v/>
      </c>
      <c r="J20" s="467">
        <f t="shared" ref="J20:J28" ca="1" si="16">T6</f>
        <v>0</v>
      </c>
      <c r="K20" s="463">
        <f ca="1">IF(J$20=0,J21,J20)</f>
        <v>0</v>
      </c>
      <c r="L20" s="463">
        <f t="shared" ref="L20:T20" ca="1" si="17">IF(K$20=0,K21,K20)</f>
        <v>0</v>
      </c>
      <c r="M20" s="463">
        <f t="shared" ca="1" si="17"/>
        <v>0</v>
      </c>
      <c r="N20" s="463">
        <f t="shared" ca="1" si="17"/>
        <v>0</v>
      </c>
      <c r="O20" s="463">
        <f t="shared" ca="1" si="17"/>
        <v>0</v>
      </c>
      <c r="P20" s="463">
        <f t="shared" ca="1" si="17"/>
        <v>0</v>
      </c>
      <c r="Q20" s="463">
        <f t="shared" ca="1" si="17"/>
        <v>0</v>
      </c>
      <c r="R20" s="463">
        <f t="shared" ca="1" si="17"/>
        <v>0</v>
      </c>
      <c r="S20" s="463">
        <f t="shared" ca="1" si="17"/>
        <v>0</v>
      </c>
      <c r="T20" s="463">
        <f t="shared" ca="1" si="17"/>
        <v>0</v>
      </c>
      <c r="U20" s="468">
        <f t="shared" ref="U20:U28" ca="1" si="18">T97</f>
        <v>0</v>
      </c>
      <c r="V20" s="461" t="str">
        <f t="shared" ref="V20:V28" ca="1" si="19">IF($U20=0,"",INDIRECT("A"&amp;$U20))</f>
        <v/>
      </c>
      <c r="W20" s="241">
        <f t="shared" si="3"/>
        <v>0</v>
      </c>
      <c r="X20" s="578">
        <f t="shared" si="4"/>
        <v>0</v>
      </c>
      <c r="Y20" s="578">
        <f>IF(AND(SUM($Y$5:Y19)=0,X20&lt;&gt;0),X20,0)</f>
        <v>0</v>
      </c>
      <c r="Z20" s="578">
        <f>IF(AND(SUM($Z$5:Z19)=0,$X20&lt;&gt;0,SUM($X$5:X19)=Y$25),$X20,0)</f>
        <v>0</v>
      </c>
      <c r="AA20" s="578">
        <f>IF(AND(SUM(AA$5:AA19)=0,$X20&lt;&gt;0,SUM($X$5:$X19)=SUM($Y$25:Z$25)),$X20,0)</f>
        <v>0</v>
      </c>
      <c r="AB20" s="578">
        <f>IF(AND(SUM(AB$5:AB19)=0,$X20&lt;&gt;0,SUM($X$5:$X19)=SUM($Y$25:AA$25)),$X20,0)</f>
        <v>0</v>
      </c>
      <c r="AC20" s="578">
        <f>IF(AND(SUM(AC$5:AC19)=0,$X20&lt;&gt;0,SUM($X$5:$X19)=SUM($Y$25:AB$25)),$X20,0)</f>
        <v>0</v>
      </c>
      <c r="AD20" s="578">
        <f>IF(AND(SUM(AD$5:AD19)=0,$X20&lt;&gt;0,SUM($X$5:$X19)=SUM($Y$25:AC$25)),$X20,0)</f>
        <v>0</v>
      </c>
      <c r="AE20" s="578">
        <f>IF(AND(SUM(AE$5:AE19)=0,$X20&lt;&gt;0,SUM($X$5:$X19)=SUM($Y$25:AD$25)),$X20,0)</f>
        <v>0</v>
      </c>
      <c r="AF20" s="578">
        <f>IF(AND(SUM(AF$5:AF19)=0,$X20&lt;&gt;0,SUM($X$5:$X19)=SUM($Y$25:AE$25)),$X20,0)</f>
        <v>0</v>
      </c>
      <c r="AG20" s="578">
        <f>IF(AND(SUM(AG$5:AG19)=0,$X20&lt;&gt;0,SUM($X$5:$X19)=SUM($Y$25:AF$25)),$X20,0)</f>
        <v>0</v>
      </c>
      <c r="AH20" s="578">
        <f>IF(AND(SUM(AH$5:AH19)=0,$X20&lt;&gt;0,SUM($X$5:$X19)=SUM($Y$25:AG$25)),$X20,0)</f>
        <v>0</v>
      </c>
      <c r="AI20" s="578">
        <f>IF(AND(SUM(AI$5:AI19)=0,$X20&lt;&gt;0,SUM($X$5:$X19)=SUM($Y$25:AH$25)),$X20,0)</f>
        <v>0</v>
      </c>
      <c r="AJ20" s="578">
        <f>IF(AND(SUM(AJ$5:AJ19)=0,$X20&lt;&gt;0,SUM($X$5:$X19)=SUM($Y$25:AI$25)),$X20,0)</f>
        <v>0</v>
      </c>
      <c r="AK20" s="578">
        <f>IF(AND(SUM(AK$5:AK19)=0,$X20&lt;&gt;0,SUM($X$5:$X19)=SUM($Y$25:AJ$25)),$X20,0)</f>
        <v>0</v>
      </c>
      <c r="AL20" s="578">
        <f>IF(AND(SUM(AL$5:AL19)=0,$X20&lt;&gt;0,SUM($X$5:$X19)=SUM($Y$25:AK$25)),$X20,0)</f>
        <v>0</v>
      </c>
      <c r="AM20" s="578">
        <f>IF(AND(SUM(AM$5:AM19)=0,$X20&lt;&gt;0,SUM($X$5:$X19)=SUM($Y$25:AL$25)),$X20,0)</f>
        <v>0</v>
      </c>
      <c r="AN20" s="578">
        <f>IF(AND(SUM(AN$5:AN19)=0,$X20&lt;&gt;0,SUM($X$5:$X19)=SUM($Y$25:AM$25)),$X20,0)</f>
        <v>0</v>
      </c>
      <c r="AO20" s="578">
        <f>IF(AND(SUM(AO$5:AO19)=0,$X20&lt;&gt;0,SUM($X$5:$X19)=SUM($Y$25:AN$25)),$X20,0)</f>
        <v>0</v>
      </c>
      <c r="AP20" s="578">
        <f>IF(AND(SUM(AP$5:AP19)=0,$X20&lt;&gt;0,SUM($X$5:$X19)=SUM($Y$25:AO$25)),$X20,0)</f>
        <v>0</v>
      </c>
      <c r="AQ20" s="578">
        <f>IF(AND(SUM(AQ$5:AQ19)=0,$X20&lt;&gt;0,SUM($X$5:$X19)=SUM($Y$25:AP$25)),$X20,0)</f>
        <v>0</v>
      </c>
    </row>
    <row r="21" spans="1:43">
      <c r="A21" s="470" t="s">
        <v>1068</v>
      </c>
      <c r="B21" s="471" t="str">
        <f t="shared" ca="1" si="8"/>
        <v/>
      </c>
      <c r="C21" s="471" t="str">
        <f t="shared" ca="1" si="9"/>
        <v/>
      </c>
      <c r="D21" s="471" t="str">
        <f t="shared" ca="1" si="10"/>
        <v/>
      </c>
      <c r="E21" s="471" t="str">
        <f t="shared" ca="1" si="11"/>
        <v/>
      </c>
      <c r="F21" s="471" t="str">
        <f t="shared" ca="1" si="12"/>
        <v/>
      </c>
      <c r="G21" s="471" t="str">
        <f t="shared" ca="1" si="13"/>
        <v/>
      </c>
      <c r="H21" s="471" t="str">
        <f t="shared" ca="1" si="14"/>
        <v/>
      </c>
      <c r="I21" s="471" t="str">
        <f t="shared" ca="1" si="15"/>
        <v/>
      </c>
      <c r="J21" s="467">
        <f t="shared" ca="1" si="16"/>
        <v>0</v>
      </c>
      <c r="K21" s="463">
        <f t="shared" ref="K21:T28" ca="1" si="20">IF(J$20=0,J22,J21)</f>
        <v>0</v>
      </c>
      <c r="L21" s="463">
        <f t="shared" ca="1" si="20"/>
        <v>0</v>
      </c>
      <c r="M21" s="463">
        <f t="shared" ca="1" si="20"/>
        <v>0</v>
      </c>
      <c r="N21" s="463">
        <f t="shared" ca="1" si="20"/>
        <v>0</v>
      </c>
      <c r="O21" s="463">
        <f t="shared" ca="1" si="20"/>
        <v>0</v>
      </c>
      <c r="P21" s="463">
        <f t="shared" ca="1" si="20"/>
        <v>0</v>
      </c>
      <c r="Q21" s="463">
        <f t="shared" ca="1" si="20"/>
        <v>0</v>
      </c>
      <c r="R21" s="463">
        <f t="shared" ca="1" si="20"/>
        <v>0</v>
      </c>
      <c r="S21" s="463">
        <f t="shared" ca="1" si="20"/>
        <v>0</v>
      </c>
      <c r="T21" s="463">
        <f t="shared" ca="1" si="20"/>
        <v>0</v>
      </c>
      <c r="U21" s="468">
        <f t="shared" ca="1" si="18"/>
        <v>0</v>
      </c>
      <c r="V21" s="461" t="str">
        <f t="shared" ca="1" si="19"/>
        <v/>
      </c>
      <c r="W21" s="241">
        <f t="shared" si="3"/>
        <v>0</v>
      </c>
      <c r="X21" s="578">
        <f t="shared" si="4"/>
        <v>0</v>
      </c>
      <c r="Y21" s="578">
        <f>IF(AND(SUM($Y$5:Y20)=0,X21&lt;&gt;0),X21,0)</f>
        <v>0</v>
      </c>
      <c r="Z21" s="578">
        <f>IF(AND(SUM($Z$5:Z20)=0,$X21&lt;&gt;0,SUM($X$5:X20)=Y$25),$X21,0)</f>
        <v>0</v>
      </c>
      <c r="AA21" s="578">
        <f>IF(AND(SUM(AA$5:AA20)=0,$X21&lt;&gt;0,SUM($X$5:$X20)=SUM($Y$25:Z$25)),$X21,0)</f>
        <v>0</v>
      </c>
      <c r="AB21" s="578">
        <f>IF(AND(SUM(AB$5:AB20)=0,$X21&lt;&gt;0,SUM($X$5:$X20)=SUM($Y$25:AA$25)),$X21,0)</f>
        <v>0</v>
      </c>
      <c r="AC21" s="578">
        <f>IF(AND(SUM(AC$5:AC20)=0,$X21&lt;&gt;0,SUM($X$5:$X20)=SUM($Y$25:AB$25)),$X21,0)</f>
        <v>0</v>
      </c>
      <c r="AD21" s="578">
        <f>IF(AND(SUM(AD$5:AD20)=0,$X21&lt;&gt;0,SUM($X$5:$X20)=SUM($Y$25:AC$25)),$X21,0)</f>
        <v>0</v>
      </c>
      <c r="AE21" s="578">
        <f>IF(AND(SUM(AE$5:AE20)=0,$X21&lt;&gt;0,SUM($X$5:$X20)=SUM($Y$25:AD$25)),$X21,0)</f>
        <v>0</v>
      </c>
      <c r="AF21" s="578">
        <f>IF(AND(SUM(AF$5:AF20)=0,$X21&lt;&gt;0,SUM($X$5:$X20)=SUM($Y$25:AE$25)),$X21,0)</f>
        <v>0</v>
      </c>
      <c r="AG21" s="578">
        <f>IF(AND(SUM(AG$5:AG20)=0,$X21&lt;&gt;0,SUM($X$5:$X20)=SUM($Y$25:AF$25)),$X21,0)</f>
        <v>0</v>
      </c>
      <c r="AH21" s="578">
        <f>IF(AND(SUM(AH$5:AH20)=0,$X21&lt;&gt;0,SUM($X$5:$X20)=SUM($Y$25:AG$25)),$X21,0)</f>
        <v>0</v>
      </c>
      <c r="AI21" s="578">
        <f>IF(AND(SUM(AI$5:AI20)=0,$X21&lt;&gt;0,SUM($X$5:$X20)=SUM($Y$25:AH$25)),$X21,0)</f>
        <v>0</v>
      </c>
      <c r="AJ21" s="578">
        <f>IF(AND(SUM(AJ$5:AJ20)=0,$X21&lt;&gt;0,SUM($X$5:$X20)=SUM($Y$25:AI$25)),$X21,0)</f>
        <v>0</v>
      </c>
      <c r="AK21" s="578">
        <f>IF(AND(SUM(AK$5:AK20)=0,$X21&lt;&gt;0,SUM($X$5:$X20)=SUM($Y$25:AJ$25)),$X21,0)</f>
        <v>0</v>
      </c>
      <c r="AL21" s="578">
        <f>IF(AND(SUM(AL$5:AL20)=0,$X21&lt;&gt;0,SUM($X$5:$X20)=SUM($Y$25:AK$25)),$X21,0)</f>
        <v>0</v>
      </c>
      <c r="AM21" s="578">
        <f>IF(AND(SUM(AM$5:AM20)=0,$X21&lt;&gt;0,SUM($X$5:$X20)=SUM($Y$25:AL$25)),$X21,0)</f>
        <v>0</v>
      </c>
      <c r="AN21" s="578">
        <f>IF(AND(SUM(AN$5:AN20)=0,$X21&lt;&gt;0,SUM($X$5:$X20)=SUM($Y$25:AM$25)),$X21,0)</f>
        <v>0</v>
      </c>
      <c r="AO21" s="578">
        <f>IF(AND(SUM(AO$5:AO20)=0,$X21&lt;&gt;0,SUM($X$5:$X20)=SUM($Y$25:AN$25)),$X21,0)</f>
        <v>0</v>
      </c>
      <c r="AP21" s="578">
        <f>IF(AND(SUM(AP$5:AP20)=0,$X21&lt;&gt;0,SUM($X$5:$X20)=SUM($Y$25:AO$25)),$X21,0)</f>
        <v>0</v>
      </c>
      <c r="AQ21" s="578">
        <f>IF(AND(SUM(AQ$5:AQ20)=0,$X21&lt;&gt;0,SUM($X$5:$X20)=SUM($Y$25:AP$25)),$X21,0)</f>
        <v>0</v>
      </c>
    </row>
    <row r="22" spans="1:43">
      <c r="A22" s="470" t="s">
        <v>1069</v>
      </c>
      <c r="B22" s="471" t="str">
        <f t="shared" ca="1" si="8"/>
        <v/>
      </c>
      <c r="C22" s="471" t="str">
        <f t="shared" ca="1" si="9"/>
        <v/>
      </c>
      <c r="D22" s="471" t="str">
        <f t="shared" ca="1" si="10"/>
        <v/>
      </c>
      <c r="E22" s="471" t="str">
        <f t="shared" ca="1" si="11"/>
        <v/>
      </c>
      <c r="F22" s="471" t="str">
        <f t="shared" ca="1" si="12"/>
        <v/>
      </c>
      <c r="G22" s="471" t="str">
        <f t="shared" ca="1" si="13"/>
        <v/>
      </c>
      <c r="H22" s="471" t="str">
        <f t="shared" ca="1" si="14"/>
        <v/>
      </c>
      <c r="I22" s="471" t="str">
        <f t="shared" ca="1" si="15"/>
        <v/>
      </c>
      <c r="J22" s="467">
        <f t="shared" ca="1" si="16"/>
        <v>0</v>
      </c>
      <c r="K22" s="463">
        <f t="shared" ca="1" si="20"/>
        <v>0</v>
      </c>
      <c r="L22" s="463">
        <f t="shared" ca="1" si="20"/>
        <v>0</v>
      </c>
      <c r="M22" s="463">
        <f t="shared" ca="1" si="20"/>
        <v>0</v>
      </c>
      <c r="N22" s="463">
        <f t="shared" ca="1" si="20"/>
        <v>0</v>
      </c>
      <c r="O22" s="463">
        <f t="shared" ca="1" si="20"/>
        <v>0</v>
      </c>
      <c r="P22" s="463">
        <f t="shared" ca="1" si="20"/>
        <v>0</v>
      </c>
      <c r="Q22" s="463">
        <f t="shared" ca="1" si="20"/>
        <v>0</v>
      </c>
      <c r="R22" s="463">
        <f t="shared" ca="1" si="20"/>
        <v>0</v>
      </c>
      <c r="S22" s="463">
        <f t="shared" ca="1" si="20"/>
        <v>0</v>
      </c>
      <c r="T22" s="463">
        <f t="shared" ca="1" si="20"/>
        <v>0</v>
      </c>
      <c r="U22" s="468">
        <f t="shared" ca="1" si="18"/>
        <v>0</v>
      </c>
      <c r="V22" s="461" t="str">
        <f t="shared" ca="1" si="19"/>
        <v/>
      </c>
      <c r="W22" s="241">
        <f>H48</f>
        <v>0</v>
      </c>
      <c r="X22" s="578">
        <f t="shared" si="4"/>
        <v>0</v>
      </c>
      <c r="Y22" s="578">
        <f>IF(AND(SUM($Y$5:Y21)=0,X22&lt;&gt;0),X22,0)</f>
        <v>0</v>
      </c>
      <c r="Z22" s="578">
        <f>IF(AND(SUM($Z$5:Z21)=0,$X22&lt;&gt;0,SUM($X$5:X21)=Y$25),$X22,0)</f>
        <v>0</v>
      </c>
      <c r="AA22" s="578">
        <f>IF(AND(SUM(AA$5:AA21)=0,$X22&lt;&gt;0,SUM($X$5:$X21)=SUM($Y$25:Z$25)),$X22,0)</f>
        <v>0</v>
      </c>
      <c r="AB22" s="578">
        <f>IF(AND(SUM(AB$5:AB21)=0,$X22&lt;&gt;0,SUM($X$5:$X21)=SUM($Y$25:AA$25)),$X22,0)</f>
        <v>0</v>
      </c>
      <c r="AC22" s="578">
        <f>IF(AND(SUM(AC$5:AC21)=0,$X22&lt;&gt;0,SUM($X$5:$X21)=SUM($Y$25:AB$25)),$X22,0)</f>
        <v>0</v>
      </c>
      <c r="AD22" s="578">
        <f>IF(AND(SUM(AD$5:AD21)=0,$X22&lt;&gt;0,SUM($X$5:$X21)=SUM($Y$25:AC$25)),$X22,0)</f>
        <v>0</v>
      </c>
      <c r="AE22" s="578">
        <f>IF(AND(SUM(AE$5:AE21)=0,$X22&lt;&gt;0,SUM($X$5:$X21)=SUM($Y$25:AD$25)),$X22,0)</f>
        <v>0</v>
      </c>
      <c r="AF22" s="578">
        <f>IF(AND(SUM(AF$5:AF21)=0,$X22&lt;&gt;0,SUM($X$5:$X21)=SUM($Y$25:AE$25)),$X22,0)</f>
        <v>0</v>
      </c>
      <c r="AG22" s="578">
        <f>IF(AND(SUM(AG$5:AG21)=0,$X22&lt;&gt;0,SUM($X$5:$X21)=SUM($Y$25:AF$25)),$X22,0)</f>
        <v>0</v>
      </c>
      <c r="AH22" s="578">
        <f>IF(AND(SUM(AH$5:AH21)=0,$X22&lt;&gt;0,SUM($X$5:$X21)=SUM($Y$25:AG$25)),$X22,0)</f>
        <v>0</v>
      </c>
      <c r="AI22" s="578">
        <f>IF(AND(SUM(AI$5:AI21)=0,$X22&lt;&gt;0,SUM($X$5:$X21)=SUM($Y$25:AH$25)),$X22,0)</f>
        <v>0</v>
      </c>
      <c r="AJ22" s="578">
        <f>IF(AND(SUM(AJ$5:AJ21)=0,$X22&lt;&gt;0,SUM($X$5:$X21)=SUM($Y$25:AI$25)),$X22,0)</f>
        <v>0</v>
      </c>
      <c r="AK22" s="578">
        <f>IF(AND(SUM(AK$5:AK21)=0,$X22&lt;&gt;0,SUM($X$5:$X21)=SUM($Y$25:AJ$25)),$X22,0)</f>
        <v>0</v>
      </c>
      <c r="AL22" s="578">
        <f>IF(AND(SUM(AL$5:AL21)=0,$X22&lt;&gt;0,SUM($X$5:$X21)=SUM($Y$25:AK$25)),$X22,0)</f>
        <v>0</v>
      </c>
      <c r="AM22" s="578">
        <f>IF(AND(SUM(AM$5:AM21)=0,$X22&lt;&gt;0,SUM($X$5:$X21)=SUM($Y$25:AL$25)),$X22,0)</f>
        <v>0</v>
      </c>
      <c r="AN22" s="578">
        <f>IF(AND(SUM(AN$5:AN21)=0,$X22&lt;&gt;0,SUM($X$5:$X21)=SUM($Y$25:AM$25)),$X22,0)</f>
        <v>0</v>
      </c>
      <c r="AO22" s="578">
        <f>IF(AND(SUM(AO$5:AO21)=0,$X22&lt;&gt;0,SUM($X$5:$X21)=SUM($Y$25:AN$25)),$X22,0)</f>
        <v>0</v>
      </c>
      <c r="AP22" s="578">
        <f>IF(AND(SUM(AP$5:AP21)=0,$X22&lt;&gt;0,SUM($X$5:$X21)=SUM($Y$25:AO$25)),$X22,0)</f>
        <v>0</v>
      </c>
      <c r="AQ22" s="578">
        <f>IF(AND(SUM(AQ$5:AQ21)=0,$X22&lt;&gt;0,SUM($X$5:$X21)=SUM($Y$25:AP$25)),$X22,0)</f>
        <v>0</v>
      </c>
    </row>
    <row r="23" spans="1:43">
      <c r="A23" s="470" t="s">
        <v>1070</v>
      </c>
      <c r="B23" s="471" t="str">
        <f t="shared" ca="1" si="8"/>
        <v/>
      </c>
      <c r="C23" s="471" t="str">
        <f t="shared" ca="1" si="9"/>
        <v/>
      </c>
      <c r="D23" s="471" t="str">
        <f t="shared" ca="1" si="10"/>
        <v/>
      </c>
      <c r="E23" s="471" t="str">
        <f t="shared" ca="1" si="11"/>
        <v/>
      </c>
      <c r="F23" s="471" t="str">
        <f t="shared" ca="1" si="12"/>
        <v/>
      </c>
      <c r="G23" s="471" t="str">
        <f t="shared" ca="1" si="13"/>
        <v/>
      </c>
      <c r="H23" s="471" t="str">
        <f t="shared" ca="1" si="14"/>
        <v/>
      </c>
      <c r="I23" s="471" t="str">
        <f t="shared" ca="1" si="15"/>
        <v/>
      </c>
      <c r="J23" s="467">
        <f t="shared" ca="1" si="16"/>
        <v>0</v>
      </c>
      <c r="K23" s="463">
        <f t="shared" ca="1" si="20"/>
        <v>0</v>
      </c>
      <c r="L23" s="463">
        <f t="shared" ca="1" si="20"/>
        <v>0</v>
      </c>
      <c r="M23" s="463">
        <f t="shared" ca="1" si="20"/>
        <v>0</v>
      </c>
      <c r="N23" s="463">
        <f t="shared" ca="1" si="20"/>
        <v>0</v>
      </c>
      <c r="O23" s="463">
        <f t="shared" ca="1" si="20"/>
        <v>0</v>
      </c>
      <c r="P23" s="463">
        <f t="shared" ca="1" si="20"/>
        <v>0</v>
      </c>
      <c r="Q23" s="463">
        <f t="shared" ca="1" si="20"/>
        <v>0</v>
      </c>
      <c r="R23" s="463">
        <f t="shared" ca="1" si="20"/>
        <v>0</v>
      </c>
      <c r="S23" s="463">
        <f t="shared" ca="1" si="20"/>
        <v>0</v>
      </c>
      <c r="T23" s="463">
        <f t="shared" ca="1" si="20"/>
        <v>0</v>
      </c>
      <c r="U23" s="468">
        <f t="shared" ca="1" si="18"/>
        <v>0</v>
      </c>
      <c r="V23" s="461" t="str">
        <f t="shared" ca="1" si="19"/>
        <v/>
      </c>
      <c r="W23" s="241">
        <f t="shared" si="3"/>
        <v>0</v>
      </c>
      <c r="X23" s="578">
        <f t="shared" si="4"/>
        <v>0</v>
      </c>
      <c r="Y23" s="578">
        <f>IF(AND(SUM($Y$5:Y22)=0,X23&lt;&gt;0),X23,0)</f>
        <v>0</v>
      </c>
      <c r="Z23" s="578">
        <f>IF(AND(SUM($Z$5:Z22)=0,$X23&lt;&gt;0,SUM($X$5:X22)=Y$25),$X23,0)</f>
        <v>0</v>
      </c>
      <c r="AA23" s="578">
        <f>IF(AND(SUM(AA$5:AA22)=0,$X23&lt;&gt;0,SUM($X$5:$X22)=SUM($Y$25:Z$25)),$X23,0)</f>
        <v>0</v>
      </c>
      <c r="AB23" s="578">
        <f>IF(AND(SUM(AB$5:AB22)=0,$X23&lt;&gt;0,SUM($X$5:$X22)=SUM($Y$25:AA$25)),$X23,0)</f>
        <v>0</v>
      </c>
      <c r="AC23" s="578">
        <f>IF(AND(SUM(AC$5:AC22)=0,$X23&lt;&gt;0,SUM($X$5:$X22)=SUM($Y$25:AB$25)),$X23,0)</f>
        <v>0</v>
      </c>
      <c r="AD23" s="578">
        <f>IF(AND(SUM(AD$5:AD22)=0,$X23&lt;&gt;0,SUM($X$5:$X22)=SUM($Y$25:AC$25)),$X23,0)</f>
        <v>0</v>
      </c>
      <c r="AE23" s="578">
        <f>IF(AND(SUM(AE$5:AE22)=0,$X23&lt;&gt;0,SUM($X$5:$X22)=SUM($Y$25:AD$25)),$X23,0)</f>
        <v>0</v>
      </c>
      <c r="AF23" s="578">
        <f>IF(AND(SUM(AF$5:AF22)=0,$X23&lt;&gt;0,SUM($X$5:$X22)=SUM($Y$25:AE$25)),$X23,0)</f>
        <v>0</v>
      </c>
      <c r="AG23" s="578">
        <f>IF(AND(SUM(AG$5:AG22)=0,$X23&lt;&gt;0,SUM($X$5:$X22)=SUM($Y$25:AF$25)),$X23,0)</f>
        <v>0</v>
      </c>
      <c r="AH23" s="578">
        <f>IF(AND(SUM(AH$5:AH22)=0,$X23&lt;&gt;0,SUM($X$5:$X22)=SUM($Y$25:AG$25)),$X23,0)</f>
        <v>0</v>
      </c>
      <c r="AI23" s="578">
        <f>IF(AND(SUM(AI$5:AI22)=0,$X23&lt;&gt;0,SUM($X$5:$X22)=SUM($Y$25:AH$25)),$X23,0)</f>
        <v>0</v>
      </c>
      <c r="AJ23" s="578">
        <f>IF(AND(SUM(AJ$5:AJ22)=0,$X23&lt;&gt;0,SUM($X$5:$X22)=SUM($Y$25:AI$25)),$X23,0)</f>
        <v>0</v>
      </c>
      <c r="AK23" s="578">
        <f>IF(AND(SUM(AK$5:AK22)=0,$X23&lt;&gt;0,SUM($X$5:$X22)=SUM($Y$25:AJ$25)),$X23,0)</f>
        <v>0</v>
      </c>
      <c r="AL23" s="578">
        <f>IF(AND(SUM(AL$5:AL22)=0,$X23&lt;&gt;0,SUM($X$5:$X22)=SUM($Y$25:AK$25)),$X23,0)</f>
        <v>0</v>
      </c>
      <c r="AM23" s="578">
        <f>IF(AND(SUM(AM$5:AM22)=0,$X23&lt;&gt;0,SUM($X$5:$X22)=SUM($Y$25:AL$25)),$X23,0)</f>
        <v>0</v>
      </c>
      <c r="AN23" s="578">
        <f>IF(AND(SUM(AN$5:AN22)=0,$X23&lt;&gt;0,SUM($X$5:$X22)=SUM($Y$25:AM$25)),$X23,0)</f>
        <v>0</v>
      </c>
      <c r="AO23" s="578">
        <f>IF(AND(SUM(AO$5:AO22)=0,$X23&lt;&gt;0,SUM($X$5:$X22)=SUM($Y$25:AN$25)),$X23,0)</f>
        <v>0</v>
      </c>
      <c r="AP23" s="578">
        <f>IF(AND(SUM(AP$5:AP22)=0,$X23&lt;&gt;0,SUM($X$5:$X22)=SUM($Y$25:AO$25)),$X23,0)</f>
        <v>0</v>
      </c>
      <c r="AQ23" s="578">
        <f>IF(AND(SUM(AQ$5:AQ22)=0,$X23&lt;&gt;0,SUM($X$5:$X22)=SUM($Y$25:AP$25)),$X23,0)</f>
        <v>0</v>
      </c>
    </row>
    <row r="24" spans="1:43">
      <c r="A24" s="470" t="s">
        <v>1071</v>
      </c>
      <c r="B24" s="471" t="str">
        <f t="shared" ca="1" si="8"/>
        <v/>
      </c>
      <c r="C24" s="471" t="str">
        <f t="shared" ca="1" si="9"/>
        <v/>
      </c>
      <c r="D24" s="471" t="str">
        <f t="shared" ca="1" si="10"/>
        <v/>
      </c>
      <c r="E24" s="471" t="str">
        <f t="shared" ca="1" si="11"/>
        <v/>
      </c>
      <c r="F24" s="471" t="str">
        <f t="shared" ca="1" si="12"/>
        <v/>
      </c>
      <c r="G24" s="471" t="str">
        <f t="shared" ca="1" si="13"/>
        <v/>
      </c>
      <c r="H24" s="471" t="str">
        <f t="shared" ca="1" si="14"/>
        <v/>
      </c>
      <c r="I24" s="471" t="str">
        <f t="shared" ca="1" si="15"/>
        <v/>
      </c>
      <c r="J24" s="467">
        <f t="shared" ca="1" si="16"/>
        <v>0</v>
      </c>
      <c r="K24" s="463">
        <f t="shared" ca="1" si="20"/>
        <v>0</v>
      </c>
      <c r="L24" s="463">
        <f t="shared" ca="1" si="20"/>
        <v>0</v>
      </c>
      <c r="M24" s="463">
        <f t="shared" ca="1" si="20"/>
        <v>0</v>
      </c>
      <c r="N24" s="463">
        <f t="shared" ca="1" si="20"/>
        <v>0</v>
      </c>
      <c r="O24" s="463">
        <f t="shared" ca="1" si="20"/>
        <v>0</v>
      </c>
      <c r="P24" s="463">
        <f t="shared" ca="1" si="20"/>
        <v>0</v>
      </c>
      <c r="Q24" s="463">
        <f t="shared" ca="1" si="20"/>
        <v>0</v>
      </c>
      <c r="R24" s="463">
        <f t="shared" ca="1" si="20"/>
        <v>0</v>
      </c>
      <c r="S24" s="463">
        <f t="shared" ca="1" si="20"/>
        <v>0</v>
      </c>
      <c r="T24" s="463">
        <f t="shared" ca="1" si="20"/>
        <v>0</v>
      </c>
      <c r="U24" s="468">
        <f t="shared" ca="1" si="18"/>
        <v>0</v>
      </c>
      <c r="V24" s="461" t="str">
        <f t="shared" ca="1" si="19"/>
        <v/>
      </c>
    </row>
    <row r="25" spans="1:43">
      <c r="A25" s="470" t="s">
        <v>1072</v>
      </c>
      <c r="B25" s="471" t="str">
        <f t="shared" ca="1" si="8"/>
        <v/>
      </c>
      <c r="C25" s="471" t="str">
        <f t="shared" ca="1" si="9"/>
        <v/>
      </c>
      <c r="D25" s="471" t="str">
        <f t="shared" ca="1" si="10"/>
        <v/>
      </c>
      <c r="E25" s="471" t="str">
        <f t="shared" ca="1" si="11"/>
        <v/>
      </c>
      <c r="F25" s="471" t="str">
        <f t="shared" ca="1" si="12"/>
        <v/>
      </c>
      <c r="G25" s="471" t="str">
        <f t="shared" ca="1" si="13"/>
        <v/>
      </c>
      <c r="H25" s="471" t="str">
        <f t="shared" ca="1" si="14"/>
        <v/>
      </c>
      <c r="I25" s="471" t="str">
        <f t="shared" ca="1" si="15"/>
        <v/>
      </c>
      <c r="J25" s="467">
        <f t="shared" ca="1" si="16"/>
        <v>0</v>
      </c>
      <c r="K25" s="463">
        <f t="shared" ca="1" si="20"/>
        <v>0</v>
      </c>
      <c r="L25" s="463">
        <f t="shared" ca="1" si="20"/>
        <v>0</v>
      </c>
      <c r="M25" s="463">
        <f t="shared" ca="1" si="20"/>
        <v>0</v>
      </c>
      <c r="N25" s="463">
        <f t="shared" ca="1" si="20"/>
        <v>0</v>
      </c>
      <c r="O25" s="463">
        <f t="shared" ca="1" si="20"/>
        <v>0</v>
      </c>
      <c r="P25" s="463">
        <f t="shared" ca="1" si="20"/>
        <v>0</v>
      </c>
      <c r="Q25" s="463">
        <f t="shared" ca="1" si="20"/>
        <v>0</v>
      </c>
      <c r="R25" s="463">
        <f t="shared" ca="1" si="20"/>
        <v>0</v>
      </c>
      <c r="S25" s="463">
        <f t="shared" ca="1" si="20"/>
        <v>0</v>
      </c>
      <c r="T25" s="463">
        <f t="shared" ca="1" si="20"/>
        <v>0</v>
      </c>
      <c r="U25" s="468">
        <f t="shared" ca="1" si="18"/>
        <v>0</v>
      </c>
      <c r="V25" s="461" t="str">
        <f t="shared" ca="1" si="19"/>
        <v/>
      </c>
      <c r="W25" s="241" t="s">
        <v>1113</v>
      </c>
      <c r="Y25" s="579">
        <f>SUM(Y5:Y23)</f>
        <v>0</v>
      </c>
      <c r="Z25" s="579">
        <f t="shared" ref="Z25:AQ25" si="21">SUM(Z5:Z23)</f>
        <v>0</v>
      </c>
      <c r="AA25" s="579">
        <f t="shared" si="21"/>
        <v>0</v>
      </c>
      <c r="AB25" s="579">
        <f t="shared" si="21"/>
        <v>0</v>
      </c>
      <c r="AC25" s="579">
        <f t="shared" si="21"/>
        <v>0</v>
      </c>
      <c r="AD25" s="579">
        <f t="shared" si="21"/>
        <v>0</v>
      </c>
      <c r="AE25" s="579">
        <f t="shared" si="21"/>
        <v>0</v>
      </c>
      <c r="AF25" s="579">
        <f t="shared" si="21"/>
        <v>0</v>
      </c>
      <c r="AG25" s="579">
        <f t="shared" si="21"/>
        <v>0</v>
      </c>
      <c r="AH25" s="579">
        <f t="shared" si="21"/>
        <v>0</v>
      </c>
      <c r="AI25" s="579">
        <f t="shared" si="21"/>
        <v>0</v>
      </c>
      <c r="AJ25" s="579">
        <f t="shared" si="21"/>
        <v>0</v>
      </c>
      <c r="AK25" s="579">
        <f t="shared" si="21"/>
        <v>0</v>
      </c>
      <c r="AL25" s="579">
        <f t="shared" si="21"/>
        <v>0</v>
      </c>
      <c r="AM25" s="579">
        <f t="shared" si="21"/>
        <v>0</v>
      </c>
      <c r="AN25" s="579">
        <f t="shared" si="21"/>
        <v>0</v>
      </c>
      <c r="AO25" s="579">
        <f t="shared" si="21"/>
        <v>0</v>
      </c>
      <c r="AP25" s="579">
        <f t="shared" si="21"/>
        <v>0</v>
      </c>
      <c r="AQ25" s="579">
        <f t="shared" si="21"/>
        <v>0</v>
      </c>
    </row>
    <row r="26" spans="1:43">
      <c r="A26" s="470" t="s">
        <v>1073</v>
      </c>
      <c r="B26" s="471" t="str">
        <f t="shared" ca="1" si="8"/>
        <v/>
      </c>
      <c r="C26" s="471" t="str">
        <f t="shared" ca="1" si="9"/>
        <v/>
      </c>
      <c r="D26" s="471" t="str">
        <f t="shared" ca="1" si="10"/>
        <v/>
      </c>
      <c r="E26" s="471" t="str">
        <f t="shared" ca="1" si="11"/>
        <v/>
      </c>
      <c r="F26" s="471" t="str">
        <f t="shared" ca="1" si="12"/>
        <v/>
      </c>
      <c r="G26" s="471" t="str">
        <f t="shared" ca="1" si="13"/>
        <v/>
      </c>
      <c r="H26" s="471" t="str">
        <f t="shared" ca="1" si="14"/>
        <v/>
      </c>
      <c r="I26" s="471" t="str">
        <f t="shared" ca="1" si="15"/>
        <v/>
      </c>
      <c r="J26" s="467">
        <f t="shared" ca="1" si="16"/>
        <v>0</v>
      </c>
      <c r="K26" s="463">
        <f t="shared" ca="1" si="20"/>
        <v>0</v>
      </c>
      <c r="L26" s="463">
        <f t="shared" ca="1" si="20"/>
        <v>0</v>
      </c>
      <c r="M26" s="463">
        <f t="shared" ca="1" si="20"/>
        <v>0</v>
      </c>
      <c r="N26" s="463">
        <f t="shared" ca="1" si="20"/>
        <v>0</v>
      </c>
      <c r="O26" s="463">
        <f t="shared" ca="1" si="20"/>
        <v>0</v>
      </c>
      <c r="P26" s="463">
        <f t="shared" ca="1" si="20"/>
        <v>0</v>
      </c>
      <c r="Q26" s="463">
        <f t="shared" ca="1" si="20"/>
        <v>0</v>
      </c>
      <c r="R26" s="463">
        <f t="shared" ca="1" si="20"/>
        <v>0</v>
      </c>
      <c r="S26" s="463">
        <f t="shared" ca="1" si="20"/>
        <v>0</v>
      </c>
      <c r="T26" s="463">
        <f t="shared" ca="1" si="20"/>
        <v>0</v>
      </c>
      <c r="U26" s="468">
        <f t="shared" ca="1" si="18"/>
        <v>0</v>
      </c>
      <c r="V26" s="461" t="str">
        <f t="shared" ca="1" si="19"/>
        <v/>
      </c>
      <c r="Y26" s="581" t="str">
        <f t="shared" ref="Y26:AQ26" ca="1" si="22">INDIRECT("A"&amp;(N(Y25)+26))&amp;" "&amp;INDIRECT("B"&amp;(N(Y25)+26))</f>
        <v xml:space="preserve">8.0 </v>
      </c>
      <c r="Z26" s="581" t="str">
        <f t="shared" ca="1" si="22"/>
        <v xml:space="preserve">8.0 </v>
      </c>
      <c r="AA26" s="581" t="str">
        <f t="shared" ca="1" si="22"/>
        <v xml:space="preserve">8.0 </v>
      </c>
      <c r="AB26" s="581" t="str">
        <f t="shared" ca="1" si="22"/>
        <v xml:space="preserve">8.0 </v>
      </c>
      <c r="AC26" s="581" t="str">
        <f t="shared" ca="1" si="22"/>
        <v xml:space="preserve">8.0 </v>
      </c>
      <c r="AD26" s="581" t="str">
        <f t="shared" ca="1" si="22"/>
        <v xml:space="preserve">8.0 </v>
      </c>
      <c r="AE26" s="581" t="str">
        <f t="shared" ca="1" si="22"/>
        <v xml:space="preserve">8.0 </v>
      </c>
      <c r="AF26" s="581" t="str">
        <f t="shared" ca="1" si="22"/>
        <v xml:space="preserve">8.0 </v>
      </c>
      <c r="AG26" s="581" t="str">
        <f t="shared" ca="1" si="22"/>
        <v xml:space="preserve">8.0 </v>
      </c>
      <c r="AH26" s="581" t="str">
        <f t="shared" ca="1" si="22"/>
        <v xml:space="preserve">8.0 </v>
      </c>
      <c r="AI26" s="581" t="str">
        <f t="shared" ca="1" si="22"/>
        <v xml:space="preserve">8.0 </v>
      </c>
      <c r="AJ26" s="581" t="str">
        <f t="shared" ca="1" si="22"/>
        <v xml:space="preserve">8.0 </v>
      </c>
      <c r="AK26" s="581" t="str">
        <f t="shared" ca="1" si="22"/>
        <v xml:space="preserve">8.0 </v>
      </c>
      <c r="AL26" s="581" t="str">
        <f t="shared" ca="1" si="22"/>
        <v xml:space="preserve">8.0 </v>
      </c>
      <c r="AM26" s="581" t="str">
        <f t="shared" ca="1" si="22"/>
        <v xml:space="preserve">8.0 </v>
      </c>
      <c r="AN26" s="581" t="str">
        <f t="shared" ca="1" si="22"/>
        <v xml:space="preserve">8.0 </v>
      </c>
      <c r="AO26" s="581" t="str">
        <f t="shared" ca="1" si="22"/>
        <v xml:space="preserve">8.0 </v>
      </c>
      <c r="AP26" s="581" t="str">
        <f t="shared" ca="1" si="22"/>
        <v xml:space="preserve">8.0 </v>
      </c>
      <c r="AQ26" s="581" t="str">
        <f t="shared" ca="1" si="22"/>
        <v xml:space="preserve">8.0 </v>
      </c>
    </row>
    <row r="27" spans="1:43">
      <c r="A27" s="470" t="s">
        <v>1074</v>
      </c>
      <c r="B27" s="471" t="str">
        <f t="shared" ca="1" si="8"/>
        <v/>
      </c>
      <c r="C27" s="471" t="str">
        <f t="shared" ca="1" si="9"/>
        <v/>
      </c>
      <c r="D27" s="471" t="str">
        <f t="shared" ca="1" si="10"/>
        <v/>
      </c>
      <c r="E27" s="471" t="str">
        <f t="shared" ca="1" si="11"/>
        <v/>
      </c>
      <c r="F27" s="471" t="str">
        <f t="shared" ca="1" si="12"/>
        <v/>
      </c>
      <c r="G27" s="471" t="str">
        <f t="shared" ca="1" si="13"/>
        <v/>
      </c>
      <c r="H27" s="471" t="str">
        <f t="shared" ca="1" si="14"/>
        <v/>
      </c>
      <c r="I27" s="471" t="str">
        <f t="shared" ca="1" si="15"/>
        <v/>
      </c>
      <c r="J27" s="467">
        <f t="shared" ca="1" si="16"/>
        <v>0</v>
      </c>
      <c r="K27" s="463">
        <f t="shared" ca="1" si="20"/>
        <v>0</v>
      </c>
      <c r="L27" s="463">
        <f t="shared" ca="1" si="20"/>
        <v>0</v>
      </c>
      <c r="M27" s="463">
        <f t="shared" ca="1" si="20"/>
        <v>0</v>
      </c>
      <c r="N27" s="463">
        <f t="shared" ca="1" si="20"/>
        <v>0</v>
      </c>
      <c r="O27" s="463">
        <f t="shared" ca="1" si="20"/>
        <v>0</v>
      </c>
      <c r="P27" s="463">
        <f t="shared" ca="1" si="20"/>
        <v>0</v>
      </c>
      <c r="Q27" s="463">
        <f t="shared" ca="1" si="20"/>
        <v>0</v>
      </c>
      <c r="R27" s="463">
        <f t="shared" ca="1" si="20"/>
        <v>0</v>
      </c>
      <c r="S27" s="463">
        <f t="shared" ca="1" si="20"/>
        <v>0</v>
      </c>
      <c r="T27" s="463">
        <f t="shared" ca="1" si="20"/>
        <v>0</v>
      </c>
      <c r="U27" s="468">
        <f t="shared" ca="1" si="18"/>
        <v>0</v>
      </c>
      <c r="V27" s="461" t="str">
        <f t="shared" ca="1" si="19"/>
        <v/>
      </c>
      <c r="Y27" s="582" t="str">
        <f>IF(Y25&gt;0,Y26,"")</f>
        <v/>
      </c>
      <c r="Z27" s="582" t="str">
        <f t="shared" ref="Z27:AQ27" si="23">IF(Z25&gt;0,Z26,"")</f>
        <v/>
      </c>
      <c r="AA27" s="582" t="str">
        <f t="shared" si="23"/>
        <v/>
      </c>
      <c r="AB27" s="582" t="str">
        <f t="shared" si="23"/>
        <v/>
      </c>
      <c r="AC27" s="582" t="str">
        <f t="shared" si="23"/>
        <v/>
      </c>
      <c r="AD27" s="582" t="str">
        <f t="shared" si="23"/>
        <v/>
      </c>
      <c r="AE27" s="582" t="str">
        <f t="shared" si="23"/>
        <v/>
      </c>
      <c r="AF27" s="582" t="str">
        <f t="shared" si="23"/>
        <v/>
      </c>
      <c r="AG27" s="582" t="str">
        <f t="shared" si="23"/>
        <v/>
      </c>
      <c r="AH27" s="582" t="str">
        <f t="shared" si="23"/>
        <v/>
      </c>
      <c r="AI27" s="582" t="str">
        <f t="shared" si="23"/>
        <v/>
      </c>
      <c r="AJ27" s="582" t="str">
        <f t="shared" si="23"/>
        <v/>
      </c>
      <c r="AK27" s="582" t="str">
        <f t="shared" si="23"/>
        <v/>
      </c>
      <c r="AL27" s="582" t="str">
        <f t="shared" si="23"/>
        <v/>
      </c>
      <c r="AM27" s="582" t="str">
        <f t="shared" si="23"/>
        <v/>
      </c>
      <c r="AN27" s="582" t="str">
        <f t="shared" si="23"/>
        <v/>
      </c>
      <c r="AO27" s="582" t="str">
        <f t="shared" si="23"/>
        <v/>
      </c>
      <c r="AP27" s="582" t="str">
        <f t="shared" si="23"/>
        <v/>
      </c>
      <c r="AQ27" s="582" t="str">
        <f t="shared" si="23"/>
        <v/>
      </c>
    </row>
    <row r="28" spans="1:43">
      <c r="A28" s="470" t="s">
        <v>1075</v>
      </c>
      <c r="B28" s="471" t="str">
        <f t="shared" ca="1" si="8"/>
        <v/>
      </c>
      <c r="C28" s="471" t="str">
        <f t="shared" ca="1" si="9"/>
        <v/>
      </c>
      <c r="D28" s="471" t="str">
        <f t="shared" ca="1" si="10"/>
        <v/>
      </c>
      <c r="E28" s="471" t="str">
        <f t="shared" ca="1" si="11"/>
        <v/>
      </c>
      <c r="F28" s="471" t="str">
        <f t="shared" ca="1" si="12"/>
        <v/>
      </c>
      <c r="G28" s="471" t="str">
        <f t="shared" ca="1" si="13"/>
        <v/>
      </c>
      <c r="H28" s="471" t="str">
        <f t="shared" ca="1" si="14"/>
        <v/>
      </c>
      <c r="I28" s="471" t="str">
        <f t="shared" ca="1" si="15"/>
        <v/>
      </c>
      <c r="J28" s="467">
        <f t="shared" ca="1" si="16"/>
        <v>0</v>
      </c>
      <c r="K28" s="463">
        <f t="shared" ca="1" si="20"/>
        <v>0</v>
      </c>
      <c r="L28" s="463">
        <f t="shared" ca="1" si="20"/>
        <v>0</v>
      </c>
      <c r="M28" s="463">
        <f t="shared" ca="1" si="20"/>
        <v>0</v>
      </c>
      <c r="N28" s="463">
        <f t="shared" ca="1" si="20"/>
        <v>0</v>
      </c>
      <c r="O28" s="463">
        <f t="shared" ca="1" si="20"/>
        <v>0</v>
      </c>
      <c r="P28" s="463">
        <f t="shared" ca="1" si="20"/>
        <v>0</v>
      </c>
      <c r="Q28" s="463">
        <f t="shared" ca="1" si="20"/>
        <v>0</v>
      </c>
      <c r="R28" s="463">
        <f t="shared" ca="1" si="20"/>
        <v>0</v>
      </c>
      <c r="S28" s="463">
        <f t="shared" ca="1" si="20"/>
        <v>0</v>
      </c>
      <c r="T28" s="463">
        <f t="shared" ca="1" si="20"/>
        <v>0</v>
      </c>
      <c r="U28" s="468">
        <f t="shared" ca="1" si="18"/>
        <v>0</v>
      </c>
      <c r="V28" s="461" t="str">
        <f t="shared" ca="1" si="19"/>
        <v/>
      </c>
    </row>
    <row r="29" spans="1:43">
      <c r="J29" s="463"/>
      <c r="K29" s="463"/>
      <c r="L29" s="463"/>
      <c r="M29" s="463"/>
      <c r="N29" s="463"/>
      <c r="O29" s="461"/>
      <c r="P29" s="461"/>
    </row>
    <row r="30" spans="1:43">
      <c r="I30" s="659" t="e">
        <f ca="1">OFFSET('В авансовый отчет'!$I$31,,,COUNTA('В авансовый отчет'!$I$31:$I$49)-COUNTIF('В авансовый отчет'!$I$31:$I$49,""))</f>
        <v>#REF!</v>
      </c>
      <c r="J30" s="467">
        <f ca="1">T19</f>
        <v>0</v>
      </c>
      <c r="K30" s="463">
        <f ca="1">J30</f>
        <v>0</v>
      </c>
      <c r="L30" s="463">
        <f t="shared" ref="L30:T31" ca="1" si="24">K30</f>
        <v>0</v>
      </c>
      <c r="M30" s="463">
        <f t="shared" ca="1" si="24"/>
        <v>0</v>
      </c>
      <c r="N30" s="463">
        <f t="shared" ca="1" si="24"/>
        <v>0</v>
      </c>
      <c r="O30" s="463">
        <f t="shared" ca="1" si="24"/>
        <v>0</v>
      </c>
      <c r="P30" s="463">
        <f t="shared" ca="1" si="24"/>
        <v>0</v>
      </c>
      <c r="Q30" s="463">
        <f t="shared" ca="1" si="24"/>
        <v>0</v>
      </c>
      <c r="R30" s="463">
        <f t="shared" ca="1" si="24"/>
        <v>0</v>
      </c>
      <c r="S30" s="463">
        <f t="shared" ca="1" si="24"/>
        <v>0</v>
      </c>
      <c r="T30" s="463">
        <f t="shared" ca="1" si="24"/>
        <v>0</v>
      </c>
    </row>
    <row r="31" spans="1:43" s="354" customFormat="1" ht="23.25" customHeight="1">
      <c r="A31" s="576" t="str">
        <f>'Фактические расходы'!A13</f>
        <v>${pp}</v>
      </c>
      <c r="B31" s="576" t="str">
        <f>'Фактические расходы'!B13:I13</f>
        <v>${rashod}</v>
      </c>
      <c r="C31" s="353">
        <f ca="1">SUMIF('Авансовый отчёт'!$DE$76:$DE$98,B31,'Авансовый отчёт'!$AS$76:$BC$98)</f>
        <v>0</v>
      </c>
      <c r="D31" s="353"/>
      <c r="E31" s="353" t="str">
        <f>'Фактические расходы'!T13</f>
        <v>${typer}</v>
      </c>
      <c r="F31" s="353">
        <f>IF(NOT(A31=0),COUNTIF($A$31:$A$49,A31),99)</f>
        <v>1</v>
      </c>
      <c r="G31" s="353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53">
        <f t="shared" ref="H31:H49" si="25">IF(AND(G31=0,E31="П"),B31,0)</f>
        <v>0</v>
      </c>
      <c r="I31" s="583" t="str">
        <f>$Y$27</f>
        <v/>
      </c>
      <c r="J31" s="467">
        <f t="shared" ref="J31:J39" ca="1" si="26">T20</f>
        <v>0</v>
      </c>
      <c r="K31" s="463">
        <f ca="1">J31</f>
        <v>0</v>
      </c>
      <c r="L31" s="463">
        <f t="shared" ca="1" si="24"/>
        <v>0</v>
      </c>
      <c r="M31" s="463">
        <f t="shared" ca="1" si="24"/>
        <v>0</v>
      </c>
      <c r="N31" s="463">
        <f t="shared" ca="1" si="24"/>
        <v>0</v>
      </c>
      <c r="O31" s="463">
        <f t="shared" ca="1" si="24"/>
        <v>0</v>
      </c>
      <c r="P31" s="463">
        <f t="shared" ca="1" si="24"/>
        <v>0</v>
      </c>
      <c r="Q31" s="463">
        <f t="shared" ca="1" si="24"/>
        <v>0</v>
      </c>
      <c r="R31" s="463">
        <f t="shared" ca="1" si="24"/>
        <v>0</v>
      </c>
      <c r="S31" s="463">
        <f t="shared" ca="1" si="24"/>
        <v>0</v>
      </c>
      <c r="T31" s="463">
        <f t="shared" ca="1" si="24"/>
        <v>0</v>
      </c>
      <c r="U31" s="241"/>
      <c r="V31" s="461">
        <f>ROW(A31)</f>
        <v>31</v>
      </c>
    </row>
    <row r="32" spans="1:43" s="354" customFormat="1" ht="23.25" customHeight="1">
      <c r="A32" s="576" t="str">
        <f>'Фактические расходы'!A14</f>
        <v>Всего расходов</v>
      </c>
      <c r="B32" s="576">
        <f>'Фактические расходы'!B14:I14</f>
        <v>0</v>
      </c>
      <c r="C32" s="353">
        <f ca="1">SUMIF('Авансовый отчёт'!$DE$76:$DE$98,B32,'Авансовый отчёт'!$AS$76:$BC$98)</f>
        <v>0</v>
      </c>
      <c r="D32" s="353"/>
      <c r="E32" s="353">
        <f>'Фактические расходы'!T14</f>
        <v>0</v>
      </c>
      <c r="F32" s="353">
        <f t="shared" ref="F32:F49" si="27">IF(NOT(A32=0),COUNTIF($A$31:$A$49,A32),99)</f>
        <v>1</v>
      </c>
      <c r="G32" s="353">
        <f t="shared" ref="G32:G44" si="28">IF(AND(TRUNC(IF(NOT(A32="Всего расходов"),A32,1))&lt;=10,TRUNC(IF(NOT(A33="Всего расходов"),A33,1))&gt;10,F33=1),1,0)</f>
        <v>0</v>
      </c>
      <c r="H32" s="353">
        <f t="shared" si="25"/>
        <v>0</v>
      </c>
      <c r="I32" s="583" t="str">
        <f>$Z$27</f>
        <v/>
      </c>
      <c r="J32" s="467">
        <f t="shared" ca="1" si="26"/>
        <v>0</v>
      </c>
      <c r="K32" s="463">
        <f ca="1">IF(J$32=0,J33,J32)</f>
        <v>0</v>
      </c>
      <c r="L32" s="463">
        <f t="shared" ref="L32:T32" ca="1" si="29">IF(K$32=0,K33,K32)</f>
        <v>0</v>
      </c>
      <c r="M32" s="463">
        <f t="shared" ca="1" si="29"/>
        <v>0</v>
      </c>
      <c r="N32" s="463">
        <f t="shared" ca="1" si="29"/>
        <v>0</v>
      </c>
      <c r="O32" s="463">
        <f t="shared" ca="1" si="29"/>
        <v>0</v>
      </c>
      <c r="P32" s="463">
        <f t="shared" ca="1" si="29"/>
        <v>0</v>
      </c>
      <c r="Q32" s="463">
        <f t="shared" ca="1" si="29"/>
        <v>0</v>
      </c>
      <c r="R32" s="463">
        <f t="shared" ca="1" si="29"/>
        <v>0</v>
      </c>
      <c r="S32" s="463">
        <f t="shared" ca="1" si="29"/>
        <v>0</v>
      </c>
      <c r="T32" s="463">
        <f t="shared" ca="1" si="29"/>
        <v>0</v>
      </c>
      <c r="U32" s="241"/>
      <c r="V32" s="461">
        <f t="shared" ref="V32:V49" si="30">ROW(A32)</f>
        <v>32</v>
      </c>
    </row>
    <row r="33" spans="1:22" s="354" customFormat="1" ht="23.25" customHeight="1">
      <c r="A33" s="576">
        <f>'Фактические расходы'!A15</f>
        <v>0</v>
      </c>
      <c r="B33" s="576">
        <f>'Фактические расходы'!B15:I15</f>
        <v>0</v>
      </c>
      <c r="C33" s="353">
        <f ca="1">SUMIF('Авансовый отчёт'!$DE$76:$DE$98,B33,'Авансовый отчёт'!$AS$76:$BC$98)</f>
        <v>0</v>
      </c>
      <c r="D33" s="353"/>
      <c r="E33" s="353">
        <f>'Фактические расходы'!T15</f>
        <v>0</v>
      </c>
      <c r="F33" s="353">
        <f t="shared" si="27"/>
        <v>99</v>
      </c>
      <c r="G33" s="353">
        <f t="shared" si="28"/>
        <v>0</v>
      </c>
      <c r="H33" s="353">
        <f t="shared" si="25"/>
        <v>0</v>
      </c>
      <c r="I33" s="583" t="str">
        <f>$AA$27</f>
        <v/>
      </c>
      <c r="J33" s="467">
        <f t="shared" ca="1" si="26"/>
        <v>0</v>
      </c>
      <c r="K33" s="463">
        <f t="shared" ref="K33:T39" ca="1" si="31">IF(J$32=0,J34,J33)</f>
        <v>0</v>
      </c>
      <c r="L33" s="463">
        <f t="shared" ca="1" si="31"/>
        <v>0</v>
      </c>
      <c r="M33" s="463">
        <f t="shared" ca="1" si="31"/>
        <v>0</v>
      </c>
      <c r="N33" s="463">
        <f t="shared" ca="1" si="31"/>
        <v>0</v>
      </c>
      <c r="O33" s="463">
        <f t="shared" ca="1" si="31"/>
        <v>0</v>
      </c>
      <c r="P33" s="463">
        <f t="shared" ca="1" si="31"/>
        <v>0</v>
      </c>
      <c r="Q33" s="463">
        <f t="shared" ca="1" si="31"/>
        <v>0</v>
      </c>
      <c r="R33" s="463">
        <f t="shared" ca="1" si="31"/>
        <v>0</v>
      </c>
      <c r="S33" s="463">
        <f t="shared" ca="1" si="31"/>
        <v>0</v>
      </c>
      <c r="T33" s="463">
        <f t="shared" ca="1" si="31"/>
        <v>0</v>
      </c>
      <c r="U33" s="241"/>
      <c r="V33" s="461">
        <f t="shared" si="30"/>
        <v>33</v>
      </c>
    </row>
    <row r="34" spans="1:22" s="354" customFormat="1" ht="23.25" customHeight="1">
      <c r="A34" s="576">
        <f>'Фактические расходы'!A16</f>
        <v>0</v>
      </c>
      <c r="B34" s="576">
        <f>'Фактические расходы'!B16:I16</f>
        <v>0</v>
      </c>
      <c r="C34" s="353">
        <f ca="1">SUMIF('Авансовый отчёт'!$DE$76:$DE$98,B34,'Авансовый отчёт'!$AS$76:$BC$98)</f>
        <v>0</v>
      </c>
      <c r="D34" s="577"/>
      <c r="E34" s="353">
        <f>'Фактические расходы'!T16</f>
        <v>0</v>
      </c>
      <c r="F34" s="353">
        <f t="shared" si="27"/>
        <v>99</v>
      </c>
      <c r="G34" s="353">
        <f t="shared" si="28"/>
        <v>0</v>
      </c>
      <c r="H34" s="353">
        <f t="shared" si="25"/>
        <v>0</v>
      </c>
      <c r="I34" s="583" t="str">
        <f>$AB$27</f>
        <v/>
      </c>
      <c r="J34" s="467">
        <f t="shared" ca="1" si="26"/>
        <v>0</v>
      </c>
      <c r="K34" s="463">
        <f t="shared" ca="1" si="31"/>
        <v>0</v>
      </c>
      <c r="L34" s="463">
        <f t="shared" ca="1" si="31"/>
        <v>0</v>
      </c>
      <c r="M34" s="463">
        <f t="shared" ca="1" si="31"/>
        <v>0</v>
      </c>
      <c r="N34" s="463">
        <f t="shared" ca="1" si="31"/>
        <v>0</v>
      </c>
      <c r="O34" s="463">
        <f t="shared" ca="1" si="31"/>
        <v>0</v>
      </c>
      <c r="P34" s="463">
        <f t="shared" ca="1" si="31"/>
        <v>0</v>
      </c>
      <c r="Q34" s="463">
        <f t="shared" ca="1" si="31"/>
        <v>0</v>
      </c>
      <c r="R34" s="463">
        <f t="shared" ca="1" si="31"/>
        <v>0</v>
      </c>
      <c r="S34" s="463">
        <f t="shared" ca="1" si="31"/>
        <v>0</v>
      </c>
      <c r="T34" s="463">
        <f t="shared" ca="1" si="31"/>
        <v>0</v>
      </c>
      <c r="U34" s="241"/>
      <c r="V34" s="461">
        <f t="shared" si="30"/>
        <v>34</v>
      </c>
    </row>
    <row r="35" spans="1:22" s="354" customFormat="1" ht="23.25" customHeight="1">
      <c r="A35" s="576">
        <f>'Фактические расходы'!A17</f>
        <v>0</v>
      </c>
      <c r="B35" s="576">
        <f>'Фактические расходы'!B17:I17</f>
        <v>0</v>
      </c>
      <c r="C35" s="353">
        <f ca="1">SUMIF('Авансовый отчёт'!$DE$76:$DE$98,B35,'Авансовый отчёт'!$AS$76:$BC$98)</f>
        <v>0</v>
      </c>
      <c r="D35" s="577"/>
      <c r="E35" s="353">
        <f>'Фактические расходы'!T17</f>
        <v>0</v>
      </c>
      <c r="F35" s="353">
        <f t="shared" si="27"/>
        <v>99</v>
      </c>
      <c r="G35" s="353">
        <f t="shared" si="28"/>
        <v>0</v>
      </c>
      <c r="H35" s="353">
        <f t="shared" si="25"/>
        <v>0</v>
      </c>
      <c r="I35" s="583" t="str">
        <f>$AC$27</f>
        <v/>
      </c>
      <c r="J35" s="467">
        <f t="shared" ca="1" si="26"/>
        <v>0</v>
      </c>
      <c r="K35" s="463">
        <f t="shared" ca="1" si="31"/>
        <v>0</v>
      </c>
      <c r="L35" s="463">
        <f t="shared" ca="1" si="31"/>
        <v>0</v>
      </c>
      <c r="M35" s="463">
        <f t="shared" ca="1" si="31"/>
        <v>0</v>
      </c>
      <c r="N35" s="463">
        <f t="shared" ca="1" si="31"/>
        <v>0</v>
      </c>
      <c r="O35" s="463">
        <f t="shared" ca="1" si="31"/>
        <v>0</v>
      </c>
      <c r="P35" s="463">
        <f t="shared" ca="1" si="31"/>
        <v>0</v>
      </c>
      <c r="Q35" s="463">
        <f t="shared" ca="1" si="31"/>
        <v>0</v>
      </c>
      <c r="R35" s="463">
        <f t="shared" ca="1" si="31"/>
        <v>0</v>
      </c>
      <c r="S35" s="463">
        <f t="shared" ca="1" si="31"/>
        <v>0</v>
      </c>
      <c r="T35" s="463">
        <f t="shared" ca="1" si="31"/>
        <v>0</v>
      </c>
      <c r="U35" s="241"/>
      <c r="V35" s="461">
        <f t="shared" si="30"/>
        <v>35</v>
      </c>
    </row>
    <row r="36" spans="1:22" s="354" customFormat="1" ht="23.25" customHeight="1">
      <c r="A36" s="576">
        <f>'Фактические расходы'!A18</f>
        <v>0</v>
      </c>
      <c r="B36" s="576">
        <f>'Фактические расходы'!B18:I18</f>
        <v>0</v>
      </c>
      <c r="C36" s="353">
        <f ca="1">SUMIF('Авансовый отчёт'!$DE$76:$DE$98,B36,'Авансовый отчёт'!$AS$76:$BC$98)</f>
        <v>0</v>
      </c>
      <c r="D36" s="353"/>
      <c r="E36" s="353">
        <f>'Фактические расходы'!T18</f>
        <v>0</v>
      </c>
      <c r="F36" s="353">
        <f t="shared" si="27"/>
        <v>99</v>
      </c>
      <c r="G36" s="353">
        <f t="shared" si="28"/>
        <v>0</v>
      </c>
      <c r="H36" s="353">
        <f t="shared" si="25"/>
        <v>0</v>
      </c>
      <c r="I36" s="583" t="str">
        <f>$AD$27</f>
        <v/>
      </c>
      <c r="J36" s="467">
        <f t="shared" ca="1" si="26"/>
        <v>0</v>
      </c>
      <c r="K36" s="463">
        <f t="shared" ca="1" si="31"/>
        <v>0</v>
      </c>
      <c r="L36" s="463">
        <f t="shared" ca="1" si="31"/>
        <v>0</v>
      </c>
      <c r="M36" s="463">
        <f t="shared" ca="1" si="31"/>
        <v>0</v>
      </c>
      <c r="N36" s="463">
        <f t="shared" ca="1" si="31"/>
        <v>0</v>
      </c>
      <c r="O36" s="463">
        <f t="shared" ca="1" si="31"/>
        <v>0</v>
      </c>
      <c r="P36" s="463">
        <f t="shared" ca="1" si="31"/>
        <v>0</v>
      </c>
      <c r="Q36" s="463">
        <f t="shared" ca="1" si="31"/>
        <v>0</v>
      </c>
      <c r="R36" s="463">
        <f t="shared" ca="1" si="31"/>
        <v>0</v>
      </c>
      <c r="S36" s="463">
        <f t="shared" ca="1" si="31"/>
        <v>0</v>
      </c>
      <c r="T36" s="463">
        <f t="shared" ca="1" si="31"/>
        <v>0</v>
      </c>
      <c r="U36" s="241"/>
      <c r="V36" s="461">
        <f t="shared" si="30"/>
        <v>36</v>
      </c>
    </row>
    <row r="37" spans="1:22" s="354" customFormat="1" ht="22.5" customHeight="1">
      <c r="A37" s="576">
        <f>'Фактические расходы'!A19</f>
        <v>0</v>
      </c>
      <c r="B37" s="576">
        <f>'Фактические расходы'!B19:I19</f>
        <v>0</v>
      </c>
      <c r="C37" s="353">
        <f ca="1">SUMIF('Авансовый отчёт'!$DE$76:$DE$98,B37,'Авансовый отчёт'!$AS$76:$BC$98)</f>
        <v>0</v>
      </c>
      <c r="D37" s="353"/>
      <c r="E37" s="353">
        <f>'Фактические расходы'!T19</f>
        <v>0</v>
      </c>
      <c r="F37" s="353">
        <f t="shared" si="27"/>
        <v>99</v>
      </c>
      <c r="G37" s="353">
        <f t="shared" si="28"/>
        <v>0</v>
      </c>
      <c r="H37" s="353">
        <f t="shared" si="25"/>
        <v>0</v>
      </c>
      <c r="I37" s="583" t="str">
        <f>$AE$27</f>
        <v/>
      </c>
      <c r="J37" s="467">
        <f t="shared" ca="1" si="26"/>
        <v>0</v>
      </c>
      <c r="K37" s="463">
        <f t="shared" ca="1" si="31"/>
        <v>0</v>
      </c>
      <c r="L37" s="463">
        <f t="shared" ca="1" si="31"/>
        <v>0</v>
      </c>
      <c r="M37" s="463">
        <f t="shared" ca="1" si="31"/>
        <v>0</v>
      </c>
      <c r="N37" s="463">
        <f t="shared" ca="1" si="31"/>
        <v>0</v>
      </c>
      <c r="O37" s="463">
        <f t="shared" ca="1" si="31"/>
        <v>0</v>
      </c>
      <c r="P37" s="463">
        <f t="shared" ca="1" si="31"/>
        <v>0</v>
      </c>
      <c r="Q37" s="463">
        <f t="shared" ca="1" si="31"/>
        <v>0</v>
      </c>
      <c r="R37" s="463">
        <f t="shared" ca="1" si="31"/>
        <v>0</v>
      </c>
      <c r="S37" s="463">
        <f t="shared" ca="1" si="31"/>
        <v>0</v>
      </c>
      <c r="T37" s="463">
        <f t="shared" ca="1" si="31"/>
        <v>0</v>
      </c>
      <c r="U37" s="241"/>
      <c r="V37" s="461">
        <f t="shared" si="30"/>
        <v>37</v>
      </c>
    </row>
    <row r="38" spans="1:22" s="354" customFormat="1">
      <c r="A38" s="576">
        <f>'Фактические расходы'!A20</f>
        <v>0</v>
      </c>
      <c r="B38" s="576">
        <f>'Фактические расходы'!B20:I20</f>
        <v>0</v>
      </c>
      <c r="C38" s="353">
        <f ca="1">SUMIF('Авансовый отчёт'!$DE$76:$DE$98,B38,'Авансовый отчёт'!$AS$76:$BC$98)</f>
        <v>0</v>
      </c>
      <c r="D38" s="577"/>
      <c r="E38" s="353">
        <f>'Фактические расходы'!T20</f>
        <v>0</v>
      </c>
      <c r="F38" s="353">
        <f t="shared" si="27"/>
        <v>99</v>
      </c>
      <c r="G38" s="353">
        <f t="shared" si="28"/>
        <v>0</v>
      </c>
      <c r="H38" s="353">
        <f t="shared" si="25"/>
        <v>0</v>
      </c>
      <c r="I38" s="583" t="str">
        <f>$AF$27</f>
        <v/>
      </c>
      <c r="J38" s="467">
        <f t="shared" ca="1" si="26"/>
        <v>0</v>
      </c>
      <c r="K38" s="463">
        <f t="shared" ca="1" si="31"/>
        <v>0</v>
      </c>
      <c r="L38" s="463">
        <f t="shared" ca="1" si="31"/>
        <v>0</v>
      </c>
      <c r="M38" s="463">
        <f t="shared" ca="1" si="31"/>
        <v>0</v>
      </c>
      <c r="N38" s="463">
        <f t="shared" ca="1" si="31"/>
        <v>0</v>
      </c>
      <c r="O38" s="463">
        <f t="shared" ca="1" si="31"/>
        <v>0</v>
      </c>
      <c r="P38" s="463">
        <f t="shared" ca="1" si="31"/>
        <v>0</v>
      </c>
      <c r="Q38" s="463">
        <f t="shared" ca="1" si="31"/>
        <v>0</v>
      </c>
      <c r="R38" s="463">
        <f t="shared" ca="1" si="31"/>
        <v>0</v>
      </c>
      <c r="S38" s="463">
        <f t="shared" ca="1" si="31"/>
        <v>0</v>
      </c>
      <c r="T38" s="463">
        <f t="shared" ca="1" si="31"/>
        <v>0</v>
      </c>
      <c r="U38" s="241"/>
      <c r="V38" s="461">
        <f t="shared" si="30"/>
        <v>38</v>
      </c>
    </row>
    <row r="39" spans="1:22" s="354" customFormat="1">
      <c r="A39" s="576">
        <f>'Фактические расходы'!A21</f>
        <v>0</v>
      </c>
      <c r="B39" s="576">
        <f>'Фактические расходы'!B21:I21</f>
        <v>0</v>
      </c>
      <c r="C39" s="353">
        <f ca="1">SUMIF('Авансовый отчёт'!$DE$76:$DE$98,B39,'Авансовый отчёт'!$AS$76:$BC$98)</f>
        <v>0</v>
      </c>
      <c r="D39" s="577"/>
      <c r="E39" s="353">
        <f>'Фактические расходы'!T21</f>
        <v>0</v>
      </c>
      <c r="F39" s="353">
        <f t="shared" si="27"/>
        <v>99</v>
      </c>
      <c r="G39" s="353">
        <f t="shared" si="28"/>
        <v>0</v>
      </c>
      <c r="H39" s="353">
        <f t="shared" si="25"/>
        <v>0</v>
      </c>
      <c r="I39" s="583" t="str">
        <f>$AG$27</f>
        <v/>
      </c>
      <c r="J39" s="467">
        <f t="shared" ca="1" si="26"/>
        <v>0</v>
      </c>
      <c r="K39" s="463">
        <f t="shared" ca="1" si="31"/>
        <v>0</v>
      </c>
      <c r="L39" s="463">
        <f t="shared" ca="1" si="31"/>
        <v>0</v>
      </c>
      <c r="M39" s="463">
        <f t="shared" ca="1" si="31"/>
        <v>0</v>
      </c>
      <c r="N39" s="463">
        <f t="shared" ca="1" si="31"/>
        <v>0</v>
      </c>
      <c r="O39" s="463">
        <f t="shared" ca="1" si="31"/>
        <v>0</v>
      </c>
      <c r="P39" s="463">
        <f t="shared" ca="1" si="31"/>
        <v>0</v>
      </c>
      <c r="Q39" s="463">
        <f t="shared" ca="1" si="31"/>
        <v>0</v>
      </c>
      <c r="R39" s="463">
        <f t="shared" ca="1" si="31"/>
        <v>0</v>
      </c>
      <c r="S39" s="463">
        <f t="shared" ca="1" si="31"/>
        <v>0</v>
      </c>
      <c r="T39" s="463">
        <f t="shared" ca="1" si="31"/>
        <v>0</v>
      </c>
      <c r="U39" s="241"/>
      <c r="V39" s="461">
        <f t="shared" si="30"/>
        <v>39</v>
      </c>
    </row>
    <row r="40" spans="1:22" s="354" customFormat="1">
      <c r="A40" s="576">
        <f>'Фактические расходы'!A22</f>
        <v>0</v>
      </c>
      <c r="B40" s="576">
        <f>'Фактические расходы'!B22:I22</f>
        <v>0</v>
      </c>
      <c r="C40" s="353">
        <f ca="1">SUMIF('Авансовый отчёт'!$DE$76:$DE$98,B40,'Авансовый отчёт'!$AS$76:$BC$98)</f>
        <v>0</v>
      </c>
      <c r="D40" s="577"/>
      <c r="E40" s="353">
        <f>'Фактические расходы'!T22</f>
        <v>0</v>
      </c>
      <c r="F40" s="353">
        <f t="shared" si="27"/>
        <v>99</v>
      </c>
      <c r="G40" s="353">
        <f t="shared" si="28"/>
        <v>0</v>
      </c>
      <c r="H40" s="353">
        <f t="shared" si="25"/>
        <v>0</v>
      </c>
      <c r="I40" s="583" t="str">
        <f>$AH$27</f>
        <v/>
      </c>
      <c r="J40" s="469"/>
      <c r="K40" s="469"/>
      <c r="L40" s="469"/>
      <c r="M40" s="469"/>
      <c r="N40" s="469"/>
      <c r="O40" s="461"/>
      <c r="P40" s="461"/>
      <c r="Q40" s="241"/>
      <c r="R40" s="241"/>
      <c r="S40" s="241"/>
      <c r="T40" s="241"/>
      <c r="U40" s="241"/>
      <c r="V40" s="461">
        <f t="shared" si="30"/>
        <v>40</v>
      </c>
    </row>
    <row r="41" spans="1:22" s="354" customFormat="1" ht="29.25" customHeight="1">
      <c r="A41" s="576">
        <f>'Фактические расходы'!A23</f>
        <v>0</v>
      </c>
      <c r="B41" s="576">
        <f>'Фактические расходы'!B23:I23</f>
        <v>0</v>
      </c>
      <c r="C41" s="353">
        <f ca="1">SUMIF('Авансовый отчёт'!$DE$76:$DE$98,B41,'Авансовый отчёт'!$AS$76:$BC$98)</f>
        <v>0</v>
      </c>
      <c r="D41" s="577"/>
      <c r="E41" s="353">
        <f>'Фактические расходы'!T23</f>
        <v>0</v>
      </c>
      <c r="F41" s="353">
        <f t="shared" si="27"/>
        <v>99</v>
      </c>
      <c r="G41" s="353">
        <f t="shared" si="28"/>
        <v>0</v>
      </c>
      <c r="H41" s="353">
        <f t="shared" si="25"/>
        <v>0</v>
      </c>
      <c r="I41" s="583" t="str">
        <f>$AI$27</f>
        <v/>
      </c>
      <c r="J41" s="467">
        <f ca="1">T30</f>
        <v>0</v>
      </c>
      <c r="K41" s="463">
        <f ca="1">J41</f>
        <v>0</v>
      </c>
      <c r="L41" s="463">
        <f t="shared" ref="L41:T43" ca="1" si="32">K41</f>
        <v>0</v>
      </c>
      <c r="M41" s="463">
        <f t="shared" ca="1" si="32"/>
        <v>0</v>
      </c>
      <c r="N41" s="463">
        <f t="shared" ca="1" si="32"/>
        <v>0</v>
      </c>
      <c r="O41" s="463">
        <f t="shared" ca="1" si="32"/>
        <v>0</v>
      </c>
      <c r="P41" s="463">
        <f t="shared" ca="1" si="32"/>
        <v>0</v>
      </c>
      <c r="Q41" s="463">
        <f t="shared" ca="1" si="32"/>
        <v>0</v>
      </c>
      <c r="R41" s="463">
        <f t="shared" ca="1" si="32"/>
        <v>0</v>
      </c>
      <c r="S41" s="463">
        <f t="shared" ca="1" si="32"/>
        <v>0</v>
      </c>
      <c r="T41" s="463">
        <f t="shared" ca="1" si="32"/>
        <v>0</v>
      </c>
      <c r="U41" s="241"/>
      <c r="V41" s="461">
        <f t="shared" si="30"/>
        <v>41</v>
      </c>
    </row>
    <row r="42" spans="1:22">
      <c r="A42" s="576">
        <f>'Фактические расходы'!A24</f>
        <v>0</v>
      </c>
      <c r="B42" s="576">
        <f>'Фактические расходы'!B24:I24</f>
        <v>0</v>
      </c>
      <c r="C42" s="353">
        <f ca="1">SUMIF('Авансовый отчёт'!$DE$76:$DE$98,B42,'Авансовый отчёт'!$AS$76:$BC$98)</f>
        <v>0</v>
      </c>
      <c r="D42" s="461"/>
      <c r="E42" s="353">
        <f>'Фактические расходы'!T24</f>
        <v>0</v>
      </c>
      <c r="F42" s="353">
        <f t="shared" si="27"/>
        <v>99</v>
      </c>
      <c r="G42" s="353">
        <f t="shared" si="28"/>
        <v>0</v>
      </c>
      <c r="H42" s="353">
        <f t="shared" si="25"/>
        <v>0</v>
      </c>
      <c r="I42" s="583" t="str">
        <f>$AJ$27</f>
        <v/>
      </c>
      <c r="J42" s="467">
        <f t="shared" ref="J42:J50" ca="1" si="33">T31</f>
        <v>0</v>
      </c>
      <c r="K42" s="463">
        <f ca="1">J42</f>
        <v>0</v>
      </c>
      <c r="L42" s="463">
        <f t="shared" ca="1" si="32"/>
        <v>0</v>
      </c>
      <c r="M42" s="463">
        <f t="shared" ca="1" si="32"/>
        <v>0</v>
      </c>
      <c r="N42" s="463">
        <f t="shared" ca="1" si="32"/>
        <v>0</v>
      </c>
      <c r="O42" s="463">
        <f t="shared" ca="1" si="32"/>
        <v>0</v>
      </c>
      <c r="P42" s="463">
        <f t="shared" ca="1" si="32"/>
        <v>0</v>
      </c>
      <c r="Q42" s="463">
        <f t="shared" ca="1" si="32"/>
        <v>0</v>
      </c>
      <c r="R42" s="463">
        <f t="shared" ca="1" si="32"/>
        <v>0</v>
      </c>
      <c r="S42" s="463">
        <f t="shared" ca="1" si="32"/>
        <v>0</v>
      </c>
      <c r="T42" s="463">
        <f t="shared" ca="1" si="32"/>
        <v>0</v>
      </c>
      <c r="V42" s="461">
        <f t="shared" si="30"/>
        <v>42</v>
      </c>
    </row>
    <row r="43" spans="1:22">
      <c r="A43" s="576">
        <f>'Фактические расходы'!A25</f>
        <v>0</v>
      </c>
      <c r="B43" s="576">
        <f>'Фактические расходы'!B25:I25</f>
        <v>0</v>
      </c>
      <c r="C43" s="353">
        <f ca="1">SUMIF('Авансовый отчёт'!$DE$76:$DE$98,B43,'Авансовый отчёт'!$AS$76:$BC$98)</f>
        <v>0</v>
      </c>
      <c r="D43" s="461"/>
      <c r="E43" s="353">
        <f>'Фактические расходы'!T25</f>
        <v>0</v>
      </c>
      <c r="F43" s="353">
        <f t="shared" si="27"/>
        <v>99</v>
      </c>
      <c r="G43" s="353">
        <f t="shared" si="28"/>
        <v>0</v>
      </c>
      <c r="H43" s="353">
        <f t="shared" si="25"/>
        <v>0</v>
      </c>
      <c r="I43" s="583" t="str">
        <f>$AK$27</f>
        <v/>
      </c>
      <c r="J43" s="467">
        <f t="shared" ca="1" si="33"/>
        <v>0</v>
      </c>
      <c r="K43" s="463">
        <f ca="1">J43</f>
        <v>0</v>
      </c>
      <c r="L43" s="463">
        <f t="shared" ca="1" si="32"/>
        <v>0</v>
      </c>
      <c r="M43" s="463">
        <f t="shared" ca="1" si="32"/>
        <v>0</v>
      </c>
      <c r="N43" s="463">
        <f t="shared" ca="1" si="32"/>
        <v>0</v>
      </c>
      <c r="O43" s="463">
        <f t="shared" ca="1" si="32"/>
        <v>0</v>
      </c>
      <c r="P43" s="463">
        <f t="shared" ca="1" si="32"/>
        <v>0</v>
      </c>
      <c r="Q43" s="463">
        <f t="shared" ca="1" si="32"/>
        <v>0</v>
      </c>
      <c r="R43" s="463">
        <f t="shared" ca="1" si="32"/>
        <v>0</v>
      </c>
      <c r="S43" s="463">
        <f t="shared" ca="1" si="32"/>
        <v>0</v>
      </c>
      <c r="T43" s="463">
        <f t="shared" ca="1" si="32"/>
        <v>0</v>
      </c>
      <c r="V43" s="461">
        <f t="shared" si="30"/>
        <v>43</v>
      </c>
    </row>
    <row r="44" spans="1:22">
      <c r="A44" s="576">
        <f>'Фактические расходы'!A26</f>
        <v>0</v>
      </c>
      <c r="B44" s="576">
        <f>'Фактические расходы'!B26:I26</f>
        <v>0</v>
      </c>
      <c r="C44" s="353">
        <f ca="1">SUMIF('Авансовый отчёт'!$DE$76:$DE$98,B44,'Авансовый отчёт'!$AS$76:$BC$98)</f>
        <v>0</v>
      </c>
      <c r="D44" s="461"/>
      <c r="E44" s="353">
        <f>'Фактические расходы'!T26</f>
        <v>0</v>
      </c>
      <c r="F44" s="353">
        <f t="shared" si="27"/>
        <v>99</v>
      </c>
      <c r="G44" s="353">
        <f t="shared" si="28"/>
        <v>0</v>
      </c>
      <c r="H44" s="353">
        <f t="shared" si="25"/>
        <v>0</v>
      </c>
      <c r="I44" s="583" t="str">
        <f>$AL$27</f>
        <v/>
      </c>
      <c r="J44" s="467">
        <f t="shared" ca="1" si="33"/>
        <v>0</v>
      </c>
      <c r="K44" s="463">
        <f ca="1">IF(J$44=0,J45,J44)</f>
        <v>0</v>
      </c>
      <c r="L44" s="463">
        <f t="shared" ref="L44:T44" ca="1" si="34">IF(K$44=0,K45,K44)</f>
        <v>0</v>
      </c>
      <c r="M44" s="463">
        <f t="shared" ca="1" si="34"/>
        <v>0</v>
      </c>
      <c r="N44" s="463">
        <f t="shared" ca="1" si="34"/>
        <v>0</v>
      </c>
      <c r="O44" s="463">
        <f t="shared" ca="1" si="34"/>
        <v>0</v>
      </c>
      <c r="P44" s="463">
        <f t="shared" ca="1" si="34"/>
        <v>0</v>
      </c>
      <c r="Q44" s="463">
        <f t="shared" ca="1" si="34"/>
        <v>0</v>
      </c>
      <c r="R44" s="463">
        <f t="shared" ca="1" si="34"/>
        <v>0</v>
      </c>
      <c r="S44" s="463">
        <f t="shared" ca="1" si="34"/>
        <v>0</v>
      </c>
      <c r="T44" s="463">
        <f t="shared" ca="1" si="34"/>
        <v>0</v>
      </c>
      <c r="V44" s="461">
        <f t="shared" si="30"/>
        <v>44</v>
      </c>
    </row>
    <row r="45" spans="1:22">
      <c r="A45" s="576">
        <f>'Фактические расходы'!A27</f>
        <v>0</v>
      </c>
      <c r="B45" s="576">
        <f>'Фактические расходы'!B27:I27</f>
        <v>0</v>
      </c>
      <c r="C45" s="353">
        <f ca="1">SUMIF('Авансовый отчёт'!$DE$76:$DE$98,B45,'Авансовый отчёт'!$AS$76:$BC$98)</f>
        <v>0</v>
      </c>
      <c r="D45" s="461"/>
      <c r="E45" s="353">
        <f>'Фактические расходы'!T27</f>
        <v>0</v>
      </c>
      <c r="F45" s="353">
        <f t="shared" si="27"/>
        <v>99</v>
      </c>
      <c r="G45" s="353">
        <f>IF(AND(TRUNC(IF(NOT(A45="Всего расходов"),A45,1))&lt;=10,TRUNC(IF(NOT(A46="Всего расходов"),A46,1))&gt;10,F46=1),1,0)</f>
        <v>0</v>
      </c>
      <c r="H45" s="353">
        <f t="shared" si="25"/>
        <v>0</v>
      </c>
      <c r="I45" s="583" t="str">
        <f>$AM$27</f>
        <v/>
      </c>
      <c r="J45" s="467">
        <f t="shared" ca="1" si="33"/>
        <v>0</v>
      </c>
      <c r="K45" s="463">
        <f t="shared" ref="K45:T50" ca="1" si="35">IF(J$44=0,J46,J45)</f>
        <v>0</v>
      </c>
      <c r="L45" s="463">
        <f t="shared" ca="1" si="35"/>
        <v>0</v>
      </c>
      <c r="M45" s="463">
        <f t="shared" ca="1" si="35"/>
        <v>0</v>
      </c>
      <c r="N45" s="463">
        <f t="shared" ca="1" si="35"/>
        <v>0</v>
      </c>
      <c r="O45" s="463">
        <f t="shared" ca="1" si="35"/>
        <v>0</v>
      </c>
      <c r="P45" s="463">
        <f t="shared" ca="1" si="35"/>
        <v>0</v>
      </c>
      <c r="Q45" s="463">
        <f t="shared" ca="1" si="35"/>
        <v>0</v>
      </c>
      <c r="R45" s="463">
        <f t="shared" ca="1" si="35"/>
        <v>0</v>
      </c>
      <c r="S45" s="463">
        <f t="shared" ca="1" si="35"/>
        <v>0</v>
      </c>
      <c r="T45" s="463">
        <f t="shared" ca="1" si="35"/>
        <v>0</v>
      </c>
      <c r="V45" s="461">
        <f t="shared" si="30"/>
        <v>45</v>
      </c>
    </row>
    <row r="46" spans="1:22">
      <c r="A46" s="576">
        <f>'Фактические расходы'!A28</f>
        <v>0</v>
      </c>
      <c r="B46" s="576">
        <f>'Фактические расходы'!B28:I28</f>
        <v>0</v>
      </c>
      <c r="C46" s="353">
        <f ca="1">SUMIF('Авансовый отчёт'!$DE$76:$DE$98,B46,'Авансовый отчёт'!$AS$76:$BC$98)</f>
        <v>0</v>
      </c>
      <c r="D46" s="461"/>
      <c r="E46" s="353">
        <f>'Фактические расходы'!T28</f>
        <v>0</v>
      </c>
      <c r="F46" s="353">
        <f t="shared" si="27"/>
        <v>99</v>
      </c>
      <c r="G46" s="353">
        <f>IF(AND(TRUNC(IF(NOT(A46="Всего расходов"),A46,1))&lt;=10,TRUNC(IF(NOT(A47="Всего расходов"),A47,1))&gt;10,F47=1),1,0)</f>
        <v>0</v>
      </c>
      <c r="H46" s="353">
        <f t="shared" si="25"/>
        <v>0</v>
      </c>
      <c r="I46" s="583" t="str">
        <f>$AN$27</f>
        <v/>
      </c>
      <c r="J46" s="467">
        <f t="shared" ca="1" si="33"/>
        <v>0</v>
      </c>
      <c r="K46" s="463">
        <f t="shared" ca="1" si="35"/>
        <v>0</v>
      </c>
      <c r="L46" s="463">
        <f t="shared" ca="1" si="35"/>
        <v>0</v>
      </c>
      <c r="M46" s="463">
        <f t="shared" ca="1" si="35"/>
        <v>0</v>
      </c>
      <c r="N46" s="463">
        <f t="shared" ca="1" si="35"/>
        <v>0</v>
      </c>
      <c r="O46" s="463">
        <f t="shared" ca="1" si="35"/>
        <v>0</v>
      </c>
      <c r="P46" s="463">
        <f t="shared" ca="1" si="35"/>
        <v>0</v>
      </c>
      <c r="Q46" s="463">
        <f t="shared" ca="1" si="35"/>
        <v>0</v>
      </c>
      <c r="R46" s="463">
        <f t="shared" ca="1" si="35"/>
        <v>0</v>
      </c>
      <c r="S46" s="463">
        <f t="shared" ca="1" si="35"/>
        <v>0</v>
      </c>
      <c r="T46" s="463">
        <f t="shared" ca="1" si="35"/>
        <v>0</v>
      </c>
      <c r="V46" s="461">
        <f t="shared" si="30"/>
        <v>46</v>
      </c>
    </row>
    <row r="47" spans="1:22">
      <c r="A47" s="576">
        <f>'Фактические расходы'!A29</f>
        <v>0</v>
      </c>
      <c r="B47" s="576">
        <f>'Фактические расходы'!B29:I29</f>
        <v>0</v>
      </c>
      <c r="C47" s="353">
        <f ca="1">SUMIF('Авансовый отчёт'!$DE$76:$DE$98,B47,'Авансовый отчёт'!$AS$76:$BC$98)</f>
        <v>0</v>
      </c>
      <c r="D47" s="461"/>
      <c r="E47" s="353">
        <f>'Фактические расходы'!T29</f>
        <v>0</v>
      </c>
      <c r="F47" s="353">
        <f t="shared" si="27"/>
        <v>99</v>
      </c>
      <c r="G47" s="353">
        <f>IF(AND(TRUNC(IF(NOT(A47="Всего расходов"),A47,1))&lt;=10,TRUNC(IF(NOT(A48="Всего расходов"),A48,1))&gt;10,F48=1),1,0)</f>
        <v>0</v>
      </c>
      <c r="H47" s="353">
        <f t="shared" si="25"/>
        <v>0</v>
      </c>
      <c r="I47" s="583" t="str">
        <f>$AO$27</f>
        <v/>
      </c>
      <c r="J47" s="467">
        <f t="shared" ca="1" si="33"/>
        <v>0</v>
      </c>
      <c r="K47" s="463">
        <f t="shared" ca="1" si="35"/>
        <v>0</v>
      </c>
      <c r="L47" s="463">
        <f t="shared" ca="1" si="35"/>
        <v>0</v>
      </c>
      <c r="M47" s="463">
        <f t="shared" ca="1" si="35"/>
        <v>0</v>
      </c>
      <c r="N47" s="463">
        <f t="shared" ca="1" si="35"/>
        <v>0</v>
      </c>
      <c r="O47" s="463">
        <f t="shared" ca="1" si="35"/>
        <v>0</v>
      </c>
      <c r="P47" s="463">
        <f t="shared" ca="1" si="35"/>
        <v>0</v>
      </c>
      <c r="Q47" s="463">
        <f t="shared" ca="1" si="35"/>
        <v>0</v>
      </c>
      <c r="R47" s="463">
        <f t="shared" ca="1" si="35"/>
        <v>0</v>
      </c>
      <c r="S47" s="463">
        <f t="shared" ca="1" si="35"/>
        <v>0</v>
      </c>
      <c r="T47" s="463">
        <f t="shared" ca="1" si="35"/>
        <v>0</v>
      </c>
      <c r="V47" s="461">
        <f>ROW(A47)</f>
        <v>47</v>
      </c>
    </row>
    <row r="48" spans="1:22">
      <c r="A48" s="576">
        <f>'Фактические расходы'!A30</f>
        <v>0</v>
      </c>
      <c r="B48" s="576">
        <f>'Фактические расходы'!B30:I30</f>
        <v>0</v>
      </c>
      <c r="C48" s="353">
        <f ca="1">SUMIF('Авансовый отчёт'!$DE$76:$DE$98,B48,'Авансовый отчёт'!$AS$76:$BC$98)</f>
        <v>0</v>
      </c>
      <c r="D48" s="461"/>
      <c r="E48" s="353">
        <f>'Фактические расходы'!T30</f>
        <v>0</v>
      </c>
      <c r="F48" s="353">
        <f t="shared" si="27"/>
        <v>99</v>
      </c>
      <c r="G48" s="353">
        <f>IF(AND(TRUNC(IF(NOT(A48="Всего расходов"),A48,1))&lt;=10,TRUNC(IF(NOT(A49="Всего расходов"),A49,1))&gt;10,F49=1),1,0)</f>
        <v>0</v>
      </c>
      <c r="H48" s="353">
        <f t="shared" si="25"/>
        <v>0</v>
      </c>
      <c r="I48" s="583" t="str">
        <f>$AP$27</f>
        <v/>
      </c>
      <c r="J48" s="467">
        <f t="shared" ca="1" si="33"/>
        <v>0</v>
      </c>
      <c r="K48" s="463">
        <f t="shared" ca="1" si="35"/>
        <v>0</v>
      </c>
      <c r="L48" s="463">
        <f t="shared" ca="1" si="35"/>
        <v>0</v>
      </c>
      <c r="M48" s="463">
        <f t="shared" ca="1" si="35"/>
        <v>0</v>
      </c>
      <c r="N48" s="463">
        <f t="shared" ca="1" si="35"/>
        <v>0</v>
      </c>
      <c r="O48" s="463">
        <f t="shared" ca="1" si="35"/>
        <v>0</v>
      </c>
      <c r="P48" s="463">
        <f t="shared" ca="1" si="35"/>
        <v>0</v>
      </c>
      <c r="Q48" s="463">
        <f t="shared" ca="1" si="35"/>
        <v>0</v>
      </c>
      <c r="R48" s="463">
        <f t="shared" ca="1" si="35"/>
        <v>0</v>
      </c>
      <c r="S48" s="463">
        <f t="shared" ca="1" si="35"/>
        <v>0</v>
      </c>
      <c r="T48" s="463">
        <f t="shared" ca="1" si="35"/>
        <v>0</v>
      </c>
      <c r="V48" s="461">
        <f t="shared" si="30"/>
        <v>48</v>
      </c>
    </row>
    <row r="49" spans="1:22">
      <c r="A49" s="576">
        <f>'Фактические расходы'!A31</f>
        <v>0</v>
      </c>
      <c r="B49" s="576">
        <f>'Фактические расходы'!B31:I31</f>
        <v>0</v>
      </c>
      <c r="C49" s="353">
        <f ca="1">SUMIF('Авансовый отчёт'!$DE$76:$DE$98,B49,'Авансовый отчёт'!$AS$76:$BC$98)</f>
        <v>0</v>
      </c>
      <c r="D49" s="461"/>
      <c r="E49" s="353">
        <f>'Фактические расходы'!T31</f>
        <v>0</v>
      </c>
      <c r="F49" s="353">
        <f t="shared" si="27"/>
        <v>99</v>
      </c>
      <c r="G49" s="353">
        <f>IF(AND(TRUNC(IF(NOT(A49="Всего расходов"),A49,1))&lt;=10,TRUNC(IF(NOT(A50="Всего расходов"),A50,1))&gt;10,F50=1),1,0)</f>
        <v>0</v>
      </c>
      <c r="H49" s="353">
        <f t="shared" si="25"/>
        <v>0</v>
      </c>
      <c r="I49" s="583" t="str">
        <f>$AQ$27</f>
        <v/>
      </c>
      <c r="J49" s="467">
        <f t="shared" ca="1" si="33"/>
        <v>0</v>
      </c>
      <c r="K49" s="463">
        <f t="shared" ca="1" si="35"/>
        <v>0</v>
      </c>
      <c r="L49" s="463">
        <f t="shared" ca="1" si="35"/>
        <v>0</v>
      </c>
      <c r="M49" s="463">
        <f t="shared" ca="1" si="35"/>
        <v>0</v>
      </c>
      <c r="N49" s="463">
        <f t="shared" ca="1" si="35"/>
        <v>0</v>
      </c>
      <c r="O49" s="463">
        <f t="shared" ca="1" si="35"/>
        <v>0</v>
      </c>
      <c r="P49" s="463">
        <f t="shared" ca="1" si="35"/>
        <v>0</v>
      </c>
      <c r="Q49" s="463">
        <f t="shared" ca="1" si="35"/>
        <v>0</v>
      </c>
      <c r="R49" s="463">
        <f t="shared" ca="1" si="35"/>
        <v>0</v>
      </c>
      <c r="S49" s="463">
        <f t="shared" ca="1" si="35"/>
        <v>0</v>
      </c>
      <c r="T49" s="463">
        <f t="shared" ca="1" si="35"/>
        <v>0</v>
      </c>
      <c r="V49" s="461">
        <f t="shared" si="30"/>
        <v>49</v>
      </c>
    </row>
    <row r="50" spans="1:22">
      <c r="J50" s="467">
        <f t="shared" ca="1" si="33"/>
        <v>0</v>
      </c>
      <c r="K50" s="463">
        <f t="shared" ca="1" si="35"/>
        <v>0</v>
      </c>
      <c r="L50" s="463">
        <f t="shared" ca="1" si="35"/>
        <v>0</v>
      </c>
      <c r="M50" s="463">
        <f t="shared" ca="1" si="35"/>
        <v>0</v>
      </c>
      <c r="N50" s="463">
        <f t="shared" ca="1" si="35"/>
        <v>0</v>
      </c>
      <c r="O50" s="463">
        <f t="shared" ca="1" si="35"/>
        <v>0</v>
      </c>
      <c r="P50" s="463">
        <f t="shared" ca="1" si="35"/>
        <v>0</v>
      </c>
      <c r="Q50" s="463">
        <f t="shared" ca="1" si="35"/>
        <v>0</v>
      </c>
      <c r="R50" s="463">
        <f t="shared" ca="1" si="35"/>
        <v>0</v>
      </c>
      <c r="S50" s="463">
        <f t="shared" ca="1" si="35"/>
        <v>0</v>
      </c>
      <c r="T50" s="463">
        <f t="shared" ca="1" si="35"/>
        <v>0</v>
      </c>
    </row>
    <row r="51" spans="1:22">
      <c r="J51" s="464"/>
      <c r="K51" s="464"/>
      <c r="L51" s="464"/>
      <c r="M51" s="464"/>
      <c r="N51" s="464"/>
    </row>
    <row r="52" spans="1:22">
      <c r="A52" s="1328" t="s">
        <v>1121</v>
      </c>
      <c r="B52" s="1328"/>
      <c r="J52" s="467">
        <f ca="1">T41</f>
        <v>0</v>
      </c>
      <c r="K52" s="463">
        <f ca="1">J52</f>
        <v>0</v>
      </c>
      <c r="L52" s="463">
        <f t="shared" ref="L52:T55" ca="1" si="36">K52</f>
        <v>0</v>
      </c>
      <c r="M52" s="463">
        <f t="shared" ca="1" si="36"/>
        <v>0</v>
      </c>
      <c r="N52" s="463">
        <f t="shared" ca="1" si="36"/>
        <v>0</v>
      </c>
      <c r="O52" s="463">
        <f t="shared" ca="1" si="36"/>
        <v>0</v>
      </c>
      <c r="P52" s="463">
        <f t="shared" ca="1" si="36"/>
        <v>0</v>
      </c>
      <c r="Q52" s="463">
        <f t="shared" ca="1" si="36"/>
        <v>0</v>
      </c>
      <c r="R52" s="463">
        <f t="shared" ca="1" si="36"/>
        <v>0</v>
      </c>
      <c r="S52" s="463">
        <f t="shared" ca="1" si="36"/>
        <v>0</v>
      </c>
      <c r="T52" s="463">
        <f t="shared" ca="1" si="36"/>
        <v>0</v>
      </c>
    </row>
    <row r="53" spans="1:22">
      <c r="A53" s="461">
        <f>ROW(A1)</f>
        <v>1</v>
      </c>
      <c r="B53" s="461" t="s">
        <v>1122</v>
      </c>
      <c r="J53" s="467">
        <f t="shared" ref="J53:J61" ca="1" si="37">T42</f>
        <v>0</v>
      </c>
      <c r="K53" s="463">
        <f ca="1">J53</f>
        <v>0</v>
      </c>
      <c r="L53" s="463">
        <f t="shared" ca="1" si="36"/>
        <v>0</v>
      </c>
      <c r="M53" s="463">
        <f t="shared" ca="1" si="36"/>
        <v>0</v>
      </c>
      <c r="N53" s="463">
        <f t="shared" ca="1" si="36"/>
        <v>0</v>
      </c>
      <c r="O53" s="463">
        <f t="shared" ca="1" si="36"/>
        <v>0</v>
      </c>
      <c r="P53" s="463">
        <f t="shared" ca="1" si="36"/>
        <v>0</v>
      </c>
      <c r="Q53" s="463">
        <f t="shared" ca="1" si="36"/>
        <v>0</v>
      </c>
      <c r="R53" s="463">
        <f t="shared" ca="1" si="36"/>
        <v>0</v>
      </c>
      <c r="S53" s="463">
        <f t="shared" ca="1" si="36"/>
        <v>0</v>
      </c>
      <c r="T53" s="463">
        <f t="shared" ca="1" si="36"/>
        <v>0</v>
      </c>
    </row>
    <row r="54" spans="1:22">
      <c r="A54" s="461">
        <f t="shared" ref="A54:A64" si="38">ROW(A2)</f>
        <v>2</v>
      </c>
      <c r="B54" s="461" t="s">
        <v>1123</v>
      </c>
      <c r="I54" s="241" t="s">
        <v>1120</v>
      </c>
      <c r="J54" s="467">
        <f t="shared" ca="1" si="37"/>
        <v>0</v>
      </c>
      <c r="K54" s="463">
        <f ca="1">J54</f>
        <v>0</v>
      </c>
      <c r="L54" s="463">
        <f t="shared" ca="1" si="36"/>
        <v>0</v>
      </c>
      <c r="M54" s="463">
        <f t="shared" ca="1" si="36"/>
        <v>0</v>
      </c>
      <c r="N54" s="463">
        <f t="shared" ca="1" si="36"/>
        <v>0</v>
      </c>
      <c r="O54" s="463">
        <f t="shared" ca="1" si="36"/>
        <v>0</v>
      </c>
      <c r="P54" s="463">
        <f t="shared" ca="1" si="36"/>
        <v>0</v>
      </c>
      <c r="Q54" s="463">
        <f t="shared" ca="1" si="36"/>
        <v>0</v>
      </c>
      <c r="R54" s="463">
        <f t="shared" ca="1" si="36"/>
        <v>0</v>
      </c>
      <c r="S54" s="463">
        <f t="shared" ca="1" si="36"/>
        <v>0</v>
      </c>
      <c r="T54" s="463">
        <f t="shared" ca="1" si="36"/>
        <v>0</v>
      </c>
    </row>
    <row r="55" spans="1:22">
      <c r="A55" s="461">
        <f t="shared" si="38"/>
        <v>3</v>
      </c>
      <c r="B55" s="461" t="s">
        <v>1124</v>
      </c>
      <c r="D55" s="597">
        <f>IF(('Платежная ведомость ОКУД'!$CQ$11)&gt;DATE(1900,1,1),'Платежная ведомость ОКУД'!$CQ$11,0)</f>
        <v>0</v>
      </c>
      <c r="E55" s="241" t="str">
        <f>IF(D55=0,"0",TEXT(D55,"ДД.ММ.ГГГГ"))</f>
        <v>0</v>
      </c>
      <c r="F55" s="592">
        <f>D55-DATE(H55,G55,1)+1</f>
        <v>0</v>
      </c>
      <c r="G55" s="592" t="str">
        <f>IF(MONTH(D55)&lt;10,"0"&amp;MONTH(D55),MONTH(D55))</f>
        <v>01</v>
      </c>
      <c r="H55" s="592">
        <f>YEAR(D55)</f>
        <v>1900</v>
      </c>
      <c r="I55" s="599">
        <f>IF(D55&gt;0,F55&amp;"."&amp;G55&amp;"."&amp;H55,0)</f>
        <v>0</v>
      </c>
      <c r="J55" s="467">
        <f t="shared" ca="1" si="37"/>
        <v>0</v>
      </c>
      <c r="K55" s="463">
        <f ca="1">J55</f>
        <v>0</v>
      </c>
      <c r="L55" s="463">
        <f t="shared" ca="1" si="36"/>
        <v>0</v>
      </c>
      <c r="M55" s="463">
        <f t="shared" ca="1" si="36"/>
        <v>0</v>
      </c>
      <c r="N55" s="463">
        <f t="shared" ca="1" si="36"/>
        <v>0</v>
      </c>
      <c r="O55" s="463">
        <f t="shared" ca="1" si="36"/>
        <v>0</v>
      </c>
      <c r="P55" s="463">
        <f t="shared" ca="1" si="36"/>
        <v>0</v>
      </c>
      <c r="Q55" s="463">
        <f t="shared" ca="1" si="36"/>
        <v>0</v>
      </c>
      <c r="R55" s="463">
        <f t="shared" ca="1" si="36"/>
        <v>0</v>
      </c>
      <c r="S55" s="463">
        <f t="shared" ca="1" si="36"/>
        <v>0</v>
      </c>
      <c r="T55" s="463">
        <f t="shared" ca="1" si="36"/>
        <v>0</v>
      </c>
    </row>
    <row r="56" spans="1:22">
      <c r="A56" s="461">
        <f t="shared" si="38"/>
        <v>4</v>
      </c>
      <c r="B56" s="461" t="s">
        <v>1125</v>
      </c>
      <c r="D56" s="598">
        <f>IF(('Аренда ТС'!$AQ$258)&gt;DATE(1900,1,1),'Аренда ТС'!$AQ$258,0)</f>
        <v>0</v>
      </c>
      <c r="E56" s="241" t="str">
        <f t="shared" ref="E56:E64" si="39">IF(D56=0,"0",TEXT(D56,"ДД.ММ.ГГГГ"))</f>
        <v>0</v>
      </c>
      <c r="F56" s="592">
        <f t="shared" ref="F56:F64" si="40">D56-DATE(H56,G56,1)+1</f>
        <v>0</v>
      </c>
      <c r="G56" s="592" t="str">
        <f t="shared" ref="G56:G64" si="41">IF(MONTH(D56)&lt;10,"0"&amp;MONTH(D56),MONTH(D56))</f>
        <v>01</v>
      </c>
      <c r="H56" s="592">
        <f t="shared" ref="H56:H64" si="42">YEAR(D56)</f>
        <v>1900</v>
      </c>
      <c r="I56" s="599">
        <f t="shared" ref="I56:I64" si="43">IF(D56&gt;0,F56&amp;"."&amp;G56&amp;"."&amp;H56,0)</f>
        <v>0</v>
      </c>
      <c r="J56" s="467">
        <f t="shared" ca="1" si="37"/>
        <v>0</v>
      </c>
      <c r="K56" s="463">
        <f ca="1">IF(J$56=0,J57,J56)</f>
        <v>0</v>
      </c>
      <c r="L56" s="463">
        <f t="shared" ref="L56:T56" ca="1" si="44">IF(K$56=0,K57,K56)</f>
        <v>0</v>
      </c>
      <c r="M56" s="463">
        <f t="shared" ca="1" si="44"/>
        <v>0</v>
      </c>
      <c r="N56" s="463">
        <f t="shared" ca="1" si="44"/>
        <v>0</v>
      </c>
      <c r="O56" s="463">
        <f t="shared" ca="1" si="44"/>
        <v>0</v>
      </c>
      <c r="P56" s="463">
        <f t="shared" ca="1" si="44"/>
        <v>0</v>
      </c>
      <c r="Q56" s="463">
        <f t="shared" ca="1" si="44"/>
        <v>0</v>
      </c>
      <c r="R56" s="463">
        <f t="shared" ca="1" si="44"/>
        <v>0</v>
      </c>
      <c r="S56" s="463">
        <f t="shared" ca="1" si="44"/>
        <v>0</v>
      </c>
      <c r="T56" s="463">
        <f t="shared" ca="1" si="44"/>
        <v>0</v>
      </c>
    </row>
    <row r="57" spans="1:22">
      <c r="A57" s="461">
        <f t="shared" si="38"/>
        <v>5</v>
      </c>
      <c r="B57" s="461" t="s">
        <v>1126</v>
      </c>
      <c r="D57" s="598">
        <f>IF(('Аренда ТС'!$CM$258)&gt;DATE(1900,1,1),'Аренда ТС'!$CM$258,0)</f>
        <v>0</v>
      </c>
      <c r="E57" s="241" t="str">
        <f t="shared" si="39"/>
        <v>0</v>
      </c>
      <c r="F57" s="592">
        <f t="shared" si="40"/>
        <v>0</v>
      </c>
      <c r="G57" s="592" t="str">
        <f t="shared" si="41"/>
        <v>01</v>
      </c>
      <c r="H57" s="592">
        <f t="shared" si="42"/>
        <v>1900</v>
      </c>
      <c r="I57" s="599">
        <f t="shared" si="43"/>
        <v>0</v>
      </c>
      <c r="J57" s="467">
        <f t="shared" ca="1" si="37"/>
        <v>0</v>
      </c>
      <c r="K57" s="463">
        <f t="shared" ref="K57:T61" ca="1" si="45">IF(J$56=0,J58,J57)</f>
        <v>0</v>
      </c>
      <c r="L57" s="463">
        <f t="shared" ca="1" si="45"/>
        <v>0</v>
      </c>
      <c r="M57" s="463">
        <f t="shared" ca="1" si="45"/>
        <v>0</v>
      </c>
      <c r="N57" s="463">
        <f t="shared" ca="1" si="45"/>
        <v>0</v>
      </c>
      <c r="O57" s="463">
        <f t="shared" ca="1" si="45"/>
        <v>0</v>
      </c>
      <c r="P57" s="463">
        <f t="shared" ca="1" si="45"/>
        <v>0</v>
      </c>
      <c r="Q57" s="463">
        <f t="shared" ca="1" si="45"/>
        <v>0</v>
      </c>
      <c r="R57" s="463">
        <f t="shared" ca="1" si="45"/>
        <v>0</v>
      </c>
      <c r="S57" s="463">
        <f t="shared" ca="1" si="45"/>
        <v>0</v>
      </c>
      <c r="T57" s="463">
        <f t="shared" ca="1" si="45"/>
        <v>0</v>
      </c>
    </row>
    <row r="58" spans="1:22">
      <c r="A58" s="461">
        <f t="shared" si="38"/>
        <v>6</v>
      </c>
      <c r="B58" s="461" t="s">
        <v>1127</v>
      </c>
      <c r="D58" s="598">
        <f>IF(('Аренда ТС'!$EI$258)&gt;DATE(1900,1,1),'Аренда ТС'!$EI$258,0)</f>
        <v>0</v>
      </c>
      <c r="E58" s="241" t="str">
        <f t="shared" si="39"/>
        <v>0</v>
      </c>
      <c r="F58" s="592">
        <f t="shared" si="40"/>
        <v>0</v>
      </c>
      <c r="G58" s="592" t="str">
        <f t="shared" si="41"/>
        <v>01</v>
      </c>
      <c r="H58" s="592">
        <f t="shared" si="42"/>
        <v>1900</v>
      </c>
      <c r="I58" s="599">
        <f t="shared" si="43"/>
        <v>0</v>
      </c>
      <c r="J58" s="467">
        <f t="shared" ca="1" si="37"/>
        <v>0</v>
      </c>
      <c r="K58" s="463">
        <f t="shared" ca="1" si="45"/>
        <v>0</v>
      </c>
      <c r="L58" s="463">
        <f t="shared" ca="1" si="45"/>
        <v>0</v>
      </c>
      <c r="M58" s="463">
        <f t="shared" ca="1" si="45"/>
        <v>0</v>
      </c>
      <c r="N58" s="463">
        <f t="shared" ca="1" si="45"/>
        <v>0</v>
      </c>
      <c r="O58" s="463">
        <f t="shared" ca="1" si="45"/>
        <v>0</v>
      </c>
      <c r="P58" s="463">
        <f t="shared" ca="1" si="45"/>
        <v>0</v>
      </c>
      <c r="Q58" s="463">
        <f t="shared" ca="1" si="45"/>
        <v>0</v>
      </c>
      <c r="R58" s="463">
        <f t="shared" ca="1" si="45"/>
        <v>0</v>
      </c>
      <c r="S58" s="463">
        <f t="shared" ca="1" si="45"/>
        <v>0</v>
      </c>
      <c r="T58" s="463">
        <f t="shared" ca="1" si="45"/>
        <v>0</v>
      </c>
    </row>
    <row r="59" spans="1:22">
      <c r="A59" s="461">
        <f t="shared" si="38"/>
        <v>7</v>
      </c>
      <c r="B59" s="461" t="s">
        <v>1128</v>
      </c>
      <c r="D59" s="598">
        <f>IF(('Оказание услуг'!$AQ$188)&gt;DATE(1900,1,1),'Оказание услуг'!$AQ$188,0)</f>
        <v>0</v>
      </c>
      <c r="E59" s="241" t="str">
        <f t="shared" si="39"/>
        <v>0</v>
      </c>
      <c r="F59" s="592">
        <f t="shared" si="40"/>
        <v>0</v>
      </c>
      <c r="G59" s="592" t="str">
        <f t="shared" si="41"/>
        <v>01</v>
      </c>
      <c r="H59" s="592">
        <f t="shared" si="42"/>
        <v>1900</v>
      </c>
      <c r="I59" s="599">
        <f t="shared" si="43"/>
        <v>0</v>
      </c>
      <c r="J59" s="467">
        <f t="shared" ca="1" si="37"/>
        <v>0</v>
      </c>
      <c r="K59" s="463">
        <f t="shared" ca="1" si="45"/>
        <v>0</v>
      </c>
      <c r="L59" s="463">
        <f t="shared" ca="1" si="45"/>
        <v>0</v>
      </c>
      <c r="M59" s="463">
        <f t="shared" ca="1" si="45"/>
        <v>0</v>
      </c>
      <c r="N59" s="463">
        <f t="shared" ca="1" si="45"/>
        <v>0</v>
      </c>
      <c r="O59" s="463">
        <f t="shared" ca="1" si="45"/>
        <v>0</v>
      </c>
      <c r="P59" s="463">
        <f t="shared" ca="1" si="45"/>
        <v>0</v>
      </c>
      <c r="Q59" s="463">
        <f t="shared" ca="1" si="45"/>
        <v>0</v>
      </c>
      <c r="R59" s="463">
        <f t="shared" ca="1" si="45"/>
        <v>0</v>
      </c>
      <c r="S59" s="463">
        <f t="shared" ca="1" si="45"/>
        <v>0</v>
      </c>
      <c r="T59" s="463">
        <f t="shared" ca="1" si="45"/>
        <v>0</v>
      </c>
    </row>
    <row r="60" spans="1:22">
      <c r="A60" s="461">
        <f t="shared" si="38"/>
        <v>8</v>
      </c>
      <c r="B60" s="461" t="s">
        <v>1129</v>
      </c>
      <c r="D60" s="598">
        <f>IF(('Оказание услуг'!$CM$188)&gt;DATE(1900,1,1),'Оказание услуг'!$CM$188,0)</f>
        <v>0</v>
      </c>
      <c r="E60" s="241" t="str">
        <f t="shared" si="39"/>
        <v>0</v>
      </c>
      <c r="F60" s="592">
        <f t="shared" si="40"/>
        <v>0</v>
      </c>
      <c r="G60" s="592" t="str">
        <f t="shared" si="41"/>
        <v>01</v>
      </c>
      <c r="H60" s="592">
        <f t="shared" si="42"/>
        <v>1900</v>
      </c>
      <c r="I60" s="599">
        <f t="shared" si="43"/>
        <v>0</v>
      </c>
      <c r="J60" s="467">
        <f t="shared" ca="1" si="37"/>
        <v>0</v>
      </c>
      <c r="K60" s="463">
        <f t="shared" ca="1" si="45"/>
        <v>0</v>
      </c>
      <c r="L60" s="463">
        <f t="shared" ca="1" si="45"/>
        <v>0</v>
      </c>
      <c r="M60" s="463">
        <f t="shared" ca="1" si="45"/>
        <v>0</v>
      </c>
      <c r="N60" s="463">
        <f t="shared" ca="1" si="45"/>
        <v>0</v>
      </c>
      <c r="O60" s="463">
        <f t="shared" ca="1" si="45"/>
        <v>0</v>
      </c>
      <c r="P60" s="463">
        <f t="shared" ca="1" si="45"/>
        <v>0</v>
      </c>
      <c r="Q60" s="463">
        <f t="shared" ca="1" si="45"/>
        <v>0</v>
      </c>
      <c r="R60" s="463">
        <f t="shared" ca="1" si="45"/>
        <v>0</v>
      </c>
      <c r="S60" s="463">
        <f t="shared" ca="1" si="45"/>
        <v>0</v>
      </c>
      <c r="T60" s="463">
        <f t="shared" ca="1" si="45"/>
        <v>0</v>
      </c>
    </row>
    <row r="61" spans="1:22">
      <c r="A61" s="461">
        <f t="shared" si="38"/>
        <v>9</v>
      </c>
      <c r="B61" s="461" t="s">
        <v>1130</v>
      </c>
      <c r="D61" s="598">
        <f>IF(('Оказание услуг'!$EI$188)&gt;DATE(1900,1,1),'Оказание услуг'!$EI$188,0)</f>
        <v>0</v>
      </c>
      <c r="E61" s="241" t="str">
        <f t="shared" si="39"/>
        <v>0</v>
      </c>
      <c r="F61" s="592">
        <f t="shared" si="40"/>
        <v>0</v>
      </c>
      <c r="G61" s="592" t="str">
        <f t="shared" si="41"/>
        <v>01</v>
      </c>
      <c r="H61" s="592">
        <f t="shared" si="42"/>
        <v>1900</v>
      </c>
      <c r="I61" s="599">
        <f t="shared" si="43"/>
        <v>0</v>
      </c>
      <c r="J61" s="467">
        <f t="shared" ca="1" si="37"/>
        <v>0</v>
      </c>
      <c r="K61" s="463">
        <f t="shared" ca="1" si="45"/>
        <v>0</v>
      </c>
      <c r="L61" s="463">
        <f t="shared" ca="1" si="45"/>
        <v>0</v>
      </c>
      <c r="M61" s="463">
        <f t="shared" ca="1" si="45"/>
        <v>0</v>
      </c>
      <c r="N61" s="463">
        <f t="shared" ca="1" si="45"/>
        <v>0</v>
      </c>
      <c r="O61" s="463">
        <f t="shared" ca="1" si="45"/>
        <v>0</v>
      </c>
      <c r="P61" s="463">
        <f t="shared" ca="1" si="45"/>
        <v>0</v>
      </c>
      <c r="Q61" s="463">
        <f t="shared" ca="1" si="45"/>
        <v>0</v>
      </c>
      <c r="R61" s="463">
        <f t="shared" ca="1" si="45"/>
        <v>0</v>
      </c>
      <c r="S61" s="463">
        <f t="shared" ca="1" si="45"/>
        <v>0</v>
      </c>
      <c r="T61" s="463">
        <f t="shared" ca="1" si="45"/>
        <v>0</v>
      </c>
    </row>
    <row r="62" spans="1:22">
      <c r="A62" s="461">
        <f t="shared" si="38"/>
        <v>10</v>
      </c>
      <c r="B62" s="461" t="s">
        <v>1131</v>
      </c>
      <c r="D62" s="598">
        <f>IF(('Выполнение работ'!$AQ$189)&gt;DATE(1900,1,1),'Выполнение работ'!$AQ$189,0)</f>
        <v>0</v>
      </c>
      <c r="E62" s="241" t="str">
        <f t="shared" si="39"/>
        <v>0</v>
      </c>
      <c r="F62" s="592">
        <f t="shared" si="40"/>
        <v>0</v>
      </c>
      <c r="G62" s="592" t="str">
        <f t="shared" si="41"/>
        <v>01</v>
      </c>
      <c r="H62" s="592">
        <f t="shared" si="42"/>
        <v>1900</v>
      </c>
      <c r="I62" s="599">
        <f t="shared" si="43"/>
        <v>0</v>
      </c>
      <c r="J62" s="464"/>
      <c r="K62" s="464"/>
      <c r="L62" s="464"/>
      <c r="M62" s="464"/>
      <c r="N62" s="464"/>
    </row>
    <row r="63" spans="1:22">
      <c r="A63" s="461">
        <f t="shared" si="38"/>
        <v>11</v>
      </c>
      <c r="B63" s="461" t="s">
        <v>1132</v>
      </c>
      <c r="D63" s="598">
        <f>IF(('Выполнение работ'!$CM$189)&gt;DATE(1900,1,1),'Выполнение работ'!$CM$189,0)</f>
        <v>0</v>
      </c>
      <c r="E63" s="241" t="str">
        <f t="shared" si="39"/>
        <v>0</v>
      </c>
      <c r="F63" s="592">
        <f t="shared" si="40"/>
        <v>0</v>
      </c>
      <c r="G63" s="592" t="str">
        <f t="shared" si="41"/>
        <v>01</v>
      </c>
      <c r="H63" s="592">
        <f t="shared" si="42"/>
        <v>1900</v>
      </c>
      <c r="I63" s="599">
        <f t="shared" si="43"/>
        <v>0</v>
      </c>
      <c r="J63" s="467">
        <f ca="1">T52</f>
        <v>0</v>
      </c>
      <c r="K63" s="463">
        <f ca="1">J63</f>
        <v>0</v>
      </c>
      <c r="L63" s="463">
        <f t="shared" ref="L63:T67" ca="1" si="46">K63</f>
        <v>0</v>
      </c>
      <c r="M63" s="463">
        <f t="shared" ca="1" si="46"/>
        <v>0</v>
      </c>
      <c r="N63" s="463">
        <f t="shared" ca="1" si="46"/>
        <v>0</v>
      </c>
      <c r="O63" s="463">
        <f t="shared" ca="1" si="46"/>
        <v>0</v>
      </c>
      <c r="P63" s="463">
        <f t="shared" ca="1" si="46"/>
        <v>0</v>
      </c>
      <c r="Q63" s="463">
        <f t="shared" ca="1" si="46"/>
        <v>0</v>
      </c>
      <c r="R63" s="463">
        <f t="shared" ca="1" si="46"/>
        <v>0</v>
      </c>
      <c r="S63" s="463">
        <f t="shared" ca="1" si="46"/>
        <v>0</v>
      </c>
      <c r="T63" s="463">
        <f t="shared" ca="1" si="46"/>
        <v>0</v>
      </c>
    </row>
    <row r="64" spans="1:22">
      <c r="A64" s="461">
        <f t="shared" si="38"/>
        <v>12</v>
      </c>
      <c r="B64" s="461" t="s">
        <v>1133</v>
      </c>
      <c r="D64" s="598">
        <f>IF(('Выполнение работ'!$EI$189)&gt;DATE(1900,1,1),'Выполнение работ'!$EI$189,0)</f>
        <v>0</v>
      </c>
      <c r="E64" s="241" t="str">
        <f t="shared" si="39"/>
        <v>0</v>
      </c>
      <c r="F64" s="592">
        <f t="shared" si="40"/>
        <v>0</v>
      </c>
      <c r="G64" s="592" t="str">
        <f t="shared" si="41"/>
        <v>01</v>
      </c>
      <c r="H64" s="592">
        <f t="shared" si="42"/>
        <v>1900</v>
      </c>
      <c r="I64" s="599">
        <f t="shared" si="43"/>
        <v>0</v>
      </c>
      <c r="J64" s="467">
        <f t="shared" ref="J64:J72" ca="1" si="47">T53</f>
        <v>0</v>
      </c>
      <c r="K64" s="463">
        <f ca="1">J64</f>
        <v>0</v>
      </c>
      <c r="L64" s="463">
        <f t="shared" ca="1" si="46"/>
        <v>0</v>
      </c>
      <c r="M64" s="463">
        <f t="shared" ca="1" si="46"/>
        <v>0</v>
      </c>
      <c r="N64" s="463">
        <f t="shared" ca="1" si="46"/>
        <v>0</v>
      </c>
      <c r="O64" s="463">
        <f t="shared" ca="1" si="46"/>
        <v>0</v>
      </c>
      <c r="P64" s="463">
        <f t="shared" ca="1" si="46"/>
        <v>0</v>
      </c>
      <c r="Q64" s="463">
        <f t="shared" ca="1" si="46"/>
        <v>0</v>
      </c>
      <c r="R64" s="463">
        <f t="shared" ca="1" si="46"/>
        <v>0</v>
      </c>
      <c r="S64" s="463">
        <f t="shared" ca="1" si="46"/>
        <v>0</v>
      </c>
      <c r="T64" s="463">
        <f t="shared" ca="1" si="46"/>
        <v>0</v>
      </c>
    </row>
    <row r="65" spans="1:22">
      <c r="A65" s="461"/>
      <c r="B65" s="461"/>
      <c r="J65" s="467">
        <f t="shared" ca="1" si="47"/>
        <v>0</v>
      </c>
      <c r="K65" s="463">
        <f ca="1">J65</f>
        <v>0</v>
      </c>
      <c r="L65" s="463">
        <f t="shared" ca="1" si="46"/>
        <v>0</v>
      </c>
      <c r="M65" s="463">
        <f t="shared" ca="1" si="46"/>
        <v>0</v>
      </c>
      <c r="N65" s="463">
        <f t="shared" ca="1" si="46"/>
        <v>0</v>
      </c>
      <c r="O65" s="463">
        <f t="shared" ca="1" si="46"/>
        <v>0</v>
      </c>
      <c r="P65" s="463">
        <f t="shared" ca="1" si="46"/>
        <v>0</v>
      </c>
      <c r="Q65" s="463">
        <f t="shared" ca="1" si="46"/>
        <v>0</v>
      </c>
      <c r="R65" s="463">
        <f t="shared" ca="1" si="46"/>
        <v>0</v>
      </c>
      <c r="S65" s="463">
        <f t="shared" ca="1" si="46"/>
        <v>0</v>
      </c>
      <c r="T65" s="463">
        <f t="shared" ca="1" si="46"/>
        <v>0</v>
      </c>
    </row>
    <row r="66" spans="1:22">
      <c r="A66" s="1328" t="s">
        <v>1134</v>
      </c>
      <c r="B66" s="1328"/>
      <c r="J66" s="467">
        <f t="shared" ca="1" si="47"/>
        <v>0</v>
      </c>
      <c r="K66" s="463">
        <f ca="1">J66</f>
        <v>0</v>
      </c>
      <c r="L66" s="463">
        <f t="shared" ca="1" si="46"/>
        <v>0</v>
      </c>
      <c r="M66" s="463">
        <f t="shared" ca="1" si="46"/>
        <v>0</v>
      </c>
      <c r="N66" s="463">
        <f t="shared" ca="1" si="46"/>
        <v>0</v>
      </c>
      <c r="O66" s="463">
        <f t="shared" ca="1" si="46"/>
        <v>0</v>
      </c>
      <c r="P66" s="463">
        <f t="shared" ca="1" si="46"/>
        <v>0</v>
      </c>
      <c r="Q66" s="463">
        <f t="shared" ca="1" si="46"/>
        <v>0</v>
      </c>
      <c r="R66" s="463">
        <f t="shared" ca="1" si="46"/>
        <v>0</v>
      </c>
      <c r="S66" s="463">
        <f t="shared" ca="1" si="46"/>
        <v>0</v>
      </c>
      <c r="T66" s="463">
        <f t="shared" ca="1" si="46"/>
        <v>0</v>
      </c>
    </row>
    <row r="67" spans="1:22">
      <c r="A67" s="600">
        <f>'Аренда ТС'!O5</f>
        <v>0</v>
      </c>
      <c r="B67" s="601" t="str">
        <f>IF(D67&lt;10,"0"&amp;D67,D67)</f>
        <v>00</v>
      </c>
      <c r="C67" s="461" t="s">
        <v>1135</v>
      </c>
      <c r="D67" s="461">
        <f>SUMIF($B$53:B64,A67,$A$53:$A$64)</f>
        <v>0</v>
      </c>
      <c r="J67" s="467">
        <f t="shared" ca="1" si="47"/>
        <v>0</v>
      </c>
      <c r="K67" s="463">
        <f ca="1">J67</f>
        <v>0</v>
      </c>
      <c r="L67" s="463">
        <f t="shared" ca="1" si="46"/>
        <v>0</v>
      </c>
      <c r="M67" s="463">
        <f t="shared" ca="1" si="46"/>
        <v>0</v>
      </c>
      <c r="N67" s="463">
        <f t="shared" ca="1" si="46"/>
        <v>0</v>
      </c>
      <c r="O67" s="463">
        <f t="shared" ca="1" si="46"/>
        <v>0</v>
      </c>
      <c r="P67" s="463">
        <f t="shared" ca="1" si="46"/>
        <v>0</v>
      </c>
      <c r="Q67" s="463">
        <f t="shared" ca="1" si="46"/>
        <v>0</v>
      </c>
      <c r="R67" s="463">
        <f t="shared" ca="1" si="46"/>
        <v>0</v>
      </c>
      <c r="S67" s="463">
        <f t="shared" ca="1" si="46"/>
        <v>0</v>
      </c>
      <c r="T67" s="463">
        <f t="shared" ca="1" si="46"/>
        <v>0</v>
      </c>
    </row>
    <row r="68" spans="1:22">
      <c r="A68" s="600">
        <f>'Аренда ТС'!BK5</f>
        <v>0</v>
      </c>
      <c r="B68" s="601" t="str">
        <f t="shared" ref="B68:B75" ca="1" si="48">IF(D68&lt;10,"0"&amp;D68,D68)</f>
        <v>00</v>
      </c>
      <c r="C68" s="461" t="s">
        <v>1135</v>
      </c>
      <c r="D68" s="461">
        <f ca="1">SUMIF($B$53:B65,A68,$A$53:$A$64)</f>
        <v>0</v>
      </c>
      <c r="J68" s="467">
        <f t="shared" ca="1" si="47"/>
        <v>0</v>
      </c>
      <c r="K68" s="463">
        <f ca="1">IF(J$68=0,J69,J68)</f>
        <v>0</v>
      </c>
      <c r="L68" s="463">
        <f t="shared" ref="L68:T68" ca="1" si="49">IF(K$68=0,K69,K68)</f>
        <v>0</v>
      </c>
      <c r="M68" s="463">
        <f t="shared" ca="1" si="49"/>
        <v>0</v>
      </c>
      <c r="N68" s="463">
        <f t="shared" ca="1" si="49"/>
        <v>0</v>
      </c>
      <c r="O68" s="463">
        <f t="shared" ca="1" si="49"/>
        <v>0</v>
      </c>
      <c r="P68" s="463">
        <f t="shared" ca="1" si="49"/>
        <v>0</v>
      </c>
      <c r="Q68" s="463">
        <f t="shared" ca="1" si="49"/>
        <v>0</v>
      </c>
      <c r="R68" s="463">
        <f t="shared" ca="1" si="49"/>
        <v>0</v>
      </c>
      <c r="S68" s="463">
        <f t="shared" ca="1" si="49"/>
        <v>0</v>
      </c>
      <c r="T68" s="463">
        <f t="shared" ca="1" si="49"/>
        <v>0</v>
      </c>
    </row>
    <row r="69" spans="1:22">
      <c r="A69" s="600">
        <f>'Аренда ТС'!DG5</f>
        <v>0</v>
      </c>
      <c r="B69" s="601" t="str">
        <f t="shared" ca="1" si="48"/>
        <v>00</v>
      </c>
      <c r="C69" s="461" t="s">
        <v>1135</v>
      </c>
      <c r="D69" s="461">
        <f ca="1">SUMIF($B$53:B66,A69,$A$53:$A$64)</f>
        <v>0</v>
      </c>
      <c r="J69" s="467">
        <f t="shared" ca="1" si="47"/>
        <v>0</v>
      </c>
      <c r="K69" s="463">
        <f t="shared" ref="K69:T72" ca="1" si="50">IF(J$68=0,J70,J69)</f>
        <v>0</v>
      </c>
      <c r="L69" s="463">
        <f t="shared" ca="1" si="50"/>
        <v>0</v>
      </c>
      <c r="M69" s="463">
        <f t="shared" ca="1" si="50"/>
        <v>0</v>
      </c>
      <c r="N69" s="463">
        <f t="shared" ca="1" si="50"/>
        <v>0</v>
      </c>
      <c r="O69" s="463">
        <f t="shared" ca="1" si="50"/>
        <v>0</v>
      </c>
      <c r="P69" s="463">
        <f t="shared" ca="1" si="50"/>
        <v>0</v>
      </c>
      <c r="Q69" s="463">
        <f t="shared" ca="1" si="50"/>
        <v>0</v>
      </c>
      <c r="R69" s="463">
        <f t="shared" ca="1" si="50"/>
        <v>0</v>
      </c>
      <c r="S69" s="463">
        <f t="shared" ca="1" si="50"/>
        <v>0</v>
      </c>
      <c r="T69" s="463">
        <f t="shared" ca="1" si="50"/>
        <v>0</v>
      </c>
    </row>
    <row r="70" spans="1:22">
      <c r="A70" s="600">
        <f>'Оказание услуг'!$O$5</f>
        <v>0</v>
      </c>
      <c r="B70" s="601" t="str">
        <f t="shared" ca="1" si="48"/>
        <v>00</v>
      </c>
      <c r="C70" s="461" t="s">
        <v>1136</v>
      </c>
      <c r="D70" s="461">
        <f ca="1">SUMIF($B$53:B67,A70,$A$53:$A$64)</f>
        <v>0</v>
      </c>
      <c r="J70" s="467">
        <f t="shared" ca="1" si="47"/>
        <v>0</v>
      </c>
      <c r="K70" s="463">
        <f t="shared" ca="1" si="50"/>
        <v>0</v>
      </c>
      <c r="L70" s="463">
        <f t="shared" ca="1" si="50"/>
        <v>0</v>
      </c>
      <c r="M70" s="463">
        <f t="shared" ca="1" si="50"/>
        <v>0</v>
      </c>
      <c r="N70" s="463">
        <f t="shared" ca="1" si="50"/>
        <v>0</v>
      </c>
      <c r="O70" s="463">
        <f t="shared" ca="1" si="50"/>
        <v>0</v>
      </c>
      <c r="P70" s="463">
        <f t="shared" ca="1" si="50"/>
        <v>0</v>
      </c>
      <c r="Q70" s="463">
        <f t="shared" ca="1" si="50"/>
        <v>0</v>
      </c>
      <c r="R70" s="463">
        <f t="shared" ca="1" si="50"/>
        <v>0</v>
      </c>
      <c r="S70" s="463">
        <f t="shared" ca="1" si="50"/>
        <v>0</v>
      </c>
      <c r="T70" s="463">
        <f t="shared" ca="1" si="50"/>
        <v>0</v>
      </c>
    </row>
    <row r="71" spans="1:22">
      <c r="A71" s="600">
        <f>'Оказание услуг'!BK5</f>
        <v>0</v>
      </c>
      <c r="B71" s="601" t="str">
        <f t="shared" ca="1" si="48"/>
        <v>00</v>
      </c>
      <c r="C71" s="461" t="s">
        <v>1136</v>
      </c>
      <c r="D71" s="461">
        <f ca="1">SUMIF($B$53:B68,A71,$A$53:$A$64)</f>
        <v>0</v>
      </c>
      <c r="J71" s="467">
        <f t="shared" ca="1" si="47"/>
        <v>0</v>
      </c>
      <c r="K71" s="463">
        <f t="shared" ca="1" si="50"/>
        <v>0</v>
      </c>
      <c r="L71" s="463">
        <f t="shared" ca="1" si="50"/>
        <v>0</v>
      </c>
      <c r="M71" s="463">
        <f t="shared" ca="1" si="50"/>
        <v>0</v>
      </c>
      <c r="N71" s="463">
        <f t="shared" ca="1" si="50"/>
        <v>0</v>
      </c>
      <c r="O71" s="463">
        <f t="shared" ca="1" si="50"/>
        <v>0</v>
      </c>
      <c r="P71" s="463">
        <f t="shared" ca="1" si="50"/>
        <v>0</v>
      </c>
      <c r="Q71" s="463">
        <f t="shared" ca="1" si="50"/>
        <v>0</v>
      </c>
      <c r="R71" s="463">
        <f t="shared" ca="1" si="50"/>
        <v>0</v>
      </c>
      <c r="S71" s="463">
        <f t="shared" ca="1" si="50"/>
        <v>0</v>
      </c>
      <c r="T71" s="463">
        <f t="shared" ca="1" si="50"/>
        <v>0</v>
      </c>
    </row>
    <row r="72" spans="1:22">
      <c r="A72" s="600">
        <f>'Оказание услуг'!DG5</f>
        <v>0</v>
      </c>
      <c r="B72" s="601" t="str">
        <f t="shared" ca="1" si="48"/>
        <v>00</v>
      </c>
      <c r="C72" s="461" t="s">
        <v>1136</v>
      </c>
      <c r="D72" s="461">
        <f ca="1">SUMIF($B$53:B69,A72,$A$53:$A$64)</f>
        <v>0</v>
      </c>
      <c r="J72" s="467">
        <f t="shared" ca="1" si="47"/>
        <v>0</v>
      </c>
      <c r="K72" s="463">
        <f t="shared" ca="1" si="50"/>
        <v>0</v>
      </c>
      <c r="L72" s="463">
        <f t="shared" ca="1" si="50"/>
        <v>0</v>
      </c>
      <c r="M72" s="463">
        <f t="shared" ca="1" si="50"/>
        <v>0</v>
      </c>
      <c r="N72" s="463">
        <f t="shared" ca="1" si="50"/>
        <v>0</v>
      </c>
      <c r="O72" s="463">
        <f t="shared" ca="1" si="50"/>
        <v>0</v>
      </c>
      <c r="P72" s="463">
        <f t="shared" ca="1" si="50"/>
        <v>0</v>
      </c>
      <c r="Q72" s="463">
        <f t="shared" ca="1" si="50"/>
        <v>0</v>
      </c>
      <c r="R72" s="463">
        <f t="shared" ca="1" si="50"/>
        <v>0</v>
      </c>
      <c r="S72" s="463">
        <f t="shared" ca="1" si="50"/>
        <v>0</v>
      </c>
      <c r="T72" s="463">
        <f t="shared" ca="1" si="50"/>
        <v>0</v>
      </c>
    </row>
    <row r="73" spans="1:22">
      <c r="A73" s="600">
        <f>'Выполнение работ'!O5</f>
        <v>0</v>
      </c>
      <c r="B73" s="601" t="str">
        <f t="shared" ca="1" si="48"/>
        <v>00</v>
      </c>
      <c r="C73" s="461" t="s">
        <v>1137</v>
      </c>
      <c r="D73" s="461">
        <f ca="1">SUMIF($B$53:B70,A73,$A$53:$A$64)</f>
        <v>0</v>
      </c>
      <c r="J73" s="464"/>
      <c r="K73" s="464"/>
      <c r="L73" s="464"/>
      <c r="M73" s="464"/>
      <c r="N73" s="464"/>
    </row>
    <row r="74" spans="1:22">
      <c r="A74" s="600">
        <f>'Выполнение работ'!BK5</f>
        <v>0</v>
      </c>
      <c r="B74" s="601" t="str">
        <f t="shared" ca="1" si="48"/>
        <v>00</v>
      </c>
      <c r="C74" s="461" t="s">
        <v>1137</v>
      </c>
      <c r="D74" s="461">
        <f ca="1">SUMIF($B$53:B71,A74,$A$53:$A$64)</f>
        <v>0</v>
      </c>
      <c r="J74" s="467">
        <f ca="1">T63</f>
        <v>0</v>
      </c>
      <c r="K74" s="463">
        <f t="shared" ref="K74:K79" ca="1" si="51">J74</f>
        <v>0</v>
      </c>
      <c r="L74" s="463">
        <f t="shared" ref="L74:T79" ca="1" si="52">K74</f>
        <v>0</v>
      </c>
      <c r="M74" s="463">
        <f t="shared" ca="1" si="52"/>
        <v>0</v>
      </c>
      <c r="N74" s="463">
        <f t="shared" ca="1" si="52"/>
        <v>0</v>
      </c>
      <c r="O74" s="463">
        <f t="shared" ca="1" si="52"/>
        <v>0</v>
      </c>
      <c r="P74" s="463">
        <f t="shared" ca="1" si="52"/>
        <v>0</v>
      </c>
      <c r="Q74" s="463">
        <f t="shared" ca="1" si="52"/>
        <v>0</v>
      </c>
      <c r="R74" s="463">
        <f t="shared" ca="1" si="52"/>
        <v>0</v>
      </c>
      <c r="S74" s="463">
        <f t="shared" ca="1" si="52"/>
        <v>0</v>
      </c>
      <c r="T74" s="463">
        <f t="shared" ca="1" si="52"/>
        <v>0</v>
      </c>
    </row>
    <row r="75" spans="1:22">
      <c r="A75" s="600">
        <f>'Выполнение работ'!DG5</f>
        <v>0</v>
      </c>
      <c r="B75" s="601" t="str">
        <f t="shared" ca="1" si="48"/>
        <v>00</v>
      </c>
      <c r="C75" s="461" t="s">
        <v>1137</v>
      </c>
      <c r="D75" s="461">
        <f ca="1">SUMIF($B$53:B72,A75,$A$53:$A$64)</f>
        <v>0</v>
      </c>
      <c r="J75" s="467">
        <f t="shared" ref="J75:J83" ca="1" si="53">T64</f>
        <v>0</v>
      </c>
      <c r="K75" s="463">
        <f t="shared" ca="1" si="51"/>
        <v>0</v>
      </c>
      <c r="L75" s="463">
        <f t="shared" ca="1" si="52"/>
        <v>0</v>
      </c>
      <c r="M75" s="463">
        <f t="shared" ca="1" si="52"/>
        <v>0</v>
      </c>
      <c r="N75" s="463">
        <f t="shared" ca="1" si="52"/>
        <v>0</v>
      </c>
      <c r="O75" s="463">
        <f t="shared" ca="1" si="52"/>
        <v>0</v>
      </c>
      <c r="P75" s="463">
        <f t="shared" ca="1" si="52"/>
        <v>0</v>
      </c>
      <c r="Q75" s="463">
        <f t="shared" ca="1" si="52"/>
        <v>0</v>
      </c>
      <c r="R75" s="463">
        <f t="shared" ca="1" si="52"/>
        <v>0</v>
      </c>
      <c r="S75" s="463">
        <f t="shared" ca="1" si="52"/>
        <v>0</v>
      </c>
      <c r="T75" s="463">
        <f t="shared" ca="1" si="52"/>
        <v>0</v>
      </c>
    </row>
    <row r="76" spans="1:22">
      <c r="J76" s="467">
        <f t="shared" ca="1" si="53"/>
        <v>0</v>
      </c>
      <c r="K76" s="463">
        <f t="shared" ca="1" si="51"/>
        <v>0</v>
      </c>
      <c r="L76" s="463">
        <f t="shared" ca="1" si="52"/>
        <v>0</v>
      </c>
      <c r="M76" s="463">
        <f t="shared" ca="1" si="52"/>
        <v>0</v>
      </c>
      <c r="N76" s="463">
        <f t="shared" ca="1" si="52"/>
        <v>0</v>
      </c>
      <c r="O76" s="463">
        <f t="shared" ca="1" si="52"/>
        <v>0</v>
      </c>
      <c r="P76" s="463">
        <f t="shared" ca="1" si="52"/>
        <v>0</v>
      </c>
      <c r="Q76" s="463">
        <f t="shared" ca="1" si="52"/>
        <v>0</v>
      </c>
      <c r="R76" s="463">
        <f t="shared" ca="1" si="52"/>
        <v>0</v>
      </c>
      <c r="S76" s="463">
        <f t="shared" ca="1" si="52"/>
        <v>0</v>
      </c>
      <c r="T76" s="463">
        <f t="shared" ca="1" si="52"/>
        <v>0</v>
      </c>
    </row>
    <row r="77" spans="1:22">
      <c r="J77" s="467">
        <f t="shared" ca="1" si="53"/>
        <v>0</v>
      </c>
      <c r="K77" s="463">
        <f t="shared" ca="1" si="51"/>
        <v>0</v>
      </c>
      <c r="L77" s="463">
        <f t="shared" ca="1" si="52"/>
        <v>0</v>
      </c>
      <c r="M77" s="463">
        <f t="shared" ca="1" si="52"/>
        <v>0</v>
      </c>
      <c r="N77" s="463">
        <f t="shared" ca="1" si="52"/>
        <v>0</v>
      </c>
      <c r="O77" s="463">
        <f t="shared" ca="1" si="52"/>
        <v>0</v>
      </c>
      <c r="P77" s="463">
        <f t="shared" ca="1" si="52"/>
        <v>0</v>
      </c>
      <c r="Q77" s="463">
        <f t="shared" ca="1" si="52"/>
        <v>0</v>
      </c>
      <c r="R77" s="463">
        <f t="shared" ca="1" si="52"/>
        <v>0</v>
      </c>
      <c r="S77" s="463">
        <f t="shared" ca="1" si="52"/>
        <v>0</v>
      </c>
      <c r="T77" s="463">
        <f t="shared" ca="1" si="52"/>
        <v>0</v>
      </c>
    </row>
    <row r="78" spans="1:22">
      <c r="J78" s="467">
        <f t="shared" ca="1" si="53"/>
        <v>0</v>
      </c>
      <c r="K78" s="463">
        <f t="shared" ca="1" si="51"/>
        <v>0</v>
      </c>
      <c r="L78" s="463">
        <f t="shared" ca="1" si="52"/>
        <v>0</v>
      </c>
      <c r="M78" s="463">
        <f t="shared" ca="1" si="52"/>
        <v>0</v>
      </c>
      <c r="N78" s="463">
        <f t="shared" ca="1" si="52"/>
        <v>0</v>
      </c>
      <c r="O78" s="463">
        <f t="shared" ca="1" si="52"/>
        <v>0</v>
      </c>
      <c r="P78" s="463">
        <f t="shared" ca="1" si="52"/>
        <v>0</v>
      </c>
      <c r="Q78" s="463">
        <f t="shared" ca="1" si="52"/>
        <v>0</v>
      </c>
      <c r="R78" s="463">
        <f t="shared" ca="1" si="52"/>
        <v>0</v>
      </c>
      <c r="S78" s="463">
        <f t="shared" ca="1" si="52"/>
        <v>0</v>
      </c>
      <c r="T78" s="463">
        <f t="shared" ca="1" si="52"/>
        <v>0</v>
      </c>
    </row>
    <row r="79" spans="1:22">
      <c r="A79" s="461">
        <f ca="1">COUNTA($A$80:$A$93)-COUNTIF($A$80:$A$93,0)</f>
        <v>1</v>
      </c>
      <c r="B79" s="461"/>
      <c r="C79" s="461"/>
      <c r="D79" s="461" t="str">
        <f ca="1">OFFSET('В авансовый отчет'!$D$80,,,$A$79)</f>
        <v>${pp} ${rashod}</v>
      </c>
      <c r="G79" s="241" t="s">
        <v>1152</v>
      </c>
      <c r="I79" s="461" t="s">
        <v>1153</v>
      </c>
      <c r="J79" s="467">
        <f t="shared" ca="1" si="53"/>
        <v>0</v>
      </c>
      <c r="K79" s="463">
        <f t="shared" ca="1" si="51"/>
        <v>0</v>
      </c>
      <c r="L79" s="463">
        <f t="shared" ca="1" si="52"/>
        <v>0</v>
      </c>
      <c r="M79" s="463">
        <f t="shared" ca="1" si="52"/>
        <v>0</v>
      </c>
      <c r="N79" s="463">
        <f t="shared" ca="1" si="52"/>
        <v>0</v>
      </c>
      <c r="O79" s="463">
        <f t="shared" ca="1" si="52"/>
        <v>0</v>
      </c>
      <c r="P79" s="463">
        <f t="shared" ca="1" si="52"/>
        <v>0</v>
      </c>
      <c r="Q79" s="463">
        <f t="shared" ca="1" si="52"/>
        <v>0</v>
      </c>
      <c r="R79" s="463">
        <f t="shared" ca="1" si="52"/>
        <v>0</v>
      </c>
      <c r="S79" s="463">
        <f t="shared" ca="1" si="52"/>
        <v>0</v>
      </c>
      <c r="T79" s="463">
        <f t="shared" ca="1" si="52"/>
        <v>0</v>
      </c>
    </row>
    <row r="80" spans="1:22">
      <c r="A80" s="471" t="str">
        <f ca="1">INDIRECT("A131")</f>
        <v>${pp}</v>
      </c>
      <c r="B80" s="471" t="str">
        <f ca="1">INDIRECT("B131")</f>
        <v>${rashod}</v>
      </c>
      <c r="C80" s="471" t="str">
        <f ca="1">INDIRECT("C131")</f>
        <v>${summ}</v>
      </c>
      <c r="D80" s="461" t="str">
        <f t="shared" ref="D80:D93" ca="1" si="54">IF(A80=0,"",A80&amp;" "&amp;B80)</f>
        <v>${pp} ${rashod}</v>
      </c>
      <c r="E80" s="241" t="str">
        <f ca="1">IF((LEN(A80)-LEN(SUBSTITUTE(A80,".","")))&gt;1,H80,A80)</f>
        <v>${pp}</v>
      </c>
      <c r="F80" s="241" t="str">
        <f ca="1">IF(SUMIF($A$31:$A$49,E80,$V$31:$V$49)&gt;0,INDIRECT("A"&amp;SUMIF($A$31:$A$49,E80,$V$31:$V$49))&amp;" "&amp;INDIRECT("B"&amp;SUMIF($A$31:$A$49,E80,$V$31:$V$49)),0)</f>
        <v>${pp} ${rashod}</v>
      </c>
      <c r="G80" s="468">
        <f ca="1">SUMIF($C$96:$C$104,D80,$D$96:$D$104)</f>
        <v>0</v>
      </c>
      <c r="H80" s="241" t="str">
        <f ca="1">LEFT(A80,LEN(A80)-2)</f>
        <v>${p</v>
      </c>
      <c r="I80" s="468">
        <f t="shared" ref="I80:I93" ca="1" si="55">SUMIF($C$96:$C$104,D80,$B$96:$B$104)</f>
        <v>0</v>
      </c>
      <c r="J80" s="467">
        <f t="shared" ca="1" si="53"/>
        <v>0</v>
      </c>
      <c r="K80" s="463">
        <f ca="1">IF(J$80=0,J81,J80)</f>
        <v>0</v>
      </c>
      <c r="L80" s="463">
        <f t="shared" ref="L80:T80" ca="1" si="56">IF(K$80=0,K81,K80)</f>
        <v>0</v>
      </c>
      <c r="M80" s="463">
        <f t="shared" ca="1" si="56"/>
        <v>0</v>
      </c>
      <c r="N80" s="463">
        <f t="shared" ca="1" si="56"/>
        <v>0</v>
      </c>
      <c r="O80" s="463">
        <f t="shared" ca="1" si="56"/>
        <v>0</v>
      </c>
      <c r="P80" s="463">
        <f t="shared" ca="1" si="56"/>
        <v>0</v>
      </c>
      <c r="Q80" s="463">
        <f t="shared" ca="1" si="56"/>
        <v>0</v>
      </c>
      <c r="R80" s="463">
        <f t="shared" ca="1" si="56"/>
        <v>0</v>
      </c>
      <c r="S80" s="463">
        <f t="shared" ca="1" si="56"/>
        <v>0</v>
      </c>
      <c r="T80" s="463">
        <f t="shared" ca="1" si="56"/>
        <v>0</v>
      </c>
      <c r="V80" s="461">
        <f t="shared" ref="V80:V93" si="57">ROW(A80)</f>
        <v>80</v>
      </c>
    </row>
    <row r="81" spans="1:22">
      <c r="A81" s="471">
        <f ca="1">INDIRECT("A132")</f>
        <v>0</v>
      </c>
      <c r="B81" s="471">
        <f ca="1">INDIRECT("B132")</f>
        <v>0</v>
      </c>
      <c r="C81" s="471">
        <f ca="1">INDIRECT("C132")</f>
        <v>0</v>
      </c>
      <c r="D81" s="461" t="str">
        <f t="shared" ca="1" si="54"/>
        <v/>
      </c>
      <c r="E81" s="241">
        <f t="shared" ref="E81:E93" ca="1" si="58">IF((LEN(A81)-LEN(SUBSTITUTE(A81,".","")))&gt;1,H81,A81)</f>
        <v>0</v>
      </c>
      <c r="F81" s="241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68">
        <f t="shared" ref="G81:G93" ca="1" si="60">SUMIF($C$96:$C$104,D81,$D$96:$D$104)</f>
        <v>0</v>
      </c>
      <c r="H81" s="241" t="e">
        <f t="shared" ref="H81:H93" ca="1" si="61">LEFT(A81,LEN(A81)-2)</f>
        <v>#VALUE!</v>
      </c>
      <c r="I81" s="468">
        <f t="shared" ca="1" si="55"/>
        <v>0</v>
      </c>
      <c r="J81" s="467">
        <f t="shared" ca="1" si="53"/>
        <v>0</v>
      </c>
      <c r="K81" s="463">
        <f t="shared" ref="K81:T83" ca="1" si="62">IF(J$80=0,J82,J81)</f>
        <v>0</v>
      </c>
      <c r="L81" s="463">
        <f t="shared" ca="1" si="62"/>
        <v>0</v>
      </c>
      <c r="M81" s="463">
        <f t="shared" ca="1" si="62"/>
        <v>0</v>
      </c>
      <c r="N81" s="463">
        <f t="shared" ca="1" si="62"/>
        <v>0</v>
      </c>
      <c r="O81" s="463">
        <f t="shared" ca="1" si="62"/>
        <v>0</v>
      </c>
      <c r="P81" s="463">
        <f t="shared" ca="1" si="62"/>
        <v>0</v>
      </c>
      <c r="Q81" s="463">
        <f t="shared" ca="1" si="62"/>
        <v>0</v>
      </c>
      <c r="R81" s="463">
        <f t="shared" ca="1" si="62"/>
        <v>0</v>
      </c>
      <c r="S81" s="463">
        <f t="shared" ca="1" si="62"/>
        <v>0</v>
      </c>
      <c r="T81" s="463">
        <f t="shared" ca="1" si="62"/>
        <v>0</v>
      </c>
      <c r="V81" s="461">
        <f t="shared" si="57"/>
        <v>81</v>
      </c>
    </row>
    <row r="82" spans="1:22">
      <c r="A82" s="471">
        <f ca="1">INDIRECT("A133")</f>
        <v>0</v>
      </c>
      <c r="B82" s="471">
        <f ca="1">INDIRECT("B133")</f>
        <v>0</v>
      </c>
      <c r="C82" s="471">
        <f ca="1">INDIRECT("C133")</f>
        <v>0</v>
      </c>
      <c r="D82" s="461" t="str">
        <f t="shared" ca="1" si="54"/>
        <v/>
      </c>
      <c r="E82" s="241">
        <f t="shared" ca="1" si="58"/>
        <v>0</v>
      </c>
      <c r="F82" s="241" t="str">
        <f t="shared" ca="1" si="59"/>
        <v xml:space="preserve"> </v>
      </c>
      <c r="G82" s="468">
        <f t="shared" ca="1" si="60"/>
        <v>0</v>
      </c>
      <c r="H82" s="241" t="e">
        <f t="shared" ca="1" si="61"/>
        <v>#VALUE!</v>
      </c>
      <c r="I82" s="468">
        <f t="shared" ca="1" si="55"/>
        <v>0</v>
      </c>
      <c r="J82" s="467">
        <f t="shared" ca="1" si="53"/>
        <v>0</v>
      </c>
      <c r="K82" s="463">
        <f t="shared" ca="1" si="62"/>
        <v>0</v>
      </c>
      <c r="L82" s="463">
        <f t="shared" ca="1" si="62"/>
        <v>0</v>
      </c>
      <c r="M82" s="463">
        <f t="shared" ca="1" si="62"/>
        <v>0</v>
      </c>
      <c r="N82" s="463">
        <f t="shared" ca="1" si="62"/>
        <v>0</v>
      </c>
      <c r="O82" s="463">
        <f t="shared" ca="1" si="62"/>
        <v>0</v>
      </c>
      <c r="P82" s="463">
        <f t="shared" ca="1" si="62"/>
        <v>0</v>
      </c>
      <c r="Q82" s="463">
        <f t="shared" ca="1" si="62"/>
        <v>0</v>
      </c>
      <c r="R82" s="463">
        <f t="shared" ca="1" si="62"/>
        <v>0</v>
      </c>
      <c r="S82" s="463">
        <f t="shared" ca="1" si="62"/>
        <v>0</v>
      </c>
      <c r="T82" s="463">
        <f t="shared" ca="1" si="62"/>
        <v>0</v>
      </c>
      <c r="V82" s="461">
        <f t="shared" si="57"/>
        <v>82</v>
      </c>
    </row>
    <row r="83" spans="1:22">
      <c r="A83" s="471">
        <f ca="1">INDIRECT("A134")</f>
        <v>0</v>
      </c>
      <c r="B83" s="471">
        <f ca="1">INDIRECT("B134")</f>
        <v>0</v>
      </c>
      <c r="C83" s="471">
        <f ca="1">INDIRECT("C134")</f>
        <v>0</v>
      </c>
      <c r="D83" s="461" t="str">
        <f t="shared" ca="1" si="54"/>
        <v/>
      </c>
      <c r="E83" s="241">
        <f t="shared" ca="1" si="58"/>
        <v>0</v>
      </c>
      <c r="F83" s="241" t="str">
        <f t="shared" ca="1" si="59"/>
        <v xml:space="preserve"> </v>
      </c>
      <c r="G83" s="468">
        <f t="shared" ca="1" si="60"/>
        <v>0</v>
      </c>
      <c r="H83" s="241" t="e">
        <f t="shared" ca="1" si="61"/>
        <v>#VALUE!</v>
      </c>
      <c r="I83" s="468">
        <f t="shared" ca="1" si="55"/>
        <v>0</v>
      </c>
      <c r="J83" s="467">
        <f t="shared" ca="1" si="53"/>
        <v>0</v>
      </c>
      <c r="K83" s="463">
        <f t="shared" ca="1" si="62"/>
        <v>0</v>
      </c>
      <c r="L83" s="463">
        <f t="shared" ca="1" si="62"/>
        <v>0</v>
      </c>
      <c r="M83" s="463">
        <f t="shared" ca="1" si="62"/>
        <v>0</v>
      </c>
      <c r="N83" s="463">
        <f t="shared" ca="1" si="62"/>
        <v>0</v>
      </c>
      <c r="O83" s="463">
        <f t="shared" ca="1" si="62"/>
        <v>0</v>
      </c>
      <c r="P83" s="463">
        <f t="shared" ca="1" si="62"/>
        <v>0</v>
      </c>
      <c r="Q83" s="463">
        <f t="shared" ca="1" si="62"/>
        <v>0</v>
      </c>
      <c r="R83" s="463">
        <f t="shared" ca="1" si="62"/>
        <v>0</v>
      </c>
      <c r="S83" s="463">
        <f t="shared" ca="1" si="62"/>
        <v>0</v>
      </c>
      <c r="T83" s="463">
        <f t="shared" ca="1" si="62"/>
        <v>0</v>
      </c>
      <c r="V83" s="461">
        <f t="shared" si="57"/>
        <v>83</v>
      </c>
    </row>
    <row r="84" spans="1:22">
      <c r="A84" s="471">
        <f ca="1">INDIRECT("A135")</f>
        <v>0</v>
      </c>
      <c r="B84" s="471">
        <f ca="1">INDIRECT("B135")</f>
        <v>0</v>
      </c>
      <c r="C84" s="471">
        <f ca="1">INDIRECT("C135")</f>
        <v>0</v>
      </c>
      <c r="D84" s="461" t="str">
        <f t="shared" ca="1" si="54"/>
        <v/>
      </c>
      <c r="E84" s="241">
        <f t="shared" ca="1" si="58"/>
        <v>0</v>
      </c>
      <c r="F84" s="241" t="str">
        <f t="shared" ca="1" si="59"/>
        <v xml:space="preserve"> </v>
      </c>
      <c r="G84" s="468">
        <f t="shared" ca="1" si="60"/>
        <v>0</v>
      </c>
      <c r="H84" s="241" t="e">
        <f t="shared" ca="1" si="61"/>
        <v>#VALUE!</v>
      </c>
      <c r="I84" s="468">
        <f t="shared" ca="1" si="55"/>
        <v>0</v>
      </c>
      <c r="J84" s="464"/>
      <c r="K84" s="464"/>
      <c r="L84" s="464"/>
      <c r="M84" s="464"/>
      <c r="N84" s="464"/>
      <c r="V84" s="461">
        <f t="shared" si="57"/>
        <v>84</v>
      </c>
    </row>
    <row r="85" spans="1:22">
      <c r="A85" s="471">
        <f ca="1">INDIRECT("A136")</f>
        <v>0</v>
      </c>
      <c r="B85" s="471">
        <f ca="1">INDIRECT("B136")</f>
        <v>0</v>
      </c>
      <c r="C85" s="471">
        <f ca="1">INDIRECT("C136")</f>
        <v>0</v>
      </c>
      <c r="D85" s="461" t="str">
        <f t="shared" ca="1" si="54"/>
        <v/>
      </c>
      <c r="E85" s="241">
        <f t="shared" ca="1" si="58"/>
        <v>0</v>
      </c>
      <c r="F85" s="241" t="str">
        <f t="shared" ca="1" si="59"/>
        <v xml:space="preserve"> </v>
      </c>
      <c r="G85" s="468">
        <f t="shared" ca="1" si="60"/>
        <v>0</v>
      </c>
      <c r="H85" s="241" t="e">
        <f t="shared" ca="1" si="61"/>
        <v>#VALUE!</v>
      </c>
      <c r="I85" s="468">
        <f t="shared" ca="1" si="55"/>
        <v>0</v>
      </c>
      <c r="J85" s="467">
        <f ca="1">T74</f>
        <v>0</v>
      </c>
      <c r="K85" s="463">
        <f t="shared" ref="K85:K91" ca="1" si="63">J85</f>
        <v>0</v>
      </c>
      <c r="L85" s="463">
        <f t="shared" ref="L85:T91" ca="1" si="64">K85</f>
        <v>0</v>
      </c>
      <c r="M85" s="463">
        <f t="shared" ca="1" si="64"/>
        <v>0</v>
      </c>
      <c r="N85" s="463">
        <f t="shared" ca="1" si="64"/>
        <v>0</v>
      </c>
      <c r="O85" s="463">
        <f t="shared" ca="1" si="64"/>
        <v>0</v>
      </c>
      <c r="P85" s="463">
        <f t="shared" ca="1" si="64"/>
        <v>0</v>
      </c>
      <c r="Q85" s="463">
        <f t="shared" ca="1" si="64"/>
        <v>0</v>
      </c>
      <c r="R85" s="463">
        <f t="shared" ca="1" si="64"/>
        <v>0</v>
      </c>
      <c r="S85" s="463">
        <f t="shared" ca="1" si="64"/>
        <v>0</v>
      </c>
      <c r="T85" s="463">
        <f t="shared" ca="1" si="64"/>
        <v>0</v>
      </c>
      <c r="V85" s="461">
        <f t="shared" si="57"/>
        <v>85</v>
      </c>
    </row>
    <row r="86" spans="1:22">
      <c r="A86" s="471">
        <f ca="1">INDIRECT("A137")</f>
        <v>0</v>
      </c>
      <c r="B86" s="471">
        <f ca="1">INDIRECT("B137")</f>
        <v>0</v>
      </c>
      <c r="C86" s="471">
        <f ca="1">INDIRECT("C137")</f>
        <v>0</v>
      </c>
      <c r="D86" s="461" t="str">
        <f t="shared" ca="1" si="54"/>
        <v/>
      </c>
      <c r="E86" s="241">
        <f t="shared" ca="1" si="58"/>
        <v>0</v>
      </c>
      <c r="F86" s="241" t="str">
        <f t="shared" ca="1" si="59"/>
        <v xml:space="preserve"> </v>
      </c>
      <c r="G86" s="468">
        <f t="shared" ca="1" si="60"/>
        <v>0</v>
      </c>
      <c r="H86" s="241" t="e">
        <f t="shared" ca="1" si="61"/>
        <v>#VALUE!</v>
      </c>
      <c r="I86" s="468">
        <f t="shared" ca="1" si="55"/>
        <v>0</v>
      </c>
      <c r="J86" s="467">
        <f t="shared" ref="J86:J94" ca="1" si="65">T75</f>
        <v>0</v>
      </c>
      <c r="K86" s="463">
        <f t="shared" ca="1" si="63"/>
        <v>0</v>
      </c>
      <c r="L86" s="463">
        <f t="shared" ca="1" si="64"/>
        <v>0</v>
      </c>
      <c r="M86" s="463">
        <f t="shared" ca="1" si="64"/>
        <v>0</v>
      </c>
      <c r="N86" s="463">
        <f t="shared" ca="1" si="64"/>
        <v>0</v>
      </c>
      <c r="O86" s="463">
        <f t="shared" ca="1" si="64"/>
        <v>0</v>
      </c>
      <c r="P86" s="463">
        <f t="shared" ca="1" si="64"/>
        <v>0</v>
      </c>
      <c r="Q86" s="463">
        <f t="shared" ca="1" si="64"/>
        <v>0</v>
      </c>
      <c r="R86" s="463">
        <f t="shared" ca="1" si="64"/>
        <v>0</v>
      </c>
      <c r="S86" s="463">
        <f t="shared" ca="1" si="64"/>
        <v>0</v>
      </c>
      <c r="T86" s="463">
        <f t="shared" ca="1" si="64"/>
        <v>0</v>
      </c>
      <c r="V86" s="461">
        <f t="shared" si="57"/>
        <v>86</v>
      </c>
    </row>
    <row r="87" spans="1:22">
      <c r="A87" s="471">
        <f ca="1">INDIRECT("A138")</f>
        <v>0</v>
      </c>
      <c r="B87" s="471">
        <f ca="1">INDIRECT("B138")</f>
        <v>0</v>
      </c>
      <c r="C87" s="471">
        <f ca="1">INDIRECT("C138")</f>
        <v>0</v>
      </c>
      <c r="D87" s="461" t="str">
        <f t="shared" ca="1" si="54"/>
        <v/>
      </c>
      <c r="E87" s="241">
        <f t="shared" ca="1" si="58"/>
        <v>0</v>
      </c>
      <c r="F87" s="241" t="str">
        <f t="shared" ca="1" si="59"/>
        <v xml:space="preserve"> </v>
      </c>
      <c r="G87" s="468">
        <f t="shared" ca="1" si="60"/>
        <v>0</v>
      </c>
      <c r="H87" s="241" t="e">
        <f t="shared" ca="1" si="61"/>
        <v>#VALUE!</v>
      </c>
      <c r="I87" s="468">
        <f t="shared" ca="1" si="55"/>
        <v>0</v>
      </c>
      <c r="J87" s="467">
        <f t="shared" ca="1" si="65"/>
        <v>0</v>
      </c>
      <c r="K87" s="463">
        <f t="shared" ca="1" si="63"/>
        <v>0</v>
      </c>
      <c r="L87" s="463">
        <f t="shared" ca="1" si="64"/>
        <v>0</v>
      </c>
      <c r="M87" s="463">
        <f t="shared" ca="1" si="64"/>
        <v>0</v>
      </c>
      <c r="N87" s="463">
        <f t="shared" ca="1" si="64"/>
        <v>0</v>
      </c>
      <c r="O87" s="463">
        <f t="shared" ca="1" si="64"/>
        <v>0</v>
      </c>
      <c r="P87" s="463">
        <f t="shared" ca="1" si="64"/>
        <v>0</v>
      </c>
      <c r="Q87" s="463">
        <f t="shared" ca="1" si="64"/>
        <v>0</v>
      </c>
      <c r="R87" s="463">
        <f t="shared" ca="1" si="64"/>
        <v>0</v>
      </c>
      <c r="S87" s="463">
        <f t="shared" ca="1" si="64"/>
        <v>0</v>
      </c>
      <c r="T87" s="463">
        <f t="shared" ca="1" si="64"/>
        <v>0</v>
      </c>
      <c r="V87" s="461">
        <f t="shared" si="57"/>
        <v>87</v>
      </c>
    </row>
    <row r="88" spans="1:22">
      <c r="A88" s="471">
        <f ca="1">INDIRECT("A139")</f>
        <v>0</v>
      </c>
      <c r="B88" s="471">
        <f ca="1">INDIRECT("B139")</f>
        <v>0</v>
      </c>
      <c r="C88" s="471">
        <f ca="1">INDIRECT("C139")</f>
        <v>0</v>
      </c>
      <c r="D88" s="461" t="str">
        <f t="shared" ca="1" si="54"/>
        <v/>
      </c>
      <c r="E88" s="241">
        <f t="shared" ca="1" si="58"/>
        <v>0</v>
      </c>
      <c r="F88" s="241" t="str">
        <f t="shared" ca="1" si="59"/>
        <v xml:space="preserve"> </v>
      </c>
      <c r="G88" s="468">
        <f t="shared" ca="1" si="60"/>
        <v>0</v>
      </c>
      <c r="H88" s="241" t="e">
        <f t="shared" ca="1" si="61"/>
        <v>#VALUE!</v>
      </c>
      <c r="I88" s="468">
        <f t="shared" ca="1" si="55"/>
        <v>0</v>
      </c>
      <c r="J88" s="467">
        <f t="shared" ca="1" si="65"/>
        <v>0</v>
      </c>
      <c r="K88" s="463">
        <f t="shared" ca="1" si="63"/>
        <v>0</v>
      </c>
      <c r="L88" s="463">
        <f t="shared" ca="1" si="64"/>
        <v>0</v>
      </c>
      <c r="M88" s="463">
        <f t="shared" ca="1" si="64"/>
        <v>0</v>
      </c>
      <c r="N88" s="463">
        <f t="shared" ca="1" si="64"/>
        <v>0</v>
      </c>
      <c r="O88" s="463">
        <f t="shared" ca="1" si="64"/>
        <v>0</v>
      </c>
      <c r="P88" s="463">
        <f t="shared" ca="1" si="64"/>
        <v>0</v>
      </c>
      <c r="Q88" s="463">
        <f t="shared" ca="1" si="64"/>
        <v>0</v>
      </c>
      <c r="R88" s="463">
        <f t="shared" ca="1" si="64"/>
        <v>0</v>
      </c>
      <c r="S88" s="463">
        <f t="shared" ca="1" si="64"/>
        <v>0</v>
      </c>
      <c r="T88" s="463">
        <f t="shared" ca="1" si="64"/>
        <v>0</v>
      </c>
      <c r="V88" s="461">
        <f t="shared" si="57"/>
        <v>88</v>
      </c>
    </row>
    <row r="89" spans="1:22">
      <c r="A89" s="471">
        <f ca="1">INDIRECT("A140")</f>
        <v>0</v>
      </c>
      <c r="B89" s="471">
        <f ca="1">INDIRECT("B140")</f>
        <v>0</v>
      </c>
      <c r="C89" s="471">
        <f ca="1">INDIRECT("C140")</f>
        <v>0</v>
      </c>
      <c r="D89" s="461" t="str">
        <f t="shared" ca="1" si="54"/>
        <v/>
      </c>
      <c r="E89" s="241">
        <f t="shared" ca="1" si="58"/>
        <v>0</v>
      </c>
      <c r="F89" s="241" t="str">
        <f t="shared" ca="1" si="59"/>
        <v xml:space="preserve"> </v>
      </c>
      <c r="G89" s="468">
        <f t="shared" ca="1" si="60"/>
        <v>0</v>
      </c>
      <c r="H89" s="241" t="e">
        <f t="shared" ca="1" si="61"/>
        <v>#VALUE!</v>
      </c>
      <c r="I89" s="468">
        <f t="shared" ca="1" si="55"/>
        <v>0</v>
      </c>
      <c r="J89" s="467">
        <f t="shared" ca="1" si="65"/>
        <v>0</v>
      </c>
      <c r="K89" s="463">
        <f t="shared" ca="1" si="63"/>
        <v>0</v>
      </c>
      <c r="L89" s="463">
        <f t="shared" ca="1" si="64"/>
        <v>0</v>
      </c>
      <c r="M89" s="463">
        <f t="shared" ca="1" si="64"/>
        <v>0</v>
      </c>
      <c r="N89" s="463">
        <f t="shared" ca="1" si="64"/>
        <v>0</v>
      </c>
      <c r="O89" s="463">
        <f t="shared" ca="1" si="64"/>
        <v>0</v>
      </c>
      <c r="P89" s="463">
        <f t="shared" ca="1" si="64"/>
        <v>0</v>
      </c>
      <c r="Q89" s="463">
        <f t="shared" ca="1" si="64"/>
        <v>0</v>
      </c>
      <c r="R89" s="463">
        <f t="shared" ca="1" si="64"/>
        <v>0</v>
      </c>
      <c r="S89" s="463">
        <f t="shared" ca="1" si="64"/>
        <v>0</v>
      </c>
      <c r="T89" s="463">
        <f t="shared" ca="1" si="64"/>
        <v>0</v>
      </c>
      <c r="V89" s="461">
        <f t="shared" si="57"/>
        <v>89</v>
      </c>
    </row>
    <row r="90" spans="1:22">
      <c r="A90" s="471">
        <f ca="1">INDIRECT("A141")</f>
        <v>0</v>
      </c>
      <c r="B90" s="471">
        <f ca="1">INDIRECT("B141")</f>
        <v>0</v>
      </c>
      <c r="C90" s="471">
        <f ca="1">INDIRECT("C141")</f>
        <v>0</v>
      </c>
      <c r="D90" s="461" t="str">
        <f t="shared" ca="1" si="54"/>
        <v/>
      </c>
      <c r="E90" s="241">
        <f t="shared" ca="1" si="58"/>
        <v>0</v>
      </c>
      <c r="F90" s="241" t="str">
        <f t="shared" ca="1" si="59"/>
        <v xml:space="preserve"> </v>
      </c>
      <c r="G90" s="468">
        <f t="shared" ca="1" si="60"/>
        <v>0</v>
      </c>
      <c r="H90" s="241" t="e">
        <f t="shared" ca="1" si="61"/>
        <v>#VALUE!</v>
      </c>
      <c r="I90" s="468">
        <f t="shared" ca="1" si="55"/>
        <v>0</v>
      </c>
      <c r="J90" s="467">
        <f t="shared" ca="1" si="65"/>
        <v>0</v>
      </c>
      <c r="K90" s="463">
        <f t="shared" ca="1" si="63"/>
        <v>0</v>
      </c>
      <c r="L90" s="463">
        <f t="shared" ca="1" si="64"/>
        <v>0</v>
      </c>
      <c r="M90" s="463">
        <f t="shared" ca="1" si="64"/>
        <v>0</v>
      </c>
      <c r="N90" s="463">
        <f t="shared" ca="1" si="64"/>
        <v>0</v>
      </c>
      <c r="O90" s="463">
        <f t="shared" ca="1" si="64"/>
        <v>0</v>
      </c>
      <c r="P90" s="463">
        <f t="shared" ca="1" si="64"/>
        <v>0</v>
      </c>
      <c r="Q90" s="463">
        <f t="shared" ca="1" si="64"/>
        <v>0</v>
      </c>
      <c r="R90" s="463">
        <f t="shared" ca="1" si="64"/>
        <v>0</v>
      </c>
      <c r="S90" s="463">
        <f t="shared" ca="1" si="64"/>
        <v>0</v>
      </c>
      <c r="T90" s="463">
        <f t="shared" ca="1" si="64"/>
        <v>0</v>
      </c>
      <c r="V90" s="461">
        <f t="shared" si="57"/>
        <v>90</v>
      </c>
    </row>
    <row r="91" spans="1:22">
      <c r="A91" s="471">
        <f ca="1">INDIRECT("A142")</f>
        <v>0</v>
      </c>
      <c r="B91" s="471">
        <f ca="1">INDIRECT("B142")</f>
        <v>0</v>
      </c>
      <c r="C91" s="471">
        <f ca="1">INDIRECT("C142")</f>
        <v>0</v>
      </c>
      <c r="D91" s="461" t="str">
        <f t="shared" ca="1" si="54"/>
        <v/>
      </c>
      <c r="E91" s="241">
        <f t="shared" ca="1" si="58"/>
        <v>0</v>
      </c>
      <c r="F91" s="241" t="str">
        <f t="shared" ca="1" si="59"/>
        <v xml:space="preserve"> </v>
      </c>
      <c r="G91" s="468">
        <f t="shared" ca="1" si="60"/>
        <v>0</v>
      </c>
      <c r="H91" s="241" t="e">
        <f t="shared" ca="1" si="61"/>
        <v>#VALUE!</v>
      </c>
      <c r="I91" s="468">
        <f t="shared" ca="1" si="55"/>
        <v>0</v>
      </c>
      <c r="J91" s="467">
        <f t="shared" ca="1" si="65"/>
        <v>0</v>
      </c>
      <c r="K91" s="463">
        <f t="shared" ca="1" si="63"/>
        <v>0</v>
      </c>
      <c r="L91" s="463">
        <f t="shared" ca="1" si="64"/>
        <v>0</v>
      </c>
      <c r="M91" s="463">
        <f t="shared" ca="1" si="64"/>
        <v>0</v>
      </c>
      <c r="N91" s="463">
        <f t="shared" ca="1" si="64"/>
        <v>0</v>
      </c>
      <c r="O91" s="463">
        <f t="shared" ca="1" si="64"/>
        <v>0</v>
      </c>
      <c r="P91" s="463">
        <f t="shared" ca="1" si="64"/>
        <v>0</v>
      </c>
      <c r="Q91" s="463">
        <f t="shared" ca="1" si="64"/>
        <v>0</v>
      </c>
      <c r="R91" s="463">
        <f t="shared" ca="1" si="64"/>
        <v>0</v>
      </c>
      <c r="S91" s="463">
        <f t="shared" ca="1" si="64"/>
        <v>0</v>
      </c>
      <c r="T91" s="463">
        <f t="shared" ca="1" si="64"/>
        <v>0</v>
      </c>
      <c r="V91" s="461">
        <f t="shared" si="57"/>
        <v>91</v>
      </c>
    </row>
    <row r="92" spans="1:22">
      <c r="A92" s="471">
        <f ca="1">INDIRECT("A143")</f>
        <v>0</v>
      </c>
      <c r="B92" s="471">
        <f ca="1">INDIRECT("B143")</f>
        <v>0</v>
      </c>
      <c r="C92" s="471">
        <f ca="1">INDIRECT("C143")</f>
        <v>0</v>
      </c>
      <c r="D92" s="461" t="str">
        <f t="shared" ca="1" si="54"/>
        <v/>
      </c>
      <c r="E92" s="241">
        <f t="shared" ca="1" si="58"/>
        <v>0</v>
      </c>
      <c r="F92" s="241" t="str">
        <f t="shared" ca="1" si="59"/>
        <v xml:space="preserve"> </v>
      </c>
      <c r="G92" s="468">
        <f t="shared" ca="1" si="60"/>
        <v>0</v>
      </c>
      <c r="H92" s="241" t="e">
        <f t="shared" ca="1" si="61"/>
        <v>#VALUE!</v>
      </c>
      <c r="I92" s="468">
        <f t="shared" ca="1" si="55"/>
        <v>0</v>
      </c>
      <c r="J92" s="467">
        <f t="shared" ca="1" si="65"/>
        <v>0</v>
      </c>
      <c r="K92" s="463">
        <f ca="1">IF(J$92=0,J93,J92)</f>
        <v>0</v>
      </c>
      <c r="L92" s="463">
        <f t="shared" ref="L92:T92" ca="1" si="66">IF(K$92=0,K93,K92)</f>
        <v>0</v>
      </c>
      <c r="M92" s="463">
        <f t="shared" ca="1" si="66"/>
        <v>0</v>
      </c>
      <c r="N92" s="463">
        <f t="shared" ca="1" si="66"/>
        <v>0</v>
      </c>
      <c r="O92" s="463">
        <f t="shared" ca="1" si="66"/>
        <v>0</v>
      </c>
      <c r="P92" s="463">
        <f t="shared" ca="1" si="66"/>
        <v>0</v>
      </c>
      <c r="Q92" s="463">
        <f t="shared" ca="1" si="66"/>
        <v>0</v>
      </c>
      <c r="R92" s="463">
        <f t="shared" ca="1" si="66"/>
        <v>0</v>
      </c>
      <c r="S92" s="463">
        <f t="shared" ca="1" si="66"/>
        <v>0</v>
      </c>
      <c r="T92" s="463">
        <f t="shared" ca="1" si="66"/>
        <v>0</v>
      </c>
      <c r="V92" s="461">
        <f t="shared" si="57"/>
        <v>92</v>
      </c>
    </row>
    <row r="93" spans="1:22">
      <c r="A93" s="471">
        <f ca="1">INDIRECT("A144")</f>
        <v>0</v>
      </c>
      <c r="B93" s="471">
        <f ca="1">INDIRECT("B144")</f>
        <v>0</v>
      </c>
      <c r="C93" s="471">
        <f ca="1">INDIRECT("C144")</f>
        <v>0</v>
      </c>
      <c r="D93" s="461" t="str">
        <f t="shared" ca="1" si="54"/>
        <v/>
      </c>
      <c r="E93" s="241">
        <f t="shared" ca="1" si="58"/>
        <v>0</v>
      </c>
      <c r="F93" s="241" t="str">
        <f t="shared" ca="1" si="59"/>
        <v xml:space="preserve"> </v>
      </c>
      <c r="G93" s="468">
        <f t="shared" ca="1" si="60"/>
        <v>0</v>
      </c>
      <c r="H93" s="241" t="e">
        <f t="shared" ca="1" si="61"/>
        <v>#VALUE!</v>
      </c>
      <c r="I93" s="468">
        <f t="shared" ca="1" si="55"/>
        <v>0</v>
      </c>
      <c r="J93" s="467">
        <f t="shared" ca="1" si="65"/>
        <v>0</v>
      </c>
      <c r="K93" s="463">
        <f t="shared" ref="K93:T94" ca="1" si="67">IF(J$92=0,J94,J93)</f>
        <v>0</v>
      </c>
      <c r="L93" s="463">
        <f t="shared" ca="1" si="67"/>
        <v>0</v>
      </c>
      <c r="M93" s="463">
        <f t="shared" ca="1" si="67"/>
        <v>0</v>
      </c>
      <c r="N93" s="463">
        <f t="shared" ca="1" si="67"/>
        <v>0</v>
      </c>
      <c r="O93" s="463">
        <f t="shared" ca="1" si="67"/>
        <v>0</v>
      </c>
      <c r="P93" s="463">
        <f t="shared" ca="1" si="67"/>
        <v>0</v>
      </c>
      <c r="Q93" s="463">
        <f t="shared" ca="1" si="67"/>
        <v>0</v>
      </c>
      <c r="R93" s="463">
        <f t="shared" ca="1" si="67"/>
        <v>0</v>
      </c>
      <c r="S93" s="463">
        <f t="shared" ca="1" si="67"/>
        <v>0</v>
      </c>
      <c r="T93" s="463">
        <f t="shared" ca="1" si="67"/>
        <v>0</v>
      </c>
      <c r="V93" s="461">
        <f t="shared" si="57"/>
        <v>93</v>
      </c>
    </row>
    <row r="94" spans="1:22">
      <c r="J94" s="467">
        <f t="shared" ca="1" si="65"/>
        <v>0</v>
      </c>
      <c r="K94" s="463">
        <f t="shared" ca="1" si="67"/>
        <v>0</v>
      </c>
      <c r="L94" s="463">
        <f t="shared" ca="1" si="67"/>
        <v>0</v>
      </c>
      <c r="M94" s="463">
        <f t="shared" ca="1" si="67"/>
        <v>0</v>
      </c>
      <c r="N94" s="463">
        <f t="shared" ca="1" si="67"/>
        <v>0</v>
      </c>
      <c r="O94" s="463">
        <f t="shared" ca="1" si="67"/>
        <v>0</v>
      </c>
      <c r="P94" s="463">
        <f t="shared" ca="1" si="67"/>
        <v>0</v>
      </c>
      <c r="Q94" s="463">
        <f t="shared" ca="1" si="67"/>
        <v>0</v>
      </c>
      <c r="R94" s="463">
        <f t="shared" ca="1" si="67"/>
        <v>0</v>
      </c>
      <c r="S94" s="463">
        <f t="shared" ca="1" si="67"/>
        <v>0</v>
      </c>
      <c r="T94" s="463">
        <f t="shared" ca="1" si="67"/>
        <v>0</v>
      </c>
    </row>
    <row r="95" spans="1:22">
      <c r="A95" s="461"/>
      <c r="B95" s="461" t="s">
        <v>198</v>
      </c>
      <c r="C95" s="461"/>
      <c r="D95" s="461" t="s">
        <v>1154</v>
      </c>
      <c r="E95" s="461"/>
      <c r="F95" s="461"/>
      <c r="G95" s="461"/>
      <c r="H95" s="461"/>
      <c r="I95" s="461"/>
      <c r="J95" s="464"/>
      <c r="K95" s="464"/>
      <c r="L95" s="464"/>
      <c r="M95" s="464"/>
      <c r="N95" s="464"/>
    </row>
    <row r="96" spans="1:22">
      <c r="A96" s="471" t="s">
        <v>1155</v>
      </c>
      <c r="B96" s="511">
        <f>'Аренда ТС'!$AF$274</f>
        <v>0</v>
      </c>
      <c r="C96" s="600">
        <f>'Аренда ТС'!$I$2</f>
        <v>0</v>
      </c>
      <c r="D96" s="461">
        <f t="shared" ref="D96:D104" si="68">IF(B96=0,0,1)</f>
        <v>0</v>
      </c>
      <c r="E96" s="461" t="str">
        <f ca="1">IF(C96=0,"0",INDIRECT("A"&amp;SUMIF($D$80:$D$93,C96,$V$80:$V$93)))</f>
        <v>0</v>
      </c>
      <c r="F96" s="461" t="str">
        <f ca="1">IF((LEN(E96)-LEN(SUBSTITUTE(E96,".","")))&gt;1,H96,E96)</f>
        <v>0</v>
      </c>
      <c r="G96" s="461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61" t="e">
        <f ca="1">LEFT(E96,LEN(E96)-2)</f>
        <v>#VALUE!</v>
      </c>
      <c r="I96" s="461"/>
      <c r="J96" s="467">
        <f ca="1">T85</f>
        <v>0</v>
      </c>
      <c r="K96" s="463">
        <f t="shared" ref="K96:K103" ca="1" si="70">J96</f>
        <v>0</v>
      </c>
      <c r="L96" s="463">
        <f t="shared" ref="L96:T103" ca="1" si="71">K96</f>
        <v>0</v>
      </c>
      <c r="M96" s="463">
        <f t="shared" ca="1" si="71"/>
        <v>0</v>
      </c>
      <c r="N96" s="463">
        <f t="shared" ca="1" si="71"/>
        <v>0</v>
      </c>
      <c r="O96" s="463">
        <f t="shared" ca="1" si="71"/>
        <v>0</v>
      </c>
      <c r="P96" s="463">
        <f t="shared" ca="1" si="71"/>
        <v>0</v>
      </c>
      <c r="Q96" s="463">
        <f t="shared" ca="1" si="71"/>
        <v>0</v>
      </c>
      <c r="R96" s="463">
        <f t="shared" ca="1" si="71"/>
        <v>0</v>
      </c>
      <c r="S96" s="463">
        <f t="shared" ca="1" si="71"/>
        <v>0</v>
      </c>
      <c r="T96" s="463">
        <f t="shared" ca="1" si="71"/>
        <v>0</v>
      </c>
    </row>
    <row r="97" spans="1:21">
      <c r="A97" s="471" t="s">
        <v>1156</v>
      </c>
      <c r="B97" s="511">
        <f>'Аренда ТС'!$CB$274</f>
        <v>0</v>
      </c>
      <c r="C97" s="600">
        <f>'Аренда ТС'!$BE$2</f>
        <v>0</v>
      </c>
      <c r="D97" s="461">
        <f t="shared" si="68"/>
        <v>0</v>
      </c>
      <c r="E97" s="461" t="str">
        <f t="shared" ref="E97:E104" ca="1" si="72">IF(C97=0,"0",INDIRECT("A"&amp;SUMIF($D$80:$D$93,C97,$V$80:$V$93)))</f>
        <v>0</v>
      </c>
      <c r="F97" s="461" t="str">
        <f t="shared" ref="F97:F104" ca="1" si="73">IF((LEN(E97)-LEN(SUBSTITUTE(E97,".","")))&gt;1,H97,E97)</f>
        <v>0</v>
      </c>
      <c r="G97" s="461" t="str">
        <f t="shared" ca="1" si="69"/>
        <v xml:space="preserve"> </v>
      </c>
      <c r="H97" s="461" t="e">
        <f t="shared" ref="H97:H104" ca="1" si="74">LEFT(E97,LEN(E97)-2)</f>
        <v>#VALUE!</v>
      </c>
      <c r="I97" s="461"/>
      <c r="J97" s="467">
        <f t="shared" ref="J97:J105" ca="1" si="75">T86</f>
        <v>0</v>
      </c>
      <c r="K97" s="463">
        <f t="shared" ca="1" si="70"/>
        <v>0</v>
      </c>
      <c r="L97" s="463">
        <f t="shared" ca="1" si="71"/>
        <v>0</v>
      </c>
      <c r="M97" s="463">
        <f t="shared" ca="1" si="71"/>
        <v>0</v>
      </c>
      <c r="N97" s="463">
        <f t="shared" ca="1" si="71"/>
        <v>0</v>
      </c>
      <c r="O97" s="463">
        <f t="shared" ca="1" si="71"/>
        <v>0</v>
      </c>
      <c r="P97" s="463">
        <f t="shared" ca="1" si="71"/>
        <v>0</v>
      </c>
      <c r="Q97" s="463">
        <f t="shared" ca="1" si="71"/>
        <v>0</v>
      </c>
      <c r="R97" s="463">
        <f t="shared" ca="1" si="71"/>
        <v>0</v>
      </c>
      <c r="S97" s="463">
        <f t="shared" ca="1" si="71"/>
        <v>0</v>
      </c>
      <c r="T97" s="463">
        <f t="shared" ca="1" si="71"/>
        <v>0</v>
      </c>
    </row>
    <row r="98" spans="1:21">
      <c r="A98" s="471" t="s">
        <v>1157</v>
      </c>
      <c r="B98" s="511">
        <f>'Аренда ТС'!$DX$274</f>
        <v>0</v>
      </c>
      <c r="C98" s="600">
        <f>'Аренда ТС'!$DA$2</f>
        <v>0</v>
      </c>
      <c r="D98" s="461">
        <f t="shared" si="68"/>
        <v>0</v>
      </c>
      <c r="E98" s="461" t="str">
        <f t="shared" ca="1" si="72"/>
        <v>0</v>
      </c>
      <c r="F98" s="461" t="str">
        <f t="shared" ca="1" si="73"/>
        <v>0</v>
      </c>
      <c r="G98" s="461" t="str">
        <f t="shared" ca="1" si="69"/>
        <v xml:space="preserve"> </v>
      </c>
      <c r="H98" s="461" t="e">
        <f t="shared" ca="1" si="74"/>
        <v>#VALUE!</v>
      </c>
      <c r="I98" s="461"/>
      <c r="J98" s="467">
        <f t="shared" ca="1" si="75"/>
        <v>0</v>
      </c>
      <c r="K98" s="463">
        <f t="shared" ca="1" si="70"/>
        <v>0</v>
      </c>
      <c r="L98" s="463">
        <f t="shared" ca="1" si="71"/>
        <v>0</v>
      </c>
      <c r="M98" s="463">
        <f t="shared" ca="1" si="71"/>
        <v>0</v>
      </c>
      <c r="N98" s="463">
        <f t="shared" ca="1" si="71"/>
        <v>0</v>
      </c>
      <c r="O98" s="463">
        <f t="shared" ca="1" si="71"/>
        <v>0</v>
      </c>
      <c r="P98" s="463">
        <f t="shared" ca="1" si="71"/>
        <v>0</v>
      </c>
      <c r="Q98" s="463">
        <f t="shared" ca="1" si="71"/>
        <v>0</v>
      </c>
      <c r="R98" s="463">
        <f t="shared" ca="1" si="71"/>
        <v>0</v>
      </c>
      <c r="S98" s="463">
        <f t="shared" ca="1" si="71"/>
        <v>0</v>
      </c>
      <c r="T98" s="463">
        <f t="shared" ca="1" si="71"/>
        <v>0</v>
      </c>
    </row>
    <row r="99" spans="1:21">
      <c r="A99" s="471" t="s">
        <v>1158</v>
      </c>
      <c r="B99" s="511">
        <f>'Оказание услуг'!$AF$204</f>
        <v>0</v>
      </c>
      <c r="C99" s="600">
        <f>'Оказание услуг'!$I$2</f>
        <v>0</v>
      </c>
      <c r="D99" s="461">
        <f t="shared" si="68"/>
        <v>0</v>
      </c>
      <c r="E99" s="461" t="str">
        <f t="shared" ca="1" si="72"/>
        <v>0</v>
      </c>
      <c r="F99" s="461" t="str">
        <f t="shared" ca="1" si="73"/>
        <v>0</v>
      </c>
      <c r="G99" s="461" t="str">
        <f t="shared" ca="1" si="69"/>
        <v xml:space="preserve"> </v>
      </c>
      <c r="H99" s="461" t="e">
        <f t="shared" ca="1" si="74"/>
        <v>#VALUE!</v>
      </c>
      <c r="I99" s="461"/>
      <c r="J99" s="467">
        <f t="shared" ca="1" si="75"/>
        <v>0</v>
      </c>
      <c r="K99" s="463">
        <f t="shared" ca="1" si="70"/>
        <v>0</v>
      </c>
      <c r="L99" s="463">
        <f t="shared" ca="1" si="71"/>
        <v>0</v>
      </c>
      <c r="M99" s="463">
        <f t="shared" ca="1" si="71"/>
        <v>0</v>
      </c>
      <c r="N99" s="463">
        <f t="shared" ca="1" si="71"/>
        <v>0</v>
      </c>
      <c r="O99" s="463">
        <f t="shared" ca="1" si="71"/>
        <v>0</v>
      </c>
      <c r="P99" s="463">
        <f t="shared" ca="1" si="71"/>
        <v>0</v>
      </c>
      <c r="Q99" s="463">
        <f t="shared" ca="1" si="71"/>
        <v>0</v>
      </c>
      <c r="R99" s="463">
        <f t="shared" ca="1" si="71"/>
        <v>0</v>
      </c>
      <c r="S99" s="463">
        <f t="shared" ca="1" si="71"/>
        <v>0</v>
      </c>
      <c r="T99" s="463">
        <f t="shared" ca="1" si="71"/>
        <v>0</v>
      </c>
    </row>
    <row r="100" spans="1:21">
      <c r="A100" s="471" t="s">
        <v>1159</v>
      </c>
      <c r="B100" s="511">
        <f>'Оказание услуг'!$CB$204</f>
        <v>0</v>
      </c>
      <c r="C100" s="600">
        <f>'Оказание услуг'!$BE$2</f>
        <v>0</v>
      </c>
      <c r="D100" s="461">
        <f t="shared" si="68"/>
        <v>0</v>
      </c>
      <c r="E100" s="461" t="str">
        <f t="shared" ca="1" si="72"/>
        <v>0</v>
      </c>
      <c r="F100" s="461" t="str">
        <f t="shared" ca="1" si="73"/>
        <v>0</v>
      </c>
      <c r="G100" s="461" t="str">
        <f t="shared" ca="1" si="69"/>
        <v xml:space="preserve"> </v>
      </c>
      <c r="H100" s="461" t="e">
        <f t="shared" ca="1" si="74"/>
        <v>#VALUE!</v>
      </c>
      <c r="I100" s="461"/>
      <c r="J100" s="467">
        <f t="shared" ca="1" si="75"/>
        <v>0</v>
      </c>
      <c r="K100" s="463">
        <f t="shared" ca="1" si="70"/>
        <v>0</v>
      </c>
      <c r="L100" s="463">
        <f t="shared" ca="1" si="71"/>
        <v>0</v>
      </c>
      <c r="M100" s="463">
        <f t="shared" ca="1" si="71"/>
        <v>0</v>
      </c>
      <c r="N100" s="463">
        <f t="shared" ca="1" si="71"/>
        <v>0</v>
      </c>
      <c r="O100" s="463">
        <f t="shared" ca="1" si="71"/>
        <v>0</v>
      </c>
      <c r="P100" s="463">
        <f t="shared" ca="1" si="71"/>
        <v>0</v>
      </c>
      <c r="Q100" s="463">
        <f t="shared" ca="1" si="71"/>
        <v>0</v>
      </c>
      <c r="R100" s="463">
        <f t="shared" ca="1" si="71"/>
        <v>0</v>
      </c>
      <c r="S100" s="463">
        <f t="shared" ca="1" si="71"/>
        <v>0</v>
      </c>
      <c r="T100" s="463">
        <f t="shared" ca="1" si="71"/>
        <v>0</v>
      </c>
    </row>
    <row r="101" spans="1:21">
      <c r="A101" s="471" t="s">
        <v>1160</v>
      </c>
      <c r="B101" s="511">
        <f>'Оказание услуг'!$DX$204</f>
        <v>0</v>
      </c>
      <c r="C101" s="600">
        <f>'Оказание услуг'!$DA$2</f>
        <v>0</v>
      </c>
      <c r="D101" s="461">
        <f t="shared" si="68"/>
        <v>0</v>
      </c>
      <c r="E101" s="461" t="str">
        <f t="shared" ca="1" si="72"/>
        <v>0</v>
      </c>
      <c r="F101" s="461" t="str">
        <f t="shared" ca="1" si="73"/>
        <v>0</v>
      </c>
      <c r="G101" s="461" t="str">
        <f t="shared" ca="1" si="69"/>
        <v xml:space="preserve"> </v>
      </c>
      <c r="H101" s="461" t="e">
        <f t="shared" ca="1" si="74"/>
        <v>#VALUE!</v>
      </c>
      <c r="I101" s="461"/>
      <c r="J101" s="467">
        <f t="shared" ca="1" si="75"/>
        <v>0</v>
      </c>
      <c r="K101" s="463">
        <f t="shared" ca="1" si="70"/>
        <v>0</v>
      </c>
      <c r="L101" s="463">
        <f t="shared" ca="1" si="71"/>
        <v>0</v>
      </c>
      <c r="M101" s="463">
        <f t="shared" ca="1" si="71"/>
        <v>0</v>
      </c>
      <c r="N101" s="463">
        <f t="shared" ca="1" si="71"/>
        <v>0</v>
      </c>
      <c r="O101" s="463">
        <f t="shared" ca="1" si="71"/>
        <v>0</v>
      </c>
      <c r="P101" s="463">
        <f t="shared" ca="1" si="71"/>
        <v>0</v>
      </c>
      <c r="Q101" s="463">
        <f t="shared" ca="1" si="71"/>
        <v>0</v>
      </c>
      <c r="R101" s="463">
        <f t="shared" ca="1" si="71"/>
        <v>0</v>
      </c>
      <c r="S101" s="463">
        <f t="shared" ca="1" si="71"/>
        <v>0</v>
      </c>
      <c r="T101" s="463">
        <f t="shared" ca="1" si="71"/>
        <v>0</v>
      </c>
    </row>
    <row r="102" spans="1:21">
      <c r="A102" s="471" t="s">
        <v>1161</v>
      </c>
      <c r="B102" s="511">
        <f>'Выполнение работ'!$AF$205</f>
        <v>0</v>
      </c>
      <c r="C102" s="600">
        <f>'Выполнение работ'!$I$2</f>
        <v>0</v>
      </c>
      <c r="D102" s="461">
        <f t="shared" si="68"/>
        <v>0</v>
      </c>
      <c r="E102" s="461" t="str">
        <f t="shared" ca="1" si="72"/>
        <v>0</v>
      </c>
      <c r="F102" s="461" t="str">
        <f t="shared" ca="1" si="73"/>
        <v>0</v>
      </c>
      <c r="G102" s="461" t="str">
        <f t="shared" ca="1" si="69"/>
        <v xml:space="preserve"> </v>
      </c>
      <c r="H102" s="461" t="e">
        <f t="shared" ca="1" si="74"/>
        <v>#VALUE!</v>
      </c>
      <c r="I102" s="461"/>
      <c r="J102" s="467">
        <f t="shared" ca="1" si="75"/>
        <v>0</v>
      </c>
      <c r="K102" s="463">
        <f t="shared" ca="1" si="70"/>
        <v>0</v>
      </c>
      <c r="L102" s="463">
        <f t="shared" ca="1" si="71"/>
        <v>0</v>
      </c>
      <c r="M102" s="463">
        <f t="shared" ca="1" si="71"/>
        <v>0</v>
      </c>
      <c r="N102" s="463">
        <f t="shared" ca="1" si="71"/>
        <v>0</v>
      </c>
      <c r="O102" s="463">
        <f t="shared" ca="1" si="71"/>
        <v>0</v>
      </c>
      <c r="P102" s="463">
        <f t="shared" ca="1" si="71"/>
        <v>0</v>
      </c>
      <c r="Q102" s="463">
        <f t="shared" ca="1" si="71"/>
        <v>0</v>
      </c>
      <c r="R102" s="463">
        <f t="shared" ca="1" si="71"/>
        <v>0</v>
      </c>
      <c r="S102" s="463">
        <f t="shared" ca="1" si="71"/>
        <v>0</v>
      </c>
      <c r="T102" s="463">
        <f t="shared" ca="1" si="71"/>
        <v>0</v>
      </c>
    </row>
    <row r="103" spans="1:21">
      <c r="A103" s="471" t="s">
        <v>1162</v>
      </c>
      <c r="B103" s="511">
        <f>'Выполнение работ'!$CB$205</f>
        <v>0</v>
      </c>
      <c r="C103" s="600">
        <f>'Выполнение работ'!$BE$2</f>
        <v>0</v>
      </c>
      <c r="D103" s="461">
        <f t="shared" si="68"/>
        <v>0</v>
      </c>
      <c r="E103" s="461" t="str">
        <f t="shared" ca="1" si="72"/>
        <v>0</v>
      </c>
      <c r="F103" s="461" t="str">
        <f t="shared" ca="1" si="73"/>
        <v>0</v>
      </c>
      <c r="G103" s="461" t="str">
        <f t="shared" ca="1" si="69"/>
        <v xml:space="preserve"> </v>
      </c>
      <c r="H103" s="461" t="e">
        <f t="shared" ca="1" si="74"/>
        <v>#VALUE!</v>
      </c>
      <c r="I103" s="461"/>
      <c r="J103" s="467">
        <f t="shared" ca="1" si="75"/>
        <v>0</v>
      </c>
      <c r="K103" s="463">
        <f t="shared" ca="1" si="70"/>
        <v>0</v>
      </c>
      <c r="L103" s="463">
        <f t="shared" ca="1" si="71"/>
        <v>0</v>
      </c>
      <c r="M103" s="463">
        <f t="shared" ca="1" si="71"/>
        <v>0</v>
      </c>
      <c r="N103" s="463">
        <f t="shared" ca="1" si="71"/>
        <v>0</v>
      </c>
      <c r="O103" s="463">
        <f t="shared" ca="1" si="71"/>
        <v>0</v>
      </c>
      <c r="P103" s="463">
        <f t="shared" ca="1" si="71"/>
        <v>0</v>
      </c>
      <c r="Q103" s="463">
        <f t="shared" ca="1" si="71"/>
        <v>0</v>
      </c>
      <c r="R103" s="463">
        <f t="shared" ca="1" si="71"/>
        <v>0</v>
      </c>
      <c r="S103" s="463">
        <f t="shared" ca="1" si="71"/>
        <v>0</v>
      </c>
      <c r="T103" s="463">
        <f t="shared" ca="1" si="71"/>
        <v>0</v>
      </c>
    </row>
    <row r="104" spans="1:21">
      <c r="A104" s="471" t="s">
        <v>1163</v>
      </c>
      <c r="B104" s="511">
        <f>'Выполнение работ'!$DX$205</f>
        <v>0</v>
      </c>
      <c r="C104" s="600">
        <f>'Выполнение работ'!$DA$2</f>
        <v>0</v>
      </c>
      <c r="D104" s="461">
        <f t="shared" si="68"/>
        <v>0</v>
      </c>
      <c r="E104" s="461" t="str">
        <f t="shared" ca="1" si="72"/>
        <v>0</v>
      </c>
      <c r="F104" s="461" t="str">
        <f t="shared" ca="1" si="73"/>
        <v>0</v>
      </c>
      <c r="G104" s="461" t="str">
        <f t="shared" ca="1" si="69"/>
        <v xml:space="preserve"> </v>
      </c>
      <c r="H104" s="461" t="e">
        <f t="shared" ca="1" si="74"/>
        <v>#VALUE!</v>
      </c>
      <c r="I104" s="461"/>
      <c r="J104" s="467">
        <f t="shared" ca="1" si="75"/>
        <v>0</v>
      </c>
      <c r="K104" s="463">
        <f ca="1">IF(J$104=0,J105,J104)</f>
        <v>0</v>
      </c>
      <c r="L104" s="463">
        <f t="shared" ref="L104:T105" ca="1" si="76">IF(K$104=0,K105,K104)</f>
        <v>0</v>
      </c>
      <c r="M104" s="463">
        <f t="shared" ca="1" si="76"/>
        <v>0</v>
      </c>
      <c r="N104" s="463">
        <f t="shared" ca="1" si="76"/>
        <v>0</v>
      </c>
      <c r="O104" s="463">
        <f t="shared" ca="1" si="76"/>
        <v>0</v>
      </c>
      <c r="P104" s="463">
        <f t="shared" ca="1" si="76"/>
        <v>0</v>
      </c>
      <c r="Q104" s="463">
        <f t="shared" ca="1" si="76"/>
        <v>0</v>
      </c>
      <c r="R104" s="463">
        <f t="shared" ca="1" si="76"/>
        <v>0</v>
      </c>
      <c r="S104" s="463">
        <f t="shared" ca="1" si="76"/>
        <v>0</v>
      </c>
      <c r="T104" s="463">
        <f t="shared" ca="1" si="76"/>
        <v>0</v>
      </c>
    </row>
    <row r="105" spans="1:21">
      <c r="A105" s="509"/>
      <c r="J105" s="467">
        <f t="shared" ca="1" si="75"/>
        <v>0</v>
      </c>
      <c r="K105" s="463">
        <f ca="1">IF(J$104=0,J106,J105)</f>
        <v>0</v>
      </c>
      <c r="L105" s="463">
        <f t="shared" ca="1" si="76"/>
        <v>0</v>
      </c>
      <c r="M105" s="463">
        <f t="shared" ca="1" si="76"/>
        <v>0</v>
      </c>
      <c r="N105" s="463">
        <f t="shared" ca="1" si="76"/>
        <v>0</v>
      </c>
      <c r="O105" s="463">
        <f t="shared" ca="1" si="76"/>
        <v>0</v>
      </c>
      <c r="P105" s="463">
        <f t="shared" ca="1" si="76"/>
        <v>0</v>
      </c>
      <c r="Q105" s="463">
        <f t="shared" ca="1" si="76"/>
        <v>0</v>
      </c>
      <c r="R105" s="463">
        <f t="shared" ca="1" si="76"/>
        <v>0</v>
      </c>
      <c r="S105" s="463">
        <f t="shared" ca="1" si="76"/>
        <v>0</v>
      </c>
      <c r="T105" s="463">
        <f t="shared" ca="1" si="76"/>
        <v>0</v>
      </c>
    </row>
    <row r="106" spans="1:21">
      <c r="A106" s="509"/>
      <c r="J106" s="464"/>
      <c r="K106" s="464"/>
      <c r="L106" s="464"/>
      <c r="M106" s="464"/>
      <c r="N106" s="464"/>
    </row>
    <row r="107" spans="1:21">
      <c r="A107" s="509"/>
      <c r="J107" s="241"/>
      <c r="K107" s="1327" t="s">
        <v>1107</v>
      </c>
      <c r="L107" s="1327"/>
      <c r="M107" s="1327"/>
      <c r="N107" s="1327"/>
      <c r="O107" s="1327"/>
      <c r="P107" s="241" t="s">
        <v>34</v>
      </c>
      <c r="Q107" s="241" t="s">
        <v>35</v>
      </c>
    </row>
    <row r="108" spans="1:21">
      <c r="A108" s="241" t="s">
        <v>279</v>
      </c>
      <c r="D108" s="461" t="s">
        <v>1117</v>
      </c>
      <c r="E108" s="461" t="s">
        <v>1118</v>
      </c>
      <c r="F108" s="461" t="s">
        <v>1116</v>
      </c>
      <c r="I108" s="573" t="s">
        <v>1108</v>
      </c>
      <c r="J108" s="241"/>
      <c r="K108" s="241" t="s">
        <v>1109</v>
      </c>
      <c r="L108" s="241"/>
      <c r="M108" s="241" t="s">
        <v>1110</v>
      </c>
      <c r="N108" s="241"/>
      <c r="O108" s="241" t="s">
        <v>390</v>
      </c>
      <c r="S108" s="461" t="s">
        <v>1115</v>
      </c>
      <c r="T108" s="461" t="s">
        <v>1116</v>
      </c>
      <c r="U108" s="461"/>
    </row>
    <row r="109" spans="1:21">
      <c r="A109" s="500" t="str">
        <f>'Фактические расходы'!A13</f>
        <v>${pp}</v>
      </c>
      <c r="B109" s="500" t="str">
        <f>'Фактические расходы'!B13</f>
        <v>${rashod}</v>
      </c>
      <c r="C109" s="241" t="str">
        <f>'Фактические расходы'!T13</f>
        <v>${typer}</v>
      </c>
      <c r="D109" s="461">
        <f>IF(NOT(A109=0),COUNTIF($A$109:$A$127,A109),99)</f>
        <v>1</v>
      </c>
      <c r="E109" s="461">
        <f>IF(ISERROR(IF(TRUNC(IF(NOT(A109="Всего расходов"),A109,0))&gt;10,1,0)),0,IF(TRUNC(IF(NOT(A109="Всего расходов"),A109,0))&gt;10,1,0))</f>
        <v>0</v>
      </c>
      <c r="F109" s="461">
        <f>T109</f>
        <v>0</v>
      </c>
      <c r="G109" s="461">
        <f t="shared" ref="G109:G127" si="77">IF(AND(F109=0),1,0)</f>
        <v>1</v>
      </c>
      <c r="H109" s="461">
        <f>IF(AND(E109=1,E108=0),A108,IF(AND(E109=1,E108=1),H108,0))</f>
        <v>0</v>
      </c>
      <c r="I109" s="574">
        <f ca="1">SUMIF('Авансовый отчёт'!$DE$76:$DE$98,A109&amp;" "&amp;B109,'Авансовый отчёт'!$BM$76:$BW$98)</f>
        <v>0</v>
      </c>
      <c r="J109" s="461"/>
      <c r="K109" s="461">
        <f>IF(AND(F109=0,C109="П"),I109,0)</f>
        <v>0</v>
      </c>
      <c r="L109" s="461"/>
      <c r="M109" s="461">
        <f>(IF(AND(F109=1,C109="П"),SUMIF($H$109:$H$127,A109,$I$109:$I$127),0))</f>
        <v>0</v>
      </c>
      <c r="N109" s="241"/>
      <c r="O109" s="572">
        <f>K109+M109+P109+Q109</f>
        <v>0</v>
      </c>
      <c r="P109" s="572">
        <f>IF(C109="К",'Расчётная Ведомость'!$L$38,0)</f>
        <v>0</v>
      </c>
      <c r="Q109" s="241">
        <f>IF(C109="Д",'Расчётная Ведомость'!$T$38,0)</f>
        <v>0</v>
      </c>
      <c r="S109" s="461">
        <f>COUNTIF(Смета!$A$18:$A$37,A109)</f>
        <v>1</v>
      </c>
      <c r="T109" s="461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61">
        <f>T109*S110</f>
        <v>0</v>
      </c>
    </row>
    <row r="110" spans="1:21">
      <c r="A110" s="500" t="str">
        <f>'Фактические расходы'!A14</f>
        <v>Всего расходов</v>
      </c>
      <c r="B110" s="500">
        <f>'Фактические расходы'!B14</f>
        <v>0</v>
      </c>
      <c r="C110" s="241">
        <f>'Фактические расходы'!T14</f>
        <v>0</v>
      </c>
      <c r="D110" s="461">
        <f t="shared" ref="D110:D127" si="78">IF(NOT(A110=0),COUNTIF($A$109:$A$127,A110),99)</f>
        <v>1</v>
      </c>
      <c r="E110" s="461">
        <f t="shared" ref="E110:E127" si="79">IF(ISERROR(IF(TRUNC(IF(NOT(A110="Всего расходов"),A110,0))&gt;10,1,0)),0,IF(TRUNC(IF(NOT(A110="Всего расходов"),A110,0))&gt;10,1,0))</f>
        <v>0</v>
      </c>
      <c r="F110" s="461">
        <f t="shared" ref="F110:F127" si="80">T110</f>
        <v>0</v>
      </c>
      <c r="G110" s="461">
        <f t="shared" si="77"/>
        <v>1</v>
      </c>
      <c r="H110" s="461">
        <f t="shared" ref="H110:H127" si="81">IF(AND(E110=1,E109=0),A109,IF(AND(E110=1,E109=1),H109,0))</f>
        <v>0</v>
      </c>
      <c r="I110" s="574">
        <f ca="1">SUMIF('Авансовый отчёт'!$DE$76:$DE$98,A110&amp;" "&amp;B110,'Авансовый отчёт'!$BM$76:$BW$98)</f>
        <v>0</v>
      </c>
      <c r="J110" s="461"/>
      <c r="K110" s="461">
        <f t="shared" ref="K110:K127" si="82">IF(AND(F110=0,C110="П"),I110,0)</f>
        <v>0</v>
      </c>
      <c r="L110" s="461"/>
      <c r="M110" s="461">
        <f t="shared" ref="M110:M127" si="83">(IF(AND(F110=1,C110="П"),SUMIF($H$109:$H$127,A110,$I$109:$I$127),0))</f>
        <v>0</v>
      </c>
      <c r="N110" s="241"/>
      <c r="O110" s="572">
        <f t="shared" ref="O110:O127" si="84">K110+M110+P110+Q110</f>
        <v>0</v>
      </c>
      <c r="P110" s="572">
        <f>IF(C110="К",'Расчётная Ведомость'!$L$38,0)</f>
        <v>0</v>
      </c>
      <c r="Q110" s="241">
        <f>IF(C110="Д",'Расчётная Ведомость'!$T$38,0)</f>
        <v>0</v>
      </c>
      <c r="S110" s="461">
        <f>COUNTIF(Смета!$A$18:$A$37,A110)</f>
        <v>1</v>
      </c>
      <c r="T110" s="461">
        <f t="shared" ref="T110:T127" si="85">IF(AND(TRUNC(IF(NOT(A110="Всего расходов"),A110,0))&lt;=10,TRUNC(IF(NOT(A111="Всего расходов"),A111,0))&gt;10,D111=1),1,0)</f>
        <v>0</v>
      </c>
      <c r="U110" s="461">
        <f t="shared" ref="U110:U127" si="86">T110*S111</f>
        <v>0</v>
      </c>
    </row>
    <row r="111" spans="1:21">
      <c r="A111" s="500">
        <f>'Фактические расходы'!A15</f>
        <v>0</v>
      </c>
      <c r="B111" s="500">
        <f>'Фактические расходы'!B15</f>
        <v>0</v>
      </c>
      <c r="C111" s="241">
        <f>'Фактические расходы'!T15</f>
        <v>0</v>
      </c>
      <c r="D111" s="461">
        <f t="shared" si="78"/>
        <v>99</v>
      </c>
      <c r="E111" s="461">
        <f t="shared" si="79"/>
        <v>0</v>
      </c>
      <c r="F111" s="461">
        <f t="shared" si="80"/>
        <v>0</v>
      </c>
      <c r="G111" s="461">
        <f t="shared" si="77"/>
        <v>1</v>
      </c>
      <c r="H111" s="461">
        <f t="shared" si="81"/>
        <v>0</v>
      </c>
      <c r="I111" s="574">
        <f ca="1">SUMIF('Авансовый отчёт'!$DE$76:$DE$98,A111&amp;" "&amp;B111,'Авансовый отчёт'!$BM$76:$BW$98)</f>
        <v>0</v>
      </c>
      <c r="J111" s="461"/>
      <c r="K111" s="461">
        <f t="shared" si="82"/>
        <v>0</v>
      </c>
      <c r="L111" s="461"/>
      <c r="M111" s="461">
        <f t="shared" si="83"/>
        <v>0</v>
      </c>
      <c r="N111" s="241"/>
      <c r="O111" s="572">
        <f t="shared" si="84"/>
        <v>0</v>
      </c>
      <c r="P111" s="572">
        <f>IF(C111="К",'Расчётная Ведомость'!$L$38,0)</f>
        <v>0</v>
      </c>
      <c r="Q111" s="241">
        <f>IF(C111="Д",'Расчётная Ведомость'!$T$38,0)</f>
        <v>0</v>
      </c>
      <c r="S111" s="461">
        <f>COUNTIF(Смета!$A$18:$A$37,A111)</f>
        <v>0</v>
      </c>
      <c r="T111" s="461">
        <f t="shared" si="85"/>
        <v>0</v>
      </c>
      <c r="U111" s="461">
        <f t="shared" si="86"/>
        <v>0</v>
      </c>
    </row>
    <row r="112" spans="1:21">
      <c r="A112" s="500">
        <f>'Фактические расходы'!A16</f>
        <v>0</v>
      </c>
      <c r="B112" s="500">
        <f>'Фактические расходы'!B16</f>
        <v>0</v>
      </c>
      <c r="C112" s="241">
        <f>'Фактические расходы'!T16</f>
        <v>0</v>
      </c>
      <c r="D112" s="461">
        <f t="shared" si="78"/>
        <v>99</v>
      </c>
      <c r="E112" s="461">
        <f t="shared" si="79"/>
        <v>0</v>
      </c>
      <c r="F112" s="461">
        <f t="shared" si="80"/>
        <v>0</v>
      </c>
      <c r="G112" s="461">
        <f t="shared" si="77"/>
        <v>1</v>
      </c>
      <c r="H112" s="461">
        <f t="shared" si="81"/>
        <v>0</v>
      </c>
      <c r="I112" s="574">
        <f ca="1">SUMIF('Авансовый отчёт'!$DE$76:$DE$98,A112&amp;" "&amp;B112,'Авансовый отчёт'!$BM$76:$BW$98)</f>
        <v>0</v>
      </c>
      <c r="J112" s="461"/>
      <c r="K112" s="461">
        <f t="shared" si="82"/>
        <v>0</v>
      </c>
      <c r="L112" s="461"/>
      <c r="M112" s="461">
        <f t="shared" si="83"/>
        <v>0</v>
      </c>
      <c r="N112" s="241"/>
      <c r="O112" s="572">
        <f t="shared" si="84"/>
        <v>0</v>
      </c>
      <c r="P112" s="572">
        <f>IF(C112="К",'Расчётная Ведомость'!$L$38,0)</f>
        <v>0</v>
      </c>
      <c r="Q112" s="241">
        <f>IF(C112="Д",'Расчётная Ведомость'!$T$38,0)</f>
        <v>0</v>
      </c>
      <c r="S112" s="461">
        <f>COUNTIF(Смета!$A$18:$A$37,A112)</f>
        <v>0</v>
      </c>
      <c r="T112" s="461">
        <f t="shared" si="85"/>
        <v>0</v>
      </c>
      <c r="U112" s="461">
        <f t="shared" si="86"/>
        <v>0</v>
      </c>
    </row>
    <row r="113" spans="1:21">
      <c r="A113" s="500">
        <f>'Фактические расходы'!A17</f>
        <v>0</v>
      </c>
      <c r="B113" s="500">
        <f>'Фактические расходы'!B17</f>
        <v>0</v>
      </c>
      <c r="C113" s="241">
        <f>'Фактические расходы'!T17</f>
        <v>0</v>
      </c>
      <c r="D113" s="461">
        <f t="shared" si="78"/>
        <v>99</v>
      </c>
      <c r="E113" s="461">
        <f t="shared" si="79"/>
        <v>0</v>
      </c>
      <c r="F113" s="461">
        <f t="shared" si="80"/>
        <v>0</v>
      </c>
      <c r="G113" s="461">
        <f t="shared" si="77"/>
        <v>1</v>
      </c>
      <c r="H113" s="461">
        <f t="shared" si="81"/>
        <v>0</v>
      </c>
      <c r="I113" s="574">
        <f ca="1">SUMIF('Авансовый отчёт'!$DE$76:$DE$98,A113&amp;" "&amp;B113,'Авансовый отчёт'!$BM$76:$BW$98)</f>
        <v>0</v>
      </c>
      <c r="J113" s="461"/>
      <c r="K113" s="461">
        <f t="shared" si="82"/>
        <v>0</v>
      </c>
      <c r="L113" s="461"/>
      <c r="M113" s="461">
        <f t="shared" si="83"/>
        <v>0</v>
      </c>
      <c r="N113" s="241"/>
      <c r="O113" s="572">
        <f t="shared" si="84"/>
        <v>0</v>
      </c>
      <c r="P113" s="572">
        <f>IF(C113="К",'Расчётная Ведомость'!$L$38,0)</f>
        <v>0</v>
      </c>
      <c r="Q113" s="241">
        <f>IF(C113="Д",'Расчётная Ведомость'!$T$38,0)</f>
        <v>0</v>
      </c>
      <c r="S113" s="461">
        <f>COUNTIF(Смета!$A$18:$A$37,A113)</f>
        <v>0</v>
      </c>
      <c r="T113" s="461">
        <f t="shared" si="85"/>
        <v>0</v>
      </c>
      <c r="U113" s="461">
        <f t="shared" si="86"/>
        <v>0</v>
      </c>
    </row>
    <row r="114" spans="1:21">
      <c r="A114" s="500">
        <f>'Фактические расходы'!A18</f>
        <v>0</v>
      </c>
      <c r="B114" s="500">
        <f>'Фактические расходы'!B18</f>
        <v>0</v>
      </c>
      <c r="C114" s="241">
        <f>'Фактические расходы'!T18</f>
        <v>0</v>
      </c>
      <c r="D114" s="461">
        <f t="shared" si="78"/>
        <v>99</v>
      </c>
      <c r="E114" s="461">
        <f t="shared" si="79"/>
        <v>0</v>
      </c>
      <c r="F114" s="461">
        <f t="shared" si="80"/>
        <v>0</v>
      </c>
      <c r="G114" s="461">
        <f t="shared" si="77"/>
        <v>1</v>
      </c>
      <c r="H114" s="461">
        <f t="shared" si="81"/>
        <v>0</v>
      </c>
      <c r="I114" s="574">
        <f ca="1">SUMIF('Авансовый отчёт'!$DE$76:$DE$98,A114&amp;" "&amp;B114,'Авансовый отчёт'!$BM$76:$BW$98)</f>
        <v>0</v>
      </c>
      <c r="J114" s="461"/>
      <c r="K114" s="461">
        <f t="shared" si="82"/>
        <v>0</v>
      </c>
      <c r="L114" s="461"/>
      <c r="M114" s="461">
        <f t="shared" si="83"/>
        <v>0</v>
      </c>
      <c r="N114" s="241"/>
      <c r="O114" s="572">
        <f t="shared" si="84"/>
        <v>0</v>
      </c>
      <c r="P114" s="572">
        <f>IF(C114="К",'Расчётная Ведомость'!$L$38,0)</f>
        <v>0</v>
      </c>
      <c r="Q114" s="241">
        <f>IF(C114="Д",'Расчётная Ведомость'!$T$38,0)</f>
        <v>0</v>
      </c>
      <c r="S114" s="461">
        <f>COUNTIF(Смета!$A$18:$A$37,A114)</f>
        <v>0</v>
      </c>
      <c r="T114" s="461">
        <f t="shared" si="85"/>
        <v>0</v>
      </c>
      <c r="U114" s="461">
        <f t="shared" si="86"/>
        <v>0</v>
      </c>
    </row>
    <row r="115" spans="1:21">
      <c r="A115" s="500">
        <f>'Фактические расходы'!A19</f>
        <v>0</v>
      </c>
      <c r="B115" s="500">
        <f>'Фактические расходы'!B19</f>
        <v>0</v>
      </c>
      <c r="C115" s="241">
        <f>'Фактические расходы'!T19</f>
        <v>0</v>
      </c>
      <c r="D115" s="461">
        <f t="shared" si="78"/>
        <v>99</v>
      </c>
      <c r="E115" s="461">
        <f t="shared" si="79"/>
        <v>0</v>
      </c>
      <c r="F115" s="461">
        <f t="shared" si="80"/>
        <v>0</v>
      </c>
      <c r="G115" s="461">
        <f t="shared" si="77"/>
        <v>1</v>
      </c>
      <c r="H115" s="461">
        <f t="shared" si="81"/>
        <v>0</v>
      </c>
      <c r="I115" s="574">
        <f ca="1">SUMIF('Авансовый отчёт'!$DE$76:$DE$98,A115&amp;" "&amp;B115,'Авансовый отчёт'!$BM$76:$BW$98)</f>
        <v>0</v>
      </c>
      <c r="J115" s="461"/>
      <c r="K115" s="461">
        <f t="shared" si="82"/>
        <v>0</v>
      </c>
      <c r="L115" s="461"/>
      <c r="M115" s="461">
        <f t="shared" si="83"/>
        <v>0</v>
      </c>
      <c r="N115" s="241"/>
      <c r="O115" s="572">
        <f t="shared" si="84"/>
        <v>0</v>
      </c>
      <c r="P115" s="572">
        <f>IF(C115="К",'Расчётная Ведомость'!$L$38,0)</f>
        <v>0</v>
      </c>
      <c r="Q115" s="241">
        <f>IF(C115="Д",'Расчётная Ведомость'!$T$38,0)</f>
        <v>0</v>
      </c>
      <c r="S115" s="461">
        <f>COUNTIF(Смета!$A$18:$A$37,A115)</f>
        <v>0</v>
      </c>
      <c r="T115" s="461">
        <f t="shared" si="85"/>
        <v>0</v>
      </c>
      <c r="U115" s="461">
        <f t="shared" si="86"/>
        <v>0</v>
      </c>
    </row>
    <row r="116" spans="1:21">
      <c r="A116" s="500">
        <f>'Фактические расходы'!A20</f>
        <v>0</v>
      </c>
      <c r="B116" s="500">
        <f>'Фактические расходы'!B20</f>
        <v>0</v>
      </c>
      <c r="C116" s="241">
        <f>'Фактические расходы'!T20</f>
        <v>0</v>
      </c>
      <c r="D116" s="461">
        <f t="shared" si="78"/>
        <v>99</v>
      </c>
      <c r="E116" s="461">
        <f t="shared" si="79"/>
        <v>0</v>
      </c>
      <c r="F116" s="461">
        <f t="shared" si="80"/>
        <v>0</v>
      </c>
      <c r="G116" s="461">
        <f t="shared" si="77"/>
        <v>1</v>
      </c>
      <c r="H116" s="461">
        <f t="shared" si="81"/>
        <v>0</v>
      </c>
      <c r="I116" s="574">
        <f ca="1">SUMIF('Авансовый отчёт'!$DE$76:$DE$98,A116&amp;" "&amp;B116,'Авансовый отчёт'!$BM$76:$BW$98)</f>
        <v>0</v>
      </c>
      <c r="J116" s="461"/>
      <c r="K116" s="461">
        <f t="shared" si="82"/>
        <v>0</v>
      </c>
      <c r="L116" s="461"/>
      <c r="M116" s="461">
        <f t="shared" si="83"/>
        <v>0</v>
      </c>
      <c r="N116" s="241"/>
      <c r="O116" s="572">
        <f t="shared" si="84"/>
        <v>0</v>
      </c>
      <c r="P116" s="572">
        <f>IF(C116="К",'Расчётная Ведомость'!$L$38,0)</f>
        <v>0</v>
      </c>
      <c r="Q116" s="241">
        <f>IF(C116="Д",'Расчётная Ведомость'!$T$38,0)</f>
        <v>0</v>
      </c>
      <c r="S116" s="461">
        <f>COUNTIF(Смета!$A$18:$A$37,A116)</f>
        <v>0</v>
      </c>
      <c r="T116" s="461">
        <f t="shared" si="85"/>
        <v>0</v>
      </c>
      <c r="U116" s="461">
        <f t="shared" si="86"/>
        <v>0</v>
      </c>
    </row>
    <row r="117" spans="1:21">
      <c r="A117" s="500">
        <f>'Фактические расходы'!A21</f>
        <v>0</v>
      </c>
      <c r="B117" s="500">
        <f>'Фактические расходы'!B21</f>
        <v>0</v>
      </c>
      <c r="C117" s="241">
        <f>'Фактические расходы'!T21</f>
        <v>0</v>
      </c>
      <c r="D117" s="461">
        <f t="shared" si="78"/>
        <v>99</v>
      </c>
      <c r="E117" s="461">
        <f t="shared" si="79"/>
        <v>0</v>
      </c>
      <c r="F117" s="461">
        <f t="shared" si="80"/>
        <v>0</v>
      </c>
      <c r="G117" s="461">
        <f t="shared" si="77"/>
        <v>1</v>
      </c>
      <c r="H117" s="461">
        <f t="shared" si="81"/>
        <v>0</v>
      </c>
      <c r="I117" s="574">
        <f ca="1">SUMIF('Авансовый отчёт'!$DE$76:$DE$98,A117&amp;" "&amp;B117,'Авансовый отчёт'!$BM$76:$BW$98)</f>
        <v>0</v>
      </c>
      <c r="J117" s="461"/>
      <c r="K117" s="461">
        <f t="shared" si="82"/>
        <v>0</v>
      </c>
      <c r="L117" s="461"/>
      <c r="M117" s="461">
        <f t="shared" si="83"/>
        <v>0</v>
      </c>
      <c r="N117" s="241"/>
      <c r="O117" s="572">
        <f t="shared" si="84"/>
        <v>0</v>
      </c>
      <c r="P117" s="572">
        <f>IF(C117="К",'Расчётная Ведомость'!$L$38,0)</f>
        <v>0</v>
      </c>
      <c r="Q117" s="241">
        <f>IF(C117="Д",'Расчётная Ведомость'!$T$38,0)</f>
        <v>0</v>
      </c>
      <c r="S117" s="461">
        <f>COUNTIF(Смета!$A$18:$A$37,A117)</f>
        <v>0</v>
      </c>
      <c r="T117" s="461">
        <f t="shared" si="85"/>
        <v>0</v>
      </c>
      <c r="U117" s="461">
        <f t="shared" si="86"/>
        <v>0</v>
      </c>
    </row>
    <row r="118" spans="1:21">
      <c r="A118" s="500">
        <f>'Фактические расходы'!A22</f>
        <v>0</v>
      </c>
      <c r="B118" s="500">
        <f>'Фактические расходы'!B22</f>
        <v>0</v>
      </c>
      <c r="C118" s="241">
        <f>'Фактические расходы'!T22</f>
        <v>0</v>
      </c>
      <c r="D118" s="461">
        <f t="shared" si="78"/>
        <v>99</v>
      </c>
      <c r="E118" s="461">
        <f t="shared" si="79"/>
        <v>0</v>
      </c>
      <c r="F118" s="461">
        <f t="shared" si="80"/>
        <v>0</v>
      </c>
      <c r="G118" s="461">
        <f t="shared" si="77"/>
        <v>1</v>
      </c>
      <c r="H118" s="461">
        <f t="shared" si="81"/>
        <v>0</v>
      </c>
      <c r="I118" s="574">
        <f ca="1">SUMIF('Авансовый отчёт'!$DE$76:$DE$98,A118&amp;" "&amp;B118,'Авансовый отчёт'!$BM$76:$BW$98)</f>
        <v>0</v>
      </c>
      <c r="J118" s="461"/>
      <c r="K118" s="461">
        <f t="shared" si="82"/>
        <v>0</v>
      </c>
      <c r="L118" s="461"/>
      <c r="M118" s="461">
        <f t="shared" si="83"/>
        <v>0</v>
      </c>
      <c r="N118" s="241"/>
      <c r="O118" s="572">
        <f t="shared" si="84"/>
        <v>0</v>
      </c>
      <c r="P118" s="572">
        <f>IF(C118="К",'Расчётная Ведомость'!$L$38,0)</f>
        <v>0</v>
      </c>
      <c r="Q118" s="241">
        <f>IF(C118="Д",'Расчётная Ведомость'!$T$38,0)</f>
        <v>0</v>
      </c>
      <c r="S118" s="461">
        <f>COUNTIF(Смета!$A$18:$A$37,A118)</f>
        <v>0</v>
      </c>
      <c r="T118" s="461">
        <f t="shared" si="85"/>
        <v>0</v>
      </c>
      <c r="U118" s="461">
        <f t="shared" si="86"/>
        <v>0</v>
      </c>
    </row>
    <row r="119" spans="1:21">
      <c r="A119" s="500">
        <f>'Фактические расходы'!A23</f>
        <v>0</v>
      </c>
      <c r="B119" s="500">
        <f>'Фактические расходы'!B23</f>
        <v>0</v>
      </c>
      <c r="C119" s="241">
        <f>'Фактические расходы'!T23</f>
        <v>0</v>
      </c>
      <c r="D119" s="461">
        <f t="shared" si="78"/>
        <v>99</v>
      </c>
      <c r="E119" s="461">
        <f t="shared" si="79"/>
        <v>0</v>
      </c>
      <c r="F119" s="461">
        <f t="shared" si="80"/>
        <v>0</v>
      </c>
      <c r="G119" s="461">
        <f t="shared" si="77"/>
        <v>1</v>
      </c>
      <c r="H119" s="461">
        <f t="shared" si="81"/>
        <v>0</v>
      </c>
      <c r="I119" s="574">
        <f ca="1">SUMIF('Авансовый отчёт'!$DE$76:$DE$98,A119&amp;" "&amp;B119,'Авансовый отчёт'!$BM$76:$BW$98)</f>
        <v>0</v>
      </c>
      <c r="J119" s="461"/>
      <c r="K119" s="461">
        <f t="shared" si="82"/>
        <v>0</v>
      </c>
      <c r="L119" s="461"/>
      <c r="M119" s="461">
        <f t="shared" si="83"/>
        <v>0</v>
      </c>
      <c r="N119" s="241"/>
      <c r="O119" s="572">
        <f t="shared" si="84"/>
        <v>0</v>
      </c>
      <c r="P119" s="572">
        <f>IF(C119="К",'Расчётная Ведомость'!$L$38,0)</f>
        <v>0</v>
      </c>
      <c r="Q119" s="241">
        <f>IF(C119="Д",'Расчётная Ведомость'!$T$38,0)</f>
        <v>0</v>
      </c>
      <c r="S119" s="461">
        <f>COUNTIF(Смета!$A$18:$A$37,A119)</f>
        <v>0</v>
      </c>
      <c r="T119" s="461">
        <f t="shared" si="85"/>
        <v>0</v>
      </c>
      <c r="U119" s="461">
        <f t="shared" si="86"/>
        <v>0</v>
      </c>
    </row>
    <row r="120" spans="1:21">
      <c r="A120" s="500">
        <f>'Фактические расходы'!A24</f>
        <v>0</v>
      </c>
      <c r="B120" s="500">
        <f>'Фактические расходы'!B24</f>
        <v>0</v>
      </c>
      <c r="C120" s="241">
        <f>'Фактические расходы'!T24</f>
        <v>0</v>
      </c>
      <c r="D120" s="461">
        <f t="shared" si="78"/>
        <v>99</v>
      </c>
      <c r="E120" s="461">
        <f t="shared" si="79"/>
        <v>0</v>
      </c>
      <c r="F120" s="461">
        <f t="shared" si="80"/>
        <v>0</v>
      </c>
      <c r="G120" s="461">
        <f t="shared" si="77"/>
        <v>1</v>
      </c>
      <c r="H120" s="461">
        <f t="shared" si="81"/>
        <v>0</v>
      </c>
      <c r="I120" s="574">
        <f ca="1">SUMIF('Авансовый отчёт'!$DE$76:$DE$98,A120&amp;" "&amp;B120,'Авансовый отчёт'!$BM$76:$BW$98)</f>
        <v>0</v>
      </c>
      <c r="J120" s="461"/>
      <c r="K120" s="461">
        <f t="shared" si="82"/>
        <v>0</v>
      </c>
      <c r="L120" s="461"/>
      <c r="M120" s="461">
        <f t="shared" si="83"/>
        <v>0</v>
      </c>
      <c r="N120" s="241"/>
      <c r="O120" s="572">
        <f t="shared" si="84"/>
        <v>0</v>
      </c>
      <c r="P120" s="572">
        <f>IF(C120="К",'Расчётная Ведомость'!$L$38,0)</f>
        <v>0</v>
      </c>
      <c r="Q120" s="241">
        <f>IF(C120="Д",'Расчётная Ведомость'!$T$38,0)</f>
        <v>0</v>
      </c>
      <c r="S120" s="461">
        <f>COUNTIF(Смета!$A$18:$A$37,A120)</f>
        <v>0</v>
      </c>
      <c r="T120" s="461">
        <f t="shared" si="85"/>
        <v>0</v>
      </c>
      <c r="U120" s="461">
        <f t="shared" si="86"/>
        <v>0</v>
      </c>
    </row>
    <row r="121" spans="1:21">
      <c r="A121" s="500">
        <f>'Фактические расходы'!A25</f>
        <v>0</v>
      </c>
      <c r="B121" s="500">
        <f>'Фактические расходы'!B25</f>
        <v>0</v>
      </c>
      <c r="C121" s="241">
        <f>'Фактические расходы'!T25</f>
        <v>0</v>
      </c>
      <c r="D121" s="461">
        <f t="shared" si="78"/>
        <v>99</v>
      </c>
      <c r="E121" s="461">
        <f t="shared" si="79"/>
        <v>0</v>
      </c>
      <c r="F121" s="461">
        <f t="shared" si="80"/>
        <v>0</v>
      </c>
      <c r="G121" s="461">
        <f t="shared" si="77"/>
        <v>1</v>
      </c>
      <c r="H121" s="461">
        <f t="shared" si="81"/>
        <v>0</v>
      </c>
      <c r="I121" s="574">
        <f ca="1">SUMIF('Авансовый отчёт'!$DE$76:$DE$98,A121&amp;" "&amp;B121,'Авансовый отчёт'!$BM$76:$BW$98)</f>
        <v>0</v>
      </c>
      <c r="J121" s="461"/>
      <c r="K121" s="461">
        <f t="shared" si="82"/>
        <v>0</v>
      </c>
      <c r="L121" s="461"/>
      <c r="M121" s="461">
        <f t="shared" si="83"/>
        <v>0</v>
      </c>
      <c r="N121" s="241"/>
      <c r="O121" s="572">
        <f t="shared" si="84"/>
        <v>0</v>
      </c>
      <c r="P121" s="572">
        <f>IF(C121="К",'Расчётная Ведомость'!$L$38,0)</f>
        <v>0</v>
      </c>
      <c r="Q121" s="241">
        <f>IF(C121="Д",'Расчётная Ведомость'!$T$38,0)</f>
        <v>0</v>
      </c>
      <c r="S121" s="461">
        <f>COUNTIF(Смета!$A$18:$A$37,A121)</f>
        <v>0</v>
      </c>
      <c r="T121" s="461">
        <f t="shared" si="85"/>
        <v>0</v>
      </c>
      <c r="U121" s="461">
        <f t="shared" si="86"/>
        <v>0</v>
      </c>
    </row>
    <row r="122" spans="1:21">
      <c r="A122" s="500">
        <f>'Фактические расходы'!A26</f>
        <v>0</v>
      </c>
      <c r="B122" s="500">
        <f>'Фактические расходы'!B26</f>
        <v>0</v>
      </c>
      <c r="C122" s="241">
        <f>'Фактические расходы'!T26</f>
        <v>0</v>
      </c>
      <c r="D122" s="461">
        <f t="shared" si="78"/>
        <v>99</v>
      </c>
      <c r="E122" s="461">
        <f t="shared" si="79"/>
        <v>0</v>
      </c>
      <c r="F122" s="461">
        <f t="shared" si="80"/>
        <v>0</v>
      </c>
      <c r="G122" s="461">
        <f t="shared" si="77"/>
        <v>1</v>
      </c>
      <c r="H122" s="461">
        <f t="shared" si="81"/>
        <v>0</v>
      </c>
      <c r="I122" s="574">
        <f ca="1">SUMIF('Авансовый отчёт'!$DE$76:$DE$98,A122&amp;" "&amp;B122,'Авансовый отчёт'!$BM$76:$BW$98)</f>
        <v>0</v>
      </c>
      <c r="J122" s="461"/>
      <c r="K122" s="461">
        <f t="shared" si="82"/>
        <v>0</v>
      </c>
      <c r="L122" s="461"/>
      <c r="M122" s="461">
        <f>(IF(AND(F122=1,C122="П"),SUMIF($H$109:$H$127,A122,$I$109:$I$127),0))</f>
        <v>0</v>
      </c>
      <c r="N122" s="241"/>
      <c r="O122" s="572">
        <f t="shared" si="84"/>
        <v>0</v>
      </c>
      <c r="P122" s="572">
        <f>IF(C122="К",'Расчётная Ведомость'!$L$38,0)</f>
        <v>0</v>
      </c>
      <c r="Q122" s="241">
        <f>IF(C122="Д",'Расчётная Ведомость'!$T$38,0)</f>
        <v>0</v>
      </c>
      <c r="S122" s="461">
        <f>COUNTIF(Смета!$A$18:$A$37,A122)</f>
        <v>0</v>
      </c>
      <c r="T122" s="461">
        <f t="shared" si="85"/>
        <v>0</v>
      </c>
      <c r="U122" s="461">
        <f t="shared" si="86"/>
        <v>0</v>
      </c>
    </row>
    <row r="123" spans="1:21">
      <c r="A123" s="500">
        <f>'Фактические расходы'!A27</f>
        <v>0</v>
      </c>
      <c r="B123" s="500">
        <f>'Фактические расходы'!B27</f>
        <v>0</v>
      </c>
      <c r="C123" s="241">
        <f>'Фактические расходы'!T27</f>
        <v>0</v>
      </c>
      <c r="D123" s="461">
        <f t="shared" si="78"/>
        <v>99</v>
      </c>
      <c r="E123" s="461">
        <f t="shared" si="79"/>
        <v>0</v>
      </c>
      <c r="F123" s="461">
        <f t="shared" si="80"/>
        <v>0</v>
      </c>
      <c r="G123" s="461">
        <f t="shared" si="77"/>
        <v>1</v>
      </c>
      <c r="H123" s="461">
        <f t="shared" si="81"/>
        <v>0</v>
      </c>
      <c r="I123" s="574">
        <f ca="1">SUMIF('Авансовый отчёт'!$DE$76:$DE$98,A123&amp;" "&amp;B123,'Авансовый отчёт'!$BM$76:$BW$98)</f>
        <v>0</v>
      </c>
      <c r="J123" s="461"/>
      <c r="K123" s="461">
        <f t="shared" si="82"/>
        <v>0</v>
      </c>
      <c r="L123" s="461"/>
      <c r="M123" s="461">
        <f t="shared" si="83"/>
        <v>0</v>
      </c>
      <c r="N123" s="241"/>
      <c r="O123" s="572">
        <f t="shared" si="84"/>
        <v>0</v>
      </c>
      <c r="P123" s="572">
        <f>IF(C123="К",'Расчётная Ведомость'!$L$38,0)</f>
        <v>0</v>
      </c>
      <c r="Q123" s="241">
        <f>IF(C123="Д",'Расчётная Ведомость'!$T$38,0)</f>
        <v>0</v>
      </c>
      <c r="S123" s="461">
        <f>COUNTIF(Смета!$A$18:$A$37,A123)</f>
        <v>0</v>
      </c>
      <c r="T123" s="461">
        <f t="shared" si="85"/>
        <v>0</v>
      </c>
      <c r="U123" s="461">
        <f t="shared" si="86"/>
        <v>0</v>
      </c>
    </row>
    <row r="124" spans="1:21">
      <c r="A124" s="500">
        <f>'Фактические расходы'!A28</f>
        <v>0</v>
      </c>
      <c r="B124" s="500">
        <f>'Фактические расходы'!B28</f>
        <v>0</v>
      </c>
      <c r="C124" s="241">
        <f>'Фактические расходы'!T28</f>
        <v>0</v>
      </c>
      <c r="D124" s="461">
        <f t="shared" si="78"/>
        <v>99</v>
      </c>
      <c r="E124" s="461">
        <f t="shared" si="79"/>
        <v>0</v>
      </c>
      <c r="F124" s="461">
        <f t="shared" si="80"/>
        <v>0</v>
      </c>
      <c r="G124" s="461">
        <f t="shared" si="77"/>
        <v>1</v>
      </c>
      <c r="H124" s="461">
        <f t="shared" si="81"/>
        <v>0</v>
      </c>
      <c r="I124" s="574">
        <f ca="1">SUMIF('Авансовый отчёт'!$DE$76:$DE$98,A124&amp;" "&amp;B124,'Авансовый отчёт'!$BM$76:$BW$98)</f>
        <v>0</v>
      </c>
      <c r="J124" s="461"/>
      <c r="K124" s="461">
        <f t="shared" si="82"/>
        <v>0</v>
      </c>
      <c r="L124" s="461"/>
      <c r="M124" s="461">
        <f t="shared" si="83"/>
        <v>0</v>
      </c>
      <c r="N124" s="241"/>
      <c r="O124" s="572">
        <f t="shared" si="84"/>
        <v>0</v>
      </c>
      <c r="P124" s="572">
        <f>IF(C124="К",'Расчётная Ведомость'!$L$38,0)</f>
        <v>0</v>
      </c>
      <c r="Q124" s="241">
        <f>IF(C124="Д",'Расчётная Ведомость'!$T$38,0)</f>
        <v>0</v>
      </c>
      <c r="S124" s="461">
        <f>COUNTIF(Смета!$A$18:$A$37,A124)</f>
        <v>0</v>
      </c>
      <c r="T124" s="461">
        <f t="shared" si="85"/>
        <v>0</v>
      </c>
      <c r="U124" s="461">
        <f t="shared" si="86"/>
        <v>0</v>
      </c>
    </row>
    <row r="125" spans="1:21">
      <c r="A125" s="500">
        <f>'Фактические расходы'!A29</f>
        <v>0</v>
      </c>
      <c r="B125" s="500">
        <f>'Фактические расходы'!B29</f>
        <v>0</v>
      </c>
      <c r="C125" s="241">
        <f>'Фактические расходы'!T29</f>
        <v>0</v>
      </c>
      <c r="D125" s="461">
        <f t="shared" si="78"/>
        <v>99</v>
      </c>
      <c r="E125" s="461">
        <f t="shared" si="79"/>
        <v>0</v>
      </c>
      <c r="F125" s="461">
        <f t="shared" si="80"/>
        <v>0</v>
      </c>
      <c r="G125" s="461">
        <f t="shared" si="77"/>
        <v>1</v>
      </c>
      <c r="H125" s="461">
        <f t="shared" si="81"/>
        <v>0</v>
      </c>
      <c r="I125" s="574">
        <f ca="1">SUMIF('Авансовый отчёт'!$DE$76:$DE$98,A125&amp;" "&amp;B125,'Авансовый отчёт'!$BM$76:$BW$98)</f>
        <v>0</v>
      </c>
      <c r="J125" s="461"/>
      <c r="K125" s="461">
        <f t="shared" si="82"/>
        <v>0</v>
      </c>
      <c r="L125" s="461"/>
      <c r="M125" s="461">
        <f t="shared" si="83"/>
        <v>0</v>
      </c>
      <c r="N125" s="241"/>
      <c r="O125" s="572">
        <f t="shared" si="84"/>
        <v>0</v>
      </c>
      <c r="P125" s="572">
        <f>IF(C125="К",'Расчётная Ведомость'!$L$38,0)</f>
        <v>0</v>
      </c>
      <c r="Q125" s="241">
        <f>IF(C125="Д",'Расчётная Ведомость'!$T$38,0)</f>
        <v>0</v>
      </c>
      <c r="S125" s="461">
        <f>COUNTIF(Смета!$A$18:$A$37,A125)</f>
        <v>0</v>
      </c>
      <c r="T125" s="461">
        <f t="shared" si="85"/>
        <v>0</v>
      </c>
      <c r="U125" s="461">
        <f t="shared" si="86"/>
        <v>0</v>
      </c>
    </row>
    <row r="126" spans="1:21">
      <c r="A126" s="500">
        <f>'Фактические расходы'!A30</f>
        <v>0</v>
      </c>
      <c r="B126" s="500">
        <f>'Фактические расходы'!B30</f>
        <v>0</v>
      </c>
      <c r="C126" s="241">
        <f>'Фактические расходы'!T30</f>
        <v>0</v>
      </c>
      <c r="D126" s="461">
        <f t="shared" si="78"/>
        <v>99</v>
      </c>
      <c r="E126" s="461">
        <f t="shared" si="79"/>
        <v>0</v>
      </c>
      <c r="F126" s="461">
        <f t="shared" si="80"/>
        <v>0</v>
      </c>
      <c r="G126" s="461">
        <f t="shared" si="77"/>
        <v>1</v>
      </c>
      <c r="H126" s="461">
        <f t="shared" si="81"/>
        <v>0</v>
      </c>
      <c r="I126" s="574">
        <f ca="1">SUMIF('Авансовый отчёт'!$DE$76:$DE$98,A126&amp;" "&amp;B126,'Авансовый отчёт'!$BM$76:$BW$98)</f>
        <v>0</v>
      </c>
      <c r="J126" s="461"/>
      <c r="K126" s="461">
        <f t="shared" si="82"/>
        <v>0</v>
      </c>
      <c r="L126" s="461"/>
      <c r="M126" s="461">
        <f t="shared" si="83"/>
        <v>0</v>
      </c>
      <c r="N126" s="241"/>
      <c r="O126" s="572">
        <f t="shared" si="84"/>
        <v>0</v>
      </c>
      <c r="P126" s="572">
        <f>IF(C126="К",'Расчётная Ведомость'!$L$38,0)</f>
        <v>0</v>
      </c>
      <c r="Q126" s="241">
        <f>IF(C126="Д",'Расчётная Ведомость'!$T$38,0)</f>
        <v>0</v>
      </c>
      <c r="S126" s="461">
        <f>COUNTIF(Смета!$A$18:$A$37,A126)</f>
        <v>0</v>
      </c>
      <c r="T126" s="461">
        <f t="shared" si="85"/>
        <v>0</v>
      </c>
      <c r="U126" s="461">
        <f t="shared" si="86"/>
        <v>0</v>
      </c>
    </row>
    <row r="127" spans="1:21">
      <c r="A127" s="500">
        <f>'Фактические расходы'!A31</f>
        <v>0</v>
      </c>
      <c r="B127" s="500">
        <f>'Фактические расходы'!B31</f>
        <v>0</v>
      </c>
      <c r="C127" s="241">
        <f>'Фактические расходы'!T31</f>
        <v>0</v>
      </c>
      <c r="D127" s="461">
        <f t="shared" si="78"/>
        <v>99</v>
      </c>
      <c r="E127" s="461">
        <f t="shared" si="79"/>
        <v>0</v>
      </c>
      <c r="F127" s="461">
        <f t="shared" si="80"/>
        <v>0</v>
      </c>
      <c r="G127" s="461">
        <f t="shared" si="77"/>
        <v>1</v>
      </c>
      <c r="H127" s="461">
        <f t="shared" si="81"/>
        <v>0</v>
      </c>
      <c r="I127" s="574">
        <f ca="1">SUMIF('Авансовый отчёт'!$DE$76:$DE$98,A127&amp;" "&amp;B127,'Авансовый отчёт'!$BM$76:$BW$98)</f>
        <v>0</v>
      </c>
      <c r="J127" s="461"/>
      <c r="K127" s="461">
        <f t="shared" si="82"/>
        <v>0</v>
      </c>
      <c r="L127" s="461"/>
      <c r="M127" s="461">
        <f t="shared" si="83"/>
        <v>0</v>
      </c>
      <c r="N127" s="241"/>
      <c r="O127" s="572">
        <f t="shared" si="84"/>
        <v>0</v>
      </c>
      <c r="P127" s="572">
        <f>IF(C127="К",'Расчётная Ведомость'!$L$38,0)</f>
        <v>0</v>
      </c>
      <c r="Q127" s="241">
        <f>IF(C127="Д",'Расчётная Ведомость'!$T$38,0)</f>
        <v>0</v>
      </c>
      <c r="S127" s="461">
        <f>COUNTIF(Смета!$A$18:$A$37,A127)</f>
        <v>0</v>
      </c>
      <c r="T127" s="461">
        <f t="shared" si="85"/>
        <v>0</v>
      </c>
      <c r="U127" s="461">
        <f t="shared" si="86"/>
        <v>0</v>
      </c>
    </row>
    <row r="128" spans="1:21">
      <c r="A128" s="241">
        <f>19-COUNTIF(A109:A127,0)</f>
        <v>2</v>
      </c>
      <c r="J128" s="241"/>
      <c r="K128" s="241"/>
      <c r="L128" s="241"/>
      <c r="M128" s="241"/>
      <c r="N128" s="241"/>
    </row>
    <row r="129" spans="1:43">
      <c r="A129" s="241">
        <v>0</v>
      </c>
      <c r="J129" s="241"/>
      <c r="K129" s="241"/>
      <c r="L129" s="241"/>
      <c r="M129" s="241"/>
      <c r="N129" s="241"/>
      <c r="O129" s="572">
        <f>IF(NOT('Настройки ТИК'!$C$14="не участник зарплатного проекта"),SUM(K109:K127),SUM(O109:O127)-SUM(M109:M127))</f>
        <v>0</v>
      </c>
      <c r="AQ129" s="509"/>
    </row>
    <row r="130" spans="1:43">
      <c r="A130" s="656">
        <f ca="1">COUNTA(INDIRECT("$A$131:$A$144"))</f>
        <v>1</v>
      </c>
      <c r="B130" s="656"/>
      <c r="C130" s="656">
        <f ca="1">SUM(INDIRECT("$C$131:$C$144"))</f>
        <v>0</v>
      </c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657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8" t="s">
        <v>399</v>
      </c>
    </row>
    <row r="131" spans="1:43">
      <c r="A131" s="618" t="s">
        <v>1102</v>
      </c>
      <c r="B131" s="618" t="s">
        <v>1045</v>
      </c>
      <c r="C131" s="618" t="s">
        <v>1103</v>
      </c>
      <c r="D131" s="509"/>
      <c r="J131" s="241"/>
      <c r="K131" s="241"/>
      <c r="L131" s="241"/>
      <c r="M131" s="241"/>
      <c r="N131" s="241"/>
      <c r="AQ131" s="655" t="s">
        <v>399</v>
      </c>
    </row>
    <row r="132" spans="1:43">
      <c r="J132" s="241"/>
      <c r="K132" s="241"/>
      <c r="L132" s="241"/>
      <c r="M132" s="241"/>
      <c r="N132" s="241"/>
      <c r="AQ132" s="509"/>
    </row>
    <row r="133" spans="1:43">
      <c r="J133" s="241"/>
      <c r="K133" s="241"/>
      <c r="L133" s="241"/>
      <c r="M133" s="241"/>
      <c r="N133" s="241"/>
      <c r="AQ133" s="509"/>
    </row>
    <row r="134" spans="1:43">
      <c r="J134" s="241"/>
      <c r="K134" s="241"/>
      <c r="L134" s="241"/>
      <c r="M134" s="241"/>
      <c r="N134" s="241"/>
      <c r="AQ134" s="509"/>
    </row>
    <row r="135" spans="1:43">
      <c r="J135" s="241"/>
      <c r="K135" s="241"/>
      <c r="L135" s="241"/>
      <c r="M135" s="241"/>
      <c r="N135" s="241"/>
      <c r="AQ135" s="509"/>
    </row>
    <row r="136" spans="1:43">
      <c r="J136" s="241"/>
      <c r="K136" s="241"/>
      <c r="L136" s="241"/>
      <c r="M136" s="241"/>
      <c r="N136" s="241"/>
      <c r="AQ136" s="509"/>
    </row>
    <row r="137" spans="1:43">
      <c r="J137" s="241"/>
      <c r="K137" s="241"/>
      <c r="L137" s="241"/>
      <c r="M137" s="241"/>
      <c r="N137" s="241"/>
      <c r="AQ137" s="509"/>
    </row>
    <row r="138" spans="1:43">
      <c r="J138" s="241"/>
      <c r="K138" s="241"/>
      <c r="L138" s="241"/>
      <c r="M138" s="241"/>
      <c r="N138" s="241"/>
      <c r="AQ138" s="509"/>
    </row>
    <row r="139" spans="1:43">
      <c r="J139" s="241"/>
      <c r="K139" s="241"/>
      <c r="L139" s="241"/>
      <c r="M139" s="241"/>
      <c r="N139" s="241"/>
      <c r="AQ139" s="509"/>
    </row>
    <row r="140" spans="1:43">
      <c r="J140" s="241"/>
      <c r="K140" s="241"/>
      <c r="L140" s="241"/>
      <c r="M140" s="241"/>
      <c r="N140" s="241"/>
      <c r="AQ140" s="509"/>
    </row>
    <row r="141" spans="1:43">
      <c r="J141" s="241"/>
      <c r="K141" s="241"/>
      <c r="L141" s="241"/>
      <c r="M141" s="241"/>
      <c r="N141" s="241"/>
      <c r="AQ141" s="509"/>
    </row>
    <row r="142" spans="1:43">
      <c r="J142" s="241"/>
      <c r="K142" s="241"/>
      <c r="L142" s="241"/>
      <c r="M142" s="241"/>
      <c r="N142" s="241"/>
    </row>
    <row r="143" spans="1:43">
      <c r="J143" s="241"/>
      <c r="K143" s="241"/>
      <c r="L143" s="241"/>
      <c r="M143" s="241"/>
      <c r="N143" s="241"/>
    </row>
    <row r="144" spans="1:43">
      <c r="J144" s="241"/>
      <c r="K144" s="241"/>
      <c r="L144" s="241"/>
      <c r="M144" s="241"/>
      <c r="N144" s="241"/>
    </row>
    <row r="145" spans="10:14">
      <c r="J145" s="241"/>
      <c r="K145" s="241"/>
      <c r="L145" s="241"/>
      <c r="M145" s="241"/>
      <c r="N145" s="241"/>
    </row>
    <row r="146" spans="10:14">
      <c r="J146" s="241"/>
      <c r="K146" s="241"/>
      <c r="L146" s="241"/>
      <c r="M146" s="241"/>
      <c r="N146" s="241"/>
    </row>
    <row r="147" spans="10:14">
      <c r="J147" s="241"/>
      <c r="K147" s="241"/>
      <c r="L147" s="241"/>
      <c r="M147" s="241"/>
      <c r="N147" s="241"/>
    </row>
    <row r="148" spans="10:14">
      <c r="J148" s="241"/>
      <c r="K148" s="241"/>
      <c r="L148" s="241"/>
      <c r="M148" s="241"/>
      <c r="N148" s="241"/>
    </row>
    <row r="149" spans="10:14">
      <c r="J149" s="241"/>
      <c r="K149" s="241"/>
      <c r="L149" s="241"/>
      <c r="M149" s="241"/>
      <c r="N149" s="241"/>
    </row>
    <row r="150" spans="10:14">
      <c r="J150" s="241"/>
      <c r="K150" s="241"/>
      <c r="L150" s="241"/>
      <c r="M150" s="241"/>
      <c r="N150" s="241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topLeftCell="A4" zoomScaleNormal="100" zoomScaleSheetLayoutView="115" workbookViewId="0">
      <selection activeCell="K13" sqref="K13:K32"/>
    </sheetView>
  </sheetViews>
  <sheetFormatPr defaultRowHeight="15"/>
  <cols>
    <col min="1" max="1" width="6.140625" style="242" customWidth="1"/>
    <col min="2" max="2" width="7.42578125" style="242" customWidth="1"/>
    <col min="3" max="3" width="7" style="242" customWidth="1"/>
    <col min="4" max="4" width="9.140625" style="242"/>
    <col min="5" max="5" width="7.28515625" style="242" customWidth="1"/>
    <col min="6" max="9" width="5.28515625" style="242" customWidth="1"/>
    <col min="10" max="11" width="15.85546875" style="242" customWidth="1"/>
    <col min="12" max="16" width="9.140625" style="242" hidden="1" customWidth="1"/>
    <col min="17" max="17" width="12.5703125" style="242" hidden="1" customWidth="1"/>
    <col min="18" max="21" width="9.140625" style="242" hidden="1" customWidth="1"/>
    <col min="22" max="16384" width="9.140625" style="242"/>
  </cols>
  <sheetData>
    <row r="3" spans="1:21" ht="15.75">
      <c r="A3" s="1339" t="s">
        <v>279</v>
      </c>
      <c r="B3" s="1339"/>
      <c r="C3" s="1339"/>
      <c r="D3" s="1339"/>
      <c r="E3" s="1339"/>
      <c r="F3" s="1339"/>
      <c r="G3" s="1339"/>
      <c r="H3" s="1339"/>
      <c r="I3" s="1339"/>
      <c r="J3" s="1339"/>
      <c r="K3" s="1339"/>
    </row>
    <row r="4" spans="1:21" ht="15.75">
      <c r="A4" s="1339" t="s">
        <v>460</v>
      </c>
      <c r="B4" s="1339"/>
      <c r="C4" s="1339"/>
      <c r="D4" s="1339"/>
      <c r="E4" s="1339"/>
      <c r="F4" s="1339"/>
      <c r="G4" s="1339"/>
      <c r="H4" s="1339"/>
      <c r="I4" s="1339"/>
      <c r="J4" s="1339"/>
      <c r="K4" s="1339"/>
    </row>
    <row r="5" spans="1:21" ht="15.75">
      <c r="A5" s="671" t="s">
        <v>461</v>
      </c>
      <c r="B5" s="671"/>
      <c r="C5" s="671"/>
      <c r="D5" s="671"/>
      <c r="E5" s="671"/>
      <c r="F5" s="671"/>
      <c r="G5" s="671"/>
      <c r="H5" s="671"/>
      <c r="I5" s="671"/>
      <c r="J5" s="671"/>
      <c r="K5" s="671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80">
        <f>COUNT($Q$1:$Q$51)</f>
        <v>0</v>
      </c>
    </row>
    <row r="7" spans="1:21" ht="30.75" customHeight="1">
      <c r="A7" s="1340" t="s">
        <v>462</v>
      </c>
      <c r="B7" s="1341"/>
      <c r="C7" s="1341"/>
      <c r="D7" s="1341"/>
      <c r="E7" s="1342"/>
      <c r="F7" s="1343" t="str">
        <f>'Настройки УИК'!J5</f>
        <v>${num_ik}</v>
      </c>
      <c r="G7" s="1343"/>
      <c r="H7" s="1343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35" t="s">
        <v>459</v>
      </c>
      <c r="B9" s="1336"/>
      <c r="C9" s="1336"/>
      <c r="D9" s="1337"/>
      <c r="E9" s="1338" t="str">
        <f>'Настройки ТИК'!B9</f>
        <v>${name_choice}</v>
      </c>
      <c r="F9" s="1338"/>
      <c r="G9" s="1338"/>
      <c r="H9" s="1338"/>
      <c r="I9" s="1338"/>
      <c r="J9" s="1338"/>
      <c r="K9" s="1338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53" customFormat="1" ht="45">
      <c r="A11" s="1329" t="s">
        <v>260</v>
      </c>
      <c r="B11" s="1329"/>
      <c r="C11" s="1329"/>
      <c r="D11" s="1329"/>
      <c r="E11" s="1329"/>
      <c r="F11" s="1329"/>
      <c r="G11" s="1329"/>
      <c r="H11" s="1329"/>
      <c r="I11" s="1329"/>
      <c r="J11" s="249" t="s">
        <v>271</v>
      </c>
      <c r="K11" s="249" t="s">
        <v>272</v>
      </c>
    </row>
    <row r="12" spans="1:21">
      <c r="A12" s="1332" t="s">
        <v>399</v>
      </c>
      <c r="B12" s="1329"/>
      <c r="C12" s="1329"/>
      <c r="D12" s="1329"/>
      <c r="E12" s="1329"/>
      <c r="F12" s="1329"/>
      <c r="G12" s="1329"/>
      <c r="H12" s="1329"/>
      <c r="I12" s="1329"/>
      <c r="J12" s="436" t="s">
        <v>400</v>
      </c>
      <c r="K12" s="436" t="s">
        <v>401</v>
      </c>
    </row>
    <row r="13" spans="1:21" ht="15" customHeight="1">
      <c r="A13" s="569" t="s">
        <v>1102</v>
      </c>
      <c r="B13" s="1333" t="s">
        <v>1045</v>
      </c>
      <c r="C13" s="1333"/>
      <c r="D13" s="1333"/>
      <c r="E13" s="1333"/>
      <c r="F13" s="1333"/>
      <c r="G13" s="1333"/>
      <c r="H13" s="1333"/>
      <c r="I13" s="1334"/>
      <c r="J13" s="593" t="e">
        <f ca="1">IF(NOT('Настройки ТИК'!$C$14="не участник зарплатного проекта"),IF(AND(INDIRECT("O"&amp;(MROUND(N($U$6),1)+12+OFFSET($Q$13:$Q$13,0,0)))="П",INDIRECT("N"&amp;(MROUND(N($U$6),1)+12+OFFSET($Q$13:$Q$13,0,0)))=1),SUMIF(Смета!$A$18:$A$37,INDIRECT("P"&amp;(MROUND(N($U$6),1)+12+OFFSET($Q$13:$Q$13,0,0))),Смета!$J$18:$J$37),""),IF(INDIRECT("N"&amp;(MROUND(N($U$6),1)+12+OFFSET($Q$13:$Q$13,0,0)))=1,SUMIF(Смета!$A$18:$A$37,INDIRECT("P"&amp;(MROUND(N($U$6),1)+12+OFFSET($Q$13:$Q$13,0,0))),Смета!$J$18:$J$37),""))</f>
        <v>#VALUE!</v>
      </c>
      <c r="K13" s="594" t="e">
        <f ca="1">IF(NOT('Настройки ТИК'!$C$14="не участник зарплатного проекта"),IF(AND(INDIRECT("O"&amp;(MROUND(N($U$6),1)+12+OFFSET($Q$13:$Q$13,0,0)))="П"),INDIRECT("M"&amp;(MROUND(N($U$6),1)+12+OFFSET($Q$13:$Q$13,0,0))),""),INDIRECT("M"&amp;(MROUND(N($U$6),1)+12+OFFSET($Q$13:$Q$13,0,0))))</f>
        <v>#VALUE!</v>
      </c>
      <c r="L13" s="632">
        <f ca="1">OFFSET($M$13:$M$13,0,0)</f>
        <v>0</v>
      </c>
      <c r="M13" s="595"/>
      <c r="N13" s="572" t="str">
        <f>'Настройки ТИК'!$C$55</f>
        <v>${code_doc}</v>
      </c>
      <c r="O13" s="241"/>
      <c r="P13" s="241" t="str">
        <f>'Настройки УИК'!$R$2</f>
        <v>${id_ik}</v>
      </c>
      <c r="Q13" s="422" t="s">
        <v>1114</v>
      </c>
      <c r="R13" s="241" t="str">
        <f>'Настройки УИК'!$R$2</f>
        <v>${id_ik}</v>
      </c>
      <c r="S13" s="241" t="str">
        <f>'Настройки ТИК'!$H$9</f>
        <v>${id_choise}</v>
      </c>
      <c r="T13" s="241" t="s">
        <v>1104</v>
      </c>
    </row>
    <row r="14" spans="1:21">
      <c r="A14" s="1330" t="s">
        <v>267</v>
      </c>
      <c r="B14" s="1330"/>
      <c r="C14" s="1330"/>
      <c r="D14" s="1330"/>
      <c r="E14" s="1330"/>
      <c r="F14" s="1330"/>
      <c r="G14" s="1330"/>
      <c r="H14" s="1330"/>
      <c r="I14" s="1331"/>
      <c r="J14" s="570">
        <f ca="1">SUMIF(Смета!$A$18:$A$37,INDIRECT("A"&amp;(MROUND(N($U$6),1)+13)),Смета!$J$18:$J$37)</f>
        <v>0</v>
      </c>
      <c r="K14" s="571">
        <f>'В авансовый отчет'!$O$129</f>
        <v>0</v>
      </c>
      <c r="L14" s="632">
        <v>1</v>
      </c>
      <c r="M14" s="595">
        <f>'В авансовый отчет'!O109</f>
        <v>0</v>
      </c>
      <c r="N14" s="590">
        <f ca="1">COUNTIF(Смета!$A$18:$A$37,INDIRECT("P"&amp;(MROUND(N($U$6),1)+13)))</f>
        <v>0</v>
      </c>
      <c r="O14" s="590" t="str">
        <f t="shared" ref="O14:O33" ca="1" si="0">IF(INDIRECT("T"&amp;(MROUND(N(IF(NOT(Q13=""),Q13,($U$6+2))),1)+12))="","",INDIRECT("T"&amp;(MROUND(N(IF(NOT(Q13=""),Q13,($U$6+2))),1)+12)))</f>
        <v/>
      </c>
      <c r="P14" s="590" t="str">
        <f ca="1">INDIRECT("A"&amp;(13))</f>
        <v>${pp}</v>
      </c>
      <c r="Q14" s="422"/>
    </row>
    <row r="15" spans="1:21">
      <c r="L15" s="632">
        <v>2</v>
      </c>
      <c r="M15" s="595">
        <f>'В авансовый отчет'!O110</f>
        <v>0</v>
      </c>
      <c r="N15" s="590">
        <f ca="1">COUNTIF(Смета!$A$18:$A$37,INDIRECT("P"&amp;(MROUND(N($U$6),1)+14)))</f>
        <v>1</v>
      </c>
      <c r="O15" s="590" t="str">
        <f t="shared" ca="1" si="0"/>
        <v/>
      </c>
      <c r="P15" s="590" t="str">
        <f ca="1">INDIRECT("A"&amp;(14))</f>
        <v>Всего расходов</v>
      </c>
      <c r="Q15" s="422"/>
    </row>
    <row r="16" spans="1:21">
      <c r="L16" s="632">
        <v>3</v>
      </c>
      <c r="M16" s="595">
        <f>'В авансовый отчет'!O111</f>
        <v>0</v>
      </c>
      <c r="N16" s="590">
        <f ca="1">COUNTIF(Смета!$A$18:$A$37,INDIRECT("P"&amp;(MROUND(N($U$6),1)+15)))</f>
        <v>1</v>
      </c>
      <c r="O16" s="590" t="str">
        <f t="shared" ca="1" si="0"/>
        <v/>
      </c>
      <c r="P16" s="590">
        <f ca="1">INDIRECT("A"&amp;(15))</f>
        <v>0</v>
      </c>
      <c r="Q16" s="422"/>
    </row>
    <row r="17" spans="1:21">
      <c r="L17" s="632">
        <v>4</v>
      </c>
      <c r="M17" s="595">
        <f>'В авансовый отчет'!O112</f>
        <v>0</v>
      </c>
      <c r="N17" s="590">
        <f ca="1">COUNTIF(Смета!$A$18:$A$37,INDIRECT("P"&amp;(MROUND(N($U$6),1)+16)))</f>
        <v>0</v>
      </c>
      <c r="O17" s="590" t="str">
        <f t="shared" ca="1" si="0"/>
        <v/>
      </c>
      <c r="P17" s="590">
        <f ca="1">INDIRECT("A"&amp;(16))</f>
        <v>0</v>
      </c>
      <c r="Q17" s="422"/>
    </row>
    <row r="18" spans="1:21">
      <c r="A18" s="596"/>
      <c r="B18" s="596"/>
      <c r="C18" s="596"/>
      <c r="D18" s="596"/>
      <c r="E18" s="596"/>
      <c r="F18" s="596"/>
      <c r="G18" s="596"/>
      <c r="H18" s="596"/>
      <c r="I18" s="596"/>
      <c r="J18" s="596"/>
      <c r="K18" s="596"/>
      <c r="L18" s="632">
        <v>5</v>
      </c>
      <c r="M18" s="595">
        <f>'В авансовый отчет'!O113</f>
        <v>0</v>
      </c>
      <c r="N18" s="590">
        <f ca="1">COUNTIF(Смета!$A$18:$A$37,INDIRECT("P"&amp;(MROUND(N($U$6),1)+17)))</f>
        <v>0</v>
      </c>
      <c r="O18" s="590" t="str">
        <f t="shared" ca="1" si="0"/>
        <v/>
      </c>
      <c r="P18" s="590">
        <f ca="1">INDIRECT("A"&amp;(17))</f>
        <v>0</v>
      </c>
      <c r="Q18" s="422"/>
    </row>
    <row r="19" spans="1:21">
      <c r="A19" s="596"/>
      <c r="B19" s="596"/>
      <c r="C19" s="596"/>
      <c r="D19" s="596"/>
      <c r="E19" s="596"/>
      <c r="F19" s="596"/>
      <c r="G19" s="596"/>
      <c r="H19" s="596"/>
      <c r="I19" s="596"/>
      <c r="J19" s="596"/>
      <c r="K19" s="596"/>
      <c r="L19" s="632">
        <v>6</v>
      </c>
      <c r="M19" s="595">
        <f>'В авансовый отчет'!O114</f>
        <v>0</v>
      </c>
      <c r="N19" s="590">
        <f ca="1">COUNTIF(Смета!$A$18:$A$37,INDIRECT("P"&amp;(MROUND(N($U$6),1)+18)))</f>
        <v>0</v>
      </c>
      <c r="O19" s="590" t="str">
        <f t="shared" ca="1" si="0"/>
        <v/>
      </c>
      <c r="P19" s="590">
        <f ca="1">INDIRECT("A"&amp;(18))</f>
        <v>0</v>
      </c>
      <c r="Q19" s="422"/>
    </row>
    <row r="20" spans="1:21">
      <c r="A20" s="596"/>
      <c r="B20" s="596"/>
      <c r="C20" s="596"/>
      <c r="D20" s="596"/>
      <c r="E20" s="596"/>
      <c r="F20" s="596"/>
      <c r="G20" s="596"/>
      <c r="H20" s="596"/>
      <c r="I20" s="596"/>
      <c r="J20" s="596"/>
      <c r="K20" s="596"/>
      <c r="L20" s="632">
        <v>7</v>
      </c>
      <c r="M20" s="595">
        <f>'В авансовый отчет'!O115</f>
        <v>0</v>
      </c>
      <c r="N20" s="590">
        <f ca="1">COUNTIF(Смета!$A$18:$A$37,INDIRECT("P"&amp;(MROUND(N($U$6),1)+19)))</f>
        <v>0</v>
      </c>
      <c r="O20" s="590" t="str">
        <f t="shared" ca="1" si="0"/>
        <v/>
      </c>
      <c r="P20" s="590">
        <f ca="1">INDIRECT("A"&amp;(19))</f>
        <v>0</v>
      </c>
      <c r="Q20" s="422"/>
    </row>
    <row r="21" spans="1:21">
      <c r="A21" s="596"/>
      <c r="B21" s="596"/>
      <c r="C21" s="596"/>
      <c r="D21" s="596"/>
      <c r="E21" s="596"/>
      <c r="F21" s="596"/>
      <c r="G21" s="596"/>
      <c r="H21" s="596"/>
      <c r="I21" s="596"/>
      <c r="J21" s="596"/>
      <c r="K21" s="596"/>
      <c r="L21" s="632">
        <v>8</v>
      </c>
      <c r="M21" s="595">
        <f>'В авансовый отчет'!O116</f>
        <v>0</v>
      </c>
      <c r="N21" s="590">
        <f ca="1">COUNTIF(Смета!$A$18:$A$37,INDIRECT("P"&amp;(MROUND(N($U$6),1)+20)))</f>
        <v>0</v>
      </c>
      <c r="O21" s="590" t="str">
        <f t="shared" ca="1" si="0"/>
        <v/>
      </c>
      <c r="P21" s="590">
        <f ca="1">INDIRECT("A"&amp;(20))</f>
        <v>0</v>
      </c>
      <c r="Q21" s="422"/>
    </row>
    <row r="22" spans="1:21">
      <c r="A22" s="596"/>
      <c r="B22" s="596"/>
      <c r="C22" s="596"/>
      <c r="D22" s="596"/>
      <c r="E22" s="596"/>
      <c r="F22" s="596"/>
      <c r="G22" s="596"/>
      <c r="H22" s="596"/>
      <c r="I22" s="596"/>
      <c r="J22" s="596"/>
      <c r="K22" s="596"/>
      <c r="L22" s="632">
        <v>9</v>
      </c>
      <c r="M22" s="595">
        <f>'В авансовый отчет'!O117</f>
        <v>0</v>
      </c>
      <c r="N22" s="590">
        <f ca="1">COUNTIF(Смета!$A$18:$A$37,INDIRECT("P"&amp;(MROUND(N($U$6),1)+21)))</f>
        <v>0</v>
      </c>
      <c r="O22" s="590" t="str">
        <f t="shared" ca="1" si="0"/>
        <v/>
      </c>
      <c r="P22" s="590">
        <f ca="1">INDIRECT("A"&amp;(21))</f>
        <v>0</v>
      </c>
      <c r="Q22" s="422"/>
    </row>
    <row r="23" spans="1:21">
      <c r="A23" s="596"/>
      <c r="B23" s="596"/>
      <c r="C23" s="596"/>
      <c r="D23" s="596"/>
      <c r="E23" s="596"/>
      <c r="F23" s="596"/>
      <c r="G23" s="596"/>
      <c r="H23" s="596"/>
      <c r="I23" s="596"/>
      <c r="J23" s="596"/>
      <c r="K23" s="596"/>
      <c r="L23" s="632">
        <v>10</v>
      </c>
      <c r="M23" s="595">
        <f>'В авансовый отчет'!O118</f>
        <v>0</v>
      </c>
      <c r="N23" s="590">
        <f ca="1">COUNTIF(Смета!$A$18:$A$37,INDIRECT("P"&amp;(MROUND(N($U$6),1)+22)))</f>
        <v>0</v>
      </c>
      <c r="O23" s="590" t="str">
        <f t="shared" ca="1" si="0"/>
        <v/>
      </c>
      <c r="P23" s="590">
        <f ca="1">INDIRECT("A"&amp;(22))</f>
        <v>0</v>
      </c>
      <c r="Q23" s="422"/>
    </row>
    <row r="24" spans="1:21">
      <c r="A24" s="596"/>
      <c r="B24" s="596"/>
      <c r="C24" s="596"/>
      <c r="D24" s="596"/>
      <c r="E24" s="596"/>
      <c r="F24" s="596"/>
      <c r="G24" s="596"/>
      <c r="H24" s="596"/>
      <c r="I24" s="596"/>
      <c r="J24" s="596"/>
      <c r="K24" s="596"/>
      <c r="L24" s="632">
        <v>11</v>
      </c>
      <c r="M24" s="595">
        <f>'В авансовый отчет'!O119</f>
        <v>0</v>
      </c>
      <c r="N24" s="590">
        <f ca="1">COUNTIF(Смета!$A$18:$A$37,INDIRECT("P"&amp;(MROUND(N($U$6),1)+23)))</f>
        <v>0</v>
      </c>
      <c r="O24" s="590" t="str">
        <f t="shared" ca="1" si="0"/>
        <v/>
      </c>
      <c r="P24" s="590">
        <f ca="1">INDIRECT("A"&amp;(23))</f>
        <v>0</v>
      </c>
      <c r="Q24" s="422"/>
    </row>
    <row r="25" spans="1:21">
      <c r="A25" s="596"/>
      <c r="B25" s="596"/>
      <c r="D25" s="596"/>
      <c r="E25" s="596"/>
      <c r="F25" s="596"/>
      <c r="G25" s="596"/>
      <c r="H25" s="596"/>
      <c r="I25" s="596"/>
      <c r="J25" s="596"/>
      <c r="K25" s="596"/>
      <c r="L25" s="632">
        <v>12</v>
      </c>
      <c r="M25" s="595">
        <f>'В авансовый отчет'!O120</f>
        <v>0</v>
      </c>
      <c r="N25" s="590">
        <f ca="1">COUNTIF(Смета!$A$18:$A$37,INDIRECT("P"&amp;(MROUND(N($U$6),1)+24)))</f>
        <v>0</v>
      </c>
      <c r="O25" s="590" t="str">
        <f t="shared" ca="1" si="0"/>
        <v/>
      </c>
      <c r="P25" s="590">
        <f ca="1">INDIRECT("A"&amp;(24))</f>
        <v>0</v>
      </c>
      <c r="Q25" s="422"/>
      <c r="U25" s="633" t="str">
        <f>'Настройки ТИК'!$C$14</f>
        <v>${mfin}</v>
      </c>
    </row>
    <row r="26" spans="1:21">
      <c r="A26" s="596"/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632">
        <v>13</v>
      </c>
      <c r="M26" s="595">
        <f>'В авансовый отчет'!O121</f>
        <v>0</v>
      </c>
      <c r="N26" s="590">
        <f ca="1">COUNTIF(Смета!$A$18:$A$37,INDIRECT("P"&amp;(MROUND(N($U$6),1)+25)))</f>
        <v>0</v>
      </c>
      <c r="O26" s="590" t="str">
        <f t="shared" ca="1" si="0"/>
        <v/>
      </c>
      <c r="P26" s="590">
        <f ca="1">INDIRECT("A"&amp;(25))</f>
        <v>0</v>
      </c>
      <c r="Q26" s="422"/>
    </row>
    <row r="27" spans="1:21">
      <c r="A27" s="596"/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632">
        <v>14</v>
      </c>
      <c r="M27" s="595">
        <f>'В авансовый отчет'!O122</f>
        <v>0</v>
      </c>
      <c r="N27" s="590">
        <f ca="1">COUNTIF(Смета!$A$18:$A$37,INDIRECT("P"&amp;(MROUND(N($U$6),1)+26)))</f>
        <v>0</v>
      </c>
      <c r="O27" s="590" t="str">
        <f t="shared" ca="1" si="0"/>
        <v/>
      </c>
      <c r="P27" s="590">
        <f ca="1">INDIRECT("A"&amp;(26))</f>
        <v>0</v>
      </c>
      <c r="Q27" s="422"/>
    </row>
    <row r="28" spans="1:21">
      <c r="A28" s="596"/>
      <c r="B28" s="596"/>
      <c r="C28" s="596"/>
      <c r="D28" s="596"/>
      <c r="E28" s="596"/>
      <c r="F28" s="596"/>
      <c r="G28" s="596"/>
      <c r="H28" s="596"/>
      <c r="I28" s="596"/>
      <c r="J28" s="596"/>
      <c r="K28" s="596"/>
      <c r="L28" s="632">
        <v>15</v>
      </c>
      <c r="M28" s="595">
        <f>'В авансовый отчет'!O123</f>
        <v>0</v>
      </c>
      <c r="N28" s="590">
        <f ca="1">COUNTIF(Смета!$A$18:$A$37,INDIRECT("P"&amp;(MROUND(N($U$6),1)+27)))</f>
        <v>0</v>
      </c>
      <c r="O28" s="590" t="str">
        <f t="shared" ca="1" si="0"/>
        <v/>
      </c>
      <c r="P28" s="590">
        <f ca="1">INDIRECT("A"&amp;(27))</f>
        <v>0</v>
      </c>
      <c r="Q28" s="422"/>
    </row>
    <row r="29" spans="1:21">
      <c r="A29" s="596"/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632">
        <v>16</v>
      </c>
      <c r="M29" s="595">
        <f>'В авансовый отчет'!O124</f>
        <v>0</v>
      </c>
      <c r="N29" s="590">
        <f ca="1">COUNTIF(Смета!$A$18:$A$37,INDIRECT("P"&amp;(MROUND(N($U$6),1)+28)))</f>
        <v>0</v>
      </c>
      <c r="O29" s="590" t="str">
        <f t="shared" ca="1" si="0"/>
        <v/>
      </c>
      <c r="P29" s="590">
        <f ca="1">INDIRECT("A"&amp;(28))</f>
        <v>0</v>
      </c>
      <c r="Q29" s="422"/>
    </row>
    <row r="30" spans="1:21">
      <c r="A30" s="596"/>
      <c r="B30" s="596"/>
      <c r="C30" s="596"/>
      <c r="D30" s="596"/>
      <c r="E30" s="596"/>
      <c r="F30" s="596"/>
      <c r="G30" s="596"/>
      <c r="H30" s="596"/>
      <c r="I30" s="596"/>
      <c r="J30" s="596"/>
      <c r="K30" s="596"/>
      <c r="L30" s="632">
        <v>17</v>
      </c>
      <c r="M30" s="595">
        <f>'В авансовый отчет'!O125</f>
        <v>0</v>
      </c>
      <c r="N30" s="590">
        <f ca="1">COUNTIF(Смета!$A$18:$A$37,INDIRECT("P"&amp;(MROUND(N($U$6),1)+29)))</f>
        <v>0</v>
      </c>
      <c r="O30" s="590" t="str">
        <f t="shared" ca="1" si="0"/>
        <v/>
      </c>
      <c r="P30" s="590">
        <f ca="1">INDIRECT("A"&amp;(29))</f>
        <v>0</v>
      </c>
      <c r="Q30" s="422"/>
    </row>
    <row r="31" spans="1:21">
      <c r="A31" s="596"/>
      <c r="B31" s="596"/>
      <c r="C31" s="596"/>
      <c r="D31" s="596"/>
      <c r="E31" s="596"/>
      <c r="F31" s="596"/>
      <c r="G31" s="596"/>
      <c r="H31" s="596"/>
      <c r="I31" s="596"/>
      <c r="J31" s="596"/>
      <c r="K31" s="596"/>
      <c r="L31" s="632">
        <v>18</v>
      </c>
      <c r="M31" s="595">
        <f>'В авансовый отчет'!O126</f>
        <v>0</v>
      </c>
      <c r="N31" s="590">
        <f ca="1">COUNTIF(Смета!$A$18:$A$37,INDIRECT("P"&amp;(MROUND(N($U$6),1)+30)))</f>
        <v>0</v>
      </c>
      <c r="O31" s="590" t="str">
        <f t="shared" ca="1" si="0"/>
        <v/>
      </c>
      <c r="P31" s="590">
        <f ca="1">INDIRECT("A"&amp;(30))</f>
        <v>0</v>
      </c>
      <c r="Q31" s="422"/>
    </row>
    <row r="32" spans="1:21">
      <c r="A32" s="596"/>
      <c r="B32" s="596"/>
      <c r="C32" s="596"/>
      <c r="D32" s="596"/>
      <c r="E32" s="596"/>
      <c r="F32" s="596"/>
      <c r="G32" s="596"/>
      <c r="H32" s="596"/>
      <c r="I32" s="596"/>
      <c r="J32" s="596"/>
      <c r="K32" s="596"/>
      <c r="L32" s="632">
        <v>19</v>
      </c>
      <c r="M32" s="595">
        <f>'В авансовый отчет'!O127</f>
        <v>0</v>
      </c>
      <c r="N32" s="590">
        <f ca="1">COUNTIF(Смета!$A$18:$A$37,INDIRECT("P"&amp;(MROUND(N($U$6),1)+31)))</f>
        <v>0</v>
      </c>
      <c r="O32" s="590" t="str">
        <f t="shared" ca="1" si="0"/>
        <v/>
      </c>
      <c r="P32" s="590">
        <f ca="1">INDIRECT("A"&amp;(31))</f>
        <v>0</v>
      </c>
      <c r="Q32" s="422"/>
    </row>
    <row r="33" spans="1:21">
      <c r="A33" s="596"/>
      <c r="B33" s="596"/>
      <c r="C33" s="596"/>
      <c r="D33" s="596"/>
      <c r="E33" s="596"/>
      <c r="F33" s="596"/>
      <c r="G33" s="596"/>
      <c r="H33" s="596"/>
      <c r="I33" s="596"/>
      <c r="J33" s="596"/>
      <c r="K33" s="596"/>
      <c r="L33" s="596"/>
      <c r="M33" s="596"/>
      <c r="N33" s="590">
        <f ca="1">COUNTIF(Смета!$A$18:$A$37,INDIRECT("P"&amp;(MROUND(N($U$6),1)+32)))</f>
        <v>0</v>
      </c>
      <c r="O33" s="590" t="str">
        <f t="shared" ca="1" si="0"/>
        <v/>
      </c>
      <c r="P33" s="590">
        <f ca="1">INDIRECT("A"&amp;(32))</f>
        <v>0</v>
      </c>
      <c r="U33" s="596">
        <v>1</v>
      </c>
    </row>
    <row r="34" spans="1:21">
      <c r="B34" s="596"/>
      <c r="C34" s="596"/>
      <c r="D34" s="596"/>
      <c r="E34" s="596"/>
      <c r="F34" s="596"/>
      <c r="G34" s="596"/>
      <c r="H34" s="596"/>
      <c r="I34" s="596"/>
      <c r="J34" s="596"/>
      <c r="K34" s="596"/>
      <c r="L34" s="596"/>
      <c r="M34" s="596"/>
      <c r="U34" s="242">
        <v>1</v>
      </c>
    </row>
    <row r="35" spans="1:21">
      <c r="A35" s="596"/>
      <c r="B35" s="596"/>
      <c r="C35" s="596"/>
      <c r="D35" s="596"/>
      <c r="E35" s="596"/>
      <c r="F35" s="596"/>
      <c r="G35" s="596"/>
      <c r="H35" s="596"/>
      <c r="I35" s="596"/>
      <c r="J35" s="596"/>
      <c r="K35" s="596"/>
      <c r="L35" s="596"/>
      <c r="M35" s="596"/>
    </row>
    <row r="36" spans="1:21">
      <c r="A36" s="596"/>
      <c r="B36" s="596"/>
      <c r="C36" s="596"/>
      <c r="D36" s="596"/>
      <c r="E36" s="596"/>
      <c r="F36" s="596"/>
      <c r="G36" s="596"/>
      <c r="H36" s="596"/>
      <c r="I36" s="596"/>
      <c r="J36" s="596"/>
      <c r="K36" s="596"/>
      <c r="L36" s="596"/>
      <c r="M36" s="596"/>
    </row>
    <row r="37" spans="1:21">
      <c r="A37" s="596"/>
      <c r="B37" s="596"/>
      <c r="C37" s="596"/>
      <c r="D37" s="596"/>
      <c r="E37" s="596"/>
      <c r="F37" s="596"/>
      <c r="G37" s="596"/>
      <c r="H37" s="596"/>
      <c r="I37" s="596"/>
      <c r="J37" s="596"/>
      <c r="K37" s="596"/>
      <c r="L37" s="596"/>
      <c r="M37" s="596"/>
    </row>
    <row r="38" spans="1:21">
      <c r="A38" s="596"/>
      <c r="B38" s="596"/>
      <c r="C38" s="596"/>
      <c r="D38" s="596"/>
      <c r="E38" s="596"/>
      <c r="F38" s="596"/>
      <c r="G38" s="596"/>
      <c r="H38" s="596"/>
      <c r="I38" s="596"/>
      <c r="J38" s="596"/>
      <c r="K38" s="596"/>
      <c r="L38" s="596"/>
      <c r="M38" s="596"/>
    </row>
    <row r="39" spans="1:21">
      <c r="A39" s="596"/>
      <c r="B39" s="596"/>
      <c r="C39" s="596"/>
      <c r="D39" s="596"/>
      <c r="E39" s="596"/>
      <c r="F39" s="596"/>
      <c r="G39" s="596"/>
      <c r="H39" s="596"/>
      <c r="I39" s="596"/>
      <c r="J39" s="596"/>
      <c r="K39" s="596"/>
      <c r="L39" s="596"/>
      <c r="M39" s="596"/>
    </row>
    <row r="40" spans="1:21">
      <c r="A40" s="596"/>
      <c r="B40" s="596"/>
      <c r="C40" s="596"/>
      <c r="D40" s="596"/>
      <c r="E40" s="596"/>
      <c r="F40" s="596"/>
      <c r="G40" s="596"/>
      <c r="H40" s="596"/>
      <c r="I40" s="596"/>
      <c r="J40" s="596"/>
      <c r="K40" s="596"/>
      <c r="L40" s="596"/>
      <c r="M40" s="596"/>
    </row>
    <row r="41" spans="1:21">
      <c r="A41" s="596"/>
      <c r="B41" s="596"/>
      <c r="C41" s="596"/>
      <c r="D41" s="596"/>
      <c r="E41" s="596"/>
      <c r="F41" s="596"/>
      <c r="G41" s="596"/>
      <c r="H41" s="596"/>
      <c r="I41" s="596"/>
      <c r="J41" s="596"/>
      <c r="K41" s="596"/>
      <c r="L41" s="596"/>
      <c r="M41" s="596"/>
    </row>
    <row r="42" spans="1:21">
      <c r="A42" s="596"/>
      <c r="B42" s="596"/>
      <c r="C42" s="596"/>
      <c r="D42" s="596"/>
      <c r="E42" s="596"/>
      <c r="F42" s="596"/>
      <c r="G42" s="596"/>
      <c r="H42" s="596"/>
      <c r="I42" s="596"/>
      <c r="J42" s="596"/>
      <c r="K42" s="596"/>
      <c r="L42" s="596"/>
      <c r="M42" s="596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9378" priority="13" stopIfTrue="1">
      <formula>IF($K13&gt;$J13,TRUE,FALSE)</formula>
    </cfRule>
  </conditionalFormatting>
  <conditionalFormatting sqref="J13:K32">
    <cfRule type="expression" dxfId="9377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99" zoomScaleNormal="100" zoomScaleSheetLayoutView="100" workbookViewId="0">
      <selection activeCell="CC109" sqref="CC109:CO109"/>
    </sheetView>
  </sheetViews>
  <sheetFormatPr defaultColWidth="10.85546875" defaultRowHeight="15.75"/>
  <cols>
    <col min="1" max="46" width="0.85546875" style="155" customWidth="1"/>
    <col min="47" max="47" width="4" style="155" customWidth="1"/>
    <col min="48" max="160" width="0.85546875" style="155" customWidth="1"/>
    <col min="161" max="164" width="10.85546875" style="155" hidden="1" customWidth="1"/>
    <col min="165" max="165" width="0" style="155" hidden="1" customWidth="1"/>
    <col min="166" max="16384" width="10.85546875" style="155"/>
  </cols>
  <sheetData>
    <row r="1" spans="1:163" s="255" customFormat="1" ht="12.75" customHeight="1"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345"/>
      <c r="DG1" s="1345"/>
      <c r="DH1" s="1345"/>
      <c r="DI1" s="1345"/>
      <c r="DJ1" s="1345"/>
      <c r="DK1" s="1345"/>
      <c r="DL1" s="1345"/>
      <c r="DM1" s="1345"/>
      <c r="DN1" s="1345"/>
      <c r="DO1" s="1345"/>
      <c r="DP1" s="1345"/>
      <c r="DQ1" s="1345"/>
      <c r="DR1" s="1345"/>
      <c r="DS1" s="1345"/>
      <c r="DT1" s="1345"/>
      <c r="DU1" s="1345"/>
      <c r="DV1" s="1345"/>
      <c r="DW1" s="1345"/>
      <c r="DX1" s="1345"/>
      <c r="DY1" s="1345"/>
      <c r="DZ1" s="1345"/>
      <c r="EA1" s="1345"/>
      <c r="EB1" s="1345"/>
      <c r="EC1" s="1345"/>
      <c r="ED1" s="1345"/>
      <c r="EE1" s="1345"/>
      <c r="EF1" s="1345"/>
      <c r="EG1" s="1345"/>
      <c r="EH1" s="1345"/>
      <c r="EI1" s="1345"/>
      <c r="EJ1" s="1345"/>
      <c r="EK1" s="1345"/>
      <c r="EL1" s="1345"/>
      <c r="EM1" s="1345"/>
      <c r="EN1" s="1345"/>
      <c r="EO1" s="1345"/>
      <c r="EP1" s="1345"/>
      <c r="EQ1" s="1345"/>
      <c r="ER1" s="1345"/>
      <c r="ES1" s="1345"/>
      <c r="ET1" s="1345"/>
      <c r="EU1" s="1345"/>
      <c r="EV1" s="1345"/>
      <c r="EW1" s="1345"/>
      <c r="EX1" s="1345"/>
      <c r="EY1" s="1345"/>
      <c r="EZ1" s="1345"/>
      <c r="FA1" s="1345"/>
      <c r="FB1" s="1345"/>
      <c r="FC1" s="1345"/>
      <c r="FD1" s="1345"/>
    </row>
    <row r="2" spans="1:163" s="255" customFormat="1" ht="12.75" customHeight="1"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346"/>
      <c r="DG2" s="1346"/>
      <c r="DH2" s="1346"/>
      <c r="DI2" s="1346"/>
      <c r="DJ2" s="1346"/>
      <c r="DK2" s="1346"/>
      <c r="DL2" s="1346"/>
      <c r="DM2" s="1346"/>
      <c r="DN2" s="1346"/>
      <c r="DO2" s="1346"/>
      <c r="DP2" s="1346"/>
      <c r="DQ2" s="1346"/>
      <c r="DR2" s="1346"/>
      <c r="DS2" s="1346"/>
      <c r="DT2" s="1346"/>
      <c r="DU2" s="1346"/>
      <c r="DV2" s="1346"/>
      <c r="DW2" s="1346"/>
      <c r="DX2" s="1346"/>
      <c r="DY2" s="1346"/>
      <c r="DZ2" s="1346"/>
      <c r="EA2" s="1346"/>
      <c r="EB2" s="1346"/>
      <c r="EC2" s="1346"/>
      <c r="ED2" s="1346"/>
      <c r="EE2" s="1346"/>
      <c r="EF2" s="1346"/>
      <c r="EG2" s="1346"/>
      <c r="EH2" s="1346"/>
      <c r="EI2" s="1346"/>
      <c r="EJ2" s="1346"/>
      <c r="EK2" s="1346"/>
      <c r="EL2" s="1346"/>
      <c r="EM2" s="1346"/>
      <c r="EN2" s="1346"/>
      <c r="EO2" s="1346"/>
      <c r="EP2" s="1346"/>
      <c r="EQ2" s="1346"/>
      <c r="ER2" s="1346"/>
      <c r="ES2" s="1346"/>
      <c r="ET2" s="1346"/>
      <c r="EU2" s="1346"/>
      <c r="EV2" s="1346"/>
      <c r="EW2" s="1346"/>
      <c r="EX2" s="1346"/>
      <c r="EY2" s="1346"/>
      <c r="EZ2" s="1346"/>
      <c r="FA2" s="1346"/>
      <c r="FB2" s="1346"/>
      <c r="FC2" s="1346"/>
      <c r="FD2" s="1346"/>
    </row>
    <row r="3" spans="1:163">
      <c r="CP3" s="1347"/>
      <c r="CQ3" s="1347"/>
      <c r="CR3" s="1347"/>
      <c r="CS3" s="1347"/>
      <c r="CT3" s="1347"/>
      <c r="CU3" s="1347"/>
      <c r="CV3" s="1347"/>
      <c r="CW3" s="1347"/>
      <c r="CX3" s="1347"/>
      <c r="CY3" s="1347"/>
      <c r="CZ3" s="1347"/>
      <c r="DA3" s="1347"/>
      <c r="DB3" s="1347"/>
      <c r="DC3" s="1347"/>
      <c r="DD3" s="1347"/>
      <c r="DE3" s="1347"/>
      <c r="DF3" s="1347"/>
      <c r="DG3" s="1347"/>
      <c r="DH3" s="1347"/>
      <c r="DI3" s="1347"/>
      <c r="DJ3" s="1347"/>
      <c r="DK3" s="1347"/>
      <c r="DL3" s="1347"/>
      <c r="DM3" s="1347"/>
      <c r="DN3" s="1347"/>
      <c r="DO3" s="1347"/>
      <c r="DP3" s="1347"/>
      <c r="DQ3" s="1347"/>
      <c r="DR3" s="1347"/>
      <c r="DS3" s="1347"/>
      <c r="DT3" s="1347"/>
      <c r="DU3" s="1347"/>
      <c r="DV3" s="1347"/>
      <c r="DW3" s="1347"/>
      <c r="DX3" s="1347"/>
      <c r="DY3" s="1347"/>
      <c r="DZ3" s="1347"/>
      <c r="EA3" s="1347"/>
      <c r="EB3" s="1347"/>
      <c r="EC3" s="1347"/>
      <c r="ED3" s="1347"/>
      <c r="EE3" s="1347"/>
      <c r="EF3" s="1347"/>
      <c r="EG3" s="1347"/>
      <c r="EH3" s="1347"/>
      <c r="EI3" s="1347"/>
      <c r="EJ3" s="1347"/>
      <c r="EK3" s="1347"/>
      <c r="EL3" s="1347"/>
      <c r="EM3" s="1347"/>
      <c r="EN3" s="1347"/>
      <c r="EO3" s="1347"/>
      <c r="EP3" s="1347"/>
      <c r="EQ3" s="1347"/>
      <c r="ER3" s="1347"/>
      <c r="ES3" s="1347"/>
      <c r="ET3" s="1347"/>
      <c r="EU3" s="1347"/>
      <c r="EV3" s="1347"/>
      <c r="EW3" s="1347"/>
      <c r="EX3" s="1347"/>
      <c r="EY3" s="1347"/>
      <c r="EZ3" s="1347"/>
      <c r="FA3" s="1347"/>
      <c r="FB3" s="1347"/>
      <c r="FC3" s="1347"/>
      <c r="FD3" s="1347"/>
    </row>
    <row r="4" spans="1:163">
      <c r="A4" s="563"/>
    </row>
    <row r="6" spans="1:163" ht="16.5">
      <c r="A6" s="1348" t="s">
        <v>280</v>
      </c>
      <c r="B6" s="1348"/>
      <c r="C6" s="1348"/>
      <c r="D6" s="1348"/>
      <c r="E6" s="1348"/>
      <c r="F6" s="1348"/>
      <c r="G6" s="1348"/>
      <c r="H6" s="1348"/>
      <c r="I6" s="1348"/>
      <c r="J6" s="1348"/>
      <c r="K6" s="1348"/>
      <c r="L6" s="1348"/>
      <c r="M6" s="1348"/>
      <c r="N6" s="1348"/>
      <c r="O6" s="1348"/>
      <c r="P6" s="1348"/>
      <c r="Q6" s="1348"/>
      <c r="R6" s="1348"/>
      <c r="S6" s="1348"/>
      <c r="T6" s="1348"/>
      <c r="U6" s="1348"/>
      <c r="V6" s="1348"/>
      <c r="W6" s="1348"/>
      <c r="X6" s="1348"/>
      <c r="Y6" s="1348"/>
      <c r="Z6" s="1348"/>
      <c r="AA6" s="1348"/>
      <c r="AB6" s="1348"/>
      <c r="AC6" s="1348"/>
      <c r="AD6" s="1348"/>
      <c r="AE6" s="1348"/>
      <c r="AF6" s="1348"/>
      <c r="AG6" s="1348"/>
      <c r="AH6" s="1348"/>
      <c r="AI6" s="1348"/>
      <c r="AJ6" s="1348"/>
      <c r="AK6" s="1348"/>
      <c r="AL6" s="1348"/>
      <c r="AM6" s="1348"/>
      <c r="AN6" s="1348"/>
      <c r="AO6" s="1348"/>
      <c r="AP6" s="1348"/>
      <c r="AQ6" s="1348"/>
      <c r="AR6" s="1348"/>
      <c r="AS6" s="1348"/>
      <c r="AT6" s="1348"/>
      <c r="AU6" s="1348"/>
      <c r="AV6" s="1348"/>
      <c r="AW6" s="1348"/>
      <c r="AX6" s="1348"/>
      <c r="AY6" s="1348"/>
      <c r="AZ6" s="1348"/>
      <c r="BA6" s="1348"/>
      <c r="BB6" s="1348"/>
      <c r="BC6" s="1348"/>
      <c r="BD6" s="1348"/>
      <c r="BE6" s="1348"/>
      <c r="BF6" s="1348"/>
      <c r="BG6" s="1348"/>
      <c r="BH6" s="1348"/>
      <c r="BI6" s="1348"/>
      <c r="BJ6" s="1348"/>
      <c r="BK6" s="1348"/>
      <c r="BL6" s="1348"/>
      <c r="BM6" s="1348"/>
      <c r="BN6" s="1348"/>
      <c r="BO6" s="1348"/>
      <c r="BP6" s="1348"/>
      <c r="BQ6" s="1348"/>
      <c r="BR6" s="1348"/>
      <c r="BS6" s="1348"/>
      <c r="BT6" s="1348"/>
      <c r="BU6" s="1348"/>
      <c r="BV6" s="1348"/>
      <c r="BW6" s="1348"/>
      <c r="BX6" s="1348"/>
      <c r="BY6" s="1348"/>
      <c r="BZ6" s="1348"/>
      <c r="CA6" s="1348"/>
      <c r="CB6" s="1348"/>
      <c r="CC6" s="1348"/>
      <c r="CD6" s="1348"/>
      <c r="CE6" s="1348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348"/>
      <c r="CT6" s="1348"/>
      <c r="CU6" s="1348"/>
      <c r="CV6" s="1348"/>
      <c r="CW6" s="1348"/>
      <c r="CX6" s="1348"/>
      <c r="CY6" s="1348"/>
      <c r="CZ6" s="1348"/>
      <c r="DA6" s="1348"/>
      <c r="DB6" s="1348"/>
      <c r="DC6" s="1348"/>
      <c r="DD6" s="1348"/>
      <c r="DE6" s="1348"/>
      <c r="DF6" s="1348"/>
      <c r="DG6" s="1348"/>
      <c r="DH6" s="1348"/>
      <c r="DI6" s="1348"/>
      <c r="DJ6" s="1348"/>
      <c r="DK6" s="1348"/>
      <c r="DL6" s="1348"/>
      <c r="DM6" s="1348"/>
      <c r="DN6" s="1348"/>
      <c r="DO6" s="1348"/>
      <c r="DP6" s="1348"/>
      <c r="DQ6" s="1348"/>
      <c r="DR6" s="1348"/>
      <c r="DS6" s="1348"/>
      <c r="DT6" s="1348"/>
      <c r="DU6" s="1348"/>
      <c r="DV6" s="1348"/>
      <c r="DW6" s="1348"/>
      <c r="DX6" s="1348"/>
      <c r="DY6" s="1348"/>
      <c r="DZ6" s="1348"/>
      <c r="EA6" s="1348"/>
      <c r="EB6" s="1348"/>
      <c r="EC6" s="1348"/>
      <c r="ED6" s="1348"/>
      <c r="EE6" s="1348"/>
      <c r="EF6" s="1348"/>
      <c r="EG6" s="1348"/>
      <c r="EH6" s="1348"/>
      <c r="EI6" s="1348"/>
      <c r="EJ6" s="1348"/>
      <c r="EK6" s="1348"/>
      <c r="EL6" s="1348"/>
      <c r="EM6" s="1348"/>
      <c r="EN6" s="1348"/>
      <c r="EO6" s="1348"/>
      <c r="EP6" s="1348"/>
      <c r="EQ6" s="1348"/>
      <c r="ER6" s="1348"/>
      <c r="ES6" s="1348"/>
      <c r="ET6" s="1348"/>
      <c r="EU6" s="1348"/>
      <c r="EV6" s="1348"/>
      <c r="EW6" s="1348"/>
      <c r="EX6" s="1348"/>
      <c r="EY6" s="1348"/>
      <c r="EZ6" s="1348"/>
      <c r="FA6" s="1348"/>
      <c r="FB6" s="1348"/>
      <c r="FC6" s="1348"/>
      <c r="FD6" s="1348"/>
    </row>
    <row r="7" spans="1:163" ht="16.5" customHeight="1">
      <c r="A7" s="1349" t="s">
        <v>458</v>
      </c>
      <c r="B7" s="1349"/>
      <c r="C7" s="1349"/>
      <c r="D7" s="1349"/>
      <c r="E7" s="1349"/>
      <c r="F7" s="1349"/>
      <c r="G7" s="1349"/>
      <c r="H7" s="1349"/>
      <c r="I7" s="1349"/>
      <c r="J7" s="1349"/>
      <c r="K7" s="1349"/>
      <c r="L7" s="1349"/>
      <c r="M7" s="1349"/>
      <c r="N7" s="1349"/>
      <c r="O7" s="1349"/>
      <c r="P7" s="1349"/>
      <c r="Q7" s="1349"/>
      <c r="R7" s="1349"/>
      <c r="S7" s="1349"/>
      <c r="T7" s="1349"/>
      <c r="U7" s="1349"/>
      <c r="V7" s="1349"/>
      <c r="W7" s="1349"/>
      <c r="X7" s="1349"/>
      <c r="Y7" s="1349"/>
      <c r="Z7" s="1349"/>
      <c r="AA7" s="1349"/>
      <c r="AB7" s="1349"/>
      <c r="AC7" s="1349"/>
      <c r="AD7" s="1349"/>
      <c r="AE7" s="1349"/>
      <c r="AF7" s="1349"/>
      <c r="AG7" s="1349"/>
      <c r="AH7" s="1349"/>
      <c r="AI7" s="1349"/>
      <c r="AJ7" s="1349"/>
      <c r="AK7" s="1349"/>
      <c r="AL7" s="1349"/>
      <c r="AM7" s="1349"/>
      <c r="AN7" s="1349"/>
      <c r="AO7" s="1349"/>
      <c r="AP7" s="1349"/>
      <c r="AQ7" s="1349"/>
      <c r="AR7" s="1349"/>
      <c r="AS7" s="1349"/>
      <c r="AT7" s="1349"/>
      <c r="AU7" s="1349"/>
      <c r="AV7" s="1349"/>
      <c r="AW7" s="1349"/>
      <c r="AX7" s="1349"/>
      <c r="AY7" s="1349"/>
      <c r="AZ7" s="1349"/>
      <c r="BA7" s="1349"/>
      <c r="BB7" s="1349"/>
      <c r="BC7" s="1349"/>
      <c r="BD7" s="1349"/>
      <c r="BE7" s="1349"/>
      <c r="BF7" s="1349"/>
      <c r="BG7" s="1349"/>
      <c r="BH7" s="1349"/>
      <c r="BI7" s="1349"/>
      <c r="BJ7" s="1349"/>
      <c r="BK7" s="1349"/>
      <c r="BL7" s="1349"/>
      <c r="BM7" s="1349"/>
      <c r="BN7" s="1349"/>
      <c r="BO7" s="1349"/>
      <c r="BP7" s="1349"/>
      <c r="BQ7" s="1349"/>
      <c r="BR7" s="1349"/>
      <c r="BS7" s="1349"/>
      <c r="BT7" s="1349"/>
      <c r="BU7" s="1349"/>
      <c r="BV7" s="1349"/>
      <c r="BW7" s="1349"/>
      <c r="BX7" s="1349"/>
      <c r="BY7" s="1349"/>
      <c r="BZ7" s="1349"/>
      <c r="CA7" s="1349"/>
      <c r="CB7" s="1349"/>
      <c r="CC7" s="1349"/>
      <c r="CD7" s="1349"/>
      <c r="CE7" s="1349"/>
      <c r="CF7" s="1349"/>
      <c r="CG7" s="1349"/>
      <c r="CH7" s="1349"/>
      <c r="CI7" s="1349"/>
      <c r="CJ7" s="1349"/>
      <c r="CK7" s="1349"/>
      <c r="CL7" s="1350"/>
      <c r="CM7" s="1350"/>
      <c r="CN7" s="1350"/>
      <c r="CO7" s="1350"/>
      <c r="CP7" s="1350"/>
      <c r="CQ7" s="1350"/>
      <c r="CR7" s="1350"/>
      <c r="CS7" s="1350"/>
      <c r="CT7" s="1350"/>
      <c r="CU7" s="1350"/>
      <c r="CV7" s="1350"/>
      <c r="CW7" s="1350"/>
      <c r="CX7" s="1350"/>
      <c r="CY7" s="1350"/>
      <c r="CZ7" s="1350"/>
      <c r="DA7" s="1350"/>
      <c r="DB7" s="1350"/>
      <c r="DC7" s="1350"/>
      <c r="DD7" s="1350"/>
      <c r="DE7" s="1350"/>
      <c r="DF7" s="1350"/>
      <c r="DG7" s="1350"/>
      <c r="DH7" s="1350"/>
      <c r="DI7" s="1350"/>
      <c r="DJ7" s="1350"/>
      <c r="DK7" s="1350"/>
      <c r="DL7" s="1350"/>
      <c r="DM7" s="1350"/>
      <c r="DN7" s="1350"/>
      <c r="DO7" s="1350"/>
      <c r="DP7" s="1350"/>
      <c r="DQ7" s="1350"/>
      <c r="DR7" s="1350"/>
      <c r="DS7" s="1350"/>
      <c r="DT7" s="1350"/>
      <c r="DU7" s="1350"/>
      <c r="DV7" s="1350"/>
      <c r="DW7" s="1350"/>
      <c r="DX7" s="1350"/>
      <c r="DY7" s="1350"/>
      <c r="DZ7" s="1350"/>
      <c r="EA7" s="1350"/>
      <c r="EB7" s="1350"/>
      <c r="EC7" s="1350"/>
      <c r="ED7" s="1350"/>
      <c r="EE7" s="1350"/>
      <c r="EF7" s="1350"/>
      <c r="EG7" s="1350"/>
      <c r="EH7" s="1350"/>
      <c r="EI7" s="1350"/>
      <c r="EJ7" s="1350"/>
      <c r="EK7" s="1350"/>
      <c r="EL7" s="1350"/>
      <c r="EM7" s="1350"/>
      <c r="EN7" s="1350"/>
      <c r="EO7" s="1350"/>
      <c r="EP7" s="1350"/>
      <c r="EQ7" s="1350"/>
      <c r="ER7" s="1350"/>
      <c r="ES7" s="1350"/>
      <c r="ET7" s="1350"/>
      <c r="EU7" s="1350"/>
      <c r="EV7" s="1350"/>
      <c r="EW7" s="1350"/>
      <c r="EX7" s="1350"/>
      <c r="EY7" s="1350"/>
      <c r="EZ7" s="1350"/>
      <c r="FA7" s="1350"/>
      <c r="FB7" s="1350"/>
      <c r="FC7" s="1350"/>
      <c r="FD7" s="1350"/>
    </row>
    <row r="8" spans="1:163" ht="16.5" customHeight="1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6"/>
      <c r="BO8" s="156"/>
      <c r="BP8" s="156"/>
      <c r="BQ8" s="156"/>
      <c r="BR8" s="156"/>
      <c r="BS8" s="156"/>
      <c r="BT8" s="156"/>
      <c r="BU8" s="156"/>
      <c r="BV8" s="156"/>
      <c r="BW8" s="156"/>
      <c r="BX8" s="156"/>
      <c r="BY8" s="156"/>
      <c r="BZ8" s="156"/>
      <c r="CA8" s="156"/>
      <c r="CB8" s="156"/>
      <c r="CC8" s="156"/>
      <c r="CD8" s="156"/>
      <c r="CE8" s="156"/>
      <c r="CF8" s="156"/>
      <c r="CG8" s="156"/>
      <c r="CH8" s="156"/>
      <c r="CI8" s="156"/>
      <c r="CJ8" s="156"/>
      <c r="CK8" s="156"/>
      <c r="CL8" s="1344" t="s">
        <v>491</v>
      </c>
      <c r="CM8" s="1344"/>
      <c r="CN8" s="1344"/>
      <c r="CO8" s="1344"/>
      <c r="CP8" s="1344"/>
      <c r="CQ8" s="1344"/>
      <c r="CR8" s="1344"/>
      <c r="CS8" s="1344"/>
      <c r="CT8" s="1344"/>
      <c r="CU8" s="1344"/>
      <c r="CV8" s="1344"/>
      <c r="CW8" s="1344"/>
      <c r="CX8" s="1344"/>
      <c r="CY8" s="1344"/>
      <c r="CZ8" s="1344"/>
      <c r="DA8" s="1344"/>
      <c r="DB8" s="1344"/>
      <c r="DC8" s="1344"/>
      <c r="DD8" s="1344"/>
      <c r="DE8" s="1344"/>
      <c r="DF8" s="1344"/>
      <c r="DG8" s="1344"/>
      <c r="DH8" s="1344"/>
      <c r="DI8" s="1344"/>
      <c r="DJ8" s="1344"/>
      <c r="DK8" s="1344"/>
      <c r="DL8" s="1344"/>
      <c r="DM8" s="1344"/>
      <c r="DN8" s="1344"/>
      <c r="DO8" s="1344"/>
      <c r="DP8" s="1344"/>
      <c r="DQ8" s="1344"/>
      <c r="DR8" s="1344"/>
      <c r="DS8" s="1344"/>
      <c r="DT8" s="1344"/>
      <c r="DU8" s="1344"/>
      <c r="DV8" s="1344"/>
      <c r="DW8" s="1344"/>
      <c r="DX8" s="1344"/>
      <c r="DY8" s="1344"/>
      <c r="DZ8" s="1344"/>
      <c r="EA8" s="1344"/>
      <c r="EB8" s="1344"/>
      <c r="EC8" s="1344"/>
      <c r="ED8" s="1344"/>
      <c r="EE8" s="1344"/>
      <c r="EF8" s="1344"/>
      <c r="EG8" s="1344"/>
      <c r="EH8" s="1344"/>
      <c r="EI8" s="1344"/>
      <c r="EJ8" s="1344"/>
      <c r="EK8" s="1344"/>
      <c r="EL8" s="1344"/>
      <c r="EM8" s="1344"/>
      <c r="EN8" s="1344"/>
      <c r="EO8" s="1344"/>
      <c r="EP8" s="1344"/>
      <c r="EQ8" s="1344"/>
      <c r="ER8" s="1344"/>
      <c r="ES8" s="1344"/>
      <c r="ET8" s="1344"/>
      <c r="EU8" s="1344"/>
      <c r="EV8" s="1344"/>
      <c r="EW8" s="1344"/>
      <c r="EX8" s="1344"/>
      <c r="EY8" s="1344"/>
      <c r="EZ8" s="1344"/>
      <c r="FA8" s="1344"/>
      <c r="FB8" s="1344"/>
      <c r="FC8" s="1344"/>
      <c r="FD8" s="1344"/>
    </row>
    <row r="9" spans="1:163" ht="16.5">
      <c r="A9" s="1528" t="s">
        <v>465</v>
      </c>
      <c r="B9" s="1528"/>
      <c r="C9" s="1528"/>
      <c r="D9" s="1528"/>
      <c r="E9" s="1528"/>
      <c r="F9" s="1528"/>
      <c r="G9" s="1528"/>
      <c r="H9" s="1528"/>
      <c r="I9" s="1528"/>
      <c r="J9" s="1528"/>
      <c r="K9" s="1528"/>
      <c r="L9" s="1528"/>
      <c r="M9" s="1528"/>
      <c r="N9" s="1528"/>
      <c r="O9" s="1528"/>
      <c r="P9" s="1528"/>
      <c r="Q9" s="1528"/>
      <c r="R9" s="1528"/>
      <c r="S9" s="1528"/>
      <c r="T9" s="1528"/>
      <c r="U9" s="1528"/>
      <c r="V9" s="1528"/>
      <c r="W9" s="1528"/>
      <c r="X9" s="1528"/>
      <c r="Y9" s="1528"/>
      <c r="Z9" s="1528"/>
      <c r="AA9" s="1528"/>
      <c r="AB9" s="1528"/>
      <c r="AC9" s="1528"/>
      <c r="AD9" s="1528"/>
      <c r="AE9" s="1528"/>
      <c r="AF9" s="1528"/>
      <c r="AG9" s="1528"/>
      <c r="AH9" s="1528"/>
      <c r="AI9" s="1528"/>
      <c r="AJ9" s="1528"/>
      <c r="AK9" s="1528"/>
      <c r="AL9" s="1528"/>
      <c r="AM9" s="1528"/>
      <c r="AN9" s="1528"/>
      <c r="AO9" s="1528"/>
      <c r="AP9" s="1528"/>
      <c r="AQ9" s="1528"/>
      <c r="AR9" s="1528"/>
      <c r="AS9" s="1528"/>
      <c r="AT9" s="1528"/>
      <c r="AU9" s="1528"/>
      <c r="AV9" s="1528"/>
      <c r="AW9" s="1528"/>
      <c r="AX9" s="1528"/>
      <c r="AY9" s="1528"/>
      <c r="AZ9" s="1528"/>
      <c r="BA9" s="1528"/>
      <c r="BB9" s="1528"/>
      <c r="BC9" s="1528"/>
      <c r="BD9" s="1528"/>
      <c r="BE9" s="1528"/>
      <c r="BF9" s="1528"/>
      <c r="BG9" s="1528"/>
      <c r="BH9" s="1528"/>
      <c r="BI9" s="1528"/>
      <c r="BJ9" s="1528"/>
      <c r="BK9" s="1528"/>
      <c r="BL9" s="1528"/>
      <c r="BM9" s="1528"/>
      <c r="BN9" s="1528"/>
      <c r="BO9" s="1528"/>
      <c r="BP9" s="1528"/>
      <c r="BQ9" s="1528"/>
      <c r="BR9" s="1528"/>
      <c r="BS9" s="1528"/>
      <c r="BT9" s="1528"/>
      <c r="BU9" s="1528"/>
      <c r="BV9" s="1528"/>
      <c r="BW9" s="1528"/>
      <c r="BX9" s="1528"/>
      <c r="BY9" s="1528"/>
      <c r="BZ9" s="1528"/>
      <c r="CA9" s="1528"/>
      <c r="CB9" s="1528"/>
      <c r="CC9" s="1528"/>
      <c r="CD9" s="1528"/>
      <c r="CE9" s="1528"/>
      <c r="CF9" s="1528"/>
      <c r="CG9" s="1528"/>
      <c r="CH9" s="1528"/>
      <c r="CI9" s="1528"/>
      <c r="CJ9" s="1528"/>
      <c r="CK9" s="1528"/>
      <c r="CL9" s="1528"/>
      <c r="CM9" s="1528"/>
      <c r="CN9" s="1528"/>
      <c r="CO9" s="1528"/>
      <c r="CP9" s="1528"/>
      <c r="CQ9" s="1528"/>
      <c r="CR9" s="1528"/>
      <c r="CS9" s="1528"/>
      <c r="CT9" s="1528"/>
      <c r="CU9" s="1528"/>
      <c r="CV9" s="1528"/>
      <c r="CW9" s="1528"/>
      <c r="CX9" s="1528"/>
      <c r="CY9" s="1528"/>
      <c r="CZ9" s="1528"/>
      <c r="DA9" s="1528"/>
      <c r="DB9" s="1528"/>
      <c r="DC9" s="1528"/>
      <c r="DD9" s="1528"/>
      <c r="DE9" s="1528"/>
      <c r="DF9" s="1528"/>
      <c r="DG9" s="1528"/>
      <c r="DH9" s="1528"/>
      <c r="DI9" s="1528"/>
      <c r="DJ9" s="1528"/>
      <c r="DK9" s="1528"/>
      <c r="DL9" s="1528"/>
      <c r="DM9" s="1528"/>
      <c r="DN9" s="1528"/>
      <c r="DO9" s="1528"/>
      <c r="DP9" s="1528"/>
      <c r="DQ9" s="1528"/>
      <c r="DR9" s="1528"/>
      <c r="DS9" s="1528"/>
      <c r="DT9" s="1528"/>
      <c r="DU9" s="1528"/>
      <c r="DV9" s="1528"/>
      <c r="DW9" s="1528"/>
      <c r="DX9" s="1528"/>
      <c r="DY9" s="1528"/>
      <c r="DZ9" s="1528"/>
      <c r="EA9" s="1528"/>
      <c r="EB9" s="1528"/>
      <c r="EC9" s="1528"/>
      <c r="ED9" s="1528"/>
      <c r="EE9" s="1528"/>
      <c r="EF9" s="1528"/>
      <c r="EG9" s="1528"/>
      <c r="EH9" s="1528"/>
      <c r="EI9" s="1528"/>
      <c r="EJ9" s="1528"/>
      <c r="EK9" s="1528"/>
      <c r="EL9" s="1528"/>
      <c r="EM9" s="1528"/>
      <c r="EN9" s="1528"/>
      <c r="EO9" s="1528"/>
      <c r="EP9" s="1528"/>
      <c r="EQ9" s="1528"/>
      <c r="ER9" s="1528"/>
      <c r="ES9" s="1528"/>
      <c r="ET9" s="1528"/>
      <c r="EU9" s="1528"/>
      <c r="EV9" s="1528"/>
      <c r="EW9" s="1528"/>
      <c r="EX9" s="1528"/>
      <c r="EY9" s="1528"/>
      <c r="EZ9" s="1528"/>
      <c r="FA9" s="1528"/>
      <c r="FB9" s="1528"/>
      <c r="FC9" s="1528"/>
      <c r="FD9" s="1528"/>
    </row>
    <row r="10" spans="1:163" ht="6" customHeight="1">
      <c r="A10" s="154" t="s">
        <v>281</v>
      </c>
    </row>
    <row r="11" spans="1:163" ht="15.75" customHeight="1" thickBot="1">
      <c r="EQ11" s="1379" t="s">
        <v>182</v>
      </c>
      <c r="ER11" s="1380"/>
      <c r="ES11" s="1380"/>
      <c r="ET11" s="1380"/>
      <c r="EU11" s="1380"/>
      <c r="EV11" s="1380"/>
      <c r="EW11" s="1380"/>
      <c r="EX11" s="1380"/>
      <c r="EY11" s="1380"/>
      <c r="EZ11" s="1380"/>
      <c r="FA11" s="1380"/>
      <c r="FB11" s="1380"/>
      <c r="FC11" s="1380"/>
      <c r="FD11" s="1381"/>
    </row>
    <row r="12" spans="1:163" ht="25.5" customHeight="1">
      <c r="AT12" s="1395" t="s">
        <v>282</v>
      </c>
      <c r="AU12" s="1395"/>
      <c r="AV12" s="1395"/>
      <c r="AW12" s="1395"/>
      <c r="AX12" s="1395"/>
      <c r="AY12" s="1395"/>
      <c r="AZ12" s="1395"/>
      <c r="BA12" s="1395"/>
      <c r="BB12" s="1395"/>
      <c r="BC12" s="1395"/>
      <c r="BD12" s="1395"/>
      <c r="BE12" s="1395"/>
      <c r="BF12" s="1395"/>
      <c r="BG12" s="1395"/>
      <c r="BH12" s="1395"/>
      <c r="BI12" s="1395"/>
      <c r="BJ12" s="1395"/>
      <c r="BK12" s="1395"/>
      <c r="BL12" s="1395"/>
      <c r="BM12" s="1395"/>
      <c r="BN12" s="1395"/>
      <c r="BO12" s="1395"/>
      <c r="BP12" s="1395"/>
      <c r="BQ12" s="1395"/>
      <c r="BR12" s="1396"/>
      <c r="BS12" s="1396"/>
      <c r="BT12" s="1396"/>
      <c r="BU12" s="1396"/>
      <c r="BV12" s="1396"/>
      <c r="BW12" s="1396"/>
      <c r="BX12" s="1400" t="s">
        <v>179</v>
      </c>
      <c r="BY12" s="1400"/>
      <c r="BZ12" s="1400"/>
      <c r="CA12" s="1396"/>
      <c r="CB12" s="1396"/>
      <c r="CC12" s="1396"/>
      <c r="CD12" s="1396"/>
      <c r="CE12" s="1396"/>
      <c r="CF12" s="1396"/>
      <c r="CG12" s="1396"/>
      <c r="CH12" s="1396"/>
      <c r="CI12" s="1396"/>
      <c r="CJ12" s="1396"/>
      <c r="CK12" s="1396"/>
      <c r="CL12" s="1396"/>
      <c r="CM12" s="1396"/>
      <c r="CN12" s="1396"/>
      <c r="CO12" s="1396"/>
      <c r="CP12" s="1396"/>
      <c r="CQ12" s="1396"/>
      <c r="CR12" s="1396"/>
      <c r="CS12" s="1396"/>
      <c r="CT12" s="1396"/>
      <c r="CU12" s="1396"/>
      <c r="CV12" s="1396"/>
      <c r="CW12" s="1396"/>
      <c r="CX12" s="1396"/>
      <c r="CY12" s="1393" t="s">
        <v>1042</v>
      </c>
      <c r="CZ12" s="1394"/>
      <c r="DA12" s="1394"/>
      <c r="DB12" s="1394"/>
      <c r="DC12" s="1396"/>
      <c r="DD12" s="1396"/>
      <c r="DE12" s="1396"/>
      <c r="DF12" s="1396"/>
      <c r="DG12" s="1392" t="s">
        <v>180</v>
      </c>
      <c r="DH12" s="1392"/>
      <c r="DI12" s="1392"/>
      <c r="DJ12" s="1392"/>
      <c r="DK12" s="1392"/>
      <c r="EO12" s="256"/>
      <c r="EQ12" s="1397"/>
      <c r="ER12" s="1398"/>
      <c r="ES12" s="1398"/>
      <c r="ET12" s="1398"/>
      <c r="EU12" s="1398"/>
      <c r="EV12" s="1398"/>
      <c r="EW12" s="1398"/>
      <c r="EX12" s="1398"/>
      <c r="EY12" s="1398"/>
      <c r="EZ12" s="1398"/>
      <c r="FA12" s="1398"/>
      <c r="FB12" s="1398"/>
      <c r="FC12" s="1398"/>
      <c r="FD12" s="1399"/>
      <c r="FF12" s="155" t="str">
        <f>IF(LOWER(LEFT($CA$12,3))="янв","01","")</f>
        <v/>
      </c>
    </row>
    <row r="13" spans="1:163" ht="14.25" customHeight="1">
      <c r="EO13" s="256"/>
      <c r="EQ13" s="1383"/>
      <c r="ER13" s="1384"/>
      <c r="ES13" s="1384"/>
      <c r="ET13" s="1384"/>
      <c r="EU13" s="1384"/>
      <c r="EV13" s="1384"/>
      <c r="EW13" s="1384"/>
      <c r="EX13" s="1384"/>
      <c r="EY13" s="1384"/>
      <c r="EZ13" s="1384"/>
      <c r="FA13" s="1384"/>
      <c r="FB13" s="1384"/>
      <c r="FC13" s="1384"/>
      <c r="FD13" s="1385"/>
      <c r="FF13" s="155" t="str">
        <f>IF(LOWER(LEFT($CA$12,3))="фев","02","")</f>
        <v/>
      </c>
    </row>
    <row r="14" spans="1:163" ht="14.25" customHeight="1">
      <c r="EO14" s="256"/>
      <c r="EQ14" s="1386"/>
      <c r="ER14" s="1387"/>
      <c r="ES14" s="1387"/>
      <c r="ET14" s="1387"/>
      <c r="EU14" s="1387"/>
      <c r="EV14" s="1387"/>
      <c r="EW14" s="1387"/>
      <c r="EX14" s="1387"/>
      <c r="EY14" s="1387"/>
      <c r="EZ14" s="1387"/>
      <c r="FA14" s="1387"/>
      <c r="FB14" s="1387"/>
      <c r="FC14" s="1387"/>
      <c r="FD14" s="1388"/>
      <c r="FF14" s="155" t="str">
        <f>IF(LOWER(LEFT($CA$12,3))="мар","03","")</f>
        <v/>
      </c>
    </row>
    <row r="15" spans="1:163" ht="14.25" customHeight="1">
      <c r="EO15" s="256"/>
      <c r="EQ15" s="1386"/>
      <c r="ER15" s="1387"/>
      <c r="ES15" s="1387"/>
      <c r="ET15" s="1387"/>
      <c r="EU15" s="1387"/>
      <c r="EV15" s="1387"/>
      <c r="EW15" s="1387"/>
      <c r="EX15" s="1387"/>
      <c r="EY15" s="1387"/>
      <c r="EZ15" s="1387"/>
      <c r="FA15" s="1387"/>
      <c r="FB15" s="1387"/>
      <c r="FC15" s="1387"/>
      <c r="FD15" s="1388"/>
      <c r="FF15" s="155" t="str">
        <f>IF(LOWER(LEFT($CA$12,3))="апр","04","")</f>
        <v/>
      </c>
    </row>
    <row r="16" spans="1:163" ht="43.5" customHeight="1">
      <c r="A16" s="155" t="s">
        <v>283</v>
      </c>
      <c r="S16" s="790" t="str">
        <f>'Настройки УИК'!B2</f>
        <v>${name_ik}</v>
      </c>
      <c r="T16" s="790"/>
      <c r="U16" s="790"/>
      <c r="V16" s="790"/>
      <c r="W16" s="790"/>
      <c r="X16" s="790"/>
      <c r="Y16" s="790"/>
      <c r="Z16" s="790"/>
      <c r="AA16" s="790"/>
      <c r="AB16" s="790"/>
      <c r="AC16" s="790"/>
      <c r="AD16" s="790"/>
      <c r="AE16" s="790"/>
      <c r="AF16" s="790"/>
      <c r="AG16" s="790"/>
      <c r="AH16" s="790"/>
      <c r="AI16" s="790"/>
      <c r="AJ16" s="790"/>
      <c r="AK16" s="790"/>
      <c r="AL16" s="790"/>
      <c r="AM16" s="790"/>
      <c r="AN16" s="790"/>
      <c r="AO16" s="790"/>
      <c r="AP16" s="790"/>
      <c r="AQ16" s="790"/>
      <c r="AR16" s="790"/>
      <c r="AS16" s="790"/>
      <c r="AT16" s="790"/>
      <c r="AU16" s="790"/>
      <c r="AV16" s="790"/>
      <c r="AW16" s="790"/>
      <c r="AX16" s="790"/>
      <c r="AY16" s="790"/>
      <c r="AZ16" s="790"/>
      <c r="BA16" s="790"/>
      <c r="BB16" s="790"/>
      <c r="BC16" s="790"/>
      <c r="BD16" s="790"/>
      <c r="BE16" s="790"/>
      <c r="BF16" s="790"/>
      <c r="BG16" s="790"/>
      <c r="BH16" s="790"/>
      <c r="BI16" s="790"/>
      <c r="BJ16" s="790"/>
      <c r="BK16" s="790"/>
      <c r="BL16" s="790"/>
      <c r="BM16" s="790"/>
      <c r="BN16" s="790"/>
      <c r="BO16" s="790"/>
      <c r="BP16" s="790"/>
      <c r="BQ16" s="790"/>
      <c r="BR16" s="790"/>
      <c r="BS16" s="790"/>
      <c r="BT16" s="790"/>
      <c r="BU16" s="790"/>
      <c r="BV16" s="790"/>
      <c r="BW16" s="790"/>
      <c r="BX16" s="790"/>
      <c r="BY16" s="790"/>
      <c r="BZ16" s="790"/>
      <c r="CA16" s="790"/>
      <c r="CB16" s="790"/>
      <c r="CC16" s="790"/>
      <c r="CD16" s="790"/>
      <c r="CE16" s="790"/>
      <c r="CF16" s="790"/>
      <c r="CG16" s="790"/>
      <c r="CH16" s="790"/>
      <c r="CI16" s="790"/>
      <c r="CJ16" s="790"/>
      <c r="CK16" s="790"/>
      <c r="CL16" s="790"/>
      <c r="CM16" s="790"/>
      <c r="CN16" s="790"/>
      <c r="CO16" s="790"/>
      <c r="CP16" s="790"/>
      <c r="CQ16" s="790"/>
      <c r="CR16" s="790"/>
      <c r="CS16" s="790"/>
      <c r="CT16" s="790"/>
      <c r="CU16" s="790"/>
      <c r="CV16" s="790"/>
      <c r="CW16" s="790"/>
      <c r="CX16" s="790"/>
      <c r="CY16" s="790"/>
      <c r="CZ16" s="790"/>
      <c r="DA16" s="790"/>
      <c r="DB16" s="790"/>
      <c r="DC16" s="790"/>
      <c r="DD16" s="790"/>
      <c r="DE16" s="790"/>
      <c r="DF16" s="790"/>
      <c r="DG16" s="790"/>
      <c r="DH16" s="790"/>
      <c r="DI16" s="790"/>
      <c r="DJ16" s="790"/>
      <c r="DK16" s="790"/>
      <c r="DL16" s="790"/>
      <c r="DM16" s="790"/>
      <c r="DN16" s="790"/>
      <c r="DO16" s="790"/>
      <c r="DP16" s="790"/>
      <c r="DQ16" s="790"/>
      <c r="DR16" s="790"/>
      <c r="DS16" s="790"/>
      <c r="DT16" s="790"/>
      <c r="DU16" s="790"/>
      <c r="DV16" s="790"/>
      <c r="DW16" s="790"/>
      <c r="DX16" s="790"/>
      <c r="DY16" s="790"/>
      <c r="DZ16" s="790"/>
      <c r="EO16" s="256"/>
      <c r="EQ16" s="1389"/>
      <c r="ER16" s="1390"/>
      <c r="ES16" s="1390"/>
      <c r="ET16" s="1390"/>
      <c r="EU16" s="1390"/>
      <c r="EV16" s="1390"/>
      <c r="EW16" s="1390"/>
      <c r="EX16" s="1390"/>
      <c r="EY16" s="1390"/>
      <c r="EZ16" s="1390"/>
      <c r="FA16" s="1390"/>
      <c r="FB16" s="1390"/>
      <c r="FC16" s="1390"/>
      <c r="FD16" s="1391"/>
      <c r="FF16" s="155" t="str">
        <f>IF(LOWER(LEFT($CA$12,3))="мая","05","")</f>
        <v/>
      </c>
      <c r="FG16" s="390" t="str">
        <f>'Настройки ТИК'!$C$14</f>
        <v>${mfin}</v>
      </c>
    </row>
    <row r="17" spans="1:162" s="153" customFormat="1" ht="32.25" customHeight="1">
      <c r="S17" s="1382" t="s">
        <v>466</v>
      </c>
      <c r="T17" s="1382"/>
      <c r="U17" s="1382"/>
      <c r="V17" s="1382"/>
      <c r="W17" s="1382"/>
      <c r="X17" s="1382"/>
      <c r="Y17" s="1382"/>
      <c r="Z17" s="1382"/>
      <c r="AA17" s="1382"/>
      <c r="AB17" s="1382"/>
      <c r="AC17" s="1382"/>
      <c r="AD17" s="1382"/>
      <c r="AE17" s="1382"/>
      <c r="AF17" s="1382"/>
      <c r="AG17" s="1382"/>
      <c r="AH17" s="1382"/>
      <c r="AI17" s="1382"/>
      <c r="AJ17" s="1382"/>
      <c r="AK17" s="1382"/>
      <c r="AL17" s="1382"/>
      <c r="AM17" s="1382"/>
      <c r="AN17" s="1382"/>
      <c r="AO17" s="1382"/>
      <c r="AP17" s="1382"/>
      <c r="AQ17" s="1382"/>
      <c r="AR17" s="1382"/>
      <c r="AS17" s="1382"/>
      <c r="AT17" s="1382"/>
      <c r="AU17" s="1382"/>
      <c r="AV17" s="1382"/>
      <c r="AW17" s="1382"/>
      <c r="AX17" s="1382"/>
      <c r="AY17" s="1382"/>
      <c r="AZ17" s="1382"/>
      <c r="BA17" s="1382"/>
      <c r="BB17" s="1382"/>
      <c r="BC17" s="1382"/>
      <c r="BD17" s="1382"/>
      <c r="BE17" s="1382"/>
      <c r="BF17" s="1382"/>
      <c r="BG17" s="1382"/>
      <c r="BH17" s="1382"/>
      <c r="BI17" s="1382"/>
      <c r="BJ17" s="1382"/>
      <c r="BK17" s="1382"/>
      <c r="BL17" s="1382"/>
      <c r="BM17" s="1382"/>
      <c r="BN17" s="1382"/>
      <c r="BO17" s="1382"/>
      <c r="BP17" s="1382"/>
      <c r="BQ17" s="1382"/>
      <c r="BR17" s="1382"/>
      <c r="BS17" s="1382"/>
      <c r="BT17" s="1382"/>
      <c r="BU17" s="1382"/>
      <c r="BV17" s="1382"/>
      <c r="BW17" s="1382"/>
      <c r="BX17" s="1382"/>
      <c r="BY17" s="1382"/>
      <c r="BZ17" s="1382"/>
      <c r="CA17" s="1382"/>
      <c r="CB17" s="1382"/>
      <c r="CC17" s="1382"/>
      <c r="CD17" s="1382"/>
      <c r="CE17" s="1382"/>
      <c r="CF17" s="1382"/>
      <c r="CG17" s="1382"/>
      <c r="CH17" s="1382"/>
      <c r="CI17" s="1382"/>
      <c r="CJ17" s="1382"/>
      <c r="CK17" s="1382"/>
      <c r="CL17" s="1382"/>
      <c r="CM17" s="1382"/>
      <c r="CN17" s="1382"/>
      <c r="CO17" s="1382"/>
      <c r="CP17" s="1382"/>
      <c r="CQ17" s="1382"/>
      <c r="CR17" s="1382"/>
      <c r="CS17" s="1382"/>
      <c r="CT17" s="1382"/>
      <c r="CU17" s="1382"/>
      <c r="CV17" s="1382"/>
      <c r="CW17" s="1382"/>
      <c r="CX17" s="1382"/>
      <c r="CY17" s="1382"/>
      <c r="CZ17" s="1382"/>
      <c r="DA17" s="1382"/>
      <c r="DB17" s="1382"/>
      <c r="DC17" s="1382"/>
      <c r="DD17" s="1382"/>
      <c r="DE17" s="1382"/>
      <c r="DF17" s="1382"/>
      <c r="DG17" s="1382"/>
      <c r="DH17" s="1382"/>
      <c r="DI17" s="1382"/>
      <c r="DJ17" s="1382"/>
      <c r="DK17" s="1382"/>
      <c r="DL17" s="1382"/>
      <c r="DM17" s="1382"/>
      <c r="DN17" s="1382"/>
      <c r="DO17" s="1382"/>
      <c r="DP17" s="1382"/>
      <c r="DQ17" s="1382"/>
      <c r="DR17" s="1382"/>
      <c r="DS17" s="1382"/>
      <c r="DT17" s="1382"/>
      <c r="DU17" s="1382"/>
      <c r="DV17" s="1382"/>
      <c r="DW17" s="1382"/>
      <c r="DX17" s="1382"/>
      <c r="DY17" s="1382"/>
      <c r="DZ17" s="1382"/>
      <c r="EO17" s="256"/>
      <c r="EQ17" s="1383"/>
      <c r="ER17" s="1384"/>
      <c r="ES17" s="1384"/>
      <c r="ET17" s="1384"/>
      <c r="EU17" s="1384"/>
      <c r="EV17" s="1384"/>
      <c r="EW17" s="1384"/>
      <c r="EX17" s="1384"/>
      <c r="EY17" s="1384"/>
      <c r="EZ17" s="1384"/>
      <c r="FA17" s="1384"/>
      <c r="FB17" s="1384"/>
      <c r="FC17" s="1384"/>
      <c r="FD17" s="1385"/>
      <c r="FF17" s="155" t="str">
        <f>IF(LOWER(LEFT($CA$12,3))="июн","06","")</f>
        <v/>
      </c>
    </row>
    <row r="18" spans="1:162" ht="12.75" customHeight="1">
      <c r="EO18" s="256"/>
      <c r="EQ18" s="1386"/>
      <c r="ER18" s="1387"/>
      <c r="ES18" s="1387"/>
      <c r="ET18" s="1387"/>
      <c r="EU18" s="1387"/>
      <c r="EV18" s="1387"/>
      <c r="EW18" s="1387"/>
      <c r="EX18" s="1387"/>
      <c r="EY18" s="1387"/>
      <c r="EZ18" s="1387"/>
      <c r="FA18" s="1387"/>
      <c r="FB18" s="1387"/>
      <c r="FC18" s="1387"/>
      <c r="FD18" s="1388"/>
      <c r="FF18" s="155" t="str">
        <f>IF(LOWER(LEFT($CA$12,3))="июл","07","")</f>
        <v/>
      </c>
    </row>
    <row r="19" spans="1:162" s="153" customFormat="1" ht="12.75" customHeight="1">
      <c r="EO19" s="256"/>
      <c r="EQ19" s="1386"/>
      <c r="ER19" s="1387"/>
      <c r="ES19" s="1387"/>
      <c r="ET19" s="1387"/>
      <c r="EU19" s="1387"/>
      <c r="EV19" s="1387"/>
      <c r="EW19" s="1387"/>
      <c r="EX19" s="1387"/>
      <c r="EY19" s="1387"/>
      <c r="EZ19" s="1387"/>
      <c r="FA19" s="1387"/>
      <c r="FB19" s="1387"/>
      <c r="FC19" s="1387"/>
      <c r="FD19" s="1388"/>
      <c r="FF19" s="155" t="str">
        <f>IF(LOWER(LEFT($CA$12,3))="авг","08","")</f>
        <v/>
      </c>
    </row>
    <row r="20" spans="1:162" ht="14.25" customHeight="1">
      <c r="EO20" s="256"/>
      <c r="EQ20" s="1386"/>
      <c r="ER20" s="1387"/>
      <c r="ES20" s="1387"/>
      <c r="ET20" s="1387"/>
      <c r="EU20" s="1387"/>
      <c r="EV20" s="1387"/>
      <c r="EW20" s="1387"/>
      <c r="EX20" s="1387"/>
      <c r="EY20" s="1387"/>
      <c r="EZ20" s="1387"/>
      <c r="FA20" s="1387"/>
      <c r="FB20" s="1387"/>
      <c r="FC20" s="1387"/>
      <c r="FD20" s="1388"/>
      <c r="FF20" s="155" t="str">
        <f>IF(LOWER(LEFT($CA$12,3))="сен","09","")</f>
        <v/>
      </c>
    </row>
    <row r="21" spans="1:162" ht="59.25" customHeight="1">
      <c r="A21" s="1529" t="s">
        <v>459</v>
      </c>
      <c r="B21" s="1529"/>
      <c r="C21" s="1529"/>
      <c r="D21" s="1529"/>
      <c r="E21" s="1529"/>
      <c r="F21" s="1529"/>
      <c r="G21" s="1529"/>
      <c r="H21" s="1529"/>
      <c r="I21" s="1529"/>
      <c r="J21" s="1529"/>
      <c r="K21" s="1529"/>
      <c r="L21" s="1529"/>
      <c r="M21" s="1529"/>
      <c r="N21" s="1529"/>
      <c r="O21" s="1529"/>
      <c r="P21" s="1529"/>
      <c r="Q21" s="1529"/>
      <c r="AF21" s="790" t="str">
        <f>'Настройки ТИК'!B9</f>
        <v>${name_choice}</v>
      </c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C21" s="790"/>
      <c r="DD21" s="790"/>
      <c r="DE21" s="790"/>
      <c r="DF21" s="790"/>
      <c r="DG21" s="790"/>
      <c r="DH21" s="790"/>
      <c r="DI21" s="790"/>
      <c r="DJ21" s="790"/>
      <c r="DK21" s="790"/>
      <c r="DL21" s="790"/>
      <c r="DM21" s="790"/>
      <c r="DN21" s="790"/>
      <c r="DO21" s="790"/>
      <c r="DP21" s="790"/>
      <c r="DQ21" s="790"/>
      <c r="DR21" s="790"/>
      <c r="DS21" s="790"/>
      <c r="DT21" s="790"/>
      <c r="DU21" s="790"/>
      <c r="DV21" s="790"/>
      <c r="DW21" s="790"/>
      <c r="DX21" s="790"/>
      <c r="DY21" s="790"/>
      <c r="DZ21" s="790"/>
      <c r="EO21" s="256"/>
      <c r="EQ21" s="1386"/>
      <c r="ER21" s="1387"/>
      <c r="ES21" s="1387"/>
      <c r="ET21" s="1387"/>
      <c r="EU21" s="1387"/>
      <c r="EV21" s="1387"/>
      <c r="EW21" s="1387"/>
      <c r="EX21" s="1387"/>
      <c r="EY21" s="1387"/>
      <c r="EZ21" s="1387"/>
      <c r="FA21" s="1387"/>
      <c r="FB21" s="1387"/>
      <c r="FC21" s="1387"/>
      <c r="FD21" s="1388"/>
      <c r="FF21" s="155" t="str">
        <f>IF(LOWER(LEFT($CA$12,3))="окт","10","")</f>
        <v/>
      </c>
    </row>
    <row r="22" spans="1:162" ht="14.25" customHeight="1">
      <c r="EO22" s="256"/>
      <c r="EQ22" s="1389"/>
      <c r="ER22" s="1390"/>
      <c r="ES22" s="1390"/>
      <c r="ET22" s="1390"/>
      <c r="EU22" s="1390"/>
      <c r="EV22" s="1390"/>
      <c r="EW22" s="1390"/>
      <c r="EX22" s="1390"/>
      <c r="EY22" s="1390"/>
      <c r="EZ22" s="1390"/>
      <c r="FA22" s="1390"/>
      <c r="FB22" s="1390"/>
      <c r="FC22" s="1390"/>
      <c r="FD22" s="1391"/>
      <c r="FF22" s="155" t="str">
        <f>IF(LOWER(LEFT($CA$12,3))="ноя","11","")</f>
        <v/>
      </c>
    </row>
    <row r="23" spans="1:162" ht="16.5" thickBot="1">
      <c r="A23" s="155" t="s">
        <v>284</v>
      </c>
      <c r="EO23" s="254" t="s">
        <v>193</v>
      </c>
      <c r="EQ23" s="1375" t="s">
        <v>285</v>
      </c>
      <c r="ER23" s="1376"/>
      <c r="ES23" s="1376"/>
      <c r="ET23" s="1376"/>
      <c r="EU23" s="1376"/>
      <c r="EV23" s="1376"/>
      <c r="EW23" s="1376"/>
      <c r="EX23" s="1376"/>
      <c r="EY23" s="1376"/>
      <c r="EZ23" s="1376"/>
      <c r="FA23" s="1376"/>
      <c r="FB23" s="1376"/>
      <c r="FC23" s="1376"/>
      <c r="FD23" s="1377"/>
      <c r="FF23" s="155" t="str">
        <f>IF(LOWER(LEFT($CA$12,3))="дек","12","")</f>
        <v/>
      </c>
    </row>
    <row r="24" spans="1:162" ht="7.5" customHeight="1">
      <c r="FF24" s="155" t="str">
        <f>FF12&amp;FF13&amp;FF14&amp;FF15&amp;FF16&amp;FF17&amp;FF18&amp;FF19&amp;FF20&amp;FF21&amp;FF22&amp;FF23</f>
        <v/>
      </c>
    </row>
    <row r="25" spans="1:162" ht="8.25" customHeight="1">
      <c r="FF25" s="155" t="str">
        <f>"20"&amp;DC12&amp;"-"&amp;IF($FF$24="",$CA$12,$FF$24)&amp;"-"&amp;BR12</f>
        <v>20--</v>
      </c>
    </row>
    <row r="26" spans="1:162">
      <c r="A26" s="256"/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  <c r="BH26" s="256"/>
      <c r="BI26" s="256"/>
      <c r="BJ26" s="256"/>
      <c r="BK26" s="256"/>
      <c r="BL26" s="256"/>
      <c r="BM26" s="256"/>
      <c r="BN26" s="256"/>
      <c r="BO26" s="256"/>
      <c r="BP26" s="256"/>
      <c r="BQ26" s="256"/>
      <c r="BR26" s="256"/>
      <c r="BS26" s="256"/>
      <c r="BT26" s="256"/>
      <c r="BU26" s="256"/>
      <c r="BV26" s="256"/>
      <c r="BW26" s="256"/>
      <c r="BX26" s="256"/>
      <c r="BY26" s="256"/>
      <c r="BZ26" s="256"/>
      <c r="CA26" s="256"/>
      <c r="CB26" s="256"/>
      <c r="CC26" s="256"/>
      <c r="CD26" s="256"/>
      <c r="CE26" s="256"/>
      <c r="CF26" s="256"/>
      <c r="CG26" s="256"/>
      <c r="CH26" s="256"/>
      <c r="CI26" s="256"/>
      <c r="CJ26" s="256"/>
      <c r="CK26" s="256"/>
      <c r="CL26" s="256"/>
      <c r="CM26" s="256"/>
      <c r="CN26" s="256"/>
      <c r="CO26" s="256"/>
      <c r="CP26" s="256"/>
      <c r="CQ26" s="256"/>
      <c r="CR26" s="256"/>
      <c r="CS26" s="256"/>
      <c r="CT26" s="256"/>
      <c r="CU26" s="256"/>
      <c r="CV26" s="256"/>
      <c r="CW26" s="256"/>
      <c r="CX26" s="256"/>
      <c r="CY26" s="256"/>
      <c r="CZ26" s="256"/>
      <c r="DA26" s="256"/>
      <c r="DB26" s="256"/>
      <c r="DC26" s="256"/>
      <c r="DD26" s="256"/>
      <c r="DE26" s="256"/>
      <c r="DF26" s="256"/>
      <c r="DG26" s="256"/>
      <c r="DH26" s="256"/>
      <c r="DI26" s="256"/>
      <c r="DJ26" s="256"/>
      <c r="DK26" s="256"/>
      <c r="DL26" s="256"/>
      <c r="DM26" s="256"/>
      <c r="DN26" s="256"/>
      <c r="DO26" s="256"/>
      <c r="DP26" s="256"/>
      <c r="DQ26" s="256"/>
      <c r="DR26" s="256"/>
      <c r="DS26" s="256"/>
      <c r="DT26" s="256"/>
      <c r="DU26" s="256"/>
      <c r="DV26" s="256"/>
      <c r="DW26" s="256"/>
      <c r="DX26" s="256"/>
      <c r="DY26" s="256"/>
      <c r="DZ26" s="256"/>
      <c r="EA26" s="256"/>
      <c r="EB26" s="256"/>
      <c r="EC26" s="256"/>
      <c r="ED26" s="256"/>
      <c r="EE26" s="256"/>
      <c r="EF26" s="256"/>
      <c r="EG26" s="256"/>
      <c r="EH26" s="256"/>
      <c r="EI26" s="256"/>
      <c r="EJ26" s="256"/>
      <c r="EK26" s="256"/>
      <c r="EL26" s="256"/>
      <c r="EM26" s="256"/>
      <c r="EN26" s="256"/>
      <c r="EO26" s="256"/>
      <c r="EP26" s="256"/>
      <c r="EQ26" s="256"/>
      <c r="ER26" s="256"/>
      <c r="ES26" s="256"/>
      <c r="ET26" s="256"/>
      <c r="EU26" s="256"/>
      <c r="EV26" s="256"/>
      <c r="EW26" s="256"/>
      <c r="EX26" s="256"/>
      <c r="EY26" s="256"/>
      <c r="EZ26" s="256"/>
      <c r="FA26" s="256"/>
      <c r="FB26" s="256"/>
      <c r="FC26" s="256"/>
      <c r="FD26" s="254" t="s">
        <v>286</v>
      </c>
    </row>
    <row r="27" spans="1:162" ht="9" customHeight="1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257"/>
    </row>
    <row r="28" spans="1:162">
      <c r="A28" s="1378" t="s">
        <v>287</v>
      </c>
      <c r="B28" s="1378"/>
      <c r="C28" s="1378"/>
      <c r="D28" s="1378"/>
      <c r="E28" s="1378"/>
      <c r="F28" s="1378"/>
      <c r="G28" s="1378"/>
      <c r="H28" s="1378"/>
      <c r="I28" s="1378"/>
      <c r="J28" s="1378"/>
      <c r="K28" s="1378"/>
      <c r="L28" s="1378"/>
      <c r="M28" s="1378"/>
      <c r="N28" s="1378"/>
      <c r="O28" s="1378"/>
      <c r="P28" s="1378"/>
      <c r="Q28" s="1378"/>
      <c r="R28" s="1378"/>
      <c r="S28" s="1378"/>
      <c r="T28" s="1378"/>
      <c r="U28" s="1378"/>
      <c r="V28" s="1378"/>
      <c r="W28" s="1378"/>
      <c r="X28" s="1378"/>
      <c r="Y28" s="1378"/>
      <c r="Z28" s="1378"/>
      <c r="AA28" s="1378"/>
      <c r="AB28" s="1378"/>
      <c r="AC28" s="1378"/>
      <c r="AD28" s="1378"/>
      <c r="AE28" s="1378"/>
      <c r="AF28" s="1378"/>
      <c r="AG28" s="1378"/>
      <c r="AH28" s="1378"/>
      <c r="AI28" s="1378"/>
      <c r="AJ28" s="1378"/>
      <c r="AK28" s="1378"/>
      <c r="AL28" s="1378"/>
      <c r="AM28" s="1378"/>
      <c r="AN28" s="1378"/>
      <c r="AO28" s="1378"/>
      <c r="AP28" s="1378"/>
      <c r="AQ28" s="1378"/>
      <c r="AR28" s="1378"/>
      <c r="AS28" s="1378"/>
      <c r="AT28" s="1378"/>
      <c r="AU28" s="1378"/>
      <c r="AV28" s="1378"/>
      <c r="AW28" s="1378"/>
      <c r="AX28" s="1378"/>
      <c r="AY28" s="1378"/>
      <c r="AZ28" s="1378"/>
      <c r="BA28" s="1378"/>
      <c r="BB28" s="1378"/>
      <c r="BC28" s="1378"/>
      <c r="BD28" s="1378"/>
      <c r="BE28" s="1378"/>
      <c r="BF28" s="1378"/>
      <c r="BG28" s="1378"/>
      <c r="BH28" s="1378"/>
      <c r="BI28" s="1378"/>
      <c r="BJ28" s="1378"/>
      <c r="BK28" s="1378"/>
      <c r="BL28" s="1378"/>
      <c r="BM28" s="1378"/>
      <c r="BN28" s="1378"/>
      <c r="BO28" s="1378"/>
      <c r="BP28" s="1378"/>
      <c r="BQ28" s="1378"/>
      <c r="BR28" s="1378"/>
      <c r="BS28" s="1378"/>
      <c r="BT28" s="1378"/>
      <c r="BU28" s="1378"/>
      <c r="BV28" s="1378"/>
      <c r="BW28" s="1378"/>
      <c r="BX28" s="1378"/>
      <c r="BY28" s="1378"/>
      <c r="BZ28" s="1378"/>
      <c r="CA28" s="1378"/>
      <c r="CB28" s="1378"/>
      <c r="CC28" s="1378"/>
      <c r="CD28" s="1378"/>
      <c r="CE28" s="1378"/>
      <c r="CF28" s="1378"/>
      <c r="CG28" s="1378"/>
      <c r="CH28" s="1378"/>
      <c r="CI28" s="1378"/>
      <c r="CJ28" s="1378"/>
      <c r="CK28" s="1378"/>
      <c r="CL28" s="1378"/>
      <c r="CM28" s="1378"/>
      <c r="CN28" s="1378"/>
      <c r="CO28" s="1378"/>
      <c r="CP28" s="1378"/>
      <c r="CQ28" s="1378"/>
      <c r="CR28" s="1378"/>
      <c r="CS28" s="1378"/>
      <c r="CT28" s="1378"/>
      <c r="CU28" s="1378"/>
      <c r="CV28" s="1378"/>
      <c r="CW28" s="1378"/>
      <c r="CX28" s="1378"/>
      <c r="CY28" s="1378"/>
      <c r="CZ28" s="1378"/>
      <c r="DA28" s="1378"/>
      <c r="DB28" s="1378"/>
      <c r="DC28" s="1378"/>
      <c r="DD28" s="1378"/>
      <c r="DE28" s="1378"/>
      <c r="DF28" s="1378"/>
      <c r="DG28" s="1378"/>
      <c r="DH28" s="1378"/>
      <c r="DI28" s="1378"/>
      <c r="DJ28" s="1378"/>
      <c r="DK28" s="1378"/>
      <c r="DL28" s="1378"/>
      <c r="DM28" s="1378"/>
      <c r="DN28" s="1378"/>
      <c r="DO28" s="1378"/>
      <c r="DP28" s="1378"/>
      <c r="DQ28" s="1378"/>
      <c r="DR28" s="1378"/>
      <c r="DS28" s="1378"/>
      <c r="DT28" s="1378"/>
      <c r="DU28" s="1378"/>
      <c r="DV28" s="1378"/>
      <c r="DW28" s="1378"/>
      <c r="DX28" s="1378"/>
      <c r="DY28" s="1378"/>
      <c r="DZ28" s="1378"/>
      <c r="EA28" s="1378"/>
      <c r="EB28" s="1378"/>
      <c r="EC28" s="1378"/>
      <c r="ED28" s="1378"/>
      <c r="EE28" s="1378"/>
      <c r="EF28" s="1378"/>
      <c r="EG28" s="1378"/>
      <c r="EH28" s="1378"/>
      <c r="EI28" s="1378"/>
      <c r="EJ28" s="1378"/>
      <c r="EK28" s="1378"/>
      <c r="EL28" s="1378"/>
      <c r="EM28" s="1378"/>
      <c r="EN28" s="1378"/>
      <c r="EO28" s="1378"/>
      <c r="EP28" s="1378"/>
      <c r="EQ28" s="1378"/>
      <c r="ER28" s="1378"/>
      <c r="ES28" s="1378"/>
      <c r="ET28" s="1378"/>
      <c r="EU28" s="1378"/>
      <c r="EV28" s="1378"/>
      <c r="EW28" s="1378"/>
      <c r="EX28" s="1378"/>
      <c r="EY28" s="1378"/>
      <c r="EZ28" s="1378"/>
      <c r="FA28" s="1378"/>
      <c r="FB28" s="1378"/>
      <c r="FC28" s="1378"/>
      <c r="FD28" s="1378"/>
    </row>
    <row r="30" spans="1:162">
      <c r="A30" s="1401" t="s">
        <v>197</v>
      </c>
      <c r="B30" s="1402"/>
      <c r="C30" s="1402"/>
      <c r="D30" s="1402"/>
      <c r="E30" s="1402"/>
      <c r="F30" s="1402"/>
      <c r="G30" s="1402"/>
      <c r="H30" s="1402"/>
      <c r="I30" s="1402"/>
      <c r="J30" s="1402"/>
      <c r="K30" s="1402"/>
      <c r="L30" s="1402"/>
      <c r="M30" s="1402"/>
      <c r="N30" s="1402"/>
      <c r="O30" s="1402"/>
      <c r="P30" s="1402"/>
      <c r="Q30" s="1402"/>
      <c r="R30" s="1402"/>
      <c r="S30" s="1402"/>
      <c r="T30" s="1402"/>
      <c r="U30" s="1402"/>
      <c r="V30" s="1402"/>
      <c r="W30" s="1402"/>
      <c r="X30" s="1402"/>
      <c r="Y30" s="1402"/>
      <c r="Z30" s="1402"/>
      <c r="AA30" s="1402"/>
      <c r="AB30" s="1402"/>
      <c r="AC30" s="1402"/>
      <c r="AD30" s="1402"/>
      <c r="AE30" s="1402"/>
      <c r="AF30" s="1402"/>
      <c r="AG30" s="1402"/>
      <c r="AH30" s="1402"/>
      <c r="AI30" s="1402"/>
      <c r="AJ30" s="1402"/>
      <c r="AK30" s="1402"/>
      <c r="AL30" s="1402"/>
      <c r="AM30" s="1402"/>
      <c r="AN30" s="1402"/>
      <c r="AO30" s="1402"/>
      <c r="AP30" s="1402"/>
      <c r="AQ30" s="1402"/>
      <c r="AR30" s="1402"/>
      <c r="AS30" s="1402"/>
      <c r="AT30" s="1402"/>
      <c r="AU30" s="1402"/>
      <c r="AV30" s="1402"/>
      <c r="AW30" s="1402"/>
      <c r="AX30" s="1402"/>
      <c r="AY30" s="1402"/>
      <c r="AZ30" s="1402"/>
      <c r="BA30" s="1402"/>
      <c r="BB30" s="1402"/>
      <c r="BC30" s="1402"/>
      <c r="BD30" s="1402"/>
      <c r="BE30" s="1402"/>
      <c r="BF30" s="1402"/>
      <c r="BG30" s="1402"/>
      <c r="BH30" s="1402"/>
      <c r="BI30" s="1402"/>
      <c r="BJ30" s="1402"/>
      <c r="BK30" s="1402"/>
      <c r="BL30" s="1402"/>
      <c r="BM30" s="1402"/>
      <c r="BN30" s="1402"/>
      <c r="BO30" s="1402"/>
      <c r="BP30" s="1402"/>
      <c r="BQ30" s="1402"/>
      <c r="BR30" s="1403"/>
      <c r="BS30" s="1401" t="s">
        <v>288</v>
      </c>
      <c r="BT30" s="1402"/>
      <c r="BU30" s="1402"/>
      <c r="BV30" s="1402"/>
      <c r="BW30" s="1402"/>
      <c r="BX30" s="1402"/>
      <c r="BY30" s="1403"/>
      <c r="BZ30" s="1401" t="s">
        <v>289</v>
      </c>
      <c r="CA30" s="1402"/>
      <c r="CB30" s="1402"/>
      <c r="CC30" s="1402"/>
      <c r="CD30" s="1402"/>
      <c r="CE30" s="1402"/>
      <c r="CF30" s="1402"/>
      <c r="CG30" s="1402"/>
      <c r="CH30" s="1402"/>
      <c r="CI30" s="1402"/>
      <c r="CJ30" s="1402"/>
      <c r="CK30" s="1402"/>
      <c r="CL30" s="1402"/>
      <c r="CM30" s="1402"/>
      <c r="CN30" s="1402"/>
      <c r="CO30" s="1402"/>
      <c r="CP30" s="1402"/>
      <c r="CQ30" s="1402"/>
      <c r="CR30" s="1402"/>
      <c r="CS30" s="1403"/>
      <c r="CT30" s="1407" t="s">
        <v>290</v>
      </c>
      <c r="CU30" s="1408"/>
      <c r="CV30" s="1408"/>
      <c r="CW30" s="1408"/>
      <c r="CX30" s="1408"/>
      <c r="CY30" s="1408"/>
      <c r="CZ30" s="1408"/>
      <c r="DA30" s="1408"/>
      <c r="DB30" s="1408"/>
      <c r="DC30" s="1408"/>
      <c r="DD30" s="1408"/>
      <c r="DE30" s="1408"/>
      <c r="DF30" s="1408"/>
      <c r="DG30" s="1408"/>
      <c r="DH30" s="1408"/>
      <c r="DI30" s="1408"/>
      <c r="DJ30" s="1408"/>
      <c r="DK30" s="1408"/>
      <c r="DL30" s="1408"/>
      <c r="DM30" s="1408"/>
      <c r="DN30" s="1408"/>
      <c r="DO30" s="1408"/>
      <c r="DP30" s="1408"/>
      <c r="DQ30" s="1408"/>
      <c r="DR30" s="1408"/>
      <c r="DS30" s="1408"/>
      <c r="DT30" s="1408"/>
      <c r="DU30" s="1408"/>
      <c r="DV30" s="1408"/>
      <c r="DW30" s="1408"/>
      <c r="DX30" s="1408"/>
      <c r="DY30" s="1408"/>
      <c r="DZ30" s="1408"/>
      <c r="EA30" s="1408"/>
      <c r="EB30" s="1408"/>
      <c r="EC30" s="1408"/>
      <c r="ED30" s="1408"/>
      <c r="EE30" s="1408"/>
      <c r="EF30" s="1408"/>
      <c r="EG30" s="1408"/>
      <c r="EH30" s="1408"/>
      <c r="EI30" s="1408"/>
      <c r="EJ30" s="1408"/>
      <c r="EK30" s="1408"/>
      <c r="EL30" s="1408"/>
      <c r="EM30" s="1408"/>
      <c r="EN30" s="1408"/>
      <c r="EO30" s="1408"/>
      <c r="EP30" s="1408"/>
      <c r="EQ30" s="1408"/>
      <c r="ER30" s="1408"/>
      <c r="ES30" s="1408"/>
      <c r="ET30" s="1408"/>
      <c r="EU30" s="1408"/>
      <c r="EV30" s="1408"/>
      <c r="EW30" s="1408"/>
      <c r="EX30" s="1408"/>
      <c r="EY30" s="1408"/>
      <c r="EZ30" s="1408"/>
      <c r="FA30" s="1408"/>
      <c r="FB30" s="1408"/>
      <c r="FC30" s="1408"/>
      <c r="FD30" s="1409"/>
    </row>
    <row r="31" spans="1:162" ht="63.75" customHeight="1">
      <c r="A31" s="1404"/>
      <c r="B31" s="1405"/>
      <c r="C31" s="1405"/>
      <c r="D31" s="1405"/>
      <c r="E31" s="1405"/>
      <c r="F31" s="1405"/>
      <c r="G31" s="1405"/>
      <c r="H31" s="1405"/>
      <c r="I31" s="1405"/>
      <c r="J31" s="1405"/>
      <c r="K31" s="1405"/>
      <c r="L31" s="1405"/>
      <c r="M31" s="1405"/>
      <c r="N31" s="1405"/>
      <c r="O31" s="1405"/>
      <c r="P31" s="1405"/>
      <c r="Q31" s="1405"/>
      <c r="R31" s="1405"/>
      <c r="S31" s="1405"/>
      <c r="T31" s="1405"/>
      <c r="U31" s="1405"/>
      <c r="V31" s="1405"/>
      <c r="W31" s="1405"/>
      <c r="X31" s="1405"/>
      <c r="Y31" s="1405"/>
      <c r="Z31" s="1405"/>
      <c r="AA31" s="1405"/>
      <c r="AB31" s="1405"/>
      <c r="AC31" s="1405"/>
      <c r="AD31" s="1405"/>
      <c r="AE31" s="1405"/>
      <c r="AF31" s="1405"/>
      <c r="AG31" s="1405"/>
      <c r="AH31" s="1405"/>
      <c r="AI31" s="1405"/>
      <c r="AJ31" s="1405"/>
      <c r="AK31" s="1405"/>
      <c r="AL31" s="1405"/>
      <c r="AM31" s="1405"/>
      <c r="AN31" s="1405"/>
      <c r="AO31" s="1405"/>
      <c r="AP31" s="1405"/>
      <c r="AQ31" s="1405"/>
      <c r="AR31" s="1405"/>
      <c r="AS31" s="1405"/>
      <c r="AT31" s="1405"/>
      <c r="AU31" s="1405"/>
      <c r="AV31" s="1405"/>
      <c r="AW31" s="1405"/>
      <c r="AX31" s="1405"/>
      <c r="AY31" s="1405"/>
      <c r="AZ31" s="1405"/>
      <c r="BA31" s="1405"/>
      <c r="BB31" s="1405"/>
      <c r="BC31" s="1405"/>
      <c r="BD31" s="1405"/>
      <c r="BE31" s="1405"/>
      <c r="BF31" s="1405"/>
      <c r="BG31" s="1405"/>
      <c r="BH31" s="1405"/>
      <c r="BI31" s="1405"/>
      <c r="BJ31" s="1405"/>
      <c r="BK31" s="1405"/>
      <c r="BL31" s="1405"/>
      <c r="BM31" s="1405"/>
      <c r="BN31" s="1405"/>
      <c r="BO31" s="1405"/>
      <c r="BP31" s="1405"/>
      <c r="BQ31" s="1405"/>
      <c r="BR31" s="1406"/>
      <c r="BS31" s="1404"/>
      <c r="BT31" s="1405"/>
      <c r="BU31" s="1405"/>
      <c r="BV31" s="1405"/>
      <c r="BW31" s="1405"/>
      <c r="BX31" s="1405"/>
      <c r="BY31" s="1406"/>
      <c r="BZ31" s="1404"/>
      <c r="CA31" s="1405"/>
      <c r="CB31" s="1405"/>
      <c r="CC31" s="1405"/>
      <c r="CD31" s="1405"/>
      <c r="CE31" s="1405"/>
      <c r="CF31" s="1405"/>
      <c r="CG31" s="1405"/>
      <c r="CH31" s="1405"/>
      <c r="CI31" s="1405"/>
      <c r="CJ31" s="1405"/>
      <c r="CK31" s="1405"/>
      <c r="CL31" s="1405"/>
      <c r="CM31" s="1405"/>
      <c r="CN31" s="1405"/>
      <c r="CO31" s="1405"/>
      <c r="CP31" s="1405"/>
      <c r="CQ31" s="1405"/>
      <c r="CR31" s="1405"/>
      <c r="CS31" s="1406"/>
      <c r="CT31" s="1410" t="s">
        <v>291</v>
      </c>
      <c r="CU31" s="1411"/>
      <c r="CV31" s="1411"/>
      <c r="CW31" s="1411"/>
      <c r="CX31" s="1411"/>
      <c r="CY31" s="1411"/>
      <c r="CZ31" s="1411"/>
      <c r="DA31" s="1411"/>
      <c r="DB31" s="1411"/>
      <c r="DC31" s="1411"/>
      <c r="DD31" s="1411"/>
      <c r="DE31" s="1411"/>
      <c r="DF31" s="1411"/>
      <c r="DG31" s="1411"/>
      <c r="DH31" s="1411"/>
      <c r="DI31" s="1411"/>
      <c r="DJ31" s="1412"/>
      <c r="DK31" s="1407" t="s">
        <v>292</v>
      </c>
      <c r="DL31" s="1408"/>
      <c r="DM31" s="1408"/>
      <c r="DN31" s="1408"/>
      <c r="DO31" s="1408"/>
      <c r="DP31" s="1408"/>
      <c r="DQ31" s="1408"/>
      <c r="DR31" s="1408"/>
      <c r="DS31" s="1408"/>
      <c r="DT31" s="1408"/>
      <c r="DU31" s="1408"/>
      <c r="DV31" s="1408"/>
      <c r="DW31" s="1408"/>
      <c r="DX31" s="1408"/>
      <c r="DY31" s="1409"/>
      <c r="DZ31" s="1407" t="s">
        <v>472</v>
      </c>
      <c r="EA31" s="1408"/>
      <c r="EB31" s="1408"/>
      <c r="EC31" s="1408"/>
      <c r="ED31" s="1408"/>
      <c r="EE31" s="1408"/>
      <c r="EF31" s="1408"/>
      <c r="EG31" s="1408"/>
      <c r="EH31" s="1408"/>
      <c r="EI31" s="1408"/>
      <c r="EJ31" s="1408"/>
      <c r="EK31" s="1408"/>
      <c r="EL31" s="1408"/>
      <c r="EM31" s="1408"/>
      <c r="EN31" s="1408"/>
      <c r="EO31" s="1409"/>
      <c r="EP31" s="1407" t="s">
        <v>473</v>
      </c>
      <c r="EQ31" s="1408"/>
      <c r="ER31" s="1408"/>
      <c r="ES31" s="1408"/>
      <c r="ET31" s="1408"/>
      <c r="EU31" s="1408"/>
      <c r="EV31" s="1408"/>
      <c r="EW31" s="1408"/>
      <c r="EX31" s="1408"/>
      <c r="EY31" s="1408"/>
      <c r="EZ31" s="1408"/>
      <c r="FA31" s="1408"/>
      <c r="FB31" s="1408"/>
      <c r="FC31" s="1408"/>
      <c r="FD31" s="1409"/>
    </row>
    <row r="32" spans="1:162" ht="16.5" thickBot="1">
      <c r="A32" s="1351" t="s">
        <v>399</v>
      </c>
      <c r="B32" s="1352"/>
      <c r="C32" s="1352"/>
      <c r="D32" s="1352"/>
      <c r="E32" s="1352"/>
      <c r="F32" s="1352"/>
      <c r="G32" s="1352"/>
      <c r="H32" s="1352"/>
      <c r="I32" s="1352"/>
      <c r="J32" s="1352"/>
      <c r="K32" s="1352"/>
      <c r="L32" s="1352"/>
      <c r="M32" s="1352"/>
      <c r="N32" s="1352"/>
      <c r="O32" s="1352"/>
      <c r="P32" s="1352"/>
      <c r="Q32" s="1352"/>
      <c r="R32" s="1352"/>
      <c r="S32" s="1352"/>
      <c r="T32" s="1352"/>
      <c r="U32" s="1352"/>
      <c r="V32" s="1352"/>
      <c r="W32" s="1352"/>
      <c r="X32" s="1352"/>
      <c r="Y32" s="1352"/>
      <c r="Z32" s="1352"/>
      <c r="AA32" s="1352"/>
      <c r="AB32" s="1352"/>
      <c r="AC32" s="1352"/>
      <c r="AD32" s="1352"/>
      <c r="AE32" s="1352"/>
      <c r="AF32" s="1352"/>
      <c r="AG32" s="1352"/>
      <c r="AH32" s="1352"/>
      <c r="AI32" s="1352"/>
      <c r="AJ32" s="1352"/>
      <c r="AK32" s="1352"/>
      <c r="AL32" s="1352"/>
      <c r="AM32" s="1352"/>
      <c r="AN32" s="1352"/>
      <c r="AO32" s="1352"/>
      <c r="AP32" s="1352"/>
      <c r="AQ32" s="1352"/>
      <c r="AR32" s="1352"/>
      <c r="AS32" s="1352"/>
      <c r="AT32" s="1352"/>
      <c r="AU32" s="1352"/>
      <c r="AV32" s="1352"/>
      <c r="AW32" s="1352"/>
      <c r="AX32" s="1352"/>
      <c r="AY32" s="1352"/>
      <c r="AZ32" s="1352"/>
      <c r="BA32" s="1352"/>
      <c r="BB32" s="1352"/>
      <c r="BC32" s="1352"/>
      <c r="BD32" s="1352"/>
      <c r="BE32" s="1352"/>
      <c r="BF32" s="1352"/>
      <c r="BG32" s="1352"/>
      <c r="BH32" s="1352"/>
      <c r="BI32" s="1352"/>
      <c r="BJ32" s="1352"/>
      <c r="BK32" s="1352"/>
      <c r="BL32" s="1352"/>
      <c r="BM32" s="1352"/>
      <c r="BN32" s="1352"/>
      <c r="BO32" s="1352"/>
      <c r="BP32" s="1352"/>
      <c r="BQ32" s="1352"/>
      <c r="BR32" s="1353"/>
      <c r="BS32" s="1372" t="s">
        <v>400</v>
      </c>
      <c r="BT32" s="1373"/>
      <c r="BU32" s="1373"/>
      <c r="BV32" s="1373"/>
      <c r="BW32" s="1373"/>
      <c r="BX32" s="1373"/>
      <c r="BY32" s="1374"/>
      <c r="BZ32" s="1372" t="s">
        <v>401</v>
      </c>
      <c r="CA32" s="1373"/>
      <c r="CB32" s="1373"/>
      <c r="CC32" s="1373"/>
      <c r="CD32" s="1373"/>
      <c r="CE32" s="1373"/>
      <c r="CF32" s="1373"/>
      <c r="CG32" s="1373"/>
      <c r="CH32" s="1373"/>
      <c r="CI32" s="1373"/>
      <c r="CJ32" s="1373"/>
      <c r="CK32" s="1373"/>
      <c r="CL32" s="1373"/>
      <c r="CM32" s="1373"/>
      <c r="CN32" s="1373"/>
      <c r="CO32" s="1373"/>
      <c r="CP32" s="1373"/>
      <c r="CQ32" s="1373"/>
      <c r="CR32" s="1373"/>
      <c r="CS32" s="1374"/>
      <c r="CT32" s="1372" t="s">
        <v>402</v>
      </c>
      <c r="CU32" s="1373"/>
      <c r="CV32" s="1373"/>
      <c r="CW32" s="1373"/>
      <c r="CX32" s="1373"/>
      <c r="CY32" s="1373"/>
      <c r="CZ32" s="1373"/>
      <c r="DA32" s="1373"/>
      <c r="DB32" s="1373"/>
      <c r="DC32" s="1373"/>
      <c r="DD32" s="1373"/>
      <c r="DE32" s="1373"/>
      <c r="DF32" s="1373"/>
      <c r="DG32" s="1373"/>
      <c r="DH32" s="1373"/>
      <c r="DI32" s="1373"/>
      <c r="DJ32" s="1374"/>
      <c r="DK32" s="1372" t="s">
        <v>403</v>
      </c>
      <c r="DL32" s="1373"/>
      <c r="DM32" s="1373"/>
      <c r="DN32" s="1373"/>
      <c r="DO32" s="1373"/>
      <c r="DP32" s="1373"/>
      <c r="DQ32" s="1373"/>
      <c r="DR32" s="1373"/>
      <c r="DS32" s="1373"/>
      <c r="DT32" s="1373"/>
      <c r="DU32" s="1373"/>
      <c r="DV32" s="1373"/>
      <c r="DW32" s="1373"/>
      <c r="DX32" s="1373"/>
      <c r="DY32" s="1374"/>
      <c r="DZ32" s="1372" t="s">
        <v>404</v>
      </c>
      <c r="EA32" s="1373"/>
      <c r="EB32" s="1373"/>
      <c r="EC32" s="1373"/>
      <c r="ED32" s="1373"/>
      <c r="EE32" s="1373"/>
      <c r="EF32" s="1373"/>
      <c r="EG32" s="1373"/>
      <c r="EH32" s="1373"/>
      <c r="EI32" s="1373"/>
      <c r="EJ32" s="1373"/>
      <c r="EK32" s="1373"/>
      <c r="EL32" s="1373"/>
      <c r="EM32" s="1373"/>
      <c r="EN32" s="1373"/>
      <c r="EO32" s="1374"/>
      <c r="EP32" s="1372" t="s">
        <v>405</v>
      </c>
      <c r="EQ32" s="1373"/>
      <c r="ER32" s="1373"/>
      <c r="ES32" s="1373"/>
      <c r="ET32" s="1373"/>
      <c r="EU32" s="1373"/>
      <c r="EV32" s="1373"/>
      <c r="EW32" s="1373"/>
      <c r="EX32" s="1373"/>
      <c r="EY32" s="1373"/>
      <c r="EZ32" s="1373"/>
      <c r="FA32" s="1373"/>
      <c r="FB32" s="1373"/>
      <c r="FC32" s="1373"/>
      <c r="FD32" s="1374"/>
    </row>
    <row r="33" spans="1:163" ht="33" customHeight="1">
      <c r="A33" s="1413" t="s">
        <v>467</v>
      </c>
      <c r="B33" s="1414"/>
      <c r="C33" s="1414"/>
      <c r="D33" s="1414"/>
      <c r="E33" s="1414"/>
      <c r="F33" s="1414"/>
      <c r="G33" s="1414"/>
      <c r="H33" s="1414"/>
      <c r="I33" s="1414"/>
      <c r="J33" s="1414"/>
      <c r="K33" s="1414"/>
      <c r="L33" s="1414"/>
      <c r="M33" s="1414"/>
      <c r="N33" s="1414"/>
      <c r="O33" s="1414"/>
      <c r="P33" s="1414"/>
      <c r="Q33" s="1414"/>
      <c r="R33" s="1414"/>
      <c r="S33" s="1414"/>
      <c r="T33" s="1414"/>
      <c r="U33" s="1414"/>
      <c r="V33" s="1414"/>
      <c r="W33" s="1414"/>
      <c r="X33" s="1414"/>
      <c r="Y33" s="1414"/>
      <c r="Z33" s="1414"/>
      <c r="AA33" s="1414"/>
      <c r="AB33" s="1414"/>
      <c r="AC33" s="1414"/>
      <c r="AD33" s="1414"/>
      <c r="AE33" s="1414"/>
      <c r="AF33" s="1414"/>
      <c r="AG33" s="1414"/>
      <c r="AH33" s="1414"/>
      <c r="AI33" s="1414"/>
      <c r="AJ33" s="1414"/>
      <c r="AK33" s="1414"/>
      <c r="AL33" s="1414"/>
      <c r="AM33" s="1414"/>
      <c r="AN33" s="1414"/>
      <c r="AO33" s="1414"/>
      <c r="AP33" s="1414"/>
      <c r="AQ33" s="1414"/>
      <c r="AR33" s="1414"/>
      <c r="AS33" s="1414"/>
      <c r="AT33" s="1414"/>
      <c r="AU33" s="1414"/>
      <c r="AV33" s="1414"/>
      <c r="AW33" s="1414"/>
      <c r="AX33" s="1414"/>
      <c r="AY33" s="1414"/>
      <c r="AZ33" s="1414"/>
      <c r="BA33" s="1414"/>
      <c r="BB33" s="1414"/>
      <c r="BC33" s="1414"/>
      <c r="BD33" s="1414"/>
      <c r="BE33" s="1414"/>
      <c r="BF33" s="1414"/>
      <c r="BG33" s="1414"/>
      <c r="BH33" s="1414"/>
      <c r="BI33" s="1414"/>
      <c r="BJ33" s="1414"/>
      <c r="BK33" s="1414"/>
      <c r="BL33" s="1414"/>
      <c r="BM33" s="1414"/>
      <c r="BN33" s="1414"/>
      <c r="BO33" s="1414"/>
      <c r="BP33" s="1414"/>
      <c r="BQ33" s="1414"/>
      <c r="BR33" s="1415"/>
      <c r="BS33" s="1363" t="s">
        <v>293</v>
      </c>
      <c r="BT33" s="1364"/>
      <c r="BU33" s="1364"/>
      <c r="BV33" s="1364"/>
      <c r="BW33" s="1364"/>
      <c r="BX33" s="1364"/>
      <c r="BY33" s="1365"/>
      <c r="BZ33" s="1366" t="str">
        <f>EP33</f>
        <v>${count_ik}</v>
      </c>
      <c r="CA33" s="1367"/>
      <c r="CB33" s="1367"/>
      <c r="CC33" s="1367"/>
      <c r="CD33" s="1367"/>
      <c r="CE33" s="1367"/>
      <c r="CF33" s="1367"/>
      <c r="CG33" s="1367"/>
      <c r="CH33" s="1367"/>
      <c r="CI33" s="1367"/>
      <c r="CJ33" s="1367"/>
      <c r="CK33" s="1367"/>
      <c r="CL33" s="1367"/>
      <c r="CM33" s="1367"/>
      <c r="CN33" s="1367"/>
      <c r="CO33" s="1367"/>
      <c r="CP33" s="1367"/>
      <c r="CQ33" s="1367"/>
      <c r="CR33" s="1367"/>
      <c r="CS33" s="1368"/>
      <c r="CT33" s="1429"/>
      <c r="CU33" s="1430"/>
      <c r="CV33" s="1430"/>
      <c r="CW33" s="1430"/>
      <c r="CX33" s="1430"/>
      <c r="CY33" s="1430"/>
      <c r="CZ33" s="1430"/>
      <c r="DA33" s="1430"/>
      <c r="DB33" s="1430"/>
      <c r="DC33" s="1430"/>
      <c r="DD33" s="1430"/>
      <c r="DE33" s="1430"/>
      <c r="DF33" s="1430"/>
      <c r="DG33" s="1430"/>
      <c r="DH33" s="1430"/>
      <c r="DI33" s="1430"/>
      <c r="DJ33" s="1431"/>
      <c r="DK33" s="1429"/>
      <c r="DL33" s="1430"/>
      <c r="DM33" s="1430"/>
      <c r="DN33" s="1430"/>
      <c r="DO33" s="1430"/>
      <c r="DP33" s="1430"/>
      <c r="DQ33" s="1430"/>
      <c r="DR33" s="1430"/>
      <c r="DS33" s="1430"/>
      <c r="DT33" s="1430"/>
      <c r="DU33" s="1430"/>
      <c r="DV33" s="1430"/>
      <c r="DW33" s="1430"/>
      <c r="DX33" s="1430"/>
      <c r="DY33" s="1431"/>
      <c r="DZ33" s="1429"/>
      <c r="EA33" s="1430"/>
      <c r="EB33" s="1430"/>
      <c r="EC33" s="1430"/>
      <c r="ED33" s="1430"/>
      <c r="EE33" s="1430"/>
      <c r="EF33" s="1430"/>
      <c r="EG33" s="1430"/>
      <c r="EH33" s="1430"/>
      <c r="EI33" s="1430"/>
      <c r="EJ33" s="1430"/>
      <c r="EK33" s="1430"/>
      <c r="EL33" s="1430"/>
      <c r="EM33" s="1430"/>
      <c r="EN33" s="1430"/>
      <c r="EO33" s="1431"/>
      <c r="EP33" s="1422" t="str">
        <f>'Настройки УИК'!$J$6</f>
        <v>${count_ik}</v>
      </c>
      <c r="EQ33" s="1423"/>
      <c r="ER33" s="1423"/>
      <c r="ES33" s="1423"/>
      <c r="ET33" s="1423"/>
      <c r="EU33" s="1423"/>
      <c r="EV33" s="1423"/>
      <c r="EW33" s="1423"/>
      <c r="EX33" s="1423"/>
      <c r="EY33" s="1423"/>
      <c r="EZ33" s="1423"/>
      <c r="FA33" s="1423"/>
      <c r="FB33" s="1423"/>
      <c r="FC33" s="1423"/>
      <c r="FD33" s="1424"/>
      <c r="FE33" s="563" t="str">
        <f>'Настройки ТИК'!$C$55</f>
        <v>${code_doc}</v>
      </c>
      <c r="FF33" s="155">
        <v>1</v>
      </c>
      <c r="FG33" s="155" t="str">
        <f>$FF$25</f>
        <v>20--</v>
      </c>
    </row>
    <row r="34" spans="1:163" ht="33" customHeight="1">
      <c r="A34" s="1369" t="s">
        <v>468</v>
      </c>
      <c r="B34" s="1370"/>
      <c r="C34" s="1370"/>
      <c r="D34" s="1370"/>
      <c r="E34" s="1370"/>
      <c r="F34" s="1370"/>
      <c r="G34" s="1370"/>
      <c r="H34" s="1370"/>
      <c r="I34" s="1370"/>
      <c r="J34" s="1370"/>
      <c r="K34" s="1370"/>
      <c r="L34" s="1370"/>
      <c r="M34" s="1370"/>
      <c r="N34" s="1370"/>
      <c r="O34" s="1370"/>
      <c r="P34" s="1370"/>
      <c r="Q34" s="1370"/>
      <c r="R34" s="1370"/>
      <c r="S34" s="1370"/>
      <c r="T34" s="1370"/>
      <c r="U34" s="1370"/>
      <c r="V34" s="1370"/>
      <c r="W34" s="1370"/>
      <c r="X34" s="1370"/>
      <c r="Y34" s="1370"/>
      <c r="Z34" s="1370"/>
      <c r="AA34" s="1370"/>
      <c r="AB34" s="1370"/>
      <c r="AC34" s="1370"/>
      <c r="AD34" s="1370"/>
      <c r="AE34" s="1370"/>
      <c r="AF34" s="1370"/>
      <c r="AG34" s="1370"/>
      <c r="AH34" s="1370"/>
      <c r="AI34" s="1370"/>
      <c r="AJ34" s="1370"/>
      <c r="AK34" s="1370"/>
      <c r="AL34" s="1370"/>
      <c r="AM34" s="1370"/>
      <c r="AN34" s="1370"/>
      <c r="AO34" s="1370"/>
      <c r="AP34" s="1370"/>
      <c r="AQ34" s="1370"/>
      <c r="AR34" s="1370"/>
      <c r="AS34" s="1370"/>
      <c r="AT34" s="1370"/>
      <c r="AU34" s="1370"/>
      <c r="AV34" s="1370"/>
      <c r="AW34" s="1370"/>
      <c r="AX34" s="1370"/>
      <c r="AY34" s="1370"/>
      <c r="AZ34" s="1370"/>
      <c r="BA34" s="1370"/>
      <c r="BB34" s="1370"/>
      <c r="BC34" s="1370"/>
      <c r="BD34" s="1370"/>
      <c r="BE34" s="1370"/>
      <c r="BF34" s="1370"/>
      <c r="BG34" s="1370"/>
      <c r="BH34" s="1370"/>
      <c r="BI34" s="1370"/>
      <c r="BJ34" s="1370"/>
      <c r="BK34" s="1370"/>
      <c r="BL34" s="1370"/>
      <c r="BM34" s="1370"/>
      <c r="BN34" s="1370"/>
      <c r="BO34" s="1370"/>
      <c r="BP34" s="1370"/>
      <c r="BQ34" s="1370"/>
      <c r="BR34" s="1371"/>
      <c r="BS34" s="1354" t="s">
        <v>294</v>
      </c>
      <c r="BT34" s="1355"/>
      <c r="BU34" s="1355"/>
      <c r="BV34" s="1355"/>
      <c r="BW34" s="1355"/>
      <c r="BX34" s="1355"/>
      <c r="BY34" s="1356"/>
      <c r="BZ34" s="1357">
        <f>EP34</f>
        <v>1</v>
      </c>
      <c r="CA34" s="1358"/>
      <c r="CB34" s="1358"/>
      <c r="CC34" s="1358"/>
      <c r="CD34" s="1358"/>
      <c r="CE34" s="1358"/>
      <c r="CF34" s="1358"/>
      <c r="CG34" s="1358"/>
      <c r="CH34" s="1358"/>
      <c r="CI34" s="1358"/>
      <c r="CJ34" s="1358"/>
      <c r="CK34" s="1358"/>
      <c r="CL34" s="1358"/>
      <c r="CM34" s="1358"/>
      <c r="CN34" s="1358"/>
      <c r="CO34" s="1358"/>
      <c r="CP34" s="1358"/>
      <c r="CQ34" s="1358"/>
      <c r="CR34" s="1358"/>
      <c r="CS34" s="1359"/>
      <c r="CT34" s="1360"/>
      <c r="CU34" s="1361"/>
      <c r="CV34" s="1361"/>
      <c r="CW34" s="1361"/>
      <c r="CX34" s="1361"/>
      <c r="CY34" s="1361"/>
      <c r="CZ34" s="1361"/>
      <c r="DA34" s="1361"/>
      <c r="DB34" s="1361"/>
      <c r="DC34" s="1361"/>
      <c r="DD34" s="1361"/>
      <c r="DE34" s="1361"/>
      <c r="DF34" s="1361"/>
      <c r="DG34" s="1361"/>
      <c r="DH34" s="1361"/>
      <c r="DI34" s="1361"/>
      <c r="DJ34" s="1362"/>
      <c r="DK34" s="1360"/>
      <c r="DL34" s="1361"/>
      <c r="DM34" s="1361"/>
      <c r="DN34" s="1361"/>
      <c r="DO34" s="1361"/>
      <c r="DP34" s="1361"/>
      <c r="DQ34" s="1361"/>
      <c r="DR34" s="1361"/>
      <c r="DS34" s="1361"/>
      <c r="DT34" s="1361"/>
      <c r="DU34" s="1361"/>
      <c r="DV34" s="1361"/>
      <c r="DW34" s="1361"/>
      <c r="DX34" s="1361"/>
      <c r="DY34" s="1362"/>
      <c r="DZ34" s="1360"/>
      <c r="EA34" s="1361"/>
      <c r="EB34" s="1361"/>
      <c r="EC34" s="1361"/>
      <c r="ED34" s="1361"/>
      <c r="EE34" s="1361"/>
      <c r="EF34" s="1361"/>
      <c r="EG34" s="1361"/>
      <c r="EH34" s="1361"/>
      <c r="EI34" s="1361"/>
      <c r="EJ34" s="1361"/>
      <c r="EK34" s="1361"/>
      <c r="EL34" s="1361"/>
      <c r="EM34" s="1361"/>
      <c r="EN34" s="1361"/>
      <c r="EO34" s="1362"/>
      <c r="EP34" s="1357">
        <v>1</v>
      </c>
      <c r="EQ34" s="1358"/>
      <c r="ER34" s="1358"/>
      <c r="ES34" s="1358"/>
      <c r="ET34" s="1358"/>
      <c r="EU34" s="1358"/>
      <c r="EV34" s="1358"/>
      <c r="EW34" s="1358"/>
      <c r="EX34" s="1358"/>
      <c r="EY34" s="1358"/>
      <c r="EZ34" s="1358"/>
      <c r="FA34" s="1358"/>
      <c r="FB34" s="1358"/>
      <c r="FC34" s="1358"/>
      <c r="FD34" s="1425"/>
      <c r="FE34" s="563" t="str">
        <f>'Настройки ТИК'!$C$55</f>
        <v>${code_doc}</v>
      </c>
      <c r="FF34" s="155">
        <v>1</v>
      </c>
      <c r="FG34" s="155" t="str">
        <f>$FF$25</f>
        <v>20--</v>
      </c>
    </row>
    <row r="35" spans="1:163" ht="31.5" customHeight="1">
      <c r="A35" s="1413" t="s">
        <v>469</v>
      </c>
      <c r="B35" s="1414"/>
      <c r="C35" s="1414"/>
      <c r="D35" s="1414"/>
      <c r="E35" s="1414"/>
      <c r="F35" s="1414"/>
      <c r="G35" s="1414"/>
      <c r="H35" s="1414"/>
      <c r="I35" s="1414"/>
      <c r="J35" s="1414"/>
      <c r="K35" s="1414"/>
      <c r="L35" s="1414"/>
      <c r="M35" s="1414"/>
      <c r="N35" s="1414"/>
      <c r="O35" s="1414"/>
      <c r="P35" s="1414"/>
      <c r="Q35" s="1414"/>
      <c r="R35" s="1414"/>
      <c r="S35" s="1414"/>
      <c r="T35" s="1414"/>
      <c r="U35" s="1414"/>
      <c r="V35" s="1414"/>
      <c r="W35" s="1414"/>
      <c r="X35" s="1414"/>
      <c r="Y35" s="1414"/>
      <c r="Z35" s="1414"/>
      <c r="AA35" s="1414"/>
      <c r="AB35" s="1414"/>
      <c r="AC35" s="1414"/>
      <c r="AD35" s="1414"/>
      <c r="AE35" s="1414"/>
      <c r="AF35" s="1414"/>
      <c r="AG35" s="1414"/>
      <c r="AH35" s="1414"/>
      <c r="AI35" s="1414"/>
      <c r="AJ35" s="1414"/>
      <c r="AK35" s="1414"/>
      <c r="AL35" s="1414"/>
      <c r="AM35" s="1414"/>
      <c r="AN35" s="1414"/>
      <c r="AO35" s="1414"/>
      <c r="AP35" s="1414"/>
      <c r="AQ35" s="1414"/>
      <c r="AR35" s="1414"/>
      <c r="AS35" s="1414"/>
      <c r="AT35" s="1414"/>
      <c r="AU35" s="1414"/>
      <c r="AV35" s="1414"/>
      <c r="AW35" s="1414"/>
      <c r="AX35" s="1414"/>
      <c r="AY35" s="1414"/>
      <c r="AZ35" s="1414"/>
      <c r="BA35" s="1414"/>
      <c r="BB35" s="1414"/>
      <c r="BC35" s="1414"/>
      <c r="BD35" s="1414"/>
      <c r="BE35" s="1414"/>
      <c r="BF35" s="1414"/>
      <c r="BG35" s="1414"/>
      <c r="BH35" s="1414"/>
      <c r="BI35" s="1414"/>
      <c r="BJ35" s="1414"/>
      <c r="BK35" s="1414"/>
      <c r="BL35" s="1414"/>
      <c r="BM35" s="1414"/>
      <c r="BN35" s="1414"/>
      <c r="BO35" s="1414"/>
      <c r="BP35" s="1414"/>
      <c r="BQ35" s="1414"/>
      <c r="BR35" s="1415"/>
      <c r="BS35" s="1354" t="s">
        <v>295</v>
      </c>
      <c r="BT35" s="1355"/>
      <c r="BU35" s="1355"/>
      <c r="BV35" s="1355"/>
      <c r="BW35" s="1355"/>
      <c r="BX35" s="1355"/>
      <c r="BY35" s="1356"/>
      <c r="BZ35" s="1357" t="e">
        <f ca="1">EP35</f>
        <v>#VALUE!</v>
      </c>
      <c r="CA35" s="1358"/>
      <c r="CB35" s="1358"/>
      <c r="CC35" s="1358"/>
      <c r="CD35" s="1358"/>
      <c r="CE35" s="1358"/>
      <c r="CF35" s="1358"/>
      <c r="CG35" s="1358"/>
      <c r="CH35" s="1358"/>
      <c r="CI35" s="1358"/>
      <c r="CJ35" s="1358"/>
      <c r="CK35" s="1358"/>
      <c r="CL35" s="1358"/>
      <c r="CM35" s="1358"/>
      <c r="CN35" s="1358"/>
      <c r="CO35" s="1358"/>
      <c r="CP35" s="1358"/>
      <c r="CQ35" s="1358"/>
      <c r="CR35" s="1358"/>
      <c r="CS35" s="1359"/>
      <c r="CT35" s="1360"/>
      <c r="CU35" s="1361"/>
      <c r="CV35" s="1361"/>
      <c r="CW35" s="1361"/>
      <c r="CX35" s="1361"/>
      <c r="CY35" s="1361"/>
      <c r="CZ35" s="1361"/>
      <c r="DA35" s="1361"/>
      <c r="DB35" s="1361"/>
      <c r="DC35" s="1361"/>
      <c r="DD35" s="1361"/>
      <c r="DE35" s="1361"/>
      <c r="DF35" s="1361"/>
      <c r="DG35" s="1361"/>
      <c r="DH35" s="1361"/>
      <c r="DI35" s="1361"/>
      <c r="DJ35" s="1362"/>
      <c r="DK35" s="1360"/>
      <c r="DL35" s="1361"/>
      <c r="DM35" s="1361"/>
      <c r="DN35" s="1361"/>
      <c r="DO35" s="1361"/>
      <c r="DP35" s="1361"/>
      <c r="DQ35" s="1361"/>
      <c r="DR35" s="1361"/>
      <c r="DS35" s="1361"/>
      <c r="DT35" s="1361"/>
      <c r="DU35" s="1361"/>
      <c r="DV35" s="1361"/>
      <c r="DW35" s="1361"/>
      <c r="DX35" s="1361"/>
      <c r="DY35" s="1362"/>
      <c r="DZ35" s="1360"/>
      <c r="EA35" s="1361"/>
      <c r="EB35" s="1361"/>
      <c r="EC35" s="1361"/>
      <c r="ED35" s="1361"/>
      <c r="EE35" s="1361"/>
      <c r="EF35" s="1361"/>
      <c r="EG35" s="1361"/>
      <c r="EH35" s="1361"/>
      <c r="EI35" s="1361"/>
      <c r="EJ35" s="1361"/>
      <c r="EK35" s="1361"/>
      <c r="EL35" s="1361"/>
      <c r="EM35" s="1361"/>
      <c r="EN35" s="1361"/>
      <c r="EO35" s="1362"/>
      <c r="EP35" s="1357" t="e">
        <f ca="1">'Расчётная Ведомость'!$AA$38</f>
        <v>#VALUE!</v>
      </c>
      <c r="EQ35" s="1358"/>
      <c r="ER35" s="1358"/>
      <c r="ES35" s="1358"/>
      <c r="ET35" s="1358"/>
      <c r="EU35" s="1358"/>
      <c r="EV35" s="1358"/>
      <c r="EW35" s="1358"/>
      <c r="EX35" s="1358"/>
      <c r="EY35" s="1358"/>
      <c r="EZ35" s="1358"/>
      <c r="FA35" s="1358"/>
      <c r="FB35" s="1358"/>
      <c r="FC35" s="1358"/>
      <c r="FD35" s="1425"/>
      <c r="FE35" s="563" t="str">
        <f>'Настройки ТИК'!$C$55</f>
        <v>${code_doc}</v>
      </c>
      <c r="FF35" s="155">
        <v>1</v>
      </c>
      <c r="FG35" s="155" t="str">
        <f>$FF$25</f>
        <v>20--</v>
      </c>
    </row>
    <row r="36" spans="1:163">
      <c r="A36" s="1440" t="s">
        <v>263</v>
      </c>
      <c r="B36" s="1441"/>
      <c r="C36" s="1441"/>
      <c r="D36" s="1441"/>
      <c r="E36" s="1441"/>
      <c r="F36" s="1441"/>
      <c r="G36" s="1441"/>
      <c r="H36" s="1441"/>
      <c r="I36" s="1441"/>
      <c r="J36" s="1441"/>
      <c r="K36" s="1441"/>
      <c r="L36" s="1441"/>
      <c r="M36" s="1441"/>
      <c r="N36" s="1441"/>
      <c r="O36" s="1441"/>
      <c r="P36" s="1441"/>
      <c r="Q36" s="1441"/>
      <c r="R36" s="1441"/>
      <c r="S36" s="1441"/>
      <c r="T36" s="1441"/>
      <c r="U36" s="1441"/>
      <c r="V36" s="1441"/>
      <c r="W36" s="1441"/>
      <c r="X36" s="1441"/>
      <c r="Y36" s="1441"/>
      <c r="Z36" s="1441"/>
      <c r="AA36" s="1441"/>
      <c r="AB36" s="1441"/>
      <c r="AC36" s="1441"/>
      <c r="AD36" s="1441"/>
      <c r="AE36" s="1441"/>
      <c r="AF36" s="1441"/>
      <c r="AG36" s="1441"/>
      <c r="AH36" s="1441"/>
      <c r="AI36" s="1441"/>
      <c r="AJ36" s="1441"/>
      <c r="AK36" s="1441"/>
      <c r="AL36" s="1441"/>
      <c r="AM36" s="1441"/>
      <c r="AN36" s="1441"/>
      <c r="AO36" s="1441"/>
      <c r="AP36" s="1441"/>
      <c r="AQ36" s="1441"/>
      <c r="AR36" s="1441"/>
      <c r="AS36" s="1441"/>
      <c r="AT36" s="1441"/>
      <c r="AU36" s="1441"/>
      <c r="AV36" s="1441"/>
      <c r="AW36" s="1441"/>
      <c r="AX36" s="1441"/>
      <c r="AY36" s="1441"/>
      <c r="AZ36" s="1441"/>
      <c r="BA36" s="1441"/>
      <c r="BB36" s="1441"/>
      <c r="BC36" s="1441"/>
      <c r="BD36" s="1441"/>
      <c r="BE36" s="1441"/>
      <c r="BF36" s="1441"/>
      <c r="BG36" s="1441"/>
      <c r="BH36" s="1441"/>
      <c r="BI36" s="1441"/>
      <c r="BJ36" s="1441"/>
      <c r="BK36" s="1441"/>
      <c r="BL36" s="1441"/>
      <c r="BM36" s="1441"/>
      <c r="BN36" s="1441"/>
      <c r="BO36" s="1441"/>
      <c r="BP36" s="1441"/>
      <c r="BQ36" s="1441"/>
      <c r="BR36" s="1442"/>
      <c r="BS36" s="1434" t="s">
        <v>296</v>
      </c>
      <c r="BT36" s="1435"/>
      <c r="BU36" s="1435"/>
      <c r="BV36" s="1435"/>
      <c r="BW36" s="1435"/>
      <c r="BX36" s="1435"/>
      <c r="BY36" s="1436"/>
      <c r="BZ36" s="1416"/>
      <c r="CA36" s="1417"/>
      <c r="CB36" s="1417"/>
      <c r="CC36" s="1417"/>
      <c r="CD36" s="1417"/>
      <c r="CE36" s="1417"/>
      <c r="CF36" s="1417"/>
      <c r="CG36" s="1417"/>
      <c r="CH36" s="1417"/>
      <c r="CI36" s="1417"/>
      <c r="CJ36" s="1417"/>
      <c r="CK36" s="1417"/>
      <c r="CL36" s="1417"/>
      <c r="CM36" s="1417"/>
      <c r="CN36" s="1417"/>
      <c r="CO36" s="1417"/>
      <c r="CP36" s="1417"/>
      <c r="CQ36" s="1417"/>
      <c r="CR36" s="1417"/>
      <c r="CS36" s="1418"/>
      <c r="CT36" s="1416"/>
      <c r="CU36" s="1417"/>
      <c r="CV36" s="1417"/>
      <c r="CW36" s="1417"/>
      <c r="CX36" s="1417"/>
      <c r="CY36" s="1417"/>
      <c r="CZ36" s="1417"/>
      <c r="DA36" s="1417"/>
      <c r="DB36" s="1417"/>
      <c r="DC36" s="1417"/>
      <c r="DD36" s="1417"/>
      <c r="DE36" s="1417"/>
      <c r="DF36" s="1417"/>
      <c r="DG36" s="1417"/>
      <c r="DH36" s="1417"/>
      <c r="DI36" s="1417"/>
      <c r="DJ36" s="1418"/>
      <c r="DK36" s="1416"/>
      <c r="DL36" s="1417"/>
      <c r="DM36" s="1417"/>
      <c r="DN36" s="1417"/>
      <c r="DO36" s="1417"/>
      <c r="DP36" s="1417"/>
      <c r="DQ36" s="1417"/>
      <c r="DR36" s="1417"/>
      <c r="DS36" s="1417"/>
      <c r="DT36" s="1417"/>
      <c r="DU36" s="1417"/>
      <c r="DV36" s="1417"/>
      <c r="DW36" s="1417"/>
      <c r="DX36" s="1417"/>
      <c r="DY36" s="1418"/>
      <c r="DZ36" s="1416"/>
      <c r="EA36" s="1417"/>
      <c r="EB36" s="1417"/>
      <c r="EC36" s="1417"/>
      <c r="ED36" s="1417"/>
      <c r="EE36" s="1417"/>
      <c r="EF36" s="1417"/>
      <c r="EG36" s="1417"/>
      <c r="EH36" s="1417"/>
      <c r="EI36" s="1417"/>
      <c r="EJ36" s="1417"/>
      <c r="EK36" s="1417"/>
      <c r="EL36" s="1417"/>
      <c r="EM36" s="1417"/>
      <c r="EN36" s="1417"/>
      <c r="EO36" s="1418"/>
      <c r="EP36" s="1416"/>
      <c r="EQ36" s="1417"/>
      <c r="ER36" s="1417"/>
      <c r="ES36" s="1417"/>
      <c r="ET36" s="1417"/>
      <c r="EU36" s="1417"/>
      <c r="EV36" s="1417"/>
      <c r="EW36" s="1417"/>
      <c r="EX36" s="1417"/>
      <c r="EY36" s="1417"/>
      <c r="EZ36" s="1417"/>
      <c r="FA36" s="1417"/>
      <c r="FB36" s="1417"/>
      <c r="FC36" s="1417"/>
      <c r="FD36" s="1432"/>
      <c r="FE36" s="563"/>
    </row>
    <row r="37" spans="1:163" ht="17.25" customHeight="1">
      <c r="A37" s="1426" t="s">
        <v>297</v>
      </c>
      <c r="B37" s="1427"/>
      <c r="C37" s="1427"/>
      <c r="D37" s="1427"/>
      <c r="E37" s="1427"/>
      <c r="F37" s="1427"/>
      <c r="G37" s="1427"/>
      <c r="H37" s="1427"/>
      <c r="I37" s="1427"/>
      <c r="J37" s="1427"/>
      <c r="K37" s="1427"/>
      <c r="L37" s="1427"/>
      <c r="M37" s="1427"/>
      <c r="N37" s="1427"/>
      <c r="O37" s="1427"/>
      <c r="P37" s="1427"/>
      <c r="Q37" s="1427"/>
      <c r="R37" s="1427"/>
      <c r="S37" s="1427"/>
      <c r="T37" s="1427"/>
      <c r="U37" s="1427"/>
      <c r="V37" s="1427"/>
      <c r="W37" s="1427"/>
      <c r="X37" s="1427"/>
      <c r="Y37" s="1427"/>
      <c r="Z37" s="1427"/>
      <c r="AA37" s="1427"/>
      <c r="AB37" s="1427"/>
      <c r="AC37" s="1427"/>
      <c r="AD37" s="1427"/>
      <c r="AE37" s="1427"/>
      <c r="AF37" s="1427"/>
      <c r="AG37" s="1427"/>
      <c r="AH37" s="1427"/>
      <c r="AI37" s="1427"/>
      <c r="AJ37" s="1427"/>
      <c r="AK37" s="1427"/>
      <c r="AL37" s="1427"/>
      <c r="AM37" s="1427"/>
      <c r="AN37" s="1427"/>
      <c r="AO37" s="1427"/>
      <c r="AP37" s="1427"/>
      <c r="AQ37" s="1427"/>
      <c r="AR37" s="1427"/>
      <c r="AS37" s="1427"/>
      <c r="AT37" s="1427"/>
      <c r="AU37" s="1427"/>
      <c r="AV37" s="1427"/>
      <c r="AW37" s="1427"/>
      <c r="AX37" s="1427"/>
      <c r="AY37" s="1427"/>
      <c r="AZ37" s="1427"/>
      <c r="BA37" s="1427"/>
      <c r="BB37" s="1427"/>
      <c r="BC37" s="1427"/>
      <c r="BD37" s="1427"/>
      <c r="BE37" s="1427"/>
      <c r="BF37" s="1427"/>
      <c r="BG37" s="1427"/>
      <c r="BH37" s="1427"/>
      <c r="BI37" s="1427"/>
      <c r="BJ37" s="1427"/>
      <c r="BK37" s="1427"/>
      <c r="BL37" s="1427"/>
      <c r="BM37" s="1427"/>
      <c r="BN37" s="1427"/>
      <c r="BO37" s="1427"/>
      <c r="BP37" s="1427"/>
      <c r="BQ37" s="1427"/>
      <c r="BR37" s="1428"/>
      <c r="BS37" s="1437"/>
      <c r="BT37" s="1438"/>
      <c r="BU37" s="1438"/>
      <c r="BV37" s="1438"/>
      <c r="BW37" s="1438"/>
      <c r="BX37" s="1438"/>
      <c r="BY37" s="1439"/>
      <c r="BZ37" s="1419"/>
      <c r="CA37" s="1420"/>
      <c r="CB37" s="1420"/>
      <c r="CC37" s="1420"/>
      <c r="CD37" s="1420"/>
      <c r="CE37" s="1420"/>
      <c r="CF37" s="1420"/>
      <c r="CG37" s="1420"/>
      <c r="CH37" s="1420"/>
      <c r="CI37" s="1420"/>
      <c r="CJ37" s="1420"/>
      <c r="CK37" s="1420"/>
      <c r="CL37" s="1420"/>
      <c r="CM37" s="1420"/>
      <c r="CN37" s="1420"/>
      <c r="CO37" s="1420"/>
      <c r="CP37" s="1420"/>
      <c r="CQ37" s="1420"/>
      <c r="CR37" s="1420"/>
      <c r="CS37" s="1421"/>
      <c r="CT37" s="1419"/>
      <c r="CU37" s="1420"/>
      <c r="CV37" s="1420"/>
      <c r="CW37" s="1420"/>
      <c r="CX37" s="1420"/>
      <c r="CY37" s="1420"/>
      <c r="CZ37" s="1420"/>
      <c r="DA37" s="1420"/>
      <c r="DB37" s="1420"/>
      <c r="DC37" s="1420"/>
      <c r="DD37" s="1420"/>
      <c r="DE37" s="1420"/>
      <c r="DF37" s="1420"/>
      <c r="DG37" s="1420"/>
      <c r="DH37" s="1420"/>
      <c r="DI37" s="1420"/>
      <c r="DJ37" s="1421"/>
      <c r="DK37" s="1419"/>
      <c r="DL37" s="1420"/>
      <c r="DM37" s="1420"/>
      <c r="DN37" s="1420"/>
      <c r="DO37" s="1420"/>
      <c r="DP37" s="1420"/>
      <c r="DQ37" s="1420"/>
      <c r="DR37" s="1420"/>
      <c r="DS37" s="1420"/>
      <c r="DT37" s="1420"/>
      <c r="DU37" s="1420"/>
      <c r="DV37" s="1420"/>
      <c r="DW37" s="1420"/>
      <c r="DX37" s="1420"/>
      <c r="DY37" s="1421"/>
      <c r="DZ37" s="1419"/>
      <c r="EA37" s="1420"/>
      <c r="EB37" s="1420"/>
      <c r="EC37" s="1420"/>
      <c r="ED37" s="1420"/>
      <c r="EE37" s="1420"/>
      <c r="EF37" s="1420"/>
      <c r="EG37" s="1420"/>
      <c r="EH37" s="1420"/>
      <c r="EI37" s="1420"/>
      <c r="EJ37" s="1420"/>
      <c r="EK37" s="1420"/>
      <c r="EL37" s="1420"/>
      <c r="EM37" s="1420"/>
      <c r="EN37" s="1420"/>
      <c r="EO37" s="1421"/>
      <c r="EP37" s="1419"/>
      <c r="EQ37" s="1420"/>
      <c r="ER37" s="1420"/>
      <c r="ES37" s="1420"/>
      <c r="ET37" s="1420"/>
      <c r="EU37" s="1420"/>
      <c r="EV37" s="1420"/>
      <c r="EW37" s="1420"/>
      <c r="EX37" s="1420"/>
      <c r="EY37" s="1420"/>
      <c r="EZ37" s="1420"/>
      <c r="FA37" s="1420"/>
      <c r="FB37" s="1420"/>
      <c r="FC37" s="1420"/>
      <c r="FD37" s="1433"/>
      <c r="FE37" s="563"/>
    </row>
    <row r="38" spans="1:163" ht="31.5" customHeight="1">
      <c r="A38" s="1413" t="s">
        <v>432</v>
      </c>
      <c r="B38" s="1414"/>
      <c r="C38" s="1414"/>
      <c r="D38" s="1414"/>
      <c r="E38" s="1414"/>
      <c r="F38" s="1414"/>
      <c r="G38" s="1414"/>
      <c r="H38" s="1414"/>
      <c r="I38" s="1414"/>
      <c r="J38" s="1414"/>
      <c r="K38" s="1414"/>
      <c r="L38" s="1414"/>
      <c r="M38" s="1414"/>
      <c r="N38" s="1414"/>
      <c r="O38" s="1414"/>
      <c r="P38" s="1414"/>
      <c r="Q38" s="1414"/>
      <c r="R38" s="1414"/>
      <c r="S38" s="1414"/>
      <c r="T38" s="1414"/>
      <c r="U38" s="1414"/>
      <c r="V38" s="1414"/>
      <c r="W38" s="1414"/>
      <c r="X38" s="1414"/>
      <c r="Y38" s="1414"/>
      <c r="Z38" s="1414"/>
      <c r="AA38" s="1414"/>
      <c r="AB38" s="1414"/>
      <c r="AC38" s="1414"/>
      <c r="AD38" s="1414"/>
      <c r="AE38" s="1414"/>
      <c r="AF38" s="1414"/>
      <c r="AG38" s="1414"/>
      <c r="AH38" s="1414"/>
      <c r="AI38" s="1414"/>
      <c r="AJ38" s="1414"/>
      <c r="AK38" s="1414"/>
      <c r="AL38" s="1414"/>
      <c r="AM38" s="1414"/>
      <c r="AN38" s="1414"/>
      <c r="AO38" s="1414"/>
      <c r="AP38" s="1414"/>
      <c r="AQ38" s="1414"/>
      <c r="AR38" s="1414"/>
      <c r="AS38" s="1414"/>
      <c r="AT38" s="1414"/>
      <c r="AU38" s="1414"/>
      <c r="AV38" s="1414"/>
      <c r="AW38" s="1414"/>
      <c r="AX38" s="1414"/>
      <c r="AY38" s="1414"/>
      <c r="AZ38" s="1414"/>
      <c r="BA38" s="1414"/>
      <c r="BB38" s="1414"/>
      <c r="BC38" s="1414"/>
      <c r="BD38" s="1414"/>
      <c r="BE38" s="1414"/>
      <c r="BF38" s="1414"/>
      <c r="BG38" s="1414"/>
      <c r="BH38" s="1414"/>
      <c r="BI38" s="1414"/>
      <c r="BJ38" s="1414"/>
      <c r="BK38" s="1414"/>
      <c r="BL38" s="1414"/>
      <c r="BM38" s="1414"/>
      <c r="BN38" s="1414"/>
      <c r="BO38" s="1414"/>
      <c r="BP38" s="1414"/>
      <c r="BQ38" s="1414"/>
      <c r="BR38" s="1415"/>
      <c r="BS38" s="1354" t="s">
        <v>298</v>
      </c>
      <c r="BT38" s="1355"/>
      <c r="BU38" s="1355"/>
      <c r="BV38" s="1355"/>
      <c r="BW38" s="1355"/>
      <c r="BX38" s="1355"/>
      <c r="BY38" s="1356"/>
      <c r="BZ38" s="1357" t="e">
        <f ca="1">EP38</f>
        <v>#VALUE!</v>
      </c>
      <c r="CA38" s="1358"/>
      <c r="CB38" s="1358"/>
      <c r="CC38" s="1358"/>
      <c r="CD38" s="1358"/>
      <c r="CE38" s="1358"/>
      <c r="CF38" s="1358"/>
      <c r="CG38" s="1358"/>
      <c r="CH38" s="1358"/>
      <c r="CI38" s="1358"/>
      <c r="CJ38" s="1358"/>
      <c r="CK38" s="1358"/>
      <c r="CL38" s="1358"/>
      <c r="CM38" s="1358"/>
      <c r="CN38" s="1358"/>
      <c r="CO38" s="1358"/>
      <c r="CP38" s="1358"/>
      <c r="CQ38" s="1358"/>
      <c r="CR38" s="1358"/>
      <c r="CS38" s="1359"/>
      <c r="CT38" s="1360"/>
      <c r="CU38" s="1361"/>
      <c r="CV38" s="1361"/>
      <c r="CW38" s="1361"/>
      <c r="CX38" s="1361"/>
      <c r="CY38" s="1361"/>
      <c r="CZ38" s="1361"/>
      <c r="DA38" s="1361"/>
      <c r="DB38" s="1361"/>
      <c r="DC38" s="1361"/>
      <c r="DD38" s="1361"/>
      <c r="DE38" s="1361"/>
      <c r="DF38" s="1361"/>
      <c r="DG38" s="1361"/>
      <c r="DH38" s="1361"/>
      <c r="DI38" s="1361"/>
      <c r="DJ38" s="1362"/>
      <c r="DK38" s="1360"/>
      <c r="DL38" s="1361"/>
      <c r="DM38" s="1361"/>
      <c r="DN38" s="1361"/>
      <c r="DO38" s="1361"/>
      <c r="DP38" s="1361"/>
      <c r="DQ38" s="1361"/>
      <c r="DR38" s="1361"/>
      <c r="DS38" s="1361"/>
      <c r="DT38" s="1361"/>
      <c r="DU38" s="1361"/>
      <c r="DV38" s="1361"/>
      <c r="DW38" s="1361"/>
      <c r="DX38" s="1361"/>
      <c r="DY38" s="1362"/>
      <c r="DZ38" s="1360"/>
      <c r="EA38" s="1361"/>
      <c r="EB38" s="1361"/>
      <c r="EC38" s="1361"/>
      <c r="ED38" s="1361"/>
      <c r="EE38" s="1361"/>
      <c r="EF38" s="1361"/>
      <c r="EG38" s="1361"/>
      <c r="EH38" s="1361"/>
      <c r="EI38" s="1361"/>
      <c r="EJ38" s="1361"/>
      <c r="EK38" s="1361"/>
      <c r="EL38" s="1361"/>
      <c r="EM38" s="1361"/>
      <c r="EN38" s="1361"/>
      <c r="EO38" s="1362"/>
      <c r="EP38" s="1357" t="e">
        <f ca="1">'Расчётная Ведомость'!$AA$39</f>
        <v>#VALUE!</v>
      </c>
      <c r="EQ38" s="1358"/>
      <c r="ER38" s="1358"/>
      <c r="ES38" s="1358"/>
      <c r="ET38" s="1358"/>
      <c r="EU38" s="1358"/>
      <c r="EV38" s="1358"/>
      <c r="EW38" s="1358"/>
      <c r="EX38" s="1358"/>
      <c r="EY38" s="1358"/>
      <c r="EZ38" s="1358"/>
      <c r="FA38" s="1358"/>
      <c r="FB38" s="1358"/>
      <c r="FC38" s="1358"/>
      <c r="FD38" s="1425"/>
      <c r="FE38" s="563" t="str">
        <f>'Настройки ТИК'!$C$55</f>
        <v>${code_doc}</v>
      </c>
      <c r="FF38" s="155">
        <v>1</v>
      </c>
      <c r="FG38" s="155" t="str">
        <f>$FF$25</f>
        <v>20--</v>
      </c>
    </row>
    <row r="39" spans="1:163" ht="31.5" customHeight="1">
      <c r="A39" s="1413" t="s">
        <v>299</v>
      </c>
      <c r="B39" s="1414"/>
      <c r="C39" s="1414"/>
      <c r="D39" s="1414"/>
      <c r="E39" s="1414"/>
      <c r="F39" s="1414"/>
      <c r="G39" s="1414"/>
      <c r="H39" s="1414"/>
      <c r="I39" s="1414"/>
      <c r="J39" s="1414"/>
      <c r="K39" s="1414"/>
      <c r="L39" s="1414"/>
      <c r="M39" s="1414"/>
      <c r="N39" s="1414"/>
      <c r="O39" s="1414"/>
      <c r="P39" s="1414"/>
      <c r="Q39" s="1414"/>
      <c r="R39" s="1414"/>
      <c r="S39" s="1414"/>
      <c r="T39" s="1414"/>
      <c r="U39" s="1414"/>
      <c r="V39" s="1414"/>
      <c r="W39" s="1414"/>
      <c r="X39" s="1414"/>
      <c r="Y39" s="1414"/>
      <c r="Z39" s="1414"/>
      <c r="AA39" s="1414"/>
      <c r="AB39" s="1414"/>
      <c r="AC39" s="1414"/>
      <c r="AD39" s="1414"/>
      <c r="AE39" s="1414"/>
      <c r="AF39" s="1414"/>
      <c r="AG39" s="1414"/>
      <c r="AH39" s="1414"/>
      <c r="AI39" s="1414"/>
      <c r="AJ39" s="1414"/>
      <c r="AK39" s="1414"/>
      <c r="AL39" s="1414"/>
      <c r="AM39" s="1414"/>
      <c r="AN39" s="1414"/>
      <c r="AO39" s="1414"/>
      <c r="AP39" s="1414"/>
      <c r="AQ39" s="1414"/>
      <c r="AR39" s="1414"/>
      <c r="AS39" s="1414"/>
      <c r="AT39" s="1414"/>
      <c r="AU39" s="1414"/>
      <c r="AV39" s="1414"/>
      <c r="AW39" s="1414"/>
      <c r="AX39" s="1414"/>
      <c r="AY39" s="1414"/>
      <c r="AZ39" s="1414"/>
      <c r="BA39" s="1414"/>
      <c r="BB39" s="1414"/>
      <c r="BC39" s="1414"/>
      <c r="BD39" s="1414"/>
      <c r="BE39" s="1414"/>
      <c r="BF39" s="1414"/>
      <c r="BG39" s="1414"/>
      <c r="BH39" s="1414"/>
      <c r="BI39" s="1414"/>
      <c r="BJ39" s="1414"/>
      <c r="BK39" s="1414"/>
      <c r="BL39" s="1414"/>
      <c r="BM39" s="1414"/>
      <c r="BN39" s="1414"/>
      <c r="BO39" s="1414"/>
      <c r="BP39" s="1414"/>
      <c r="BQ39" s="1414"/>
      <c r="BR39" s="1415"/>
      <c r="BS39" s="1354" t="s">
        <v>300</v>
      </c>
      <c r="BT39" s="1355"/>
      <c r="BU39" s="1355"/>
      <c r="BV39" s="1355"/>
      <c r="BW39" s="1355"/>
      <c r="BX39" s="1355"/>
      <c r="BY39" s="1356"/>
      <c r="BZ39" s="1357" t="e">
        <f ca="1">EP39</f>
        <v>#VALUE!</v>
      </c>
      <c r="CA39" s="1358"/>
      <c r="CB39" s="1358"/>
      <c r="CC39" s="1358"/>
      <c r="CD39" s="1358"/>
      <c r="CE39" s="1358"/>
      <c r="CF39" s="1358"/>
      <c r="CG39" s="1358"/>
      <c r="CH39" s="1358"/>
      <c r="CI39" s="1358"/>
      <c r="CJ39" s="1358"/>
      <c r="CK39" s="1358"/>
      <c r="CL39" s="1358"/>
      <c r="CM39" s="1358"/>
      <c r="CN39" s="1358"/>
      <c r="CO39" s="1358"/>
      <c r="CP39" s="1358"/>
      <c r="CQ39" s="1358"/>
      <c r="CR39" s="1358"/>
      <c r="CS39" s="1359"/>
      <c r="CT39" s="1360"/>
      <c r="CU39" s="1361"/>
      <c r="CV39" s="1361"/>
      <c r="CW39" s="1361"/>
      <c r="CX39" s="1361"/>
      <c r="CY39" s="1361"/>
      <c r="CZ39" s="1361"/>
      <c r="DA39" s="1361"/>
      <c r="DB39" s="1361"/>
      <c r="DC39" s="1361"/>
      <c r="DD39" s="1361"/>
      <c r="DE39" s="1361"/>
      <c r="DF39" s="1361"/>
      <c r="DG39" s="1361"/>
      <c r="DH39" s="1361"/>
      <c r="DI39" s="1361"/>
      <c r="DJ39" s="1362"/>
      <c r="DK39" s="1360"/>
      <c r="DL39" s="1361"/>
      <c r="DM39" s="1361"/>
      <c r="DN39" s="1361"/>
      <c r="DO39" s="1361"/>
      <c r="DP39" s="1361"/>
      <c r="DQ39" s="1361"/>
      <c r="DR39" s="1361"/>
      <c r="DS39" s="1361"/>
      <c r="DT39" s="1361"/>
      <c r="DU39" s="1361"/>
      <c r="DV39" s="1361"/>
      <c r="DW39" s="1361"/>
      <c r="DX39" s="1361"/>
      <c r="DY39" s="1362"/>
      <c r="DZ39" s="1360"/>
      <c r="EA39" s="1361"/>
      <c r="EB39" s="1361"/>
      <c r="EC39" s="1361"/>
      <c r="ED39" s="1361"/>
      <c r="EE39" s="1361"/>
      <c r="EF39" s="1361"/>
      <c r="EG39" s="1361"/>
      <c r="EH39" s="1361"/>
      <c r="EI39" s="1361"/>
      <c r="EJ39" s="1361"/>
      <c r="EK39" s="1361"/>
      <c r="EL39" s="1361"/>
      <c r="EM39" s="1361"/>
      <c r="EN39" s="1361"/>
      <c r="EO39" s="1362"/>
      <c r="EP39" s="1357" t="e">
        <f ca="1">EP35-EP38</f>
        <v>#VALUE!</v>
      </c>
      <c r="EQ39" s="1358"/>
      <c r="ER39" s="1358"/>
      <c r="ES39" s="1358"/>
      <c r="ET39" s="1358"/>
      <c r="EU39" s="1358"/>
      <c r="EV39" s="1358"/>
      <c r="EW39" s="1358"/>
      <c r="EX39" s="1358"/>
      <c r="EY39" s="1358"/>
      <c r="EZ39" s="1358"/>
      <c r="FA39" s="1358"/>
      <c r="FB39" s="1358"/>
      <c r="FC39" s="1358"/>
      <c r="FD39" s="1425"/>
      <c r="FE39" s="563" t="str">
        <f>'Настройки ТИК'!$C$55</f>
        <v>${code_doc}</v>
      </c>
      <c r="FF39" s="155">
        <v>1</v>
      </c>
      <c r="FG39" s="155" t="str">
        <f>$FF$25</f>
        <v>20--</v>
      </c>
    </row>
    <row r="40" spans="1:163" ht="31.5" customHeight="1">
      <c r="A40" s="1413" t="s">
        <v>470</v>
      </c>
      <c r="B40" s="1414"/>
      <c r="C40" s="1414"/>
      <c r="D40" s="1414"/>
      <c r="E40" s="1414"/>
      <c r="F40" s="1414"/>
      <c r="G40" s="1414"/>
      <c r="H40" s="1414"/>
      <c r="I40" s="1414"/>
      <c r="J40" s="1414"/>
      <c r="K40" s="1414"/>
      <c r="L40" s="1414"/>
      <c r="M40" s="1414"/>
      <c r="N40" s="1414"/>
      <c r="O40" s="1414"/>
      <c r="P40" s="1414"/>
      <c r="Q40" s="1414"/>
      <c r="R40" s="1414"/>
      <c r="S40" s="1414"/>
      <c r="T40" s="1414"/>
      <c r="U40" s="1414"/>
      <c r="V40" s="1414"/>
      <c r="W40" s="1414"/>
      <c r="X40" s="1414"/>
      <c r="Y40" s="1414"/>
      <c r="Z40" s="1414"/>
      <c r="AA40" s="1414"/>
      <c r="AB40" s="1414"/>
      <c r="AC40" s="1414"/>
      <c r="AD40" s="1414"/>
      <c r="AE40" s="1414"/>
      <c r="AF40" s="1414"/>
      <c r="AG40" s="1414"/>
      <c r="AH40" s="1414"/>
      <c r="AI40" s="1414"/>
      <c r="AJ40" s="1414"/>
      <c r="AK40" s="1414"/>
      <c r="AL40" s="1414"/>
      <c r="AM40" s="1414"/>
      <c r="AN40" s="1414"/>
      <c r="AO40" s="1414"/>
      <c r="AP40" s="1414"/>
      <c r="AQ40" s="1414"/>
      <c r="AR40" s="1414"/>
      <c r="AS40" s="1414"/>
      <c r="AT40" s="1414"/>
      <c r="AU40" s="1414"/>
      <c r="AV40" s="1414"/>
      <c r="AW40" s="1414"/>
      <c r="AX40" s="1414"/>
      <c r="AY40" s="1414"/>
      <c r="AZ40" s="1414"/>
      <c r="BA40" s="1414"/>
      <c r="BB40" s="1414"/>
      <c r="BC40" s="1414"/>
      <c r="BD40" s="1414"/>
      <c r="BE40" s="1414"/>
      <c r="BF40" s="1414"/>
      <c r="BG40" s="1414"/>
      <c r="BH40" s="1414"/>
      <c r="BI40" s="1414"/>
      <c r="BJ40" s="1414"/>
      <c r="BK40" s="1414"/>
      <c r="BL40" s="1414"/>
      <c r="BM40" s="1414"/>
      <c r="BN40" s="1414"/>
      <c r="BO40" s="1414"/>
      <c r="BP40" s="1414"/>
      <c r="BQ40" s="1414"/>
      <c r="BR40" s="1415"/>
      <c r="BS40" s="1354" t="s">
        <v>301</v>
      </c>
      <c r="BT40" s="1355"/>
      <c r="BU40" s="1355"/>
      <c r="BV40" s="1355"/>
      <c r="BW40" s="1355"/>
      <c r="BX40" s="1355"/>
      <c r="BY40" s="1356"/>
      <c r="BZ40" s="1360"/>
      <c r="CA40" s="1361"/>
      <c r="CB40" s="1361"/>
      <c r="CC40" s="1361"/>
      <c r="CD40" s="1361"/>
      <c r="CE40" s="1361"/>
      <c r="CF40" s="1361"/>
      <c r="CG40" s="1361"/>
      <c r="CH40" s="1361"/>
      <c r="CI40" s="1361"/>
      <c r="CJ40" s="1361"/>
      <c r="CK40" s="1361"/>
      <c r="CL40" s="1361"/>
      <c r="CM40" s="1361"/>
      <c r="CN40" s="1361"/>
      <c r="CO40" s="1361"/>
      <c r="CP40" s="1361"/>
      <c r="CQ40" s="1361"/>
      <c r="CR40" s="1361"/>
      <c r="CS40" s="1362"/>
      <c r="CT40" s="1360"/>
      <c r="CU40" s="1361"/>
      <c r="CV40" s="1361"/>
      <c r="CW40" s="1361"/>
      <c r="CX40" s="1361"/>
      <c r="CY40" s="1361"/>
      <c r="CZ40" s="1361"/>
      <c r="DA40" s="1361"/>
      <c r="DB40" s="1361"/>
      <c r="DC40" s="1361"/>
      <c r="DD40" s="1361"/>
      <c r="DE40" s="1361"/>
      <c r="DF40" s="1361"/>
      <c r="DG40" s="1361"/>
      <c r="DH40" s="1361"/>
      <c r="DI40" s="1361"/>
      <c r="DJ40" s="1362"/>
      <c r="DK40" s="1360"/>
      <c r="DL40" s="1361"/>
      <c r="DM40" s="1361"/>
      <c r="DN40" s="1361"/>
      <c r="DO40" s="1361"/>
      <c r="DP40" s="1361"/>
      <c r="DQ40" s="1361"/>
      <c r="DR40" s="1361"/>
      <c r="DS40" s="1361"/>
      <c r="DT40" s="1361"/>
      <c r="DU40" s="1361"/>
      <c r="DV40" s="1361"/>
      <c r="DW40" s="1361"/>
      <c r="DX40" s="1361"/>
      <c r="DY40" s="1362"/>
      <c r="DZ40" s="1360"/>
      <c r="EA40" s="1361"/>
      <c r="EB40" s="1361"/>
      <c r="EC40" s="1361"/>
      <c r="ED40" s="1361"/>
      <c r="EE40" s="1361"/>
      <c r="EF40" s="1361"/>
      <c r="EG40" s="1361"/>
      <c r="EH40" s="1361"/>
      <c r="EI40" s="1361"/>
      <c r="EJ40" s="1361"/>
      <c r="EK40" s="1361"/>
      <c r="EL40" s="1361"/>
      <c r="EM40" s="1361"/>
      <c r="EN40" s="1361"/>
      <c r="EO40" s="1362"/>
      <c r="EP40" s="1416"/>
      <c r="EQ40" s="1417"/>
      <c r="ER40" s="1417"/>
      <c r="ES40" s="1417"/>
      <c r="ET40" s="1417"/>
      <c r="EU40" s="1417"/>
      <c r="EV40" s="1417"/>
      <c r="EW40" s="1417"/>
      <c r="EX40" s="1417"/>
      <c r="EY40" s="1417"/>
      <c r="EZ40" s="1417"/>
      <c r="FA40" s="1417"/>
      <c r="FB40" s="1417"/>
      <c r="FC40" s="1417"/>
      <c r="FD40" s="1432"/>
      <c r="FE40" s="563"/>
    </row>
    <row r="41" spans="1:163" ht="31.5" customHeight="1" thickBot="1">
      <c r="A41" s="1413" t="s">
        <v>471</v>
      </c>
      <c r="B41" s="1414"/>
      <c r="C41" s="1414"/>
      <c r="D41" s="1414"/>
      <c r="E41" s="1414"/>
      <c r="F41" s="1414"/>
      <c r="G41" s="1414"/>
      <c r="H41" s="1414"/>
      <c r="I41" s="1414"/>
      <c r="J41" s="1414"/>
      <c r="K41" s="1414"/>
      <c r="L41" s="1414"/>
      <c r="M41" s="1414"/>
      <c r="N41" s="1414"/>
      <c r="O41" s="1414"/>
      <c r="P41" s="1414"/>
      <c r="Q41" s="1414"/>
      <c r="R41" s="1414"/>
      <c r="S41" s="1414"/>
      <c r="T41" s="1414"/>
      <c r="U41" s="1414"/>
      <c r="V41" s="1414"/>
      <c r="W41" s="1414"/>
      <c r="X41" s="1414"/>
      <c r="Y41" s="1414"/>
      <c r="Z41" s="1414"/>
      <c r="AA41" s="1414"/>
      <c r="AB41" s="1414"/>
      <c r="AC41" s="1414"/>
      <c r="AD41" s="1414"/>
      <c r="AE41" s="1414"/>
      <c r="AF41" s="1414"/>
      <c r="AG41" s="1414"/>
      <c r="AH41" s="1414"/>
      <c r="AI41" s="1414"/>
      <c r="AJ41" s="1414"/>
      <c r="AK41" s="1414"/>
      <c r="AL41" s="1414"/>
      <c r="AM41" s="1414"/>
      <c r="AN41" s="1414"/>
      <c r="AO41" s="1414"/>
      <c r="AP41" s="1414"/>
      <c r="AQ41" s="1414"/>
      <c r="AR41" s="1414"/>
      <c r="AS41" s="1414"/>
      <c r="AT41" s="1414"/>
      <c r="AU41" s="1414"/>
      <c r="AV41" s="1414"/>
      <c r="AW41" s="1414"/>
      <c r="AX41" s="1414"/>
      <c r="AY41" s="1414"/>
      <c r="AZ41" s="1414"/>
      <c r="BA41" s="1414"/>
      <c r="BB41" s="1414"/>
      <c r="BC41" s="1414"/>
      <c r="BD41" s="1414"/>
      <c r="BE41" s="1414"/>
      <c r="BF41" s="1414"/>
      <c r="BG41" s="1414"/>
      <c r="BH41" s="1414"/>
      <c r="BI41" s="1414"/>
      <c r="BJ41" s="1414"/>
      <c r="BK41" s="1414"/>
      <c r="BL41" s="1414"/>
      <c r="BM41" s="1414"/>
      <c r="BN41" s="1414"/>
      <c r="BO41" s="1414"/>
      <c r="BP41" s="1414"/>
      <c r="BQ41" s="1414"/>
      <c r="BR41" s="1415"/>
      <c r="BS41" s="1464" t="s">
        <v>302</v>
      </c>
      <c r="BT41" s="1465"/>
      <c r="BU41" s="1465"/>
      <c r="BV41" s="1465"/>
      <c r="BW41" s="1465"/>
      <c r="BX41" s="1465"/>
      <c r="BY41" s="1466"/>
      <c r="BZ41" s="1467">
        <f ca="1">EP41</f>
        <v>0</v>
      </c>
      <c r="CA41" s="1468"/>
      <c r="CB41" s="1468"/>
      <c r="CC41" s="1468"/>
      <c r="CD41" s="1468"/>
      <c r="CE41" s="1468"/>
      <c r="CF41" s="1468"/>
      <c r="CG41" s="1468"/>
      <c r="CH41" s="1468"/>
      <c r="CI41" s="1468"/>
      <c r="CJ41" s="1468"/>
      <c r="CK41" s="1468"/>
      <c r="CL41" s="1468"/>
      <c r="CM41" s="1468"/>
      <c r="CN41" s="1468"/>
      <c r="CO41" s="1468"/>
      <c r="CP41" s="1468"/>
      <c r="CQ41" s="1468"/>
      <c r="CR41" s="1468"/>
      <c r="CS41" s="1469"/>
      <c r="CT41" s="1452"/>
      <c r="CU41" s="1453"/>
      <c r="CV41" s="1453"/>
      <c r="CW41" s="1453"/>
      <c r="CX41" s="1453"/>
      <c r="CY41" s="1453"/>
      <c r="CZ41" s="1453"/>
      <c r="DA41" s="1453"/>
      <c r="DB41" s="1453"/>
      <c r="DC41" s="1453"/>
      <c r="DD41" s="1453"/>
      <c r="DE41" s="1453"/>
      <c r="DF41" s="1453"/>
      <c r="DG41" s="1453"/>
      <c r="DH41" s="1453"/>
      <c r="DI41" s="1453"/>
      <c r="DJ41" s="1454"/>
      <c r="DK41" s="1452"/>
      <c r="DL41" s="1453"/>
      <c r="DM41" s="1453"/>
      <c r="DN41" s="1453"/>
      <c r="DO41" s="1453"/>
      <c r="DP41" s="1453"/>
      <c r="DQ41" s="1453"/>
      <c r="DR41" s="1453"/>
      <c r="DS41" s="1453"/>
      <c r="DT41" s="1453"/>
      <c r="DU41" s="1453"/>
      <c r="DV41" s="1453"/>
      <c r="DW41" s="1453"/>
      <c r="DX41" s="1453"/>
      <c r="DY41" s="1454"/>
      <c r="DZ41" s="1452"/>
      <c r="EA41" s="1453"/>
      <c r="EB41" s="1453"/>
      <c r="EC41" s="1453"/>
      <c r="ED41" s="1453"/>
      <c r="EE41" s="1453"/>
      <c r="EF41" s="1453"/>
      <c r="EG41" s="1453"/>
      <c r="EH41" s="1453"/>
      <c r="EI41" s="1453"/>
      <c r="EJ41" s="1453"/>
      <c r="EK41" s="1453"/>
      <c r="EL41" s="1453"/>
      <c r="EM41" s="1453"/>
      <c r="EN41" s="1453"/>
      <c r="EO41" s="1454"/>
      <c r="EP41" s="1455">
        <f ca="1">'Приложение 11'!$C$7</f>
        <v>0</v>
      </c>
      <c r="EQ41" s="1456"/>
      <c r="ER41" s="1456"/>
      <c r="ES41" s="1456"/>
      <c r="ET41" s="1456"/>
      <c r="EU41" s="1456"/>
      <c r="EV41" s="1456"/>
      <c r="EW41" s="1456"/>
      <c r="EX41" s="1456"/>
      <c r="EY41" s="1456"/>
      <c r="EZ41" s="1456"/>
      <c r="FA41" s="1456"/>
      <c r="FB41" s="1456"/>
      <c r="FC41" s="1456"/>
      <c r="FD41" s="1457"/>
      <c r="FE41" s="563" t="str">
        <f>'Настройки ТИК'!$C$55</f>
        <v>${code_doc}</v>
      </c>
      <c r="FF41" s="155">
        <v>1</v>
      </c>
      <c r="FG41" s="155" t="str">
        <f>$FF$25</f>
        <v>20--</v>
      </c>
    </row>
    <row r="42" spans="1:163" ht="9" customHeight="1"/>
    <row r="43" spans="1:163">
      <c r="A43" s="256"/>
      <c r="B43" s="256"/>
      <c r="C43" s="256"/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256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256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256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256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256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4" t="s">
        <v>303</v>
      </c>
    </row>
    <row r="44" spans="1:163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A44" s="256"/>
      <c r="FB44" s="256"/>
      <c r="FC44" s="256"/>
      <c r="FD44" s="254"/>
    </row>
    <row r="45" spans="1:163">
      <c r="A45" s="1378" t="s">
        <v>474</v>
      </c>
      <c r="B45" s="1378"/>
      <c r="C45" s="1378"/>
      <c r="D45" s="1378"/>
      <c r="E45" s="1378"/>
      <c r="F45" s="1378"/>
      <c r="G45" s="1378"/>
      <c r="H45" s="1378"/>
      <c r="I45" s="1378"/>
      <c r="J45" s="1378"/>
      <c r="K45" s="1378"/>
      <c r="L45" s="1378"/>
      <c r="M45" s="1378"/>
      <c r="N45" s="1378"/>
      <c r="O45" s="1378"/>
      <c r="P45" s="1378"/>
      <c r="Q45" s="1378"/>
      <c r="R45" s="1378"/>
      <c r="S45" s="1378"/>
      <c r="T45" s="1378"/>
      <c r="U45" s="1378"/>
      <c r="V45" s="1378"/>
      <c r="W45" s="1378"/>
      <c r="X45" s="1378"/>
      <c r="Y45" s="1378"/>
      <c r="Z45" s="1378"/>
      <c r="AA45" s="1378"/>
      <c r="AB45" s="1378"/>
      <c r="AC45" s="1378"/>
      <c r="AD45" s="1378"/>
      <c r="AE45" s="1378"/>
      <c r="AF45" s="1378"/>
      <c r="AG45" s="1378"/>
      <c r="AH45" s="1378"/>
      <c r="AI45" s="1378"/>
      <c r="AJ45" s="1378"/>
      <c r="AK45" s="1378"/>
      <c r="AL45" s="1378"/>
      <c r="AM45" s="1378"/>
      <c r="AN45" s="1378"/>
      <c r="AO45" s="1378"/>
      <c r="AP45" s="1378"/>
      <c r="AQ45" s="1378"/>
      <c r="AR45" s="1378"/>
      <c r="AS45" s="1378"/>
      <c r="AT45" s="1378"/>
      <c r="AU45" s="1378"/>
      <c r="AV45" s="1378"/>
      <c r="AW45" s="1378"/>
      <c r="AX45" s="1378"/>
      <c r="AY45" s="1378"/>
      <c r="AZ45" s="1378"/>
      <c r="BA45" s="1378"/>
      <c r="BB45" s="1378"/>
      <c r="BC45" s="1378"/>
      <c r="BD45" s="1378"/>
      <c r="BE45" s="1378"/>
      <c r="BF45" s="1378"/>
      <c r="BG45" s="1378"/>
      <c r="BH45" s="1378"/>
      <c r="BI45" s="1378"/>
      <c r="BJ45" s="1378"/>
      <c r="BK45" s="1378"/>
      <c r="BL45" s="1378"/>
      <c r="BM45" s="1378"/>
      <c r="BN45" s="1378"/>
      <c r="BO45" s="1378"/>
      <c r="BP45" s="1378"/>
      <c r="BQ45" s="1378"/>
      <c r="BR45" s="1378"/>
      <c r="BS45" s="1378"/>
      <c r="BT45" s="1378"/>
      <c r="BU45" s="1378"/>
      <c r="BV45" s="1378"/>
      <c r="BW45" s="1378"/>
      <c r="BX45" s="1378"/>
      <c r="BY45" s="1378"/>
      <c r="BZ45" s="1378"/>
      <c r="CA45" s="1378"/>
      <c r="CB45" s="1378"/>
      <c r="CC45" s="1378"/>
      <c r="CD45" s="1378"/>
      <c r="CE45" s="1378"/>
      <c r="CF45" s="1378"/>
      <c r="CG45" s="1378"/>
      <c r="CH45" s="1378"/>
      <c r="CI45" s="1378"/>
      <c r="CJ45" s="1378"/>
      <c r="CK45" s="1378"/>
      <c r="CL45" s="1378"/>
      <c r="CM45" s="1378"/>
      <c r="CN45" s="1378"/>
      <c r="CO45" s="1378"/>
      <c r="CP45" s="1378"/>
      <c r="CQ45" s="1378"/>
      <c r="CR45" s="1378"/>
      <c r="CS45" s="1378"/>
      <c r="CT45" s="1378"/>
      <c r="CU45" s="1378"/>
      <c r="CV45" s="1378"/>
      <c r="CW45" s="1378"/>
      <c r="CX45" s="1378"/>
      <c r="CY45" s="1378"/>
      <c r="CZ45" s="1378"/>
      <c r="DA45" s="1378"/>
      <c r="DB45" s="1378"/>
      <c r="DC45" s="1378"/>
      <c r="DD45" s="1378"/>
      <c r="DE45" s="1378"/>
      <c r="DF45" s="1378"/>
      <c r="DG45" s="1378"/>
      <c r="DH45" s="1378"/>
      <c r="DI45" s="1378"/>
      <c r="DJ45" s="1378"/>
      <c r="DK45" s="1378"/>
      <c r="DL45" s="1378"/>
      <c r="DM45" s="1378"/>
      <c r="DN45" s="1378"/>
      <c r="DO45" s="1378"/>
      <c r="DP45" s="1378"/>
      <c r="DQ45" s="1378"/>
      <c r="DR45" s="1378"/>
      <c r="DS45" s="1378"/>
      <c r="DT45" s="1378"/>
      <c r="DU45" s="1378"/>
      <c r="DV45" s="1378"/>
      <c r="DW45" s="1378"/>
      <c r="DX45" s="1378"/>
      <c r="DY45" s="1378"/>
      <c r="DZ45" s="1378"/>
      <c r="EA45" s="1378"/>
      <c r="EB45" s="1378"/>
      <c r="EC45" s="1378"/>
      <c r="ED45" s="1378"/>
      <c r="EE45" s="1378"/>
      <c r="EF45" s="1378"/>
      <c r="EG45" s="1378"/>
      <c r="EH45" s="1378"/>
      <c r="EI45" s="1378"/>
      <c r="EJ45" s="1378"/>
      <c r="EK45" s="1378"/>
      <c r="EL45" s="1378"/>
      <c r="EM45" s="1378"/>
      <c r="EN45" s="1378"/>
      <c r="EO45" s="1378"/>
      <c r="EP45" s="1378"/>
      <c r="EQ45" s="1378"/>
      <c r="ER45" s="1378"/>
      <c r="ES45" s="1378"/>
      <c r="ET45" s="1378"/>
      <c r="EU45" s="1378"/>
      <c r="EV45" s="1378"/>
      <c r="EW45" s="1378"/>
      <c r="EX45" s="1378"/>
      <c r="EY45" s="1378"/>
      <c r="EZ45" s="1378"/>
      <c r="FA45" s="1378"/>
      <c r="FB45" s="1378"/>
      <c r="FC45" s="1378"/>
      <c r="FD45" s="1378"/>
    </row>
    <row r="46" spans="1:163" ht="6" customHeight="1">
      <c r="A46" s="256"/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  <c r="O46" s="256"/>
      <c r="P46" s="256"/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6"/>
      <c r="AH46" s="256"/>
      <c r="AI46" s="256"/>
      <c r="AJ46" s="256"/>
      <c r="AK46" s="256"/>
      <c r="AL46" s="256"/>
      <c r="AM46" s="256"/>
      <c r="AN46" s="256"/>
      <c r="AO46" s="256"/>
      <c r="AP46" s="256"/>
      <c r="AQ46" s="256"/>
      <c r="AR46" s="256"/>
      <c r="AS46" s="256"/>
      <c r="AT46" s="256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6"/>
      <c r="BK46" s="256"/>
      <c r="BL46" s="256"/>
      <c r="BM46" s="256"/>
      <c r="BN46" s="256"/>
      <c r="BO46" s="256"/>
      <c r="BP46" s="256"/>
      <c r="BQ46" s="256"/>
      <c r="BR46" s="256"/>
      <c r="BS46" s="256"/>
      <c r="BT46" s="256"/>
      <c r="BU46" s="256"/>
      <c r="BV46" s="256"/>
      <c r="BW46" s="256"/>
      <c r="BX46" s="256"/>
      <c r="BY46" s="256"/>
      <c r="BZ46" s="256"/>
      <c r="CA46" s="256"/>
      <c r="CB46" s="256"/>
      <c r="CC46" s="256"/>
      <c r="CD46" s="256"/>
      <c r="CE46" s="256"/>
      <c r="CF46" s="256"/>
      <c r="CG46" s="256"/>
      <c r="CH46" s="256"/>
      <c r="CI46" s="256"/>
      <c r="CJ46" s="256"/>
      <c r="CK46" s="256"/>
      <c r="CL46" s="256"/>
      <c r="CM46" s="256"/>
      <c r="CN46" s="256"/>
      <c r="CO46" s="256"/>
      <c r="CP46" s="256"/>
      <c r="CQ46" s="256"/>
      <c r="CR46" s="256"/>
      <c r="CS46" s="256"/>
      <c r="CT46" s="256"/>
      <c r="CU46" s="256"/>
      <c r="CV46" s="256"/>
      <c r="CW46" s="256"/>
      <c r="CX46" s="256"/>
      <c r="CY46" s="256"/>
      <c r="CZ46" s="256"/>
      <c r="DA46" s="256"/>
      <c r="DB46" s="256"/>
      <c r="DC46" s="256"/>
      <c r="DD46" s="256"/>
      <c r="DE46" s="256"/>
      <c r="DF46" s="256"/>
      <c r="DG46" s="256"/>
      <c r="DH46" s="256"/>
      <c r="DI46" s="256"/>
      <c r="DJ46" s="256"/>
      <c r="DK46" s="256"/>
      <c r="DL46" s="256"/>
      <c r="DM46" s="256"/>
      <c r="DN46" s="256"/>
      <c r="DO46" s="256"/>
      <c r="DP46" s="256"/>
      <c r="DQ46" s="256"/>
      <c r="DR46" s="256"/>
      <c r="DS46" s="256"/>
      <c r="DT46" s="256"/>
      <c r="DU46" s="256"/>
      <c r="DV46" s="256"/>
      <c r="DW46" s="256"/>
      <c r="DX46" s="256"/>
      <c r="DY46" s="256"/>
      <c r="DZ46" s="256"/>
      <c r="EA46" s="256"/>
      <c r="EB46" s="256"/>
      <c r="EC46" s="256"/>
      <c r="ED46" s="256"/>
      <c r="EE46" s="256"/>
      <c r="EF46" s="256"/>
      <c r="EG46" s="256"/>
      <c r="EH46" s="256"/>
      <c r="EI46" s="256"/>
      <c r="EJ46" s="256"/>
      <c r="EK46" s="256"/>
      <c r="EL46" s="256"/>
      <c r="EM46" s="256"/>
      <c r="EN46" s="256"/>
      <c r="EO46" s="256"/>
      <c r="EP46" s="256"/>
      <c r="EQ46" s="256"/>
      <c r="ER46" s="256"/>
      <c r="ES46" s="256"/>
      <c r="ET46" s="256"/>
      <c r="EU46" s="256"/>
      <c r="EV46" s="256"/>
      <c r="EW46" s="256"/>
      <c r="EX46" s="256"/>
      <c r="EY46" s="256"/>
      <c r="EZ46" s="256"/>
      <c r="FA46" s="256"/>
      <c r="FB46" s="256"/>
      <c r="FC46" s="256"/>
      <c r="FD46" s="256"/>
    </row>
    <row r="47" spans="1:163">
      <c r="A47" s="1443" t="s">
        <v>197</v>
      </c>
      <c r="B47" s="1444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4"/>
      <c r="N47" s="1444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4"/>
      <c r="Z47" s="1444"/>
      <c r="AA47" s="1444"/>
      <c r="AB47" s="1444"/>
      <c r="AC47" s="1444"/>
      <c r="AD47" s="1444"/>
      <c r="AE47" s="1445"/>
      <c r="AF47" s="1443" t="s">
        <v>288</v>
      </c>
      <c r="AG47" s="1444"/>
      <c r="AH47" s="1444"/>
      <c r="AI47" s="1444"/>
      <c r="AJ47" s="1444"/>
      <c r="AK47" s="1445"/>
      <c r="AL47" s="1443" t="s">
        <v>304</v>
      </c>
      <c r="AM47" s="1444"/>
      <c r="AN47" s="1444"/>
      <c r="AO47" s="1444"/>
      <c r="AP47" s="1444"/>
      <c r="AQ47" s="1444"/>
      <c r="AR47" s="1444"/>
      <c r="AS47" s="1444"/>
      <c r="AT47" s="1444"/>
      <c r="AU47" s="1445"/>
      <c r="AV47" s="1458" t="s">
        <v>305</v>
      </c>
      <c r="AW47" s="1459"/>
      <c r="AX47" s="1459"/>
      <c r="AY47" s="1459"/>
      <c r="AZ47" s="1459"/>
      <c r="BA47" s="1459"/>
      <c r="BB47" s="1459"/>
      <c r="BC47" s="1459"/>
      <c r="BD47" s="1459"/>
      <c r="BE47" s="1459"/>
      <c r="BF47" s="1459"/>
      <c r="BG47" s="1459"/>
      <c r="BH47" s="1459"/>
      <c r="BI47" s="1459"/>
      <c r="BJ47" s="1459"/>
      <c r="BK47" s="1459"/>
      <c r="BL47" s="1459"/>
      <c r="BM47" s="1459"/>
      <c r="BN47" s="1459"/>
      <c r="BO47" s="1459"/>
      <c r="BP47" s="1459"/>
      <c r="BQ47" s="1459"/>
      <c r="BR47" s="1459"/>
      <c r="BS47" s="1459"/>
      <c r="BT47" s="1459"/>
      <c r="BU47" s="1459"/>
      <c r="BV47" s="1459"/>
      <c r="BW47" s="1459"/>
      <c r="BX47" s="1459"/>
      <c r="BY47" s="1459"/>
      <c r="BZ47" s="1459"/>
      <c r="CA47" s="1459"/>
      <c r="CB47" s="1459"/>
      <c r="CC47" s="1459"/>
      <c r="CD47" s="1459"/>
      <c r="CE47" s="1459"/>
      <c r="CF47" s="1459"/>
      <c r="CG47" s="1459"/>
      <c r="CH47" s="1459"/>
      <c r="CI47" s="1459"/>
      <c r="CJ47" s="1459"/>
      <c r="CK47" s="1459"/>
      <c r="CL47" s="1459"/>
      <c r="CM47" s="1459"/>
      <c r="CN47" s="1459"/>
      <c r="CO47" s="1459"/>
      <c r="CP47" s="1459"/>
      <c r="CQ47" s="1459"/>
      <c r="CR47" s="1459"/>
      <c r="CS47" s="1459"/>
      <c r="CT47" s="1459"/>
      <c r="CU47" s="1459"/>
      <c r="CV47" s="1459"/>
      <c r="CW47" s="1459"/>
      <c r="CX47" s="1459"/>
      <c r="CY47" s="1459"/>
      <c r="CZ47" s="1459"/>
      <c r="DA47" s="1459"/>
      <c r="DB47" s="1459"/>
      <c r="DC47" s="1459"/>
      <c r="DD47" s="1459"/>
      <c r="DE47" s="1459"/>
      <c r="DF47" s="1459"/>
      <c r="DG47" s="1459"/>
      <c r="DH47" s="1459"/>
      <c r="DI47" s="1459"/>
      <c r="DJ47" s="1459"/>
      <c r="DK47" s="1459"/>
      <c r="DL47" s="1459"/>
      <c r="DM47" s="1459"/>
      <c r="DN47" s="1459"/>
      <c r="DO47" s="1459"/>
      <c r="DP47" s="1459"/>
      <c r="DQ47" s="1459"/>
      <c r="DR47" s="1459"/>
      <c r="DS47" s="1459"/>
      <c r="DT47" s="1459"/>
      <c r="DU47" s="1459"/>
      <c r="DV47" s="1459"/>
      <c r="DW47" s="1459"/>
      <c r="DX47" s="1459"/>
      <c r="DY47" s="1459"/>
      <c r="DZ47" s="1459"/>
      <c r="EA47" s="1459"/>
      <c r="EB47" s="1459"/>
      <c r="EC47" s="1459"/>
      <c r="ED47" s="1459"/>
      <c r="EE47" s="1459"/>
      <c r="EF47" s="1459"/>
      <c r="EG47" s="1459"/>
      <c r="EH47" s="1459"/>
      <c r="EI47" s="1459"/>
      <c r="EJ47" s="1459"/>
      <c r="EK47" s="1459"/>
      <c r="EL47" s="1459"/>
      <c r="EM47" s="1459"/>
      <c r="EN47" s="1459"/>
      <c r="EO47" s="1459"/>
      <c r="EP47" s="1459"/>
      <c r="EQ47" s="1459"/>
      <c r="ER47" s="1459"/>
      <c r="ES47" s="1459"/>
      <c r="ET47" s="1459"/>
      <c r="EU47" s="1459"/>
      <c r="EV47" s="1459"/>
      <c r="EW47" s="1459"/>
      <c r="EX47" s="1459"/>
      <c r="EY47" s="1459"/>
      <c r="EZ47" s="1459"/>
      <c r="FA47" s="1459"/>
      <c r="FB47" s="1459"/>
      <c r="FC47" s="1459"/>
      <c r="FD47" s="1460"/>
    </row>
    <row r="48" spans="1:163" ht="24.75" customHeight="1">
      <c r="A48" s="1446"/>
      <c r="B48" s="1447"/>
      <c r="C48" s="1447"/>
      <c r="D48" s="1447"/>
      <c r="E48" s="1447"/>
      <c r="F48" s="1447"/>
      <c r="G48" s="1447"/>
      <c r="H48" s="1447"/>
      <c r="I48" s="1447"/>
      <c r="J48" s="1447"/>
      <c r="K48" s="1447"/>
      <c r="L48" s="1447"/>
      <c r="M48" s="1447"/>
      <c r="N48" s="1447"/>
      <c r="O48" s="1447"/>
      <c r="P48" s="1447"/>
      <c r="Q48" s="1447"/>
      <c r="R48" s="1447"/>
      <c r="S48" s="1447"/>
      <c r="T48" s="1447"/>
      <c r="U48" s="1447"/>
      <c r="V48" s="1447"/>
      <c r="W48" s="1447"/>
      <c r="X48" s="1447"/>
      <c r="Y48" s="1447"/>
      <c r="Z48" s="1447"/>
      <c r="AA48" s="1447"/>
      <c r="AB48" s="1447"/>
      <c r="AC48" s="1447"/>
      <c r="AD48" s="1447"/>
      <c r="AE48" s="1448"/>
      <c r="AF48" s="1446"/>
      <c r="AG48" s="1447"/>
      <c r="AH48" s="1447"/>
      <c r="AI48" s="1447"/>
      <c r="AJ48" s="1447"/>
      <c r="AK48" s="1448"/>
      <c r="AL48" s="1446"/>
      <c r="AM48" s="1447"/>
      <c r="AN48" s="1447"/>
      <c r="AO48" s="1447"/>
      <c r="AP48" s="1447"/>
      <c r="AQ48" s="1447"/>
      <c r="AR48" s="1447"/>
      <c r="AS48" s="1447"/>
      <c r="AT48" s="1447"/>
      <c r="AU48" s="1448"/>
      <c r="AV48" s="1458" t="s">
        <v>306</v>
      </c>
      <c r="AW48" s="1459"/>
      <c r="AX48" s="1459"/>
      <c r="AY48" s="1459"/>
      <c r="AZ48" s="1459"/>
      <c r="BA48" s="1459"/>
      <c r="BB48" s="1459"/>
      <c r="BC48" s="1459"/>
      <c r="BD48" s="1459"/>
      <c r="BE48" s="1459"/>
      <c r="BF48" s="1459"/>
      <c r="BG48" s="1459"/>
      <c r="BH48" s="1459"/>
      <c r="BI48" s="1459"/>
      <c r="BJ48" s="1459"/>
      <c r="BK48" s="1459"/>
      <c r="BL48" s="1459"/>
      <c r="BM48" s="1459"/>
      <c r="BN48" s="1459"/>
      <c r="BO48" s="1459"/>
      <c r="BP48" s="1459"/>
      <c r="BQ48" s="1459"/>
      <c r="BR48" s="1459"/>
      <c r="BS48" s="1459"/>
      <c r="BT48" s="1459"/>
      <c r="BU48" s="1459"/>
      <c r="BV48" s="1459"/>
      <c r="BW48" s="1459"/>
      <c r="BX48" s="1459"/>
      <c r="BY48" s="1459"/>
      <c r="BZ48" s="1459"/>
      <c r="CA48" s="1459"/>
      <c r="CB48" s="1459"/>
      <c r="CC48" s="1459"/>
      <c r="CD48" s="1459"/>
      <c r="CE48" s="1459"/>
      <c r="CF48" s="1459"/>
      <c r="CG48" s="1459"/>
      <c r="CH48" s="1459"/>
      <c r="CI48" s="1459"/>
      <c r="CJ48" s="1459"/>
      <c r="CK48" s="1459"/>
      <c r="CL48" s="1459"/>
      <c r="CM48" s="1459"/>
      <c r="CN48" s="1459"/>
      <c r="CO48" s="1459"/>
      <c r="CP48" s="1459"/>
      <c r="CQ48" s="1459"/>
      <c r="CR48" s="1459"/>
      <c r="CS48" s="1459"/>
      <c r="CT48" s="1459"/>
      <c r="CU48" s="1459"/>
      <c r="CV48" s="1459"/>
      <c r="CW48" s="1459"/>
      <c r="CX48" s="1459"/>
      <c r="CY48" s="1459"/>
      <c r="CZ48" s="1460"/>
      <c r="DA48" s="1443" t="s">
        <v>307</v>
      </c>
      <c r="DB48" s="1444"/>
      <c r="DC48" s="1444"/>
      <c r="DD48" s="1444"/>
      <c r="DE48" s="1444"/>
      <c r="DF48" s="1444"/>
      <c r="DG48" s="1444"/>
      <c r="DH48" s="1444"/>
      <c r="DI48" s="1444"/>
      <c r="DJ48" s="1444"/>
      <c r="DK48" s="1445"/>
      <c r="DL48" s="1458" t="s">
        <v>475</v>
      </c>
      <c r="DM48" s="1459"/>
      <c r="DN48" s="1459"/>
      <c r="DO48" s="1459"/>
      <c r="DP48" s="1459"/>
      <c r="DQ48" s="1459"/>
      <c r="DR48" s="1459"/>
      <c r="DS48" s="1459"/>
      <c r="DT48" s="1459"/>
      <c r="DU48" s="1459"/>
      <c r="DV48" s="1459"/>
      <c r="DW48" s="1459"/>
      <c r="DX48" s="1459"/>
      <c r="DY48" s="1459"/>
      <c r="DZ48" s="1459"/>
      <c r="EA48" s="1459"/>
      <c r="EB48" s="1459"/>
      <c r="EC48" s="1459"/>
      <c r="ED48" s="1459"/>
      <c r="EE48" s="1459"/>
      <c r="EF48" s="1459"/>
      <c r="EG48" s="1459"/>
      <c r="EH48" s="1459"/>
      <c r="EI48" s="1459"/>
      <c r="EJ48" s="1459"/>
      <c r="EK48" s="1459"/>
      <c r="EL48" s="1459"/>
      <c r="EM48" s="1459"/>
      <c r="EN48" s="1459"/>
      <c r="EO48" s="1459"/>
      <c r="EP48" s="1459"/>
      <c r="EQ48" s="1459"/>
      <c r="ER48" s="1459"/>
      <c r="ES48" s="1460"/>
      <c r="ET48" s="1443" t="s">
        <v>479</v>
      </c>
      <c r="EU48" s="1444"/>
      <c r="EV48" s="1444"/>
      <c r="EW48" s="1444"/>
      <c r="EX48" s="1444"/>
      <c r="EY48" s="1444"/>
      <c r="EZ48" s="1444"/>
      <c r="FA48" s="1444"/>
      <c r="FB48" s="1444"/>
      <c r="FC48" s="1444"/>
      <c r="FD48" s="1445"/>
    </row>
    <row r="49" spans="1:163">
      <c r="A49" s="1446"/>
      <c r="B49" s="1447"/>
      <c r="C49" s="1447"/>
      <c r="D49" s="1447"/>
      <c r="E49" s="1447"/>
      <c r="F49" s="1447"/>
      <c r="G49" s="1447"/>
      <c r="H49" s="1447"/>
      <c r="I49" s="1447"/>
      <c r="J49" s="1447"/>
      <c r="K49" s="1447"/>
      <c r="L49" s="1447"/>
      <c r="M49" s="1447"/>
      <c r="N49" s="1447"/>
      <c r="O49" s="1447"/>
      <c r="P49" s="1447"/>
      <c r="Q49" s="1447"/>
      <c r="R49" s="1447"/>
      <c r="S49" s="1447"/>
      <c r="T49" s="1447"/>
      <c r="U49" s="1447"/>
      <c r="V49" s="1447"/>
      <c r="W49" s="1447"/>
      <c r="X49" s="1447"/>
      <c r="Y49" s="1447"/>
      <c r="Z49" s="1447"/>
      <c r="AA49" s="1447"/>
      <c r="AB49" s="1447"/>
      <c r="AC49" s="1447"/>
      <c r="AD49" s="1447"/>
      <c r="AE49" s="1448"/>
      <c r="AF49" s="1446"/>
      <c r="AG49" s="1447"/>
      <c r="AH49" s="1447"/>
      <c r="AI49" s="1447"/>
      <c r="AJ49" s="1447"/>
      <c r="AK49" s="1448"/>
      <c r="AL49" s="1446"/>
      <c r="AM49" s="1447"/>
      <c r="AN49" s="1447"/>
      <c r="AO49" s="1447"/>
      <c r="AP49" s="1447"/>
      <c r="AQ49" s="1447"/>
      <c r="AR49" s="1447"/>
      <c r="AS49" s="1447"/>
      <c r="AT49" s="1447"/>
      <c r="AU49" s="1448"/>
      <c r="AV49" s="1443" t="s">
        <v>308</v>
      </c>
      <c r="AW49" s="1444"/>
      <c r="AX49" s="1444"/>
      <c r="AY49" s="1444"/>
      <c r="AZ49" s="1444"/>
      <c r="BA49" s="1444"/>
      <c r="BB49" s="1444"/>
      <c r="BC49" s="1444"/>
      <c r="BD49" s="1444"/>
      <c r="BE49" s="1445"/>
      <c r="BF49" s="1458" t="s">
        <v>309</v>
      </c>
      <c r="BG49" s="1459"/>
      <c r="BH49" s="1459"/>
      <c r="BI49" s="1459"/>
      <c r="BJ49" s="1459"/>
      <c r="BK49" s="1459"/>
      <c r="BL49" s="1459"/>
      <c r="BM49" s="1459"/>
      <c r="BN49" s="1459"/>
      <c r="BO49" s="1459"/>
      <c r="BP49" s="1459"/>
      <c r="BQ49" s="1459"/>
      <c r="BR49" s="1459"/>
      <c r="BS49" s="1459"/>
      <c r="BT49" s="1459"/>
      <c r="BU49" s="1459"/>
      <c r="BV49" s="1459"/>
      <c r="BW49" s="1459"/>
      <c r="BX49" s="1459"/>
      <c r="BY49" s="1459"/>
      <c r="BZ49" s="1459"/>
      <c r="CA49" s="1459"/>
      <c r="CB49" s="1459"/>
      <c r="CC49" s="1459"/>
      <c r="CD49" s="1459"/>
      <c r="CE49" s="1459"/>
      <c r="CF49" s="1459"/>
      <c r="CG49" s="1459"/>
      <c r="CH49" s="1459"/>
      <c r="CI49" s="1459"/>
      <c r="CJ49" s="1459"/>
      <c r="CK49" s="1459"/>
      <c r="CL49" s="1459"/>
      <c r="CM49" s="1459"/>
      <c r="CN49" s="1459"/>
      <c r="CO49" s="1459"/>
      <c r="CP49" s="1459"/>
      <c r="CQ49" s="1459"/>
      <c r="CR49" s="1459"/>
      <c r="CS49" s="1459"/>
      <c r="CT49" s="1459"/>
      <c r="CU49" s="1459"/>
      <c r="CV49" s="1459"/>
      <c r="CW49" s="1459"/>
      <c r="CX49" s="1459"/>
      <c r="CY49" s="1459"/>
      <c r="CZ49" s="1460"/>
      <c r="DA49" s="1446"/>
      <c r="DB49" s="1447"/>
      <c r="DC49" s="1447"/>
      <c r="DD49" s="1447"/>
      <c r="DE49" s="1447"/>
      <c r="DF49" s="1447"/>
      <c r="DG49" s="1447"/>
      <c r="DH49" s="1447"/>
      <c r="DI49" s="1447"/>
      <c r="DJ49" s="1447"/>
      <c r="DK49" s="1448"/>
      <c r="DL49" s="1443" t="s">
        <v>308</v>
      </c>
      <c r="DM49" s="1444"/>
      <c r="DN49" s="1444"/>
      <c r="DO49" s="1444"/>
      <c r="DP49" s="1444"/>
      <c r="DQ49" s="1444"/>
      <c r="DR49" s="1444"/>
      <c r="DS49" s="1444"/>
      <c r="DT49" s="1444"/>
      <c r="DU49" s="1445"/>
      <c r="DV49" s="1459" t="s">
        <v>309</v>
      </c>
      <c r="DW49" s="1459"/>
      <c r="DX49" s="1459"/>
      <c r="DY49" s="1459"/>
      <c r="DZ49" s="1459"/>
      <c r="EA49" s="1459"/>
      <c r="EB49" s="1459"/>
      <c r="EC49" s="1459"/>
      <c r="ED49" s="1459"/>
      <c r="EE49" s="1459"/>
      <c r="EF49" s="1459"/>
      <c r="EG49" s="1459"/>
      <c r="EH49" s="1459"/>
      <c r="EI49" s="1459"/>
      <c r="EJ49" s="1459"/>
      <c r="EK49" s="1459"/>
      <c r="EL49" s="1459"/>
      <c r="EM49" s="1459"/>
      <c r="EN49" s="1459"/>
      <c r="EO49" s="1459"/>
      <c r="EP49" s="1459"/>
      <c r="EQ49" s="1459"/>
      <c r="ER49" s="1459"/>
      <c r="ES49" s="1460"/>
      <c r="ET49" s="1446"/>
      <c r="EU49" s="1447"/>
      <c r="EV49" s="1447"/>
      <c r="EW49" s="1447"/>
      <c r="EX49" s="1447"/>
      <c r="EY49" s="1447"/>
      <c r="EZ49" s="1447"/>
      <c r="FA49" s="1447"/>
      <c r="FB49" s="1447"/>
      <c r="FC49" s="1447"/>
      <c r="FD49" s="1448"/>
    </row>
    <row r="50" spans="1:163" ht="66.75" customHeight="1">
      <c r="A50" s="1449"/>
      <c r="B50" s="1450"/>
      <c r="C50" s="1450"/>
      <c r="D50" s="1450"/>
      <c r="E50" s="1450"/>
      <c r="F50" s="1450"/>
      <c r="G50" s="1450"/>
      <c r="H50" s="1450"/>
      <c r="I50" s="1450"/>
      <c r="J50" s="1450"/>
      <c r="K50" s="1450"/>
      <c r="L50" s="1450"/>
      <c r="M50" s="1450"/>
      <c r="N50" s="1450"/>
      <c r="O50" s="1450"/>
      <c r="P50" s="1450"/>
      <c r="Q50" s="1450"/>
      <c r="R50" s="1450"/>
      <c r="S50" s="1450"/>
      <c r="T50" s="1450"/>
      <c r="U50" s="1450"/>
      <c r="V50" s="1450"/>
      <c r="W50" s="1450"/>
      <c r="X50" s="1450"/>
      <c r="Y50" s="1450"/>
      <c r="Z50" s="1450"/>
      <c r="AA50" s="1450"/>
      <c r="AB50" s="1450"/>
      <c r="AC50" s="1450"/>
      <c r="AD50" s="1450"/>
      <c r="AE50" s="1451"/>
      <c r="AF50" s="1449"/>
      <c r="AG50" s="1450"/>
      <c r="AH50" s="1450"/>
      <c r="AI50" s="1450"/>
      <c r="AJ50" s="1450"/>
      <c r="AK50" s="1451"/>
      <c r="AL50" s="1449"/>
      <c r="AM50" s="1450"/>
      <c r="AN50" s="1450"/>
      <c r="AO50" s="1450"/>
      <c r="AP50" s="1450"/>
      <c r="AQ50" s="1450"/>
      <c r="AR50" s="1450"/>
      <c r="AS50" s="1450"/>
      <c r="AT50" s="1450"/>
      <c r="AU50" s="1451"/>
      <c r="AV50" s="1449"/>
      <c r="AW50" s="1450"/>
      <c r="AX50" s="1450"/>
      <c r="AY50" s="1450"/>
      <c r="AZ50" s="1450"/>
      <c r="BA50" s="1450"/>
      <c r="BB50" s="1450"/>
      <c r="BC50" s="1450"/>
      <c r="BD50" s="1450"/>
      <c r="BE50" s="1451"/>
      <c r="BF50" s="1458" t="s">
        <v>310</v>
      </c>
      <c r="BG50" s="1459"/>
      <c r="BH50" s="1459"/>
      <c r="BI50" s="1459"/>
      <c r="BJ50" s="1459"/>
      <c r="BK50" s="1459"/>
      <c r="BL50" s="1459"/>
      <c r="BM50" s="1459"/>
      <c r="BN50" s="1459"/>
      <c r="BO50" s="1459"/>
      <c r="BP50" s="1459"/>
      <c r="BQ50" s="1460"/>
      <c r="BR50" s="1458" t="s">
        <v>311</v>
      </c>
      <c r="BS50" s="1459"/>
      <c r="BT50" s="1459"/>
      <c r="BU50" s="1459"/>
      <c r="BV50" s="1459"/>
      <c r="BW50" s="1459"/>
      <c r="BX50" s="1459"/>
      <c r="BY50" s="1459"/>
      <c r="BZ50" s="1459"/>
      <c r="CA50" s="1459"/>
      <c r="CB50" s="1460"/>
      <c r="CC50" s="1458" t="s">
        <v>476</v>
      </c>
      <c r="CD50" s="1459"/>
      <c r="CE50" s="1459"/>
      <c r="CF50" s="1459"/>
      <c r="CG50" s="1459"/>
      <c r="CH50" s="1459"/>
      <c r="CI50" s="1459"/>
      <c r="CJ50" s="1459"/>
      <c r="CK50" s="1459"/>
      <c r="CL50" s="1459"/>
      <c r="CM50" s="1459"/>
      <c r="CN50" s="1459"/>
      <c r="CO50" s="1460"/>
      <c r="CP50" s="1458" t="s">
        <v>477</v>
      </c>
      <c r="CQ50" s="1459"/>
      <c r="CR50" s="1459"/>
      <c r="CS50" s="1459"/>
      <c r="CT50" s="1459"/>
      <c r="CU50" s="1459"/>
      <c r="CV50" s="1459"/>
      <c r="CW50" s="1459"/>
      <c r="CX50" s="1459"/>
      <c r="CY50" s="1459"/>
      <c r="CZ50" s="1460"/>
      <c r="DA50" s="1449"/>
      <c r="DB50" s="1450"/>
      <c r="DC50" s="1450"/>
      <c r="DD50" s="1450"/>
      <c r="DE50" s="1450"/>
      <c r="DF50" s="1450"/>
      <c r="DG50" s="1450"/>
      <c r="DH50" s="1450"/>
      <c r="DI50" s="1450"/>
      <c r="DJ50" s="1450"/>
      <c r="DK50" s="1451"/>
      <c r="DL50" s="1449"/>
      <c r="DM50" s="1450"/>
      <c r="DN50" s="1450"/>
      <c r="DO50" s="1450"/>
      <c r="DP50" s="1450"/>
      <c r="DQ50" s="1450"/>
      <c r="DR50" s="1450"/>
      <c r="DS50" s="1450"/>
      <c r="DT50" s="1450"/>
      <c r="DU50" s="1451"/>
      <c r="DV50" s="1458" t="s">
        <v>478</v>
      </c>
      <c r="DW50" s="1459"/>
      <c r="DX50" s="1459"/>
      <c r="DY50" s="1459"/>
      <c r="DZ50" s="1459"/>
      <c r="EA50" s="1459"/>
      <c r="EB50" s="1459"/>
      <c r="EC50" s="1459"/>
      <c r="ED50" s="1459"/>
      <c r="EE50" s="1459"/>
      <c r="EF50" s="1459"/>
      <c r="EG50" s="1459"/>
      <c r="EH50" s="1460"/>
      <c r="EI50" s="1458" t="s">
        <v>477</v>
      </c>
      <c r="EJ50" s="1459"/>
      <c r="EK50" s="1459"/>
      <c r="EL50" s="1459"/>
      <c r="EM50" s="1459"/>
      <c r="EN50" s="1459"/>
      <c r="EO50" s="1459"/>
      <c r="EP50" s="1459"/>
      <c r="EQ50" s="1459"/>
      <c r="ER50" s="1459"/>
      <c r="ES50" s="1460"/>
      <c r="ET50" s="1449"/>
      <c r="EU50" s="1450"/>
      <c r="EV50" s="1450"/>
      <c r="EW50" s="1450"/>
      <c r="EX50" s="1450"/>
      <c r="EY50" s="1450"/>
      <c r="EZ50" s="1450"/>
      <c r="FA50" s="1450"/>
      <c r="FB50" s="1450"/>
      <c r="FC50" s="1450"/>
      <c r="FD50" s="1451"/>
    </row>
    <row r="51" spans="1:163" ht="16.5" thickBot="1">
      <c r="A51" s="1470" t="s">
        <v>399</v>
      </c>
      <c r="B51" s="1471"/>
      <c r="C51" s="1471"/>
      <c r="D51" s="1471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  <c r="R51" s="1471"/>
      <c r="S51" s="1471"/>
      <c r="T51" s="1471"/>
      <c r="U51" s="1471"/>
      <c r="V51" s="1471"/>
      <c r="W51" s="1471"/>
      <c r="X51" s="1471"/>
      <c r="Y51" s="1471"/>
      <c r="Z51" s="1471"/>
      <c r="AA51" s="1471"/>
      <c r="AB51" s="1471"/>
      <c r="AC51" s="1471"/>
      <c r="AD51" s="1471"/>
      <c r="AE51" s="1472"/>
      <c r="AF51" s="1461" t="s">
        <v>400</v>
      </c>
      <c r="AG51" s="1462"/>
      <c r="AH51" s="1462"/>
      <c r="AI51" s="1462"/>
      <c r="AJ51" s="1462"/>
      <c r="AK51" s="1463"/>
      <c r="AL51" s="1461" t="s">
        <v>401</v>
      </c>
      <c r="AM51" s="1462"/>
      <c r="AN51" s="1462"/>
      <c r="AO51" s="1462"/>
      <c r="AP51" s="1462"/>
      <c r="AQ51" s="1462"/>
      <c r="AR51" s="1462"/>
      <c r="AS51" s="1462"/>
      <c r="AT51" s="1462"/>
      <c r="AU51" s="1463"/>
      <c r="AV51" s="1461" t="s">
        <v>402</v>
      </c>
      <c r="AW51" s="1462"/>
      <c r="AX51" s="1462"/>
      <c r="AY51" s="1462"/>
      <c r="AZ51" s="1462"/>
      <c r="BA51" s="1462"/>
      <c r="BB51" s="1462"/>
      <c r="BC51" s="1462"/>
      <c r="BD51" s="1462"/>
      <c r="BE51" s="1463"/>
      <c r="BF51" s="1461" t="s">
        <v>403</v>
      </c>
      <c r="BG51" s="1462"/>
      <c r="BH51" s="1462"/>
      <c r="BI51" s="1462"/>
      <c r="BJ51" s="1462"/>
      <c r="BK51" s="1462"/>
      <c r="BL51" s="1462"/>
      <c r="BM51" s="1462"/>
      <c r="BN51" s="1462"/>
      <c r="BO51" s="1462"/>
      <c r="BP51" s="1462"/>
      <c r="BQ51" s="1463"/>
      <c r="BR51" s="1461" t="s">
        <v>404</v>
      </c>
      <c r="BS51" s="1462"/>
      <c r="BT51" s="1462"/>
      <c r="BU51" s="1462"/>
      <c r="BV51" s="1462"/>
      <c r="BW51" s="1462"/>
      <c r="BX51" s="1462"/>
      <c r="BY51" s="1462"/>
      <c r="BZ51" s="1462"/>
      <c r="CA51" s="1462"/>
      <c r="CB51" s="1463"/>
      <c r="CC51" s="1461" t="s">
        <v>405</v>
      </c>
      <c r="CD51" s="1462"/>
      <c r="CE51" s="1462"/>
      <c r="CF51" s="1462"/>
      <c r="CG51" s="1462"/>
      <c r="CH51" s="1462"/>
      <c r="CI51" s="1462"/>
      <c r="CJ51" s="1462"/>
      <c r="CK51" s="1462"/>
      <c r="CL51" s="1462"/>
      <c r="CM51" s="1462"/>
      <c r="CN51" s="1462"/>
      <c r="CO51" s="1463"/>
      <c r="CP51" s="1461" t="s">
        <v>406</v>
      </c>
      <c r="CQ51" s="1462"/>
      <c r="CR51" s="1462"/>
      <c r="CS51" s="1462"/>
      <c r="CT51" s="1462"/>
      <c r="CU51" s="1462"/>
      <c r="CV51" s="1462"/>
      <c r="CW51" s="1462"/>
      <c r="CX51" s="1462"/>
      <c r="CY51" s="1462"/>
      <c r="CZ51" s="1463"/>
      <c r="DA51" s="1461" t="s">
        <v>407</v>
      </c>
      <c r="DB51" s="1462"/>
      <c r="DC51" s="1462"/>
      <c r="DD51" s="1462"/>
      <c r="DE51" s="1462"/>
      <c r="DF51" s="1462"/>
      <c r="DG51" s="1462"/>
      <c r="DH51" s="1462"/>
      <c r="DI51" s="1462"/>
      <c r="DJ51" s="1462"/>
      <c r="DK51" s="1463"/>
      <c r="DL51" s="1461" t="s">
        <v>408</v>
      </c>
      <c r="DM51" s="1462"/>
      <c r="DN51" s="1462"/>
      <c r="DO51" s="1462"/>
      <c r="DP51" s="1462"/>
      <c r="DQ51" s="1462"/>
      <c r="DR51" s="1462"/>
      <c r="DS51" s="1462"/>
      <c r="DT51" s="1462"/>
      <c r="DU51" s="1463"/>
      <c r="DV51" s="1461" t="s">
        <v>409</v>
      </c>
      <c r="DW51" s="1462"/>
      <c r="DX51" s="1462"/>
      <c r="DY51" s="1462"/>
      <c r="DZ51" s="1462"/>
      <c r="EA51" s="1462"/>
      <c r="EB51" s="1462"/>
      <c r="EC51" s="1462"/>
      <c r="ED51" s="1462"/>
      <c r="EE51" s="1462"/>
      <c r="EF51" s="1462"/>
      <c r="EG51" s="1462"/>
      <c r="EH51" s="1463"/>
      <c r="EI51" s="1461" t="s">
        <v>410</v>
      </c>
      <c r="EJ51" s="1462"/>
      <c r="EK51" s="1462"/>
      <c r="EL51" s="1462"/>
      <c r="EM51" s="1462"/>
      <c r="EN51" s="1462"/>
      <c r="EO51" s="1462"/>
      <c r="EP51" s="1462"/>
      <c r="EQ51" s="1462"/>
      <c r="ER51" s="1462"/>
      <c r="ES51" s="1463"/>
      <c r="ET51" s="1461" t="s">
        <v>411</v>
      </c>
      <c r="EU51" s="1462"/>
      <c r="EV51" s="1462"/>
      <c r="EW51" s="1462"/>
      <c r="EX51" s="1462"/>
      <c r="EY51" s="1462"/>
      <c r="EZ51" s="1462"/>
      <c r="FA51" s="1462"/>
      <c r="FB51" s="1462"/>
      <c r="FC51" s="1462"/>
      <c r="FD51" s="1463"/>
    </row>
    <row r="52" spans="1:163" ht="36" customHeight="1">
      <c r="A52" s="1479" t="s">
        <v>312</v>
      </c>
      <c r="B52" s="1480"/>
      <c r="C52" s="1480"/>
      <c r="D52" s="1480"/>
      <c r="E52" s="1480"/>
      <c r="F52" s="1480"/>
      <c r="G52" s="1480"/>
      <c r="H52" s="1480"/>
      <c r="I52" s="1480"/>
      <c r="J52" s="1480"/>
      <c r="K52" s="1480"/>
      <c r="L52" s="1480"/>
      <c r="M52" s="1480"/>
      <c r="N52" s="1480"/>
      <c r="O52" s="1480"/>
      <c r="P52" s="1480"/>
      <c r="Q52" s="1480"/>
      <c r="R52" s="1480"/>
      <c r="S52" s="1480"/>
      <c r="T52" s="1480"/>
      <c r="U52" s="1480"/>
      <c r="V52" s="1480"/>
      <c r="W52" s="1480"/>
      <c r="X52" s="1480"/>
      <c r="Y52" s="1480"/>
      <c r="Z52" s="1480"/>
      <c r="AA52" s="1480"/>
      <c r="AB52" s="1480"/>
      <c r="AC52" s="1480"/>
      <c r="AD52" s="1480"/>
      <c r="AE52" s="1481"/>
      <c r="AF52" s="1482" t="s">
        <v>313</v>
      </c>
      <c r="AG52" s="1483"/>
      <c r="AH52" s="1483"/>
      <c r="AI52" s="1483"/>
      <c r="AJ52" s="1483"/>
      <c r="AK52" s="1484"/>
      <c r="AL52" s="1485">
        <f>ET52</f>
        <v>0</v>
      </c>
      <c r="AM52" s="1486"/>
      <c r="AN52" s="1486"/>
      <c r="AO52" s="1486"/>
      <c r="AP52" s="1486"/>
      <c r="AQ52" s="1486"/>
      <c r="AR52" s="1486"/>
      <c r="AS52" s="1486"/>
      <c r="AT52" s="1486"/>
      <c r="AU52" s="1486"/>
      <c r="AV52" s="1429"/>
      <c r="AW52" s="1430"/>
      <c r="AX52" s="1430"/>
      <c r="AY52" s="1430"/>
      <c r="AZ52" s="1430"/>
      <c r="BA52" s="1430"/>
      <c r="BB52" s="1430"/>
      <c r="BC52" s="1430"/>
      <c r="BD52" s="1430"/>
      <c r="BE52" s="1431"/>
      <c r="BF52" s="1429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1"/>
      <c r="BR52" s="1429"/>
      <c r="BS52" s="1430"/>
      <c r="BT52" s="1430"/>
      <c r="BU52" s="1430"/>
      <c r="BV52" s="1430"/>
      <c r="BW52" s="1430"/>
      <c r="BX52" s="1430"/>
      <c r="BY52" s="1430"/>
      <c r="BZ52" s="1430"/>
      <c r="CA52" s="1430"/>
      <c r="CB52" s="1431"/>
      <c r="CC52" s="1429"/>
      <c r="CD52" s="1430"/>
      <c r="CE52" s="1430"/>
      <c r="CF52" s="1430"/>
      <c r="CG52" s="1430"/>
      <c r="CH52" s="1430"/>
      <c r="CI52" s="1430"/>
      <c r="CJ52" s="1430"/>
      <c r="CK52" s="1430"/>
      <c r="CL52" s="1430"/>
      <c r="CM52" s="1430"/>
      <c r="CN52" s="1430"/>
      <c r="CO52" s="1431"/>
      <c r="CP52" s="1429"/>
      <c r="CQ52" s="1430"/>
      <c r="CR52" s="1430"/>
      <c r="CS52" s="1430"/>
      <c r="CT52" s="1430"/>
      <c r="CU52" s="1430"/>
      <c r="CV52" s="1430"/>
      <c r="CW52" s="1430"/>
      <c r="CX52" s="1430"/>
      <c r="CY52" s="1430"/>
      <c r="CZ52" s="1431"/>
      <c r="DA52" s="1429"/>
      <c r="DB52" s="1430"/>
      <c r="DC52" s="1430"/>
      <c r="DD52" s="1430"/>
      <c r="DE52" s="1430"/>
      <c r="DF52" s="1430"/>
      <c r="DG52" s="1430"/>
      <c r="DH52" s="1430"/>
      <c r="DI52" s="1430"/>
      <c r="DJ52" s="1430"/>
      <c r="DK52" s="1431"/>
      <c r="DL52" s="1430"/>
      <c r="DM52" s="1430"/>
      <c r="DN52" s="1430"/>
      <c r="DO52" s="1430"/>
      <c r="DP52" s="1430"/>
      <c r="DQ52" s="1430"/>
      <c r="DR52" s="1430"/>
      <c r="DS52" s="1430"/>
      <c r="DT52" s="1430"/>
      <c r="DU52" s="1431"/>
      <c r="DV52" s="1429"/>
      <c r="DW52" s="1430"/>
      <c r="DX52" s="1430"/>
      <c r="DY52" s="1430"/>
      <c r="DZ52" s="1430"/>
      <c r="EA52" s="1430"/>
      <c r="EB52" s="1430"/>
      <c r="EC52" s="1430"/>
      <c r="ED52" s="1430"/>
      <c r="EE52" s="1430"/>
      <c r="EF52" s="1430"/>
      <c r="EG52" s="1430"/>
      <c r="EH52" s="1431"/>
      <c r="EI52" s="1429"/>
      <c r="EJ52" s="1430"/>
      <c r="EK52" s="1430"/>
      <c r="EL52" s="1430"/>
      <c r="EM52" s="1430"/>
      <c r="EN52" s="1430"/>
      <c r="EO52" s="1430"/>
      <c r="EP52" s="1430"/>
      <c r="EQ52" s="1430"/>
      <c r="ER52" s="1430"/>
      <c r="ES52" s="1431"/>
      <c r="ET52" s="1485">
        <f>ET53+ET54</f>
        <v>0</v>
      </c>
      <c r="EU52" s="1486"/>
      <c r="EV52" s="1486"/>
      <c r="EW52" s="1486"/>
      <c r="EX52" s="1486"/>
      <c r="EY52" s="1486"/>
      <c r="EZ52" s="1486"/>
      <c r="FA52" s="1486"/>
      <c r="FB52" s="1486"/>
      <c r="FC52" s="1486"/>
      <c r="FD52" s="1490"/>
      <c r="FE52" s="563" t="str">
        <f>'Настройки ТИК'!$C$55</f>
        <v>${code_doc}</v>
      </c>
      <c r="FF52" s="155">
        <v>2</v>
      </c>
      <c r="FG52" s="155" t="str">
        <f>$FF$25</f>
        <v>20--</v>
      </c>
    </row>
    <row r="53" spans="1:163" ht="64.5" customHeight="1">
      <c r="A53" s="1487" t="s">
        <v>1095</v>
      </c>
      <c r="B53" s="1488"/>
      <c r="C53" s="1488"/>
      <c r="D53" s="1488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  <c r="R53" s="1488"/>
      <c r="S53" s="1488"/>
      <c r="T53" s="1488"/>
      <c r="U53" s="1488"/>
      <c r="V53" s="1488"/>
      <c r="W53" s="1488"/>
      <c r="X53" s="1488"/>
      <c r="Y53" s="1488"/>
      <c r="Z53" s="1488"/>
      <c r="AA53" s="1488"/>
      <c r="AB53" s="1488"/>
      <c r="AC53" s="1488"/>
      <c r="AD53" s="1488"/>
      <c r="AE53" s="1489"/>
      <c r="AF53" s="1474" t="s">
        <v>314</v>
      </c>
      <c r="AG53" s="1475"/>
      <c r="AH53" s="1475"/>
      <c r="AI53" s="1475"/>
      <c r="AJ53" s="1475"/>
      <c r="AK53" s="1476"/>
      <c r="AL53" s="1477">
        <f>ET53</f>
        <v>0</v>
      </c>
      <c r="AM53" s="1478"/>
      <c r="AN53" s="1478"/>
      <c r="AO53" s="1478"/>
      <c r="AP53" s="1478"/>
      <c r="AQ53" s="1478"/>
      <c r="AR53" s="1478"/>
      <c r="AS53" s="1478"/>
      <c r="AT53" s="1478"/>
      <c r="AU53" s="1478"/>
      <c r="AV53" s="1416"/>
      <c r="AW53" s="1417"/>
      <c r="AX53" s="1417"/>
      <c r="AY53" s="1417"/>
      <c r="AZ53" s="1417"/>
      <c r="BA53" s="1417"/>
      <c r="BB53" s="1417"/>
      <c r="BC53" s="1417"/>
      <c r="BD53" s="1417"/>
      <c r="BE53" s="1418"/>
      <c r="BF53" s="1416"/>
      <c r="BG53" s="1417"/>
      <c r="BH53" s="1417"/>
      <c r="BI53" s="1417"/>
      <c r="BJ53" s="1417"/>
      <c r="BK53" s="1417"/>
      <c r="BL53" s="1417"/>
      <c r="BM53" s="1417"/>
      <c r="BN53" s="1417"/>
      <c r="BO53" s="1417"/>
      <c r="BP53" s="1417"/>
      <c r="BQ53" s="1418"/>
      <c r="BR53" s="1416"/>
      <c r="BS53" s="1417"/>
      <c r="BT53" s="1417"/>
      <c r="BU53" s="1417"/>
      <c r="BV53" s="1417"/>
      <c r="BW53" s="1417"/>
      <c r="BX53" s="1417"/>
      <c r="BY53" s="1417"/>
      <c r="BZ53" s="1417"/>
      <c r="CA53" s="1417"/>
      <c r="CB53" s="1418"/>
      <c r="CC53" s="1416"/>
      <c r="CD53" s="1417"/>
      <c r="CE53" s="1417"/>
      <c r="CF53" s="1417"/>
      <c r="CG53" s="1417"/>
      <c r="CH53" s="1417"/>
      <c r="CI53" s="1417"/>
      <c r="CJ53" s="1417"/>
      <c r="CK53" s="1417"/>
      <c r="CL53" s="1417"/>
      <c r="CM53" s="1417"/>
      <c r="CN53" s="1417"/>
      <c r="CO53" s="1418"/>
      <c r="CP53" s="1416"/>
      <c r="CQ53" s="1417"/>
      <c r="CR53" s="1417"/>
      <c r="CS53" s="1417"/>
      <c r="CT53" s="1417"/>
      <c r="CU53" s="1417"/>
      <c r="CV53" s="1417"/>
      <c r="CW53" s="1417"/>
      <c r="CX53" s="1417"/>
      <c r="CY53" s="1417"/>
      <c r="CZ53" s="1418"/>
      <c r="DA53" s="1416"/>
      <c r="DB53" s="1417"/>
      <c r="DC53" s="1417"/>
      <c r="DD53" s="1417"/>
      <c r="DE53" s="1417"/>
      <c r="DF53" s="1417"/>
      <c r="DG53" s="1417"/>
      <c r="DH53" s="1417"/>
      <c r="DI53" s="1417"/>
      <c r="DJ53" s="1417"/>
      <c r="DK53" s="1418"/>
      <c r="DL53" s="1417"/>
      <c r="DM53" s="1417"/>
      <c r="DN53" s="1417"/>
      <c r="DO53" s="1417"/>
      <c r="DP53" s="1417"/>
      <c r="DQ53" s="1417"/>
      <c r="DR53" s="1417"/>
      <c r="DS53" s="1417"/>
      <c r="DT53" s="1417"/>
      <c r="DU53" s="1418"/>
      <c r="DV53" s="1416"/>
      <c r="DW53" s="1417"/>
      <c r="DX53" s="1417"/>
      <c r="DY53" s="1417"/>
      <c r="DZ53" s="1417"/>
      <c r="EA53" s="1417"/>
      <c r="EB53" s="1417"/>
      <c r="EC53" s="1417"/>
      <c r="ED53" s="1417"/>
      <c r="EE53" s="1417"/>
      <c r="EF53" s="1417"/>
      <c r="EG53" s="1417"/>
      <c r="EH53" s="1418"/>
      <c r="EI53" s="1416"/>
      <c r="EJ53" s="1417"/>
      <c r="EK53" s="1417"/>
      <c r="EL53" s="1417"/>
      <c r="EM53" s="1417"/>
      <c r="EN53" s="1417"/>
      <c r="EO53" s="1417"/>
      <c r="EP53" s="1417"/>
      <c r="EQ53" s="1417"/>
      <c r="ER53" s="1417"/>
      <c r="ES53" s="1418"/>
      <c r="ET53" s="1473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3"/>
      <c r="EV53" s="1473"/>
      <c r="EW53" s="1473"/>
      <c r="EX53" s="1473"/>
      <c r="EY53" s="1473"/>
      <c r="EZ53" s="1473"/>
      <c r="FA53" s="1473"/>
      <c r="FB53" s="1473"/>
      <c r="FC53" s="1473"/>
      <c r="FD53" s="1473"/>
      <c r="FE53" s="563" t="str">
        <f>'Настройки ТИК'!$C$55</f>
        <v>${code_doc}</v>
      </c>
      <c r="FF53" s="155">
        <v>2</v>
      </c>
      <c r="FG53" s="155" t="str">
        <f>$FF$25</f>
        <v>20--</v>
      </c>
    </row>
    <row r="54" spans="1:163" ht="44.25" customHeight="1">
      <c r="A54" s="1479" t="s">
        <v>315</v>
      </c>
      <c r="B54" s="1480"/>
      <c r="C54" s="1480"/>
      <c r="D54" s="1480"/>
      <c r="E54" s="1480"/>
      <c r="F54" s="1480"/>
      <c r="G54" s="1480"/>
      <c r="H54" s="1480"/>
      <c r="I54" s="1480"/>
      <c r="J54" s="1480"/>
      <c r="K54" s="1480"/>
      <c r="L54" s="1480"/>
      <c r="M54" s="1480"/>
      <c r="N54" s="1480"/>
      <c r="O54" s="1480"/>
      <c r="P54" s="1480"/>
      <c r="Q54" s="1480"/>
      <c r="R54" s="1480"/>
      <c r="S54" s="1480"/>
      <c r="T54" s="1480"/>
      <c r="U54" s="1480"/>
      <c r="V54" s="1480"/>
      <c r="W54" s="1480"/>
      <c r="X54" s="1480"/>
      <c r="Y54" s="1480"/>
      <c r="Z54" s="1480"/>
      <c r="AA54" s="1480"/>
      <c r="AB54" s="1480"/>
      <c r="AC54" s="1480"/>
      <c r="AD54" s="1480"/>
      <c r="AE54" s="1481"/>
      <c r="AF54" s="1491" t="s">
        <v>316</v>
      </c>
      <c r="AG54" s="1492"/>
      <c r="AH54" s="1492"/>
      <c r="AI54" s="1492"/>
      <c r="AJ54" s="1492"/>
      <c r="AK54" s="1493"/>
      <c r="AL54" s="1494">
        <f>ET54</f>
        <v>0</v>
      </c>
      <c r="AM54" s="1495"/>
      <c r="AN54" s="1495"/>
      <c r="AO54" s="1495"/>
      <c r="AP54" s="1495"/>
      <c r="AQ54" s="1495"/>
      <c r="AR54" s="1495"/>
      <c r="AS54" s="1495"/>
      <c r="AT54" s="1495"/>
      <c r="AU54" s="1495"/>
      <c r="AV54" s="1360"/>
      <c r="AW54" s="1361"/>
      <c r="AX54" s="1361"/>
      <c r="AY54" s="1361"/>
      <c r="AZ54" s="1361"/>
      <c r="BA54" s="1361"/>
      <c r="BB54" s="1361"/>
      <c r="BC54" s="1361"/>
      <c r="BD54" s="1361"/>
      <c r="BE54" s="1362"/>
      <c r="BF54" s="1360"/>
      <c r="BG54" s="1361"/>
      <c r="BH54" s="1361"/>
      <c r="BI54" s="1361"/>
      <c r="BJ54" s="1361"/>
      <c r="BK54" s="1361"/>
      <c r="BL54" s="1361"/>
      <c r="BM54" s="1361"/>
      <c r="BN54" s="1361"/>
      <c r="BO54" s="1361"/>
      <c r="BP54" s="1361"/>
      <c r="BQ54" s="1362"/>
      <c r="BR54" s="1360"/>
      <c r="BS54" s="1361"/>
      <c r="BT54" s="1361"/>
      <c r="BU54" s="1361"/>
      <c r="BV54" s="1361"/>
      <c r="BW54" s="1361"/>
      <c r="BX54" s="1361"/>
      <c r="BY54" s="1361"/>
      <c r="BZ54" s="1361"/>
      <c r="CA54" s="1361"/>
      <c r="CB54" s="1362"/>
      <c r="CC54" s="1360"/>
      <c r="CD54" s="1361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2"/>
      <c r="CP54" s="1360"/>
      <c r="CQ54" s="1361"/>
      <c r="CR54" s="1361"/>
      <c r="CS54" s="1361"/>
      <c r="CT54" s="1361"/>
      <c r="CU54" s="1361"/>
      <c r="CV54" s="1361"/>
      <c r="CW54" s="1361"/>
      <c r="CX54" s="1361"/>
      <c r="CY54" s="1361"/>
      <c r="CZ54" s="1362"/>
      <c r="DA54" s="1360"/>
      <c r="DB54" s="1361"/>
      <c r="DC54" s="1361"/>
      <c r="DD54" s="1361"/>
      <c r="DE54" s="1361"/>
      <c r="DF54" s="1361"/>
      <c r="DG54" s="1361"/>
      <c r="DH54" s="1361"/>
      <c r="DI54" s="1361"/>
      <c r="DJ54" s="1361"/>
      <c r="DK54" s="1362"/>
      <c r="DL54" s="1361"/>
      <c r="DM54" s="1361"/>
      <c r="DN54" s="1361"/>
      <c r="DO54" s="1361"/>
      <c r="DP54" s="1361"/>
      <c r="DQ54" s="1361"/>
      <c r="DR54" s="1361"/>
      <c r="DS54" s="1361"/>
      <c r="DT54" s="1361"/>
      <c r="DU54" s="1362"/>
      <c r="DV54" s="1360"/>
      <c r="DW54" s="1361"/>
      <c r="DX54" s="1361"/>
      <c r="DY54" s="1361"/>
      <c r="DZ54" s="1361"/>
      <c r="EA54" s="1361"/>
      <c r="EB54" s="1361"/>
      <c r="EC54" s="1361"/>
      <c r="ED54" s="1361"/>
      <c r="EE54" s="1361"/>
      <c r="EF54" s="1361"/>
      <c r="EG54" s="1361"/>
      <c r="EH54" s="1362"/>
      <c r="EI54" s="1360"/>
      <c r="EJ54" s="1361"/>
      <c r="EK54" s="1361"/>
      <c r="EL54" s="1361"/>
      <c r="EM54" s="1361"/>
      <c r="EN54" s="1361"/>
      <c r="EO54" s="1361"/>
      <c r="EP54" s="1361"/>
      <c r="EQ54" s="1361"/>
      <c r="ER54" s="1361"/>
      <c r="ES54" s="1362"/>
      <c r="ET54" s="1473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3"/>
      <c r="EV54" s="1473"/>
      <c r="EW54" s="1473"/>
      <c r="EX54" s="1473"/>
      <c r="EY54" s="1473"/>
      <c r="EZ54" s="1473"/>
      <c r="FA54" s="1473"/>
      <c r="FB54" s="1473"/>
      <c r="FC54" s="1473"/>
      <c r="FD54" s="1473"/>
      <c r="FE54" s="563" t="str">
        <f>'Настройки ТИК'!$C$55</f>
        <v>${code_doc}</v>
      </c>
      <c r="FF54" s="155">
        <v>2</v>
      </c>
      <c r="FG54" s="155" t="str">
        <f>$FF$25</f>
        <v>20--</v>
      </c>
    </row>
    <row r="55" spans="1:163" ht="52.5" customHeight="1">
      <c r="A55" s="1479" t="s">
        <v>317</v>
      </c>
      <c r="B55" s="1480"/>
      <c r="C55" s="1480"/>
      <c r="D55" s="1480"/>
      <c r="E55" s="1480"/>
      <c r="F55" s="1480"/>
      <c r="G55" s="1480"/>
      <c r="H55" s="1480"/>
      <c r="I55" s="1480"/>
      <c r="J55" s="1480"/>
      <c r="K55" s="1480"/>
      <c r="L55" s="1480"/>
      <c r="M55" s="1480"/>
      <c r="N55" s="1480"/>
      <c r="O55" s="1480"/>
      <c r="P55" s="1480"/>
      <c r="Q55" s="1480"/>
      <c r="R55" s="1480"/>
      <c r="S55" s="1480"/>
      <c r="T55" s="1480"/>
      <c r="U55" s="1480"/>
      <c r="V55" s="1480"/>
      <c r="W55" s="1480"/>
      <c r="X55" s="1480"/>
      <c r="Y55" s="1480"/>
      <c r="Z55" s="1480"/>
      <c r="AA55" s="1480"/>
      <c r="AB55" s="1480"/>
      <c r="AC55" s="1480"/>
      <c r="AD55" s="1480"/>
      <c r="AE55" s="1481"/>
      <c r="AF55" s="1491" t="s">
        <v>318</v>
      </c>
      <c r="AG55" s="1492"/>
      <c r="AH55" s="1492"/>
      <c r="AI55" s="1492"/>
      <c r="AJ55" s="1492"/>
      <c r="AK55" s="1493"/>
      <c r="AL55" s="1360"/>
      <c r="AM55" s="1361"/>
      <c r="AN55" s="1361"/>
      <c r="AO55" s="1361"/>
      <c r="AP55" s="1361"/>
      <c r="AQ55" s="1361"/>
      <c r="AR55" s="1361"/>
      <c r="AS55" s="1361"/>
      <c r="AT55" s="1361"/>
      <c r="AU55" s="1362"/>
      <c r="AV55" s="1360"/>
      <c r="AW55" s="1361"/>
      <c r="AX55" s="1361"/>
      <c r="AY55" s="1361"/>
      <c r="AZ55" s="1361"/>
      <c r="BA55" s="1361"/>
      <c r="BB55" s="1361"/>
      <c r="BC55" s="1361"/>
      <c r="BD55" s="1361"/>
      <c r="BE55" s="1362"/>
      <c r="BF55" s="1360"/>
      <c r="BG55" s="1361"/>
      <c r="BH55" s="1361"/>
      <c r="BI55" s="1361"/>
      <c r="BJ55" s="1361"/>
      <c r="BK55" s="1361"/>
      <c r="BL55" s="1361"/>
      <c r="BM55" s="1361"/>
      <c r="BN55" s="1361"/>
      <c r="BO55" s="1361"/>
      <c r="BP55" s="1361"/>
      <c r="BQ55" s="1362"/>
      <c r="BR55" s="1360"/>
      <c r="BS55" s="1361"/>
      <c r="BT55" s="1361"/>
      <c r="BU55" s="1361"/>
      <c r="BV55" s="1361"/>
      <c r="BW55" s="1361"/>
      <c r="BX55" s="1361"/>
      <c r="BY55" s="1361"/>
      <c r="BZ55" s="1361"/>
      <c r="CA55" s="1361"/>
      <c r="CB55" s="1362"/>
      <c r="CC55" s="1360"/>
      <c r="CD55" s="1361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2"/>
      <c r="CP55" s="1360"/>
      <c r="CQ55" s="1361"/>
      <c r="CR55" s="1361"/>
      <c r="CS55" s="1361"/>
      <c r="CT55" s="1361"/>
      <c r="CU55" s="1361"/>
      <c r="CV55" s="1361"/>
      <c r="CW55" s="1361"/>
      <c r="CX55" s="1361"/>
      <c r="CY55" s="1361"/>
      <c r="CZ55" s="1362"/>
      <c r="DA55" s="1360"/>
      <c r="DB55" s="1361"/>
      <c r="DC55" s="1361"/>
      <c r="DD55" s="1361"/>
      <c r="DE55" s="1361"/>
      <c r="DF55" s="1361"/>
      <c r="DG55" s="1361"/>
      <c r="DH55" s="1361"/>
      <c r="DI55" s="1361"/>
      <c r="DJ55" s="1361"/>
      <c r="DK55" s="1362"/>
      <c r="DL55" s="1361"/>
      <c r="DM55" s="1361"/>
      <c r="DN55" s="1361"/>
      <c r="DO55" s="1361"/>
      <c r="DP55" s="1361"/>
      <c r="DQ55" s="1361"/>
      <c r="DR55" s="1361"/>
      <c r="DS55" s="1361"/>
      <c r="DT55" s="1361"/>
      <c r="DU55" s="1362"/>
      <c r="DV55" s="1360"/>
      <c r="DW55" s="1361"/>
      <c r="DX55" s="1361"/>
      <c r="DY55" s="1361"/>
      <c r="DZ55" s="1361"/>
      <c r="EA55" s="1361"/>
      <c r="EB55" s="1361"/>
      <c r="EC55" s="1361"/>
      <c r="ED55" s="1361"/>
      <c r="EE55" s="1361"/>
      <c r="EF55" s="1361"/>
      <c r="EG55" s="1361"/>
      <c r="EH55" s="1362"/>
      <c r="EI55" s="1360"/>
      <c r="EJ55" s="1361"/>
      <c r="EK55" s="1361"/>
      <c r="EL55" s="1361"/>
      <c r="EM55" s="1361"/>
      <c r="EN55" s="1361"/>
      <c r="EO55" s="1361"/>
      <c r="EP55" s="1361"/>
      <c r="EQ55" s="1361"/>
      <c r="ER55" s="1361"/>
      <c r="ES55" s="1362"/>
      <c r="ET55" s="1360"/>
      <c r="EU55" s="1361"/>
      <c r="EV55" s="1361"/>
      <c r="EW55" s="1361"/>
      <c r="EX55" s="1361"/>
      <c r="EY55" s="1361"/>
      <c r="EZ55" s="1361"/>
      <c r="FA55" s="1361"/>
      <c r="FB55" s="1361"/>
      <c r="FC55" s="1361"/>
      <c r="FD55" s="1496"/>
      <c r="FE55" s="563"/>
    </row>
    <row r="56" spans="1:163" ht="27.75" customHeight="1">
      <c r="A56" s="1479" t="s">
        <v>319</v>
      </c>
      <c r="B56" s="1480"/>
      <c r="C56" s="1480"/>
      <c r="D56" s="1480"/>
      <c r="E56" s="1480"/>
      <c r="F56" s="1480"/>
      <c r="G56" s="1480"/>
      <c r="H56" s="1480"/>
      <c r="I56" s="1480"/>
      <c r="J56" s="1480"/>
      <c r="K56" s="1480"/>
      <c r="L56" s="1480"/>
      <c r="M56" s="1480"/>
      <c r="N56" s="1480"/>
      <c r="O56" s="1480"/>
      <c r="P56" s="1480"/>
      <c r="Q56" s="1480"/>
      <c r="R56" s="1480"/>
      <c r="S56" s="1480"/>
      <c r="T56" s="1480"/>
      <c r="U56" s="1480"/>
      <c r="V56" s="1480"/>
      <c r="W56" s="1480"/>
      <c r="X56" s="1480"/>
      <c r="Y56" s="1480"/>
      <c r="Z56" s="1480"/>
      <c r="AA56" s="1480"/>
      <c r="AB56" s="1480"/>
      <c r="AC56" s="1480"/>
      <c r="AD56" s="1480"/>
      <c r="AE56" s="1481"/>
      <c r="AF56" s="1491" t="s">
        <v>320</v>
      </c>
      <c r="AG56" s="1492"/>
      <c r="AH56" s="1492"/>
      <c r="AI56" s="1492"/>
      <c r="AJ56" s="1492"/>
      <c r="AK56" s="1493"/>
      <c r="AL56" s="1360"/>
      <c r="AM56" s="1361"/>
      <c r="AN56" s="1361"/>
      <c r="AO56" s="1361"/>
      <c r="AP56" s="1361"/>
      <c r="AQ56" s="1361"/>
      <c r="AR56" s="1361"/>
      <c r="AS56" s="1361"/>
      <c r="AT56" s="1361"/>
      <c r="AU56" s="1362"/>
      <c r="AV56" s="1360"/>
      <c r="AW56" s="1361"/>
      <c r="AX56" s="1361"/>
      <c r="AY56" s="1361"/>
      <c r="AZ56" s="1361"/>
      <c r="BA56" s="1361"/>
      <c r="BB56" s="1361"/>
      <c r="BC56" s="1361"/>
      <c r="BD56" s="1361"/>
      <c r="BE56" s="1362"/>
      <c r="BF56" s="1360"/>
      <c r="BG56" s="1361"/>
      <c r="BH56" s="1361"/>
      <c r="BI56" s="1361"/>
      <c r="BJ56" s="1361"/>
      <c r="BK56" s="1361"/>
      <c r="BL56" s="1361"/>
      <c r="BM56" s="1361"/>
      <c r="BN56" s="1361"/>
      <c r="BO56" s="1361"/>
      <c r="BP56" s="1361"/>
      <c r="BQ56" s="1362"/>
      <c r="BR56" s="1360"/>
      <c r="BS56" s="1361"/>
      <c r="BT56" s="1361"/>
      <c r="BU56" s="1361"/>
      <c r="BV56" s="1361"/>
      <c r="BW56" s="1361"/>
      <c r="BX56" s="1361"/>
      <c r="BY56" s="1361"/>
      <c r="BZ56" s="1361"/>
      <c r="CA56" s="1361"/>
      <c r="CB56" s="1362"/>
      <c r="CC56" s="1360"/>
      <c r="CD56" s="1361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2"/>
      <c r="CP56" s="1360"/>
      <c r="CQ56" s="1361"/>
      <c r="CR56" s="1361"/>
      <c r="CS56" s="1361"/>
      <c r="CT56" s="1361"/>
      <c r="CU56" s="1361"/>
      <c r="CV56" s="1361"/>
      <c r="CW56" s="1361"/>
      <c r="CX56" s="1361"/>
      <c r="CY56" s="1361"/>
      <c r="CZ56" s="1362"/>
      <c r="DA56" s="1360"/>
      <c r="DB56" s="1361"/>
      <c r="DC56" s="1361"/>
      <c r="DD56" s="1361"/>
      <c r="DE56" s="1361"/>
      <c r="DF56" s="1361"/>
      <c r="DG56" s="1361"/>
      <c r="DH56" s="1361"/>
      <c r="DI56" s="1361"/>
      <c r="DJ56" s="1361"/>
      <c r="DK56" s="1362"/>
      <c r="DL56" s="1361"/>
      <c r="DM56" s="1361"/>
      <c r="DN56" s="1361"/>
      <c r="DO56" s="1361"/>
      <c r="DP56" s="1361"/>
      <c r="DQ56" s="1361"/>
      <c r="DR56" s="1361"/>
      <c r="DS56" s="1361"/>
      <c r="DT56" s="1361"/>
      <c r="DU56" s="1362"/>
      <c r="DV56" s="1360"/>
      <c r="DW56" s="1361"/>
      <c r="DX56" s="1361"/>
      <c r="DY56" s="1361"/>
      <c r="DZ56" s="1361"/>
      <c r="EA56" s="1361"/>
      <c r="EB56" s="1361"/>
      <c r="EC56" s="1361"/>
      <c r="ED56" s="1361"/>
      <c r="EE56" s="1361"/>
      <c r="EF56" s="1361"/>
      <c r="EG56" s="1361"/>
      <c r="EH56" s="1362"/>
      <c r="EI56" s="1360"/>
      <c r="EJ56" s="1361"/>
      <c r="EK56" s="1361"/>
      <c r="EL56" s="1361"/>
      <c r="EM56" s="1361"/>
      <c r="EN56" s="1361"/>
      <c r="EO56" s="1361"/>
      <c r="EP56" s="1361"/>
      <c r="EQ56" s="1361"/>
      <c r="ER56" s="1361"/>
      <c r="ES56" s="1362"/>
      <c r="ET56" s="1360"/>
      <c r="EU56" s="1361"/>
      <c r="EV56" s="1361"/>
      <c r="EW56" s="1361"/>
      <c r="EX56" s="1361"/>
      <c r="EY56" s="1361"/>
      <c r="EZ56" s="1361"/>
      <c r="FA56" s="1361"/>
      <c r="FB56" s="1361"/>
      <c r="FC56" s="1361"/>
      <c r="FD56" s="1496"/>
      <c r="FE56" s="563"/>
    </row>
    <row r="57" spans="1:163" ht="27.75" customHeight="1">
      <c r="A57" s="1479" t="s">
        <v>321</v>
      </c>
      <c r="B57" s="1480"/>
      <c r="C57" s="1480"/>
      <c r="D57" s="1480"/>
      <c r="E57" s="1480"/>
      <c r="F57" s="1480"/>
      <c r="G57" s="1480"/>
      <c r="H57" s="1480"/>
      <c r="I57" s="1480"/>
      <c r="J57" s="1480"/>
      <c r="K57" s="1480"/>
      <c r="L57" s="1480"/>
      <c r="M57" s="1480"/>
      <c r="N57" s="1480"/>
      <c r="O57" s="1480"/>
      <c r="P57" s="1480"/>
      <c r="Q57" s="1480"/>
      <c r="R57" s="1480"/>
      <c r="S57" s="1480"/>
      <c r="T57" s="1480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1"/>
      <c r="AF57" s="1491" t="s">
        <v>322</v>
      </c>
      <c r="AG57" s="1492"/>
      <c r="AH57" s="1492"/>
      <c r="AI57" s="1492"/>
      <c r="AJ57" s="1492"/>
      <c r="AK57" s="1493"/>
      <c r="AL57" s="1494">
        <f>ET57</f>
        <v>0</v>
      </c>
      <c r="AM57" s="1495"/>
      <c r="AN57" s="1495"/>
      <c r="AO57" s="1495"/>
      <c r="AP57" s="1495"/>
      <c r="AQ57" s="1495"/>
      <c r="AR57" s="1495"/>
      <c r="AS57" s="1495"/>
      <c r="AT57" s="1495"/>
      <c r="AU57" s="1495"/>
      <c r="AV57" s="1360"/>
      <c r="AW57" s="1361"/>
      <c r="AX57" s="1361"/>
      <c r="AY57" s="1361"/>
      <c r="AZ57" s="1361"/>
      <c r="BA57" s="1361"/>
      <c r="BB57" s="1361"/>
      <c r="BC57" s="1361"/>
      <c r="BD57" s="1361"/>
      <c r="BE57" s="1362"/>
      <c r="BF57" s="1360"/>
      <c r="BG57" s="1361"/>
      <c r="BH57" s="1361"/>
      <c r="BI57" s="1361"/>
      <c r="BJ57" s="1361"/>
      <c r="BK57" s="1361"/>
      <c r="BL57" s="1361"/>
      <c r="BM57" s="1361"/>
      <c r="BN57" s="1361"/>
      <c r="BO57" s="1361"/>
      <c r="BP57" s="1361"/>
      <c r="BQ57" s="1362"/>
      <c r="BR57" s="1360"/>
      <c r="BS57" s="1361"/>
      <c r="BT57" s="1361"/>
      <c r="BU57" s="1361"/>
      <c r="BV57" s="1361"/>
      <c r="BW57" s="1361"/>
      <c r="BX57" s="1361"/>
      <c r="BY57" s="1361"/>
      <c r="BZ57" s="1361"/>
      <c r="CA57" s="1361"/>
      <c r="CB57" s="1362"/>
      <c r="CC57" s="1360"/>
      <c r="CD57" s="1361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2"/>
      <c r="CP57" s="1360"/>
      <c r="CQ57" s="1361"/>
      <c r="CR57" s="1361"/>
      <c r="CS57" s="1361"/>
      <c r="CT57" s="1361"/>
      <c r="CU57" s="1361"/>
      <c r="CV57" s="1361"/>
      <c r="CW57" s="1361"/>
      <c r="CX57" s="1361"/>
      <c r="CY57" s="1361"/>
      <c r="CZ57" s="1362"/>
      <c r="DA57" s="1360"/>
      <c r="DB57" s="1361"/>
      <c r="DC57" s="1361"/>
      <c r="DD57" s="1361"/>
      <c r="DE57" s="1361"/>
      <c r="DF57" s="1361"/>
      <c r="DG57" s="1361"/>
      <c r="DH57" s="1361"/>
      <c r="DI57" s="1361"/>
      <c r="DJ57" s="1361"/>
      <c r="DK57" s="1362"/>
      <c r="DL57" s="1361"/>
      <c r="DM57" s="1361"/>
      <c r="DN57" s="1361"/>
      <c r="DO57" s="1361"/>
      <c r="DP57" s="1361"/>
      <c r="DQ57" s="1361"/>
      <c r="DR57" s="1361"/>
      <c r="DS57" s="1361"/>
      <c r="DT57" s="1361"/>
      <c r="DU57" s="1362"/>
      <c r="DV57" s="1360"/>
      <c r="DW57" s="1361"/>
      <c r="DX57" s="1361"/>
      <c r="DY57" s="1361"/>
      <c r="DZ57" s="1361"/>
      <c r="EA57" s="1361"/>
      <c r="EB57" s="1361"/>
      <c r="EC57" s="1361"/>
      <c r="ED57" s="1361"/>
      <c r="EE57" s="1361"/>
      <c r="EF57" s="1361"/>
      <c r="EG57" s="1361"/>
      <c r="EH57" s="1362"/>
      <c r="EI57" s="1360"/>
      <c r="EJ57" s="1361"/>
      <c r="EK57" s="1361"/>
      <c r="EL57" s="1361"/>
      <c r="EM57" s="1361"/>
      <c r="EN57" s="1361"/>
      <c r="EO57" s="1361"/>
      <c r="EP57" s="1361"/>
      <c r="EQ57" s="1361"/>
      <c r="ER57" s="1361"/>
      <c r="ES57" s="1362"/>
      <c r="ET57" s="1473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3"/>
      <c r="EV57" s="1473"/>
      <c r="EW57" s="1473"/>
      <c r="EX57" s="1473"/>
      <c r="EY57" s="1473"/>
      <c r="EZ57" s="1473"/>
      <c r="FA57" s="1473"/>
      <c r="FB57" s="1473"/>
      <c r="FC57" s="1473"/>
      <c r="FD57" s="1473"/>
      <c r="FE57" s="563" t="str">
        <f>'Настройки ТИК'!$C$55</f>
        <v>${code_doc}</v>
      </c>
      <c r="FF57" s="155">
        <v>2</v>
      </c>
      <c r="FG57" s="155" t="str">
        <f>$FF$25</f>
        <v>20--</v>
      </c>
    </row>
    <row r="58" spans="1:163">
      <c r="A58" s="1497" t="s">
        <v>263</v>
      </c>
      <c r="B58" s="1498"/>
      <c r="C58" s="1498"/>
      <c r="D58" s="1498"/>
      <c r="E58" s="1498"/>
      <c r="F58" s="1498"/>
      <c r="G58" s="1498"/>
      <c r="H58" s="1498"/>
      <c r="I58" s="1498"/>
      <c r="J58" s="1498"/>
      <c r="K58" s="1498"/>
      <c r="L58" s="1498"/>
      <c r="M58" s="1498"/>
      <c r="N58" s="1498"/>
      <c r="O58" s="1498"/>
      <c r="P58" s="1498"/>
      <c r="Q58" s="1498"/>
      <c r="R58" s="1498"/>
      <c r="S58" s="1498"/>
      <c r="T58" s="1498"/>
      <c r="U58" s="1498"/>
      <c r="V58" s="1498"/>
      <c r="W58" s="1498"/>
      <c r="X58" s="1498"/>
      <c r="Y58" s="1498"/>
      <c r="Z58" s="1498"/>
      <c r="AA58" s="1498"/>
      <c r="AB58" s="1498"/>
      <c r="AC58" s="1498"/>
      <c r="AD58" s="1498"/>
      <c r="AE58" s="1499"/>
      <c r="AF58" s="1474" t="s">
        <v>323</v>
      </c>
      <c r="AG58" s="1475"/>
      <c r="AH58" s="1475"/>
      <c r="AI58" s="1475"/>
      <c r="AJ58" s="1475"/>
      <c r="AK58" s="1476"/>
      <c r="AL58" s="1416"/>
      <c r="AM58" s="1417"/>
      <c r="AN58" s="1417"/>
      <c r="AO58" s="1417"/>
      <c r="AP58" s="1417"/>
      <c r="AQ58" s="1417"/>
      <c r="AR58" s="1417"/>
      <c r="AS58" s="1417"/>
      <c r="AT58" s="1417"/>
      <c r="AU58" s="1418"/>
      <c r="AV58" s="1416"/>
      <c r="AW58" s="1417"/>
      <c r="AX58" s="1417"/>
      <c r="AY58" s="1417"/>
      <c r="AZ58" s="1417"/>
      <c r="BA58" s="1417"/>
      <c r="BB58" s="1417"/>
      <c r="BC58" s="1417"/>
      <c r="BD58" s="1417"/>
      <c r="BE58" s="1418"/>
      <c r="BF58" s="1416"/>
      <c r="BG58" s="1417"/>
      <c r="BH58" s="1417"/>
      <c r="BI58" s="1417"/>
      <c r="BJ58" s="1417"/>
      <c r="BK58" s="1417"/>
      <c r="BL58" s="1417"/>
      <c r="BM58" s="1417"/>
      <c r="BN58" s="1417"/>
      <c r="BO58" s="1417"/>
      <c r="BP58" s="1417"/>
      <c r="BQ58" s="1418"/>
      <c r="BR58" s="1416"/>
      <c r="BS58" s="1417"/>
      <c r="BT58" s="1417"/>
      <c r="BU58" s="1417"/>
      <c r="BV58" s="1417"/>
      <c r="BW58" s="1417"/>
      <c r="BX58" s="1417"/>
      <c r="BY58" s="1417"/>
      <c r="BZ58" s="1417"/>
      <c r="CA58" s="1417"/>
      <c r="CB58" s="1418"/>
      <c r="CC58" s="1416"/>
      <c r="CD58" s="1417"/>
      <c r="CE58" s="1417"/>
      <c r="CF58" s="1417"/>
      <c r="CG58" s="1417"/>
      <c r="CH58" s="1417"/>
      <c r="CI58" s="1417"/>
      <c r="CJ58" s="1417"/>
      <c r="CK58" s="1417"/>
      <c r="CL58" s="1417"/>
      <c r="CM58" s="1417"/>
      <c r="CN58" s="1417"/>
      <c r="CO58" s="1418"/>
      <c r="CP58" s="1416"/>
      <c r="CQ58" s="1417"/>
      <c r="CR58" s="1417"/>
      <c r="CS58" s="1417"/>
      <c r="CT58" s="1417"/>
      <c r="CU58" s="1417"/>
      <c r="CV58" s="1417"/>
      <c r="CW58" s="1417"/>
      <c r="CX58" s="1417"/>
      <c r="CY58" s="1417"/>
      <c r="CZ58" s="1418"/>
      <c r="DA58" s="1416"/>
      <c r="DB58" s="1417"/>
      <c r="DC58" s="1417"/>
      <c r="DD58" s="1417"/>
      <c r="DE58" s="1417"/>
      <c r="DF58" s="1417"/>
      <c r="DG58" s="1417"/>
      <c r="DH58" s="1417"/>
      <c r="DI58" s="1417"/>
      <c r="DJ58" s="1417"/>
      <c r="DK58" s="1418"/>
      <c r="DL58" s="1417"/>
      <c r="DM58" s="1417"/>
      <c r="DN58" s="1417"/>
      <c r="DO58" s="1417"/>
      <c r="DP58" s="1417"/>
      <c r="DQ58" s="1417"/>
      <c r="DR58" s="1417"/>
      <c r="DS58" s="1417"/>
      <c r="DT58" s="1417"/>
      <c r="DU58" s="1418"/>
      <c r="DV58" s="1416"/>
      <c r="DW58" s="1417"/>
      <c r="DX58" s="1417"/>
      <c r="DY58" s="1417"/>
      <c r="DZ58" s="1417"/>
      <c r="EA58" s="1417"/>
      <c r="EB58" s="1417"/>
      <c r="EC58" s="1417"/>
      <c r="ED58" s="1417"/>
      <c r="EE58" s="1417"/>
      <c r="EF58" s="1417"/>
      <c r="EG58" s="1417"/>
      <c r="EH58" s="1418"/>
      <c r="EI58" s="1416"/>
      <c r="EJ58" s="1417"/>
      <c r="EK58" s="1417"/>
      <c r="EL58" s="1417"/>
      <c r="EM58" s="1417"/>
      <c r="EN58" s="1417"/>
      <c r="EO58" s="1417"/>
      <c r="EP58" s="1417"/>
      <c r="EQ58" s="1417"/>
      <c r="ER58" s="1417"/>
      <c r="ES58" s="1418"/>
      <c r="ET58" s="1416"/>
      <c r="EU58" s="1417"/>
      <c r="EV58" s="1417"/>
      <c r="EW58" s="1417"/>
      <c r="EX58" s="1417"/>
      <c r="EY58" s="1417"/>
      <c r="EZ58" s="1417"/>
      <c r="FA58" s="1417"/>
      <c r="FB58" s="1417"/>
      <c r="FC58" s="1417"/>
      <c r="FD58" s="1432"/>
      <c r="FE58" s="563"/>
    </row>
    <row r="59" spans="1:163" ht="28.5" customHeight="1">
      <c r="A59" s="1507" t="s">
        <v>324</v>
      </c>
      <c r="B59" s="1508"/>
      <c r="C59" s="1508"/>
      <c r="D59" s="1508"/>
      <c r="E59" s="1508"/>
      <c r="F59" s="1508"/>
      <c r="G59" s="1508"/>
      <c r="H59" s="1508"/>
      <c r="I59" s="1508"/>
      <c r="J59" s="1508"/>
      <c r="K59" s="1508"/>
      <c r="L59" s="1508"/>
      <c r="M59" s="1508"/>
      <c r="N59" s="1508"/>
      <c r="O59" s="1508"/>
      <c r="P59" s="1508"/>
      <c r="Q59" s="1508"/>
      <c r="R59" s="1508"/>
      <c r="S59" s="1508"/>
      <c r="T59" s="1508"/>
      <c r="U59" s="1508"/>
      <c r="V59" s="1508"/>
      <c r="W59" s="1508"/>
      <c r="X59" s="1508"/>
      <c r="Y59" s="1508"/>
      <c r="Z59" s="1508"/>
      <c r="AA59" s="1508"/>
      <c r="AB59" s="1508"/>
      <c r="AC59" s="1508"/>
      <c r="AD59" s="1508"/>
      <c r="AE59" s="1509"/>
      <c r="AF59" s="1500"/>
      <c r="AG59" s="1501"/>
      <c r="AH59" s="1501"/>
      <c r="AI59" s="1501"/>
      <c r="AJ59" s="1501"/>
      <c r="AK59" s="1502"/>
      <c r="AL59" s="1419"/>
      <c r="AM59" s="1420"/>
      <c r="AN59" s="1420"/>
      <c r="AO59" s="1420"/>
      <c r="AP59" s="1420"/>
      <c r="AQ59" s="1420"/>
      <c r="AR59" s="1420"/>
      <c r="AS59" s="1420"/>
      <c r="AT59" s="1420"/>
      <c r="AU59" s="1421"/>
      <c r="AV59" s="1419"/>
      <c r="AW59" s="1420"/>
      <c r="AX59" s="1420"/>
      <c r="AY59" s="1420"/>
      <c r="AZ59" s="1420"/>
      <c r="BA59" s="1420"/>
      <c r="BB59" s="1420"/>
      <c r="BC59" s="1420"/>
      <c r="BD59" s="1420"/>
      <c r="BE59" s="1421"/>
      <c r="BF59" s="1419"/>
      <c r="BG59" s="1420"/>
      <c r="BH59" s="1420"/>
      <c r="BI59" s="1420"/>
      <c r="BJ59" s="1420"/>
      <c r="BK59" s="1420"/>
      <c r="BL59" s="1420"/>
      <c r="BM59" s="1420"/>
      <c r="BN59" s="1420"/>
      <c r="BO59" s="1420"/>
      <c r="BP59" s="1420"/>
      <c r="BQ59" s="1421"/>
      <c r="BR59" s="1419"/>
      <c r="BS59" s="1420"/>
      <c r="BT59" s="1420"/>
      <c r="BU59" s="1420"/>
      <c r="BV59" s="1420"/>
      <c r="BW59" s="1420"/>
      <c r="BX59" s="1420"/>
      <c r="BY59" s="1420"/>
      <c r="BZ59" s="1420"/>
      <c r="CA59" s="1420"/>
      <c r="CB59" s="1421"/>
      <c r="CC59" s="1419"/>
      <c r="CD59" s="1420"/>
      <c r="CE59" s="1420"/>
      <c r="CF59" s="1420"/>
      <c r="CG59" s="1420"/>
      <c r="CH59" s="1420"/>
      <c r="CI59" s="1420"/>
      <c r="CJ59" s="1420"/>
      <c r="CK59" s="1420"/>
      <c r="CL59" s="1420"/>
      <c r="CM59" s="1420"/>
      <c r="CN59" s="1420"/>
      <c r="CO59" s="1421"/>
      <c r="CP59" s="1419"/>
      <c r="CQ59" s="1420"/>
      <c r="CR59" s="1420"/>
      <c r="CS59" s="1420"/>
      <c r="CT59" s="1420"/>
      <c r="CU59" s="1420"/>
      <c r="CV59" s="1420"/>
      <c r="CW59" s="1420"/>
      <c r="CX59" s="1420"/>
      <c r="CY59" s="1420"/>
      <c r="CZ59" s="1421"/>
      <c r="DA59" s="1419"/>
      <c r="DB59" s="1420"/>
      <c r="DC59" s="1420"/>
      <c r="DD59" s="1420"/>
      <c r="DE59" s="1420"/>
      <c r="DF59" s="1420"/>
      <c r="DG59" s="1420"/>
      <c r="DH59" s="1420"/>
      <c r="DI59" s="1420"/>
      <c r="DJ59" s="1420"/>
      <c r="DK59" s="1421"/>
      <c r="DL59" s="1420"/>
      <c r="DM59" s="1420"/>
      <c r="DN59" s="1420"/>
      <c r="DO59" s="1420"/>
      <c r="DP59" s="1420"/>
      <c r="DQ59" s="1420"/>
      <c r="DR59" s="1420"/>
      <c r="DS59" s="1420"/>
      <c r="DT59" s="1420"/>
      <c r="DU59" s="1421"/>
      <c r="DV59" s="1419"/>
      <c r="DW59" s="1420"/>
      <c r="DX59" s="1420"/>
      <c r="DY59" s="1420"/>
      <c r="DZ59" s="1420"/>
      <c r="EA59" s="1420"/>
      <c r="EB59" s="1420"/>
      <c r="EC59" s="1420"/>
      <c r="ED59" s="1420"/>
      <c r="EE59" s="1420"/>
      <c r="EF59" s="1420"/>
      <c r="EG59" s="1420"/>
      <c r="EH59" s="1421"/>
      <c r="EI59" s="1419"/>
      <c r="EJ59" s="1420"/>
      <c r="EK59" s="1420"/>
      <c r="EL59" s="1420"/>
      <c r="EM59" s="1420"/>
      <c r="EN59" s="1420"/>
      <c r="EO59" s="1420"/>
      <c r="EP59" s="1420"/>
      <c r="EQ59" s="1420"/>
      <c r="ER59" s="1420"/>
      <c r="ES59" s="1421"/>
      <c r="ET59" s="1419"/>
      <c r="EU59" s="1420"/>
      <c r="EV59" s="1420"/>
      <c r="EW59" s="1420"/>
      <c r="EX59" s="1420"/>
      <c r="EY59" s="1420"/>
      <c r="EZ59" s="1420"/>
      <c r="FA59" s="1420"/>
      <c r="FB59" s="1420"/>
      <c r="FC59" s="1420"/>
      <c r="FD59" s="1433"/>
      <c r="FE59" s="563"/>
    </row>
    <row r="60" spans="1:163" ht="26.25" customHeight="1" thickBot="1">
      <c r="A60" s="1479" t="s">
        <v>325</v>
      </c>
      <c r="B60" s="1480"/>
      <c r="C60" s="1480"/>
      <c r="D60" s="1480"/>
      <c r="E60" s="1480"/>
      <c r="F60" s="1480"/>
      <c r="G60" s="1480"/>
      <c r="H60" s="1480"/>
      <c r="I60" s="1480"/>
      <c r="J60" s="1480"/>
      <c r="K60" s="1480"/>
      <c r="L60" s="1480"/>
      <c r="M60" s="1480"/>
      <c r="N60" s="1480"/>
      <c r="O60" s="1480"/>
      <c r="P60" s="1480"/>
      <c r="Q60" s="1480"/>
      <c r="R60" s="1480"/>
      <c r="S60" s="1480"/>
      <c r="T60" s="1480"/>
      <c r="U60" s="1480"/>
      <c r="V60" s="1480"/>
      <c r="W60" s="1480"/>
      <c r="X60" s="1480"/>
      <c r="Y60" s="1480"/>
      <c r="Z60" s="1480"/>
      <c r="AA60" s="1480"/>
      <c r="AB60" s="1480"/>
      <c r="AC60" s="1480"/>
      <c r="AD60" s="1480"/>
      <c r="AE60" s="1481"/>
      <c r="AF60" s="1510" t="s">
        <v>326</v>
      </c>
      <c r="AG60" s="1511"/>
      <c r="AH60" s="1511"/>
      <c r="AI60" s="1511"/>
      <c r="AJ60" s="1511"/>
      <c r="AK60" s="1512"/>
      <c r="AL60" s="1452"/>
      <c r="AM60" s="1453"/>
      <c r="AN60" s="1453"/>
      <c r="AO60" s="1453"/>
      <c r="AP60" s="1453"/>
      <c r="AQ60" s="1453"/>
      <c r="AR60" s="1453"/>
      <c r="AS60" s="1453"/>
      <c r="AT60" s="1453"/>
      <c r="AU60" s="1454"/>
      <c r="AV60" s="1452"/>
      <c r="AW60" s="1453"/>
      <c r="AX60" s="1453"/>
      <c r="AY60" s="1453"/>
      <c r="AZ60" s="1453"/>
      <c r="BA60" s="1453"/>
      <c r="BB60" s="1453"/>
      <c r="BC60" s="1453"/>
      <c r="BD60" s="1453"/>
      <c r="BE60" s="1454"/>
      <c r="BF60" s="1452"/>
      <c r="BG60" s="1453"/>
      <c r="BH60" s="1453"/>
      <c r="BI60" s="1453"/>
      <c r="BJ60" s="1453"/>
      <c r="BK60" s="1453"/>
      <c r="BL60" s="1453"/>
      <c r="BM60" s="1453"/>
      <c r="BN60" s="1453"/>
      <c r="BO60" s="1453"/>
      <c r="BP60" s="1453"/>
      <c r="BQ60" s="1454"/>
      <c r="BR60" s="1452"/>
      <c r="BS60" s="1453"/>
      <c r="BT60" s="1453"/>
      <c r="BU60" s="1453"/>
      <c r="BV60" s="1453"/>
      <c r="BW60" s="1453"/>
      <c r="BX60" s="1453"/>
      <c r="BY60" s="1453"/>
      <c r="BZ60" s="1453"/>
      <c r="CA60" s="1453"/>
      <c r="CB60" s="1454"/>
      <c r="CC60" s="1452"/>
      <c r="CD60" s="1453"/>
      <c r="CE60" s="1453"/>
      <c r="CF60" s="1453"/>
      <c r="CG60" s="1453"/>
      <c r="CH60" s="1453"/>
      <c r="CI60" s="1453"/>
      <c r="CJ60" s="1453"/>
      <c r="CK60" s="1453"/>
      <c r="CL60" s="1453"/>
      <c r="CM60" s="1453"/>
      <c r="CN60" s="1453"/>
      <c r="CO60" s="1454"/>
      <c r="CP60" s="1452"/>
      <c r="CQ60" s="1453"/>
      <c r="CR60" s="1453"/>
      <c r="CS60" s="1453"/>
      <c r="CT60" s="1453"/>
      <c r="CU60" s="1453"/>
      <c r="CV60" s="1453"/>
      <c r="CW60" s="1453"/>
      <c r="CX60" s="1453"/>
      <c r="CY60" s="1453"/>
      <c r="CZ60" s="1454"/>
      <c r="DA60" s="1452"/>
      <c r="DB60" s="1453"/>
      <c r="DC60" s="1453"/>
      <c r="DD60" s="1453"/>
      <c r="DE60" s="1453"/>
      <c r="DF60" s="1453"/>
      <c r="DG60" s="1453"/>
      <c r="DH60" s="1453"/>
      <c r="DI60" s="1453"/>
      <c r="DJ60" s="1453"/>
      <c r="DK60" s="1454"/>
      <c r="DL60" s="1453"/>
      <c r="DM60" s="1453"/>
      <c r="DN60" s="1453"/>
      <c r="DO60" s="1453"/>
      <c r="DP60" s="1453"/>
      <c r="DQ60" s="1453"/>
      <c r="DR60" s="1453"/>
      <c r="DS60" s="1453"/>
      <c r="DT60" s="1453"/>
      <c r="DU60" s="1454"/>
      <c r="DV60" s="1452"/>
      <c r="DW60" s="1453"/>
      <c r="DX60" s="1453"/>
      <c r="DY60" s="1453"/>
      <c r="DZ60" s="1453"/>
      <c r="EA60" s="1453"/>
      <c r="EB60" s="1453"/>
      <c r="EC60" s="1453"/>
      <c r="ED60" s="1453"/>
      <c r="EE60" s="1453"/>
      <c r="EF60" s="1453"/>
      <c r="EG60" s="1453"/>
      <c r="EH60" s="1454"/>
      <c r="EI60" s="1452"/>
      <c r="EJ60" s="1453"/>
      <c r="EK60" s="1453"/>
      <c r="EL60" s="1453"/>
      <c r="EM60" s="1453"/>
      <c r="EN60" s="1453"/>
      <c r="EO60" s="1453"/>
      <c r="EP60" s="1453"/>
      <c r="EQ60" s="1453"/>
      <c r="ER60" s="1453"/>
      <c r="ES60" s="1454"/>
      <c r="ET60" s="1452"/>
      <c r="EU60" s="1453"/>
      <c r="EV60" s="1453"/>
      <c r="EW60" s="1453"/>
      <c r="EX60" s="1453"/>
      <c r="EY60" s="1453"/>
      <c r="EZ60" s="1453"/>
      <c r="FA60" s="1453"/>
      <c r="FB60" s="1453"/>
      <c r="FC60" s="1453"/>
      <c r="FD60" s="1506"/>
      <c r="FE60" s="563"/>
    </row>
    <row r="61" spans="1:163" ht="6.75" customHeight="1">
      <c r="A61" s="256"/>
      <c r="B61" s="256"/>
      <c r="C61" s="256"/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256"/>
      <c r="AQ61" s="256"/>
      <c r="AR61" s="256"/>
      <c r="AS61" s="256"/>
      <c r="AT61" s="256"/>
      <c r="AU61" s="256"/>
      <c r="AV61" s="256"/>
      <c r="AW61" s="256"/>
      <c r="AX61" s="256"/>
      <c r="AY61" s="256"/>
      <c r="AZ61" s="256"/>
      <c r="BA61" s="256"/>
      <c r="BB61" s="256"/>
      <c r="BC61" s="256"/>
      <c r="BD61" s="256"/>
      <c r="BE61" s="256"/>
      <c r="BF61" s="256"/>
      <c r="BG61" s="256"/>
      <c r="BH61" s="256"/>
      <c r="BI61" s="256"/>
      <c r="BJ61" s="256"/>
      <c r="BK61" s="256"/>
      <c r="BL61" s="256"/>
      <c r="BM61" s="256"/>
      <c r="BN61" s="256"/>
      <c r="BO61" s="256"/>
      <c r="BP61" s="256"/>
      <c r="BQ61" s="256"/>
      <c r="BR61" s="256"/>
      <c r="BS61" s="256"/>
      <c r="BT61" s="256"/>
      <c r="BU61" s="256"/>
      <c r="BV61" s="256"/>
      <c r="BW61" s="256"/>
      <c r="BX61" s="256"/>
      <c r="BY61" s="256"/>
      <c r="BZ61" s="256"/>
      <c r="CA61" s="256"/>
      <c r="CB61" s="256"/>
      <c r="CC61" s="256"/>
      <c r="CD61" s="256"/>
      <c r="CE61" s="256"/>
      <c r="CF61" s="256"/>
      <c r="CG61" s="256"/>
      <c r="CH61" s="256"/>
      <c r="CI61" s="256"/>
      <c r="CJ61" s="256"/>
      <c r="CK61" s="256"/>
      <c r="CL61" s="256"/>
      <c r="CM61" s="256"/>
      <c r="CN61" s="256"/>
      <c r="CO61" s="256"/>
      <c r="CP61" s="256"/>
      <c r="CQ61" s="256"/>
      <c r="CR61" s="256"/>
      <c r="CS61" s="256"/>
      <c r="CT61" s="256"/>
      <c r="CU61" s="256"/>
      <c r="CV61" s="256"/>
      <c r="CW61" s="256"/>
      <c r="CX61" s="256"/>
      <c r="CY61" s="256"/>
      <c r="CZ61" s="256"/>
      <c r="DA61" s="256"/>
      <c r="DB61" s="256"/>
      <c r="DC61" s="256"/>
      <c r="DD61" s="256"/>
      <c r="DE61" s="256"/>
      <c r="DF61" s="256"/>
      <c r="DG61" s="256"/>
      <c r="DH61" s="256"/>
      <c r="DI61" s="256"/>
      <c r="DJ61" s="256"/>
      <c r="DK61" s="256"/>
      <c r="DL61" s="256"/>
      <c r="DM61" s="256"/>
      <c r="DN61" s="256"/>
      <c r="DO61" s="256"/>
      <c r="DP61" s="256"/>
      <c r="DQ61" s="256"/>
      <c r="DR61" s="256"/>
      <c r="DS61" s="256"/>
      <c r="DT61" s="256"/>
      <c r="DU61" s="256"/>
      <c r="DV61" s="256"/>
      <c r="DW61" s="256"/>
      <c r="DX61" s="256"/>
      <c r="DY61" s="256"/>
      <c r="DZ61" s="256"/>
      <c r="EA61" s="256"/>
      <c r="EB61" s="256"/>
      <c r="EC61" s="256"/>
      <c r="ED61" s="256"/>
      <c r="EE61" s="256"/>
      <c r="EF61" s="256"/>
      <c r="EG61" s="256"/>
      <c r="EH61" s="256"/>
      <c r="EI61" s="256"/>
      <c r="EJ61" s="256"/>
      <c r="EK61" s="256"/>
      <c r="EL61" s="256"/>
      <c r="EM61" s="256"/>
      <c r="EN61" s="256"/>
      <c r="EO61" s="256"/>
      <c r="EP61" s="256"/>
      <c r="EQ61" s="256"/>
      <c r="ER61" s="256"/>
      <c r="ES61" s="256"/>
      <c r="ET61" s="256"/>
      <c r="EU61" s="256"/>
      <c r="EV61" s="256"/>
      <c r="EW61" s="256"/>
      <c r="EX61" s="256"/>
      <c r="EY61" s="256"/>
      <c r="EZ61" s="256"/>
      <c r="FA61" s="256"/>
      <c r="FB61" s="256"/>
      <c r="FC61" s="256"/>
      <c r="FD61" s="254"/>
    </row>
    <row r="62" spans="1:163">
      <c r="A62" s="256"/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6"/>
      <c r="AC62" s="256"/>
      <c r="AD62" s="256"/>
      <c r="AE62" s="256"/>
      <c r="AF62" s="256"/>
      <c r="AG62" s="256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56"/>
      <c r="AZ62" s="256"/>
      <c r="BA62" s="256"/>
      <c r="BB62" s="256"/>
      <c r="BC62" s="256"/>
      <c r="BD62" s="256"/>
      <c r="BE62" s="256"/>
      <c r="BF62" s="256"/>
      <c r="BG62" s="256"/>
      <c r="BH62" s="256"/>
      <c r="BI62" s="256"/>
      <c r="BJ62" s="256"/>
      <c r="BK62" s="256"/>
      <c r="BL62" s="256"/>
      <c r="BM62" s="256"/>
      <c r="BN62" s="256"/>
      <c r="BO62" s="256"/>
      <c r="BP62" s="256"/>
      <c r="BQ62" s="256"/>
      <c r="BR62" s="256"/>
      <c r="BS62" s="256"/>
      <c r="BT62" s="256"/>
      <c r="BU62" s="256"/>
      <c r="BV62" s="256"/>
      <c r="BW62" s="256"/>
      <c r="BX62" s="256"/>
      <c r="BY62" s="256"/>
      <c r="BZ62" s="256"/>
      <c r="CA62" s="256"/>
      <c r="CB62" s="256"/>
      <c r="CC62" s="256"/>
      <c r="CD62" s="256"/>
      <c r="CE62" s="256"/>
      <c r="CF62" s="256"/>
      <c r="CG62" s="256"/>
      <c r="CH62" s="256"/>
      <c r="CI62" s="256"/>
      <c r="CJ62" s="256"/>
      <c r="CK62" s="256"/>
      <c r="CL62" s="256"/>
      <c r="CM62" s="256"/>
      <c r="CN62" s="256"/>
      <c r="CO62" s="256"/>
      <c r="CP62" s="256"/>
      <c r="CQ62" s="256"/>
      <c r="CR62" s="256"/>
      <c r="CS62" s="256"/>
      <c r="CT62" s="256"/>
      <c r="CU62" s="256"/>
      <c r="CV62" s="256"/>
      <c r="CW62" s="256"/>
      <c r="CX62" s="256"/>
      <c r="CY62" s="256"/>
      <c r="CZ62" s="256"/>
      <c r="DA62" s="256"/>
      <c r="DB62" s="256"/>
      <c r="DC62" s="256"/>
      <c r="DD62" s="256"/>
      <c r="DE62" s="256"/>
      <c r="DF62" s="256"/>
      <c r="DG62" s="256"/>
      <c r="DH62" s="256"/>
      <c r="DI62" s="256"/>
      <c r="DJ62" s="256"/>
      <c r="DK62" s="256"/>
      <c r="DL62" s="256"/>
      <c r="DM62" s="256"/>
      <c r="DN62" s="256"/>
      <c r="DO62" s="256"/>
      <c r="DP62" s="256"/>
      <c r="DQ62" s="256"/>
      <c r="DR62" s="256"/>
      <c r="DS62" s="256"/>
      <c r="DT62" s="256"/>
      <c r="DU62" s="256"/>
      <c r="DV62" s="256"/>
      <c r="DW62" s="256"/>
      <c r="DX62" s="256"/>
      <c r="DY62" s="256"/>
      <c r="DZ62" s="256"/>
      <c r="EA62" s="256"/>
      <c r="EB62" s="256"/>
      <c r="EC62" s="256"/>
      <c r="ED62" s="256"/>
      <c r="EE62" s="256"/>
      <c r="EF62" s="256"/>
      <c r="EG62" s="256"/>
      <c r="EH62" s="256"/>
      <c r="EI62" s="256"/>
      <c r="EJ62" s="256"/>
      <c r="EK62" s="256"/>
      <c r="EL62" s="256"/>
      <c r="EM62" s="256"/>
      <c r="EN62" s="256"/>
      <c r="EO62" s="256"/>
      <c r="EP62" s="256"/>
      <c r="EQ62" s="256"/>
      <c r="ER62" s="256"/>
      <c r="ES62" s="256"/>
      <c r="ET62" s="256"/>
      <c r="EU62" s="256"/>
      <c r="EV62" s="256"/>
      <c r="EW62" s="256"/>
      <c r="EX62" s="256"/>
      <c r="EY62" s="256"/>
      <c r="EZ62" s="256"/>
      <c r="FA62" s="256"/>
      <c r="FB62" s="256"/>
      <c r="FC62" s="256"/>
      <c r="FD62" s="254" t="s">
        <v>327</v>
      </c>
    </row>
    <row r="63" spans="1:163" ht="6" customHeight="1">
      <c r="A63" s="256"/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6"/>
      <c r="V63" s="256"/>
      <c r="W63" s="256"/>
      <c r="X63" s="256"/>
      <c r="Y63" s="256"/>
      <c r="Z63" s="256"/>
      <c r="AA63" s="256"/>
      <c r="AB63" s="25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56"/>
      <c r="AZ63" s="256"/>
      <c r="BA63" s="256"/>
      <c r="BB63" s="256"/>
      <c r="BC63" s="256"/>
      <c r="BD63" s="256"/>
      <c r="BE63" s="256"/>
      <c r="BF63" s="256"/>
      <c r="BG63" s="256"/>
      <c r="BH63" s="256"/>
      <c r="BI63" s="256"/>
      <c r="BJ63" s="256"/>
      <c r="BK63" s="256"/>
      <c r="BL63" s="256"/>
      <c r="BM63" s="256"/>
      <c r="BN63" s="256"/>
      <c r="BO63" s="256"/>
      <c r="BP63" s="256"/>
      <c r="BQ63" s="256"/>
      <c r="BR63" s="256"/>
      <c r="BS63" s="256"/>
      <c r="BT63" s="256"/>
      <c r="BU63" s="256"/>
      <c r="BV63" s="256"/>
      <c r="BW63" s="256"/>
      <c r="BX63" s="256"/>
      <c r="BY63" s="256"/>
      <c r="BZ63" s="256"/>
      <c r="CA63" s="256"/>
      <c r="CB63" s="256"/>
      <c r="CC63" s="256"/>
      <c r="CD63" s="256"/>
      <c r="CE63" s="256"/>
      <c r="CF63" s="256"/>
      <c r="CG63" s="256"/>
      <c r="CH63" s="256"/>
      <c r="CI63" s="256"/>
      <c r="CJ63" s="256"/>
      <c r="CK63" s="256"/>
      <c r="CL63" s="256"/>
      <c r="CM63" s="256"/>
      <c r="CN63" s="256"/>
      <c r="CO63" s="256"/>
      <c r="CP63" s="256"/>
      <c r="CQ63" s="256"/>
      <c r="CR63" s="256"/>
      <c r="CS63" s="256"/>
      <c r="CT63" s="256"/>
      <c r="CU63" s="256"/>
      <c r="CV63" s="256"/>
      <c r="CW63" s="256"/>
      <c r="CX63" s="256"/>
      <c r="CY63" s="256"/>
      <c r="CZ63" s="256"/>
      <c r="DA63" s="256"/>
      <c r="DB63" s="256"/>
      <c r="DC63" s="256"/>
      <c r="DD63" s="256"/>
      <c r="DE63" s="256"/>
      <c r="DF63" s="256"/>
      <c r="DG63" s="256"/>
      <c r="DH63" s="256"/>
      <c r="DI63" s="256"/>
      <c r="DJ63" s="256"/>
      <c r="DK63" s="256"/>
      <c r="DL63" s="256"/>
      <c r="DM63" s="256"/>
      <c r="DN63" s="256"/>
      <c r="DO63" s="256"/>
      <c r="DP63" s="256"/>
      <c r="DQ63" s="256"/>
      <c r="DR63" s="256"/>
      <c r="DS63" s="256"/>
      <c r="DT63" s="256"/>
      <c r="DU63" s="256"/>
      <c r="DV63" s="256"/>
      <c r="DW63" s="256"/>
      <c r="DX63" s="256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  <c r="EM63" s="256"/>
      <c r="EN63" s="256"/>
      <c r="EO63" s="256"/>
      <c r="EP63" s="256"/>
      <c r="EQ63" s="256"/>
      <c r="ER63" s="256"/>
      <c r="ES63" s="256"/>
      <c r="ET63" s="256"/>
      <c r="EU63" s="256"/>
      <c r="EV63" s="256"/>
      <c r="EW63" s="256"/>
      <c r="EX63" s="256"/>
      <c r="EY63" s="256"/>
      <c r="EZ63" s="256"/>
      <c r="FA63" s="256"/>
      <c r="FB63" s="256"/>
      <c r="FC63" s="256"/>
      <c r="FD63" s="256"/>
    </row>
    <row r="64" spans="1:163">
      <c r="A64" s="1443" t="s">
        <v>197</v>
      </c>
      <c r="B64" s="1444"/>
      <c r="C64" s="1444"/>
      <c r="D64" s="1444"/>
      <c r="E64" s="1444"/>
      <c r="F64" s="1444"/>
      <c r="G64" s="1444"/>
      <c r="H64" s="1444"/>
      <c r="I64" s="1444"/>
      <c r="J64" s="1444"/>
      <c r="K64" s="1444"/>
      <c r="L64" s="1444"/>
      <c r="M64" s="1444"/>
      <c r="N64" s="1444"/>
      <c r="O64" s="1444"/>
      <c r="P64" s="1444"/>
      <c r="Q64" s="1444"/>
      <c r="R64" s="1444"/>
      <c r="S64" s="1444"/>
      <c r="T64" s="1444"/>
      <c r="U64" s="1444"/>
      <c r="V64" s="1444"/>
      <c r="W64" s="1444"/>
      <c r="X64" s="1444"/>
      <c r="Y64" s="1444"/>
      <c r="Z64" s="1444"/>
      <c r="AA64" s="1444"/>
      <c r="AB64" s="1444"/>
      <c r="AC64" s="1444"/>
      <c r="AD64" s="1444"/>
      <c r="AE64" s="1445"/>
      <c r="AF64" s="1443" t="s">
        <v>288</v>
      </c>
      <c r="AG64" s="1444"/>
      <c r="AH64" s="1444"/>
      <c r="AI64" s="1444"/>
      <c r="AJ64" s="1444"/>
      <c r="AK64" s="1445"/>
      <c r="AL64" s="1443" t="s">
        <v>304</v>
      </c>
      <c r="AM64" s="1444"/>
      <c r="AN64" s="1444"/>
      <c r="AO64" s="1444"/>
      <c r="AP64" s="1444"/>
      <c r="AQ64" s="1444"/>
      <c r="AR64" s="1444"/>
      <c r="AS64" s="1444"/>
      <c r="AT64" s="1444"/>
      <c r="AU64" s="1445"/>
      <c r="AV64" s="1458" t="s">
        <v>305</v>
      </c>
      <c r="AW64" s="1459"/>
      <c r="AX64" s="1459"/>
      <c r="AY64" s="1459"/>
      <c r="AZ64" s="1459"/>
      <c r="BA64" s="1459"/>
      <c r="BB64" s="1459"/>
      <c r="BC64" s="1459"/>
      <c r="BD64" s="1459"/>
      <c r="BE64" s="1459"/>
      <c r="BF64" s="1459"/>
      <c r="BG64" s="1459"/>
      <c r="BH64" s="1459"/>
      <c r="BI64" s="1459"/>
      <c r="BJ64" s="1459"/>
      <c r="BK64" s="1459"/>
      <c r="BL64" s="1459"/>
      <c r="BM64" s="1459"/>
      <c r="BN64" s="1459"/>
      <c r="BO64" s="1459"/>
      <c r="BP64" s="1459"/>
      <c r="BQ64" s="1459"/>
      <c r="BR64" s="1459"/>
      <c r="BS64" s="1459"/>
      <c r="BT64" s="1459"/>
      <c r="BU64" s="1459"/>
      <c r="BV64" s="1459"/>
      <c r="BW64" s="1459"/>
      <c r="BX64" s="1459"/>
      <c r="BY64" s="1459"/>
      <c r="BZ64" s="1459"/>
      <c r="CA64" s="1459"/>
      <c r="CB64" s="1459"/>
      <c r="CC64" s="1459"/>
      <c r="CD64" s="1459"/>
      <c r="CE64" s="1459"/>
      <c r="CF64" s="1459"/>
      <c r="CG64" s="1459"/>
      <c r="CH64" s="1459"/>
      <c r="CI64" s="1459"/>
      <c r="CJ64" s="1459"/>
      <c r="CK64" s="1459"/>
      <c r="CL64" s="1459"/>
      <c r="CM64" s="1459"/>
      <c r="CN64" s="1459"/>
      <c r="CO64" s="1459"/>
      <c r="CP64" s="1459"/>
      <c r="CQ64" s="1459"/>
      <c r="CR64" s="1459"/>
      <c r="CS64" s="1459"/>
      <c r="CT64" s="1459"/>
      <c r="CU64" s="1459"/>
      <c r="CV64" s="1459"/>
      <c r="CW64" s="1459"/>
      <c r="CX64" s="1459"/>
      <c r="CY64" s="1459"/>
      <c r="CZ64" s="1459"/>
      <c r="DA64" s="1459"/>
      <c r="DB64" s="1459"/>
      <c r="DC64" s="1459"/>
      <c r="DD64" s="1459"/>
      <c r="DE64" s="1459"/>
      <c r="DF64" s="1459"/>
      <c r="DG64" s="1459"/>
      <c r="DH64" s="1459"/>
      <c r="DI64" s="1459"/>
      <c r="DJ64" s="1459"/>
      <c r="DK64" s="1459"/>
      <c r="DL64" s="1459"/>
      <c r="DM64" s="1459"/>
      <c r="DN64" s="1459"/>
      <c r="DO64" s="1459"/>
      <c r="DP64" s="1459"/>
      <c r="DQ64" s="1459"/>
      <c r="DR64" s="1459"/>
      <c r="DS64" s="1459"/>
      <c r="DT64" s="1459"/>
      <c r="DU64" s="1459"/>
      <c r="DV64" s="1459"/>
      <c r="DW64" s="1459"/>
      <c r="DX64" s="1459"/>
      <c r="DY64" s="1459"/>
      <c r="DZ64" s="1459"/>
      <c r="EA64" s="1459"/>
      <c r="EB64" s="1459"/>
      <c r="EC64" s="1459"/>
      <c r="ED64" s="1459"/>
      <c r="EE64" s="1459"/>
      <c r="EF64" s="1459"/>
      <c r="EG64" s="1459"/>
      <c r="EH64" s="1459"/>
      <c r="EI64" s="1459"/>
      <c r="EJ64" s="1459"/>
      <c r="EK64" s="1459"/>
      <c r="EL64" s="1459"/>
      <c r="EM64" s="1459"/>
      <c r="EN64" s="1459"/>
      <c r="EO64" s="1459"/>
      <c r="EP64" s="1459"/>
      <c r="EQ64" s="1459"/>
      <c r="ER64" s="1459"/>
      <c r="ES64" s="1459"/>
      <c r="ET64" s="1459"/>
      <c r="EU64" s="1459"/>
      <c r="EV64" s="1459"/>
      <c r="EW64" s="1459"/>
      <c r="EX64" s="1459"/>
      <c r="EY64" s="1459"/>
      <c r="EZ64" s="1459"/>
      <c r="FA64" s="1459"/>
      <c r="FB64" s="1459"/>
      <c r="FC64" s="1459"/>
      <c r="FD64" s="1460"/>
    </row>
    <row r="65" spans="1:163" ht="23.25" customHeight="1">
      <c r="A65" s="1446"/>
      <c r="B65" s="1447"/>
      <c r="C65" s="1447"/>
      <c r="D65" s="1447"/>
      <c r="E65" s="1447"/>
      <c r="F65" s="1447"/>
      <c r="G65" s="1447"/>
      <c r="H65" s="1447"/>
      <c r="I65" s="1447"/>
      <c r="J65" s="1447"/>
      <c r="K65" s="1447"/>
      <c r="L65" s="1447"/>
      <c r="M65" s="1447"/>
      <c r="N65" s="1447"/>
      <c r="O65" s="1447"/>
      <c r="P65" s="1447"/>
      <c r="Q65" s="1447"/>
      <c r="R65" s="1447"/>
      <c r="S65" s="1447"/>
      <c r="T65" s="1447"/>
      <c r="U65" s="1447"/>
      <c r="V65" s="1447"/>
      <c r="W65" s="1447"/>
      <c r="X65" s="1447"/>
      <c r="Y65" s="1447"/>
      <c r="Z65" s="1447"/>
      <c r="AA65" s="1447"/>
      <c r="AB65" s="1447"/>
      <c r="AC65" s="1447"/>
      <c r="AD65" s="1447"/>
      <c r="AE65" s="1448"/>
      <c r="AF65" s="1446"/>
      <c r="AG65" s="1447"/>
      <c r="AH65" s="1447"/>
      <c r="AI65" s="1447"/>
      <c r="AJ65" s="1447"/>
      <c r="AK65" s="1448"/>
      <c r="AL65" s="1446"/>
      <c r="AM65" s="1447"/>
      <c r="AN65" s="1447"/>
      <c r="AO65" s="1447"/>
      <c r="AP65" s="1447"/>
      <c r="AQ65" s="1447"/>
      <c r="AR65" s="1447"/>
      <c r="AS65" s="1447"/>
      <c r="AT65" s="1447"/>
      <c r="AU65" s="1448"/>
      <c r="AV65" s="1458" t="s">
        <v>306</v>
      </c>
      <c r="AW65" s="1459"/>
      <c r="AX65" s="1459"/>
      <c r="AY65" s="1459"/>
      <c r="AZ65" s="1459"/>
      <c r="BA65" s="1459"/>
      <c r="BB65" s="1459"/>
      <c r="BC65" s="1459"/>
      <c r="BD65" s="1459"/>
      <c r="BE65" s="1459"/>
      <c r="BF65" s="1459"/>
      <c r="BG65" s="1459"/>
      <c r="BH65" s="1459"/>
      <c r="BI65" s="1459"/>
      <c r="BJ65" s="1459"/>
      <c r="BK65" s="1459"/>
      <c r="BL65" s="1459"/>
      <c r="BM65" s="1459"/>
      <c r="BN65" s="1459"/>
      <c r="BO65" s="1459"/>
      <c r="BP65" s="1459"/>
      <c r="BQ65" s="1459"/>
      <c r="BR65" s="1459"/>
      <c r="BS65" s="1459"/>
      <c r="BT65" s="1459"/>
      <c r="BU65" s="1459"/>
      <c r="BV65" s="1459"/>
      <c r="BW65" s="1459"/>
      <c r="BX65" s="1459"/>
      <c r="BY65" s="1459"/>
      <c r="BZ65" s="1459"/>
      <c r="CA65" s="1459"/>
      <c r="CB65" s="1459"/>
      <c r="CC65" s="1459"/>
      <c r="CD65" s="1459"/>
      <c r="CE65" s="1459"/>
      <c r="CF65" s="1459"/>
      <c r="CG65" s="1459"/>
      <c r="CH65" s="1459"/>
      <c r="CI65" s="1459"/>
      <c r="CJ65" s="1459"/>
      <c r="CK65" s="1459"/>
      <c r="CL65" s="1459"/>
      <c r="CM65" s="1459"/>
      <c r="CN65" s="1459"/>
      <c r="CO65" s="1459"/>
      <c r="CP65" s="1459"/>
      <c r="CQ65" s="1459"/>
      <c r="CR65" s="1459"/>
      <c r="CS65" s="1459"/>
      <c r="CT65" s="1459"/>
      <c r="CU65" s="1459"/>
      <c r="CV65" s="1459"/>
      <c r="CW65" s="1459"/>
      <c r="CX65" s="1459"/>
      <c r="CY65" s="1459"/>
      <c r="CZ65" s="1460"/>
      <c r="DA65" s="1443" t="s">
        <v>307</v>
      </c>
      <c r="DB65" s="1444"/>
      <c r="DC65" s="1444"/>
      <c r="DD65" s="1444"/>
      <c r="DE65" s="1444"/>
      <c r="DF65" s="1444"/>
      <c r="DG65" s="1444"/>
      <c r="DH65" s="1444"/>
      <c r="DI65" s="1444"/>
      <c r="DJ65" s="1444"/>
      <c r="DK65" s="1445"/>
      <c r="DL65" s="1458" t="s">
        <v>475</v>
      </c>
      <c r="DM65" s="1459"/>
      <c r="DN65" s="1459"/>
      <c r="DO65" s="1459"/>
      <c r="DP65" s="1459"/>
      <c r="DQ65" s="1459"/>
      <c r="DR65" s="1459"/>
      <c r="DS65" s="1459"/>
      <c r="DT65" s="1459"/>
      <c r="DU65" s="1459"/>
      <c r="DV65" s="1459"/>
      <c r="DW65" s="1459"/>
      <c r="DX65" s="1459"/>
      <c r="DY65" s="1459"/>
      <c r="DZ65" s="1459"/>
      <c r="EA65" s="1459"/>
      <c r="EB65" s="1459"/>
      <c r="EC65" s="1459"/>
      <c r="ED65" s="1459"/>
      <c r="EE65" s="1459"/>
      <c r="EF65" s="1459"/>
      <c r="EG65" s="1459"/>
      <c r="EH65" s="1459"/>
      <c r="EI65" s="1459"/>
      <c r="EJ65" s="1459"/>
      <c r="EK65" s="1459"/>
      <c r="EL65" s="1459"/>
      <c r="EM65" s="1459"/>
      <c r="EN65" s="1459"/>
      <c r="EO65" s="1459"/>
      <c r="EP65" s="1459"/>
      <c r="EQ65" s="1459"/>
      <c r="ER65" s="1459"/>
      <c r="ES65" s="1460"/>
      <c r="ET65" s="1443" t="s">
        <v>479</v>
      </c>
      <c r="EU65" s="1444"/>
      <c r="EV65" s="1444"/>
      <c r="EW65" s="1444"/>
      <c r="EX65" s="1444"/>
      <c r="EY65" s="1444"/>
      <c r="EZ65" s="1444"/>
      <c r="FA65" s="1444"/>
      <c r="FB65" s="1444"/>
      <c r="FC65" s="1444"/>
      <c r="FD65" s="1445"/>
    </row>
    <row r="66" spans="1:163">
      <c r="A66" s="1446"/>
      <c r="B66" s="1447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7"/>
      <c r="N66" s="1447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7"/>
      <c r="Z66" s="1447"/>
      <c r="AA66" s="1447"/>
      <c r="AB66" s="1447"/>
      <c r="AC66" s="1447"/>
      <c r="AD66" s="1447"/>
      <c r="AE66" s="1448"/>
      <c r="AF66" s="1446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8"/>
      <c r="AV66" s="1443" t="s">
        <v>308</v>
      </c>
      <c r="AW66" s="1444"/>
      <c r="AX66" s="1444"/>
      <c r="AY66" s="1444"/>
      <c r="AZ66" s="1444"/>
      <c r="BA66" s="1444"/>
      <c r="BB66" s="1444"/>
      <c r="BC66" s="1444"/>
      <c r="BD66" s="1444"/>
      <c r="BE66" s="1445"/>
      <c r="BF66" s="1458" t="s">
        <v>309</v>
      </c>
      <c r="BG66" s="1459"/>
      <c r="BH66" s="1459"/>
      <c r="BI66" s="1459"/>
      <c r="BJ66" s="1459"/>
      <c r="BK66" s="1459"/>
      <c r="BL66" s="1459"/>
      <c r="BM66" s="1459"/>
      <c r="BN66" s="1459"/>
      <c r="BO66" s="1459"/>
      <c r="BP66" s="1459"/>
      <c r="BQ66" s="1459"/>
      <c r="BR66" s="1459"/>
      <c r="BS66" s="1459"/>
      <c r="BT66" s="1459"/>
      <c r="BU66" s="1459"/>
      <c r="BV66" s="1459"/>
      <c r="BW66" s="1459"/>
      <c r="BX66" s="1459"/>
      <c r="BY66" s="1459"/>
      <c r="BZ66" s="1459"/>
      <c r="CA66" s="1459"/>
      <c r="CB66" s="1459"/>
      <c r="CC66" s="1459"/>
      <c r="CD66" s="1459"/>
      <c r="CE66" s="1459"/>
      <c r="CF66" s="1459"/>
      <c r="CG66" s="1459"/>
      <c r="CH66" s="1459"/>
      <c r="CI66" s="1459"/>
      <c r="CJ66" s="1459"/>
      <c r="CK66" s="1459"/>
      <c r="CL66" s="1459"/>
      <c r="CM66" s="1459"/>
      <c r="CN66" s="1459"/>
      <c r="CO66" s="1459"/>
      <c r="CP66" s="1459"/>
      <c r="CQ66" s="1459"/>
      <c r="CR66" s="1459"/>
      <c r="CS66" s="1459"/>
      <c r="CT66" s="1459"/>
      <c r="CU66" s="1459"/>
      <c r="CV66" s="1459"/>
      <c r="CW66" s="1459"/>
      <c r="CX66" s="1459"/>
      <c r="CY66" s="1459"/>
      <c r="CZ66" s="1460"/>
      <c r="DA66" s="1446"/>
      <c r="DB66" s="1447"/>
      <c r="DC66" s="1447"/>
      <c r="DD66" s="1447"/>
      <c r="DE66" s="1447"/>
      <c r="DF66" s="1447"/>
      <c r="DG66" s="1447"/>
      <c r="DH66" s="1447"/>
      <c r="DI66" s="1447"/>
      <c r="DJ66" s="1447"/>
      <c r="DK66" s="1448"/>
      <c r="DL66" s="1443" t="s">
        <v>308</v>
      </c>
      <c r="DM66" s="1444"/>
      <c r="DN66" s="1444"/>
      <c r="DO66" s="1444"/>
      <c r="DP66" s="1444"/>
      <c r="DQ66" s="1444"/>
      <c r="DR66" s="1444"/>
      <c r="DS66" s="1444"/>
      <c r="DT66" s="1444"/>
      <c r="DU66" s="1445"/>
      <c r="DV66" s="1459" t="s">
        <v>309</v>
      </c>
      <c r="DW66" s="1459"/>
      <c r="DX66" s="1459"/>
      <c r="DY66" s="1459"/>
      <c r="DZ66" s="1459"/>
      <c r="EA66" s="1459"/>
      <c r="EB66" s="1459"/>
      <c r="EC66" s="1459"/>
      <c r="ED66" s="1459"/>
      <c r="EE66" s="1459"/>
      <c r="EF66" s="1459"/>
      <c r="EG66" s="1459"/>
      <c r="EH66" s="1459"/>
      <c r="EI66" s="1459"/>
      <c r="EJ66" s="1459"/>
      <c r="EK66" s="1459"/>
      <c r="EL66" s="1459"/>
      <c r="EM66" s="1459"/>
      <c r="EN66" s="1459"/>
      <c r="EO66" s="1459"/>
      <c r="EP66" s="1459"/>
      <c r="EQ66" s="1459"/>
      <c r="ER66" s="1459"/>
      <c r="ES66" s="1460"/>
      <c r="ET66" s="1446"/>
      <c r="EU66" s="1447"/>
      <c r="EV66" s="1447"/>
      <c r="EW66" s="1447"/>
      <c r="EX66" s="1447"/>
      <c r="EY66" s="1447"/>
      <c r="EZ66" s="1447"/>
      <c r="FA66" s="1447"/>
      <c r="FB66" s="1447"/>
      <c r="FC66" s="1447"/>
      <c r="FD66" s="1448"/>
    </row>
    <row r="67" spans="1:163" ht="67.5" customHeight="1">
      <c r="A67" s="1449"/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1"/>
      <c r="AF67" s="1449"/>
      <c r="AG67" s="1450"/>
      <c r="AH67" s="1450"/>
      <c r="AI67" s="1450"/>
      <c r="AJ67" s="1450"/>
      <c r="AK67" s="1451"/>
      <c r="AL67" s="1449"/>
      <c r="AM67" s="1450"/>
      <c r="AN67" s="1450"/>
      <c r="AO67" s="1450"/>
      <c r="AP67" s="1450"/>
      <c r="AQ67" s="1450"/>
      <c r="AR67" s="1450"/>
      <c r="AS67" s="1450"/>
      <c r="AT67" s="1450"/>
      <c r="AU67" s="1451"/>
      <c r="AV67" s="1449"/>
      <c r="AW67" s="1450"/>
      <c r="AX67" s="1450"/>
      <c r="AY67" s="1450"/>
      <c r="AZ67" s="1450"/>
      <c r="BA67" s="1450"/>
      <c r="BB67" s="1450"/>
      <c r="BC67" s="1450"/>
      <c r="BD67" s="1450"/>
      <c r="BE67" s="1451"/>
      <c r="BF67" s="1458" t="s">
        <v>310</v>
      </c>
      <c r="BG67" s="1459"/>
      <c r="BH67" s="1459"/>
      <c r="BI67" s="1459"/>
      <c r="BJ67" s="1459"/>
      <c r="BK67" s="1459"/>
      <c r="BL67" s="1459"/>
      <c r="BM67" s="1459"/>
      <c r="BN67" s="1459"/>
      <c r="BO67" s="1459"/>
      <c r="BP67" s="1459"/>
      <c r="BQ67" s="1460"/>
      <c r="BR67" s="1458" t="s">
        <v>311</v>
      </c>
      <c r="BS67" s="1459"/>
      <c r="BT67" s="1459"/>
      <c r="BU67" s="1459"/>
      <c r="BV67" s="1459"/>
      <c r="BW67" s="1459"/>
      <c r="BX67" s="1459"/>
      <c r="BY67" s="1459"/>
      <c r="BZ67" s="1459"/>
      <c r="CA67" s="1459"/>
      <c r="CB67" s="1460"/>
      <c r="CC67" s="1458" t="s">
        <v>476</v>
      </c>
      <c r="CD67" s="1459"/>
      <c r="CE67" s="1459"/>
      <c r="CF67" s="1459"/>
      <c r="CG67" s="1459"/>
      <c r="CH67" s="1459"/>
      <c r="CI67" s="1459"/>
      <c r="CJ67" s="1459"/>
      <c r="CK67" s="1459"/>
      <c r="CL67" s="1459"/>
      <c r="CM67" s="1459"/>
      <c r="CN67" s="1459"/>
      <c r="CO67" s="1460"/>
      <c r="CP67" s="1458" t="s">
        <v>477</v>
      </c>
      <c r="CQ67" s="1459"/>
      <c r="CR67" s="1459"/>
      <c r="CS67" s="1459"/>
      <c r="CT67" s="1459"/>
      <c r="CU67" s="1459"/>
      <c r="CV67" s="1459"/>
      <c r="CW67" s="1459"/>
      <c r="CX67" s="1459"/>
      <c r="CY67" s="1459"/>
      <c r="CZ67" s="1460"/>
      <c r="DA67" s="1449"/>
      <c r="DB67" s="1450"/>
      <c r="DC67" s="1450"/>
      <c r="DD67" s="1450"/>
      <c r="DE67" s="1450"/>
      <c r="DF67" s="1450"/>
      <c r="DG67" s="1450"/>
      <c r="DH67" s="1450"/>
      <c r="DI67" s="1450"/>
      <c r="DJ67" s="1450"/>
      <c r="DK67" s="1451"/>
      <c r="DL67" s="1449"/>
      <c r="DM67" s="1450"/>
      <c r="DN67" s="1450"/>
      <c r="DO67" s="1450"/>
      <c r="DP67" s="1450"/>
      <c r="DQ67" s="1450"/>
      <c r="DR67" s="1450"/>
      <c r="DS67" s="1450"/>
      <c r="DT67" s="1450"/>
      <c r="DU67" s="1451"/>
      <c r="DV67" s="1458" t="s">
        <v>478</v>
      </c>
      <c r="DW67" s="1459"/>
      <c r="DX67" s="1459"/>
      <c r="DY67" s="1459"/>
      <c r="DZ67" s="1459"/>
      <c r="EA67" s="1459"/>
      <c r="EB67" s="1459"/>
      <c r="EC67" s="1459"/>
      <c r="ED67" s="1459"/>
      <c r="EE67" s="1459"/>
      <c r="EF67" s="1459"/>
      <c r="EG67" s="1459"/>
      <c r="EH67" s="1460"/>
      <c r="EI67" s="1458" t="s">
        <v>477</v>
      </c>
      <c r="EJ67" s="1459"/>
      <c r="EK67" s="1459"/>
      <c r="EL67" s="1459"/>
      <c r="EM67" s="1459"/>
      <c r="EN67" s="1459"/>
      <c r="EO67" s="1459"/>
      <c r="EP67" s="1459"/>
      <c r="EQ67" s="1459"/>
      <c r="ER67" s="1459"/>
      <c r="ES67" s="1460"/>
      <c r="ET67" s="1449"/>
      <c r="EU67" s="1450"/>
      <c r="EV67" s="1450"/>
      <c r="EW67" s="1450"/>
      <c r="EX67" s="1450"/>
      <c r="EY67" s="1450"/>
      <c r="EZ67" s="1450"/>
      <c r="FA67" s="1450"/>
      <c r="FB67" s="1450"/>
      <c r="FC67" s="1450"/>
      <c r="FD67" s="1451"/>
    </row>
    <row r="68" spans="1:163" ht="16.5" thickBot="1">
      <c r="A68" s="1470" t="s">
        <v>399</v>
      </c>
      <c r="B68" s="1471"/>
      <c r="C68" s="1471"/>
      <c r="D68" s="1471"/>
      <c r="E68" s="1471"/>
      <c r="F68" s="1471"/>
      <c r="G68" s="1471"/>
      <c r="H68" s="1471"/>
      <c r="I68" s="1471"/>
      <c r="J68" s="1471"/>
      <c r="K68" s="1471"/>
      <c r="L68" s="1471"/>
      <c r="M68" s="1471"/>
      <c r="N68" s="1471"/>
      <c r="O68" s="1471"/>
      <c r="P68" s="1471"/>
      <c r="Q68" s="1471"/>
      <c r="R68" s="1471"/>
      <c r="S68" s="1471"/>
      <c r="T68" s="1471"/>
      <c r="U68" s="1471"/>
      <c r="V68" s="1471"/>
      <c r="W68" s="1471"/>
      <c r="X68" s="1471"/>
      <c r="Y68" s="1471"/>
      <c r="Z68" s="1471"/>
      <c r="AA68" s="1471"/>
      <c r="AB68" s="1471"/>
      <c r="AC68" s="1471"/>
      <c r="AD68" s="1471"/>
      <c r="AE68" s="1472"/>
      <c r="AF68" s="1461" t="s">
        <v>400</v>
      </c>
      <c r="AG68" s="1462"/>
      <c r="AH68" s="1462"/>
      <c r="AI68" s="1462"/>
      <c r="AJ68" s="1462"/>
      <c r="AK68" s="1463"/>
      <c r="AL68" s="1503" t="s">
        <v>401</v>
      </c>
      <c r="AM68" s="1504"/>
      <c r="AN68" s="1504"/>
      <c r="AO68" s="1504"/>
      <c r="AP68" s="1504"/>
      <c r="AQ68" s="1504"/>
      <c r="AR68" s="1504"/>
      <c r="AS68" s="1504"/>
      <c r="AT68" s="1504"/>
      <c r="AU68" s="1505"/>
      <c r="AV68" s="1503" t="s">
        <v>402</v>
      </c>
      <c r="AW68" s="1504"/>
      <c r="AX68" s="1504"/>
      <c r="AY68" s="1504"/>
      <c r="AZ68" s="1504"/>
      <c r="BA68" s="1504"/>
      <c r="BB68" s="1504"/>
      <c r="BC68" s="1504"/>
      <c r="BD68" s="1504"/>
      <c r="BE68" s="1505"/>
      <c r="BF68" s="1503" t="s">
        <v>403</v>
      </c>
      <c r="BG68" s="1504"/>
      <c r="BH68" s="1504"/>
      <c r="BI68" s="1504"/>
      <c r="BJ68" s="1504"/>
      <c r="BK68" s="1504"/>
      <c r="BL68" s="1504"/>
      <c r="BM68" s="1504"/>
      <c r="BN68" s="1504"/>
      <c r="BO68" s="1504"/>
      <c r="BP68" s="1504"/>
      <c r="BQ68" s="1505"/>
      <c r="BR68" s="1503" t="s">
        <v>404</v>
      </c>
      <c r="BS68" s="1504"/>
      <c r="BT68" s="1504"/>
      <c r="BU68" s="1504"/>
      <c r="BV68" s="1504"/>
      <c r="BW68" s="1504"/>
      <c r="BX68" s="1504"/>
      <c r="BY68" s="1504"/>
      <c r="BZ68" s="1504"/>
      <c r="CA68" s="1504"/>
      <c r="CB68" s="1505"/>
      <c r="CC68" s="1503" t="s">
        <v>405</v>
      </c>
      <c r="CD68" s="1504"/>
      <c r="CE68" s="1504"/>
      <c r="CF68" s="1504"/>
      <c r="CG68" s="1504"/>
      <c r="CH68" s="1504"/>
      <c r="CI68" s="1504"/>
      <c r="CJ68" s="1504"/>
      <c r="CK68" s="1504"/>
      <c r="CL68" s="1504"/>
      <c r="CM68" s="1504"/>
      <c r="CN68" s="1504"/>
      <c r="CO68" s="1505"/>
      <c r="CP68" s="1503" t="s">
        <v>406</v>
      </c>
      <c r="CQ68" s="1504"/>
      <c r="CR68" s="1504"/>
      <c r="CS68" s="1504"/>
      <c r="CT68" s="1504"/>
      <c r="CU68" s="1504"/>
      <c r="CV68" s="1504"/>
      <c r="CW68" s="1504"/>
      <c r="CX68" s="1504"/>
      <c r="CY68" s="1504"/>
      <c r="CZ68" s="1505"/>
      <c r="DA68" s="1503" t="s">
        <v>407</v>
      </c>
      <c r="DB68" s="1504"/>
      <c r="DC68" s="1504"/>
      <c r="DD68" s="1504"/>
      <c r="DE68" s="1504"/>
      <c r="DF68" s="1504"/>
      <c r="DG68" s="1504"/>
      <c r="DH68" s="1504"/>
      <c r="DI68" s="1504"/>
      <c r="DJ68" s="1504"/>
      <c r="DK68" s="1505"/>
      <c r="DL68" s="1503" t="s">
        <v>408</v>
      </c>
      <c r="DM68" s="1504"/>
      <c r="DN68" s="1504"/>
      <c r="DO68" s="1504"/>
      <c r="DP68" s="1504"/>
      <c r="DQ68" s="1504"/>
      <c r="DR68" s="1504"/>
      <c r="DS68" s="1504"/>
      <c r="DT68" s="1504"/>
      <c r="DU68" s="1505"/>
      <c r="DV68" s="1503" t="s">
        <v>409</v>
      </c>
      <c r="DW68" s="1504"/>
      <c r="DX68" s="1504"/>
      <c r="DY68" s="1504"/>
      <c r="DZ68" s="1504"/>
      <c r="EA68" s="1504"/>
      <c r="EB68" s="1504"/>
      <c r="EC68" s="1504"/>
      <c r="ED68" s="1504"/>
      <c r="EE68" s="1504"/>
      <c r="EF68" s="1504"/>
      <c r="EG68" s="1504"/>
      <c r="EH68" s="1505"/>
      <c r="EI68" s="1503" t="s">
        <v>410</v>
      </c>
      <c r="EJ68" s="1504"/>
      <c r="EK68" s="1504"/>
      <c r="EL68" s="1504"/>
      <c r="EM68" s="1504"/>
      <c r="EN68" s="1504"/>
      <c r="EO68" s="1504"/>
      <c r="EP68" s="1504"/>
      <c r="EQ68" s="1504"/>
      <c r="ER68" s="1504"/>
      <c r="ES68" s="1505"/>
      <c r="ET68" s="1503" t="s">
        <v>411</v>
      </c>
      <c r="EU68" s="1504"/>
      <c r="EV68" s="1504"/>
      <c r="EW68" s="1504"/>
      <c r="EX68" s="1504"/>
      <c r="EY68" s="1504"/>
      <c r="EZ68" s="1504"/>
      <c r="FA68" s="1504"/>
      <c r="FB68" s="1504"/>
      <c r="FC68" s="1504"/>
      <c r="FD68" s="1505"/>
    </row>
    <row r="69" spans="1:163">
      <c r="A69" s="1479" t="s">
        <v>328</v>
      </c>
      <c r="B69" s="1480"/>
      <c r="C69" s="1480"/>
      <c r="D69" s="1480"/>
      <c r="E69" s="1480"/>
      <c r="F69" s="1480"/>
      <c r="G69" s="1480"/>
      <c r="H69" s="1480"/>
      <c r="I69" s="1480"/>
      <c r="J69" s="1480"/>
      <c r="K69" s="1480"/>
      <c r="L69" s="1480"/>
      <c r="M69" s="1480"/>
      <c r="N69" s="1480"/>
      <c r="O69" s="1480"/>
      <c r="P69" s="1480"/>
      <c r="Q69" s="1480"/>
      <c r="R69" s="1480"/>
      <c r="S69" s="1480"/>
      <c r="T69" s="1480"/>
      <c r="U69" s="1480"/>
      <c r="V69" s="1480"/>
      <c r="W69" s="1480"/>
      <c r="X69" s="1480"/>
      <c r="Y69" s="1480"/>
      <c r="Z69" s="1480"/>
      <c r="AA69" s="1480"/>
      <c r="AB69" s="1480"/>
      <c r="AC69" s="1480"/>
      <c r="AD69" s="1480"/>
      <c r="AE69" s="1481"/>
      <c r="AF69" s="1482" t="s">
        <v>329</v>
      </c>
      <c r="AG69" s="1483"/>
      <c r="AH69" s="1483"/>
      <c r="AI69" s="1483"/>
      <c r="AJ69" s="1483"/>
      <c r="AK69" s="1484"/>
      <c r="AL69" s="1485">
        <f>ET69</f>
        <v>0</v>
      </c>
      <c r="AM69" s="1486"/>
      <c r="AN69" s="1486"/>
      <c r="AO69" s="1486"/>
      <c r="AP69" s="1486"/>
      <c r="AQ69" s="1486"/>
      <c r="AR69" s="1486"/>
      <c r="AS69" s="1486"/>
      <c r="AT69" s="1486"/>
      <c r="AU69" s="1486"/>
      <c r="AV69" s="1429"/>
      <c r="AW69" s="1430"/>
      <c r="AX69" s="1430"/>
      <c r="AY69" s="1430"/>
      <c r="AZ69" s="1430"/>
      <c r="BA69" s="1430"/>
      <c r="BB69" s="1430"/>
      <c r="BC69" s="1430"/>
      <c r="BD69" s="1430"/>
      <c r="BE69" s="1431"/>
      <c r="BF69" s="1429"/>
      <c r="BG69" s="1430"/>
      <c r="BH69" s="1430"/>
      <c r="BI69" s="1430"/>
      <c r="BJ69" s="1430"/>
      <c r="BK69" s="1430"/>
      <c r="BL69" s="1430"/>
      <c r="BM69" s="1430"/>
      <c r="BN69" s="1430"/>
      <c r="BO69" s="1430"/>
      <c r="BP69" s="1430"/>
      <c r="BQ69" s="1431"/>
      <c r="BR69" s="1429"/>
      <c r="BS69" s="1430"/>
      <c r="BT69" s="1430"/>
      <c r="BU69" s="1430"/>
      <c r="BV69" s="1430"/>
      <c r="BW69" s="1430"/>
      <c r="BX69" s="1430"/>
      <c r="BY69" s="1430"/>
      <c r="BZ69" s="1430"/>
      <c r="CA69" s="1430"/>
      <c r="CB69" s="1431"/>
      <c r="CC69" s="1429"/>
      <c r="CD69" s="1430"/>
      <c r="CE69" s="1430"/>
      <c r="CF69" s="1430"/>
      <c r="CG69" s="1430"/>
      <c r="CH69" s="1430"/>
      <c r="CI69" s="1430"/>
      <c r="CJ69" s="1430"/>
      <c r="CK69" s="1430"/>
      <c r="CL69" s="1430"/>
      <c r="CM69" s="1430"/>
      <c r="CN69" s="1430"/>
      <c r="CO69" s="1431"/>
      <c r="CP69" s="1429"/>
      <c r="CQ69" s="1430"/>
      <c r="CR69" s="1430"/>
      <c r="CS69" s="1430"/>
      <c r="CT69" s="1430"/>
      <c r="CU69" s="1430"/>
      <c r="CV69" s="1430"/>
      <c r="CW69" s="1430"/>
      <c r="CX69" s="1430"/>
      <c r="CY69" s="1430"/>
      <c r="CZ69" s="1431"/>
      <c r="DA69" s="1429"/>
      <c r="DB69" s="1430"/>
      <c r="DC69" s="1430"/>
      <c r="DD69" s="1430"/>
      <c r="DE69" s="1430"/>
      <c r="DF69" s="1430"/>
      <c r="DG69" s="1430"/>
      <c r="DH69" s="1430"/>
      <c r="DI69" s="1430"/>
      <c r="DJ69" s="1430"/>
      <c r="DK69" s="1431"/>
      <c r="DL69" s="1430"/>
      <c r="DM69" s="1430"/>
      <c r="DN69" s="1430"/>
      <c r="DO69" s="1430"/>
      <c r="DP69" s="1430"/>
      <c r="DQ69" s="1430"/>
      <c r="DR69" s="1430"/>
      <c r="DS69" s="1430"/>
      <c r="DT69" s="1430"/>
      <c r="DU69" s="1431"/>
      <c r="DV69" s="1429"/>
      <c r="DW69" s="1430"/>
      <c r="DX69" s="1430"/>
      <c r="DY69" s="1430"/>
      <c r="DZ69" s="1430"/>
      <c r="EA69" s="1430"/>
      <c r="EB69" s="1430"/>
      <c r="EC69" s="1430"/>
      <c r="ED69" s="1430"/>
      <c r="EE69" s="1430"/>
      <c r="EF69" s="1430"/>
      <c r="EG69" s="1430"/>
      <c r="EH69" s="1431"/>
      <c r="EI69" s="1429"/>
      <c r="EJ69" s="1430"/>
      <c r="EK69" s="1430"/>
      <c r="EL69" s="1430"/>
      <c r="EM69" s="1430"/>
      <c r="EN69" s="1430"/>
      <c r="EO69" s="1430"/>
      <c r="EP69" s="1430"/>
      <c r="EQ69" s="1430"/>
      <c r="ER69" s="1430"/>
      <c r="ES69" s="1431"/>
      <c r="ET69" s="1513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13"/>
      <c r="EV69" s="1513"/>
      <c r="EW69" s="1513"/>
      <c r="EX69" s="1513"/>
      <c r="EY69" s="1513"/>
      <c r="EZ69" s="1513"/>
      <c r="FA69" s="1513"/>
      <c r="FB69" s="1513"/>
      <c r="FC69" s="1513"/>
      <c r="FD69" s="1513"/>
      <c r="FE69" s="563" t="str">
        <f>'Настройки ТИК'!$C$55</f>
        <v>${code_doc}</v>
      </c>
      <c r="FF69" s="155">
        <v>2</v>
      </c>
      <c r="FG69" s="155" t="str">
        <f>$FF$25</f>
        <v>20--</v>
      </c>
    </row>
    <row r="70" spans="1:163" ht="37.5" customHeight="1">
      <c r="A70" s="1487" t="s">
        <v>1096</v>
      </c>
      <c r="B70" s="1488"/>
      <c r="C70" s="1488"/>
      <c r="D70" s="1488"/>
      <c r="E70" s="1488"/>
      <c r="F70" s="1488"/>
      <c r="G70" s="1488"/>
      <c r="H70" s="1488"/>
      <c r="I70" s="1488"/>
      <c r="J70" s="1488"/>
      <c r="K70" s="1488"/>
      <c r="L70" s="1488"/>
      <c r="M70" s="1488"/>
      <c r="N70" s="1488"/>
      <c r="O70" s="1488"/>
      <c r="P70" s="1488"/>
      <c r="Q70" s="1488"/>
      <c r="R70" s="1488"/>
      <c r="S70" s="1488"/>
      <c r="T70" s="1488"/>
      <c r="U70" s="1488"/>
      <c r="V70" s="1488"/>
      <c r="W70" s="1488"/>
      <c r="X70" s="1488"/>
      <c r="Y70" s="1488"/>
      <c r="Z70" s="1488"/>
      <c r="AA70" s="1488"/>
      <c r="AB70" s="1488"/>
      <c r="AC70" s="1488"/>
      <c r="AD70" s="1488"/>
      <c r="AE70" s="1489"/>
      <c r="AF70" s="1474" t="s">
        <v>330</v>
      </c>
      <c r="AG70" s="1475"/>
      <c r="AH70" s="1475"/>
      <c r="AI70" s="1475"/>
      <c r="AJ70" s="1475"/>
      <c r="AK70" s="1476"/>
      <c r="AL70" s="1477">
        <f>ET70</f>
        <v>0</v>
      </c>
      <c r="AM70" s="1478"/>
      <c r="AN70" s="1478"/>
      <c r="AO70" s="1478"/>
      <c r="AP70" s="1478"/>
      <c r="AQ70" s="1478"/>
      <c r="AR70" s="1478"/>
      <c r="AS70" s="1478"/>
      <c r="AT70" s="1478"/>
      <c r="AU70" s="1478"/>
      <c r="AV70" s="1416"/>
      <c r="AW70" s="1417"/>
      <c r="AX70" s="1417"/>
      <c r="AY70" s="1417"/>
      <c r="AZ70" s="1417"/>
      <c r="BA70" s="1417"/>
      <c r="BB70" s="1417"/>
      <c r="BC70" s="1417"/>
      <c r="BD70" s="1417"/>
      <c r="BE70" s="1418"/>
      <c r="BF70" s="1416"/>
      <c r="BG70" s="1417"/>
      <c r="BH70" s="1417"/>
      <c r="BI70" s="1417"/>
      <c r="BJ70" s="1417"/>
      <c r="BK70" s="1417"/>
      <c r="BL70" s="1417"/>
      <c r="BM70" s="1417"/>
      <c r="BN70" s="1417"/>
      <c r="BO70" s="1417"/>
      <c r="BP70" s="1417"/>
      <c r="BQ70" s="1418"/>
      <c r="BR70" s="1416"/>
      <c r="BS70" s="1417"/>
      <c r="BT70" s="1417"/>
      <c r="BU70" s="1417"/>
      <c r="BV70" s="1417"/>
      <c r="BW70" s="1417"/>
      <c r="BX70" s="1417"/>
      <c r="BY70" s="1417"/>
      <c r="BZ70" s="1417"/>
      <c r="CA70" s="1417"/>
      <c r="CB70" s="1418"/>
      <c r="CC70" s="1416"/>
      <c r="CD70" s="1417"/>
      <c r="CE70" s="1417"/>
      <c r="CF70" s="1417"/>
      <c r="CG70" s="1417"/>
      <c r="CH70" s="1417"/>
      <c r="CI70" s="1417"/>
      <c r="CJ70" s="1417"/>
      <c r="CK70" s="1417"/>
      <c r="CL70" s="1417"/>
      <c r="CM70" s="1417"/>
      <c r="CN70" s="1417"/>
      <c r="CO70" s="1418"/>
      <c r="CP70" s="1416"/>
      <c r="CQ70" s="1417"/>
      <c r="CR70" s="1417"/>
      <c r="CS70" s="1417"/>
      <c r="CT70" s="1417"/>
      <c r="CU70" s="1417"/>
      <c r="CV70" s="1417"/>
      <c r="CW70" s="1417"/>
      <c r="CX70" s="1417"/>
      <c r="CY70" s="1417"/>
      <c r="CZ70" s="1418"/>
      <c r="DA70" s="1416"/>
      <c r="DB70" s="1417"/>
      <c r="DC70" s="1417"/>
      <c r="DD70" s="1417"/>
      <c r="DE70" s="1417"/>
      <c r="DF70" s="1417"/>
      <c r="DG70" s="1417"/>
      <c r="DH70" s="1417"/>
      <c r="DI70" s="1417"/>
      <c r="DJ70" s="1417"/>
      <c r="DK70" s="1418"/>
      <c r="DL70" s="1417"/>
      <c r="DM70" s="1417"/>
      <c r="DN70" s="1417"/>
      <c r="DO70" s="1417"/>
      <c r="DP70" s="1417"/>
      <c r="DQ70" s="1417"/>
      <c r="DR70" s="1417"/>
      <c r="DS70" s="1417"/>
      <c r="DT70" s="1417"/>
      <c r="DU70" s="1418"/>
      <c r="DV70" s="1416"/>
      <c r="DW70" s="1417"/>
      <c r="DX70" s="1417"/>
      <c r="DY70" s="1417"/>
      <c r="DZ70" s="1417"/>
      <c r="EA70" s="1417"/>
      <c r="EB70" s="1417"/>
      <c r="EC70" s="1417"/>
      <c r="ED70" s="1417"/>
      <c r="EE70" s="1417"/>
      <c r="EF70" s="1417"/>
      <c r="EG70" s="1417"/>
      <c r="EH70" s="1418"/>
      <c r="EI70" s="1416"/>
      <c r="EJ70" s="1417"/>
      <c r="EK70" s="1417"/>
      <c r="EL70" s="1417"/>
      <c r="EM70" s="1417"/>
      <c r="EN70" s="1417"/>
      <c r="EO70" s="1417"/>
      <c r="EP70" s="1417"/>
      <c r="EQ70" s="1417"/>
      <c r="ER70" s="1417"/>
      <c r="ES70" s="1418"/>
      <c r="ET70" s="149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95"/>
      <c r="EV70" s="1495"/>
      <c r="EW70" s="1495"/>
      <c r="EX70" s="1495"/>
      <c r="EY70" s="1495"/>
      <c r="EZ70" s="1495"/>
      <c r="FA70" s="1495"/>
      <c r="FB70" s="1495"/>
      <c r="FC70" s="1495"/>
      <c r="FD70" s="1514"/>
      <c r="FE70" s="563" t="str">
        <f>'Настройки ТИК'!$C$55</f>
        <v>${code_doc}</v>
      </c>
      <c r="FF70" s="155">
        <v>2</v>
      </c>
      <c r="FG70" s="155" t="str">
        <f>$FF$25</f>
        <v>20--</v>
      </c>
    </row>
    <row r="71" spans="1:163" ht="22.5" customHeight="1">
      <c r="A71" s="1479" t="s">
        <v>331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  <c r="L71" s="1480"/>
      <c r="M71" s="1480"/>
      <c r="N71" s="1480"/>
      <c r="O71" s="1480"/>
      <c r="P71" s="1480"/>
      <c r="Q71" s="1480"/>
      <c r="R71" s="1480"/>
      <c r="S71" s="1480"/>
      <c r="T71" s="1480"/>
      <c r="U71" s="1480"/>
      <c r="V71" s="1480"/>
      <c r="W71" s="1480"/>
      <c r="X71" s="1480"/>
      <c r="Y71" s="1480"/>
      <c r="Z71" s="1480"/>
      <c r="AA71" s="1480"/>
      <c r="AB71" s="1480"/>
      <c r="AC71" s="1480"/>
      <c r="AD71" s="1480"/>
      <c r="AE71" s="1481"/>
      <c r="AF71" s="1491" t="s">
        <v>332</v>
      </c>
      <c r="AG71" s="1492"/>
      <c r="AH71" s="1492"/>
      <c r="AI71" s="1492"/>
      <c r="AJ71" s="1492"/>
      <c r="AK71" s="1493"/>
      <c r="AL71" s="1360"/>
      <c r="AM71" s="1361"/>
      <c r="AN71" s="1361"/>
      <c r="AO71" s="1361"/>
      <c r="AP71" s="1361"/>
      <c r="AQ71" s="1361"/>
      <c r="AR71" s="1361"/>
      <c r="AS71" s="1361"/>
      <c r="AT71" s="1361"/>
      <c r="AU71" s="1362"/>
      <c r="AV71" s="1360"/>
      <c r="AW71" s="1361"/>
      <c r="AX71" s="1361"/>
      <c r="AY71" s="1361"/>
      <c r="AZ71" s="1361"/>
      <c r="BA71" s="1361"/>
      <c r="BB71" s="1361"/>
      <c r="BC71" s="1361"/>
      <c r="BD71" s="1361"/>
      <c r="BE71" s="1362"/>
      <c r="BF71" s="1360"/>
      <c r="BG71" s="1361"/>
      <c r="BH71" s="1361"/>
      <c r="BI71" s="1361"/>
      <c r="BJ71" s="1361"/>
      <c r="BK71" s="1361"/>
      <c r="BL71" s="1361"/>
      <c r="BM71" s="1361"/>
      <c r="BN71" s="1361"/>
      <c r="BO71" s="1361"/>
      <c r="BP71" s="1361"/>
      <c r="BQ71" s="1362"/>
      <c r="BR71" s="1360"/>
      <c r="BS71" s="1361"/>
      <c r="BT71" s="1361"/>
      <c r="BU71" s="1361"/>
      <c r="BV71" s="1361"/>
      <c r="BW71" s="1361"/>
      <c r="BX71" s="1361"/>
      <c r="BY71" s="1361"/>
      <c r="BZ71" s="1361"/>
      <c r="CA71" s="1361"/>
      <c r="CB71" s="1362"/>
      <c r="CC71" s="1360"/>
      <c r="CD71" s="1361"/>
      <c r="CE71" s="1361"/>
      <c r="CF71" s="1361"/>
      <c r="CG71" s="1361"/>
      <c r="CH71" s="1361"/>
      <c r="CI71" s="1361"/>
      <c r="CJ71" s="1361"/>
      <c r="CK71" s="1361"/>
      <c r="CL71" s="1361"/>
      <c r="CM71" s="1361"/>
      <c r="CN71" s="1361"/>
      <c r="CO71" s="1362"/>
      <c r="CP71" s="1360"/>
      <c r="CQ71" s="1361"/>
      <c r="CR71" s="1361"/>
      <c r="CS71" s="1361"/>
      <c r="CT71" s="1361"/>
      <c r="CU71" s="1361"/>
      <c r="CV71" s="1361"/>
      <c r="CW71" s="1361"/>
      <c r="CX71" s="1361"/>
      <c r="CY71" s="1361"/>
      <c r="CZ71" s="1362"/>
      <c r="DA71" s="1360"/>
      <c r="DB71" s="1361"/>
      <c r="DC71" s="1361"/>
      <c r="DD71" s="1361"/>
      <c r="DE71" s="1361"/>
      <c r="DF71" s="1361"/>
      <c r="DG71" s="1361"/>
      <c r="DH71" s="1361"/>
      <c r="DI71" s="1361"/>
      <c r="DJ71" s="1361"/>
      <c r="DK71" s="1362"/>
      <c r="DL71" s="1361"/>
      <c r="DM71" s="1361"/>
      <c r="DN71" s="1361"/>
      <c r="DO71" s="1361"/>
      <c r="DP71" s="1361"/>
      <c r="DQ71" s="1361"/>
      <c r="DR71" s="1361"/>
      <c r="DS71" s="1361"/>
      <c r="DT71" s="1361"/>
      <c r="DU71" s="1362"/>
      <c r="DV71" s="1360"/>
      <c r="DW71" s="1361"/>
      <c r="DX71" s="1361"/>
      <c r="DY71" s="1361"/>
      <c r="DZ71" s="1361"/>
      <c r="EA71" s="1361"/>
      <c r="EB71" s="1361"/>
      <c r="EC71" s="1361"/>
      <c r="ED71" s="1361"/>
      <c r="EE71" s="1361"/>
      <c r="EF71" s="1361"/>
      <c r="EG71" s="1361"/>
      <c r="EH71" s="1362"/>
      <c r="EI71" s="1360"/>
      <c r="EJ71" s="1361"/>
      <c r="EK71" s="1361"/>
      <c r="EL71" s="1361"/>
      <c r="EM71" s="1361"/>
      <c r="EN71" s="1361"/>
      <c r="EO71" s="1361"/>
      <c r="EP71" s="1361"/>
      <c r="EQ71" s="1361"/>
      <c r="ER71" s="1361"/>
      <c r="ES71" s="1362"/>
      <c r="ET71" s="1361"/>
      <c r="EU71" s="1361"/>
      <c r="EV71" s="1361"/>
      <c r="EW71" s="1361"/>
      <c r="EX71" s="1361"/>
      <c r="EY71" s="1361"/>
      <c r="EZ71" s="1361"/>
      <c r="FA71" s="1361"/>
      <c r="FB71" s="1361"/>
      <c r="FC71" s="1361"/>
      <c r="FD71" s="1496"/>
    </row>
    <row r="72" spans="1:163">
      <c r="A72" s="1479" t="s">
        <v>276</v>
      </c>
      <c r="B72" s="1480"/>
      <c r="C72" s="1480"/>
      <c r="D72" s="1480"/>
      <c r="E72" s="1480"/>
      <c r="F72" s="1480"/>
      <c r="G72" s="1480"/>
      <c r="H72" s="1480"/>
      <c r="I72" s="1480"/>
      <c r="J72" s="1480"/>
      <c r="K72" s="1480"/>
      <c r="L72" s="1480"/>
      <c r="M72" s="1480"/>
      <c r="N72" s="1480"/>
      <c r="O72" s="1480"/>
      <c r="P72" s="1480"/>
      <c r="Q72" s="1480"/>
      <c r="R72" s="1480"/>
      <c r="S72" s="1480"/>
      <c r="T72" s="1480"/>
      <c r="U72" s="1480"/>
      <c r="V72" s="1480"/>
      <c r="W72" s="1480"/>
      <c r="X72" s="1480"/>
      <c r="Y72" s="1480"/>
      <c r="Z72" s="1480"/>
      <c r="AA72" s="1480"/>
      <c r="AB72" s="1480"/>
      <c r="AC72" s="1480"/>
      <c r="AD72" s="1480"/>
      <c r="AE72" s="1481"/>
      <c r="AF72" s="1491" t="s">
        <v>333</v>
      </c>
      <c r="AG72" s="1492"/>
      <c r="AH72" s="1492"/>
      <c r="AI72" s="1492"/>
      <c r="AJ72" s="1492"/>
      <c r="AK72" s="1493"/>
      <c r="AL72" s="1494">
        <f>ET72</f>
        <v>0</v>
      </c>
      <c r="AM72" s="1495"/>
      <c r="AN72" s="1495"/>
      <c r="AO72" s="1495"/>
      <c r="AP72" s="1495"/>
      <c r="AQ72" s="1495"/>
      <c r="AR72" s="1495"/>
      <c r="AS72" s="1495"/>
      <c r="AT72" s="1495"/>
      <c r="AU72" s="1495"/>
      <c r="AV72" s="1360"/>
      <c r="AW72" s="1361"/>
      <c r="AX72" s="1361"/>
      <c r="AY72" s="1361"/>
      <c r="AZ72" s="1361"/>
      <c r="BA72" s="1361"/>
      <c r="BB72" s="1361"/>
      <c r="BC72" s="1361"/>
      <c r="BD72" s="1361"/>
      <c r="BE72" s="1362"/>
      <c r="BF72" s="1360"/>
      <c r="BG72" s="1361"/>
      <c r="BH72" s="1361"/>
      <c r="BI72" s="1361"/>
      <c r="BJ72" s="1361"/>
      <c r="BK72" s="1361"/>
      <c r="BL72" s="1361"/>
      <c r="BM72" s="1361"/>
      <c r="BN72" s="1361"/>
      <c r="BO72" s="1361"/>
      <c r="BP72" s="1361"/>
      <c r="BQ72" s="1362"/>
      <c r="BR72" s="1360"/>
      <c r="BS72" s="1361"/>
      <c r="BT72" s="1361"/>
      <c r="BU72" s="1361"/>
      <c r="BV72" s="1361"/>
      <c r="BW72" s="1361"/>
      <c r="BX72" s="1361"/>
      <c r="BY72" s="1361"/>
      <c r="BZ72" s="1361"/>
      <c r="CA72" s="1361"/>
      <c r="CB72" s="1362"/>
      <c r="CC72" s="1360"/>
      <c r="CD72" s="1361"/>
      <c r="CE72" s="1361"/>
      <c r="CF72" s="1361"/>
      <c r="CG72" s="1361"/>
      <c r="CH72" s="1361"/>
      <c r="CI72" s="1361"/>
      <c r="CJ72" s="1361"/>
      <c r="CK72" s="1361"/>
      <c r="CL72" s="1361"/>
      <c r="CM72" s="1361"/>
      <c r="CN72" s="1361"/>
      <c r="CO72" s="1362"/>
      <c r="CP72" s="1360"/>
      <c r="CQ72" s="1361"/>
      <c r="CR72" s="1361"/>
      <c r="CS72" s="1361"/>
      <c r="CT72" s="1361"/>
      <c r="CU72" s="1361"/>
      <c r="CV72" s="1361"/>
      <c r="CW72" s="1361"/>
      <c r="CX72" s="1361"/>
      <c r="CY72" s="1361"/>
      <c r="CZ72" s="1362"/>
      <c r="DA72" s="1360"/>
      <c r="DB72" s="1361"/>
      <c r="DC72" s="1361"/>
      <c r="DD72" s="1361"/>
      <c r="DE72" s="1361"/>
      <c r="DF72" s="1361"/>
      <c r="DG72" s="1361"/>
      <c r="DH72" s="1361"/>
      <c r="DI72" s="1361"/>
      <c r="DJ72" s="1361"/>
      <c r="DK72" s="1362"/>
      <c r="DL72" s="1361"/>
      <c r="DM72" s="1361"/>
      <c r="DN72" s="1361"/>
      <c r="DO72" s="1361"/>
      <c r="DP72" s="1361"/>
      <c r="DQ72" s="1361"/>
      <c r="DR72" s="1361"/>
      <c r="DS72" s="1361"/>
      <c r="DT72" s="1361"/>
      <c r="DU72" s="1362"/>
      <c r="DV72" s="1360"/>
      <c r="DW72" s="1361"/>
      <c r="DX72" s="1361"/>
      <c r="DY72" s="1361"/>
      <c r="DZ72" s="1361"/>
      <c r="EA72" s="1361"/>
      <c r="EB72" s="1361"/>
      <c r="EC72" s="1361"/>
      <c r="ED72" s="1361"/>
      <c r="EE72" s="1361"/>
      <c r="EF72" s="1361"/>
      <c r="EG72" s="1361"/>
      <c r="EH72" s="1362"/>
      <c r="EI72" s="1360"/>
      <c r="EJ72" s="1361"/>
      <c r="EK72" s="1361"/>
      <c r="EL72" s="1361"/>
      <c r="EM72" s="1361"/>
      <c r="EN72" s="1361"/>
      <c r="EO72" s="1361"/>
      <c r="EP72" s="1361"/>
      <c r="EQ72" s="1361"/>
      <c r="ER72" s="1361"/>
      <c r="ES72" s="1362"/>
      <c r="ET72" s="149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95"/>
      <c r="EV72" s="1495"/>
      <c r="EW72" s="1495"/>
      <c r="EX72" s="1495"/>
      <c r="EY72" s="1495"/>
      <c r="EZ72" s="1495"/>
      <c r="FA72" s="1495"/>
      <c r="FB72" s="1495"/>
      <c r="FC72" s="1495"/>
      <c r="FD72" s="1514"/>
      <c r="FE72" s="563" t="str">
        <f>'Настройки ТИК'!$C$55</f>
        <v>${code_doc}</v>
      </c>
      <c r="FF72" s="155">
        <v>2</v>
      </c>
      <c r="FG72" s="155" t="str">
        <f>$FF$25</f>
        <v>20--</v>
      </c>
    </row>
    <row r="73" spans="1:163">
      <c r="A73" s="1479" t="s">
        <v>334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  <c r="L73" s="1480"/>
      <c r="M73" s="1480"/>
      <c r="N73" s="1480"/>
      <c r="O73" s="1480"/>
      <c r="P73" s="1480"/>
      <c r="Q73" s="1480"/>
      <c r="R73" s="1480"/>
      <c r="S73" s="1480"/>
      <c r="T73" s="1480"/>
      <c r="U73" s="1480"/>
      <c r="V73" s="1480"/>
      <c r="W73" s="1480"/>
      <c r="X73" s="1480"/>
      <c r="Y73" s="1480"/>
      <c r="Z73" s="1480"/>
      <c r="AA73" s="1480"/>
      <c r="AB73" s="1480"/>
      <c r="AC73" s="1480"/>
      <c r="AD73" s="1480"/>
      <c r="AE73" s="1481"/>
      <c r="AF73" s="1491" t="s">
        <v>335</v>
      </c>
      <c r="AG73" s="1492"/>
      <c r="AH73" s="1492"/>
      <c r="AI73" s="1492"/>
      <c r="AJ73" s="1492"/>
      <c r="AK73" s="1493"/>
      <c r="AL73" s="1360"/>
      <c r="AM73" s="1361"/>
      <c r="AN73" s="1361"/>
      <c r="AO73" s="1361"/>
      <c r="AP73" s="1361"/>
      <c r="AQ73" s="1361"/>
      <c r="AR73" s="1361"/>
      <c r="AS73" s="1361"/>
      <c r="AT73" s="1361"/>
      <c r="AU73" s="1362"/>
      <c r="AV73" s="1360"/>
      <c r="AW73" s="1361"/>
      <c r="AX73" s="1361"/>
      <c r="AY73" s="1361"/>
      <c r="AZ73" s="1361"/>
      <c r="BA73" s="1361"/>
      <c r="BB73" s="1361"/>
      <c r="BC73" s="1361"/>
      <c r="BD73" s="1361"/>
      <c r="BE73" s="1362"/>
      <c r="BF73" s="1360"/>
      <c r="BG73" s="1361"/>
      <c r="BH73" s="1361"/>
      <c r="BI73" s="1361"/>
      <c r="BJ73" s="1361"/>
      <c r="BK73" s="1361"/>
      <c r="BL73" s="1361"/>
      <c r="BM73" s="1361"/>
      <c r="BN73" s="1361"/>
      <c r="BO73" s="1361"/>
      <c r="BP73" s="1361"/>
      <c r="BQ73" s="1362"/>
      <c r="BR73" s="1360"/>
      <c r="BS73" s="1361"/>
      <c r="BT73" s="1361"/>
      <c r="BU73" s="1361"/>
      <c r="BV73" s="1361"/>
      <c r="BW73" s="1361"/>
      <c r="BX73" s="1361"/>
      <c r="BY73" s="1361"/>
      <c r="BZ73" s="1361"/>
      <c r="CA73" s="1361"/>
      <c r="CB73" s="1362"/>
      <c r="CC73" s="1360"/>
      <c r="CD73" s="1361"/>
      <c r="CE73" s="1361"/>
      <c r="CF73" s="1361"/>
      <c r="CG73" s="1361"/>
      <c r="CH73" s="1361"/>
      <c r="CI73" s="1361"/>
      <c r="CJ73" s="1361"/>
      <c r="CK73" s="1361"/>
      <c r="CL73" s="1361"/>
      <c r="CM73" s="1361"/>
      <c r="CN73" s="1361"/>
      <c r="CO73" s="1362"/>
      <c r="CP73" s="1360"/>
      <c r="CQ73" s="1361"/>
      <c r="CR73" s="1361"/>
      <c r="CS73" s="1361"/>
      <c r="CT73" s="1361"/>
      <c r="CU73" s="1361"/>
      <c r="CV73" s="1361"/>
      <c r="CW73" s="1361"/>
      <c r="CX73" s="1361"/>
      <c r="CY73" s="1361"/>
      <c r="CZ73" s="1362"/>
      <c r="DA73" s="1360"/>
      <c r="DB73" s="1361"/>
      <c r="DC73" s="1361"/>
      <c r="DD73" s="1361"/>
      <c r="DE73" s="1361"/>
      <c r="DF73" s="1361"/>
      <c r="DG73" s="1361"/>
      <c r="DH73" s="1361"/>
      <c r="DI73" s="1361"/>
      <c r="DJ73" s="1361"/>
      <c r="DK73" s="1362"/>
      <c r="DL73" s="1361"/>
      <c r="DM73" s="1361"/>
      <c r="DN73" s="1361"/>
      <c r="DO73" s="1361"/>
      <c r="DP73" s="1361"/>
      <c r="DQ73" s="1361"/>
      <c r="DR73" s="1361"/>
      <c r="DS73" s="1361"/>
      <c r="DT73" s="1361"/>
      <c r="DU73" s="1362"/>
      <c r="DV73" s="1360"/>
      <c r="DW73" s="1361"/>
      <c r="DX73" s="1361"/>
      <c r="DY73" s="1361"/>
      <c r="DZ73" s="1361"/>
      <c r="EA73" s="1361"/>
      <c r="EB73" s="1361"/>
      <c r="EC73" s="1361"/>
      <c r="ED73" s="1361"/>
      <c r="EE73" s="1361"/>
      <c r="EF73" s="1361"/>
      <c r="EG73" s="1361"/>
      <c r="EH73" s="1362"/>
      <c r="EI73" s="1360"/>
      <c r="EJ73" s="1361"/>
      <c r="EK73" s="1361"/>
      <c r="EL73" s="1361"/>
      <c r="EM73" s="1361"/>
      <c r="EN73" s="1361"/>
      <c r="EO73" s="1361"/>
      <c r="EP73" s="1361"/>
      <c r="EQ73" s="1361"/>
      <c r="ER73" s="1361"/>
      <c r="ES73" s="1362"/>
      <c r="ET73" s="1361"/>
      <c r="EU73" s="1361"/>
      <c r="EV73" s="1361"/>
      <c r="EW73" s="1361"/>
      <c r="EX73" s="1361"/>
      <c r="EY73" s="1361"/>
      <c r="EZ73" s="1361"/>
      <c r="FA73" s="1361"/>
      <c r="FB73" s="1361"/>
      <c r="FC73" s="1361"/>
      <c r="FD73" s="1496"/>
    </row>
    <row r="74" spans="1:163">
      <c r="A74" s="1479" t="s">
        <v>277</v>
      </c>
      <c r="B74" s="1480"/>
      <c r="C74" s="1480"/>
      <c r="D74" s="1480"/>
      <c r="E74" s="1480"/>
      <c r="F74" s="1480"/>
      <c r="G74" s="1480"/>
      <c r="H74" s="1480"/>
      <c r="I74" s="1480"/>
      <c r="J74" s="1480"/>
      <c r="K74" s="1480"/>
      <c r="L74" s="1480"/>
      <c r="M74" s="1480"/>
      <c r="N74" s="1480"/>
      <c r="O74" s="1480"/>
      <c r="P74" s="1480"/>
      <c r="Q74" s="1480"/>
      <c r="R74" s="1480"/>
      <c r="S74" s="1480"/>
      <c r="T74" s="1480"/>
      <c r="U74" s="1480"/>
      <c r="V74" s="1480"/>
      <c r="W74" s="1480"/>
      <c r="X74" s="1480"/>
      <c r="Y74" s="1480"/>
      <c r="Z74" s="1480"/>
      <c r="AA74" s="1480"/>
      <c r="AB74" s="1480"/>
      <c r="AC74" s="1480"/>
      <c r="AD74" s="1480"/>
      <c r="AE74" s="1481"/>
      <c r="AF74" s="1491" t="s">
        <v>336</v>
      </c>
      <c r="AG74" s="1492"/>
      <c r="AH74" s="1492"/>
      <c r="AI74" s="1492"/>
      <c r="AJ74" s="1492"/>
      <c r="AK74" s="1493"/>
      <c r="AL74" s="1494">
        <f>ET74</f>
        <v>0</v>
      </c>
      <c r="AM74" s="1495"/>
      <c r="AN74" s="1495"/>
      <c r="AO74" s="1495"/>
      <c r="AP74" s="1495"/>
      <c r="AQ74" s="1495"/>
      <c r="AR74" s="1495"/>
      <c r="AS74" s="1495"/>
      <c r="AT74" s="1495"/>
      <c r="AU74" s="1495"/>
      <c r="AV74" s="1360"/>
      <c r="AW74" s="1361"/>
      <c r="AX74" s="1361"/>
      <c r="AY74" s="1361"/>
      <c r="AZ74" s="1361"/>
      <c r="BA74" s="1361"/>
      <c r="BB74" s="1361"/>
      <c r="BC74" s="1361"/>
      <c r="BD74" s="1361"/>
      <c r="BE74" s="1362"/>
      <c r="BF74" s="1360"/>
      <c r="BG74" s="1361"/>
      <c r="BH74" s="1361"/>
      <c r="BI74" s="1361"/>
      <c r="BJ74" s="1361"/>
      <c r="BK74" s="1361"/>
      <c r="BL74" s="1361"/>
      <c r="BM74" s="1361"/>
      <c r="BN74" s="1361"/>
      <c r="BO74" s="1361"/>
      <c r="BP74" s="1361"/>
      <c r="BQ74" s="1362"/>
      <c r="BR74" s="1360"/>
      <c r="BS74" s="1361"/>
      <c r="BT74" s="1361"/>
      <c r="BU74" s="1361"/>
      <c r="BV74" s="1361"/>
      <c r="BW74" s="1361"/>
      <c r="BX74" s="1361"/>
      <c r="BY74" s="1361"/>
      <c r="BZ74" s="1361"/>
      <c r="CA74" s="1361"/>
      <c r="CB74" s="1362"/>
      <c r="CC74" s="1360"/>
      <c r="CD74" s="1361"/>
      <c r="CE74" s="1361"/>
      <c r="CF74" s="1361"/>
      <c r="CG74" s="1361"/>
      <c r="CH74" s="1361"/>
      <c r="CI74" s="1361"/>
      <c r="CJ74" s="1361"/>
      <c r="CK74" s="1361"/>
      <c r="CL74" s="1361"/>
      <c r="CM74" s="1361"/>
      <c r="CN74" s="1361"/>
      <c r="CO74" s="1362"/>
      <c r="CP74" s="1360"/>
      <c r="CQ74" s="1361"/>
      <c r="CR74" s="1361"/>
      <c r="CS74" s="1361"/>
      <c r="CT74" s="1361"/>
      <c r="CU74" s="1361"/>
      <c r="CV74" s="1361"/>
      <c r="CW74" s="1361"/>
      <c r="CX74" s="1361"/>
      <c r="CY74" s="1361"/>
      <c r="CZ74" s="1362"/>
      <c r="DA74" s="1360"/>
      <c r="DB74" s="1361"/>
      <c r="DC74" s="1361"/>
      <c r="DD74" s="1361"/>
      <c r="DE74" s="1361"/>
      <c r="DF74" s="1361"/>
      <c r="DG74" s="1361"/>
      <c r="DH74" s="1361"/>
      <c r="DI74" s="1361"/>
      <c r="DJ74" s="1361"/>
      <c r="DK74" s="1362"/>
      <c r="DL74" s="1361"/>
      <c r="DM74" s="1361"/>
      <c r="DN74" s="1361"/>
      <c r="DO74" s="1361"/>
      <c r="DP74" s="1361"/>
      <c r="DQ74" s="1361"/>
      <c r="DR74" s="1361"/>
      <c r="DS74" s="1361"/>
      <c r="DT74" s="1361"/>
      <c r="DU74" s="1362"/>
      <c r="DV74" s="1360"/>
      <c r="DW74" s="1361"/>
      <c r="DX74" s="1361"/>
      <c r="DY74" s="1361"/>
      <c r="DZ74" s="1361"/>
      <c r="EA74" s="1361"/>
      <c r="EB74" s="1361"/>
      <c r="EC74" s="1361"/>
      <c r="ED74" s="1361"/>
      <c r="EE74" s="1361"/>
      <c r="EF74" s="1361"/>
      <c r="EG74" s="1361"/>
      <c r="EH74" s="1362"/>
      <c r="EI74" s="1360"/>
      <c r="EJ74" s="1361"/>
      <c r="EK74" s="1361"/>
      <c r="EL74" s="1361"/>
      <c r="EM74" s="1361"/>
      <c r="EN74" s="1361"/>
      <c r="EO74" s="1361"/>
      <c r="EP74" s="1361"/>
      <c r="EQ74" s="1361"/>
      <c r="ER74" s="1361"/>
      <c r="ES74" s="1362"/>
      <c r="ET74" s="149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95"/>
      <c r="EV74" s="1495"/>
      <c r="EW74" s="1495"/>
      <c r="EX74" s="1495"/>
      <c r="EY74" s="1495"/>
      <c r="EZ74" s="1495"/>
      <c r="FA74" s="1495"/>
      <c r="FB74" s="1495"/>
      <c r="FC74" s="1495"/>
      <c r="FD74" s="1514"/>
      <c r="FE74" s="563" t="str">
        <f>'Настройки ТИК'!$C$55</f>
        <v>${code_doc}</v>
      </c>
      <c r="FF74" s="155">
        <v>2</v>
      </c>
      <c r="FG74" s="155" t="str">
        <f>$FF$25</f>
        <v>20--</v>
      </c>
    </row>
    <row r="75" spans="1:163">
      <c r="A75" s="1479" t="s">
        <v>337</v>
      </c>
      <c r="B75" s="1480"/>
      <c r="C75" s="1480"/>
      <c r="D75" s="1480"/>
      <c r="E75" s="1480"/>
      <c r="F75" s="1480"/>
      <c r="G75" s="1480"/>
      <c r="H75" s="1480"/>
      <c r="I75" s="1480"/>
      <c r="J75" s="1480"/>
      <c r="K75" s="1480"/>
      <c r="L75" s="1480"/>
      <c r="M75" s="1480"/>
      <c r="N75" s="1480"/>
      <c r="O75" s="1480"/>
      <c r="P75" s="1480"/>
      <c r="Q75" s="1480"/>
      <c r="R75" s="1480"/>
      <c r="S75" s="1480"/>
      <c r="T75" s="1480"/>
      <c r="U75" s="1480"/>
      <c r="V75" s="1480"/>
      <c r="W75" s="1480"/>
      <c r="X75" s="1480"/>
      <c r="Y75" s="1480"/>
      <c r="Z75" s="1480"/>
      <c r="AA75" s="1480"/>
      <c r="AB75" s="1480"/>
      <c r="AC75" s="1480"/>
      <c r="AD75" s="1480"/>
      <c r="AE75" s="1481"/>
      <c r="AF75" s="1491" t="s">
        <v>338</v>
      </c>
      <c r="AG75" s="1492"/>
      <c r="AH75" s="1492"/>
      <c r="AI75" s="1492"/>
      <c r="AJ75" s="1492"/>
      <c r="AK75" s="1493"/>
      <c r="AL75" s="1494">
        <f>ET75</f>
        <v>0</v>
      </c>
      <c r="AM75" s="1495"/>
      <c r="AN75" s="1495"/>
      <c r="AO75" s="1495"/>
      <c r="AP75" s="1495"/>
      <c r="AQ75" s="1495"/>
      <c r="AR75" s="1495"/>
      <c r="AS75" s="1495"/>
      <c r="AT75" s="1495"/>
      <c r="AU75" s="1495"/>
      <c r="AV75" s="1416"/>
      <c r="AW75" s="1417"/>
      <c r="AX75" s="1417"/>
      <c r="AY75" s="1417"/>
      <c r="AZ75" s="1417"/>
      <c r="BA75" s="1417"/>
      <c r="BB75" s="1417"/>
      <c r="BC75" s="1417"/>
      <c r="BD75" s="1417"/>
      <c r="BE75" s="1418"/>
      <c r="BF75" s="1416"/>
      <c r="BG75" s="1417"/>
      <c r="BH75" s="1417"/>
      <c r="BI75" s="1417"/>
      <c r="BJ75" s="1417"/>
      <c r="BK75" s="1417"/>
      <c r="BL75" s="1417"/>
      <c r="BM75" s="1417"/>
      <c r="BN75" s="1417"/>
      <c r="BO75" s="1417"/>
      <c r="BP75" s="1417"/>
      <c r="BQ75" s="1418"/>
      <c r="BR75" s="1416"/>
      <c r="BS75" s="1417"/>
      <c r="BT75" s="1417"/>
      <c r="BU75" s="1417"/>
      <c r="BV75" s="1417"/>
      <c r="BW75" s="1417"/>
      <c r="BX75" s="1417"/>
      <c r="BY75" s="1417"/>
      <c r="BZ75" s="1417"/>
      <c r="CA75" s="1417"/>
      <c r="CB75" s="1418"/>
      <c r="CC75" s="1416"/>
      <c r="CD75" s="1417"/>
      <c r="CE75" s="1417"/>
      <c r="CF75" s="1417"/>
      <c r="CG75" s="1417"/>
      <c r="CH75" s="1417"/>
      <c r="CI75" s="1417"/>
      <c r="CJ75" s="1417"/>
      <c r="CK75" s="1417"/>
      <c r="CL75" s="1417"/>
      <c r="CM75" s="1417"/>
      <c r="CN75" s="1417"/>
      <c r="CO75" s="1418"/>
      <c r="CP75" s="1416"/>
      <c r="CQ75" s="1417"/>
      <c r="CR75" s="1417"/>
      <c r="CS75" s="1417"/>
      <c r="CT75" s="1417"/>
      <c r="CU75" s="1417"/>
      <c r="CV75" s="1417"/>
      <c r="CW75" s="1417"/>
      <c r="CX75" s="1417"/>
      <c r="CY75" s="1417"/>
      <c r="CZ75" s="1418"/>
      <c r="DA75" s="1416"/>
      <c r="DB75" s="1417"/>
      <c r="DC75" s="1417"/>
      <c r="DD75" s="1417"/>
      <c r="DE75" s="1417"/>
      <c r="DF75" s="1417"/>
      <c r="DG75" s="1417"/>
      <c r="DH75" s="1417"/>
      <c r="DI75" s="1417"/>
      <c r="DJ75" s="1417"/>
      <c r="DK75" s="1418"/>
      <c r="DL75" s="1417"/>
      <c r="DM75" s="1417"/>
      <c r="DN75" s="1417"/>
      <c r="DO75" s="1417"/>
      <c r="DP75" s="1417"/>
      <c r="DQ75" s="1417"/>
      <c r="DR75" s="1417"/>
      <c r="DS75" s="1417"/>
      <c r="DT75" s="1417"/>
      <c r="DU75" s="1418"/>
      <c r="DV75" s="1416"/>
      <c r="DW75" s="1417"/>
      <c r="DX75" s="1417"/>
      <c r="DY75" s="1417"/>
      <c r="DZ75" s="1417"/>
      <c r="EA75" s="1417"/>
      <c r="EB75" s="1417"/>
      <c r="EC75" s="1417"/>
      <c r="ED75" s="1417"/>
      <c r="EE75" s="1417"/>
      <c r="EF75" s="1417"/>
      <c r="EG75" s="1417"/>
      <c r="EH75" s="1418"/>
      <c r="EI75" s="1416"/>
      <c r="EJ75" s="1417"/>
      <c r="EK75" s="1417"/>
      <c r="EL75" s="1417"/>
      <c r="EM75" s="1417"/>
      <c r="EN75" s="1417"/>
      <c r="EO75" s="1417"/>
      <c r="EP75" s="1417"/>
      <c r="EQ75" s="1417"/>
      <c r="ER75" s="1417"/>
      <c r="ES75" s="1418"/>
      <c r="ET75" s="1495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95"/>
      <c r="EV75" s="1495"/>
      <c r="EW75" s="1495"/>
      <c r="EX75" s="1495"/>
      <c r="EY75" s="1495"/>
      <c r="EZ75" s="1495"/>
      <c r="FA75" s="1495"/>
      <c r="FB75" s="1495"/>
      <c r="FC75" s="1495"/>
      <c r="FD75" s="1514"/>
      <c r="FE75" s="563" t="str">
        <f>'Настройки ТИК'!$C$55</f>
        <v>${code_doc}</v>
      </c>
      <c r="FF75" s="155">
        <v>2</v>
      </c>
      <c r="FG75" s="155" t="str">
        <f>$FF$25</f>
        <v>20--</v>
      </c>
    </row>
    <row r="76" spans="1:163" ht="27.75" customHeight="1">
      <c r="A76" s="1487" t="s">
        <v>1093</v>
      </c>
      <c r="B76" s="1488"/>
      <c r="C76" s="1488"/>
      <c r="D76" s="1488"/>
      <c r="E76" s="1488"/>
      <c r="F76" s="1488"/>
      <c r="G76" s="1488"/>
      <c r="H76" s="1488"/>
      <c r="I76" s="1488"/>
      <c r="J76" s="1488"/>
      <c r="K76" s="1488"/>
      <c r="L76" s="1488"/>
      <c r="M76" s="1488"/>
      <c r="N76" s="1488"/>
      <c r="O76" s="1488"/>
      <c r="P76" s="1488"/>
      <c r="Q76" s="1488"/>
      <c r="R76" s="1488"/>
      <c r="S76" s="1488"/>
      <c r="T76" s="1488"/>
      <c r="U76" s="1488"/>
      <c r="V76" s="1488"/>
      <c r="W76" s="1488"/>
      <c r="X76" s="1488"/>
      <c r="Y76" s="1488"/>
      <c r="Z76" s="1488"/>
      <c r="AA76" s="1488"/>
      <c r="AB76" s="1488"/>
      <c r="AC76" s="1488"/>
      <c r="AD76" s="1488"/>
      <c r="AE76" s="1489"/>
      <c r="AF76" s="1474" t="s">
        <v>339</v>
      </c>
      <c r="AG76" s="1475"/>
      <c r="AH76" s="1475"/>
      <c r="AI76" s="1475"/>
      <c r="AJ76" s="1475"/>
      <c r="AK76" s="1476"/>
      <c r="AL76" s="1416"/>
      <c r="AM76" s="1417"/>
      <c r="AN76" s="1417"/>
      <c r="AO76" s="1417"/>
      <c r="AP76" s="1417"/>
      <c r="AQ76" s="1417"/>
      <c r="AR76" s="1417"/>
      <c r="AS76" s="1417"/>
      <c r="AT76" s="1417"/>
      <c r="AU76" s="1418"/>
      <c r="AV76" s="1416"/>
      <c r="AW76" s="1417"/>
      <c r="AX76" s="1417"/>
      <c r="AY76" s="1417"/>
      <c r="AZ76" s="1417"/>
      <c r="BA76" s="1417"/>
      <c r="BB76" s="1417"/>
      <c r="BC76" s="1417"/>
      <c r="BD76" s="1417"/>
      <c r="BE76" s="1418"/>
      <c r="BF76" s="1416"/>
      <c r="BG76" s="1417"/>
      <c r="BH76" s="1417"/>
      <c r="BI76" s="1417"/>
      <c r="BJ76" s="1417"/>
      <c r="BK76" s="1417"/>
      <c r="BL76" s="1417"/>
      <c r="BM76" s="1417"/>
      <c r="BN76" s="1417"/>
      <c r="BO76" s="1417"/>
      <c r="BP76" s="1417"/>
      <c r="BQ76" s="1418"/>
      <c r="BR76" s="1416"/>
      <c r="BS76" s="1417"/>
      <c r="BT76" s="1417"/>
      <c r="BU76" s="1417"/>
      <c r="BV76" s="1417"/>
      <c r="BW76" s="1417"/>
      <c r="BX76" s="1417"/>
      <c r="BY76" s="1417"/>
      <c r="BZ76" s="1417"/>
      <c r="CA76" s="1417"/>
      <c r="CB76" s="1418"/>
      <c r="CC76" s="1416"/>
      <c r="CD76" s="1417"/>
      <c r="CE76" s="1417"/>
      <c r="CF76" s="1417"/>
      <c r="CG76" s="1417"/>
      <c r="CH76" s="1417"/>
      <c r="CI76" s="1417"/>
      <c r="CJ76" s="1417"/>
      <c r="CK76" s="1417"/>
      <c r="CL76" s="1417"/>
      <c r="CM76" s="1417"/>
      <c r="CN76" s="1417"/>
      <c r="CO76" s="1418"/>
      <c r="CP76" s="1416"/>
      <c r="CQ76" s="1417"/>
      <c r="CR76" s="1417"/>
      <c r="CS76" s="1417"/>
      <c r="CT76" s="1417"/>
      <c r="CU76" s="1417"/>
      <c r="CV76" s="1417"/>
      <c r="CW76" s="1417"/>
      <c r="CX76" s="1417"/>
      <c r="CY76" s="1417"/>
      <c r="CZ76" s="1418"/>
      <c r="DA76" s="1416"/>
      <c r="DB76" s="1417"/>
      <c r="DC76" s="1417"/>
      <c r="DD76" s="1417"/>
      <c r="DE76" s="1417"/>
      <c r="DF76" s="1417"/>
      <c r="DG76" s="1417"/>
      <c r="DH76" s="1417"/>
      <c r="DI76" s="1417"/>
      <c r="DJ76" s="1417"/>
      <c r="DK76" s="1418"/>
      <c r="DL76" s="1417"/>
      <c r="DM76" s="1417"/>
      <c r="DN76" s="1417"/>
      <c r="DO76" s="1417"/>
      <c r="DP76" s="1417"/>
      <c r="DQ76" s="1417"/>
      <c r="DR76" s="1417"/>
      <c r="DS76" s="1417"/>
      <c r="DT76" s="1417"/>
      <c r="DU76" s="1418"/>
      <c r="DV76" s="1416"/>
      <c r="DW76" s="1417"/>
      <c r="DX76" s="1417"/>
      <c r="DY76" s="1417"/>
      <c r="DZ76" s="1417"/>
      <c r="EA76" s="1417"/>
      <c r="EB76" s="1417"/>
      <c r="EC76" s="1417"/>
      <c r="ED76" s="1417"/>
      <c r="EE76" s="1417"/>
      <c r="EF76" s="1417"/>
      <c r="EG76" s="1417"/>
      <c r="EH76" s="1418"/>
      <c r="EI76" s="1416"/>
      <c r="EJ76" s="1417"/>
      <c r="EK76" s="1417"/>
      <c r="EL76" s="1417"/>
      <c r="EM76" s="1417"/>
      <c r="EN76" s="1417"/>
      <c r="EO76" s="1417"/>
      <c r="EP76" s="1417"/>
      <c r="EQ76" s="1417"/>
      <c r="ER76" s="1417"/>
      <c r="ES76" s="1418"/>
      <c r="ET76" s="1360"/>
      <c r="EU76" s="1361"/>
      <c r="EV76" s="1361"/>
      <c r="EW76" s="1361"/>
      <c r="EX76" s="1361"/>
      <c r="EY76" s="1361"/>
      <c r="EZ76" s="1361"/>
      <c r="FA76" s="1361"/>
      <c r="FB76" s="1361"/>
      <c r="FC76" s="1361"/>
      <c r="FD76" s="1496"/>
    </row>
    <row r="77" spans="1:163" ht="26.25" customHeight="1">
      <c r="A77" s="1479" t="s">
        <v>340</v>
      </c>
      <c r="B77" s="1480"/>
      <c r="C77" s="1480"/>
      <c r="D77" s="1480"/>
      <c r="E77" s="1480"/>
      <c r="F77" s="1480"/>
      <c r="G77" s="1480"/>
      <c r="H77" s="1480"/>
      <c r="I77" s="1480"/>
      <c r="J77" s="1480"/>
      <c r="K77" s="1480"/>
      <c r="L77" s="1480"/>
      <c r="M77" s="1480"/>
      <c r="N77" s="1480"/>
      <c r="O77" s="1480"/>
      <c r="P77" s="1480"/>
      <c r="Q77" s="1480"/>
      <c r="R77" s="1480"/>
      <c r="S77" s="1480"/>
      <c r="T77" s="1480"/>
      <c r="U77" s="1480"/>
      <c r="V77" s="1480"/>
      <c r="W77" s="1480"/>
      <c r="X77" s="1480"/>
      <c r="Y77" s="1480"/>
      <c r="Z77" s="1480"/>
      <c r="AA77" s="1480"/>
      <c r="AB77" s="1480"/>
      <c r="AC77" s="1480"/>
      <c r="AD77" s="1480"/>
      <c r="AE77" s="1481"/>
      <c r="AF77" s="1491" t="s">
        <v>341</v>
      </c>
      <c r="AG77" s="1492"/>
      <c r="AH77" s="1492"/>
      <c r="AI77" s="1492"/>
      <c r="AJ77" s="1492"/>
      <c r="AK77" s="1493"/>
      <c r="AL77" s="1360"/>
      <c r="AM77" s="1361"/>
      <c r="AN77" s="1361"/>
      <c r="AO77" s="1361"/>
      <c r="AP77" s="1361"/>
      <c r="AQ77" s="1361"/>
      <c r="AR77" s="1361"/>
      <c r="AS77" s="1361"/>
      <c r="AT77" s="1361"/>
      <c r="AU77" s="1362"/>
      <c r="AV77" s="1360"/>
      <c r="AW77" s="1361"/>
      <c r="AX77" s="1361"/>
      <c r="AY77" s="1361"/>
      <c r="AZ77" s="1361"/>
      <c r="BA77" s="1361"/>
      <c r="BB77" s="1361"/>
      <c r="BC77" s="1361"/>
      <c r="BD77" s="1361"/>
      <c r="BE77" s="1362"/>
      <c r="BF77" s="1360"/>
      <c r="BG77" s="1361"/>
      <c r="BH77" s="1361"/>
      <c r="BI77" s="1361"/>
      <c r="BJ77" s="1361"/>
      <c r="BK77" s="1361"/>
      <c r="BL77" s="1361"/>
      <c r="BM77" s="1361"/>
      <c r="BN77" s="1361"/>
      <c r="BO77" s="1361"/>
      <c r="BP77" s="1361"/>
      <c r="BQ77" s="1362"/>
      <c r="BR77" s="1360"/>
      <c r="BS77" s="1361"/>
      <c r="BT77" s="1361"/>
      <c r="BU77" s="1361"/>
      <c r="BV77" s="1361"/>
      <c r="BW77" s="1361"/>
      <c r="BX77" s="1361"/>
      <c r="BY77" s="1361"/>
      <c r="BZ77" s="1361"/>
      <c r="CA77" s="1361"/>
      <c r="CB77" s="1362"/>
      <c r="CC77" s="1360"/>
      <c r="CD77" s="1361"/>
      <c r="CE77" s="1361"/>
      <c r="CF77" s="1361"/>
      <c r="CG77" s="1361"/>
      <c r="CH77" s="1361"/>
      <c r="CI77" s="1361"/>
      <c r="CJ77" s="1361"/>
      <c r="CK77" s="1361"/>
      <c r="CL77" s="1361"/>
      <c r="CM77" s="1361"/>
      <c r="CN77" s="1361"/>
      <c r="CO77" s="1362"/>
      <c r="CP77" s="1360"/>
      <c r="CQ77" s="1361"/>
      <c r="CR77" s="1361"/>
      <c r="CS77" s="1361"/>
      <c r="CT77" s="1361"/>
      <c r="CU77" s="1361"/>
      <c r="CV77" s="1361"/>
      <c r="CW77" s="1361"/>
      <c r="CX77" s="1361"/>
      <c r="CY77" s="1361"/>
      <c r="CZ77" s="1362"/>
      <c r="DA77" s="1360"/>
      <c r="DB77" s="1361"/>
      <c r="DC77" s="1361"/>
      <c r="DD77" s="1361"/>
      <c r="DE77" s="1361"/>
      <c r="DF77" s="1361"/>
      <c r="DG77" s="1361"/>
      <c r="DH77" s="1361"/>
      <c r="DI77" s="1361"/>
      <c r="DJ77" s="1361"/>
      <c r="DK77" s="1362"/>
      <c r="DL77" s="1361"/>
      <c r="DM77" s="1361"/>
      <c r="DN77" s="1361"/>
      <c r="DO77" s="1361"/>
      <c r="DP77" s="1361"/>
      <c r="DQ77" s="1361"/>
      <c r="DR77" s="1361"/>
      <c r="DS77" s="1361"/>
      <c r="DT77" s="1361"/>
      <c r="DU77" s="1362"/>
      <c r="DV77" s="1360"/>
      <c r="DW77" s="1361"/>
      <c r="DX77" s="1361"/>
      <c r="DY77" s="1361"/>
      <c r="DZ77" s="1361"/>
      <c r="EA77" s="1361"/>
      <c r="EB77" s="1361"/>
      <c r="EC77" s="1361"/>
      <c r="ED77" s="1361"/>
      <c r="EE77" s="1361"/>
      <c r="EF77" s="1361"/>
      <c r="EG77" s="1361"/>
      <c r="EH77" s="1362"/>
      <c r="EI77" s="1360"/>
      <c r="EJ77" s="1361"/>
      <c r="EK77" s="1361"/>
      <c r="EL77" s="1361"/>
      <c r="EM77" s="1361"/>
      <c r="EN77" s="1361"/>
      <c r="EO77" s="1361"/>
      <c r="EP77" s="1361"/>
      <c r="EQ77" s="1361"/>
      <c r="ER77" s="1361"/>
      <c r="ES77" s="1362"/>
      <c r="ET77" s="1360"/>
      <c r="EU77" s="1361"/>
      <c r="EV77" s="1361"/>
      <c r="EW77" s="1361"/>
      <c r="EX77" s="1361"/>
      <c r="EY77" s="1361"/>
      <c r="EZ77" s="1361"/>
      <c r="FA77" s="1361"/>
      <c r="FB77" s="1361"/>
      <c r="FC77" s="1361"/>
      <c r="FD77" s="1496"/>
    </row>
    <row r="78" spans="1:163">
      <c r="A78" s="1479" t="s">
        <v>261</v>
      </c>
      <c r="B78" s="1480"/>
      <c r="C78" s="1480"/>
      <c r="D78" s="1480"/>
      <c r="E78" s="1480"/>
      <c r="F78" s="1480"/>
      <c r="G78" s="1480"/>
      <c r="H78" s="1480"/>
      <c r="I78" s="1480"/>
      <c r="J78" s="1480"/>
      <c r="K78" s="1480"/>
      <c r="L78" s="1480"/>
      <c r="M78" s="1480"/>
      <c r="N78" s="1480"/>
      <c r="O78" s="1480"/>
      <c r="P78" s="1480"/>
      <c r="Q78" s="1480"/>
      <c r="R78" s="1480"/>
      <c r="S78" s="1480"/>
      <c r="T78" s="1480"/>
      <c r="U78" s="1480"/>
      <c r="V78" s="1480"/>
      <c r="W78" s="1480"/>
      <c r="X78" s="1480"/>
      <c r="Y78" s="1480"/>
      <c r="Z78" s="1480"/>
      <c r="AA78" s="1480"/>
      <c r="AB78" s="1480"/>
      <c r="AC78" s="1480"/>
      <c r="AD78" s="1480"/>
      <c r="AE78" s="1481"/>
      <c r="AF78" s="1491" t="s">
        <v>342</v>
      </c>
      <c r="AG78" s="1492"/>
      <c r="AH78" s="1492"/>
      <c r="AI78" s="1492"/>
      <c r="AJ78" s="1492"/>
      <c r="AK78" s="1493"/>
      <c r="AL78" s="1494">
        <f>ET78</f>
        <v>0</v>
      </c>
      <c r="AM78" s="1495"/>
      <c r="AN78" s="1495"/>
      <c r="AO78" s="1495"/>
      <c r="AP78" s="1495"/>
      <c r="AQ78" s="1495"/>
      <c r="AR78" s="1495"/>
      <c r="AS78" s="1495"/>
      <c r="AT78" s="1495"/>
      <c r="AU78" s="1495"/>
      <c r="AV78" s="1360"/>
      <c r="AW78" s="1361"/>
      <c r="AX78" s="1361"/>
      <c r="AY78" s="1361"/>
      <c r="AZ78" s="1361"/>
      <c r="BA78" s="1361"/>
      <c r="BB78" s="1361"/>
      <c r="BC78" s="1361"/>
      <c r="BD78" s="1361"/>
      <c r="BE78" s="1362"/>
      <c r="BF78" s="1360"/>
      <c r="BG78" s="1361"/>
      <c r="BH78" s="1361"/>
      <c r="BI78" s="1361"/>
      <c r="BJ78" s="1361"/>
      <c r="BK78" s="1361"/>
      <c r="BL78" s="1361"/>
      <c r="BM78" s="1361"/>
      <c r="BN78" s="1361"/>
      <c r="BO78" s="1361"/>
      <c r="BP78" s="1361"/>
      <c r="BQ78" s="1362"/>
      <c r="BR78" s="1360"/>
      <c r="BS78" s="1361"/>
      <c r="BT78" s="1361"/>
      <c r="BU78" s="1361"/>
      <c r="BV78" s="1361"/>
      <c r="BW78" s="1361"/>
      <c r="BX78" s="1361"/>
      <c r="BY78" s="1361"/>
      <c r="BZ78" s="1361"/>
      <c r="CA78" s="1361"/>
      <c r="CB78" s="1362"/>
      <c r="CC78" s="1360"/>
      <c r="CD78" s="1361"/>
      <c r="CE78" s="1361"/>
      <c r="CF78" s="1361"/>
      <c r="CG78" s="1361"/>
      <c r="CH78" s="1361"/>
      <c r="CI78" s="1361"/>
      <c r="CJ78" s="1361"/>
      <c r="CK78" s="1361"/>
      <c r="CL78" s="1361"/>
      <c r="CM78" s="1361"/>
      <c r="CN78" s="1361"/>
      <c r="CO78" s="1362"/>
      <c r="CP78" s="1360"/>
      <c r="CQ78" s="1361"/>
      <c r="CR78" s="1361"/>
      <c r="CS78" s="1361"/>
      <c r="CT78" s="1361"/>
      <c r="CU78" s="1361"/>
      <c r="CV78" s="1361"/>
      <c r="CW78" s="1361"/>
      <c r="CX78" s="1361"/>
      <c r="CY78" s="1361"/>
      <c r="CZ78" s="1362"/>
      <c r="DA78" s="1360"/>
      <c r="DB78" s="1361"/>
      <c r="DC78" s="1361"/>
      <c r="DD78" s="1361"/>
      <c r="DE78" s="1361"/>
      <c r="DF78" s="1361"/>
      <c r="DG78" s="1361"/>
      <c r="DH78" s="1361"/>
      <c r="DI78" s="1361"/>
      <c r="DJ78" s="1361"/>
      <c r="DK78" s="1362"/>
      <c r="DL78" s="1361"/>
      <c r="DM78" s="1361"/>
      <c r="DN78" s="1361"/>
      <c r="DO78" s="1361"/>
      <c r="DP78" s="1361"/>
      <c r="DQ78" s="1361"/>
      <c r="DR78" s="1361"/>
      <c r="DS78" s="1361"/>
      <c r="DT78" s="1361"/>
      <c r="DU78" s="1362"/>
      <c r="DV78" s="1360"/>
      <c r="DW78" s="1361"/>
      <c r="DX78" s="1361"/>
      <c r="DY78" s="1361"/>
      <c r="DZ78" s="1361"/>
      <c r="EA78" s="1361"/>
      <c r="EB78" s="1361"/>
      <c r="EC78" s="1361"/>
      <c r="ED78" s="1361"/>
      <c r="EE78" s="1361"/>
      <c r="EF78" s="1361"/>
      <c r="EG78" s="1361"/>
      <c r="EH78" s="1362"/>
      <c r="EI78" s="1360"/>
      <c r="EJ78" s="1361"/>
      <c r="EK78" s="1361"/>
      <c r="EL78" s="1361"/>
      <c r="EM78" s="1361"/>
      <c r="EN78" s="1361"/>
      <c r="EO78" s="1361"/>
      <c r="EP78" s="1361"/>
      <c r="EQ78" s="1361"/>
      <c r="ER78" s="1361"/>
      <c r="ES78" s="1362"/>
      <c r="ET78" s="1495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95"/>
      <c r="EV78" s="1495"/>
      <c r="EW78" s="1495"/>
      <c r="EX78" s="1495"/>
      <c r="EY78" s="1495"/>
      <c r="EZ78" s="1495"/>
      <c r="FA78" s="1495"/>
      <c r="FB78" s="1495"/>
      <c r="FC78" s="1495"/>
      <c r="FD78" s="1514"/>
      <c r="FE78" s="563" t="str">
        <f>'Настройки ТИК'!$C$55</f>
        <v>${code_doc}</v>
      </c>
      <c r="FF78" s="155">
        <v>2</v>
      </c>
      <c r="FG78" s="155" t="str">
        <f>$FF$25</f>
        <v>20--</v>
      </c>
    </row>
    <row r="79" spans="1:163">
      <c r="A79" s="1479" t="s">
        <v>262</v>
      </c>
      <c r="B79" s="1480"/>
      <c r="C79" s="1480"/>
      <c r="D79" s="1480"/>
      <c r="E79" s="1480"/>
      <c r="F79" s="1480"/>
      <c r="G79" s="1480"/>
      <c r="H79" s="1480"/>
      <c r="I79" s="1480"/>
      <c r="J79" s="1480"/>
      <c r="K79" s="1480"/>
      <c r="L79" s="1480"/>
      <c r="M79" s="1480"/>
      <c r="N79" s="1480"/>
      <c r="O79" s="1480"/>
      <c r="P79" s="1480"/>
      <c r="Q79" s="1480"/>
      <c r="R79" s="1480"/>
      <c r="S79" s="1480"/>
      <c r="T79" s="1480"/>
      <c r="U79" s="1480"/>
      <c r="V79" s="1480"/>
      <c r="W79" s="1480"/>
      <c r="X79" s="1480"/>
      <c r="Y79" s="1480"/>
      <c r="Z79" s="1480"/>
      <c r="AA79" s="1480"/>
      <c r="AB79" s="1480"/>
      <c r="AC79" s="1480"/>
      <c r="AD79" s="1480"/>
      <c r="AE79" s="1481"/>
      <c r="AF79" s="1491" t="s">
        <v>343</v>
      </c>
      <c r="AG79" s="1492"/>
      <c r="AH79" s="1492"/>
      <c r="AI79" s="1492"/>
      <c r="AJ79" s="1492"/>
      <c r="AK79" s="1493"/>
      <c r="AL79" s="1494">
        <f>ET79</f>
        <v>0</v>
      </c>
      <c r="AM79" s="1495"/>
      <c r="AN79" s="1495"/>
      <c r="AO79" s="1495"/>
      <c r="AP79" s="1495"/>
      <c r="AQ79" s="1495"/>
      <c r="AR79" s="1495"/>
      <c r="AS79" s="1495"/>
      <c r="AT79" s="1495"/>
      <c r="AU79" s="1495"/>
      <c r="AV79" s="1360"/>
      <c r="AW79" s="1361"/>
      <c r="AX79" s="1361"/>
      <c r="AY79" s="1361"/>
      <c r="AZ79" s="1361"/>
      <c r="BA79" s="1361"/>
      <c r="BB79" s="1361"/>
      <c r="BC79" s="1361"/>
      <c r="BD79" s="1361"/>
      <c r="BE79" s="1362"/>
      <c r="BF79" s="1360"/>
      <c r="BG79" s="1361"/>
      <c r="BH79" s="1361"/>
      <c r="BI79" s="1361"/>
      <c r="BJ79" s="1361"/>
      <c r="BK79" s="1361"/>
      <c r="BL79" s="1361"/>
      <c r="BM79" s="1361"/>
      <c r="BN79" s="1361"/>
      <c r="BO79" s="1361"/>
      <c r="BP79" s="1361"/>
      <c r="BQ79" s="1362"/>
      <c r="BR79" s="1360"/>
      <c r="BS79" s="1361"/>
      <c r="BT79" s="1361"/>
      <c r="BU79" s="1361"/>
      <c r="BV79" s="1361"/>
      <c r="BW79" s="1361"/>
      <c r="BX79" s="1361"/>
      <c r="BY79" s="1361"/>
      <c r="BZ79" s="1361"/>
      <c r="CA79" s="1361"/>
      <c r="CB79" s="1362"/>
      <c r="CC79" s="1360"/>
      <c r="CD79" s="1361"/>
      <c r="CE79" s="1361"/>
      <c r="CF79" s="1361"/>
      <c r="CG79" s="1361"/>
      <c r="CH79" s="1361"/>
      <c r="CI79" s="1361"/>
      <c r="CJ79" s="1361"/>
      <c r="CK79" s="1361"/>
      <c r="CL79" s="1361"/>
      <c r="CM79" s="1361"/>
      <c r="CN79" s="1361"/>
      <c r="CO79" s="1362"/>
      <c r="CP79" s="1360"/>
      <c r="CQ79" s="1361"/>
      <c r="CR79" s="1361"/>
      <c r="CS79" s="1361"/>
      <c r="CT79" s="1361"/>
      <c r="CU79" s="1361"/>
      <c r="CV79" s="1361"/>
      <c r="CW79" s="1361"/>
      <c r="CX79" s="1361"/>
      <c r="CY79" s="1361"/>
      <c r="CZ79" s="1362"/>
      <c r="DA79" s="1360"/>
      <c r="DB79" s="1361"/>
      <c r="DC79" s="1361"/>
      <c r="DD79" s="1361"/>
      <c r="DE79" s="1361"/>
      <c r="DF79" s="1361"/>
      <c r="DG79" s="1361"/>
      <c r="DH79" s="1361"/>
      <c r="DI79" s="1361"/>
      <c r="DJ79" s="1361"/>
      <c r="DK79" s="1362"/>
      <c r="DL79" s="1361"/>
      <c r="DM79" s="1361"/>
      <c r="DN79" s="1361"/>
      <c r="DO79" s="1361"/>
      <c r="DP79" s="1361"/>
      <c r="DQ79" s="1361"/>
      <c r="DR79" s="1361"/>
      <c r="DS79" s="1361"/>
      <c r="DT79" s="1361"/>
      <c r="DU79" s="1362"/>
      <c r="DV79" s="1360"/>
      <c r="DW79" s="1361"/>
      <c r="DX79" s="1361"/>
      <c r="DY79" s="1361"/>
      <c r="DZ79" s="1361"/>
      <c r="EA79" s="1361"/>
      <c r="EB79" s="1361"/>
      <c r="EC79" s="1361"/>
      <c r="ED79" s="1361"/>
      <c r="EE79" s="1361"/>
      <c r="EF79" s="1361"/>
      <c r="EG79" s="1361"/>
      <c r="EH79" s="1362"/>
      <c r="EI79" s="1360"/>
      <c r="EJ79" s="1361"/>
      <c r="EK79" s="1361"/>
      <c r="EL79" s="1361"/>
      <c r="EM79" s="1361"/>
      <c r="EN79" s="1361"/>
      <c r="EO79" s="1361"/>
      <c r="EP79" s="1361"/>
      <c r="EQ79" s="1361"/>
      <c r="ER79" s="1361"/>
      <c r="ES79" s="1362"/>
      <c r="ET79" s="1495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95"/>
      <c r="EV79" s="1495"/>
      <c r="EW79" s="1495"/>
      <c r="EX79" s="1495"/>
      <c r="EY79" s="1495"/>
      <c r="EZ79" s="1495"/>
      <c r="FA79" s="1495"/>
      <c r="FB79" s="1495"/>
      <c r="FC79" s="1495"/>
      <c r="FD79" s="1514"/>
      <c r="FE79" s="563" t="str">
        <f>'Настройки ТИК'!$C$55</f>
        <v>${code_doc}</v>
      </c>
      <c r="FF79" s="155">
        <v>2</v>
      </c>
      <c r="FG79" s="155" t="str">
        <f>$FF$25</f>
        <v>20--</v>
      </c>
    </row>
    <row r="80" spans="1:163" ht="47.25" customHeight="1">
      <c r="A80" s="1479" t="s">
        <v>344</v>
      </c>
      <c r="B80" s="1480"/>
      <c r="C80" s="1480"/>
      <c r="D80" s="1480"/>
      <c r="E80" s="1480"/>
      <c r="F80" s="1480"/>
      <c r="G80" s="1480"/>
      <c r="H80" s="1480"/>
      <c r="I80" s="1480"/>
      <c r="J80" s="1480"/>
      <c r="K80" s="1480"/>
      <c r="L80" s="1480"/>
      <c r="M80" s="1480"/>
      <c r="N80" s="1480"/>
      <c r="O80" s="1480"/>
      <c r="P80" s="1480"/>
      <c r="Q80" s="1480"/>
      <c r="R80" s="1480"/>
      <c r="S80" s="1480"/>
      <c r="T80" s="1480"/>
      <c r="U80" s="1480"/>
      <c r="V80" s="1480"/>
      <c r="W80" s="1480"/>
      <c r="X80" s="1480"/>
      <c r="Y80" s="1480"/>
      <c r="Z80" s="1480"/>
      <c r="AA80" s="1480"/>
      <c r="AB80" s="1480"/>
      <c r="AC80" s="1480"/>
      <c r="AD80" s="1480"/>
      <c r="AE80" s="1481"/>
      <c r="AF80" s="1491" t="s">
        <v>345</v>
      </c>
      <c r="AG80" s="1492"/>
      <c r="AH80" s="1492"/>
      <c r="AI80" s="1492"/>
      <c r="AJ80" s="1492"/>
      <c r="AK80" s="1493"/>
      <c r="AL80" s="1494">
        <f>ET80</f>
        <v>0</v>
      </c>
      <c r="AM80" s="1495"/>
      <c r="AN80" s="1495"/>
      <c r="AO80" s="1495"/>
      <c r="AP80" s="1495"/>
      <c r="AQ80" s="1495"/>
      <c r="AR80" s="1495"/>
      <c r="AS80" s="1495"/>
      <c r="AT80" s="1495"/>
      <c r="AU80" s="1495"/>
      <c r="AV80" s="1360"/>
      <c r="AW80" s="1361"/>
      <c r="AX80" s="1361"/>
      <c r="AY80" s="1361"/>
      <c r="AZ80" s="1361"/>
      <c r="BA80" s="1361"/>
      <c r="BB80" s="1361"/>
      <c r="BC80" s="1361"/>
      <c r="BD80" s="1361"/>
      <c r="BE80" s="1362"/>
      <c r="BF80" s="1360"/>
      <c r="BG80" s="1361"/>
      <c r="BH80" s="1361"/>
      <c r="BI80" s="1361"/>
      <c r="BJ80" s="1361"/>
      <c r="BK80" s="1361"/>
      <c r="BL80" s="1361"/>
      <c r="BM80" s="1361"/>
      <c r="BN80" s="1361"/>
      <c r="BO80" s="1361"/>
      <c r="BP80" s="1361"/>
      <c r="BQ80" s="1362"/>
      <c r="BR80" s="1360"/>
      <c r="BS80" s="1361"/>
      <c r="BT80" s="1361"/>
      <c r="BU80" s="1361"/>
      <c r="BV80" s="1361"/>
      <c r="BW80" s="1361"/>
      <c r="BX80" s="1361"/>
      <c r="BY80" s="1361"/>
      <c r="BZ80" s="1361"/>
      <c r="CA80" s="1361"/>
      <c r="CB80" s="1362"/>
      <c r="CC80" s="1360"/>
      <c r="CD80" s="1361"/>
      <c r="CE80" s="1361"/>
      <c r="CF80" s="1361"/>
      <c r="CG80" s="1361"/>
      <c r="CH80" s="1361"/>
      <c r="CI80" s="1361"/>
      <c r="CJ80" s="1361"/>
      <c r="CK80" s="1361"/>
      <c r="CL80" s="1361"/>
      <c r="CM80" s="1361"/>
      <c r="CN80" s="1361"/>
      <c r="CO80" s="1362"/>
      <c r="CP80" s="1360"/>
      <c r="CQ80" s="1361"/>
      <c r="CR80" s="1361"/>
      <c r="CS80" s="1361"/>
      <c r="CT80" s="1361"/>
      <c r="CU80" s="1361"/>
      <c r="CV80" s="1361"/>
      <c r="CW80" s="1361"/>
      <c r="CX80" s="1361"/>
      <c r="CY80" s="1361"/>
      <c r="CZ80" s="1362"/>
      <c r="DA80" s="1360"/>
      <c r="DB80" s="1361"/>
      <c r="DC80" s="1361"/>
      <c r="DD80" s="1361"/>
      <c r="DE80" s="1361"/>
      <c r="DF80" s="1361"/>
      <c r="DG80" s="1361"/>
      <c r="DH80" s="1361"/>
      <c r="DI80" s="1361"/>
      <c r="DJ80" s="1361"/>
      <c r="DK80" s="1362"/>
      <c r="DL80" s="1361"/>
      <c r="DM80" s="1361"/>
      <c r="DN80" s="1361"/>
      <c r="DO80" s="1361"/>
      <c r="DP80" s="1361"/>
      <c r="DQ80" s="1361"/>
      <c r="DR80" s="1361"/>
      <c r="DS80" s="1361"/>
      <c r="DT80" s="1361"/>
      <c r="DU80" s="1362"/>
      <c r="DV80" s="1360"/>
      <c r="DW80" s="1361"/>
      <c r="DX80" s="1361"/>
      <c r="DY80" s="1361"/>
      <c r="DZ80" s="1361"/>
      <c r="EA80" s="1361"/>
      <c r="EB80" s="1361"/>
      <c r="EC80" s="1361"/>
      <c r="ED80" s="1361"/>
      <c r="EE80" s="1361"/>
      <c r="EF80" s="1361"/>
      <c r="EG80" s="1361"/>
      <c r="EH80" s="1362"/>
      <c r="EI80" s="1360"/>
      <c r="EJ80" s="1361"/>
      <c r="EK80" s="1361"/>
      <c r="EL80" s="1361"/>
      <c r="EM80" s="1361"/>
      <c r="EN80" s="1361"/>
      <c r="EO80" s="1361"/>
      <c r="EP80" s="1361"/>
      <c r="EQ80" s="1361"/>
      <c r="ER80" s="1361"/>
      <c r="ES80" s="1362"/>
      <c r="ET80" s="1495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95"/>
      <c r="EV80" s="1495"/>
      <c r="EW80" s="1495"/>
      <c r="EX80" s="1495"/>
      <c r="EY80" s="1495"/>
      <c r="EZ80" s="1495"/>
      <c r="FA80" s="1495"/>
      <c r="FB80" s="1495"/>
      <c r="FC80" s="1495"/>
      <c r="FD80" s="1514"/>
      <c r="FE80" s="563" t="str">
        <f>'Настройки ТИК'!$C$55</f>
        <v>${code_doc}</v>
      </c>
      <c r="FF80" s="155">
        <v>2</v>
      </c>
      <c r="FG80" s="155" t="str">
        <f>$FF$25</f>
        <v>20--</v>
      </c>
    </row>
    <row r="81" spans="1:163" ht="52.5" customHeight="1" thickBot="1">
      <c r="A81" s="1515" t="s">
        <v>1094</v>
      </c>
      <c r="B81" s="1516"/>
      <c r="C81" s="1516"/>
      <c r="D81" s="1516"/>
      <c r="E81" s="1516"/>
      <c r="F81" s="1516"/>
      <c r="G81" s="1516"/>
      <c r="H81" s="1516"/>
      <c r="I81" s="1516"/>
      <c r="J81" s="1516"/>
      <c r="K81" s="1516"/>
      <c r="L81" s="1516"/>
      <c r="M81" s="1516"/>
      <c r="N81" s="1516"/>
      <c r="O81" s="1516"/>
      <c r="P81" s="1516"/>
      <c r="Q81" s="1516"/>
      <c r="R81" s="1516"/>
      <c r="S81" s="1516"/>
      <c r="T81" s="1516"/>
      <c r="U81" s="1516"/>
      <c r="V81" s="1516"/>
      <c r="W81" s="1516"/>
      <c r="X81" s="1516"/>
      <c r="Y81" s="1516"/>
      <c r="Z81" s="1516"/>
      <c r="AA81" s="1516"/>
      <c r="AB81" s="1516"/>
      <c r="AC81" s="1516"/>
      <c r="AD81" s="1516"/>
      <c r="AE81" s="1517"/>
      <c r="AF81" s="1510" t="s">
        <v>346</v>
      </c>
      <c r="AG81" s="1511"/>
      <c r="AH81" s="1511"/>
      <c r="AI81" s="1511"/>
      <c r="AJ81" s="1511"/>
      <c r="AK81" s="1512"/>
      <c r="AL81" s="1452"/>
      <c r="AM81" s="1453"/>
      <c r="AN81" s="1453"/>
      <c r="AO81" s="1453"/>
      <c r="AP81" s="1453"/>
      <c r="AQ81" s="1453"/>
      <c r="AR81" s="1453"/>
      <c r="AS81" s="1453"/>
      <c r="AT81" s="1453"/>
      <c r="AU81" s="1454"/>
      <c r="AV81" s="1452"/>
      <c r="AW81" s="1453"/>
      <c r="AX81" s="1453"/>
      <c r="AY81" s="1453"/>
      <c r="AZ81" s="1453"/>
      <c r="BA81" s="1453"/>
      <c r="BB81" s="1453"/>
      <c r="BC81" s="1453"/>
      <c r="BD81" s="1453"/>
      <c r="BE81" s="1454"/>
      <c r="BF81" s="1452"/>
      <c r="BG81" s="1453"/>
      <c r="BH81" s="1453"/>
      <c r="BI81" s="1453"/>
      <c r="BJ81" s="1453"/>
      <c r="BK81" s="1453"/>
      <c r="BL81" s="1453"/>
      <c r="BM81" s="1453"/>
      <c r="BN81" s="1453"/>
      <c r="BO81" s="1453"/>
      <c r="BP81" s="1453"/>
      <c r="BQ81" s="1454"/>
      <c r="BR81" s="1452"/>
      <c r="BS81" s="1453"/>
      <c r="BT81" s="1453"/>
      <c r="BU81" s="1453"/>
      <c r="BV81" s="1453"/>
      <c r="BW81" s="1453"/>
      <c r="BX81" s="1453"/>
      <c r="BY81" s="1453"/>
      <c r="BZ81" s="1453"/>
      <c r="CA81" s="1453"/>
      <c r="CB81" s="1454"/>
      <c r="CC81" s="1452"/>
      <c r="CD81" s="1453"/>
      <c r="CE81" s="1453"/>
      <c r="CF81" s="1453"/>
      <c r="CG81" s="1453"/>
      <c r="CH81" s="1453"/>
      <c r="CI81" s="1453"/>
      <c r="CJ81" s="1453"/>
      <c r="CK81" s="1453"/>
      <c r="CL81" s="1453"/>
      <c r="CM81" s="1453"/>
      <c r="CN81" s="1453"/>
      <c r="CO81" s="1454"/>
      <c r="CP81" s="1452"/>
      <c r="CQ81" s="1453"/>
      <c r="CR81" s="1453"/>
      <c r="CS81" s="1453"/>
      <c r="CT81" s="1453"/>
      <c r="CU81" s="1453"/>
      <c r="CV81" s="1453"/>
      <c r="CW81" s="1453"/>
      <c r="CX81" s="1453"/>
      <c r="CY81" s="1453"/>
      <c r="CZ81" s="1454"/>
      <c r="DA81" s="1452"/>
      <c r="DB81" s="1453"/>
      <c r="DC81" s="1453"/>
      <c r="DD81" s="1453"/>
      <c r="DE81" s="1453"/>
      <c r="DF81" s="1453"/>
      <c r="DG81" s="1453"/>
      <c r="DH81" s="1453"/>
      <c r="DI81" s="1453"/>
      <c r="DJ81" s="1453"/>
      <c r="DK81" s="1454"/>
      <c r="DL81" s="1453"/>
      <c r="DM81" s="1453"/>
      <c r="DN81" s="1453"/>
      <c r="DO81" s="1453"/>
      <c r="DP81" s="1453"/>
      <c r="DQ81" s="1453"/>
      <c r="DR81" s="1453"/>
      <c r="DS81" s="1453"/>
      <c r="DT81" s="1453"/>
      <c r="DU81" s="1454"/>
      <c r="DV81" s="1452"/>
      <c r="DW81" s="1453"/>
      <c r="DX81" s="1453"/>
      <c r="DY81" s="1453"/>
      <c r="DZ81" s="1453"/>
      <c r="EA81" s="1453"/>
      <c r="EB81" s="1453"/>
      <c r="EC81" s="1453"/>
      <c r="ED81" s="1453"/>
      <c r="EE81" s="1453"/>
      <c r="EF81" s="1453"/>
      <c r="EG81" s="1453"/>
      <c r="EH81" s="1454"/>
      <c r="EI81" s="1452"/>
      <c r="EJ81" s="1453"/>
      <c r="EK81" s="1453"/>
      <c r="EL81" s="1453"/>
      <c r="EM81" s="1453"/>
      <c r="EN81" s="1453"/>
      <c r="EO81" s="1453"/>
      <c r="EP81" s="1453"/>
      <c r="EQ81" s="1453"/>
      <c r="ER81" s="1453"/>
      <c r="ES81" s="1454"/>
      <c r="ET81" s="1452"/>
      <c r="EU81" s="1453"/>
      <c r="EV81" s="1453"/>
      <c r="EW81" s="1453"/>
      <c r="EX81" s="1453"/>
      <c r="EY81" s="1453"/>
      <c r="EZ81" s="1453"/>
      <c r="FA81" s="1453"/>
      <c r="FB81" s="1453"/>
      <c r="FC81" s="1453"/>
      <c r="FD81" s="1506"/>
    </row>
    <row r="82" spans="1:163" ht="6.75" customHeight="1">
      <c r="A82" s="258"/>
      <c r="B82" s="258"/>
      <c r="C82" s="258"/>
      <c r="D82" s="258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258"/>
      <c r="P82" s="258"/>
      <c r="Q82" s="258"/>
      <c r="R82" s="258"/>
      <c r="S82" s="258"/>
      <c r="T82" s="258"/>
      <c r="U82" s="258"/>
      <c r="V82" s="258"/>
      <c r="W82" s="258"/>
      <c r="X82" s="258"/>
      <c r="Y82" s="258"/>
      <c r="Z82" s="258"/>
      <c r="AA82" s="258"/>
      <c r="AB82" s="258"/>
      <c r="AC82" s="258"/>
      <c r="AD82" s="258"/>
      <c r="AE82" s="258"/>
      <c r="AF82" s="259"/>
      <c r="AG82" s="259"/>
      <c r="AH82" s="259"/>
      <c r="AI82" s="259"/>
      <c r="AJ82" s="259"/>
      <c r="AK82" s="259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60"/>
      <c r="BA82" s="260"/>
      <c r="BB82" s="260"/>
      <c r="BC82" s="260"/>
      <c r="BD82" s="260"/>
      <c r="BE82" s="260"/>
      <c r="BF82" s="260"/>
      <c r="BG82" s="260"/>
      <c r="BH82" s="260"/>
      <c r="BI82" s="260"/>
      <c r="BJ82" s="260"/>
      <c r="BK82" s="260"/>
      <c r="BL82" s="260"/>
      <c r="BM82" s="260"/>
      <c r="BN82" s="260"/>
      <c r="BO82" s="260"/>
      <c r="BP82" s="260"/>
      <c r="BQ82" s="260"/>
      <c r="BR82" s="260"/>
      <c r="BS82" s="260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0"/>
      <c r="CJ82" s="260"/>
      <c r="CK82" s="260"/>
      <c r="CL82" s="260"/>
      <c r="CM82" s="260"/>
      <c r="CN82" s="260"/>
      <c r="CO82" s="260"/>
      <c r="CP82" s="260"/>
      <c r="CQ82" s="260"/>
      <c r="CR82" s="260"/>
      <c r="CS82" s="260"/>
      <c r="CT82" s="260"/>
      <c r="CU82" s="260"/>
      <c r="CV82" s="260"/>
      <c r="CW82" s="260"/>
      <c r="CX82" s="260"/>
      <c r="CY82" s="260"/>
      <c r="CZ82" s="260"/>
      <c r="DA82" s="260"/>
      <c r="DB82" s="260"/>
      <c r="DC82" s="260"/>
      <c r="DD82" s="260"/>
      <c r="DE82" s="260"/>
      <c r="DF82" s="260"/>
      <c r="DG82" s="260"/>
      <c r="DH82" s="260"/>
      <c r="DI82" s="260"/>
      <c r="DJ82" s="260"/>
      <c r="DK82" s="260"/>
      <c r="DL82" s="260"/>
      <c r="DM82" s="260"/>
      <c r="DN82" s="260"/>
      <c r="DO82" s="260"/>
      <c r="DP82" s="260"/>
      <c r="DQ82" s="260"/>
      <c r="DR82" s="260"/>
      <c r="DS82" s="260"/>
      <c r="DT82" s="260"/>
      <c r="DU82" s="260"/>
      <c r="DV82" s="260"/>
      <c r="DW82" s="260"/>
      <c r="DX82" s="260"/>
      <c r="DY82" s="260"/>
      <c r="DZ82" s="260"/>
      <c r="EA82" s="260"/>
      <c r="EB82" s="260"/>
      <c r="EC82" s="260"/>
      <c r="ED82" s="260"/>
      <c r="EE82" s="260"/>
      <c r="EF82" s="260"/>
      <c r="EG82" s="260"/>
      <c r="EH82" s="260"/>
      <c r="EI82" s="260"/>
      <c r="EJ82" s="260"/>
      <c r="EK82" s="260"/>
      <c r="EL82" s="260"/>
      <c r="EM82" s="260"/>
      <c r="EN82" s="260"/>
      <c r="EO82" s="260"/>
      <c r="EP82" s="260"/>
      <c r="EQ82" s="260"/>
      <c r="ER82" s="260"/>
      <c r="ES82" s="260"/>
      <c r="ET82" s="260"/>
      <c r="EU82" s="260"/>
      <c r="EV82" s="260"/>
      <c r="EW82" s="260"/>
      <c r="EX82" s="260"/>
      <c r="EY82" s="260"/>
      <c r="EZ82" s="260"/>
      <c r="FA82" s="260"/>
      <c r="FB82" s="260"/>
      <c r="FC82" s="260"/>
      <c r="FD82" s="260"/>
    </row>
    <row r="83" spans="1:163">
      <c r="A83" s="256"/>
      <c r="B83" s="256"/>
      <c r="C83" s="256"/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  <c r="O83" s="256"/>
      <c r="P83" s="256"/>
      <c r="Q83" s="256"/>
      <c r="R83" s="256"/>
      <c r="S83" s="256"/>
      <c r="T83" s="256"/>
      <c r="U83" s="256"/>
      <c r="V83" s="256"/>
      <c r="W83" s="256"/>
      <c r="X83" s="256"/>
      <c r="Y83" s="256"/>
      <c r="Z83" s="256"/>
      <c r="AA83" s="256"/>
      <c r="AB83" s="256"/>
      <c r="AC83" s="256"/>
      <c r="AD83" s="256"/>
      <c r="AE83" s="256"/>
      <c r="AF83" s="256"/>
      <c r="AG83" s="256"/>
      <c r="AH83" s="256"/>
      <c r="AI83" s="256"/>
      <c r="AJ83" s="256"/>
      <c r="AK83" s="256"/>
      <c r="AL83" s="256"/>
      <c r="AM83" s="256"/>
      <c r="AN83" s="256"/>
      <c r="AO83" s="256"/>
      <c r="AP83" s="256"/>
      <c r="AQ83" s="256"/>
      <c r="AR83" s="256"/>
      <c r="AS83" s="256"/>
      <c r="AT83" s="256"/>
      <c r="AU83" s="256"/>
      <c r="AV83" s="256"/>
      <c r="AW83" s="256"/>
      <c r="AX83" s="256"/>
      <c r="AY83" s="256"/>
      <c r="AZ83" s="256"/>
      <c r="BA83" s="256"/>
      <c r="BB83" s="256"/>
      <c r="BC83" s="256"/>
      <c r="BD83" s="256"/>
      <c r="BE83" s="256"/>
      <c r="BF83" s="256"/>
      <c r="BG83" s="256"/>
      <c r="BH83" s="256"/>
      <c r="BI83" s="256"/>
      <c r="BJ83" s="256"/>
      <c r="BK83" s="256"/>
      <c r="BL83" s="256"/>
      <c r="BM83" s="256"/>
      <c r="BN83" s="256"/>
      <c r="BO83" s="256"/>
      <c r="BP83" s="256"/>
      <c r="BQ83" s="256"/>
      <c r="BR83" s="256"/>
      <c r="BS83" s="256"/>
      <c r="BT83" s="256"/>
      <c r="BU83" s="256"/>
      <c r="BV83" s="256"/>
      <c r="BW83" s="256"/>
      <c r="BX83" s="256"/>
      <c r="BY83" s="256"/>
      <c r="BZ83" s="256"/>
      <c r="CA83" s="256"/>
      <c r="CB83" s="256"/>
      <c r="CC83" s="256"/>
      <c r="CD83" s="256"/>
      <c r="CE83" s="256"/>
      <c r="CF83" s="256"/>
      <c r="CG83" s="256"/>
      <c r="CH83" s="256"/>
      <c r="CI83" s="256"/>
      <c r="CJ83" s="256"/>
      <c r="CK83" s="256"/>
      <c r="CL83" s="256"/>
      <c r="CM83" s="256"/>
      <c r="CN83" s="256"/>
      <c r="CO83" s="256"/>
      <c r="CP83" s="256"/>
      <c r="CQ83" s="256"/>
      <c r="CR83" s="256"/>
      <c r="CS83" s="256"/>
      <c r="CT83" s="256"/>
      <c r="CU83" s="256"/>
      <c r="CV83" s="256"/>
      <c r="CW83" s="256"/>
      <c r="CX83" s="256"/>
      <c r="CY83" s="256"/>
      <c r="CZ83" s="256"/>
      <c r="DA83" s="256"/>
      <c r="DB83" s="256"/>
      <c r="DC83" s="256"/>
      <c r="DD83" s="256"/>
      <c r="DE83" s="256"/>
      <c r="DF83" s="256"/>
      <c r="DG83" s="256"/>
      <c r="DH83" s="256"/>
      <c r="DI83" s="256"/>
      <c r="DJ83" s="256"/>
      <c r="DK83" s="256"/>
      <c r="DL83" s="256"/>
      <c r="DM83" s="256"/>
      <c r="DN83" s="256"/>
      <c r="DO83" s="256"/>
      <c r="DP83" s="256"/>
      <c r="DQ83" s="256"/>
      <c r="DR83" s="256"/>
      <c r="DS83" s="256"/>
      <c r="DT83" s="256"/>
      <c r="DU83" s="256"/>
      <c r="DV83" s="256"/>
      <c r="DW83" s="256"/>
      <c r="DX83" s="256"/>
      <c r="DY83" s="256"/>
      <c r="DZ83" s="256"/>
      <c r="EA83" s="256"/>
      <c r="EB83" s="256"/>
      <c r="EC83" s="256"/>
      <c r="ED83" s="256"/>
      <c r="EE83" s="256"/>
      <c r="EF83" s="256"/>
      <c r="EG83" s="256"/>
      <c r="EH83" s="256"/>
      <c r="EI83" s="256"/>
      <c r="EJ83" s="256"/>
      <c r="EK83" s="256"/>
      <c r="EL83" s="256"/>
      <c r="EM83" s="256"/>
      <c r="EN83" s="256"/>
      <c r="EO83" s="256"/>
      <c r="EP83" s="256"/>
      <c r="EQ83" s="256"/>
      <c r="ER83" s="256"/>
      <c r="ES83" s="256"/>
      <c r="ET83" s="256"/>
      <c r="EU83" s="256"/>
      <c r="EV83" s="256"/>
      <c r="EW83" s="256"/>
      <c r="EX83" s="256"/>
      <c r="EY83" s="256"/>
      <c r="EZ83" s="256"/>
      <c r="FA83" s="256"/>
      <c r="FB83" s="256"/>
      <c r="FC83" s="256"/>
      <c r="FD83" s="254" t="s">
        <v>347</v>
      </c>
    </row>
    <row r="84" spans="1:163" ht="7.5" customHeight="1">
      <c r="A84" s="256"/>
      <c r="B84" s="256"/>
      <c r="C84" s="256"/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  <c r="AA84" s="256"/>
      <c r="AB84" s="256"/>
      <c r="AC84" s="256"/>
      <c r="AD84" s="256"/>
      <c r="AE84" s="256"/>
      <c r="AF84" s="256"/>
      <c r="AG84" s="256"/>
      <c r="AH84" s="256"/>
      <c r="AI84" s="256"/>
      <c r="AJ84" s="256"/>
      <c r="AK84" s="256"/>
      <c r="AL84" s="256"/>
      <c r="AM84" s="256"/>
      <c r="AN84" s="256"/>
      <c r="AO84" s="256"/>
      <c r="AP84" s="256"/>
      <c r="AQ84" s="256"/>
      <c r="AR84" s="256"/>
      <c r="AS84" s="256"/>
      <c r="AT84" s="256"/>
      <c r="AU84" s="256"/>
      <c r="AV84" s="256"/>
      <c r="AW84" s="256"/>
      <c r="AX84" s="256"/>
      <c r="AY84" s="256"/>
      <c r="AZ84" s="256"/>
      <c r="BA84" s="256"/>
      <c r="BB84" s="256"/>
      <c r="BC84" s="256"/>
      <c r="BD84" s="256"/>
      <c r="BE84" s="256"/>
      <c r="BF84" s="256"/>
      <c r="BG84" s="256"/>
      <c r="BH84" s="256"/>
      <c r="BI84" s="256"/>
      <c r="BJ84" s="256"/>
      <c r="BK84" s="256"/>
      <c r="BL84" s="256"/>
      <c r="BM84" s="256"/>
      <c r="BN84" s="256"/>
      <c r="BO84" s="256"/>
      <c r="BP84" s="256"/>
      <c r="BQ84" s="256"/>
      <c r="BR84" s="256"/>
      <c r="BS84" s="256"/>
      <c r="BT84" s="256"/>
      <c r="BU84" s="256"/>
      <c r="BV84" s="256"/>
      <c r="BW84" s="256"/>
      <c r="BX84" s="256"/>
      <c r="BY84" s="256"/>
      <c r="BZ84" s="256"/>
      <c r="CA84" s="256"/>
      <c r="CB84" s="256"/>
      <c r="CC84" s="256"/>
      <c r="CD84" s="256"/>
      <c r="CE84" s="256"/>
      <c r="CF84" s="256"/>
      <c r="CG84" s="256"/>
      <c r="CH84" s="256"/>
      <c r="CI84" s="256"/>
      <c r="CJ84" s="256"/>
      <c r="CK84" s="256"/>
      <c r="CL84" s="256"/>
      <c r="CM84" s="256"/>
      <c r="CN84" s="256"/>
      <c r="CO84" s="256"/>
      <c r="CP84" s="256"/>
      <c r="CQ84" s="256"/>
      <c r="CR84" s="256"/>
      <c r="CS84" s="256"/>
      <c r="CT84" s="256"/>
      <c r="CU84" s="256"/>
      <c r="CV84" s="256"/>
      <c r="CW84" s="256"/>
      <c r="CX84" s="256"/>
      <c r="CY84" s="256"/>
      <c r="CZ84" s="256"/>
      <c r="DA84" s="256"/>
      <c r="DB84" s="256"/>
      <c r="DC84" s="256"/>
      <c r="DD84" s="256"/>
      <c r="DE84" s="256"/>
      <c r="DF84" s="256"/>
      <c r="DG84" s="256"/>
      <c r="DH84" s="256"/>
      <c r="DI84" s="256"/>
      <c r="DJ84" s="256"/>
      <c r="DK84" s="256"/>
      <c r="DL84" s="256"/>
      <c r="DM84" s="256"/>
      <c r="DN84" s="256"/>
      <c r="DO84" s="256"/>
      <c r="DP84" s="256"/>
      <c r="DQ84" s="256"/>
      <c r="DR84" s="256"/>
      <c r="DS84" s="256"/>
      <c r="DT84" s="256"/>
      <c r="DU84" s="256"/>
      <c r="DV84" s="256"/>
      <c r="DW84" s="256"/>
      <c r="DX84" s="256"/>
      <c r="DY84" s="256"/>
      <c r="DZ84" s="256"/>
      <c r="EA84" s="256"/>
      <c r="EB84" s="256"/>
      <c r="EC84" s="256"/>
      <c r="ED84" s="256"/>
      <c r="EE84" s="256"/>
      <c r="EF84" s="256"/>
      <c r="EG84" s="256"/>
      <c r="EH84" s="256"/>
      <c r="EI84" s="256"/>
      <c r="EJ84" s="256"/>
      <c r="EK84" s="256"/>
      <c r="EL84" s="256"/>
      <c r="EM84" s="256"/>
      <c r="EN84" s="256"/>
      <c r="EO84" s="256"/>
      <c r="EP84" s="256"/>
      <c r="EQ84" s="256"/>
      <c r="ER84" s="256"/>
      <c r="ES84" s="256"/>
      <c r="ET84" s="256"/>
      <c r="EU84" s="256"/>
      <c r="EV84" s="256"/>
      <c r="EW84" s="256"/>
      <c r="EX84" s="256"/>
      <c r="EY84" s="256"/>
      <c r="EZ84" s="256"/>
      <c r="FA84" s="256"/>
      <c r="FB84" s="256"/>
      <c r="FC84" s="256"/>
      <c r="FD84" s="256"/>
    </row>
    <row r="85" spans="1:163">
      <c r="A85" s="1443" t="s">
        <v>197</v>
      </c>
      <c r="B85" s="1444"/>
      <c r="C85" s="1444"/>
      <c r="D85" s="1444"/>
      <c r="E85" s="1444"/>
      <c r="F85" s="1444"/>
      <c r="G85" s="1444"/>
      <c r="H85" s="1444"/>
      <c r="I85" s="1444"/>
      <c r="J85" s="1444"/>
      <c r="K85" s="1444"/>
      <c r="L85" s="1444"/>
      <c r="M85" s="1444"/>
      <c r="N85" s="1444"/>
      <c r="O85" s="1444"/>
      <c r="P85" s="1444"/>
      <c r="Q85" s="1444"/>
      <c r="R85" s="1444"/>
      <c r="S85" s="1444"/>
      <c r="T85" s="1444"/>
      <c r="U85" s="1444"/>
      <c r="V85" s="1444"/>
      <c r="W85" s="1444"/>
      <c r="X85" s="1444"/>
      <c r="Y85" s="1444"/>
      <c r="Z85" s="1444"/>
      <c r="AA85" s="1444"/>
      <c r="AB85" s="1444"/>
      <c r="AC85" s="1444"/>
      <c r="AD85" s="1444"/>
      <c r="AE85" s="1445"/>
      <c r="AF85" s="1443" t="s">
        <v>288</v>
      </c>
      <c r="AG85" s="1444"/>
      <c r="AH85" s="1444"/>
      <c r="AI85" s="1444"/>
      <c r="AJ85" s="1444"/>
      <c r="AK85" s="1445"/>
      <c r="AL85" s="1443" t="s">
        <v>304</v>
      </c>
      <c r="AM85" s="1444"/>
      <c r="AN85" s="1444"/>
      <c r="AO85" s="1444"/>
      <c r="AP85" s="1444"/>
      <c r="AQ85" s="1444"/>
      <c r="AR85" s="1444"/>
      <c r="AS85" s="1444"/>
      <c r="AT85" s="1444"/>
      <c r="AU85" s="1445"/>
      <c r="AV85" s="1458" t="s">
        <v>305</v>
      </c>
      <c r="AW85" s="1459"/>
      <c r="AX85" s="1459"/>
      <c r="AY85" s="1459"/>
      <c r="AZ85" s="1459"/>
      <c r="BA85" s="1459"/>
      <c r="BB85" s="1459"/>
      <c r="BC85" s="1459"/>
      <c r="BD85" s="1459"/>
      <c r="BE85" s="1459"/>
      <c r="BF85" s="1459"/>
      <c r="BG85" s="1459"/>
      <c r="BH85" s="1459"/>
      <c r="BI85" s="1459"/>
      <c r="BJ85" s="1459"/>
      <c r="BK85" s="1459"/>
      <c r="BL85" s="1459"/>
      <c r="BM85" s="1459"/>
      <c r="BN85" s="1459"/>
      <c r="BO85" s="1459"/>
      <c r="BP85" s="1459"/>
      <c r="BQ85" s="1459"/>
      <c r="BR85" s="1459"/>
      <c r="BS85" s="1459"/>
      <c r="BT85" s="1459"/>
      <c r="BU85" s="1459"/>
      <c r="BV85" s="1459"/>
      <c r="BW85" s="1459"/>
      <c r="BX85" s="1459"/>
      <c r="BY85" s="1459"/>
      <c r="BZ85" s="1459"/>
      <c r="CA85" s="1459"/>
      <c r="CB85" s="1459"/>
      <c r="CC85" s="1459"/>
      <c r="CD85" s="1459"/>
      <c r="CE85" s="1459"/>
      <c r="CF85" s="1459"/>
      <c r="CG85" s="1459"/>
      <c r="CH85" s="1459"/>
      <c r="CI85" s="1459"/>
      <c r="CJ85" s="1459"/>
      <c r="CK85" s="1459"/>
      <c r="CL85" s="1459"/>
      <c r="CM85" s="1459"/>
      <c r="CN85" s="1459"/>
      <c r="CO85" s="1459"/>
      <c r="CP85" s="1459"/>
      <c r="CQ85" s="1459"/>
      <c r="CR85" s="1459"/>
      <c r="CS85" s="1459"/>
      <c r="CT85" s="1459"/>
      <c r="CU85" s="1459"/>
      <c r="CV85" s="1459"/>
      <c r="CW85" s="1459"/>
      <c r="CX85" s="1459"/>
      <c r="CY85" s="1459"/>
      <c r="CZ85" s="1459"/>
      <c r="DA85" s="1459"/>
      <c r="DB85" s="1459"/>
      <c r="DC85" s="1459"/>
      <c r="DD85" s="1459"/>
      <c r="DE85" s="1459"/>
      <c r="DF85" s="1459"/>
      <c r="DG85" s="1459"/>
      <c r="DH85" s="1459"/>
      <c r="DI85" s="1459"/>
      <c r="DJ85" s="1459"/>
      <c r="DK85" s="1459"/>
      <c r="DL85" s="1459"/>
      <c r="DM85" s="1459"/>
      <c r="DN85" s="1459"/>
      <c r="DO85" s="1459"/>
      <c r="DP85" s="1459"/>
      <c r="DQ85" s="1459"/>
      <c r="DR85" s="1459"/>
      <c r="DS85" s="1459"/>
      <c r="DT85" s="1459"/>
      <c r="DU85" s="1459"/>
      <c r="DV85" s="1459"/>
      <c r="DW85" s="1459"/>
      <c r="DX85" s="1459"/>
      <c r="DY85" s="1459"/>
      <c r="DZ85" s="1459"/>
      <c r="EA85" s="1459"/>
      <c r="EB85" s="1459"/>
      <c r="EC85" s="1459"/>
      <c r="ED85" s="1459"/>
      <c r="EE85" s="1459"/>
      <c r="EF85" s="1459"/>
      <c r="EG85" s="1459"/>
      <c r="EH85" s="1459"/>
      <c r="EI85" s="1459"/>
      <c r="EJ85" s="1459"/>
      <c r="EK85" s="1459"/>
      <c r="EL85" s="1459"/>
      <c r="EM85" s="1459"/>
      <c r="EN85" s="1459"/>
      <c r="EO85" s="1459"/>
      <c r="EP85" s="1459"/>
      <c r="EQ85" s="1459"/>
      <c r="ER85" s="1459"/>
      <c r="ES85" s="1459"/>
      <c r="ET85" s="1459"/>
      <c r="EU85" s="1459"/>
      <c r="EV85" s="1459"/>
      <c r="EW85" s="1459"/>
      <c r="EX85" s="1459"/>
      <c r="EY85" s="1459"/>
      <c r="EZ85" s="1459"/>
      <c r="FA85" s="1459"/>
      <c r="FB85" s="1459"/>
      <c r="FC85" s="1459"/>
      <c r="FD85" s="1460"/>
    </row>
    <row r="86" spans="1:163" ht="21" customHeight="1">
      <c r="A86" s="1446"/>
      <c r="B86" s="1447"/>
      <c r="C86" s="1447"/>
      <c r="D86" s="1447"/>
      <c r="E86" s="1447"/>
      <c r="F86" s="1447"/>
      <c r="G86" s="1447"/>
      <c r="H86" s="1447"/>
      <c r="I86" s="1447"/>
      <c r="J86" s="1447"/>
      <c r="K86" s="1447"/>
      <c r="L86" s="1447"/>
      <c r="M86" s="1447"/>
      <c r="N86" s="1447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7"/>
      <c r="Z86" s="1447"/>
      <c r="AA86" s="1447"/>
      <c r="AB86" s="1447"/>
      <c r="AC86" s="1447"/>
      <c r="AD86" s="1447"/>
      <c r="AE86" s="1448"/>
      <c r="AF86" s="1446"/>
      <c r="AG86" s="1447"/>
      <c r="AH86" s="1447"/>
      <c r="AI86" s="1447"/>
      <c r="AJ86" s="1447"/>
      <c r="AK86" s="1448"/>
      <c r="AL86" s="1446"/>
      <c r="AM86" s="1447"/>
      <c r="AN86" s="1447"/>
      <c r="AO86" s="1447"/>
      <c r="AP86" s="1447"/>
      <c r="AQ86" s="1447"/>
      <c r="AR86" s="1447"/>
      <c r="AS86" s="1447"/>
      <c r="AT86" s="1447"/>
      <c r="AU86" s="1448"/>
      <c r="AV86" s="1458" t="s">
        <v>306</v>
      </c>
      <c r="AW86" s="1459"/>
      <c r="AX86" s="1459"/>
      <c r="AY86" s="1459"/>
      <c r="AZ86" s="1459"/>
      <c r="BA86" s="1459"/>
      <c r="BB86" s="1459"/>
      <c r="BC86" s="1459"/>
      <c r="BD86" s="1459"/>
      <c r="BE86" s="1459"/>
      <c r="BF86" s="1459"/>
      <c r="BG86" s="1459"/>
      <c r="BH86" s="1459"/>
      <c r="BI86" s="1459"/>
      <c r="BJ86" s="1459"/>
      <c r="BK86" s="1459"/>
      <c r="BL86" s="1459"/>
      <c r="BM86" s="1459"/>
      <c r="BN86" s="1459"/>
      <c r="BO86" s="1459"/>
      <c r="BP86" s="1459"/>
      <c r="BQ86" s="1459"/>
      <c r="BR86" s="1459"/>
      <c r="BS86" s="1459"/>
      <c r="BT86" s="1459"/>
      <c r="BU86" s="1459"/>
      <c r="BV86" s="1459"/>
      <c r="BW86" s="1459"/>
      <c r="BX86" s="1459"/>
      <c r="BY86" s="1459"/>
      <c r="BZ86" s="1459"/>
      <c r="CA86" s="1459"/>
      <c r="CB86" s="1459"/>
      <c r="CC86" s="1459"/>
      <c r="CD86" s="1459"/>
      <c r="CE86" s="1459"/>
      <c r="CF86" s="1459"/>
      <c r="CG86" s="1459"/>
      <c r="CH86" s="1459"/>
      <c r="CI86" s="1459"/>
      <c r="CJ86" s="1459"/>
      <c r="CK86" s="1459"/>
      <c r="CL86" s="1459"/>
      <c r="CM86" s="1459"/>
      <c r="CN86" s="1459"/>
      <c r="CO86" s="1459"/>
      <c r="CP86" s="1459"/>
      <c r="CQ86" s="1459"/>
      <c r="CR86" s="1459"/>
      <c r="CS86" s="1459"/>
      <c r="CT86" s="1459"/>
      <c r="CU86" s="1459"/>
      <c r="CV86" s="1459"/>
      <c r="CW86" s="1459"/>
      <c r="CX86" s="1459"/>
      <c r="CY86" s="1459"/>
      <c r="CZ86" s="1460"/>
      <c r="DA86" s="1443" t="s">
        <v>307</v>
      </c>
      <c r="DB86" s="1444"/>
      <c r="DC86" s="1444"/>
      <c r="DD86" s="1444"/>
      <c r="DE86" s="1444"/>
      <c r="DF86" s="1444"/>
      <c r="DG86" s="1444"/>
      <c r="DH86" s="1444"/>
      <c r="DI86" s="1444"/>
      <c r="DJ86" s="1444"/>
      <c r="DK86" s="1445"/>
      <c r="DL86" s="1458" t="s">
        <v>475</v>
      </c>
      <c r="DM86" s="1459"/>
      <c r="DN86" s="1459"/>
      <c r="DO86" s="1459"/>
      <c r="DP86" s="1459"/>
      <c r="DQ86" s="1459"/>
      <c r="DR86" s="1459"/>
      <c r="DS86" s="1459"/>
      <c r="DT86" s="1459"/>
      <c r="DU86" s="1459"/>
      <c r="DV86" s="1459"/>
      <c r="DW86" s="1459"/>
      <c r="DX86" s="1459"/>
      <c r="DY86" s="1459"/>
      <c r="DZ86" s="1459"/>
      <c r="EA86" s="1459"/>
      <c r="EB86" s="1459"/>
      <c r="EC86" s="1459"/>
      <c r="ED86" s="1459"/>
      <c r="EE86" s="1459"/>
      <c r="EF86" s="1459"/>
      <c r="EG86" s="1459"/>
      <c r="EH86" s="1459"/>
      <c r="EI86" s="1459"/>
      <c r="EJ86" s="1459"/>
      <c r="EK86" s="1459"/>
      <c r="EL86" s="1459"/>
      <c r="EM86" s="1459"/>
      <c r="EN86" s="1459"/>
      <c r="EO86" s="1459"/>
      <c r="EP86" s="1459"/>
      <c r="EQ86" s="1459"/>
      <c r="ER86" s="1459"/>
      <c r="ES86" s="1460"/>
      <c r="ET86" s="1443" t="s">
        <v>479</v>
      </c>
      <c r="EU86" s="1444"/>
      <c r="EV86" s="1444"/>
      <c r="EW86" s="1444"/>
      <c r="EX86" s="1444"/>
      <c r="EY86" s="1444"/>
      <c r="EZ86" s="1444"/>
      <c r="FA86" s="1444"/>
      <c r="FB86" s="1444"/>
      <c r="FC86" s="1444"/>
      <c r="FD86" s="1445"/>
    </row>
    <row r="87" spans="1:163">
      <c r="A87" s="1446"/>
      <c r="B87" s="1447"/>
      <c r="C87" s="1447"/>
      <c r="D87" s="1447"/>
      <c r="E87" s="1447"/>
      <c r="F87" s="1447"/>
      <c r="G87" s="1447"/>
      <c r="H87" s="1447"/>
      <c r="I87" s="1447"/>
      <c r="J87" s="1447"/>
      <c r="K87" s="1447"/>
      <c r="L87" s="1447"/>
      <c r="M87" s="1447"/>
      <c r="N87" s="1447"/>
      <c r="O87" s="1447"/>
      <c r="P87" s="1447"/>
      <c r="Q87" s="1447"/>
      <c r="R87" s="1447"/>
      <c r="S87" s="1447"/>
      <c r="T87" s="1447"/>
      <c r="U87" s="1447"/>
      <c r="V87" s="1447"/>
      <c r="W87" s="1447"/>
      <c r="X87" s="1447"/>
      <c r="Y87" s="1447"/>
      <c r="Z87" s="1447"/>
      <c r="AA87" s="1447"/>
      <c r="AB87" s="1447"/>
      <c r="AC87" s="1447"/>
      <c r="AD87" s="1447"/>
      <c r="AE87" s="1448"/>
      <c r="AF87" s="1446"/>
      <c r="AG87" s="1447"/>
      <c r="AH87" s="1447"/>
      <c r="AI87" s="1447"/>
      <c r="AJ87" s="1447"/>
      <c r="AK87" s="1448"/>
      <c r="AL87" s="1446"/>
      <c r="AM87" s="1447"/>
      <c r="AN87" s="1447"/>
      <c r="AO87" s="1447"/>
      <c r="AP87" s="1447"/>
      <c r="AQ87" s="1447"/>
      <c r="AR87" s="1447"/>
      <c r="AS87" s="1447"/>
      <c r="AT87" s="1447"/>
      <c r="AU87" s="1448"/>
      <c r="AV87" s="1443" t="s">
        <v>308</v>
      </c>
      <c r="AW87" s="1444"/>
      <c r="AX87" s="1444"/>
      <c r="AY87" s="1444"/>
      <c r="AZ87" s="1444"/>
      <c r="BA87" s="1444"/>
      <c r="BB87" s="1444"/>
      <c r="BC87" s="1444"/>
      <c r="BD87" s="1444"/>
      <c r="BE87" s="1445"/>
      <c r="BF87" s="1458" t="s">
        <v>309</v>
      </c>
      <c r="BG87" s="1459"/>
      <c r="BH87" s="1459"/>
      <c r="BI87" s="1459"/>
      <c r="BJ87" s="1459"/>
      <c r="BK87" s="1459"/>
      <c r="BL87" s="1459"/>
      <c r="BM87" s="1459"/>
      <c r="BN87" s="1459"/>
      <c r="BO87" s="1459"/>
      <c r="BP87" s="1459"/>
      <c r="BQ87" s="1459"/>
      <c r="BR87" s="1459"/>
      <c r="BS87" s="1459"/>
      <c r="BT87" s="1459"/>
      <c r="BU87" s="1459"/>
      <c r="BV87" s="1459"/>
      <c r="BW87" s="1459"/>
      <c r="BX87" s="1459"/>
      <c r="BY87" s="1459"/>
      <c r="BZ87" s="1459"/>
      <c r="CA87" s="1459"/>
      <c r="CB87" s="1459"/>
      <c r="CC87" s="1459"/>
      <c r="CD87" s="1459"/>
      <c r="CE87" s="1459"/>
      <c r="CF87" s="1459"/>
      <c r="CG87" s="1459"/>
      <c r="CH87" s="1459"/>
      <c r="CI87" s="1459"/>
      <c r="CJ87" s="1459"/>
      <c r="CK87" s="1459"/>
      <c r="CL87" s="1459"/>
      <c r="CM87" s="1459"/>
      <c r="CN87" s="1459"/>
      <c r="CO87" s="1459"/>
      <c r="CP87" s="1459"/>
      <c r="CQ87" s="1459"/>
      <c r="CR87" s="1459"/>
      <c r="CS87" s="1459"/>
      <c r="CT87" s="1459"/>
      <c r="CU87" s="1459"/>
      <c r="CV87" s="1459"/>
      <c r="CW87" s="1459"/>
      <c r="CX87" s="1459"/>
      <c r="CY87" s="1459"/>
      <c r="CZ87" s="1460"/>
      <c r="DA87" s="1446"/>
      <c r="DB87" s="1447"/>
      <c r="DC87" s="1447"/>
      <c r="DD87" s="1447"/>
      <c r="DE87" s="1447"/>
      <c r="DF87" s="1447"/>
      <c r="DG87" s="1447"/>
      <c r="DH87" s="1447"/>
      <c r="DI87" s="1447"/>
      <c r="DJ87" s="1447"/>
      <c r="DK87" s="1448"/>
      <c r="DL87" s="1443" t="s">
        <v>308</v>
      </c>
      <c r="DM87" s="1444"/>
      <c r="DN87" s="1444"/>
      <c r="DO87" s="1444"/>
      <c r="DP87" s="1444"/>
      <c r="DQ87" s="1444"/>
      <c r="DR87" s="1444"/>
      <c r="DS87" s="1444"/>
      <c r="DT87" s="1444"/>
      <c r="DU87" s="1445"/>
      <c r="DV87" s="1459" t="s">
        <v>309</v>
      </c>
      <c r="DW87" s="1459"/>
      <c r="DX87" s="1459"/>
      <c r="DY87" s="1459"/>
      <c r="DZ87" s="1459"/>
      <c r="EA87" s="1459"/>
      <c r="EB87" s="1459"/>
      <c r="EC87" s="1459"/>
      <c r="ED87" s="1459"/>
      <c r="EE87" s="1459"/>
      <c r="EF87" s="1459"/>
      <c r="EG87" s="1459"/>
      <c r="EH87" s="1459"/>
      <c r="EI87" s="1459"/>
      <c r="EJ87" s="1459"/>
      <c r="EK87" s="1459"/>
      <c r="EL87" s="1459"/>
      <c r="EM87" s="1459"/>
      <c r="EN87" s="1459"/>
      <c r="EO87" s="1459"/>
      <c r="EP87" s="1459"/>
      <c r="EQ87" s="1459"/>
      <c r="ER87" s="1459"/>
      <c r="ES87" s="1460"/>
      <c r="ET87" s="1446"/>
      <c r="EU87" s="1447"/>
      <c r="EV87" s="1447"/>
      <c r="EW87" s="1447"/>
      <c r="EX87" s="1447"/>
      <c r="EY87" s="1447"/>
      <c r="EZ87" s="1447"/>
      <c r="FA87" s="1447"/>
      <c r="FB87" s="1447"/>
      <c r="FC87" s="1447"/>
      <c r="FD87" s="1448"/>
    </row>
    <row r="88" spans="1:163" ht="67.5" customHeight="1">
      <c r="A88" s="1449"/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  <c r="L88" s="1450"/>
      <c r="M88" s="1450"/>
      <c r="N88" s="1450"/>
      <c r="O88" s="1450"/>
      <c r="P88" s="1450"/>
      <c r="Q88" s="1450"/>
      <c r="R88" s="1450"/>
      <c r="S88" s="1450"/>
      <c r="T88" s="1450"/>
      <c r="U88" s="1450"/>
      <c r="V88" s="1450"/>
      <c r="W88" s="1450"/>
      <c r="X88" s="1450"/>
      <c r="Y88" s="1450"/>
      <c r="Z88" s="1450"/>
      <c r="AA88" s="1450"/>
      <c r="AB88" s="1450"/>
      <c r="AC88" s="1450"/>
      <c r="AD88" s="1450"/>
      <c r="AE88" s="1451"/>
      <c r="AF88" s="1449"/>
      <c r="AG88" s="1450"/>
      <c r="AH88" s="1450"/>
      <c r="AI88" s="1450"/>
      <c r="AJ88" s="1450"/>
      <c r="AK88" s="1451"/>
      <c r="AL88" s="1449"/>
      <c r="AM88" s="1450"/>
      <c r="AN88" s="1450"/>
      <c r="AO88" s="1450"/>
      <c r="AP88" s="1450"/>
      <c r="AQ88" s="1450"/>
      <c r="AR88" s="1450"/>
      <c r="AS88" s="1450"/>
      <c r="AT88" s="1450"/>
      <c r="AU88" s="1451"/>
      <c r="AV88" s="1449"/>
      <c r="AW88" s="1450"/>
      <c r="AX88" s="1450"/>
      <c r="AY88" s="1450"/>
      <c r="AZ88" s="1450"/>
      <c r="BA88" s="1450"/>
      <c r="BB88" s="1450"/>
      <c r="BC88" s="1450"/>
      <c r="BD88" s="1450"/>
      <c r="BE88" s="1451"/>
      <c r="BF88" s="1458" t="s">
        <v>310</v>
      </c>
      <c r="BG88" s="1459"/>
      <c r="BH88" s="1459"/>
      <c r="BI88" s="1459"/>
      <c r="BJ88" s="1459"/>
      <c r="BK88" s="1459"/>
      <c r="BL88" s="1459"/>
      <c r="BM88" s="1459"/>
      <c r="BN88" s="1459"/>
      <c r="BO88" s="1459"/>
      <c r="BP88" s="1459"/>
      <c r="BQ88" s="1460"/>
      <c r="BR88" s="1458" t="s">
        <v>311</v>
      </c>
      <c r="BS88" s="1459"/>
      <c r="BT88" s="1459"/>
      <c r="BU88" s="1459"/>
      <c r="BV88" s="1459"/>
      <c r="BW88" s="1459"/>
      <c r="BX88" s="1459"/>
      <c r="BY88" s="1459"/>
      <c r="BZ88" s="1459"/>
      <c r="CA88" s="1459"/>
      <c r="CB88" s="1460"/>
      <c r="CC88" s="1458" t="s">
        <v>476</v>
      </c>
      <c r="CD88" s="1459"/>
      <c r="CE88" s="1459"/>
      <c r="CF88" s="1459"/>
      <c r="CG88" s="1459"/>
      <c r="CH88" s="1459"/>
      <c r="CI88" s="1459"/>
      <c r="CJ88" s="1459"/>
      <c r="CK88" s="1459"/>
      <c r="CL88" s="1459"/>
      <c r="CM88" s="1459"/>
      <c r="CN88" s="1459"/>
      <c r="CO88" s="1460"/>
      <c r="CP88" s="1458" t="s">
        <v>477</v>
      </c>
      <c r="CQ88" s="1459"/>
      <c r="CR88" s="1459"/>
      <c r="CS88" s="1459"/>
      <c r="CT88" s="1459"/>
      <c r="CU88" s="1459"/>
      <c r="CV88" s="1459"/>
      <c r="CW88" s="1459"/>
      <c r="CX88" s="1459"/>
      <c r="CY88" s="1459"/>
      <c r="CZ88" s="1460"/>
      <c r="DA88" s="1449"/>
      <c r="DB88" s="1450"/>
      <c r="DC88" s="1450"/>
      <c r="DD88" s="1450"/>
      <c r="DE88" s="1450"/>
      <c r="DF88" s="1450"/>
      <c r="DG88" s="1450"/>
      <c r="DH88" s="1450"/>
      <c r="DI88" s="1450"/>
      <c r="DJ88" s="1450"/>
      <c r="DK88" s="1451"/>
      <c r="DL88" s="1449"/>
      <c r="DM88" s="1450"/>
      <c r="DN88" s="1450"/>
      <c r="DO88" s="1450"/>
      <c r="DP88" s="1450"/>
      <c r="DQ88" s="1450"/>
      <c r="DR88" s="1450"/>
      <c r="DS88" s="1450"/>
      <c r="DT88" s="1450"/>
      <c r="DU88" s="1451"/>
      <c r="DV88" s="1458" t="s">
        <v>478</v>
      </c>
      <c r="DW88" s="1459"/>
      <c r="DX88" s="1459"/>
      <c r="DY88" s="1459"/>
      <c r="DZ88" s="1459"/>
      <c r="EA88" s="1459"/>
      <c r="EB88" s="1459"/>
      <c r="EC88" s="1459"/>
      <c r="ED88" s="1459"/>
      <c r="EE88" s="1459"/>
      <c r="EF88" s="1459"/>
      <c r="EG88" s="1459"/>
      <c r="EH88" s="1460"/>
      <c r="EI88" s="1458" t="s">
        <v>477</v>
      </c>
      <c r="EJ88" s="1459"/>
      <c r="EK88" s="1459"/>
      <c r="EL88" s="1459"/>
      <c r="EM88" s="1459"/>
      <c r="EN88" s="1459"/>
      <c r="EO88" s="1459"/>
      <c r="EP88" s="1459"/>
      <c r="EQ88" s="1459"/>
      <c r="ER88" s="1459"/>
      <c r="ES88" s="1460"/>
      <c r="ET88" s="1449"/>
      <c r="EU88" s="1450"/>
      <c r="EV88" s="1450"/>
      <c r="EW88" s="1450"/>
      <c r="EX88" s="1450"/>
      <c r="EY88" s="1450"/>
      <c r="EZ88" s="1450"/>
      <c r="FA88" s="1450"/>
      <c r="FB88" s="1450"/>
      <c r="FC88" s="1450"/>
      <c r="FD88" s="1451"/>
    </row>
    <row r="89" spans="1:163" ht="16.5" thickBot="1">
      <c r="A89" s="1470" t="s">
        <v>399</v>
      </c>
      <c r="B89" s="1471"/>
      <c r="C89" s="1471"/>
      <c r="D89" s="1471"/>
      <c r="E89" s="1471"/>
      <c r="F89" s="1471"/>
      <c r="G89" s="1471"/>
      <c r="H89" s="1471"/>
      <c r="I89" s="1471"/>
      <c r="J89" s="1471"/>
      <c r="K89" s="1471"/>
      <c r="L89" s="1471"/>
      <c r="M89" s="1471"/>
      <c r="N89" s="1471"/>
      <c r="O89" s="1471"/>
      <c r="P89" s="1471"/>
      <c r="Q89" s="1471"/>
      <c r="R89" s="1471"/>
      <c r="S89" s="1471"/>
      <c r="T89" s="1471"/>
      <c r="U89" s="1471"/>
      <c r="V89" s="1471"/>
      <c r="W89" s="1471"/>
      <c r="X89" s="1471"/>
      <c r="Y89" s="1471"/>
      <c r="Z89" s="1471"/>
      <c r="AA89" s="1471"/>
      <c r="AB89" s="1471"/>
      <c r="AC89" s="1471"/>
      <c r="AD89" s="1471"/>
      <c r="AE89" s="1472"/>
      <c r="AF89" s="1461" t="s">
        <v>400</v>
      </c>
      <c r="AG89" s="1462"/>
      <c r="AH89" s="1462"/>
      <c r="AI89" s="1462"/>
      <c r="AJ89" s="1462"/>
      <c r="AK89" s="1463"/>
      <c r="AL89" s="1503" t="s">
        <v>401</v>
      </c>
      <c r="AM89" s="1504"/>
      <c r="AN89" s="1504"/>
      <c r="AO89" s="1504"/>
      <c r="AP89" s="1504"/>
      <c r="AQ89" s="1504"/>
      <c r="AR89" s="1504"/>
      <c r="AS89" s="1504"/>
      <c r="AT89" s="1504"/>
      <c r="AU89" s="1505"/>
      <c r="AV89" s="1503" t="s">
        <v>402</v>
      </c>
      <c r="AW89" s="1504"/>
      <c r="AX89" s="1504"/>
      <c r="AY89" s="1504"/>
      <c r="AZ89" s="1504"/>
      <c r="BA89" s="1504"/>
      <c r="BB89" s="1504"/>
      <c r="BC89" s="1504"/>
      <c r="BD89" s="1504"/>
      <c r="BE89" s="1505"/>
      <c r="BF89" s="1503" t="s">
        <v>403</v>
      </c>
      <c r="BG89" s="1504"/>
      <c r="BH89" s="1504"/>
      <c r="BI89" s="1504"/>
      <c r="BJ89" s="1504"/>
      <c r="BK89" s="1504"/>
      <c r="BL89" s="1504"/>
      <c r="BM89" s="1504"/>
      <c r="BN89" s="1504"/>
      <c r="BO89" s="1504"/>
      <c r="BP89" s="1504"/>
      <c r="BQ89" s="1505"/>
      <c r="BR89" s="1503" t="s">
        <v>404</v>
      </c>
      <c r="BS89" s="1504"/>
      <c r="BT89" s="1504"/>
      <c r="BU89" s="1504"/>
      <c r="BV89" s="1504"/>
      <c r="BW89" s="1504"/>
      <c r="BX89" s="1504"/>
      <c r="BY89" s="1504"/>
      <c r="BZ89" s="1504"/>
      <c r="CA89" s="1504"/>
      <c r="CB89" s="1505"/>
      <c r="CC89" s="1503" t="s">
        <v>405</v>
      </c>
      <c r="CD89" s="1504"/>
      <c r="CE89" s="1504"/>
      <c r="CF89" s="1504"/>
      <c r="CG89" s="1504"/>
      <c r="CH89" s="1504"/>
      <c r="CI89" s="1504"/>
      <c r="CJ89" s="1504"/>
      <c r="CK89" s="1504"/>
      <c r="CL89" s="1504"/>
      <c r="CM89" s="1504"/>
      <c r="CN89" s="1504"/>
      <c r="CO89" s="1505"/>
      <c r="CP89" s="1503" t="s">
        <v>406</v>
      </c>
      <c r="CQ89" s="1504"/>
      <c r="CR89" s="1504"/>
      <c r="CS89" s="1504"/>
      <c r="CT89" s="1504"/>
      <c r="CU89" s="1504"/>
      <c r="CV89" s="1504"/>
      <c r="CW89" s="1504"/>
      <c r="CX89" s="1504"/>
      <c r="CY89" s="1504"/>
      <c r="CZ89" s="1505"/>
      <c r="DA89" s="1503" t="s">
        <v>407</v>
      </c>
      <c r="DB89" s="1504"/>
      <c r="DC89" s="1504"/>
      <c r="DD89" s="1504"/>
      <c r="DE89" s="1504"/>
      <c r="DF89" s="1504"/>
      <c r="DG89" s="1504"/>
      <c r="DH89" s="1504"/>
      <c r="DI89" s="1504"/>
      <c r="DJ89" s="1504"/>
      <c r="DK89" s="1505"/>
      <c r="DL89" s="1503" t="s">
        <v>408</v>
      </c>
      <c r="DM89" s="1504"/>
      <c r="DN89" s="1504"/>
      <c r="DO89" s="1504"/>
      <c r="DP89" s="1504"/>
      <c r="DQ89" s="1504"/>
      <c r="DR89" s="1504"/>
      <c r="DS89" s="1504"/>
      <c r="DT89" s="1504"/>
      <c r="DU89" s="1505"/>
      <c r="DV89" s="1503" t="s">
        <v>409</v>
      </c>
      <c r="DW89" s="1504"/>
      <c r="DX89" s="1504"/>
      <c r="DY89" s="1504"/>
      <c r="DZ89" s="1504"/>
      <c r="EA89" s="1504"/>
      <c r="EB89" s="1504"/>
      <c r="EC89" s="1504"/>
      <c r="ED89" s="1504"/>
      <c r="EE89" s="1504"/>
      <c r="EF89" s="1504"/>
      <c r="EG89" s="1504"/>
      <c r="EH89" s="1505"/>
      <c r="EI89" s="1503" t="s">
        <v>410</v>
      </c>
      <c r="EJ89" s="1504"/>
      <c r="EK89" s="1504"/>
      <c r="EL89" s="1504"/>
      <c r="EM89" s="1504"/>
      <c r="EN89" s="1504"/>
      <c r="EO89" s="1504"/>
      <c r="EP89" s="1504"/>
      <c r="EQ89" s="1504"/>
      <c r="ER89" s="1504"/>
      <c r="ES89" s="1505"/>
      <c r="ET89" s="1503" t="s">
        <v>411</v>
      </c>
      <c r="EU89" s="1504"/>
      <c r="EV89" s="1504"/>
      <c r="EW89" s="1504"/>
      <c r="EX89" s="1504"/>
      <c r="EY89" s="1504"/>
      <c r="EZ89" s="1504"/>
      <c r="FA89" s="1504"/>
      <c r="FB89" s="1504"/>
      <c r="FC89" s="1504"/>
      <c r="FD89" s="1505"/>
    </row>
    <row r="90" spans="1:163" ht="39.75" customHeight="1">
      <c r="A90" s="1479" t="s">
        <v>348</v>
      </c>
      <c r="B90" s="1480"/>
      <c r="C90" s="1480"/>
      <c r="D90" s="1480"/>
      <c r="E90" s="1480"/>
      <c r="F90" s="1480"/>
      <c r="G90" s="1480"/>
      <c r="H90" s="1480"/>
      <c r="I90" s="1480"/>
      <c r="J90" s="1480"/>
      <c r="K90" s="1480"/>
      <c r="L90" s="1480"/>
      <c r="M90" s="1480"/>
      <c r="N90" s="1480"/>
      <c r="O90" s="1480"/>
      <c r="P90" s="1480"/>
      <c r="Q90" s="1480"/>
      <c r="R90" s="1480"/>
      <c r="S90" s="1480"/>
      <c r="T90" s="1480"/>
      <c r="U90" s="1480"/>
      <c r="V90" s="1480"/>
      <c r="W90" s="1480"/>
      <c r="X90" s="1480"/>
      <c r="Y90" s="1480"/>
      <c r="Z90" s="1480"/>
      <c r="AA90" s="1480"/>
      <c r="AB90" s="1480"/>
      <c r="AC90" s="1480"/>
      <c r="AD90" s="1480"/>
      <c r="AE90" s="1481"/>
      <c r="AF90" s="1482" t="s">
        <v>349</v>
      </c>
      <c r="AG90" s="1483"/>
      <c r="AH90" s="1483"/>
      <c r="AI90" s="1483"/>
      <c r="AJ90" s="1483"/>
      <c r="AK90" s="1484"/>
      <c r="AL90" s="1485">
        <f>ET90</f>
        <v>0</v>
      </c>
      <c r="AM90" s="1486"/>
      <c r="AN90" s="1486"/>
      <c r="AO90" s="1486"/>
      <c r="AP90" s="1486"/>
      <c r="AQ90" s="1486"/>
      <c r="AR90" s="1486"/>
      <c r="AS90" s="1486"/>
      <c r="AT90" s="1486"/>
      <c r="AU90" s="1486"/>
      <c r="AV90" s="1429"/>
      <c r="AW90" s="1430"/>
      <c r="AX90" s="1430"/>
      <c r="AY90" s="1430"/>
      <c r="AZ90" s="1430"/>
      <c r="BA90" s="1430"/>
      <c r="BB90" s="1430"/>
      <c r="BC90" s="1430"/>
      <c r="BD90" s="1430"/>
      <c r="BE90" s="1431"/>
      <c r="BF90" s="1429"/>
      <c r="BG90" s="1430"/>
      <c r="BH90" s="1430"/>
      <c r="BI90" s="1430"/>
      <c r="BJ90" s="1430"/>
      <c r="BK90" s="1430"/>
      <c r="BL90" s="1430"/>
      <c r="BM90" s="1430"/>
      <c r="BN90" s="1430"/>
      <c r="BO90" s="1430"/>
      <c r="BP90" s="1430"/>
      <c r="BQ90" s="1431"/>
      <c r="BR90" s="1429"/>
      <c r="BS90" s="1430"/>
      <c r="BT90" s="1430"/>
      <c r="BU90" s="1430"/>
      <c r="BV90" s="1430"/>
      <c r="BW90" s="1430"/>
      <c r="BX90" s="1430"/>
      <c r="BY90" s="1430"/>
      <c r="BZ90" s="1430"/>
      <c r="CA90" s="1430"/>
      <c r="CB90" s="1431"/>
      <c r="CC90" s="1429"/>
      <c r="CD90" s="1430"/>
      <c r="CE90" s="1430"/>
      <c r="CF90" s="1430"/>
      <c r="CG90" s="1430"/>
      <c r="CH90" s="1430"/>
      <c r="CI90" s="1430"/>
      <c r="CJ90" s="1430"/>
      <c r="CK90" s="1430"/>
      <c r="CL90" s="1430"/>
      <c r="CM90" s="1430"/>
      <c r="CN90" s="1430"/>
      <c r="CO90" s="1431"/>
      <c r="CP90" s="1429"/>
      <c r="CQ90" s="1430"/>
      <c r="CR90" s="1430"/>
      <c r="CS90" s="1430"/>
      <c r="CT90" s="1430"/>
      <c r="CU90" s="1430"/>
      <c r="CV90" s="1430"/>
      <c r="CW90" s="1430"/>
      <c r="CX90" s="1430"/>
      <c r="CY90" s="1430"/>
      <c r="CZ90" s="1431"/>
      <c r="DA90" s="1429"/>
      <c r="DB90" s="1430"/>
      <c r="DC90" s="1430"/>
      <c r="DD90" s="1430"/>
      <c r="DE90" s="1430"/>
      <c r="DF90" s="1430"/>
      <c r="DG90" s="1430"/>
      <c r="DH90" s="1430"/>
      <c r="DI90" s="1430"/>
      <c r="DJ90" s="1430"/>
      <c r="DK90" s="1431"/>
      <c r="DL90" s="1430"/>
      <c r="DM90" s="1430"/>
      <c r="DN90" s="1430"/>
      <c r="DO90" s="1430"/>
      <c r="DP90" s="1430"/>
      <c r="DQ90" s="1430"/>
      <c r="DR90" s="1430"/>
      <c r="DS90" s="1430"/>
      <c r="DT90" s="1430"/>
      <c r="DU90" s="1431"/>
      <c r="DV90" s="1429"/>
      <c r="DW90" s="1430"/>
      <c r="DX90" s="1430"/>
      <c r="DY90" s="1430"/>
      <c r="DZ90" s="1430"/>
      <c r="EA90" s="1430"/>
      <c r="EB90" s="1430"/>
      <c r="EC90" s="1430"/>
      <c r="ED90" s="1430"/>
      <c r="EE90" s="1430"/>
      <c r="EF90" s="1430"/>
      <c r="EG90" s="1430"/>
      <c r="EH90" s="1431"/>
      <c r="EI90" s="1429"/>
      <c r="EJ90" s="1430"/>
      <c r="EK90" s="1430"/>
      <c r="EL90" s="1430"/>
      <c r="EM90" s="1430"/>
      <c r="EN90" s="1430"/>
      <c r="EO90" s="1430"/>
      <c r="EP90" s="1430"/>
      <c r="EQ90" s="1430"/>
      <c r="ER90" s="1430"/>
      <c r="ES90" s="1431"/>
      <c r="ET90" s="1485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86"/>
      <c r="EV90" s="1486"/>
      <c r="EW90" s="1486"/>
      <c r="EX90" s="1486"/>
      <c r="EY90" s="1486"/>
      <c r="EZ90" s="1486"/>
      <c r="FA90" s="1486"/>
      <c r="FB90" s="1486"/>
      <c r="FC90" s="1486"/>
      <c r="FD90" s="1490"/>
      <c r="FE90" s="563" t="str">
        <f>'Настройки ТИК'!$C$55</f>
        <v>${code_doc}</v>
      </c>
      <c r="FF90" s="155">
        <v>2</v>
      </c>
      <c r="FG90" s="155" t="str">
        <f>$FF$25</f>
        <v>20--</v>
      </c>
    </row>
    <row r="91" spans="1:163" ht="30" customHeight="1">
      <c r="A91" s="1479" t="s">
        <v>350</v>
      </c>
      <c r="B91" s="1480"/>
      <c r="C91" s="1480"/>
      <c r="D91" s="1480"/>
      <c r="E91" s="1480"/>
      <c r="F91" s="1480"/>
      <c r="G91" s="1480"/>
      <c r="H91" s="1480"/>
      <c r="I91" s="1480"/>
      <c r="J91" s="1480"/>
      <c r="K91" s="1480"/>
      <c r="L91" s="1480"/>
      <c r="M91" s="1480"/>
      <c r="N91" s="1480"/>
      <c r="O91" s="1480"/>
      <c r="P91" s="1480"/>
      <c r="Q91" s="1480"/>
      <c r="R91" s="1480"/>
      <c r="S91" s="1480"/>
      <c r="T91" s="1480"/>
      <c r="U91" s="1480"/>
      <c r="V91" s="1480"/>
      <c r="W91" s="1480"/>
      <c r="X91" s="1480"/>
      <c r="Y91" s="1480"/>
      <c r="Z91" s="1480"/>
      <c r="AA91" s="1480"/>
      <c r="AB91" s="1480"/>
      <c r="AC91" s="1480"/>
      <c r="AD91" s="1480"/>
      <c r="AE91" s="1481"/>
      <c r="AF91" s="1491" t="s">
        <v>351</v>
      </c>
      <c r="AG91" s="1492"/>
      <c r="AH91" s="1492"/>
      <c r="AI91" s="1492"/>
      <c r="AJ91" s="1492"/>
      <c r="AK91" s="1493"/>
      <c r="AL91" s="1494">
        <f>ET91</f>
        <v>0</v>
      </c>
      <c r="AM91" s="1495"/>
      <c r="AN91" s="1495"/>
      <c r="AO91" s="1495"/>
      <c r="AP91" s="1495"/>
      <c r="AQ91" s="1495"/>
      <c r="AR91" s="1495"/>
      <c r="AS91" s="1495"/>
      <c r="AT91" s="1495"/>
      <c r="AU91" s="1495"/>
      <c r="AV91" s="1360"/>
      <c r="AW91" s="1361"/>
      <c r="AX91" s="1361"/>
      <c r="AY91" s="1361"/>
      <c r="AZ91" s="1361"/>
      <c r="BA91" s="1361"/>
      <c r="BB91" s="1361"/>
      <c r="BC91" s="1361"/>
      <c r="BD91" s="1361"/>
      <c r="BE91" s="1362"/>
      <c r="BF91" s="1360"/>
      <c r="BG91" s="1361"/>
      <c r="BH91" s="1361"/>
      <c r="BI91" s="1361"/>
      <c r="BJ91" s="1361"/>
      <c r="BK91" s="1361"/>
      <c r="BL91" s="1361"/>
      <c r="BM91" s="1361"/>
      <c r="BN91" s="1361"/>
      <c r="BO91" s="1361"/>
      <c r="BP91" s="1361"/>
      <c r="BQ91" s="1362"/>
      <c r="BR91" s="1360"/>
      <c r="BS91" s="1361"/>
      <c r="BT91" s="1361"/>
      <c r="BU91" s="1361"/>
      <c r="BV91" s="1361"/>
      <c r="BW91" s="1361"/>
      <c r="BX91" s="1361"/>
      <c r="BY91" s="1361"/>
      <c r="BZ91" s="1361"/>
      <c r="CA91" s="1361"/>
      <c r="CB91" s="1362"/>
      <c r="CC91" s="1360"/>
      <c r="CD91" s="1361"/>
      <c r="CE91" s="1361"/>
      <c r="CF91" s="1361"/>
      <c r="CG91" s="1361"/>
      <c r="CH91" s="1361"/>
      <c r="CI91" s="1361"/>
      <c r="CJ91" s="1361"/>
      <c r="CK91" s="1361"/>
      <c r="CL91" s="1361"/>
      <c r="CM91" s="1361"/>
      <c r="CN91" s="1361"/>
      <c r="CO91" s="1362"/>
      <c r="CP91" s="1360"/>
      <c r="CQ91" s="1361"/>
      <c r="CR91" s="1361"/>
      <c r="CS91" s="1361"/>
      <c r="CT91" s="1361"/>
      <c r="CU91" s="1361"/>
      <c r="CV91" s="1361"/>
      <c r="CW91" s="1361"/>
      <c r="CX91" s="1361"/>
      <c r="CY91" s="1361"/>
      <c r="CZ91" s="1362"/>
      <c r="DA91" s="1360"/>
      <c r="DB91" s="1361"/>
      <c r="DC91" s="1361"/>
      <c r="DD91" s="1361"/>
      <c r="DE91" s="1361"/>
      <c r="DF91" s="1361"/>
      <c r="DG91" s="1361"/>
      <c r="DH91" s="1361"/>
      <c r="DI91" s="1361"/>
      <c r="DJ91" s="1361"/>
      <c r="DK91" s="1362"/>
      <c r="DL91" s="1361"/>
      <c r="DM91" s="1361"/>
      <c r="DN91" s="1361"/>
      <c r="DO91" s="1361"/>
      <c r="DP91" s="1361"/>
      <c r="DQ91" s="1361"/>
      <c r="DR91" s="1361"/>
      <c r="DS91" s="1361"/>
      <c r="DT91" s="1361"/>
      <c r="DU91" s="1362"/>
      <c r="DV91" s="1360"/>
      <c r="DW91" s="1361"/>
      <c r="DX91" s="1361"/>
      <c r="DY91" s="1361"/>
      <c r="DZ91" s="1361"/>
      <c r="EA91" s="1361"/>
      <c r="EB91" s="1361"/>
      <c r="EC91" s="1361"/>
      <c r="ED91" s="1361"/>
      <c r="EE91" s="1361"/>
      <c r="EF91" s="1361"/>
      <c r="EG91" s="1361"/>
      <c r="EH91" s="1362"/>
      <c r="EI91" s="1360"/>
      <c r="EJ91" s="1361"/>
      <c r="EK91" s="1361"/>
      <c r="EL91" s="1361"/>
      <c r="EM91" s="1361"/>
      <c r="EN91" s="1361"/>
      <c r="EO91" s="1361"/>
      <c r="EP91" s="1361"/>
      <c r="EQ91" s="1361"/>
      <c r="ER91" s="1361"/>
      <c r="ES91" s="1362"/>
      <c r="ET91" s="149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95"/>
      <c r="EV91" s="1495"/>
      <c r="EW91" s="1495"/>
      <c r="EX91" s="1495"/>
      <c r="EY91" s="1495"/>
      <c r="EZ91" s="1495"/>
      <c r="FA91" s="1495"/>
      <c r="FB91" s="1495"/>
      <c r="FC91" s="1495"/>
      <c r="FD91" s="1514"/>
      <c r="FE91" s="563" t="str">
        <f>'Настройки ТИК'!$C$55</f>
        <v>${code_doc}</v>
      </c>
      <c r="FF91" s="155">
        <v>2</v>
      </c>
      <c r="FG91" s="155" t="str">
        <f>$FF$25</f>
        <v>20--</v>
      </c>
    </row>
    <row r="92" spans="1:163" ht="24" customHeight="1">
      <c r="A92" s="1479" t="s">
        <v>352</v>
      </c>
      <c r="B92" s="1480"/>
      <c r="C92" s="1480"/>
      <c r="D92" s="1480"/>
      <c r="E92" s="1480"/>
      <c r="F92" s="1480"/>
      <c r="G92" s="1480"/>
      <c r="H92" s="1480"/>
      <c r="I92" s="1480"/>
      <c r="J92" s="1480"/>
      <c r="K92" s="1480"/>
      <c r="L92" s="1480"/>
      <c r="M92" s="1480"/>
      <c r="N92" s="1480"/>
      <c r="O92" s="1480"/>
      <c r="P92" s="1480"/>
      <c r="Q92" s="1480"/>
      <c r="R92" s="1480"/>
      <c r="S92" s="1480"/>
      <c r="T92" s="1480"/>
      <c r="U92" s="1480"/>
      <c r="V92" s="1480"/>
      <c r="W92" s="1480"/>
      <c r="X92" s="1480"/>
      <c r="Y92" s="1480"/>
      <c r="Z92" s="1480"/>
      <c r="AA92" s="1480"/>
      <c r="AB92" s="1480"/>
      <c r="AC92" s="1480"/>
      <c r="AD92" s="1480"/>
      <c r="AE92" s="1481"/>
      <c r="AF92" s="1491" t="s">
        <v>353</v>
      </c>
      <c r="AG92" s="1492"/>
      <c r="AH92" s="1492"/>
      <c r="AI92" s="1492"/>
      <c r="AJ92" s="1492"/>
      <c r="AK92" s="1493"/>
      <c r="AL92" s="1360"/>
      <c r="AM92" s="1361"/>
      <c r="AN92" s="1361"/>
      <c r="AO92" s="1361"/>
      <c r="AP92" s="1361"/>
      <c r="AQ92" s="1361"/>
      <c r="AR92" s="1361"/>
      <c r="AS92" s="1361"/>
      <c r="AT92" s="1361"/>
      <c r="AU92" s="1362"/>
      <c r="AV92" s="1360"/>
      <c r="AW92" s="1361"/>
      <c r="AX92" s="1361"/>
      <c r="AY92" s="1361"/>
      <c r="AZ92" s="1361"/>
      <c r="BA92" s="1361"/>
      <c r="BB92" s="1361"/>
      <c r="BC92" s="1361"/>
      <c r="BD92" s="1361"/>
      <c r="BE92" s="1362"/>
      <c r="BF92" s="1360"/>
      <c r="BG92" s="1361"/>
      <c r="BH92" s="1361"/>
      <c r="BI92" s="1361"/>
      <c r="BJ92" s="1361"/>
      <c r="BK92" s="1361"/>
      <c r="BL92" s="1361"/>
      <c r="BM92" s="1361"/>
      <c r="BN92" s="1361"/>
      <c r="BO92" s="1361"/>
      <c r="BP92" s="1361"/>
      <c r="BQ92" s="1362"/>
      <c r="BR92" s="1360"/>
      <c r="BS92" s="1361"/>
      <c r="BT92" s="1361"/>
      <c r="BU92" s="1361"/>
      <c r="BV92" s="1361"/>
      <c r="BW92" s="1361"/>
      <c r="BX92" s="1361"/>
      <c r="BY92" s="1361"/>
      <c r="BZ92" s="1361"/>
      <c r="CA92" s="1361"/>
      <c r="CB92" s="1362"/>
      <c r="CC92" s="1360"/>
      <c r="CD92" s="1361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2"/>
      <c r="CP92" s="1360"/>
      <c r="CQ92" s="1361"/>
      <c r="CR92" s="1361"/>
      <c r="CS92" s="1361"/>
      <c r="CT92" s="1361"/>
      <c r="CU92" s="1361"/>
      <c r="CV92" s="1361"/>
      <c r="CW92" s="1361"/>
      <c r="CX92" s="1361"/>
      <c r="CY92" s="1361"/>
      <c r="CZ92" s="1362"/>
      <c r="DA92" s="1360"/>
      <c r="DB92" s="1361"/>
      <c r="DC92" s="1361"/>
      <c r="DD92" s="1361"/>
      <c r="DE92" s="1361"/>
      <c r="DF92" s="1361"/>
      <c r="DG92" s="1361"/>
      <c r="DH92" s="1361"/>
      <c r="DI92" s="1361"/>
      <c r="DJ92" s="1361"/>
      <c r="DK92" s="1362"/>
      <c r="DL92" s="1361"/>
      <c r="DM92" s="1361"/>
      <c r="DN92" s="1361"/>
      <c r="DO92" s="1361"/>
      <c r="DP92" s="1361"/>
      <c r="DQ92" s="1361"/>
      <c r="DR92" s="1361"/>
      <c r="DS92" s="1361"/>
      <c r="DT92" s="1361"/>
      <c r="DU92" s="1362"/>
      <c r="DV92" s="1360"/>
      <c r="DW92" s="1361"/>
      <c r="DX92" s="1361"/>
      <c r="DY92" s="1361"/>
      <c r="DZ92" s="1361"/>
      <c r="EA92" s="1361"/>
      <c r="EB92" s="1361"/>
      <c r="EC92" s="1361"/>
      <c r="ED92" s="1361"/>
      <c r="EE92" s="1361"/>
      <c r="EF92" s="1361"/>
      <c r="EG92" s="1361"/>
      <c r="EH92" s="1362"/>
      <c r="EI92" s="1360"/>
      <c r="EJ92" s="1361"/>
      <c r="EK92" s="1361"/>
      <c r="EL92" s="1361"/>
      <c r="EM92" s="1361"/>
      <c r="EN92" s="1361"/>
      <c r="EO92" s="1361"/>
      <c r="EP92" s="1361"/>
      <c r="EQ92" s="1361"/>
      <c r="ER92" s="1361"/>
      <c r="ES92" s="1362"/>
      <c r="ET92" s="1360"/>
      <c r="EU92" s="1361"/>
      <c r="EV92" s="1361"/>
      <c r="EW92" s="1361"/>
      <c r="EX92" s="1361"/>
      <c r="EY92" s="1361"/>
      <c r="EZ92" s="1361"/>
      <c r="FA92" s="1361"/>
      <c r="FB92" s="1361"/>
      <c r="FC92" s="1361"/>
      <c r="FD92" s="1496"/>
    </row>
    <row r="93" spans="1:163" ht="45.75" customHeight="1">
      <c r="A93" s="1479" t="s">
        <v>354</v>
      </c>
      <c r="B93" s="1480"/>
      <c r="C93" s="1480"/>
      <c r="D93" s="1480"/>
      <c r="E93" s="1480"/>
      <c r="F93" s="1480"/>
      <c r="G93" s="1480"/>
      <c r="H93" s="1480"/>
      <c r="I93" s="1480"/>
      <c r="J93" s="1480"/>
      <c r="K93" s="1480"/>
      <c r="L93" s="1480"/>
      <c r="M93" s="1480"/>
      <c r="N93" s="1480"/>
      <c r="O93" s="1480"/>
      <c r="P93" s="1480"/>
      <c r="Q93" s="1480"/>
      <c r="R93" s="1480"/>
      <c r="S93" s="1480"/>
      <c r="T93" s="1480"/>
      <c r="U93" s="1480"/>
      <c r="V93" s="1480"/>
      <c r="W93" s="1480"/>
      <c r="X93" s="1480"/>
      <c r="Y93" s="1480"/>
      <c r="Z93" s="1480"/>
      <c r="AA93" s="1480"/>
      <c r="AB93" s="1480"/>
      <c r="AC93" s="1480"/>
      <c r="AD93" s="1480"/>
      <c r="AE93" s="1481"/>
      <c r="AF93" s="1491" t="s">
        <v>355</v>
      </c>
      <c r="AG93" s="1492"/>
      <c r="AH93" s="1492"/>
      <c r="AI93" s="1492"/>
      <c r="AJ93" s="1492"/>
      <c r="AK93" s="1493"/>
      <c r="AL93" s="1494">
        <f>ET93</f>
        <v>0</v>
      </c>
      <c r="AM93" s="1495"/>
      <c r="AN93" s="1495"/>
      <c r="AO93" s="1495"/>
      <c r="AP93" s="1495"/>
      <c r="AQ93" s="1495"/>
      <c r="AR93" s="1495"/>
      <c r="AS93" s="1495"/>
      <c r="AT93" s="1495"/>
      <c r="AU93" s="1495"/>
      <c r="AV93" s="1360"/>
      <c r="AW93" s="1361"/>
      <c r="AX93" s="1361"/>
      <c r="AY93" s="1361"/>
      <c r="AZ93" s="1361"/>
      <c r="BA93" s="1361"/>
      <c r="BB93" s="1361"/>
      <c r="BC93" s="1361"/>
      <c r="BD93" s="1361"/>
      <c r="BE93" s="1362"/>
      <c r="BF93" s="1360"/>
      <c r="BG93" s="1361"/>
      <c r="BH93" s="1361"/>
      <c r="BI93" s="1361"/>
      <c r="BJ93" s="1361"/>
      <c r="BK93" s="1361"/>
      <c r="BL93" s="1361"/>
      <c r="BM93" s="1361"/>
      <c r="BN93" s="1361"/>
      <c r="BO93" s="1361"/>
      <c r="BP93" s="1361"/>
      <c r="BQ93" s="1362"/>
      <c r="BR93" s="1360"/>
      <c r="BS93" s="1361"/>
      <c r="BT93" s="1361"/>
      <c r="BU93" s="1361"/>
      <c r="BV93" s="1361"/>
      <c r="BW93" s="1361"/>
      <c r="BX93" s="1361"/>
      <c r="BY93" s="1361"/>
      <c r="BZ93" s="1361"/>
      <c r="CA93" s="1361"/>
      <c r="CB93" s="1362"/>
      <c r="CC93" s="1360"/>
      <c r="CD93" s="1361"/>
      <c r="CE93" s="1361"/>
      <c r="CF93" s="1361"/>
      <c r="CG93" s="1361"/>
      <c r="CH93" s="1361"/>
      <c r="CI93" s="1361"/>
      <c r="CJ93" s="1361"/>
      <c r="CK93" s="1361"/>
      <c r="CL93" s="1361"/>
      <c r="CM93" s="1361"/>
      <c r="CN93" s="1361"/>
      <c r="CO93" s="1362"/>
      <c r="CP93" s="1360"/>
      <c r="CQ93" s="1361"/>
      <c r="CR93" s="1361"/>
      <c r="CS93" s="1361"/>
      <c r="CT93" s="1361"/>
      <c r="CU93" s="1361"/>
      <c r="CV93" s="1361"/>
      <c r="CW93" s="1361"/>
      <c r="CX93" s="1361"/>
      <c r="CY93" s="1361"/>
      <c r="CZ93" s="1362"/>
      <c r="DA93" s="1360"/>
      <c r="DB93" s="1361"/>
      <c r="DC93" s="1361"/>
      <c r="DD93" s="1361"/>
      <c r="DE93" s="1361"/>
      <c r="DF93" s="1361"/>
      <c r="DG93" s="1361"/>
      <c r="DH93" s="1361"/>
      <c r="DI93" s="1361"/>
      <c r="DJ93" s="1361"/>
      <c r="DK93" s="1362"/>
      <c r="DL93" s="1361"/>
      <c r="DM93" s="1361"/>
      <c r="DN93" s="1361"/>
      <c r="DO93" s="1361"/>
      <c r="DP93" s="1361"/>
      <c r="DQ93" s="1361"/>
      <c r="DR93" s="1361"/>
      <c r="DS93" s="1361"/>
      <c r="DT93" s="1361"/>
      <c r="DU93" s="1362"/>
      <c r="DV93" s="1360"/>
      <c r="DW93" s="1361"/>
      <c r="DX93" s="1361"/>
      <c r="DY93" s="1361"/>
      <c r="DZ93" s="1361"/>
      <c r="EA93" s="1361"/>
      <c r="EB93" s="1361"/>
      <c r="EC93" s="1361"/>
      <c r="ED93" s="1361"/>
      <c r="EE93" s="1361"/>
      <c r="EF93" s="1361"/>
      <c r="EG93" s="1361"/>
      <c r="EH93" s="1362"/>
      <c r="EI93" s="1360"/>
      <c r="EJ93" s="1361"/>
      <c r="EK93" s="1361"/>
      <c r="EL93" s="1361"/>
      <c r="EM93" s="1361"/>
      <c r="EN93" s="1361"/>
      <c r="EO93" s="1361"/>
      <c r="EP93" s="1361"/>
      <c r="EQ93" s="1361"/>
      <c r="ER93" s="1361"/>
      <c r="ES93" s="1362"/>
      <c r="ET93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95"/>
      <c r="EV93" s="1495"/>
      <c r="EW93" s="1495"/>
      <c r="EX93" s="1495"/>
      <c r="EY93" s="1495"/>
      <c r="EZ93" s="1495"/>
      <c r="FA93" s="1495"/>
      <c r="FB93" s="1495"/>
      <c r="FC93" s="1495"/>
      <c r="FD93" s="1514"/>
      <c r="FE93" s="563" t="str">
        <f>'Настройки ТИК'!$C$55</f>
        <v>${code_doc}</v>
      </c>
      <c r="FF93" s="155">
        <v>2</v>
      </c>
      <c r="FG93" s="155" t="str">
        <f>$FF$25</f>
        <v>20--</v>
      </c>
    </row>
    <row r="94" spans="1:163" ht="39" customHeight="1">
      <c r="A94" s="1479" t="s">
        <v>1097</v>
      </c>
      <c r="B94" s="1480"/>
      <c r="C94" s="1480"/>
      <c r="D94" s="1480"/>
      <c r="E94" s="1480"/>
      <c r="F94" s="1480"/>
      <c r="G94" s="1480"/>
      <c r="H94" s="1480"/>
      <c r="I94" s="1480"/>
      <c r="J94" s="1480"/>
      <c r="K94" s="1480"/>
      <c r="L94" s="1480"/>
      <c r="M94" s="1480"/>
      <c r="N94" s="1480"/>
      <c r="O94" s="1480"/>
      <c r="P94" s="1480"/>
      <c r="Q94" s="1480"/>
      <c r="R94" s="1480"/>
      <c r="S94" s="1480"/>
      <c r="T94" s="1480"/>
      <c r="U94" s="1480"/>
      <c r="V94" s="1480"/>
      <c r="W94" s="1480"/>
      <c r="X94" s="1480"/>
      <c r="Y94" s="1480"/>
      <c r="Z94" s="1480"/>
      <c r="AA94" s="1480"/>
      <c r="AB94" s="1480"/>
      <c r="AC94" s="1480"/>
      <c r="AD94" s="1480"/>
      <c r="AE94" s="1481"/>
      <c r="AF94" s="1474" t="s">
        <v>356</v>
      </c>
      <c r="AG94" s="1475"/>
      <c r="AH94" s="1475"/>
      <c r="AI94" s="1475"/>
      <c r="AJ94" s="1475"/>
      <c r="AK94" s="1476"/>
      <c r="AL94" s="1477">
        <f>ET94</f>
        <v>0</v>
      </c>
      <c r="AM94" s="1478"/>
      <c r="AN94" s="1478"/>
      <c r="AO94" s="1478"/>
      <c r="AP94" s="1478"/>
      <c r="AQ94" s="1478"/>
      <c r="AR94" s="1478"/>
      <c r="AS94" s="1478"/>
      <c r="AT94" s="1478"/>
      <c r="AU94" s="1518"/>
      <c r="AV94" s="1416"/>
      <c r="AW94" s="1417"/>
      <c r="AX94" s="1417"/>
      <c r="AY94" s="1417"/>
      <c r="AZ94" s="1417"/>
      <c r="BA94" s="1417"/>
      <c r="BB94" s="1417"/>
      <c r="BC94" s="1417"/>
      <c r="BD94" s="1417"/>
      <c r="BE94" s="1418"/>
      <c r="BF94" s="1416"/>
      <c r="BG94" s="1417"/>
      <c r="BH94" s="1417"/>
      <c r="BI94" s="1417"/>
      <c r="BJ94" s="1417"/>
      <c r="BK94" s="1417"/>
      <c r="BL94" s="1417"/>
      <c r="BM94" s="1417"/>
      <c r="BN94" s="1417"/>
      <c r="BO94" s="1417"/>
      <c r="BP94" s="1417"/>
      <c r="BQ94" s="1418"/>
      <c r="BR94" s="1416"/>
      <c r="BS94" s="1417"/>
      <c r="BT94" s="1417"/>
      <c r="BU94" s="1417"/>
      <c r="BV94" s="1417"/>
      <c r="BW94" s="1417"/>
      <c r="BX94" s="1417"/>
      <c r="BY94" s="1417"/>
      <c r="BZ94" s="1417"/>
      <c r="CA94" s="1417"/>
      <c r="CB94" s="1418"/>
      <c r="CC94" s="1416"/>
      <c r="CD94" s="1417"/>
      <c r="CE94" s="1417"/>
      <c r="CF94" s="1417"/>
      <c r="CG94" s="1417"/>
      <c r="CH94" s="1417"/>
      <c r="CI94" s="1417"/>
      <c r="CJ94" s="1417"/>
      <c r="CK94" s="1417"/>
      <c r="CL94" s="1417"/>
      <c r="CM94" s="1417"/>
      <c r="CN94" s="1417"/>
      <c r="CO94" s="1418"/>
      <c r="CP94" s="1416"/>
      <c r="CQ94" s="1417"/>
      <c r="CR94" s="1417"/>
      <c r="CS94" s="1417"/>
      <c r="CT94" s="1417"/>
      <c r="CU94" s="1417"/>
      <c r="CV94" s="1417"/>
      <c r="CW94" s="1417"/>
      <c r="CX94" s="1417"/>
      <c r="CY94" s="1417"/>
      <c r="CZ94" s="1418"/>
      <c r="DA94" s="1416"/>
      <c r="DB94" s="1417"/>
      <c r="DC94" s="1417"/>
      <c r="DD94" s="1417"/>
      <c r="DE94" s="1417"/>
      <c r="DF94" s="1417"/>
      <c r="DG94" s="1417"/>
      <c r="DH94" s="1417"/>
      <c r="DI94" s="1417"/>
      <c r="DJ94" s="1417"/>
      <c r="DK94" s="1418"/>
      <c r="DL94" s="1417"/>
      <c r="DM94" s="1417"/>
      <c r="DN94" s="1417"/>
      <c r="DO94" s="1417"/>
      <c r="DP94" s="1417"/>
      <c r="DQ94" s="1417"/>
      <c r="DR94" s="1417"/>
      <c r="DS94" s="1417"/>
      <c r="DT94" s="1417"/>
      <c r="DU94" s="1418"/>
      <c r="DV94" s="1416"/>
      <c r="DW94" s="1417"/>
      <c r="DX94" s="1417"/>
      <c r="DY94" s="1417"/>
      <c r="DZ94" s="1417"/>
      <c r="EA94" s="1417"/>
      <c r="EB94" s="1417"/>
      <c r="EC94" s="1417"/>
      <c r="ED94" s="1417"/>
      <c r="EE94" s="1417"/>
      <c r="EF94" s="1417"/>
      <c r="EG94" s="1417"/>
      <c r="EH94" s="1418"/>
      <c r="EI94" s="1416"/>
      <c r="EJ94" s="1417"/>
      <c r="EK94" s="1417"/>
      <c r="EL94" s="1417"/>
      <c r="EM94" s="1417"/>
      <c r="EN94" s="1417"/>
      <c r="EO94" s="1417"/>
      <c r="EP94" s="1417"/>
      <c r="EQ94" s="1417"/>
      <c r="ER94" s="1417"/>
      <c r="ES94" s="1418"/>
      <c r="ET94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95"/>
      <c r="EV94" s="1495"/>
      <c r="EW94" s="1495"/>
      <c r="EX94" s="1495"/>
      <c r="EY94" s="1495"/>
      <c r="EZ94" s="1495"/>
      <c r="FA94" s="1495"/>
      <c r="FB94" s="1495"/>
      <c r="FC94" s="1495"/>
      <c r="FD94" s="1514"/>
      <c r="FE94" s="563" t="str">
        <f>'Настройки ТИК'!$C$55</f>
        <v>${code_doc}</v>
      </c>
      <c r="FF94" s="155">
        <v>2</v>
      </c>
      <c r="FG94" s="155" t="str">
        <f>$FF$25</f>
        <v>20--</v>
      </c>
    </row>
    <row r="95" spans="1:163" ht="27" customHeight="1">
      <c r="A95" s="1479" t="s">
        <v>264</v>
      </c>
      <c r="B95" s="1480"/>
      <c r="C95" s="1480"/>
      <c r="D95" s="1480"/>
      <c r="E95" s="1480"/>
      <c r="F95" s="1480"/>
      <c r="G95" s="1480"/>
      <c r="H95" s="1480"/>
      <c r="I95" s="1480"/>
      <c r="J95" s="1480"/>
      <c r="K95" s="1480"/>
      <c r="L95" s="1480"/>
      <c r="M95" s="1480"/>
      <c r="N95" s="1480"/>
      <c r="O95" s="1480"/>
      <c r="P95" s="1480"/>
      <c r="Q95" s="1480"/>
      <c r="R95" s="1480"/>
      <c r="S95" s="1480"/>
      <c r="T95" s="1480"/>
      <c r="U95" s="1480"/>
      <c r="V95" s="1480"/>
      <c r="W95" s="1480"/>
      <c r="X95" s="1480"/>
      <c r="Y95" s="1480"/>
      <c r="Z95" s="1480"/>
      <c r="AA95" s="1480"/>
      <c r="AB95" s="1480"/>
      <c r="AC95" s="1480"/>
      <c r="AD95" s="1480"/>
      <c r="AE95" s="1481"/>
      <c r="AF95" s="1491" t="s">
        <v>357</v>
      </c>
      <c r="AG95" s="1492"/>
      <c r="AH95" s="1492"/>
      <c r="AI95" s="1492"/>
      <c r="AJ95" s="1492"/>
      <c r="AK95" s="1493"/>
      <c r="AL95" s="1494">
        <f>ET95</f>
        <v>0</v>
      </c>
      <c r="AM95" s="1495"/>
      <c r="AN95" s="1495"/>
      <c r="AO95" s="1495"/>
      <c r="AP95" s="1495"/>
      <c r="AQ95" s="1495"/>
      <c r="AR95" s="1495"/>
      <c r="AS95" s="1495"/>
      <c r="AT95" s="1495"/>
      <c r="AU95" s="1495"/>
      <c r="AV95" s="1360"/>
      <c r="AW95" s="1361"/>
      <c r="AX95" s="1361"/>
      <c r="AY95" s="1361"/>
      <c r="AZ95" s="1361"/>
      <c r="BA95" s="1361"/>
      <c r="BB95" s="1361"/>
      <c r="BC95" s="1361"/>
      <c r="BD95" s="1361"/>
      <c r="BE95" s="1362"/>
      <c r="BF95" s="1360"/>
      <c r="BG95" s="1361"/>
      <c r="BH95" s="1361"/>
      <c r="BI95" s="1361"/>
      <c r="BJ95" s="1361"/>
      <c r="BK95" s="1361"/>
      <c r="BL95" s="1361"/>
      <c r="BM95" s="1361"/>
      <c r="BN95" s="1361"/>
      <c r="BO95" s="1361"/>
      <c r="BP95" s="1361"/>
      <c r="BQ95" s="1362"/>
      <c r="BR95" s="1360"/>
      <c r="BS95" s="1361"/>
      <c r="BT95" s="1361"/>
      <c r="BU95" s="1361"/>
      <c r="BV95" s="1361"/>
      <c r="BW95" s="1361"/>
      <c r="BX95" s="1361"/>
      <c r="BY95" s="1361"/>
      <c r="BZ95" s="1361"/>
      <c r="CA95" s="1361"/>
      <c r="CB95" s="1362"/>
      <c r="CC95" s="1360"/>
      <c r="CD95" s="1361"/>
      <c r="CE95" s="1361"/>
      <c r="CF95" s="1361"/>
      <c r="CG95" s="1361"/>
      <c r="CH95" s="1361"/>
      <c r="CI95" s="1361"/>
      <c r="CJ95" s="1361"/>
      <c r="CK95" s="1361"/>
      <c r="CL95" s="1361"/>
      <c r="CM95" s="1361"/>
      <c r="CN95" s="1361"/>
      <c r="CO95" s="1362"/>
      <c r="CP95" s="1360"/>
      <c r="CQ95" s="1361"/>
      <c r="CR95" s="1361"/>
      <c r="CS95" s="1361"/>
      <c r="CT95" s="1361"/>
      <c r="CU95" s="1361"/>
      <c r="CV95" s="1361"/>
      <c r="CW95" s="1361"/>
      <c r="CX95" s="1361"/>
      <c r="CY95" s="1361"/>
      <c r="CZ95" s="1362"/>
      <c r="DA95" s="1360"/>
      <c r="DB95" s="1361"/>
      <c r="DC95" s="1361"/>
      <c r="DD95" s="1361"/>
      <c r="DE95" s="1361"/>
      <c r="DF95" s="1361"/>
      <c r="DG95" s="1361"/>
      <c r="DH95" s="1361"/>
      <c r="DI95" s="1361"/>
      <c r="DJ95" s="1361"/>
      <c r="DK95" s="1362"/>
      <c r="DL95" s="1361"/>
      <c r="DM95" s="1361"/>
      <c r="DN95" s="1361"/>
      <c r="DO95" s="1361"/>
      <c r="DP95" s="1361"/>
      <c r="DQ95" s="1361"/>
      <c r="DR95" s="1361"/>
      <c r="DS95" s="1361"/>
      <c r="DT95" s="1361"/>
      <c r="DU95" s="1362"/>
      <c r="DV95" s="1360"/>
      <c r="DW95" s="1361"/>
      <c r="DX95" s="1361"/>
      <c r="DY95" s="1361"/>
      <c r="DZ95" s="1361"/>
      <c r="EA95" s="1361"/>
      <c r="EB95" s="1361"/>
      <c r="EC95" s="1361"/>
      <c r="ED95" s="1361"/>
      <c r="EE95" s="1361"/>
      <c r="EF95" s="1361"/>
      <c r="EG95" s="1361"/>
      <c r="EH95" s="1362"/>
      <c r="EI95" s="1360"/>
      <c r="EJ95" s="1361"/>
      <c r="EK95" s="1361"/>
      <c r="EL95" s="1361"/>
      <c r="EM95" s="1361"/>
      <c r="EN95" s="1361"/>
      <c r="EO95" s="1361"/>
      <c r="EP95" s="1361"/>
      <c r="EQ95" s="1361"/>
      <c r="ER95" s="1361"/>
      <c r="ES95" s="1362"/>
      <c r="ET95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95"/>
      <c r="EV95" s="1495"/>
      <c r="EW95" s="1495"/>
      <c r="EX95" s="1495"/>
      <c r="EY95" s="1495"/>
      <c r="EZ95" s="1495"/>
      <c r="FA95" s="1495"/>
      <c r="FB95" s="1495"/>
      <c r="FC95" s="1495"/>
      <c r="FD95" s="1514"/>
      <c r="FE95" s="563" t="str">
        <f>'Настройки ТИК'!$C$55</f>
        <v>${code_doc}</v>
      </c>
      <c r="FF95" s="155">
        <v>2</v>
      </c>
      <c r="FG95" s="155" t="str">
        <f>$FF$25</f>
        <v>20--</v>
      </c>
    </row>
    <row r="96" spans="1:163" ht="50.25" customHeight="1">
      <c r="A96" s="1479" t="s">
        <v>480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  <c r="L96" s="1480"/>
      <c r="M96" s="1480"/>
      <c r="N96" s="1480"/>
      <c r="O96" s="1480"/>
      <c r="P96" s="1480"/>
      <c r="Q96" s="1480"/>
      <c r="R96" s="1480"/>
      <c r="S96" s="1480"/>
      <c r="T96" s="1480"/>
      <c r="U96" s="1480"/>
      <c r="V96" s="1480"/>
      <c r="W96" s="1480"/>
      <c r="X96" s="1480"/>
      <c r="Y96" s="1480"/>
      <c r="Z96" s="1480"/>
      <c r="AA96" s="1480"/>
      <c r="AB96" s="1480"/>
      <c r="AC96" s="1480"/>
      <c r="AD96" s="1480"/>
      <c r="AE96" s="1481"/>
      <c r="AF96" s="1491" t="s">
        <v>358</v>
      </c>
      <c r="AG96" s="1492"/>
      <c r="AH96" s="1492"/>
      <c r="AI96" s="1492"/>
      <c r="AJ96" s="1492"/>
      <c r="AK96" s="1493"/>
      <c r="AL96" s="1494">
        <f>ET96</f>
        <v>0</v>
      </c>
      <c r="AM96" s="1495"/>
      <c r="AN96" s="1495"/>
      <c r="AO96" s="1495"/>
      <c r="AP96" s="1495"/>
      <c r="AQ96" s="1495"/>
      <c r="AR96" s="1495"/>
      <c r="AS96" s="1495"/>
      <c r="AT96" s="1495"/>
      <c r="AU96" s="1495"/>
      <c r="AV96" s="1360"/>
      <c r="AW96" s="1361"/>
      <c r="AX96" s="1361"/>
      <c r="AY96" s="1361"/>
      <c r="AZ96" s="1361"/>
      <c r="BA96" s="1361"/>
      <c r="BB96" s="1361"/>
      <c r="BC96" s="1361"/>
      <c r="BD96" s="1361"/>
      <c r="BE96" s="1362"/>
      <c r="BF96" s="1360"/>
      <c r="BG96" s="1361"/>
      <c r="BH96" s="1361"/>
      <c r="BI96" s="1361"/>
      <c r="BJ96" s="1361"/>
      <c r="BK96" s="1361"/>
      <c r="BL96" s="1361"/>
      <c r="BM96" s="1361"/>
      <c r="BN96" s="1361"/>
      <c r="BO96" s="1361"/>
      <c r="BP96" s="1361"/>
      <c r="BQ96" s="1362"/>
      <c r="BR96" s="1360"/>
      <c r="BS96" s="1361"/>
      <c r="BT96" s="1361"/>
      <c r="BU96" s="1361"/>
      <c r="BV96" s="1361"/>
      <c r="BW96" s="1361"/>
      <c r="BX96" s="1361"/>
      <c r="BY96" s="1361"/>
      <c r="BZ96" s="1361"/>
      <c r="CA96" s="1361"/>
      <c r="CB96" s="1362"/>
      <c r="CC96" s="1360"/>
      <c r="CD96" s="1361"/>
      <c r="CE96" s="1361"/>
      <c r="CF96" s="1361"/>
      <c r="CG96" s="1361"/>
      <c r="CH96" s="1361"/>
      <c r="CI96" s="1361"/>
      <c r="CJ96" s="1361"/>
      <c r="CK96" s="1361"/>
      <c r="CL96" s="1361"/>
      <c r="CM96" s="1361"/>
      <c r="CN96" s="1361"/>
      <c r="CO96" s="1362"/>
      <c r="CP96" s="1360"/>
      <c r="CQ96" s="1361"/>
      <c r="CR96" s="1361"/>
      <c r="CS96" s="1361"/>
      <c r="CT96" s="1361"/>
      <c r="CU96" s="1361"/>
      <c r="CV96" s="1361"/>
      <c r="CW96" s="1361"/>
      <c r="CX96" s="1361"/>
      <c r="CY96" s="1361"/>
      <c r="CZ96" s="1362"/>
      <c r="DA96" s="1360"/>
      <c r="DB96" s="1361"/>
      <c r="DC96" s="1361"/>
      <c r="DD96" s="1361"/>
      <c r="DE96" s="1361"/>
      <c r="DF96" s="1361"/>
      <c r="DG96" s="1361"/>
      <c r="DH96" s="1361"/>
      <c r="DI96" s="1361"/>
      <c r="DJ96" s="1361"/>
      <c r="DK96" s="1362"/>
      <c r="DL96" s="1361"/>
      <c r="DM96" s="1361"/>
      <c r="DN96" s="1361"/>
      <c r="DO96" s="1361"/>
      <c r="DP96" s="1361"/>
      <c r="DQ96" s="1361"/>
      <c r="DR96" s="1361"/>
      <c r="DS96" s="1361"/>
      <c r="DT96" s="1361"/>
      <c r="DU96" s="1362"/>
      <c r="DV96" s="1360"/>
      <c r="DW96" s="1361"/>
      <c r="DX96" s="1361"/>
      <c r="DY96" s="1361"/>
      <c r="DZ96" s="1361"/>
      <c r="EA96" s="1361"/>
      <c r="EB96" s="1361"/>
      <c r="EC96" s="1361"/>
      <c r="ED96" s="1361"/>
      <c r="EE96" s="1361"/>
      <c r="EF96" s="1361"/>
      <c r="EG96" s="1361"/>
      <c r="EH96" s="1362"/>
      <c r="EI96" s="1360"/>
      <c r="EJ96" s="1361"/>
      <c r="EK96" s="1361"/>
      <c r="EL96" s="1361"/>
      <c r="EM96" s="1361"/>
      <c r="EN96" s="1361"/>
      <c r="EO96" s="1361"/>
      <c r="EP96" s="1361"/>
      <c r="EQ96" s="1361"/>
      <c r="ER96" s="1361"/>
      <c r="ES96" s="1362"/>
      <c r="ET96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95"/>
      <c r="EV96" s="1495"/>
      <c r="EW96" s="1495"/>
      <c r="EX96" s="1495"/>
      <c r="EY96" s="1495"/>
      <c r="EZ96" s="1495"/>
      <c r="FA96" s="1495"/>
      <c r="FB96" s="1495"/>
      <c r="FC96" s="1495"/>
      <c r="FD96" s="1514"/>
      <c r="FE96" s="563" t="str">
        <f>'Настройки ТИК'!$C$55</f>
        <v>${code_doc}</v>
      </c>
      <c r="FF96" s="155">
        <v>2</v>
      </c>
      <c r="FG96" s="155" t="str">
        <f>$FF$25</f>
        <v>20--</v>
      </c>
    </row>
    <row r="97" spans="1:163" ht="40.5" customHeight="1" thickBot="1">
      <c r="A97" s="1479" t="s">
        <v>481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  <c r="L97" s="1480"/>
      <c r="M97" s="1480"/>
      <c r="N97" s="1480"/>
      <c r="O97" s="1480"/>
      <c r="P97" s="1480"/>
      <c r="Q97" s="1480"/>
      <c r="R97" s="1480"/>
      <c r="S97" s="1480"/>
      <c r="T97" s="1480"/>
      <c r="U97" s="1480"/>
      <c r="V97" s="1480"/>
      <c r="W97" s="1480"/>
      <c r="X97" s="1480"/>
      <c r="Y97" s="1480"/>
      <c r="Z97" s="1480"/>
      <c r="AA97" s="1480"/>
      <c r="AB97" s="1480"/>
      <c r="AC97" s="1480"/>
      <c r="AD97" s="1480"/>
      <c r="AE97" s="1481"/>
      <c r="AF97" s="1510" t="s">
        <v>359</v>
      </c>
      <c r="AG97" s="1511"/>
      <c r="AH97" s="1511"/>
      <c r="AI97" s="1511"/>
      <c r="AJ97" s="1511"/>
      <c r="AK97" s="1512"/>
      <c r="AL97" s="1519">
        <f>ET97</f>
        <v>0</v>
      </c>
      <c r="AM97" s="1520"/>
      <c r="AN97" s="1520"/>
      <c r="AO97" s="1520"/>
      <c r="AP97" s="1520"/>
      <c r="AQ97" s="1520"/>
      <c r="AR97" s="1520"/>
      <c r="AS97" s="1520"/>
      <c r="AT97" s="1520"/>
      <c r="AU97" s="1520"/>
      <c r="AV97" s="1452"/>
      <c r="AW97" s="1453"/>
      <c r="AX97" s="1453"/>
      <c r="AY97" s="1453"/>
      <c r="AZ97" s="1453"/>
      <c r="BA97" s="1453"/>
      <c r="BB97" s="1453"/>
      <c r="BC97" s="1453"/>
      <c r="BD97" s="1453"/>
      <c r="BE97" s="1454"/>
      <c r="BF97" s="1452"/>
      <c r="BG97" s="1453"/>
      <c r="BH97" s="1453"/>
      <c r="BI97" s="1453"/>
      <c r="BJ97" s="1453"/>
      <c r="BK97" s="1453"/>
      <c r="BL97" s="1453"/>
      <c r="BM97" s="1453"/>
      <c r="BN97" s="1453"/>
      <c r="BO97" s="1453"/>
      <c r="BP97" s="1453"/>
      <c r="BQ97" s="1454"/>
      <c r="BR97" s="1452"/>
      <c r="BS97" s="1453"/>
      <c r="BT97" s="1453"/>
      <c r="BU97" s="1453"/>
      <c r="BV97" s="1453"/>
      <c r="BW97" s="1453"/>
      <c r="BX97" s="1453"/>
      <c r="BY97" s="1453"/>
      <c r="BZ97" s="1453"/>
      <c r="CA97" s="1453"/>
      <c r="CB97" s="1454"/>
      <c r="CC97" s="1452"/>
      <c r="CD97" s="1453"/>
      <c r="CE97" s="1453"/>
      <c r="CF97" s="1453"/>
      <c r="CG97" s="1453"/>
      <c r="CH97" s="1453"/>
      <c r="CI97" s="1453"/>
      <c r="CJ97" s="1453"/>
      <c r="CK97" s="1453"/>
      <c r="CL97" s="1453"/>
      <c r="CM97" s="1453"/>
      <c r="CN97" s="1453"/>
      <c r="CO97" s="1454"/>
      <c r="CP97" s="1452"/>
      <c r="CQ97" s="1453"/>
      <c r="CR97" s="1453"/>
      <c r="CS97" s="1453"/>
      <c r="CT97" s="1453"/>
      <c r="CU97" s="1453"/>
      <c r="CV97" s="1453"/>
      <c r="CW97" s="1453"/>
      <c r="CX97" s="1453"/>
      <c r="CY97" s="1453"/>
      <c r="CZ97" s="1454"/>
      <c r="DA97" s="1452"/>
      <c r="DB97" s="1453"/>
      <c r="DC97" s="1453"/>
      <c r="DD97" s="1453"/>
      <c r="DE97" s="1453"/>
      <c r="DF97" s="1453"/>
      <c r="DG97" s="1453"/>
      <c r="DH97" s="1453"/>
      <c r="DI97" s="1453"/>
      <c r="DJ97" s="1453"/>
      <c r="DK97" s="1454"/>
      <c r="DL97" s="1453"/>
      <c r="DM97" s="1453"/>
      <c r="DN97" s="1453"/>
      <c r="DO97" s="1453"/>
      <c r="DP97" s="1453"/>
      <c r="DQ97" s="1453"/>
      <c r="DR97" s="1453"/>
      <c r="DS97" s="1453"/>
      <c r="DT97" s="1453"/>
      <c r="DU97" s="1454"/>
      <c r="DV97" s="1452"/>
      <c r="DW97" s="1453"/>
      <c r="DX97" s="1453"/>
      <c r="DY97" s="1453"/>
      <c r="DZ97" s="1453"/>
      <c r="EA97" s="1453"/>
      <c r="EB97" s="1453"/>
      <c r="EC97" s="1453"/>
      <c r="ED97" s="1453"/>
      <c r="EE97" s="1453"/>
      <c r="EF97" s="1453"/>
      <c r="EG97" s="1453"/>
      <c r="EH97" s="1454"/>
      <c r="EI97" s="1452"/>
      <c r="EJ97" s="1453"/>
      <c r="EK97" s="1453"/>
      <c r="EL97" s="1453"/>
      <c r="EM97" s="1453"/>
      <c r="EN97" s="1453"/>
      <c r="EO97" s="1453"/>
      <c r="EP97" s="1453"/>
      <c r="EQ97" s="1453"/>
      <c r="ER97" s="1453"/>
      <c r="ES97" s="1454"/>
      <c r="ET97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95"/>
      <c r="EV97" s="1495"/>
      <c r="EW97" s="1495"/>
      <c r="EX97" s="1495"/>
      <c r="EY97" s="1495"/>
      <c r="EZ97" s="1495"/>
      <c r="FA97" s="1495"/>
      <c r="FB97" s="1495"/>
      <c r="FC97" s="1495"/>
      <c r="FD97" s="1514"/>
      <c r="FE97" s="563" t="str">
        <f>'Настройки ТИК'!$C$55</f>
        <v>${code_doc}</v>
      </c>
      <c r="FF97" s="155">
        <v>2</v>
      </c>
      <c r="FG97" s="155" t="str">
        <f>$FF$25</f>
        <v>20--</v>
      </c>
    </row>
    <row r="98" spans="1:163" ht="7.5" customHeight="1">
      <c r="A98" s="258"/>
      <c r="B98" s="258"/>
      <c r="C98" s="258"/>
      <c r="D98" s="258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258"/>
      <c r="P98" s="258"/>
      <c r="Q98" s="258"/>
      <c r="R98" s="258"/>
      <c r="S98" s="258"/>
      <c r="T98" s="258"/>
      <c r="U98" s="258"/>
      <c r="V98" s="258"/>
      <c r="W98" s="258"/>
      <c r="X98" s="258"/>
      <c r="Y98" s="258"/>
      <c r="Z98" s="258"/>
      <c r="AA98" s="258"/>
      <c r="AB98" s="258"/>
      <c r="AC98" s="258"/>
      <c r="AD98" s="258"/>
      <c r="AE98" s="258"/>
      <c r="AF98" s="259"/>
      <c r="AG98" s="259"/>
      <c r="AH98" s="259"/>
      <c r="AI98" s="259"/>
      <c r="AJ98" s="259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0"/>
      <c r="BB98" s="260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0"/>
      <c r="BS98" s="260"/>
      <c r="BT98" s="260"/>
      <c r="BU98" s="260"/>
      <c r="BV98" s="260"/>
      <c r="BW98" s="260"/>
      <c r="BX98" s="260"/>
      <c r="BY98" s="260"/>
      <c r="BZ98" s="260"/>
      <c r="CA98" s="260"/>
      <c r="CB98" s="260"/>
      <c r="CC98" s="260"/>
      <c r="CD98" s="260"/>
      <c r="CE98" s="260"/>
      <c r="CF98" s="260"/>
      <c r="CG98" s="260"/>
      <c r="CH98" s="260"/>
      <c r="CI98" s="260"/>
      <c r="CJ98" s="260"/>
      <c r="CK98" s="260"/>
      <c r="CL98" s="260"/>
      <c r="CM98" s="260"/>
      <c r="CN98" s="260"/>
      <c r="CO98" s="260"/>
      <c r="CP98" s="260"/>
      <c r="CQ98" s="260"/>
      <c r="CR98" s="260"/>
      <c r="CS98" s="260"/>
      <c r="CT98" s="260"/>
      <c r="CU98" s="260"/>
      <c r="CV98" s="260"/>
      <c r="CW98" s="260"/>
      <c r="CX98" s="260"/>
      <c r="CY98" s="260"/>
      <c r="CZ98" s="260"/>
      <c r="DA98" s="260"/>
      <c r="DB98" s="260"/>
      <c r="DC98" s="260"/>
      <c r="DD98" s="260"/>
      <c r="DE98" s="260"/>
      <c r="DF98" s="260"/>
      <c r="DG98" s="260"/>
      <c r="DH98" s="260"/>
      <c r="DI98" s="260"/>
      <c r="DJ98" s="260"/>
      <c r="DK98" s="260"/>
      <c r="DL98" s="260"/>
      <c r="DM98" s="260"/>
      <c r="DN98" s="260"/>
      <c r="DO98" s="260"/>
      <c r="DP98" s="260"/>
      <c r="DQ98" s="260"/>
      <c r="DR98" s="260"/>
      <c r="DS98" s="260"/>
      <c r="DT98" s="260"/>
      <c r="DU98" s="260"/>
      <c r="DV98" s="260"/>
      <c r="DW98" s="260"/>
      <c r="DX98" s="260"/>
      <c r="DY98" s="260"/>
      <c r="DZ98" s="260"/>
      <c r="EA98" s="260"/>
      <c r="EB98" s="260"/>
      <c r="EC98" s="260"/>
      <c r="ED98" s="260"/>
      <c r="EE98" s="260"/>
      <c r="EF98" s="260"/>
      <c r="EG98" s="260"/>
      <c r="EH98" s="260"/>
      <c r="EI98" s="260"/>
      <c r="EJ98" s="260"/>
      <c r="EK98" s="260"/>
      <c r="EL98" s="260"/>
      <c r="EM98" s="260"/>
      <c r="EN98" s="260"/>
      <c r="EO98" s="260"/>
      <c r="EP98" s="260"/>
      <c r="EQ98" s="260"/>
      <c r="ER98" s="260"/>
      <c r="ES98" s="260"/>
      <c r="ET98" s="260"/>
      <c r="EU98" s="260"/>
      <c r="EV98" s="260"/>
      <c r="EW98" s="260"/>
      <c r="EX98" s="260"/>
      <c r="EY98" s="260"/>
      <c r="EZ98" s="260"/>
      <c r="FA98" s="260"/>
      <c r="FB98" s="260"/>
      <c r="FC98" s="260"/>
      <c r="FD98" s="260"/>
    </row>
    <row r="99" spans="1:163" ht="10.5" customHeight="1">
      <c r="A99" s="256"/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  <c r="AA99" s="256"/>
      <c r="AB99" s="256"/>
      <c r="AC99" s="256"/>
      <c r="AD99" s="256"/>
      <c r="AE99" s="256"/>
      <c r="AF99" s="256"/>
      <c r="AG99" s="256"/>
      <c r="AH99" s="256"/>
      <c r="AI99" s="256"/>
      <c r="AJ99" s="256"/>
      <c r="AK99" s="256"/>
      <c r="AL99" s="256"/>
      <c r="AM99" s="256"/>
      <c r="AN99" s="256"/>
      <c r="AO99" s="256"/>
      <c r="AP99" s="256"/>
      <c r="AQ99" s="256"/>
      <c r="AR99" s="256"/>
      <c r="AS99" s="256"/>
      <c r="AT99" s="256"/>
      <c r="AU99" s="256"/>
      <c r="AV99" s="256"/>
      <c r="AW99" s="256"/>
      <c r="AX99" s="256"/>
      <c r="AY99" s="256"/>
      <c r="AZ99" s="256"/>
      <c r="BA99" s="256"/>
      <c r="BB99" s="256"/>
      <c r="BC99" s="256"/>
      <c r="BD99" s="256"/>
      <c r="BE99" s="256"/>
      <c r="BF99" s="256"/>
      <c r="BG99" s="256"/>
      <c r="BH99" s="256"/>
      <c r="BI99" s="256"/>
      <c r="BJ99" s="256"/>
      <c r="BK99" s="256"/>
      <c r="BL99" s="256"/>
      <c r="BM99" s="256"/>
      <c r="BN99" s="256"/>
      <c r="BO99" s="256"/>
      <c r="BP99" s="256"/>
      <c r="BQ99" s="256"/>
      <c r="BR99" s="256"/>
      <c r="BS99" s="256"/>
      <c r="BT99" s="256"/>
      <c r="BU99" s="256"/>
      <c r="BV99" s="256"/>
      <c r="BW99" s="256"/>
      <c r="BX99" s="256"/>
      <c r="BY99" s="256"/>
      <c r="BZ99" s="256"/>
      <c r="CA99" s="256"/>
      <c r="CB99" s="256"/>
      <c r="CC99" s="256"/>
      <c r="CD99" s="256"/>
      <c r="CE99" s="256"/>
      <c r="CF99" s="256"/>
      <c r="CG99" s="256"/>
      <c r="CH99" s="256"/>
      <c r="CI99" s="256"/>
      <c r="CJ99" s="256"/>
      <c r="CK99" s="256"/>
      <c r="CL99" s="256"/>
      <c r="CM99" s="256"/>
      <c r="CN99" s="256"/>
      <c r="CO99" s="256"/>
      <c r="CP99" s="256"/>
      <c r="CQ99" s="256"/>
      <c r="CR99" s="256"/>
      <c r="CS99" s="256"/>
      <c r="CT99" s="256"/>
      <c r="CU99" s="256"/>
      <c r="CV99" s="256"/>
      <c r="CW99" s="256"/>
      <c r="CX99" s="256"/>
      <c r="CY99" s="256"/>
      <c r="CZ99" s="256"/>
      <c r="DA99" s="256"/>
      <c r="DB99" s="256"/>
      <c r="DC99" s="256"/>
      <c r="DD99" s="256"/>
      <c r="DE99" s="256"/>
      <c r="DF99" s="256"/>
      <c r="DG99" s="256"/>
      <c r="DH99" s="256"/>
      <c r="DI99" s="256"/>
      <c r="DJ99" s="256"/>
      <c r="DK99" s="256"/>
      <c r="DL99" s="256"/>
      <c r="DM99" s="256"/>
      <c r="DN99" s="256"/>
      <c r="DO99" s="256"/>
      <c r="DP99" s="256"/>
      <c r="DQ99" s="256"/>
      <c r="DR99" s="256"/>
      <c r="DS99" s="256"/>
      <c r="DT99" s="256"/>
      <c r="DU99" s="256"/>
      <c r="DV99" s="256"/>
      <c r="DW99" s="256"/>
      <c r="DX99" s="256"/>
      <c r="DY99" s="256"/>
      <c r="DZ99" s="256"/>
      <c r="EA99" s="256"/>
      <c r="EB99" s="256"/>
      <c r="EC99" s="256"/>
      <c r="ED99" s="256"/>
      <c r="EE99" s="256"/>
      <c r="EF99" s="256"/>
      <c r="EG99" s="256"/>
      <c r="EH99" s="256"/>
      <c r="EI99" s="256"/>
      <c r="EJ99" s="256"/>
      <c r="EK99" s="256"/>
      <c r="EL99" s="256"/>
      <c r="EM99" s="256"/>
      <c r="EN99" s="256"/>
      <c r="EO99" s="256"/>
      <c r="EP99" s="256"/>
      <c r="EQ99" s="256"/>
      <c r="ER99" s="256"/>
      <c r="ES99" s="256"/>
      <c r="ET99" s="256"/>
      <c r="EU99" s="256"/>
      <c r="EV99" s="256"/>
      <c r="EW99" s="256"/>
      <c r="EX99" s="256"/>
      <c r="EY99" s="256"/>
      <c r="EZ99" s="256"/>
      <c r="FA99" s="256"/>
      <c r="FB99" s="256"/>
      <c r="FC99" s="256"/>
      <c r="FD99" s="254" t="s">
        <v>360</v>
      </c>
    </row>
    <row r="100" spans="1:163" ht="3.75" customHeight="1">
      <c r="A100" s="256"/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  <c r="AA100" s="256"/>
      <c r="AB100" s="256"/>
      <c r="AC100" s="256"/>
      <c r="AD100" s="256"/>
      <c r="AE100" s="256"/>
      <c r="AF100" s="256"/>
      <c r="AG100" s="256"/>
      <c r="AH100" s="256"/>
      <c r="AI100" s="256"/>
      <c r="AJ100" s="256"/>
      <c r="AK100" s="256"/>
      <c r="AL100" s="256"/>
      <c r="AM100" s="256"/>
      <c r="AN100" s="256"/>
      <c r="AO100" s="256"/>
      <c r="AP100" s="256"/>
      <c r="AQ100" s="256"/>
      <c r="AR100" s="256"/>
      <c r="AS100" s="256"/>
      <c r="AT100" s="256"/>
      <c r="AU100" s="256"/>
      <c r="AV100" s="256"/>
      <c r="AW100" s="256"/>
      <c r="AX100" s="256"/>
      <c r="AY100" s="256"/>
      <c r="AZ100" s="256"/>
      <c r="BA100" s="256"/>
      <c r="BB100" s="256"/>
      <c r="BC100" s="256"/>
      <c r="BD100" s="256"/>
      <c r="BE100" s="256"/>
      <c r="BF100" s="256"/>
      <c r="BG100" s="256"/>
      <c r="BH100" s="256"/>
      <c r="BI100" s="256"/>
      <c r="BJ100" s="256"/>
      <c r="BK100" s="256"/>
      <c r="BL100" s="256"/>
      <c r="BM100" s="256"/>
      <c r="BN100" s="256"/>
      <c r="BO100" s="256"/>
      <c r="BP100" s="256"/>
      <c r="BQ100" s="256"/>
      <c r="BR100" s="256"/>
      <c r="BS100" s="256"/>
      <c r="BT100" s="256"/>
      <c r="BU100" s="256"/>
      <c r="BV100" s="256"/>
      <c r="BW100" s="256"/>
      <c r="BX100" s="256"/>
      <c r="BY100" s="256"/>
      <c r="BZ100" s="256"/>
      <c r="CA100" s="256"/>
      <c r="CB100" s="256"/>
      <c r="CC100" s="256"/>
      <c r="CD100" s="256"/>
      <c r="CE100" s="256"/>
      <c r="CF100" s="256"/>
      <c r="CG100" s="256"/>
      <c r="CH100" s="256"/>
      <c r="CI100" s="256"/>
      <c r="CJ100" s="256"/>
      <c r="CK100" s="256"/>
      <c r="CL100" s="256"/>
      <c r="CM100" s="256"/>
      <c r="CN100" s="256"/>
      <c r="CO100" s="256"/>
      <c r="CP100" s="256"/>
      <c r="CQ100" s="256"/>
      <c r="CR100" s="256"/>
      <c r="CS100" s="256"/>
      <c r="CT100" s="256"/>
      <c r="CU100" s="256"/>
      <c r="CV100" s="256"/>
      <c r="CW100" s="256"/>
      <c r="CX100" s="256"/>
      <c r="CY100" s="256"/>
      <c r="CZ100" s="256"/>
      <c r="DA100" s="256"/>
      <c r="DB100" s="256"/>
      <c r="DC100" s="256"/>
      <c r="DD100" s="256"/>
      <c r="DE100" s="256"/>
      <c r="DF100" s="256"/>
      <c r="DG100" s="256"/>
      <c r="DH100" s="256"/>
      <c r="DI100" s="256"/>
      <c r="DJ100" s="256"/>
      <c r="DK100" s="256"/>
      <c r="DL100" s="256"/>
      <c r="DM100" s="256"/>
      <c r="DN100" s="256"/>
      <c r="DO100" s="256"/>
      <c r="DP100" s="256"/>
      <c r="DQ100" s="256"/>
      <c r="DR100" s="256"/>
      <c r="DS100" s="256"/>
      <c r="DT100" s="256"/>
      <c r="DU100" s="256"/>
      <c r="DV100" s="256"/>
      <c r="DW100" s="256"/>
      <c r="DX100" s="256"/>
      <c r="DY100" s="256"/>
      <c r="DZ100" s="256"/>
      <c r="EA100" s="256"/>
      <c r="EB100" s="256"/>
      <c r="EC100" s="256"/>
      <c r="ED100" s="256"/>
      <c r="EE100" s="256"/>
      <c r="EF100" s="256"/>
      <c r="EG100" s="256"/>
      <c r="EH100" s="256"/>
      <c r="EI100" s="256"/>
      <c r="EJ100" s="256"/>
      <c r="EK100" s="256"/>
      <c r="EL100" s="256"/>
      <c r="EM100" s="256"/>
      <c r="EN100" s="256"/>
      <c r="EO100" s="256"/>
      <c r="EP100" s="256"/>
      <c r="EQ100" s="256"/>
      <c r="ER100" s="256"/>
      <c r="ES100" s="256"/>
      <c r="ET100" s="256"/>
      <c r="EU100" s="256"/>
      <c r="EV100" s="256"/>
      <c r="EW100" s="256"/>
      <c r="EX100" s="256"/>
      <c r="EY100" s="256"/>
      <c r="EZ100" s="256"/>
      <c r="FA100" s="256"/>
      <c r="FB100" s="256"/>
      <c r="FC100" s="256"/>
      <c r="FD100" s="256"/>
    </row>
    <row r="101" spans="1:163" ht="13.5" customHeight="1">
      <c r="A101" s="1443" t="s">
        <v>197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  <c r="L101" s="1444"/>
      <c r="M101" s="1444"/>
      <c r="N101" s="1444"/>
      <c r="O101" s="1444"/>
      <c r="P101" s="1444"/>
      <c r="Q101" s="1444"/>
      <c r="R101" s="1444"/>
      <c r="S101" s="1444"/>
      <c r="T101" s="1444"/>
      <c r="U101" s="1444"/>
      <c r="V101" s="1444"/>
      <c r="W101" s="1444"/>
      <c r="X101" s="1444"/>
      <c r="Y101" s="1444"/>
      <c r="Z101" s="1444"/>
      <c r="AA101" s="1444"/>
      <c r="AB101" s="1444"/>
      <c r="AC101" s="1444"/>
      <c r="AD101" s="1444"/>
      <c r="AE101" s="1445"/>
      <c r="AF101" s="1443" t="s">
        <v>288</v>
      </c>
      <c r="AG101" s="1444"/>
      <c r="AH101" s="1444"/>
      <c r="AI101" s="1444"/>
      <c r="AJ101" s="1444"/>
      <c r="AK101" s="1445"/>
      <c r="AL101" s="1443" t="s">
        <v>304</v>
      </c>
      <c r="AM101" s="1444"/>
      <c r="AN101" s="1444"/>
      <c r="AO101" s="1444"/>
      <c r="AP101" s="1444"/>
      <c r="AQ101" s="1444"/>
      <c r="AR101" s="1444"/>
      <c r="AS101" s="1444"/>
      <c r="AT101" s="1444"/>
      <c r="AU101" s="1445"/>
      <c r="AV101" s="1458" t="s">
        <v>305</v>
      </c>
      <c r="AW101" s="1459"/>
      <c r="AX101" s="1459"/>
      <c r="AY101" s="1459"/>
      <c r="AZ101" s="1459"/>
      <c r="BA101" s="1459"/>
      <c r="BB101" s="1459"/>
      <c r="BC101" s="1459"/>
      <c r="BD101" s="1459"/>
      <c r="BE101" s="1459"/>
      <c r="BF101" s="1459"/>
      <c r="BG101" s="1459"/>
      <c r="BH101" s="1459"/>
      <c r="BI101" s="1459"/>
      <c r="BJ101" s="1459"/>
      <c r="BK101" s="1459"/>
      <c r="BL101" s="1459"/>
      <c r="BM101" s="1459"/>
      <c r="BN101" s="1459"/>
      <c r="BO101" s="1459"/>
      <c r="BP101" s="1459"/>
      <c r="BQ101" s="1459"/>
      <c r="BR101" s="1459"/>
      <c r="BS101" s="1459"/>
      <c r="BT101" s="1459"/>
      <c r="BU101" s="1459"/>
      <c r="BV101" s="1459"/>
      <c r="BW101" s="1459"/>
      <c r="BX101" s="1459"/>
      <c r="BY101" s="1459"/>
      <c r="BZ101" s="1459"/>
      <c r="CA101" s="1459"/>
      <c r="CB101" s="1459"/>
      <c r="CC101" s="1459"/>
      <c r="CD101" s="1459"/>
      <c r="CE101" s="1459"/>
      <c r="CF101" s="1459"/>
      <c r="CG101" s="1459"/>
      <c r="CH101" s="1459"/>
      <c r="CI101" s="1459"/>
      <c r="CJ101" s="1459"/>
      <c r="CK101" s="1459"/>
      <c r="CL101" s="1459"/>
      <c r="CM101" s="1459"/>
      <c r="CN101" s="1459"/>
      <c r="CO101" s="1459"/>
      <c r="CP101" s="1459"/>
      <c r="CQ101" s="1459"/>
      <c r="CR101" s="1459"/>
      <c r="CS101" s="1459"/>
      <c r="CT101" s="1459"/>
      <c r="CU101" s="1459"/>
      <c r="CV101" s="1459"/>
      <c r="CW101" s="1459"/>
      <c r="CX101" s="1459"/>
      <c r="CY101" s="1459"/>
      <c r="CZ101" s="1459"/>
      <c r="DA101" s="1459"/>
      <c r="DB101" s="1459"/>
      <c r="DC101" s="1459"/>
      <c r="DD101" s="1459"/>
      <c r="DE101" s="1459"/>
      <c r="DF101" s="1459"/>
      <c r="DG101" s="1459"/>
      <c r="DH101" s="1459"/>
      <c r="DI101" s="1459"/>
      <c r="DJ101" s="1459"/>
      <c r="DK101" s="1459"/>
      <c r="DL101" s="1459"/>
      <c r="DM101" s="1459"/>
      <c r="DN101" s="1459"/>
      <c r="DO101" s="1459"/>
      <c r="DP101" s="1459"/>
      <c r="DQ101" s="1459"/>
      <c r="DR101" s="1459"/>
      <c r="DS101" s="1459"/>
      <c r="DT101" s="1459"/>
      <c r="DU101" s="1459"/>
      <c r="DV101" s="1459"/>
      <c r="DW101" s="1459"/>
      <c r="DX101" s="1459"/>
      <c r="DY101" s="1459"/>
      <c r="DZ101" s="1459"/>
      <c r="EA101" s="1459"/>
      <c r="EB101" s="1459"/>
      <c r="EC101" s="1459"/>
      <c r="ED101" s="1459"/>
      <c r="EE101" s="1459"/>
      <c r="EF101" s="1459"/>
      <c r="EG101" s="1459"/>
      <c r="EH101" s="1459"/>
      <c r="EI101" s="1459"/>
      <c r="EJ101" s="1459"/>
      <c r="EK101" s="1459"/>
      <c r="EL101" s="1459"/>
      <c r="EM101" s="1459"/>
      <c r="EN101" s="1459"/>
      <c r="EO101" s="1459"/>
      <c r="EP101" s="1459"/>
      <c r="EQ101" s="1459"/>
      <c r="ER101" s="1459"/>
      <c r="ES101" s="1459"/>
      <c r="ET101" s="1459"/>
      <c r="EU101" s="1459"/>
      <c r="EV101" s="1459"/>
      <c r="EW101" s="1459"/>
      <c r="EX101" s="1459"/>
      <c r="EY101" s="1459"/>
      <c r="EZ101" s="1459"/>
      <c r="FA101" s="1459"/>
      <c r="FB101" s="1459"/>
      <c r="FC101" s="1459"/>
      <c r="FD101" s="1460"/>
    </row>
    <row r="102" spans="1:163" ht="22.5" customHeight="1">
      <c r="A102" s="1446"/>
      <c r="B102" s="1447"/>
      <c r="C102" s="1447"/>
      <c r="D102" s="1447"/>
      <c r="E102" s="1447"/>
      <c r="F102" s="1447"/>
      <c r="G102" s="1447"/>
      <c r="H102" s="1447"/>
      <c r="I102" s="1447"/>
      <c r="J102" s="1447"/>
      <c r="K102" s="1447"/>
      <c r="L102" s="1447"/>
      <c r="M102" s="1447"/>
      <c r="N102" s="1447"/>
      <c r="O102" s="1447"/>
      <c r="P102" s="1447"/>
      <c r="Q102" s="1447"/>
      <c r="R102" s="1447"/>
      <c r="S102" s="1447"/>
      <c r="T102" s="1447"/>
      <c r="U102" s="1447"/>
      <c r="V102" s="1447"/>
      <c r="W102" s="1447"/>
      <c r="X102" s="1447"/>
      <c r="Y102" s="1447"/>
      <c r="Z102" s="1447"/>
      <c r="AA102" s="1447"/>
      <c r="AB102" s="1447"/>
      <c r="AC102" s="1447"/>
      <c r="AD102" s="1447"/>
      <c r="AE102" s="1448"/>
      <c r="AF102" s="1446"/>
      <c r="AG102" s="1447"/>
      <c r="AH102" s="1447"/>
      <c r="AI102" s="1447"/>
      <c r="AJ102" s="1447"/>
      <c r="AK102" s="1448"/>
      <c r="AL102" s="1446"/>
      <c r="AM102" s="1447"/>
      <c r="AN102" s="1447"/>
      <c r="AO102" s="1447"/>
      <c r="AP102" s="1447"/>
      <c r="AQ102" s="1447"/>
      <c r="AR102" s="1447"/>
      <c r="AS102" s="1447"/>
      <c r="AT102" s="1447"/>
      <c r="AU102" s="1448"/>
      <c r="AV102" s="1458" t="s">
        <v>306</v>
      </c>
      <c r="AW102" s="1459"/>
      <c r="AX102" s="1459"/>
      <c r="AY102" s="1459"/>
      <c r="AZ102" s="1459"/>
      <c r="BA102" s="1459"/>
      <c r="BB102" s="1459"/>
      <c r="BC102" s="1459"/>
      <c r="BD102" s="1459"/>
      <c r="BE102" s="1459"/>
      <c r="BF102" s="1459"/>
      <c r="BG102" s="1459"/>
      <c r="BH102" s="1459"/>
      <c r="BI102" s="1459"/>
      <c r="BJ102" s="1459"/>
      <c r="BK102" s="1459"/>
      <c r="BL102" s="1459"/>
      <c r="BM102" s="1459"/>
      <c r="BN102" s="1459"/>
      <c r="BO102" s="1459"/>
      <c r="BP102" s="1459"/>
      <c r="BQ102" s="1459"/>
      <c r="BR102" s="1459"/>
      <c r="BS102" s="1459"/>
      <c r="BT102" s="1459"/>
      <c r="BU102" s="1459"/>
      <c r="BV102" s="1459"/>
      <c r="BW102" s="1459"/>
      <c r="BX102" s="1459"/>
      <c r="BY102" s="1459"/>
      <c r="BZ102" s="1459"/>
      <c r="CA102" s="1459"/>
      <c r="CB102" s="1459"/>
      <c r="CC102" s="1459"/>
      <c r="CD102" s="1459"/>
      <c r="CE102" s="1459"/>
      <c r="CF102" s="1459"/>
      <c r="CG102" s="1459"/>
      <c r="CH102" s="1459"/>
      <c r="CI102" s="1459"/>
      <c r="CJ102" s="1459"/>
      <c r="CK102" s="1459"/>
      <c r="CL102" s="1459"/>
      <c r="CM102" s="1459"/>
      <c r="CN102" s="1459"/>
      <c r="CO102" s="1459"/>
      <c r="CP102" s="1459"/>
      <c r="CQ102" s="1459"/>
      <c r="CR102" s="1459"/>
      <c r="CS102" s="1459"/>
      <c r="CT102" s="1459"/>
      <c r="CU102" s="1459"/>
      <c r="CV102" s="1459"/>
      <c r="CW102" s="1459"/>
      <c r="CX102" s="1459"/>
      <c r="CY102" s="1459"/>
      <c r="CZ102" s="1460"/>
      <c r="DA102" s="1443" t="s">
        <v>307</v>
      </c>
      <c r="DB102" s="1444"/>
      <c r="DC102" s="1444"/>
      <c r="DD102" s="1444"/>
      <c r="DE102" s="1444"/>
      <c r="DF102" s="1444"/>
      <c r="DG102" s="1444"/>
      <c r="DH102" s="1444"/>
      <c r="DI102" s="1444"/>
      <c r="DJ102" s="1444"/>
      <c r="DK102" s="1445"/>
      <c r="DL102" s="1458" t="s">
        <v>475</v>
      </c>
      <c r="DM102" s="1459"/>
      <c r="DN102" s="1459"/>
      <c r="DO102" s="1459"/>
      <c r="DP102" s="1459"/>
      <c r="DQ102" s="1459"/>
      <c r="DR102" s="1459"/>
      <c r="DS102" s="1459"/>
      <c r="DT102" s="1459"/>
      <c r="DU102" s="1459"/>
      <c r="DV102" s="1459"/>
      <c r="DW102" s="1459"/>
      <c r="DX102" s="1459"/>
      <c r="DY102" s="1459"/>
      <c r="DZ102" s="1459"/>
      <c r="EA102" s="1459"/>
      <c r="EB102" s="1459"/>
      <c r="EC102" s="1459"/>
      <c r="ED102" s="1459"/>
      <c r="EE102" s="1459"/>
      <c r="EF102" s="1459"/>
      <c r="EG102" s="1459"/>
      <c r="EH102" s="1459"/>
      <c r="EI102" s="1459"/>
      <c r="EJ102" s="1459"/>
      <c r="EK102" s="1459"/>
      <c r="EL102" s="1459"/>
      <c r="EM102" s="1459"/>
      <c r="EN102" s="1459"/>
      <c r="EO102" s="1459"/>
      <c r="EP102" s="1459"/>
      <c r="EQ102" s="1459"/>
      <c r="ER102" s="1459"/>
      <c r="ES102" s="1460"/>
      <c r="ET102" s="1443" t="s">
        <v>479</v>
      </c>
      <c r="EU102" s="1444"/>
      <c r="EV102" s="1444"/>
      <c r="EW102" s="1444"/>
      <c r="EX102" s="1444"/>
      <c r="EY102" s="1444"/>
      <c r="EZ102" s="1444"/>
      <c r="FA102" s="1444"/>
      <c r="FB102" s="1444"/>
      <c r="FC102" s="1444"/>
      <c r="FD102" s="1445"/>
    </row>
    <row r="103" spans="1:163" ht="12.75" customHeight="1">
      <c r="A103" s="1446"/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  <c r="L103" s="1447"/>
      <c r="M103" s="1447"/>
      <c r="N103" s="1447"/>
      <c r="O103" s="1447"/>
      <c r="P103" s="1447"/>
      <c r="Q103" s="1447"/>
      <c r="R103" s="1447"/>
      <c r="S103" s="1447"/>
      <c r="T103" s="1447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8"/>
      <c r="AF103" s="1446"/>
      <c r="AG103" s="1447"/>
      <c r="AH103" s="1447"/>
      <c r="AI103" s="1447"/>
      <c r="AJ103" s="1447"/>
      <c r="AK103" s="1448"/>
      <c r="AL103" s="1446"/>
      <c r="AM103" s="1447"/>
      <c r="AN103" s="1447"/>
      <c r="AO103" s="1447"/>
      <c r="AP103" s="1447"/>
      <c r="AQ103" s="1447"/>
      <c r="AR103" s="1447"/>
      <c r="AS103" s="1447"/>
      <c r="AT103" s="1447"/>
      <c r="AU103" s="1448"/>
      <c r="AV103" s="1443" t="s">
        <v>308</v>
      </c>
      <c r="AW103" s="1444"/>
      <c r="AX103" s="1444"/>
      <c r="AY103" s="1444"/>
      <c r="AZ103" s="1444"/>
      <c r="BA103" s="1444"/>
      <c r="BB103" s="1444"/>
      <c r="BC103" s="1444"/>
      <c r="BD103" s="1444"/>
      <c r="BE103" s="1445"/>
      <c r="BF103" s="1458" t="s">
        <v>309</v>
      </c>
      <c r="BG103" s="1459"/>
      <c r="BH103" s="1459"/>
      <c r="BI103" s="1459"/>
      <c r="BJ103" s="1459"/>
      <c r="BK103" s="1459"/>
      <c r="BL103" s="1459"/>
      <c r="BM103" s="1459"/>
      <c r="BN103" s="1459"/>
      <c r="BO103" s="1459"/>
      <c r="BP103" s="1459"/>
      <c r="BQ103" s="1459"/>
      <c r="BR103" s="1459"/>
      <c r="BS103" s="1459"/>
      <c r="BT103" s="1459"/>
      <c r="BU103" s="1459"/>
      <c r="BV103" s="1459"/>
      <c r="BW103" s="1459"/>
      <c r="BX103" s="1459"/>
      <c r="BY103" s="1459"/>
      <c r="BZ103" s="1459"/>
      <c r="CA103" s="1459"/>
      <c r="CB103" s="1459"/>
      <c r="CC103" s="1459"/>
      <c r="CD103" s="1459"/>
      <c r="CE103" s="1459"/>
      <c r="CF103" s="1459"/>
      <c r="CG103" s="1459"/>
      <c r="CH103" s="1459"/>
      <c r="CI103" s="1459"/>
      <c r="CJ103" s="1459"/>
      <c r="CK103" s="1459"/>
      <c r="CL103" s="1459"/>
      <c r="CM103" s="1459"/>
      <c r="CN103" s="1459"/>
      <c r="CO103" s="1459"/>
      <c r="CP103" s="1459"/>
      <c r="CQ103" s="1459"/>
      <c r="CR103" s="1459"/>
      <c r="CS103" s="1459"/>
      <c r="CT103" s="1459"/>
      <c r="CU103" s="1459"/>
      <c r="CV103" s="1459"/>
      <c r="CW103" s="1459"/>
      <c r="CX103" s="1459"/>
      <c r="CY103" s="1459"/>
      <c r="CZ103" s="1460"/>
      <c r="DA103" s="1446"/>
      <c r="DB103" s="1447"/>
      <c r="DC103" s="1447"/>
      <c r="DD103" s="1447"/>
      <c r="DE103" s="1447"/>
      <c r="DF103" s="1447"/>
      <c r="DG103" s="1447"/>
      <c r="DH103" s="1447"/>
      <c r="DI103" s="1447"/>
      <c r="DJ103" s="1447"/>
      <c r="DK103" s="1448"/>
      <c r="DL103" s="1443" t="s">
        <v>308</v>
      </c>
      <c r="DM103" s="1444"/>
      <c r="DN103" s="1444"/>
      <c r="DO103" s="1444"/>
      <c r="DP103" s="1444"/>
      <c r="DQ103" s="1444"/>
      <c r="DR103" s="1444"/>
      <c r="DS103" s="1444"/>
      <c r="DT103" s="1444"/>
      <c r="DU103" s="1445"/>
      <c r="DV103" s="1459" t="s">
        <v>309</v>
      </c>
      <c r="DW103" s="1459"/>
      <c r="DX103" s="1459"/>
      <c r="DY103" s="1459"/>
      <c r="DZ103" s="1459"/>
      <c r="EA103" s="1459"/>
      <c r="EB103" s="1459"/>
      <c r="EC103" s="1459"/>
      <c r="ED103" s="1459"/>
      <c r="EE103" s="1459"/>
      <c r="EF103" s="1459"/>
      <c r="EG103" s="1459"/>
      <c r="EH103" s="1459"/>
      <c r="EI103" s="1459"/>
      <c r="EJ103" s="1459"/>
      <c r="EK103" s="1459"/>
      <c r="EL103" s="1459"/>
      <c r="EM103" s="1459"/>
      <c r="EN103" s="1459"/>
      <c r="EO103" s="1459"/>
      <c r="EP103" s="1459"/>
      <c r="EQ103" s="1459"/>
      <c r="ER103" s="1459"/>
      <c r="ES103" s="1460"/>
      <c r="ET103" s="1446"/>
      <c r="EU103" s="1447"/>
      <c r="EV103" s="1447"/>
      <c r="EW103" s="1447"/>
      <c r="EX103" s="1447"/>
      <c r="EY103" s="1447"/>
      <c r="EZ103" s="1447"/>
      <c r="FA103" s="1447"/>
      <c r="FB103" s="1447"/>
      <c r="FC103" s="1447"/>
      <c r="FD103" s="1448"/>
    </row>
    <row r="104" spans="1:163" ht="63.75" customHeight="1">
      <c r="A104" s="1449"/>
      <c r="B104" s="1450"/>
      <c r="C104" s="1450"/>
      <c r="D104" s="1450"/>
      <c r="E104" s="1450"/>
      <c r="F104" s="1450"/>
      <c r="G104" s="1450"/>
      <c r="H104" s="1450"/>
      <c r="I104" s="1450"/>
      <c r="J104" s="1450"/>
      <c r="K104" s="1450"/>
      <c r="L104" s="1450"/>
      <c r="M104" s="1450"/>
      <c r="N104" s="1450"/>
      <c r="O104" s="1450"/>
      <c r="P104" s="1450"/>
      <c r="Q104" s="1450"/>
      <c r="R104" s="1450"/>
      <c r="S104" s="1450"/>
      <c r="T104" s="1450"/>
      <c r="U104" s="1450"/>
      <c r="V104" s="1450"/>
      <c r="W104" s="1450"/>
      <c r="X104" s="1450"/>
      <c r="Y104" s="1450"/>
      <c r="Z104" s="1450"/>
      <c r="AA104" s="1450"/>
      <c r="AB104" s="1450"/>
      <c r="AC104" s="1450"/>
      <c r="AD104" s="1450"/>
      <c r="AE104" s="1451"/>
      <c r="AF104" s="1449"/>
      <c r="AG104" s="1450"/>
      <c r="AH104" s="1450"/>
      <c r="AI104" s="1450"/>
      <c r="AJ104" s="1450"/>
      <c r="AK104" s="1451"/>
      <c r="AL104" s="1449"/>
      <c r="AM104" s="1450"/>
      <c r="AN104" s="1450"/>
      <c r="AO104" s="1450"/>
      <c r="AP104" s="1450"/>
      <c r="AQ104" s="1450"/>
      <c r="AR104" s="1450"/>
      <c r="AS104" s="1450"/>
      <c r="AT104" s="1450"/>
      <c r="AU104" s="1451"/>
      <c r="AV104" s="1449"/>
      <c r="AW104" s="1450"/>
      <c r="AX104" s="1450"/>
      <c r="AY104" s="1450"/>
      <c r="AZ104" s="1450"/>
      <c r="BA104" s="1450"/>
      <c r="BB104" s="1450"/>
      <c r="BC104" s="1450"/>
      <c r="BD104" s="1450"/>
      <c r="BE104" s="1451"/>
      <c r="BF104" s="1458" t="s">
        <v>310</v>
      </c>
      <c r="BG104" s="1459"/>
      <c r="BH104" s="1459"/>
      <c r="BI104" s="1459"/>
      <c r="BJ104" s="1459"/>
      <c r="BK104" s="1459"/>
      <c r="BL104" s="1459"/>
      <c r="BM104" s="1459"/>
      <c r="BN104" s="1459"/>
      <c r="BO104" s="1459"/>
      <c r="BP104" s="1459"/>
      <c r="BQ104" s="1460"/>
      <c r="BR104" s="1458" t="s">
        <v>311</v>
      </c>
      <c r="BS104" s="1459"/>
      <c r="BT104" s="1459"/>
      <c r="BU104" s="1459"/>
      <c r="BV104" s="1459"/>
      <c r="BW104" s="1459"/>
      <c r="BX104" s="1459"/>
      <c r="BY104" s="1459"/>
      <c r="BZ104" s="1459"/>
      <c r="CA104" s="1459"/>
      <c r="CB104" s="1460"/>
      <c r="CC104" s="1458" t="s">
        <v>476</v>
      </c>
      <c r="CD104" s="1459"/>
      <c r="CE104" s="1459"/>
      <c r="CF104" s="1459"/>
      <c r="CG104" s="1459"/>
      <c r="CH104" s="1459"/>
      <c r="CI104" s="1459"/>
      <c r="CJ104" s="1459"/>
      <c r="CK104" s="1459"/>
      <c r="CL104" s="1459"/>
      <c r="CM104" s="1459"/>
      <c r="CN104" s="1459"/>
      <c r="CO104" s="1460"/>
      <c r="CP104" s="1458" t="s">
        <v>477</v>
      </c>
      <c r="CQ104" s="1459"/>
      <c r="CR104" s="1459"/>
      <c r="CS104" s="1459"/>
      <c r="CT104" s="1459"/>
      <c r="CU104" s="1459"/>
      <c r="CV104" s="1459"/>
      <c r="CW104" s="1459"/>
      <c r="CX104" s="1459"/>
      <c r="CY104" s="1459"/>
      <c r="CZ104" s="1460"/>
      <c r="DA104" s="1449"/>
      <c r="DB104" s="1450"/>
      <c r="DC104" s="1450"/>
      <c r="DD104" s="1450"/>
      <c r="DE104" s="1450"/>
      <c r="DF104" s="1450"/>
      <c r="DG104" s="1450"/>
      <c r="DH104" s="1450"/>
      <c r="DI104" s="1450"/>
      <c r="DJ104" s="1450"/>
      <c r="DK104" s="1451"/>
      <c r="DL104" s="1449"/>
      <c r="DM104" s="1450"/>
      <c r="DN104" s="1450"/>
      <c r="DO104" s="1450"/>
      <c r="DP104" s="1450"/>
      <c r="DQ104" s="1450"/>
      <c r="DR104" s="1450"/>
      <c r="DS104" s="1450"/>
      <c r="DT104" s="1450"/>
      <c r="DU104" s="1451"/>
      <c r="DV104" s="1458" t="s">
        <v>478</v>
      </c>
      <c r="DW104" s="1459"/>
      <c r="DX104" s="1459"/>
      <c r="DY104" s="1459"/>
      <c r="DZ104" s="1459"/>
      <c r="EA104" s="1459"/>
      <c r="EB104" s="1459"/>
      <c r="EC104" s="1459"/>
      <c r="ED104" s="1459"/>
      <c r="EE104" s="1459"/>
      <c r="EF104" s="1459"/>
      <c r="EG104" s="1459"/>
      <c r="EH104" s="1460"/>
      <c r="EI104" s="1458" t="s">
        <v>477</v>
      </c>
      <c r="EJ104" s="1459"/>
      <c r="EK104" s="1459"/>
      <c r="EL104" s="1459"/>
      <c r="EM104" s="1459"/>
      <c r="EN104" s="1459"/>
      <c r="EO104" s="1459"/>
      <c r="EP104" s="1459"/>
      <c r="EQ104" s="1459"/>
      <c r="ER104" s="1459"/>
      <c r="ES104" s="1460"/>
      <c r="ET104" s="1449"/>
      <c r="EU104" s="1450"/>
      <c r="EV104" s="1450"/>
      <c r="EW104" s="1450"/>
      <c r="EX104" s="1450"/>
      <c r="EY104" s="1450"/>
      <c r="EZ104" s="1450"/>
      <c r="FA104" s="1450"/>
      <c r="FB104" s="1450"/>
      <c r="FC104" s="1450"/>
      <c r="FD104" s="1451"/>
    </row>
    <row r="105" spans="1:163" ht="13.5" customHeight="1" thickBot="1">
      <c r="A105" s="1470" t="s">
        <v>399</v>
      </c>
      <c r="B105" s="1471"/>
      <c r="C105" s="1471"/>
      <c r="D105" s="1471"/>
      <c r="E105" s="1471"/>
      <c r="F105" s="1471"/>
      <c r="G105" s="1471"/>
      <c r="H105" s="1471"/>
      <c r="I105" s="1471"/>
      <c r="J105" s="1471"/>
      <c r="K105" s="1471"/>
      <c r="L105" s="1471"/>
      <c r="M105" s="1471"/>
      <c r="N105" s="1471"/>
      <c r="O105" s="1471"/>
      <c r="P105" s="1471"/>
      <c r="Q105" s="1471"/>
      <c r="R105" s="1471"/>
      <c r="S105" s="1471"/>
      <c r="T105" s="1471"/>
      <c r="U105" s="1471"/>
      <c r="V105" s="1471"/>
      <c r="W105" s="1471"/>
      <c r="X105" s="1471"/>
      <c r="Y105" s="1471"/>
      <c r="Z105" s="1471"/>
      <c r="AA105" s="1471"/>
      <c r="AB105" s="1471"/>
      <c r="AC105" s="1471"/>
      <c r="AD105" s="1471"/>
      <c r="AE105" s="1472"/>
      <c r="AF105" s="1461" t="s">
        <v>400</v>
      </c>
      <c r="AG105" s="1462"/>
      <c r="AH105" s="1462"/>
      <c r="AI105" s="1462"/>
      <c r="AJ105" s="1462"/>
      <c r="AK105" s="1463"/>
      <c r="AL105" s="1461" t="s">
        <v>401</v>
      </c>
      <c r="AM105" s="1462"/>
      <c r="AN105" s="1462"/>
      <c r="AO105" s="1462"/>
      <c r="AP105" s="1462"/>
      <c r="AQ105" s="1462"/>
      <c r="AR105" s="1462"/>
      <c r="AS105" s="1462"/>
      <c r="AT105" s="1462"/>
      <c r="AU105" s="1463"/>
      <c r="AV105" s="1461" t="s">
        <v>402</v>
      </c>
      <c r="AW105" s="1462"/>
      <c r="AX105" s="1462"/>
      <c r="AY105" s="1462"/>
      <c r="AZ105" s="1462"/>
      <c r="BA105" s="1462"/>
      <c r="BB105" s="1462"/>
      <c r="BC105" s="1462"/>
      <c r="BD105" s="1462"/>
      <c r="BE105" s="1463"/>
      <c r="BF105" s="1461" t="s">
        <v>403</v>
      </c>
      <c r="BG105" s="1462"/>
      <c r="BH105" s="1462"/>
      <c r="BI105" s="1462"/>
      <c r="BJ105" s="1462"/>
      <c r="BK105" s="1462"/>
      <c r="BL105" s="1462"/>
      <c r="BM105" s="1462"/>
      <c r="BN105" s="1462"/>
      <c r="BO105" s="1462"/>
      <c r="BP105" s="1462"/>
      <c r="BQ105" s="1463"/>
      <c r="BR105" s="1461" t="s">
        <v>404</v>
      </c>
      <c r="BS105" s="1462"/>
      <c r="BT105" s="1462"/>
      <c r="BU105" s="1462"/>
      <c r="BV105" s="1462"/>
      <c r="BW105" s="1462"/>
      <c r="BX105" s="1462"/>
      <c r="BY105" s="1462"/>
      <c r="BZ105" s="1462"/>
      <c r="CA105" s="1462"/>
      <c r="CB105" s="1463"/>
      <c r="CC105" s="1461" t="s">
        <v>405</v>
      </c>
      <c r="CD105" s="1462"/>
      <c r="CE105" s="1462"/>
      <c r="CF105" s="1462"/>
      <c r="CG105" s="1462"/>
      <c r="CH105" s="1462"/>
      <c r="CI105" s="1462"/>
      <c r="CJ105" s="1462"/>
      <c r="CK105" s="1462"/>
      <c r="CL105" s="1462"/>
      <c r="CM105" s="1462"/>
      <c r="CN105" s="1462"/>
      <c r="CO105" s="1463"/>
      <c r="CP105" s="1461" t="s">
        <v>406</v>
      </c>
      <c r="CQ105" s="1462"/>
      <c r="CR105" s="1462"/>
      <c r="CS105" s="1462"/>
      <c r="CT105" s="1462"/>
      <c r="CU105" s="1462"/>
      <c r="CV105" s="1462"/>
      <c r="CW105" s="1462"/>
      <c r="CX105" s="1462"/>
      <c r="CY105" s="1462"/>
      <c r="CZ105" s="1463"/>
      <c r="DA105" s="1461" t="s">
        <v>407</v>
      </c>
      <c r="DB105" s="1462"/>
      <c r="DC105" s="1462"/>
      <c r="DD105" s="1462"/>
      <c r="DE105" s="1462"/>
      <c r="DF105" s="1462"/>
      <c r="DG105" s="1462"/>
      <c r="DH105" s="1462"/>
      <c r="DI105" s="1462"/>
      <c r="DJ105" s="1462"/>
      <c r="DK105" s="1463"/>
      <c r="DL105" s="1461" t="s">
        <v>408</v>
      </c>
      <c r="DM105" s="1462"/>
      <c r="DN105" s="1462"/>
      <c r="DO105" s="1462"/>
      <c r="DP105" s="1462"/>
      <c r="DQ105" s="1462"/>
      <c r="DR105" s="1462"/>
      <c r="DS105" s="1462"/>
      <c r="DT105" s="1462"/>
      <c r="DU105" s="1463"/>
      <c r="DV105" s="1461" t="s">
        <v>409</v>
      </c>
      <c r="DW105" s="1462"/>
      <c r="DX105" s="1462"/>
      <c r="DY105" s="1462"/>
      <c r="DZ105" s="1462"/>
      <c r="EA105" s="1462"/>
      <c r="EB105" s="1462"/>
      <c r="EC105" s="1462"/>
      <c r="ED105" s="1462"/>
      <c r="EE105" s="1462"/>
      <c r="EF105" s="1462"/>
      <c r="EG105" s="1462"/>
      <c r="EH105" s="1463"/>
      <c r="EI105" s="1461" t="s">
        <v>410</v>
      </c>
      <c r="EJ105" s="1462"/>
      <c r="EK105" s="1462"/>
      <c r="EL105" s="1462"/>
      <c r="EM105" s="1462"/>
      <c r="EN105" s="1462"/>
      <c r="EO105" s="1462"/>
      <c r="EP105" s="1462"/>
      <c r="EQ105" s="1462"/>
      <c r="ER105" s="1462"/>
      <c r="ES105" s="1463"/>
      <c r="ET105" s="1461" t="s">
        <v>411</v>
      </c>
      <c r="EU105" s="1462"/>
      <c r="EV105" s="1462"/>
      <c r="EW105" s="1462"/>
      <c r="EX105" s="1462"/>
      <c r="EY105" s="1462"/>
      <c r="EZ105" s="1462"/>
      <c r="FA105" s="1462"/>
      <c r="FB105" s="1462"/>
      <c r="FC105" s="1462"/>
      <c r="FD105" s="1463"/>
    </row>
    <row r="106" spans="1:163" ht="35.25" customHeight="1">
      <c r="A106" s="1479" t="s">
        <v>482</v>
      </c>
      <c r="B106" s="1480"/>
      <c r="C106" s="1480"/>
      <c r="D106" s="1480"/>
      <c r="E106" s="1480"/>
      <c r="F106" s="1480"/>
      <c r="G106" s="1480"/>
      <c r="H106" s="1480"/>
      <c r="I106" s="1480"/>
      <c r="J106" s="1480"/>
      <c r="K106" s="1480"/>
      <c r="L106" s="1480"/>
      <c r="M106" s="1480"/>
      <c r="N106" s="1480"/>
      <c r="O106" s="1480"/>
      <c r="P106" s="1480"/>
      <c r="Q106" s="1480"/>
      <c r="R106" s="1480"/>
      <c r="S106" s="1480"/>
      <c r="T106" s="1480"/>
      <c r="U106" s="1480"/>
      <c r="V106" s="1480"/>
      <c r="W106" s="1480"/>
      <c r="X106" s="1480"/>
      <c r="Y106" s="1480"/>
      <c r="Z106" s="1480"/>
      <c r="AA106" s="1480"/>
      <c r="AB106" s="1480"/>
      <c r="AC106" s="1480"/>
      <c r="AD106" s="1480"/>
      <c r="AE106" s="1481"/>
      <c r="AF106" s="1482" t="s">
        <v>361</v>
      </c>
      <c r="AG106" s="1483"/>
      <c r="AH106" s="1483"/>
      <c r="AI106" s="1483"/>
      <c r="AJ106" s="1483"/>
      <c r="AK106" s="1484"/>
      <c r="AL106" s="1429"/>
      <c r="AM106" s="1430"/>
      <c r="AN106" s="1430"/>
      <c r="AO106" s="1430"/>
      <c r="AP106" s="1430"/>
      <c r="AQ106" s="1430"/>
      <c r="AR106" s="1430"/>
      <c r="AS106" s="1430"/>
      <c r="AT106" s="1430"/>
      <c r="AU106" s="1431"/>
      <c r="AV106" s="1429"/>
      <c r="AW106" s="1430"/>
      <c r="AX106" s="1430"/>
      <c r="AY106" s="1430"/>
      <c r="AZ106" s="1430"/>
      <c r="BA106" s="1430"/>
      <c r="BB106" s="1430"/>
      <c r="BC106" s="1430"/>
      <c r="BD106" s="1430"/>
      <c r="BE106" s="1431"/>
      <c r="BF106" s="1429"/>
      <c r="BG106" s="1430"/>
      <c r="BH106" s="1430"/>
      <c r="BI106" s="1430"/>
      <c r="BJ106" s="1430"/>
      <c r="BK106" s="1430"/>
      <c r="BL106" s="1430"/>
      <c r="BM106" s="1430"/>
      <c r="BN106" s="1430"/>
      <c r="BO106" s="1430"/>
      <c r="BP106" s="1430"/>
      <c r="BQ106" s="1431"/>
      <c r="BR106" s="1429"/>
      <c r="BS106" s="1430"/>
      <c r="BT106" s="1430"/>
      <c r="BU106" s="1430"/>
      <c r="BV106" s="1430"/>
      <c r="BW106" s="1430"/>
      <c r="BX106" s="1430"/>
      <c r="BY106" s="1430"/>
      <c r="BZ106" s="1430"/>
      <c r="CA106" s="1430"/>
      <c r="CB106" s="1431"/>
      <c r="CC106" s="1429"/>
      <c r="CD106" s="1430"/>
      <c r="CE106" s="1430"/>
      <c r="CF106" s="1430"/>
      <c r="CG106" s="1430"/>
      <c r="CH106" s="1430"/>
      <c r="CI106" s="1430"/>
      <c r="CJ106" s="1430"/>
      <c r="CK106" s="1430"/>
      <c r="CL106" s="1430"/>
      <c r="CM106" s="1430"/>
      <c r="CN106" s="1430"/>
      <c r="CO106" s="1431"/>
      <c r="CP106" s="1429"/>
      <c r="CQ106" s="1430"/>
      <c r="CR106" s="1430"/>
      <c r="CS106" s="1430"/>
      <c r="CT106" s="1430"/>
      <c r="CU106" s="1430"/>
      <c r="CV106" s="1430"/>
      <c r="CW106" s="1430"/>
      <c r="CX106" s="1430"/>
      <c r="CY106" s="1430"/>
      <c r="CZ106" s="1431"/>
      <c r="DA106" s="1429"/>
      <c r="DB106" s="1430"/>
      <c r="DC106" s="1430"/>
      <c r="DD106" s="1430"/>
      <c r="DE106" s="1430"/>
      <c r="DF106" s="1430"/>
      <c r="DG106" s="1430"/>
      <c r="DH106" s="1430"/>
      <c r="DI106" s="1430"/>
      <c r="DJ106" s="1430"/>
      <c r="DK106" s="1431"/>
      <c r="DL106" s="1430"/>
      <c r="DM106" s="1430"/>
      <c r="DN106" s="1430"/>
      <c r="DO106" s="1430"/>
      <c r="DP106" s="1430"/>
      <c r="DQ106" s="1430"/>
      <c r="DR106" s="1430"/>
      <c r="DS106" s="1430"/>
      <c r="DT106" s="1430"/>
      <c r="DU106" s="1431"/>
      <c r="DV106" s="1429"/>
      <c r="DW106" s="1430"/>
      <c r="DX106" s="1430"/>
      <c r="DY106" s="1430"/>
      <c r="DZ106" s="1430"/>
      <c r="EA106" s="1430"/>
      <c r="EB106" s="1430"/>
      <c r="EC106" s="1430"/>
      <c r="ED106" s="1430"/>
      <c r="EE106" s="1430"/>
      <c r="EF106" s="1430"/>
      <c r="EG106" s="1430"/>
      <c r="EH106" s="1431"/>
      <c r="EI106" s="1429"/>
      <c r="EJ106" s="1430"/>
      <c r="EK106" s="1430"/>
      <c r="EL106" s="1430"/>
      <c r="EM106" s="1430"/>
      <c r="EN106" s="1430"/>
      <c r="EO106" s="1430"/>
      <c r="EP106" s="1430"/>
      <c r="EQ106" s="1430"/>
      <c r="ER106" s="1430"/>
      <c r="ES106" s="1431"/>
      <c r="ET106" s="1429"/>
      <c r="EU106" s="1430"/>
      <c r="EV106" s="1430"/>
      <c r="EW106" s="1430"/>
      <c r="EX106" s="1430"/>
      <c r="EY106" s="1430"/>
      <c r="EZ106" s="1430"/>
      <c r="FA106" s="1430"/>
      <c r="FB106" s="1430"/>
      <c r="FC106" s="1430"/>
      <c r="FD106" s="1521"/>
    </row>
    <row r="107" spans="1:163" ht="36" customHeight="1">
      <c r="A107" s="1479" t="s">
        <v>464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  <c r="L107" s="1480"/>
      <c r="M107" s="1480"/>
      <c r="N107" s="1480"/>
      <c r="O107" s="1480"/>
      <c r="P107" s="1480"/>
      <c r="Q107" s="1480"/>
      <c r="R107" s="1480"/>
      <c r="S107" s="1480"/>
      <c r="T107" s="1480"/>
      <c r="U107" s="1480"/>
      <c r="V107" s="1480"/>
      <c r="W107" s="1480"/>
      <c r="X107" s="1480"/>
      <c r="Y107" s="1480"/>
      <c r="Z107" s="1480"/>
      <c r="AA107" s="1480"/>
      <c r="AB107" s="1480"/>
      <c r="AC107" s="1480"/>
      <c r="AD107" s="1480"/>
      <c r="AE107" s="1481"/>
      <c r="AF107" s="1491" t="s">
        <v>362</v>
      </c>
      <c r="AG107" s="1492"/>
      <c r="AH107" s="1492"/>
      <c r="AI107" s="1492"/>
      <c r="AJ107" s="1492"/>
      <c r="AK107" s="1493"/>
      <c r="AL107" s="1494">
        <f>ET107</f>
        <v>0</v>
      </c>
      <c r="AM107" s="1495"/>
      <c r="AN107" s="1495"/>
      <c r="AO107" s="1495"/>
      <c r="AP107" s="1495"/>
      <c r="AQ107" s="1495"/>
      <c r="AR107" s="1495"/>
      <c r="AS107" s="1495"/>
      <c r="AT107" s="1495"/>
      <c r="AU107" s="1495"/>
      <c r="AV107" s="1360"/>
      <c r="AW107" s="1361"/>
      <c r="AX107" s="1361"/>
      <c r="AY107" s="1361"/>
      <c r="AZ107" s="1361"/>
      <c r="BA107" s="1361"/>
      <c r="BB107" s="1361"/>
      <c r="BC107" s="1361"/>
      <c r="BD107" s="1361"/>
      <c r="BE107" s="1362"/>
      <c r="BF107" s="1360"/>
      <c r="BG107" s="1361"/>
      <c r="BH107" s="1361"/>
      <c r="BI107" s="1361"/>
      <c r="BJ107" s="1361"/>
      <c r="BK107" s="1361"/>
      <c r="BL107" s="1361"/>
      <c r="BM107" s="1361"/>
      <c r="BN107" s="1361"/>
      <c r="BO107" s="1361"/>
      <c r="BP107" s="1361"/>
      <c r="BQ107" s="1362"/>
      <c r="BR107" s="1360"/>
      <c r="BS107" s="1361"/>
      <c r="BT107" s="1361"/>
      <c r="BU107" s="1361"/>
      <c r="BV107" s="1361"/>
      <c r="BW107" s="1361"/>
      <c r="BX107" s="1361"/>
      <c r="BY107" s="1361"/>
      <c r="BZ107" s="1361"/>
      <c r="CA107" s="1361"/>
      <c r="CB107" s="1362"/>
      <c r="CC107" s="1360"/>
      <c r="CD107" s="1361"/>
      <c r="CE107" s="1361"/>
      <c r="CF107" s="1361"/>
      <c r="CG107" s="1361"/>
      <c r="CH107" s="1361"/>
      <c r="CI107" s="1361"/>
      <c r="CJ107" s="1361"/>
      <c r="CK107" s="1361"/>
      <c r="CL107" s="1361"/>
      <c r="CM107" s="1361"/>
      <c r="CN107" s="1361"/>
      <c r="CO107" s="1362"/>
      <c r="CP107" s="1360"/>
      <c r="CQ107" s="1361"/>
      <c r="CR107" s="1361"/>
      <c r="CS107" s="1361"/>
      <c r="CT107" s="1361"/>
      <c r="CU107" s="1361"/>
      <c r="CV107" s="1361"/>
      <c r="CW107" s="1361"/>
      <c r="CX107" s="1361"/>
      <c r="CY107" s="1361"/>
      <c r="CZ107" s="1362"/>
      <c r="DA107" s="1360"/>
      <c r="DB107" s="1361"/>
      <c r="DC107" s="1361"/>
      <c r="DD107" s="1361"/>
      <c r="DE107" s="1361"/>
      <c r="DF107" s="1361"/>
      <c r="DG107" s="1361"/>
      <c r="DH107" s="1361"/>
      <c r="DI107" s="1361"/>
      <c r="DJ107" s="1361"/>
      <c r="DK107" s="1362"/>
      <c r="DL107" s="1360"/>
      <c r="DM107" s="1361"/>
      <c r="DN107" s="1361"/>
      <c r="DO107" s="1361"/>
      <c r="DP107" s="1361"/>
      <c r="DQ107" s="1361"/>
      <c r="DR107" s="1361"/>
      <c r="DS107" s="1361"/>
      <c r="DT107" s="1361"/>
      <c r="DU107" s="1362"/>
      <c r="DV107" s="1360"/>
      <c r="DW107" s="1361"/>
      <c r="DX107" s="1361"/>
      <c r="DY107" s="1361"/>
      <c r="DZ107" s="1361"/>
      <c r="EA107" s="1361"/>
      <c r="EB107" s="1361"/>
      <c r="EC107" s="1361"/>
      <c r="ED107" s="1361"/>
      <c r="EE107" s="1361"/>
      <c r="EF107" s="1361"/>
      <c r="EG107" s="1361"/>
      <c r="EH107" s="1362"/>
      <c r="EI107" s="1360"/>
      <c r="EJ107" s="1361"/>
      <c r="EK107" s="1361"/>
      <c r="EL107" s="1361"/>
      <c r="EM107" s="1361"/>
      <c r="EN107" s="1361"/>
      <c r="EO107" s="1361"/>
      <c r="EP107" s="1361"/>
      <c r="EQ107" s="1361"/>
      <c r="ER107" s="1361"/>
      <c r="ES107" s="1362"/>
      <c r="ET107" s="1494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95"/>
      <c r="EV107" s="1495"/>
      <c r="EW107" s="1495"/>
      <c r="EX107" s="1495"/>
      <c r="EY107" s="1495"/>
      <c r="EZ107" s="1495"/>
      <c r="FA107" s="1495"/>
      <c r="FB107" s="1495"/>
      <c r="FC107" s="1495"/>
      <c r="FD107" s="1514"/>
      <c r="FE107" s="563" t="str">
        <f>'Настройки ТИК'!$C$55</f>
        <v>${code_doc}</v>
      </c>
      <c r="FF107" s="155">
        <v>2</v>
      </c>
      <c r="FG107" s="155" t="str">
        <f>$FF$25</f>
        <v>20--</v>
      </c>
    </row>
    <row r="108" spans="1:163" ht="35.25" customHeight="1">
      <c r="A108" s="1479" t="s">
        <v>483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  <c r="L108" s="1480"/>
      <c r="M108" s="1480"/>
      <c r="N108" s="1480"/>
      <c r="O108" s="1480"/>
      <c r="P108" s="1480"/>
      <c r="Q108" s="1480"/>
      <c r="R108" s="1480"/>
      <c r="S108" s="1480"/>
      <c r="T108" s="1480"/>
      <c r="U108" s="1480"/>
      <c r="V108" s="1480"/>
      <c r="W108" s="1480"/>
      <c r="X108" s="1480"/>
      <c r="Y108" s="1480"/>
      <c r="Z108" s="1480"/>
      <c r="AA108" s="1480"/>
      <c r="AB108" s="1480"/>
      <c r="AC108" s="1480"/>
      <c r="AD108" s="1480"/>
      <c r="AE108" s="1481"/>
      <c r="AF108" s="1491" t="s">
        <v>363</v>
      </c>
      <c r="AG108" s="1492"/>
      <c r="AH108" s="1492"/>
      <c r="AI108" s="1492"/>
      <c r="AJ108" s="1492"/>
      <c r="AK108" s="1493"/>
      <c r="AL108" s="1494">
        <f>ET108</f>
        <v>0</v>
      </c>
      <c r="AM108" s="1495"/>
      <c r="AN108" s="1495"/>
      <c r="AO108" s="1495"/>
      <c r="AP108" s="1495"/>
      <c r="AQ108" s="1495"/>
      <c r="AR108" s="1495"/>
      <c r="AS108" s="1495"/>
      <c r="AT108" s="1495"/>
      <c r="AU108" s="1495"/>
      <c r="AV108" s="1360"/>
      <c r="AW108" s="1361"/>
      <c r="AX108" s="1361"/>
      <c r="AY108" s="1361"/>
      <c r="AZ108" s="1361"/>
      <c r="BA108" s="1361"/>
      <c r="BB108" s="1361"/>
      <c r="BC108" s="1361"/>
      <c r="BD108" s="1361"/>
      <c r="BE108" s="1362"/>
      <c r="BF108" s="1360"/>
      <c r="BG108" s="1361"/>
      <c r="BH108" s="1361"/>
      <c r="BI108" s="1361"/>
      <c r="BJ108" s="1361"/>
      <c r="BK108" s="1361"/>
      <c r="BL108" s="1361"/>
      <c r="BM108" s="1361"/>
      <c r="BN108" s="1361"/>
      <c r="BO108" s="1361"/>
      <c r="BP108" s="1361"/>
      <c r="BQ108" s="1362"/>
      <c r="BR108" s="1360"/>
      <c r="BS108" s="1361"/>
      <c r="BT108" s="1361"/>
      <c r="BU108" s="1361"/>
      <c r="BV108" s="1361"/>
      <c r="BW108" s="1361"/>
      <c r="BX108" s="1361"/>
      <c r="BY108" s="1361"/>
      <c r="BZ108" s="1361"/>
      <c r="CA108" s="1361"/>
      <c r="CB108" s="1362"/>
      <c r="CC108" s="1360"/>
      <c r="CD108" s="1361"/>
      <c r="CE108" s="1361"/>
      <c r="CF108" s="1361"/>
      <c r="CG108" s="1361"/>
      <c r="CH108" s="1361"/>
      <c r="CI108" s="1361"/>
      <c r="CJ108" s="1361"/>
      <c r="CK108" s="1361"/>
      <c r="CL108" s="1361"/>
      <c r="CM108" s="1361"/>
      <c r="CN108" s="1361"/>
      <c r="CO108" s="1362"/>
      <c r="CP108" s="1360"/>
      <c r="CQ108" s="1361"/>
      <c r="CR108" s="1361"/>
      <c r="CS108" s="1361"/>
      <c r="CT108" s="1361"/>
      <c r="CU108" s="1361"/>
      <c r="CV108" s="1361"/>
      <c r="CW108" s="1361"/>
      <c r="CX108" s="1361"/>
      <c r="CY108" s="1361"/>
      <c r="CZ108" s="1362"/>
      <c r="DA108" s="1360"/>
      <c r="DB108" s="1361"/>
      <c r="DC108" s="1361"/>
      <c r="DD108" s="1361"/>
      <c r="DE108" s="1361"/>
      <c r="DF108" s="1361"/>
      <c r="DG108" s="1361"/>
      <c r="DH108" s="1361"/>
      <c r="DI108" s="1361"/>
      <c r="DJ108" s="1361"/>
      <c r="DK108" s="1362"/>
      <c r="DL108" s="1360"/>
      <c r="DM108" s="1361"/>
      <c r="DN108" s="1361"/>
      <c r="DO108" s="1361"/>
      <c r="DP108" s="1361"/>
      <c r="DQ108" s="1361"/>
      <c r="DR108" s="1361"/>
      <c r="DS108" s="1361"/>
      <c r="DT108" s="1361"/>
      <c r="DU108" s="1362"/>
      <c r="DV108" s="1360"/>
      <c r="DW108" s="1361"/>
      <c r="DX108" s="1361"/>
      <c r="DY108" s="1361"/>
      <c r="DZ108" s="1361"/>
      <c r="EA108" s="1361"/>
      <c r="EB108" s="1361"/>
      <c r="EC108" s="1361"/>
      <c r="ED108" s="1361"/>
      <c r="EE108" s="1361"/>
      <c r="EF108" s="1361"/>
      <c r="EG108" s="1361"/>
      <c r="EH108" s="1362"/>
      <c r="EI108" s="1360"/>
      <c r="EJ108" s="1361"/>
      <c r="EK108" s="1361"/>
      <c r="EL108" s="1361"/>
      <c r="EM108" s="1361"/>
      <c r="EN108" s="1361"/>
      <c r="EO108" s="1361"/>
      <c r="EP108" s="1361"/>
      <c r="EQ108" s="1361"/>
      <c r="ER108" s="1361"/>
      <c r="ES108" s="1362"/>
      <c r="ET108" s="1494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95"/>
      <c r="EV108" s="1495"/>
      <c r="EW108" s="1495"/>
      <c r="EX108" s="1495"/>
      <c r="EY108" s="1495"/>
      <c r="EZ108" s="1495"/>
      <c r="FA108" s="1495"/>
      <c r="FB108" s="1495"/>
      <c r="FC108" s="1495"/>
      <c r="FD108" s="1514"/>
      <c r="FE108" s="563" t="str">
        <f>'Настройки ТИК'!$C$55</f>
        <v>${code_doc}</v>
      </c>
      <c r="FF108" s="155">
        <v>2</v>
      </c>
      <c r="FG108" s="155" t="str">
        <f>$FF$25</f>
        <v>20--</v>
      </c>
    </row>
    <row r="109" spans="1:163" ht="35.25" customHeight="1">
      <c r="A109" s="1479" t="s">
        <v>484</v>
      </c>
      <c r="B109" s="1480"/>
      <c r="C109" s="1480"/>
      <c r="D109" s="1480"/>
      <c r="E109" s="1480"/>
      <c r="F109" s="1480"/>
      <c r="G109" s="1480"/>
      <c r="H109" s="1480"/>
      <c r="I109" s="1480"/>
      <c r="J109" s="1480"/>
      <c r="K109" s="1480"/>
      <c r="L109" s="1480"/>
      <c r="M109" s="1480"/>
      <c r="N109" s="1480"/>
      <c r="O109" s="1480"/>
      <c r="P109" s="1480"/>
      <c r="Q109" s="1480"/>
      <c r="R109" s="1480"/>
      <c r="S109" s="1480"/>
      <c r="T109" s="1480"/>
      <c r="U109" s="1480"/>
      <c r="V109" s="1480"/>
      <c r="W109" s="1480"/>
      <c r="X109" s="1480"/>
      <c r="Y109" s="1480"/>
      <c r="Z109" s="1480"/>
      <c r="AA109" s="1480"/>
      <c r="AB109" s="1480"/>
      <c r="AC109" s="1480"/>
      <c r="AD109" s="1480"/>
      <c r="AE109" s="1481"/>
      <c r="AF109" s="1491" t="s">
        <v>364</v>
      </c>
      <c r="AG109" s="1492"/>
      <c r="AH109" s="1492"/>
      <c r="AI109" s="1492"/>
      <c r="AJ109" s="1492"/>
      <c r="AK109" s="1493"/>
      <c r="AL109" s="1494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95"/>
      <c r="AN109" s="1495"/>
      <c r="AO109" s="1495"/>
      <c r="AP109" s="1495"/>
      <c r="AQ109" s="1495"/>
      <c r="AR109" s="1495"/>
      <c r="AS109" s="1495"/>
      <c r="AT109" s="1495"/>
      <c r="AU109" s="1495"/>
      <c r="AV109" s="1360"/>
      <c r="AW109" s="1361"/>
      <c r="AX109" s="1361"/>
      <c r="AY109" s="1361"/>
      <c r="AZ109" s="1361"/>
      <c r="BA109" s="1361"/>
      <c r="BB109" s="1361"/>
      <c r="BC109" s="1361"/>
      <c r="BD109" s="1361"/>
      <c r="BE109" s="1362"/>
      <c r="BF109" s="1360"/>
      <c r="BG109" s="1361"/>
      <c r="BH109" s="1361"/>
      <c r="BI109" s="1361"/>
      <c r="BJ109" s="1361"/>
      <c r="BK109" s="1361"/>
      <c r="BL109" s="1361"/>
      <c r="BM109" s="1361"/>
      <c r="BN109" s="1361"/>
      <c r="BO109" s="1361"/>
      <c r="BP109" s="1361"/>
      <c r="BQ109" s="1362"/>
      <c r="BR109" s="1360"/>
      <c r="BS109" s="1361"/>
      <c r="BT109" s="1361"/>
      <c r="BU109" s="1361"/>
      <c r="BV109" s="1361"/>
      <c r="BW109" s="1361"/>
      <c r="BX109" s="1361"/>
      <c r="BY109" s="1361"/>
      <c r="BZ109" s="1361"/>
      <c r="CA109" s="1361"/>
      <c r="CB109" s="1362"/>
      <c r="CC109" s="1360"/>
      <c r="CD109" s="1361"/>
      <c r="CE109" s="1361"/>
      <c r="CF109" s="1361"/>
      <c r="CG109" s="1361"/>
      <c r="CH109" s="1361"/>
      <c r="CI109" s="1361"/>
      <c r="CJ109" s="1361"/>
      <c r="CK109" s="1361"/>
      <c r="CL109" s="1361"/>
      <c r="CM109" s="1361"/>
      <c r="CN109" s="1361"/>
      <c r="CO109" s="1362"/>
      <c r="CP109" s="1360"/>
      <c r="CQ109" s="1361"/>
      <c r="CR109" s="1361"/>
      <c r="CS109" s="1361"/>
      <c r="CT109" s="1361"/>
      <c r="CU109" s="1361"/>
      <c r="CV109" s="1361"/>
      <c r="CW109" s="1361"/>
      <c r="CX109" s="1361"/>
      <c r="CY109" s="1361"/>
      <c r="CZ109" s="1362"/>
      <c r="DA109" s="1360"/>
      <c r="DB109" s="1361"/>
      <c r="DC109" s="1361"/>
      <c r="DD109" s="1361"/>
      <c r="DE109" s="1361"/>
      <c r="DF109" s="1361"/>
      <c r="DG109" s="1361"/>
      <c r="DH109" s="1361"/>
      <c r="DI109" s="1361"/>
      <c r="DJ109" s="1361"/>
      <c r="DK109" s="1362"/>
      <c r="DL109" s="1360"/>
      <c r="DM109" s="1361"/>
      <c r="DN109" s="1361"/>
      <c r="DO109" s="1361"/>
      <c r="DP109" s="1361"/>
      <c r="DQ109" s="1361"/>
      <c r="DR109" s="1361"/>
      <c r="DS109" s="1361"/>
      <c r="DT109" s="1361"/>
      <c r="DU109" s="1362"/>
      <c r="DV109" s="1360"/>
      <c r="DW109" s="1361"/>
      <c r="DX109" s="1361"/>
      <c r="DY109" s="1361"/>
      <c r="DZ109" s="1361"/>
      <c r="EA109" s="1361"/>
      <c r="EB109" s="1361"/>
      <c r="EC109" s="1361"/>
      <c r="ED109" s="1361"/>
      <c r="EE109" s="1361"/>
      <c r="EF109" s="1361"/>
      <c r="EG109" s="1361"/>
      <c r="EH109" s="1362"/>
      <c r="EI109" s="1360"/>
      <c r="EJ109" s="1361"/>
      <c r="EK109" s="1361"/>
      <c r="EL109" s="1361"/>
      <c r="EM109" s="1361"/>
      <c r="EN109" s="1361"/>
      <c r="EO109" s="1361"/>
      <c r="EP109" s="1361"/>
      <c r="EQ109" s="1361"/>
      <c r="ER109" s="1361"/>
      <c r="ES109" s="1362"/>
      <c r="ET109" s="1360"/>
      <c r="EU109" s="1361"/>
      <c r="EV109" s="1361"/>
      <c r="EW109" s="1361"/>
      <c r="EX109" s="1361"/>
      <c r="EY109" s="1361"/>
      <c r="EZ109" s="1361"/>
      <c r="FA109" s="1361"/>
      <c r="FB109" s="1361"/>
      <c r="FC109" s="1361"/>
      <c r="FD109" s="1496"/>
      <c r="FE109" s="563" t="str">
        <f>'Настройки ТИК'!$C$55</f>
        <v>${code_doc}</v>
      </c>
      <c r="FF109" s="155">
        <v>2</v>
      </c>
      <c r="FG109" s="155" t="str">
        <f>$FF$25</f>
        <v>20--</v>
      </c>
    </row>
    <row r="110" spans="1:163" ht="37.5" customHeight="1" thickBot="1">
      <c r="A110" s="1479" t="s">
        <v>365</v>
      </c>
      <c r="B110" s="1480"/>
      <c r="C110" s="1480"/>
      <c r="D110" s="1480"/>
      <c r="E110" s="1480"/>
      <c r="F110" s="1480"/>
      <c r="G110" s="1480"/>
      <c r="H110" s="1480"/>
      <c r="I110" s="1480"/>
      <c r="J110" s="1480"/>
      <c r="K110" s="1480"/>
      <c r="L110" s="1480"/>
      <c r="M110" s="1480"/>
      <c r="N110" s="1480"/>
      <c r="O110" s="1480"/>
      <c r="P110" s="1480"/>
      <c r="Q110" s="1480"/>
      <c r="R110" s="1480"/>
      <c r="S110" s="1480"/>
      <c r="T110" s="1480"/>
      <c r="U110" s="1480"/>
      <c r="V110" s="1480"/>
      <c r="W110" s="1480"/>
      <c r="X110" s="1480"/>
      <c r="Y110" s="1480"/>
      <c r="Z110" s="1480"/>
      <c r="AA110" s="1480"/>
      <c r="AB110" s="1480"/>
      <c r="AC110" s="1480"/>
      <c r="AD110" s="1480"/>
      <c r="AE110" s="1481"/>
      <c r="AF110" s="1510" t="s">
        <v>366</v>
      </c>
      <c r="AG110" s="1511"/>
      <c r="AH110" s="1511"/>
      <c r="AI110" s="1511"/>
      <c r="AJ110" s="1511"/>
      <c r="AK110" s="1512"/>
      <c r="AL110" s="1519">
        <f ca="1">AL109-AL108</f>
        <v>0</v>
      </c>
      <c r="AM110" s="1520"/>
      <c r="AN110" s="1520"/>
      <c r="AO110" s="1520"/>
      <c r="AP110" s="1520"/>
      <c r="AQ110" s="1520"/>
      <c r="AR110" s="1520"/>
      <c r="AS110" s="1520"/>
      <c r="AT110" s="1520"/>
      <c r="AU110" s="1520"/>
      <c r="AV110" s="1452"/>
      <c r="AW110" s="1453"/>
      <c r="AX110" s="1453"/>
      <c r="AY110" s="1453"/>
      <c r="AZ110" s="1453"/>
      <c r="BA110" s="1453"/>
      <c r="BB110" s="1453"/>
      <c r="BC110" s="1453"/>
      <c r="BD110" s="1453"/>
      <c r="BE110" s="1454"/>
      <c r="BF110" s="1452"/>
      <c r="BG110" s="1453"/>
      <c r="BH110" s="1453"/>
      <c r="BI110" s="1453"/>
      <c r="BJ110" s="1453"/>
      <c r="BK110" s="1453"/>
      <c r="BL110" s="1453"/>
      <c r="BM110" s="1453"/>
      <c r="BN110" s="1453"/>
      <c r="BO110" s="1453"/>
      <c r="BP110" s="1453"/>
      <c r="BQ110" s="1454"/>
      <c r="BR110" s="1452"/>
      <c r="BS110" s="1453"/>
      <c r="BT110" s="1453"/>
      <c r="BU110" s="1453"/>
      <c r="BV110" s="1453"/>
      <c r="BW110" s="1453"/>
      <c r="BX110" s="1453"/>
      <c r="BY110" s="1453"/>
      <c r="BZ110" s="1453"/>
      <c r="CA110" s="1453"/>
      <c r="CB110" s="1454"/>
      <c r="CC110" s="1452"/>
      <c r="CD110" s="1453"/>
      <c r="CE110" s="1453"/>
      <c r="CF110" s="1453"/>
      <c r="CG110" s="1453"/>
      <c r="CH110" s="1453"/>
      <c r="CI110" s="1453"/>
      <c r="CJ110" s="1453"/>
      <c r="CK110" s="1453"/>
      <c r="CL110" s="1453"/>
      <c r="CM110" s="1453"/>
      <c r="CN110" s="1453"/>
      <c r="CO110" s="1454"/>
      <c r="CP110" s="1452"/>
      <c r="CQ110" s="1453"/>
      <c r="CR110" s="1453"/>
      <c r="CS110" s="1453"/>
      <c r="CT110" s="1453"/>
      <c r="CU110" s="1453"/>
      <c r="CV110" s="1453"/>
      <c r="CW110" s="1453"/>
      <c r="CX110" s="1453"/>
      <c r="CY110" s="1453"/>
      <c r="CZ110" s="1454"/>
      <c r="DA110" s="1452"/>
      <c r="DB110" s="1453"/>
      <c r="DC110" s="1453"/>
      <c r="DD110" s="1453"/>
      <c r="DE110" s="1453"/>
      <c r="DF110" s="1453"/>
      <c r="DG110" s="1453"/>
      <c r="DH110" s="1453"/>
      <c r="DI110" s="1453"/>
      <c r="DJ110" s="1453"/>
      <c r="DK110" s="1454"/>
      <c r="DL110" s="1452"/>
      <c r="DM110" s="1453"/>
      <c r="DN110" s="1453"/>
      <c r="DO110" s="1453"/>
      <c r="DP110" s="1453"/>
      <c r="DQ110" s="1453"/>
      <c r="DR110" s="1453"/>
      <c r="DS110" s="1453"/>
      <c r="DT110" s="1453"/>
      <c r="DU110" s="1454"/>
      <c r="DV110" s="1452"/>
      <c r="DW110" s="1453"/>
      <c r="DX110" s="1453"/>
      <c r="DY110" s="1453"/>
      <c r="DZ110" s="1453"/>
      <c r="EA110" s="1453"/>
      <c r="EB110" s="1453"/>
      <c r="EC110" s="1453"/>
      <c r="ED110" s="1453"/>
      <c r="EE110" s="1453"/>
      <c r="EF110" s="1453"/>
      <c r="EG110" s="1453"/>
      <c r="EH110" s="1454"/>
      <c r="EI110" s="1452"/>
      <c r="EJ110" s="1453"/>
      <c r="EK110" s="1453"/>
      <c r="EL110" s="1453"/>
      <c r="EM110" s="1453"/>
      <c r="EN110" s="1453"/>
      <c r="EO110" s="1453"/>
      <c r="EP110" s="1453"/>
      <c r="EQ110" s="1453"/>
      <c r="ER110" s="1453"/>
      <c r="ES110" s="1454"/>
      <c r="ET110" s="1452"/>
      <c r="EU110" s="1453"/>
      <c r="EV110" s="1453"/>
      <c r="EW110" s="1453"/>
      <c r="EX110" s="1453"/>
      <c r="EY110" s="1453"/>
      <c r="EZ110" s="1453"/>
      <c r="FA110" s="1453"/>
      <c r="FB110" s="1453"/>
      <c r="FC110" s="1453"/>
      <c r="FD110" s="1506"/>
      <c r="FE110" s="563" t="str">
        <f>'Настройки ТИК'!$C$55</f>
        <v>${code_doc}</v>
      </c>
      <c r="FF110" s="155">
        <v>2</v>
      </c>
      <c r="FG110" s="155" t="str">
        <f>$FF$25</f>
        <v>20--</v>
      </c>
    </row>
    <row r="111" spans="1:163" ht="12.75" customHeight="1">
      <c r="A111" s="261" t="s">
        <v>367</v>
      </c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 t="s">
        <v>368</v>
      </c>
      <c r="M111" s="261"/>
      <c r="N111" s="261"/>
      <c r="O111" s="261"/>
      <c r="P111" s="261"/>
      <c r="Q111" s="261"/>
      <c r="R111" s="261"/>
      <c r="S111" s="261"/>
      <c r="T111" s="261"/>
      <c r="U111" s="261"/>
      <c r="V111" s="261"/>
      <c r="W111" s="261"/>
      <c r="X111" s="261"/>
      <c r="Y111" s="261"/>
      <c r="Z111" s="261"/>
      <c r="AA111" s="261"/>
      <c r="AB111" s="261"/>
      <c r="AC111" s="261"/>
      <c r="AD111" s="261"/>
      <c r="AE111" s="261"/>
      <c r="AF111" s="261"/>
      <c r="AG111" s="261"/>
      <c r="AH111" s="261"/>
      <c r="AI111" s="261"/>
      <c r="AJ111" s="261"/>
      <c r="AK111" s="261"/>
      <c r="AL111" s="261"/>
      <c r="AM111" s="261"/>
      <c r="AN111" s="261"/>
      <c r="AO111" s="261"/>
      <c r="AP111" s="261"/>
      <c r="AQ111" s="261"/>
      <c r="AR111" s="261"/>
      <c r="AS111" s="261"/>
      <c r="AT111" s="261"/>
      <c r="AU111" s="261"/>
      <c r="AV111" s="261"/>
      <c r="AW111" s="261"/>
      <c r="AX111" s="261"/>
      <c r="AY111" s="261"/>
      <c r="AZ111" s="261"/>
      <c r="BA111" s="261"/>
      <c r="BB111" s="261"/>
      <c r="BC111" s="261"/>
      <c r="BD111" s="261"/>
      <c r="BE111" s="261"/>
      <c r="BF111" s="261"/>
      <c r="BG111" s="261"/>
      <c r="BH111" s="261"/>
      <c r="BI111" s="261"/>
      <c r="BJ111" s="261"/>
      <c r="BK111" s="261"/>
      <c r="BL111" s="261"/>
      <c r="BM111" s="261"/>
      <c r="BN111" s="261"/>
      <c r="BO111" s="261"/>
      <c r="BP111" s="261"/>
      <c r="BQ111" s="261"/>
      <c r="BR111" s="261"/>
      <c r="BS111" s="261"/>
      <c r="BT111" s="261"/>
      <c r="BU111" s="261"/>
      <c r="BV111" s="261"/>
      <c r="BW111" s="261"/>
      <c r="BX111" s="261"/>
      <c r="BY111" s="261"/>
      <c r="BZ111" s="261"/>
      <c r="CA111" s="261"/>
      <c r="CB111" s="261"/>
      <c r="CC111" s="261"/>
      <c r="CD111" s="261"/>
      <c r="CE111" s="261"/>
      <c r="CF111" s="261"/>
      <c r="CG111" s="261"/>
      <c r="CH111" s="261"/>
      <c r="CI111" s="261"/>
      <c r="CJ111" s="261"/>
      <c r="CK111" s="261"/>
      <c r="CL111" s="261"/>
      <c r="CM111" s="261"/>
      <c r="CN111" s="261"/>
      <c r="CO111" s="261"/>
      <c r="CP111" s="261"/>
      <c r="CQ111" s="261"/>
      <c r="CR111" s="261"/>
      <c r="CS111" s="261"/>
      <c r="CT111" s="261"/>
      <c r="CU111" s="261"/>
      <c r="CV111" s="261"/>
      <c r="CW111" s="261"/>
      <c r="CX111" s="261"/>
      <c r="CY111" s="261"/>
      <c r="CZ111" s="261"/>
      <c r="DA111" s="261"/>
      <c r="DB111" s="261"/>
      <c r="DC111" s="261"/>
      <c r="DD111" s="261"/>
      <c r="DE111" s="261"/>
      <c r="DF111" s="261"/>
      <c r="DG111" s="261"/>
      <c r="DH111" s="261"/>
      <c r="DI111" s="261"/>
      <c r="DJ111" s="261"/>
      <c r="DK111" s="261"/>
      <c r="DL111" s="261"/>
      <c r="DM111" s="261"/>
      <c r="DN111" s="261"/>
      <c r="DO111" s="261"/>
      <c r="DP111" s="261"/>
      <c r="DQ111" s="261"/>
      <c r="DR111" s="261"/>
      <c r="DS111" s="261"/>
      <c r="DT111" s="261"/>
      <c r="DU111" s="261"/>
      <c r="DV111" s="261"/>
      <c r="DW111" s="261"/>
      <c r="DX111" s="261"/>
      <c r="DY111" s="261"/>
      <c r="DZ111" s="261"/>
      <c r="EA111" s="261"/>
      <c r="EB111" s="261"/>
      <c r="EC111" s="261"/>
      <c r="ED111" s="261"/>
      <c r="EE111" s="261"/>
      <c r="EF111" s="261"/>
      <c r="EG111" s="261"/>
      <c r="EH111" s="261"/>
      <c r="EI111" s="261"/>
      <c r="EJ111" s="261"/>
      <c r="EK111" s="261"/>
      <c r="EL111" s="261"/>
      <c r="EM111" s="261"/>
      <c r="EN111" s="261"/>
      <c r="EO111" s="261"/>
      <c r="EP111" s="261"/>
      <c r="EQ111" s="261"/>
      <c r="ER111" s="261"/>
      <c r="ES111" s="261"/>
      <c r="ET111" s="261"/>
      <c r="EU111" s="261"/>
      <c r="EV111" s="261"/>
      <c r="EW111" s="261"/>
      <c r="EX111" s="261"/>
      <c r="EY111" s="261"/>
      <c r="EZ111" s="261"/>
      <c r="FA111" s="261"/>
      <c r="FB111" s="261"/>
      <c r="FC111" s="261"/>
      <c r="FD111" s="261"/>
    </row>
    <row r="112" spans="1:163" ht="12.75" customHeight="1">
      <c r="A112" s="261"/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 t="s">
        <v>488</v>
      </c>
      <c r="M112" s="261"/>
      <c r="N112" s="261"/>
      <c r="O112" s="261"/>
      <c r="P112" s="261"/>
      <c r="Q112" s="261"/>
      <c r="R112" s="261"/>
      <c r="S112" s="261"/>
      <c r="T112" s="261"/>
      <c r="U112" s="261"/>
      <c r="V112" s="261"/>
      <c r="W112" s="261"/>
      <c r="X112" s="261"/>
      <c r="Y112" s="261"/>
      <c r="Z112" s="261"/>
      <c r="AA112" s="261"/>
      <c r="AB112" s="261"/>
      <c r="AC112" s="261"/>
      <c r="AD112" s="261"/>
      <c r="AE112" s="261"/>
      <c r="AF112" s="261"/>
      <c r="AG112" s="261"/>
      <c r="AH112" s="261"/>
      <c r="AI112" s="261"/>
      <c r="AJ112" s="261"/>
      <c r="AK112" s="261"/>
      <c r="AL112" s="261"/>
      <c r="AM112" s="261"/>
      <c r="AN112" s="261"/>
      <c r="AO112" s="261"/>
      <c r="AP112" s="261"/>
      <c r="AQ112" s="261"/>
      <c r="AR112" s="261"/>
      <c r="AS112" s="261"/>
      <c r="AT112" s="261"/>
      <c r="AU112" s="261"/>
      <c r="AV112" s="261"/>
      <c r="AW112" s="261"/>
      <c r="AX112" s="261"/>
      <c r="AY112" s="261"/>
      <c r="AZ112" s="261"/>
      <c r="BA112" s="261"/>
      <c r="BB112" s="261"/>
      <c r="BC112" s="261"/>
      <c r="BD112" s="261"/>
      <c r="BE112" s="261"/>
      <c r="BF112" s="261"/>
      <c r="BG112" s="261"/>
      <c r="BH112" s="261"/>
      <c r="BI112" s="261"/>
      <c r="BJ112" s="261"/>
      <c r="BK112" s="261"/>
      <c r="BL112" s="261"/>
      <c r="BM112" s="261"/>
      <c r="BN112" s="261"/>
      <c r="BO112" s="261"/>
      <c r="BP112" s="261"/>
      <c r="BQ112" s="261"/>
      <c r="BR112" s="261"/>
      <c r="BS112" s="261"/>
      <c r="BT112" s="261"/>
      <c r="BU112" s="261"/>
      <c r="BV112" s="261"/>
      <c r="BW112" s="261"/>
      <c r="BX112" s="261"/>
      <c r="BY112" s="261"/>
      <c r="BZ112" s="261"/>
      <c r="CA112" s="261"/>
      <c r="CB112" s="261"/>
      <c r="CC112" s="261"/>
      <c r="CD112" s="261"/>
      <c r="CE112" s="261"/>
      <c r="CF112" s="261"/>
      <c r="CG112" s="261"/>
      <c r="CH112" s="261"/>
      <c r="CI112" s="261"/>
      <c r="CJ112" s="261"/>
      <c r="CK112" s="261"/>
      <c r="CL112" s="261"/>
      <c r="CM112" s="261"/>
      <c r="CN112" s="261"/>
      <c r="CO112" s="261"/>
      <c r="CP112" s="261"/>
      <c r="CQ112" s="261"/>
      <c r="CR112" s="261"/>
      <c r="CS112" s="261"/>
      <c r="CT112" s="261"/>
      <c r="CU112" s="261"/>
      <c r="CV112" s="261"/>
      <c r="CW112" s="261"/>
      <c r="CX112" s="261"/>
      <c r="CY112" s="261"/>
      <c r="CZ112" s="261"/>
      <c r="DA112" s="261"/>
      <c r="DB112" s="261"/>
      <c r="DC112" s="261"/>
      <c r="DD112" s="261"/>
      <c r="DE112" s="261"/>
      <c r="DF112" s="261"/>
      <c r="DG112" s="261"/>
      <c r="DH112" s="261"/>
      <c r="DI112" s="261"/>
      <c r="DJ112" s="261"/>
      <c r="DK112" s="261"/>
      <c r="DL112" s="261"/>
      <c r="DM112" s="261"/>
      <c r="DN112" s="261"/>
      <c r="DO112" s="261"/>
      <c r="DP112" s="261"/>
      <c r="DQ112" s="261"/>
      <c r="DR112" s="261"/>
      <c r="DS112" s="261"/>
      <c r="DT112" s="261"/>
      <c r="DU112" s="261"/>
      <c r="DV112" s="261"/>
      <c r="DW112" s="261"/>
      <c r="DX112" s="261"/>
      <c r="DY112" s="261"/>
      <c r="DZ112" s="261"/>
      <c r="EA112" s="261"/>
      <c r="EB112" s="261"/>
      <c r="EC112" s="261"/>
      <c r="ED112" s="261"/>
      <c r="EE112" s="261"/>
      <c r="EF112" s="261"/>
      <c r="EG112" s="261"/>
      <c r="EH112" s="261"/>
      <c r="EI112" s="261"/>
      <c r="EJ112" s="261"/>
      <c r="EK112" s="261"/>
      <c r="EL112" s="261"/>
      <c r="EM112" s="261"/>
      <c r="EN112" s="261"/>
      <c r="EO112" s="261"/>
      <c r="EP112" s="261"/>
      <c r="EQ112" s="261"/>
      <c r="ER112" s="261"/>
      <c r="ES112" s="261"/>
      <c r="ET112" s="261"/>
      <c r="EU112" s="261"/>
      <c r="EV112" s="261"/>
      <c r="EW112" s="261"/>
      <c r="EX112" s="261"/>
      <c r="EY112" s="261"/>
      <c r="EZ112" s="261"/>
      <c r="FA112" s="261"/>
      <c r="FB112" s="261"/>
      <c r="FC112" s="261"/>
      <c r="FD112" s="261"/>
    </row>
    <row r="113" spans="1:166" ht="12.75" customHeight="1">
      <c r="A113" s="261"/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 t="s">
        <v>489</v>
      </c>
      <c r="M113" s="261"/>
      <c r="N113" s="261"/>
      <c r="O113" s="261"/>
      <c r="P113" s="261"/>
      <c r="Q113" s="261"/>
      <c r="R113" s="261"/>
      <c r="S113" s="261"/>
      <c r="T113" s="261"/>
      <c r="U113" s="261"/>
      <c r="V113" s="261"/>
      <c r="W113" s="261"/>
      <c r="X113" s="261"/>
      <c r="Y113" s="261"/>
      <c r="Z113" s="261"/>
      <c r="AA113" s="261"/>
      <c r="AB113" s="261"/>
      <c r="AC113" s="261"/>
      <c r="AD113" s="261"/>
      <c r="AE113" s="261"/>
      <c r="AF113" s="261"/>
      <c r="AG113" s="261"/>
      <c r="AH113" s="261"/>
      <c r="AI113" s="261"/>
      <c r="AJ113" s="261"/>
      <c r="AK113" s="261"/>
      <c r="AL113" s="261"/>
      <c r="AM113" s="261"/>
      <c r="AN113" s="261"/>
      <c r="AO113" s="261"/>
      <c r="AP113" s="261"/>
      <c r="AQ113" s="261"/>
      <c r="AR113" s="261"/>
      <c r="AS113" s="261"/>
      <c r="AT113" s="261"/>
      <c r="AU113" s="261"/>
      <c r="AV113" s="261"/>
      <c r="AW113" s="261"/>
      <c r="AX113" s="261"/>
      <c r="AY113" s="261"/>
      <c r="AZ113" s="261"/>
      <c r="BA113" s="261"/>
      <c r="BB113" s="261"/>
      <c r="BC113" s="261"/>
      <c r="BD113" s="261"/>
      <c r="BE113" s="261"/>
      <c r="BF113" s="261"/>
      <c r="BG113" s="261"/>
      <c r="BH113" s="261"/>
      <c r="BI113" s="261"/>
      <c r="BJ113" s="261"/>
      <c r="BK113" s="261"/>
      <c r="BL113" s="261"/>
      <c r="BM113" s="261"/>
      <c r="BN113" s="261"/>
      <c r="BO113" s="261"/>
      <c r="BP113" s="261"/>
      <c r="BQ113" s="261"/>
      <c r="BR113" s="261"/>
      <c r="BS113" s="261"/>
      <c r="BT113" s="261"/>
      <c r="BU113" s="261"/>
      <c r="BV113" s="261"/>
      <c r="BW113" s="261"/>
      <c r="BX113" s="261"/>
      <c r="BY113" s="261"/>
      <c r="BZ113" s="261"/>
      <c r="CA113" s="261"/>
      <c r="CB113" s="261"/>
      <c r="CC113" s="261"/>
      <c r="CD113" s="261"/>
      <c r="CE113" s="261"/>
      <c r="CF113" s="261"/>
      <c r="CG113" s="261"/>
      <c r="CH113" s="261"/>
      <c r="CI113" s="261"/>
      <c r="CJ113" s="261"/>
      <c r="CK113" s="261"/>
      <c r="CL113" s="261"/>
      <c r="CM113" s="261"/>
      <c r="CN113" s="261"/>
      <c r="CO113" s="261"/>
      <c r="CP113" s="261"/>
      <c r="CQ113" s="261"/>
      <c r="CR113" s="261"/>
      <c r="CS113" s="261"/>
      <c r="CT113" s="261"/>
      <c r="CU113" s="261"/>
      <c r="CV113" s="261"/>
      <c r="CW113" s="261"/>
      <c r="CX113" s="261"/>
      <c r="CY113" s="261"/>
      <c r="CZ113" s="261"/>
      <c r="DA113" s="261"/>
      <c r="DB113" s="261"/>
      <c r="DC113" s="261"/>
      <c r="DD113" s="261"/>
      <c r="DE113" s="261"/>
      <c r="DF113" s="261"/>
      <c r="DG113" s="261"/>
      <c r="DH113" s="261"/>
      <c r="DI113" s="261"/>
      <c r="DJ113" s="261"/>
      <c r="DK113" s="261"/>
      <c r="DL113" s="261"/>
      <c r="DM113" s="261"/>
      <c r="DN113" s="261"/>
      <c r="DO113" s="261"/>
      <c r="DP113" s="261"/>
      <c r="DQ113" s="261"/>
      <c r="DR113" s="261"/>
      <c r="DS113" s="261"/>
      <c r="DT113" s="261"/>
      <c r="DU113" s="261"/>
      <c r="DV113" s="261"/>
      <c r="DW113" s="261"/>
      <c r="DX113" s="261"/>
      <c r="DY113" s="261"/>
      <c r="DZ113" s="261"/>
      <c r="EA113" s="261"/>
      <c r="EB113" s="261"/>
      <c r="EC113" s="261"/>
      <c r="ED113" s="261"/>
      <c r="EE113" s="261"/>
      <c r="EF113" s="261"/>
      <c r="EG113" s="261"/>
      <c r="EH113" s="261"/>
      <c r="EI113" s="261"/>
      <c r="EJ113" s="261"/>
      <c r="EK113" s="261"/>
      <c r="EL113" s="261"/>
      <c r="EM113" s="261"/>
      <c r="EN113" s="261"/>
      <c r="EO113" s="261"/>
      <c r="EP113" s="261"/>
      <c r="EQ113" s="261"/>
      <c r="ER113" s="261"/>
      <c r="ES113" s="261"/>
      <c r="ET113" s="261"/>
      <c r="EU113" s="261"/>
      <c r="EV113" s="261"/>
      <c r="EW113" s="261"/>
      <c r="EX113" s="261"/>
      <c r="EY113" s="261"/>
      <c r="EZ113" s="261"/>
      <c r="FA113" s="261"/>
      <c r="FB113" s="261"/>
      <c r="FC113" s="261"/>
      <c r="FD113" s="261"/>
    </row>
    <row r="114" spans="1:166" ht="6.75" customHeight="1">
      <c r="A114" s="261"/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61"/>
      <c r="V114" s="261"/>
      <c r="W114" s="261"/>
      <c r="X114" s="261"/>
      <c r="Y114" s="261"/>
      <c r="Z114" s="261"/>
      <c r="AA114" s="261"/>
      <c r="AB114" s="261"/>
      <c r="AC114" s="261"/>
      <c r="AD114" s="261"/>
      <c r="AE114" s="261"/>
      <c r="AF114" s="261"/>
      <c r="AG114" s="261"/>
      <c r="AH114" s="261"/>
      <c r="AI114" s="261"/>
      <c r="AJ114" s="261"/>
      <c r="AK114" s="261"/>
      <c r="AL114" s="261"/>
      <c r="AM114" s="261"/>
      <c r="AN114" s="261"/>
      <c r="AO114" s="261"/>
      <c r="AP114" s="261"/>
      <c r="AQ114" s="261"/>
      <c r="AR114" s="261"/>
      <c r="AS114" s="261"/>
      <c r="AT114" s="261"/>
      <c r="AU114" s="261"/>
      <c r="AV114" s="261"/>
      <c r="AW114" s="261"/>
      <c r="AX114" s="261"/>
      <c r="AY114" s="261"/>
      <c r="AZ114" s="261"/>
      <c r="BA114" s="261"/>
      <c r="BB114" s="261"/>
      <c r="BC114" s="261"/>
      <c r="BD114" s="261"/>
      <c r="BE114" s="261"/>
      <c r="BF114" s="261"/>
      <c r="BG114" s="261"/>
      <c r="BH114" s="261"/>
      <c r="BI114" s="261"/>
      <c r="BJ114" s="261"/>
      <c r="BK114" s="261"/>
      <c r="BL114" s="261"/>
      <c r="BM114" s="261"/>
      <c r="BN114" s="261"/>
      <c r="BO114" s="261"/>
      <c r="BP114" s="261"/>
      <c r="BQ114" s="261"/>
      <c r="BR114" s="261"/>
      <c r="BS114" s="261"/>
      <c r="BT114" s="261"/>
      <c r="BU114" s="261"/>
      <c r="BV114" s="261"/>
      <c r="BW114" s="261"/>
      <c r="BX114" s="261"/>
      <c r="BY114" s="261"/>
      <c r="BZ114" s="261"/>
      <c r="CA114" s="261"/>
      <c r="CB114" s="261"/>
      <c r="CC114" s="261"/>
      <c r="CD114" s="261"/>
      <c r="CE114" s="261"/>
      <c r="CF114" s="261"/>
      <c r="CG114" s="261"/>
      <c r="CH114" s="261"/>
      <c r="CI114" s="261"/>
      <c r="CJ114" s="261"/>
      <c r="CK114" s="261"/>
      <c r="CL114" s="261"/>
      <c r="CM114" s="261"/>
      <c r="CN114" s="261"/>
      <c r="CO114" s="261"/>
      <c r="CP114" s="261"/>
      <c r="CQ114" s="261"/>
      <c r="CR114" s="261"/>
      <c r="CS114" s="261"/>
      <c r="CT114" s="261"/>
      <c r="CU114" s="261"/>
      <c r="CV114" s="261"/>
      <c r="CW114" s="261"/>
      <c r="CX114" s="261"/>
      <c r="CY114" s="261"/>
      <c r="CZ114" s="261"/>
      <c r="DA114" s="261"/>
      <c r="DB114" s="261"/>
      <c r="DC114" s="261"/>
      <c r="DD114" s="261"/>
      <c r="DE114" s="261"/>
      <c r="DF114" s="261"/>
      <c r="DG114" s="261"/>
      <c r="DH114" s="261"/>
      <c r="DI114" s="261"/>
      <c r="DJ114" s="261"/>
      <c r="DK114" s="261"/>
      <c r="DL114" s="261"/>
      <c r="DM114" s="261"/>
      <c r="DN114" s="261"/>
      <c r="DO114" s="261"/>
      <c r="DP114" s="261"/>
      <c r="DQ114" s="261"/>
      <c r="DR114" s="261"/>
      <c r="DS114" s="261"/>
      <c r="DT114" s="261"/>
      <c r="DU114" s="261"/>
      <c r="DV114" s="261"/>
      <c r="DW114" s="261"/>
      <c r="DX114" s="261"/>
      <c r="DY114" s="261"/>
      <c r="DZ114" s="261"/>
      <c r="EA114" s="261"/>
      <c r="EB114" s="261"/>
      <c r="EC114" s="261"/>
      <c r="ED114" s="261"/>
      <c r="EE114" s="261"/>
      <c r="EF114" s="261"/>
      <c r="EG114" s="261"/>
      <c r="EH114" s="261"/>
      <c r="EI114" s="261"/>
      <c r="EJ114" s="261"/>
      <c r="EK114" s="261"/>
      <c r="EL114" s="261"/>
      <c r="EM114" s="261"/>
      <c r="EN114" s="261"/>
      <c r="EO114" s="261"/>
      <c r="EP114" s="261"/>
      <c r="EQ114" s="261"/>
      <c r="ER114" s="261"/>
      <c r="ES114" s="261"/>
      <c r="ET114" s="261"/>
      <c r="EU114" s="261"/>
      <c r="EV114" s="261"/>
      <c r="EW114" s="261"/>
      <c r="EX114" s="261"/>
      <c r="EY114" s="261"/>
      <c r="EZ114" s="261"/>
      <c r="FA114" s="261"/>
      <c r="FB114" s="261"/>
      <c r="FC114" s="261"/>
      <c r="FD114" s="261"/>
    </row>
    <row r="115" spans="1:166">
      <c r="A115" s="153" t="s">
        <v>140</v>
      </c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525" t="str">
        <f>IF('Настройки УИК'!$C$43="","",'Настройки УИК'!$C$43)</f>
        <v>${rod_uik}</v>
      </c>
      <c r="AA115" s="1525"/>
      <c r="AB115" s="1525"/>
      <c r="AC115" s="1525"/>
      <c r="AD115" s="1525"/>
      <c r="AE115" s="1525"/>
      <c r="AF115" s="1525"/>
      <c r="AG115" s="1525"/>
      <c r="AH115" s="1525"/>
      <c r="AI115" s="1525"/>
      <c r="AJ115" s="1525"/>
      <c r="AK115" s="1525"/>
      <c r="AL115" s="1525"/>
      <c r="AM115" s="1525"/>
      <c r="AN115" s="1525"/>
      <c r="AO115" s="1525"/>
      <c r="AP115" s="1525"/>
      <c r="AQ115" s="1525"/>
      <c r="AR115" s="1525"/>
      <c r="AS115" s="1525"/>
      <c r="AT115" s="1525"/>
      <c r="AU115" s="1525"/>
      <c r="AV115" s="1525"/>
      <c r="AW115" s="1525"/>
      <c r="AX115" s="1525"/>
      <c r="AY115" s="1525"/>
      <c r="AZ115" s="1525"/>
      <c r="BA115" s="1525"/>
      <c r="BB115" s="1525"/>
      <c r="BC115" s="1525"/>
      <c r="BD115" s="1525"/>
      <c r="BE115" s="1525"/>
      <c r="BF115" s="1525"/>
      <c r="BG115" s="1525"/>
      <c r="BH115" s="1525"/>
      <c r="BI115" s="1525"/>
      <c r="BJ115" s="1525"/>
      <c r="BK115" s="1525"/>
      <c r="BL115" s="1525"/>
      <c r="BM115" s="1525"/>
      <c r="BN115" s="1525"/>
      <c r="BO115" s="1525"/>
      <c r="BP115" s="1525"/>
      <c r="BQ115" s="1525"/>
      <c r="BR115" s="1525"/>
      <c r="BS115" s="1525"/>
      <c r="BT115" s="1525"/>
      <c r="BU115" s="1525"/>
      <c r="BV115" s="1525"/>
      <c r="BW115" s="1525"/>
      <c r="BX115" s="1525"/>
      <c r="BY115" s="1525"/>
      <c r="BZ115" s="1525"/>
      <c r="CA115" s="1525"/>
      <c r="CB115" s="1525"/>
      <c r="CC115" s="1525"/>
      <c r="CD115" s="1525"/>
      <c r="CE115" s="1525"/>
      <c r="CF115" s="1525"/>
      <c r="CG115" s="1525"/>
      <c r="CH115" s="1525"/>
      <c r="CI115" s="1525"/>
      <c r="CJ115" s="266"/>
      <c r="CK115" s="266"/>
      <c r="CL115" s="266"/>
      <c r="CM115" s="266"/>
      <c r="CN115" s="266"/>
      <c r="CO115" s="1531"/>
      <c r="CP115" s="1531"/>
      <c r="CQ115" s="1531"/>
      <c r="CR115" s="1531"/>
      <c r="CS115" s="1531"/>
      <c r="CT115" s="1531"/>
      <c r="CU115" s="1531"/>
      <c r="CV115" s="1531"/>
      <c r="CW115" s="1531"/>
      <c r="CX115" s="1531"/>
      <c r="CY115" s="1531"/>
      <c r="CZ115" s="1531"/>
      <c r="DA115" s="1531"/>
      <c r="DB115" s="1531"/>
      <c r="DC115" s="1531"/>
      <c r="DD115" s="1531"/>
      <c r="DE115" s="1531"/>
      <c r="DF115" s="1531"/>
      <c r="DG115" s="1531"/>
      <c r="DH115" s="1531"/>
      <c r="DI115" s="1531"/>
      <c r="DJ115" s="1531"/>
      <c r="DK115" s="1531"/>
      <c r="DL115" s="1531"/>
      <c r="DM115" s="1531"/>
      <c r="DN115" s="1531"/>
      <c r="DO115" s="266"/>
      <c r="DP115" s="266"/>
      <c r="DQ115" s="266"/>
      <c r="DR115" s="266"/>
      <c r="DS115" s="266"/>
      <c r="DT115" s="1525" t="e">
        <f>INDEX('Настройки УИК'!B22:B39,19-MATCH('Настройки ТИК'!B39,'Настройки УИК'!M22:M39,0),1)</f>
        <v>#N/A</v>
      </c>
      <c r="DU115" s="1525"/>
      <c r="DV115" s="1525"/>
      <c r="DW115" s="1525"/>
      <c r="DX115" s="1525"/>
      <c r="DY115" s="1525"/>
      <c r="DZ115" s="1525"/>
      <c r="EA115" s="1525"/>
      <c r="EB115" s="1525"/>
      <c r="EC115" s="1525"/>
      <c r="ED115" s="1525"/>
      <c r="EE115" s="1525"/>
      <c r="EF115" s="1525"/>
      <c r="EG115" s="1525"/>
      <c r="EH115" s="1525"/>
      <c r="EI115" s="1525"/>
      <c r="EJ115" s="1525"/>
      <c r="EK115" s="1525"/>
      <c r="EL115" s="1525"/>
      <c r="EM115" s="1525"/>
      <c r="EN115" s="1525"/>
      <c r="EO115" s="1525"/>
      <c r="EP115" s="1525"/>
      <c r="EQ115" s="1525"/>
      <c r="ER115" s="1525"/>
      <c r="ES115" s="1525"/>
      <c r="ET115" s="1525"/>
      <c r="EU115" s="1525"/>
      <c r="EV115" s="1525"/>
      <c r="EW115" s="1525"/>
      <c r="EX115" s="1525"/>
      <c r="EY115" s="1525"/>
      <c r="EZ115" s="1525"/>
      <c r="FA115" s="1525"/>
      <c r="FB115" s="1525"/>
      <c r="FC115" s="1525"/>
      <c r="FD115" s="1525"/>
    </row>
    <row r="116" spans="1:166" ht="19.5" customHeight="1">
      <c r="A116" s="153" t="s">
        <v>486</v>
      </c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26"/>
      <c r="AA116" s="1526"/>
      <c r="AB116" s="1526"/>
      <c r="AC116" s="1526"/>
      <c r="AD116" s="1526"/>
      <c r="AE116" s="1526"/>
      <c r="AF116" s="1526"/>
      <c r="AG116" s="1526"/>
      <c r="AH116" s="1526"/>
      <c r="AI116" s="1526"/>
      <c r="AJ116" s="1526"/>
      <c r="AK116" s="1526"/>
      <c r="AL116" s="1526"/>
      <c r="AM116" s="1526"/>
      <c r="AN116" s="1526"/>
      <c r="AO116" s="1526"/>
      <c r="AP116" s="1526"/>
      <c r="AQ116" s="1526"/>
      <c r="AR116" s="1526"/>
      <c r="AS116" s="1526"/>
      <c r="AT116" s="1526"/>
      <c r="AU116" s="1526"/>
      <c r="AV116" s="1526"/>
      <c r="AW116" s="1526"/>
      <c r="AX116" s="1526"/>
      <c r="AY116" s="1526"/>
      <c r="AZ116" s="1526"/>
      <c r="BA116" s="1526"/>
      <c r="BB116" s="1526"/>
      <c r="BC116" s="1526"/>
      <c r="BD116" s="1526"/>
      <c r="BE116" s="1526"/>
      <c r="BF116" s="1526"/>
      <c r="BG116" s="1526"/>
      <c r="BH116" s="1526"/>
      <c r="BI116" s="1526"/>
      <c r="BJ116" s="1526"/>
      <c r="BK116" s="1526"/>
      <c r="BL116" s="1526"/>
      <c r="BM116" s="1526"/>
      <c r="BN116" s="1526"/>
      <c r="BO116" s="1526"/>
      <c r="BP116" s="1526"/>
      <c r="BQ116" s="1526"/>
      <c r="BR116" s="1526"/>
      <c r="BS116" s="1526"/>
      <c r="BT116" s="1526"/>
      <c r="BU116" s="1526"/>
      <c r="BV116" s="1526"/>
      <c r="BW116" s="1526"/>
      <c r="BX116" s="1526"/>
      <c r="BY116" s="1526"/>
      <c r="BZ116" s="1526"/>
      <c r="CA116" s="1526"/>
      <c r="CB116" s="1526"/>
      <c r="CC116" s="1526"/>
      <c r="CD116" s="1526"/>
      <c r="CE116" s="1526"/>
      <c r="CF116" s="1526"/>
      <c r="CG116" s="1526"/>
      <c r="CH116" s="1526"/>
      <c r="CI116" s="1526"/>
      <c r="CJ116" s="266"/>
      <c r="CK116" s="266"/>
      <c r="CL116" s="266"/>
      <c r="CM116" s="266"/>
      <c r="CN116" s="266"/>
      <c r="CO116" s="1532"/>
      <c r="CP116" s="1532"/>
      <c r="CQ116" s="1532"/>
      <c r="CR116" s="1532"/>
      <c r="CS116" s="1532"/>
      <c r="CT116" s="1532"/>
      <c r="CU116" s="1532"/>
      <c r="CV116" s="1532"/>
      <c r="CW116" s="1532"/>
      <c r="CX116" s="1532"/>
      <c r="CY116" s="1532"/>
      <c r="CZ116" s="1532"/>
      <c r="DA116" s="1532"/>
      <c r="DB116" s="1532"/>
      <c r="DC116" s="1532"/>
      <c r="DD116" s="1532"/>
      <c r="DE116" s="1532"/>
      <c r="DF116" s="1532"/>
      <c r="DG116" s="1532"/>
      <c r="DH116" s="1532"/>
      <c r="DI116" s="1532"/>
      <c r="DJ116" s="1532"/>
      <c r="DK116" s="1532"/>
      <c r="DL116" s="1532"/>
      <c r="DM116" s="1532"/>
      <c r="DN116" s="1532"/>
      <c r="DO116" s="266"/>
      <c r="DP116" s="266"/>
      <c r="DQ116" s="266"/>
      <c r="DR116" s="266"/>
      <c r="DS116" s="266"/>
      <c r="DT116" s="1526"/>
      <c r="DU116" s="1526"/>
      <c r="DV116" s="1526"/>
      <c r="DW116" s="1526"/>
      <c r="DX116" s="1526"/>
      <c r="DY116" s="1526"/>
      <c r="DZ116" s="1526"/>
      <c r="EA116" s="1526"/>
      <c r="EB116" s="1526"/>
      <c r="EC116" s="1526"/>
      <c r="ED116" s="1526"/>
      <c r="EE116" s="1526"/>
      <c r="EF116" s="1526"/>
      <c r="EG116" s="1526"/>
      <c r="EH116" s="1526"/>
      <c r="EI116" s="1526"/>
      <c r="EJ116" s="1526"/>
      <c r="EK116" s="1526"/>
      <c r="EL116" s="1526"/>
      <c r="EM116" s="1526"/>
      <c r="EN116" s="1526"/>
      <c r="EO116" s="1526"/>
      <c r="EP116" s="1526"/>
      <c r="EQ116" s="1526"/>
      <c r="ER116" s="1526"/>
      <c r="ES116" s="1526"/>
      <c r="ET116" s="1526"/>
      <c r="EU116" s="1526"/>
      <c r="EV116" s="1526"/>
      <c r="EW116" s="1526"/>
      <c r="EX116" s="1526"/>
      <c r="EY116" s="1526"/>
      <c r="EZ116" s="1526"/>
      <c r="FA116" s="1526"/>
      <c r="FB116" s="1526"/>
      <c r="FC116" s="1526"/>
      <c r="FD116" s="1526"/>
    </row>
    <row r="117" spans="1:166" ht="37.5" customHeight="1">
      <c r="A117" s="262"/>
      <c r="B117" s="262"/>
      <c r="C117" s="262"/>
      <c r="D117" s="262"/>
      <c r="E117" s="262"/>
      <c r="F117" s="262"/>
      <c r="G117" s="262"/>
      <c r="H117" s="262"/>
      <c r="I117" s="262"/>
      <c r="J117" s="262"/>
      <c r="K117" s="262"/>
      <c r="L117" s="262"/>
      <c r="M117" s="262"/>
      <c r="N117" s="262"/>
      <c r="O117" s="262"/>
      <c r="P117" s="262"/>
      <c r="Q117" s="262"/>
      <c r="R117" s="262"/>
      <c r="S117" s="262"/>
      <c r="T117" s="262"/>
      <c r="U117" s="262"/>
      <c r="V117" s="262"/>
      <c r="W117" s="262"/>
      <c r="X117" s="262"/>
      <c r="Y117" s="262"/>
      <c r="Z117" s="1533" t="s">
        <v>485</v>
      </c>
      <c r="AA117" s="1533"/>
      <c r="AB117" s="1533"/>
      <c r="AC117" s="1533"/>
      <c r="AD117" s="1533"/>
      <c r="AE117" s="1533"/>
      <c r="AF117" s="1533"/>
      <c r="AG117" s="1533"/>
      <c r="AH117" s="1533"/>
      <c r="AI117" s="1533"/>
      <c r="AJ117" s="1533"/>
      <c r="AK117" s="1533"/>
      <c r="AL117" s="1533"/>
      <c r="AM117" s="1533"/>
      <c r="AN117" s="1533"/>
      <c r="AO117" s="1533"/>
      <c r="AP117" s="1533"/>
      <c r="AQ117" s="1533"/>
      <c r="AR117" s="1533"/>
      <c r="AS117" s="1533"/>
      <c r="AT117" s="1533"/>
      <c r="AU117" s="1533"/>
      <c r="AV117" s="1533"/>
      <c r="AW117" s="1533"/>
      <c r="AX117" s="1533"/>
      <c r="AY117" s="1533"/>
      <c r="AZ117" s="1533"/>
      <c r="BA117" s="1533"/>
      <c r="BB117" s="1533"/>
      <c r="BC117" s="1533"/>
      <c r="BD117" s="1533"/>
      <c r="BE117" s="1533"/>
      <c r="BF117" s="1533"/>
      <c r="BG117" s="1533"/>
      <c r="BH117" s="1533"/>
      <c r="BI117" s="1533"/>
      <c r="BJ117" s="1533"/>
      <c r="BK117" s="1533"/>
      <c r="BL117" s="1533"/>
      <c r="BM117" s="1533"/>
      <c r="BN117" s="1533"/>
      <c r="BO117" s="1533"/>
      <c r="BP117" s="1533"/>
      <c r="BQ117" s="1533"/>
      <c r="BR117" s="1533"/>
      <c r="BS117" s="1533"/>
      <c r="BT117" s="1533"/>
      <c r="BU117" s="1533"/>
      <c r="BV117" s="1533"/>
      <c r="BW117" s="1533"/>
      <c r="BX117" s="1533"/>
      <c r="BY117" s="1533"/>
      <c r="BZ117" s="1533"/>
      <c r="CA117" s="1533"/>
      <c r="CB117" s="1533"/>
      <c r="CC117" s="1533"/>
      <c r="CD117" s="1533"/>
      <c r="CE117" s="1533"/>
      <c r="CF117" s="1533"/>
      <c r="CG117" s="1533"/>
      <c r="CH117" s="1533"/>
      <c r="CI117" s="1533"/>
      <c r="CJ117" s="262"/>
      <c r="CK117" s="262"/>
      <c r="CL117" s="262"/>
      <c r="CM117" s="262"/>
      <c r="CN117" s="262"/>
      <c r="CO117" s="1527" t="s">
        <v>5</v>
      </c>
      <c r="CP117" s="1527"/>
      <c r="CQ117" s="1527"/>
      <c r="CR117" s="1527"/>
      <c r="CS117" s="1527"/>
      <c r="CT117" s="1527"/>
      <c r="CU117" s="1527"/>
      <c r="CV117" s="1527"/>
      <c r="CW117" s="1527"/>
      <c r="CX117" s="1527"/>
      <c r="CY117" s="1527"/>
      <c r="CZ117" s="1527"/>
      <c r="DA117" s="1527"/>
      <c r="DB117" s="1527"/>
      <c r="DC117" s="1527"/>
      <c r="DD117" s="1527"/>
      <c r="DE117" s="1527"/>
      <c r="DF117" s="1527"/>
      <c r="DG117" s="1527"/>
      <c r="DH117" s="1527"/>
      <c r="DI117" s="1527"/>
      <c r="DJ117" s="1527"/>
      <c r="DK117" s="1527"/>
      <c r="DL117" s="1527"/>
      <c r="DM117" s="1527"/>
      <c r="DN117" s="1527"/>
      <c r="DO117" s="262"/>
      <c r="DP117" s="262"/>
      <c r="DQ117" s="262"/>
      <c r="DR117" s="262"/>
      <c r="DS117" s="262"/>
      <c r="DT117" s="1522" t="s">
        <v>6</v>
      </c>
      <c r="DU117" s="1522"/>
      <c r="DV117" s="1522"/>
      <c r="DW117" s="1522"/>
      <c r="DX117" s="1522"/>
      <c r="DY117" s="1522"/>
      <c r="DZ117" s="1522"/>
      <c r="EA117" s="1522"/>
      <c r="EB117" s="1522"/>
      <c r="EC117" s="1522"/>
      <c r="ED117" s="1522"/>
      <c r="EE117" s="1522"/>
      <c r="EF117" s="1522"/>
      <c r="EG117" s="1522"/>
      <c r="EH117" s="1522"/>
      <c r="EI117" s="1522"/>
      <c r="EJ117" s="1522"/>
      <c r="EK117" s="1522"/>
      <c r="EL117" s="1522"/>
      <c r="EM117" s="1522"/>
      <c r="EN117" s="1522"/>
      <c r="EO117" s="1522"/>
      <c r="EP117" s="1522"/>
      <c r="EQ117" s="1522"/>
      <c r="ER117" s="1522"/>
      <c r="ES117" s="1522"/>
      <c r="ET117" s="1522"/>
      <c r="EU117" s="1522"/>
      <c r="EV117" s="1522"/>
      <c r="EW117" s="1522"/>
      <c r="EX117" s="1522"/>
      <c r="EY117" s="1522"/>
      <c r="EZ117" s="1522"/>
      <c r="FA117" s="1522"/>
      <c r="FB117" s="1522"/>
      <c r="FC117" s="1522"/>
      <c r="FD117" s="1522"/>
    </row>
    <row r="118" spans="1:166" ht="9.75" customHeight="1">
      <c r="A118" s="263"/>
      <c r="B118" s="263"/>
      <c r="C118" s="263"/>
      <c r="D118" s="263"/>
      <c r="E118" s="263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263"/>
      <c r="V118" s="263"/>
      <c r="W118" s="263"/>
      <c r="X118" s="263"/>
      <c r="Y118" s="263"/>
      <c r="Z118" s="1533"/>
      <c r="AA118" s="1533"/>
      <c r="AB118" s="1533"/>
      <c r="AC118" s="1533"/>
      <c r="AD118" s="1533"/>
      <c r="AE118" s="1533"/>
      <c r="AF118" s="1533"/>
      <c r="AG118" s="1533"/>
      <c r="AH118" s="1533"/>
      <c r="AI118" s="1533"/>
      <c r="AJ118" s="1533"/>
      <c r="AK118" s="1533"/>
      <c r="AL118" s="1533"/>
      <c r="AM118" s="1533"/>
      <c r="AN118" s="1533"/>
      <c r="AO118" s="1533"/>
      <c r="AP118" s="1533"/>
      <c r="AQ118" s="1533"/>
      <c r="AR118" s="1533"/>
      <c r="AS118" s="1533"/>
      <c r="AT118" s="1533"/>
      <c r="AU118" s="1533"/>
      <c r="AV118" s="1533"/>
      <c r="AW118" s="1533"/>
      <c r="AX118" s="1533"/>
      <c r="AY118" s="1533"/>
      <c r="AZ118" s="1533"/>
      <c r="BA118" s="1533"/>
      <c r="BB118" s="1533"/>
      <c r="BC118" s="1533"/>
      <c r="BD118" s="1533"/>
      <c r="BE118" s="1533"/>
      <c r="BF118" s="1533"/>
      <c r="BG118" s="1533"/>
      <c r="BH118" s="1533"/>
      <c r="BI118" s="1533"/>
      <c r="BJ118" s="1533"/>
      <c r="BK118" s="1533"/>
      <c r="BL118" s="1533"/>
      <c r="BM118" s="1533"/>
      <c r="BN118" s="1533"/>
      <c r="BO118" s="1533"/>
      <c r="BP118" s="1533"/>
      <c r="BQ118" s="1533"/>
      <c r="BR118" s="1533"/>
      <c r="BS118" s="1533"/>
      <c r="BT118" s="1533"/>
      <c r="BU118" s="1533"/>
      <c r="BV118" s="1533"/>
      <c r="BW118" s="1533"/>
      <c r="BX118" s="1533"/>
      <c r="BY118" s="1533"/>
      <c r="BZ118" s="1533"/>
      <c r="CA118" s="1533"/>
      <c r="CB118" s="1533"/>
      <c r="CC118" s="1533"/>
      <c r="CD118" s="1533"/>
      <c r="CE118" s="1533"/>
      <c r="CF118" s="1533"/>
      <c r="CG118" s="1533"/>
      <c r="CH118" s="1533"/>
      <c r="CI118" s="1533"/>
      <c r="CJ118" s="263"/>
      <c r="CK118" s="263"/>
      <c r="CL118" s="263"/>
      <c r="CM118" s="263"/>
      <c r="CN118" s="263"/>
      <c r="CO118" s="1530" t="s">
        <v>369</v>
      </c>
      <c r="CP118" s="1530"/>
      <c r="CQ118" s="1530"/>
      <c r="CR118" s="1530"/>
      <c r="CS118" s="1530"/>
      <c r="CT118" s="1530"/>
      <c r="CU118" s="1530"/>
      <c r="CV118" s="1530"/>
      <c r="CW118" s="1530"/>
      <c r="CX118" s="1530"/>
      <c r="CY118" s="1530"/>
      <c r="CZ118" s="1530"/>
      <c r="DA118" s="1530"/>
      <c r="DB118" s="1530"/>
      <c r="DC118" s="1530"/>
      <c r="DD118" s="1530"/>
      <c r="DE118" s="1530"/>
      <c r="DF118" s="1530"/>
      <c r="DG118" s="1530"/>
      <c r="DH118" s="1530"/>
      <c r="DI118" s="1530"/>
      <c r="DJ118" s="1530"/>
      <c r="DK118" s="1530"/>
      <c r="DL118" s="1530"/>
      <c r="DM118" s="1530"/>
      <c r="DN118" s="1530"/>
      <c r="DO118" s="263"/>
      <c r="DP118" s="263"/>
      <c r="DQ118" s="263"/>
      <c r="DR118" s="263"/>
      <c r="DS118" s="263"/>
      <c r="DT118" s="263"/>
      <c r="DU118" s="263"/>
      <c r="DV118" s="263"/>
      <c r="DW118" s="263"/>
      <c r="DX118" s="263"/>
      <c r="DY118" s="263"/>
      <c r="DZ118" s="263"/>
      <c r="EA118" s="263"/>
      <c r="EB118" s="263"/>
      <c r="EC118" s="263"/>
      <c r="ED118" s="263"/>
      <c r="EE118" s="263"/>
      <c r="EF118" s="263"/>
      <c r="EG118" s="263"/>
      <c r="EH118" s="263"/>
      <c r="EI118" s="263"/>
      <c r="EJ118" s="263"/>
      <c r="EK118" s="263"/>
      <c r="EL118" s="263"/>
      <c r="EM118" s="263"/>
      <c r="EN118" s="263"/>
      <c r="EO118" s="263"/>
      <c r="EP118" s="263"/>
      <c r="EQ118" s="263"/>
      <c r="ER118" s="263"/>
      <c r="ES118" s="263"/>
      <c r="ET118" s="263"/>
      <c r="EU118" s="263"/>
      <c r="EV118" s="263"/>
      <c r="EW118" s="263"/>
      <c r="EX118" s="263"/>
      <c r="EY118" s="263"/>
      <c r="EZ118" s="263"/>
      <c r="FA118" s="263"/>
      <c r="FB118" s="263"/>
      <c r="FC118" s="263"/>
      <c r="FD118" s="263"/>
    </row>
    <row r="119" spans="1:166" ht="13.5" customHeight="1">
      <c r="A119" s="153" t="s">
        <v>370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34"/>
      <c r="AA119" s="1523"/>
      <c r="AB119" s="1523"/>
      <c r="AC119" s="1523"/>
      <c r="AD119" s="1523"/>
      <c r="AE119" s="1523"/>
      <c r="AF119" s="1523"/>
      <c r="AG119" s="1523"/>
      <c r="AH119" s="1523"/>
      <c r="AI119" s="1523"/>
      <c r="AJ119" s="1523"/>
      <c r="AK119" s="1523"/>
      <c r="AL119" s="1523"/>
      <c r="AM119" s="1523"/>
      <c r="AN119" s="1523"/>
      <c r="AO119" s="1523"/>
      <c r="AP119" s="1523"/>
      <c r="AQ119" s="1523"/>
      <c r="AR119" s="1523"/>
      <c r="AS119" s="1523"/>
      <c r="AT119" s="1523"/>
      <c r="AU119" s="1523"/>
      <c r="AV119" s="1523"/>
      <c r="AW119" s="1523"/>
      <c r="AX119" s="1523"/>
      <c r="AY119" s="1523"/>
      <c r="AZ119" s="1523"/>
      <c r="BA119" s="1523"/>
      <c r="BB119" s="1523"/>
      <c r="BC119" s="1523"/>
      <c r="BD119" s="1523"/>
      <c r="BE119" s="1523"/>
      <c r="BF119" s="1523"/>
      <c r="BG119" s="1523"/>
      <c r="BH119" s="1523"/>
      <c r="BI119" s="1523"/>
      <c r="BJ119" s="1523"/>
      <c r="BK119" s="1523"/>
      <c r="BL119" s="1523"/>
      <c r="BM119" s="1523"/>
      <c r="BN119" s="1523"/>
      <c r="BO119" s="1523"/>
      <c r="BP119" s="1523"/>
      <c r="BQ119" s="1523"/>
      <c r="BR119" s="1523"/>
      <c r="BS119" s="1523"/>
      <c r="BT119" s="1523"/>
      <c r="BU119" s="1523"/>
      <c r="BV119" s="1523"/>
      <c r="BW119" s="1523"/>
      <c r="BX119" s="1523"/>
      <c r="BY119" s="1523"/>
      <c r="BZ119" s="1523"/>
      <c r="CA119" s="1523"/>
      <c r="CB119" s="1523"/>
      <c r="CC119" s="1523"/>
      <c r="CD119" s="1523"/>
      <c r="CE119" s="1523"/>
      <c r="CF119" s="1523"/>
      <c r="CG119" s="1523"/>
      <c r="CH119" s="1523"/>
      <c r="CI119" s="1523"/>
      <c r="CJ119" s="153"/>
      <c r="CK119" s="153"/>
      <c r="CL119" s="153"/>
      <c r="CM119" s="153"/>
      <c r="CN119" s="153"/>
      <c r="CO119" s="1536"/>
      <c r="CP119" s="1536"/>
      <c r="CQ119" s="1536"/>
      <c r="CR119" s="1536"/>
      <c r="CS119" s="1536"/>
      <c r="CT119" s="1536"/>
      <c r="CU119" s="1536"/>
      <c r="CV119" s="1536"/>
      <c r="CW119" s="1536"/>
      <c r="CX119" s="1536"/>
      <c r="CY119" s="1536"/>
      <c r="CZ119" s="1536"/>
      <c r="DA119" s="1536"/>
      <c r="DB119" s="1536"/>
      <c r="DC119" s="1536"/>
      <c r="DD119" s="1536"/>
      <c r="DE119" s="1536"/>
      <c r="DF119" s="1536"/>
      <c r="DG119" s="1536"/>
      <c r="DH119" s="1536"/>
      <c r="DI119" s="1536"/>
      <c r="DJ119" s="1536"/>
      <c r="DK119" s="1536"/>
      <c r="DL119" s="1536"/>
      <c r="DM119" s="1536"/>
      <c r="DN119" s="1536"/>
      <c r="DO119" s="153"/>
      <c r="DP119" s="153"/>
      <c r="DQ119" s="153"/>
      <c r="DR119" s="153"/>
      <c r="DS119" s="153"/>
      <c r="DT119" s="1523"/>
      <c r="DU119" s="1523"/>
      <c r="DV119" s="1523"/>
      <c r="DW119" s="1523"/>
      <c r="DX119" s="1523"/>
      <c r="DY119" s="1523"/>
      <c r="DZ119" s="1523"/>
      <c r="EA119" s="1523"/>
      <c r="EB119" s="1523"/>
      <c r="EC119" s="1523"/>
      <c r="ED119" s="1523"/>
      <c r="EE119" s="1523"/>
      <c r="EF119" s="1523"/>
      <c r="EG119" s="1523"/>
      <c r="EH119" s="1523"/>
      <c r="EI119" s="1523"/>
      <c r="EJ119" s="1523"/>
      <c r="EK119" s="1523"/>
      <c r="EL119" s="1523"/>
      <c r="EM119" s="1523"/>
      <c r="EN119" s="1523"/>
      <c r="EO119" s="1523"/>
      <c r="EP119" s="1523"/>
      <c r="EQ119" s="1523"/>
      <c r="ER119" s="1523"/>
      <c r="ES119" s="1523"/>
      <c r="ET119" s="1523"/>
      <c r="EU119" s="1523"/>
      <c r="EV119" s="1523"/>
      <c r="EW119" s="1523"/>
      <c r="EX119" s="1523"/>
      <c r="EY119" s="1523"/>
      <c r="EZ119" s="1523"/>
      <c r="FA119" s="1523"/>
      <c r="FB119" s="1523"/>
      <c r="FC119" s="1523"/>
      <c r="FD119" s="1523"/>
    </row>
    <row r="120" spans="1:166" ht="11.25" customHeight="1">
      <c r="A120" s="153" t="s">
        <v>486</v>
      </c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524"/>
      <c r="AA120" s="1524"/>
      <c r="AB120" s="1524"/>
      <c r="AC120" s="1524"/>
      <c r="AD120" s="1524"/>
      <c r="AE120" s="1524"/>
      <c r="AF120" s="1524"/>
      <c r="AG120" s="1524"/>
      <c r="AH120" s="1524"/>
      <c r="AI120" s="1524"/>
      <c r="AJ120" s="1524"/>
      <c r="AK120" s="1524"/>
      <c r="AL120" s="1524"/>
      <c r="AM120" s="1524"/>
      <c r="AN120" s="1524"/>
      <c r="AO120" s="1524"/>
      <c r="AP120" s="1524"/>
      <c r="AQ120" s="1524"/>
      <c r="AR120" s="1524"/>
      <c r="AS120" s="1524"/>
      <c r="AT120" s="1524"/>
      <c r="AU120" s="1524"/>
      <c r="AV120" s="1524"/>
      <c r="AW120" s="1524"/>
      <c r="AX120" s="1524"/>
      <c r="AY120" s="1524"/>
      <c r="AZ120" s="1524"/>
      <c r="BA120" s="1524"/>
      <c r="BB120" s="1524"/>
      <c r="BC120" s="1524"/>
      <c r="BD120" s="1524"/>
      <c r="BE120" s="1524"/>
      <c r="BF120" s="1524"/>
      <c r="BG120" s="1524"/>
      <c r="BH120" s="1524"/>
      <c r="BI120" s="1524"/>
      <c r="BJ120" s="1524"/>
      <c r="BK120" s="1524"/>
      <c r="BL120" s="1524"/>
      <c r="BM120" s="1524"/>
      <c r="BN120" s="1524"/>
      <c r="BO120" s="1524"/>
      <c r="BP120" s="1524"/>
      <c r="BQ120" s="1524"/>
      <c r="BR120" s="1524"/>
      <c r="BS120" s="1524"/>
      <c r="BT120" s="1524"/>
      <c r="BU120" s="1524"/>
      <c r="BV120" s="1524"/>
      <c r="BW120" s="1524"/>
      <c r="BX120" s="1524"/>
      <c r="BY120" s="1524"/>
      <c r="BZ120" s="1524"/>
      <c r="CA120" s="1524"/>
      <c r="CB120" s="1524"/>
      <c r="CC120" s="1524"/>
      <c r="CD120" s="1524"/>
      <c r="CE120" s="1524"/>
      <c r="CF120" s="1524"/>
      <c r="CG120" s="1524"/>
      <c r="CH120" s="1524"/>
      <c r="CI120" s="1524"/>
      <c r="CJ120" s="153"/>
      <c r="CK120" s="153"/>
      <c r="CL120" s="153"/>
      <c r="CM120" s="153"/>
      <c r="CN120" s="153"/>
      <c r="CO120" s="1537"/>
      <c r="CP120" s="1537"/>
      <c r="CQ120" s="1537"/>
      <c r="CR120" s="1537"/>
      <c r="CS120" s="1537"/>
      <c r="CT120" s="1537"/>
      <c r="CU120" s="1537"/>
      <c r="CV120" s="1537"/>
      <c r="CW120" s="1537"/>
      <c r="CX120" s="1537"/>
      <c r="CY120" s="1537"/>
      <c r="CZ120" s="1537"/>
      <c r="DA120" s="1537"/>
      <c r="DB120" s="1537"/>
      <c r="DC120" s="1537"/>
      <c r="DD120" s="1537"/>
      <c r="DE120" s="1537"/>
      <c r="DF120" s="1537"/>
      <c r="DG120" s="1537"/>
      <c r="DH120" s="1537"/>
      <c r="DI120" s="1537"/>
      <c r="DJ120" s="1537"/>
      <c r="DK120" s="1537"/>
      <c r="DL120" s="1537"/>
      <c r="DM120" s="1537"/>
      <c r="DN120" s="1537"/>
      <c r="DO120" s="153"/>
      <c r="DP120" s="153"/>
      <c r="DQ120" s="153"/>
      <c r="DR120" s="153"/>
      <c r="DS120" s="153"/>
      <c r="DT120" s="1524"/>
      <c r="DU120" s="1524"/>
      <c r="DV120" s="1524"/>
      <c r="DW120" s="1524"/>
      <c r="DX120" s="1524"/>
      <c r="DY120" s="1524"/>
      <c r="DZ120" s="1524"/>
      <c r="EA120" s="1524"/>
      <c r="EB120" s="1524"/>
      <c r="EC120" s="1524"/>
      <c r="ED120" s="1524"/>
      <c r="EE120" s="1524"/>
      <c r="EF120" s="1524"/>
      <c r="EG120" s="1524"/>
      <c r="EH120" s="1524"/>
      <c r="EI120" s="1524"/>
      <c r="EJ120" s="1524"/>
      <c r="EK120" s="1524"/>
      <c r="EL120" s="1524"/>
      <c r="EM120" s="1524"/>
      <c r="EN120" s="1524"/>
      <c r="EO120" s="1524"/>
      <c r="EP120" s="1524"/>
      <c r="EQ120" s="1524"/>
      <c r="ER120" s="1524"/>
      <c r="ES120" s="1524"/>
      <c r="ET120" s="1524"/>
      <c r="EU120" s="1524"/>
      <c r="EV120" s="1524"/>
      <c r="EW120" s="1524"/>
      <c r="EX120" s="1524"/>
      <c r="EY120" s="1524"/>
      <c r="EZ120" s="1524"/>
      <c r="FA120" s="1524"/>
      <c r="FB120" s="1524"/>
      <c r="FC120" s="1524"/>
      <c r="FD120" s="1524"/>
    </row>
    <row r="121" spans="1:166" ht="32.25" customHeight="1">
      <c r="A121" s="263"/>
      <c r="B121" s="263"/>
      <c r="C121" s="263"/>
      <c r="D121" s="263"/>
      <c r="E121" s="263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263"/>
      <c r="V121" s="263"/>
      <c r="W121" s="263"/>
      <c r="X121" s="263"/>
      <c r="Y121" s="263"/>
      <c r="Z121" s="1533" t="s">
        <v>485</v>
      </c>
      <c r="AA121" s="1533"/>
      <c r="AB121" s="1533"/>
      <c r="AC121" s="1533"/>
      <c r="AD121" s="1533"/>
      <c r="AE121" s="1533"/>
      <c r="AF121" s="1533"/>
      <c r="AG121" s="1533"/>
      <c r="AH121" s="1533"/>
      <c r="AI121" s="1533"/>
      <c r="AJ121" s="1533"/>
      <c r="AK121" s="1533"/>
      <c r="AL121" s="1533"/>
      <c r="AM121" s="1533"/>
      <c r="AN121" s="1533"/>
      <c r="AO121" s="1533"/>
      <c r="AP121" s="1533"/>
      <c r="AQ121" s="1533"/>
      <c r="AR121" s="1533"/>
      <c r="AS121" s="1533"/>
      <c r="AT121" s="1533"/>
      <c r="AU121" s="1533"/>
      <c r="AV121" s="1533"/>
      <c r="AW121" s="1533"/>
      <c r="AX121" s="1533"/>
      <c r="AY121" s="1533"/>
      <c r="AZ121" s="1533"/>
      <c r="BA121" s="1533"/>
      <c r="BB121" s="1533"/>
      <c r="BC121" s="1533"/>
      <c r="BD121" s="1533"/>
      <c r="BE121" s="1533"/>
      <c r="BF121" s="1533"/>
      <c r="BG121" s="1533"/>
      <c r="BH121" s="1533"/>
      <c r="BI121" s="1533"/>
      <c r="BJ121" s="1533"/>
      <c r="BK121" s="1533"/>
      <c r="BL121" s="1533"/>
      <c r="BM121" s="1533"/>
      <c r="BN121" s="1533"/>
      <c r="BO121" s="1533"/>
      <c r="BP121" s="1533"/>
      <c r="BQ121" s="1533"/>
      <c r="BR121" s="1533"/>
      <c r="BS121" s="1533"/>
      <c r="BT121" s="1533"/>
      <c r="BU121" s="1533"/>
      <c r="BV121" s="1533"/>
      <c r="BW121" s="1533"/>
      <c r="BX121" s="1533"/>
      <c r="BY121" s="1533"/>
      <c r="BZ121" s="1533"/>
      <c r="CA121" s="1533"/>
      <c r="CB121" s="1533"/>
      <c r="CC121" s="1533"/>
      <c r="CD121" s="1533"/>
      <c r="CE121" s="1533"/>
      <c r="CF121" s="1533"/>
      <c r="CG121" s="1533"/>
      <c r="CH121" s="1533"/>
      <c r="CI121" s="1533"/>
      <c r="CJ121" s="263"/>
      <c r="CK121" s="263"/>
      <c r="CL121" s="263"/>
      <c r="CM121" s="263"/>
      <c r="CN121" s="263"/>
      <c r="CO121" s="1527" t="s">
        <v>5</v>
      </c>
      <c r="CP121" s="1527"/>
      <c r="CQ121" s="1527"/>
      <c r="CR121" s="1527"/>
      <c r="CS121" s="1527"/>
      <c r="CT121" s="1527"/>
      <c r="CU121" s="1527"/>
      <c r="CV121" s="1527"/>
      <c r="CW121" s="1527"/>
      <c r="CX121" s="1527"/>
      <c r="CY121" s="1527"/>
      <c r="CZ121" s="1527"/>
      <c r="DA121" s="1527"/>
      <c r="DB121" s="1527"/>
      <c r="DC121" s="1527"/>
      <c r="DD121" s="1527"/>
      <c r="DE121" s="1527"/>
      <c r="DF121" s="1527"/>
      <c r="DG121" s="1527"/>
      <c r="DH121" s="1527"/>
      <c r="DI121" s="1527"/>
      <c r="DJ121" s="1527"/>
      <c r="DK121" s="1527"/>
      <c r="DL121" s="1527"/>
      <c r="DM121" s="1527"/>
      <c r="DN121" s="1527"/>
      <c r="DO121" s="262"/>
      <c r="DP121" s="262"/>
      <c r="DQ121" s="262"/>
      <c r="DR121" s="262"/>
      <c r="DS121" s="262"/>
      <c r="DT121" s="1522" t="s">
        <v>6</v>
      </c>
      <c r="DU121" s="1522"/>
      <c r="DV121" s="1522"/>
      <c r="DW121" s="1522"/>
      <c r="DX121" s="1522"/>
      <c r="DY121" s="1522"/>
      <c r="DZ121" s="1522"/>
      <c r="EA121" s="1522"/>
      <c r="EB121" s="1522"/>
      <c r="EC121" s="1522"/>
      <c r="ED121" s="1522"/>
      <c r="EE121" s="1522"/>
      <c r="EF121" s="1522"/>
      <c r="EG121" s="1522"/>
      <c r="EH121" s="1522"/>
      <c r="EI121" s="1522"/>
      <c r="EJ121" s="1522"/>
      <c r="EK121" s="1522"/>
      <c r="EL121" s="1522"/>
      <c r="EM121" s="1522"/>
      <c r="EN121" s="1522"/>
      <c r="EO121" s="1522"/>
      <c r="EP121" s="1522"/>
      <c r="EQ121" s="1522"/>
      <c r="ER121" s="1522"/>
      <c r="ES121" s="1522"/>
      <c r="ET121" s="1522"/>
      <c r="EU121" s="1522"/>
      <c r="EV121" s="1522"/>
      <c r="EW121" s="1522"/>
      <c r="EX121" s="1522"/>
      <c r="EY121" s="1522"/>
      <c r="EZ121" s="1522"/>
      <c r="FA121" s="1522"/>
      <c r="FB121" s="1522"/>
      <c r="FC121" s="1522"/>
      <c r="FD121" s="1522"/>
    </row>
    <row r="122" spans="1:166">
      <c r="A122" s="1535" t="s">
        <v>179</v>
      </c>
      <c r="B122" s="1535"/>
      <c r="C122" s="1538"/>
      <c r="D122" s="1538"/>
      <c r="E122" s="1538"/>
      <c r="F122" s="1538"/>
      <c r="G122" s="1539" t="s">
        <v>179</v>
      </c>
      <c r="H122" s="1539"/>
      <c r="I122" s="1538"/>
      <c r="J122" s="1538"/>
      <c r="K122" s="1538"/>
      <c r="L122" s="1538"/>
      <c r="M122" s="1538"/>
      <c r="N122" s="1538"/>
      <c r="O122" s="1538"/>
      <c r="P122" s="1538"/>
      <c r="Q122" s="1538"/>
      <c r="R122" s="1538"/>
      <c r="S122" s="1538"/>
      <c r="T122" s="1538"/>
      <c r="U122" s="1538"/>
      <c r="V122" s="1538"/>
      <c r="W122" s="1538"/>
      <c r="X122" s="1538"/>
      <c r="Y122" s="1540" t="s">
        <v>1042</v>
      </c>
      <c r="Z122" s="1535"/>
      <c r="AA122" s="1535"/>
      <c r="AB122" s="307"/>
      <c r="AC122" s="307"/>
      <c r="AD122" s="307"/>
      <c r="AE122" s="264" t="s">
        <v>180</v>
      </c>
      <c r="AF122" s="264"/>
      <c r="AG122" s="264"/>
      <c r="AH122" s="264"/>
      <c r="AI122" s="264"/>
      <c r="AJ122" s="264"/>
      <c r="AK122" s="26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26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264"/>
      <c r="BV122" s="264"/>
      <c r="BW122" s="264"/>
      <c r="BX122" s="264"/>
      <c r="BY122" s="264"/>
      <c r="BZ122" s="264"/>
      <c r="CA122" s="264"/>
      <c r="CB122" s="264"/>
      <c r="CC122" s="264"/>
      <c r="CD122" s="264"/>
      <c r="CE122" s="264"/>
      <c r="CF122" s="264"/>
      <c r="CG122" s="264"/>
      <c r="CH122" s="264"/>
      <c r="CI122" s="264"/>
      <c r="CJ122" s="264"/>
      <c r="CK122" s="264"/>
      <c r="CL122" s="264"/>
      <c r="CM122" s="264"/>
      <c r="CN122" s="264"/>
      <c r="CO122" s="264"/>
      <c r="CP122" s="264"/>
      <c r="CQ122" s="264"/>
      <c r="CR122" s="264"/>
      <c r="CS122" s="264"/>
      <c r="CT122" s="264"/>
      <c r="CU122" s="264"/>
      <c r="CV122" s="264"/>
      <c r="CW122" s="264"/>
      <c r="CX122" s="264"/>
      <c r="CY122" s="264"/>
      <c r="CZ122" s="264"/>
      <c r="DA122" s="264"/>
      <c r="DB122" s="264"/>
      <c r="DC122" s="264"/>
      <c r="DD122" s="264"/>
      <c r="DE122" s="264"/>
      <c r="DF122" s="264"/>
      <c r="DG122" s="264"/>
      <c r="DH122" s="264"/>
      <c r="DI122" s="264"/>
      <c r="DJ122" s="264"/>
      <c r="DK122" s="264"/>
      <c r="DL122" s="264"/>
      <c r="DM122" s="264"/>
      <c r="DN122" s="264"/>
      <c r="DO122" s="264"/>
      <c r="DP122" s="264"/>
      <c r="DQ122" s="264"/>
      <c r="DR122" s="264"/>
      <c r="DS122" s="264"/>
      <c r="DT122" s="264"/>
      <c r="DU122" s="264"/>
      <c r="DV122" s="264"/>
      <c r="DW122" s="264"/>
      <c r="DX122" s="264"/>
      <c r="DY122" s="264"/>
      <c r="DZ122" s="264"/>
      <c r="EA122" s="264"/>
      <c r="EB122" s="264"/>
      <c r="EC122" s="264"/>
      <c r="ED122" s="264"/>
      <c r="EE122" s="264"/>
      <c r="EF122" s="264"/>
      <c r="EG122" s="264"/>
      <c r="EH122" s="264"/>
      <c r="EI122" s="264"/>
      <c r="EJ122" s="264"/>
      <c r="EK122" s="264"/>
      <c r="EL122" s="264"/>
      <c r="EM122" s="264"/>
      <c r="EN122" s="264"/>
      <c r="EO122" s="264"/>
      <c r="EP122" s="264"/>
      <c r="EQ122" s="264"/>
      <c r="ER122" s="264"/>
      <c r="ES122" s="264"/>
      <c r="ET122" s="264"/>
      <c r="EU122" s="264"/>
      <c r="EV122" s="264"/>
      <c r="EW122" s="264"/>
      <c r="EX122" s="264"/>
      <c r="EY122" s="264"/>
      <c r="EZ122" s="264"/>
      <c r="FA122" s="264"/>
      <c r="FB122" s="264"/>
      <c r="FC122" s="264"/>
      <c r="FD122" s="264"/>
    </row>
    <row r="123" spans="1:166">
      <c r="A123" s="1527" t="s">
        <v>371</v>
      </c>
      <c r="B123" s="1527"/>
      <c r="C123" s="1527"/>
      <c r="D123" s="1527"/>
      <c r="E123" s="1527"/>
      <c r="F123" s="1527"/>
      <c r="G123" s="1527"/>
      <c r="H123" s="1527"/>
      <c r="I123" s="1527"/>
      <c r="J123" s="1527"/>
      <c r="K123" s="1527"/>
      <c r="L123" s="1527"/>
      <c r="M123" s="1527"/>
      <c r="N123" s="1527"/>
      <c r="O123" s="1527"/>
      <c r="P123" s="1527"/>
      <c r="Q123" s="1527"/>
      <c r="R123" s="1527"/>
      <c r="S123" s="1527"/>
      <c r="T123" s="1527"/>
      <c r="U123" s="1527"/>
      <c r="V123" s="1527"/>
      <c r="W123" s="1527"/>
      <c r="X123" s="1527"/>
      <c r="Y123" s="1527"/>
      <c r="Z123" s="1527"/>
      <c r="AA123" s="1527"/>
      <c r="AB123" s="1527"/>
      <c r="AC123" s="1527"/>
      <c r="AD123" s="1527"/>
      <c r="AE123" s="1527"/>
      <c r="AF123" s="1527"/>
      <c r="AG123" s="1527"/>
      <c r="AH123" s="263"/>
      <c r="AI123" s="263"/>
      <c r="AJ123" s="263"/>
      <c r="AK123" s="263"/>
      <c r="AL123" s="263"/>
      <c r="AM123" s="263"/>
      <c r="AN123" s="263"/>
      <c r="AO123" s="263"/>
      <c r="AP123" s="263"/>
      <c r="AQ123" s="263"/>
      <c r="AR123" s="263"/>
      <c r="AS123" s="263"/>
      <c r="AT123" s="263"/>
      <c r="AU123" s="263"/>
      <c r="AV123" s="263"/>
      <c r="AW123" s="263"/>
      <c r="AX123" s="263"/>
      <c r="AY123" s="263"/>
      <c r="AZ123" s="263"/>
      <c r="BA123" s="263"/>
      <c r="BB123" s="263"/>
      <c r="BC123" s="263"/>
      <c r="BD123" s="263"/>
      <c r="BE123" s="263"/>
      <c r="BF123" s="263"/>
      <c r="BG123" s="263"/>
      <c r="BH123" s="263"/>
      <c r="BI123" s="263"/>
      <c r="BJ123" s="263"/>
      <c r="BK123" s="263"/>
      <c r="BL123" s="263"/>
      <c r="BM123" s="263"/>
      <c r="BN123" s="263"/>
      <c r="BO123" s="263"/>
      <c r="BP123" s="263"/>
      <c r="BQ123" s="263"/>
      <c r="BR123" s="263"/>
      <c r="BS123" s="263"/>
      <c r="BT123" s="263"/>
      <c r="BU123" s="263"/>
      <c r="BV123" s="263"/>
      <c r="BW123" s="263"/>
      <c r="BX123" s="263"/>
      <c r="BY123" s="263"/>
      <c r="BZ123" s="263"/>
      <c r="CA123" s="263"/>
      <c r="CB123" s="263"/>
      <c r="CC123" s="263"/>
      <c r="CD123" s="263"/>
      <c r="CE123" s="263"/>
      <c r="CF123" s="263"/>
      <c r="CG123" s="263"/>
      <c r="CH123" s="263"/>
      <c r="CI123" s="263"/>
      <c r="CJ123" s="263"/>
      <c r="CK123" s="263"/>
      <c r="CL123" s="263"/>
      <c r="CM123" s="263"/>
      <c r="CN123" s="263"/>
      <c r="CO123" s="263"/>
      <c r="CP123" s="263"/>
      <c r="CQ123" s="263"/>
      <c r="CR123" s="263"/>
      <c r="CS123" s="263"/>
      <c r="CT123" s="263"/>
      <c r="CU123" s="263"/>
      <c r="CV123" s="263"/>
      <c r="CW123" s="263"/>
      <c r="CX123" s="263"/>
      <c r="CY123" s="263"/>
      <c r="CZ123" s="263"/>
      <c r="DA123" s="263"/>
      <c r="DB123" s="263"/>
      <c r="DC123" s="263"/>
      <c r="DD123" s="263"/>
      <c r="DE123" s="263"/>
      <c r="DF123" s="263"/>
      <c r="DG123" s="263"/>
      <c r="DH123" s="263"/>
      <c r="DI123" s="263"/>
      <c r="DJ123" s="263"/>
      <c r="DK123" s="263"/>
      <c r="DL123" s="263"/>
      <c r="DM123" s="263"/>
      <c r="DN123" s="263"/>
      <c r="DO123" s="263"/>
      <c r="DP123" s="263"/>
      <c r="DQ123" s="263"/>
      <c r="DR123" s="263"/>
      <c r="DS123" s="263"/>
      <c r="DT123" s="263"/>
      <c r="DU123" s="263"/>
      <c r="DV123" s="263"/>
      <c r="DW123" s="263"/>
      <c r="DX123" s="263"/>
      <c r="DY123" s="263"/>
      <c r="DZ123" s="263"/>
      <c r="EA123" s="263"/>
      <c r="EB123" s="263"/>
      <c r="EC123" s="263"/>
      <c r="ED123" s="263"/>
      <c r="EE123" s="263"/>
      <c r="EF123" s="263"/>
      <c r="EG123" s="263"/>
      <c r="EH123" s="263"/>
      <c r="EI123" s="263"/>
      <c r="EJ123" s="263"/>
      <c r="EK123" s="263"/>
      <c r="EL123" s="263"/>
      <c r="EM123" s="263"/>
      <c r="EN123" s="263"/>
      <c r="EO123" s="263"/>
      <c r="EP123" s="263"/>
      <c r="EQ123" s="263"/>
      <c r="ER123" s="263"/>
      <c r="ES123" s="263"/>
      <c r="ET123" s="263"/>
      <c r="EU123" s="263"/>
      <c r="EV123" s="263"/>
      <c r="EW123" s="263"/>
      <c r="EX123" s="263"/>
      <c r="EY123" s="263"/>
      <c r="EZ123" s="263"/>
      <c r="FA123" s="263"/>
      <c r="FB123" s="263"/>
      <c r="FC123" s="263"/>
      <c r="FD123" s="263"/>
    </row>
    <row r="124" spans="1:166" ht="11.25" customHeight="1">
      <c r="A124" s="265"/>
      <c r="B124" s="265"/>
      <c r="C124" s="265"/>
      <c r="D124" s="265"/>
      <c r="E124" s="261" t="s">
        <v>487</v>
      </c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265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</row>
    <row r="126" spans="1:166">
      <c r="FJ126" s="647"/>
    </row>
  </sheetData>
  <sheetProtection password="C09F" sheet="1"/>
  <mergeCells count="685">
    <mergeCell ref="A9:FD9"/>
    <mergeCell ref="A21:Q21"/>
    <mergeCell ref="DA108:DK108"/>
    <mergeCell ref="DL108:DU108"/>
    <mergeCell ref="AV108:BE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BF108:BQ108"/>
    <mergeCell ref="AF109:AK109"/>
    <mergeCell ref="AF108:AK108"/>
    <mergeCell ref="AL108:AU108"/>
    <mergeCell ref="BF107:BQ107"/>
    <mergeCell ref="ET109:FD109"/>
    <mergeCell ref="CC110:CO110"/>
    <mergeCell ref="CP110:CZ110"/>
    <mergeCell ref="BF110:BQ110"/>
    <mergeCell ref="BF109:BQ109"/>
    <mergeCell ref="CC109:CO109"/>
    <mergeCell ref="BR109:CB109"/>
    <mergeCell ref="CP109:CZ109"/>
    <mergeCell ref="ET108:FD108"/>
    <mergeCell ref="CC107:CO107"/>
    <mergeCell ref="CP108:CZ108"/>
    <mergeCell ref="CC108:CO108"/>
    <mergeCell ref="BR108:CB108"/>
    <mergeCell ref="BR107:CB107"/>
    <mergeCell ref="DT121:FD121"/>
    <mergeCell ref="DL109:DU109"/>
    <mergeCell ref="DV109:EH109"/>
    <mergeCell ref="DA109:DK109"/>
    <mergeCell ref="DV110:EH110"/>
    <mergeCell ref="DT119:FD120"/>
    <mergeCell ref="ET110:FD110"/>
    <mergeCell ref="DT115:FD116"/>
    <mergeCell ref="EI110:ES110"/>
    <mergeCell ref="EI109:ES109"/>
    <mergeCell ref="CO117:DN117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ET107:FD107"/>
    <mergeCell ref="DL106:DU106"/>
    <mergeCell ref="BR106:CB106"/>
    <mergeCell ref="CC106:CO106"/>
    <mergeCell ref="CP107:CZ107"/>
    <mergeCell ref="DA107:DK107"/>
    <mergeCell ref="CP106:CZ106"/>
    <mergeCell ref="DL107:DU107"/>
    <mergeCell ref="ET106:FD106"/>
    <mergeCell ref="DV108:EH108"/>
    <mergeCell ref="EI108:ES108"/>
    <mergeCell ref="DV107:EH107"/>
    <mergeCell ref="DV106:EH106"/>
    <mergeCell ref="EI106:ES106"/>
    <mergeCell ref="DL105:DU105"/>
    <mergeCell ref="DA106:DK106"/>
    <mergeCell ref="DL103:DU104"/>
    <mergeCell ref="DV103:ES103"/>
    <mergeCell ref="EI107:ES107"/>
    <mergeCell ref="AV106:BE106"/>
    <mergeCell ref="A106:AE106"/>
    <mergeCell ref="AF106:AK106"/>
    <mergeCell ref="AL106:AU106"/>
    <mergeCell ref="AV105:BE105"/>
    <mergeCell ref="ET102:FD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101:AE104"/>
    <mergeCell ref="AF101:AK104"/>
    <mergeCell ref="AV101:FD101"/>
    <mergeCell ref="AV102:CZ102"/>
    <mergeCell ref="AV103:BE104"/>
    <mergeCell ref="CP104:CZ104"/>
    <mergeCell ref="DV104:EH104"/>
    <mergeCell ref="A105:AE105"/>
    <mergeCell ref="AF105:AK105"/>
    <mergeCell ref="AL105:AU10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AV72:BE72"/>
    <mergeCell ref="BF72:BQ72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CC69:CO69"/>
    <mergeCell ref="CC68:CO68"/>
    <mergeCell ref="BF69:BQ69"/>
    <mergeCell ref="BF68:BQ68"/>
    <mergeCell ref="BR69:CB69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AF53:AK53"/>
    <mergeCell ref="AL53:AU53"/>
    <mergeCell ref="AV53:BE53"/>
    <mergeCell ref="A52:AE52"/>
    <mergeCell ref="AF52:AK52"/>
    <mergeCell ref="AL52:AU52"/>
    <mergeCell ref="A53:AE53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BF53:BQ53"/>
    <mergeCell ref="BR52:CB52"/>
    <mergeCell ref="BR53:CB53"/>
    <mergeCell ref="ET53:FD53"/>
    <mergeCell ref="AL51:AU51"/>
    <mergeCell ref="AV51:BE51"/>
    <mergeCell ref="DA51:DK51"/>
    <mergeCell ref="CC51:CO51"/>
    <mergeCell ref="CP51:CZ51"/>
    <mergeCell ref="AV52:BE52"/>
    <mergeCell ref="DL52:DU52"/>
    <mergeCell ref="DL49:DU50"/>
    <mergeCell ref="DV49:ES49"/>
    <mergeCell ref="DL51:DU51"/>
    <mergeCell ref="DV50:EH50"/>
    <mergeCell ref="EI50:ES50"/>
    <mergeCell ref="EI52:ES52"/>
    <mergeCell ref="A51:AE51"/>
    <mergeCell ref="AF51:AK51"/>
    <mergeCell ref="DV52:EH52"/>
    <mergeCell ref="DV51:EH51"/>
    <mergeCell ref="EI51:ES51"/>
    <mergeCell ref="BF52:BQ52"/>
    <mergeCell ref="BF51:BQ51"/>
    <mergeCell ref="BR51:CB51"/>
    <mergeCell ref="A41:BR41"/>
    <mergeCell ref="BF50:BQ50"/>
    <mergeCell ref="BR50:CB50"/>
    <mergeCell ref="A47:AE50"/>
    <mergeCell ref="AF47:AK50"/>
    <mergeCell ref="AL47:AU50"/>
    <mergeCell ref="AV47:FD47"/>
    <mergeCell ref="DA48:DK50"/>
    <mergeCell ref="CT41:DJ41"/>
    <mergeCell ref="BF49:CZ49"/>
    <mergeCell ref="CC50:CO50"/>
    <mergeCell ref="CP50:CZ50"/>
    <mergeCell ref="AV48:CZ48"/>
    <mergeCell ref="BS41:BY41"/>
    <mergeCell ref="BZ41:CS41"/>
    <mergeCell ref="ET51:FD51"/>
    <mergeCell ref="AV49:BE50"/>
    <mergeCell ref="DZ39:EO39"/>
    <mergeCell ref="A39:BR39"/>
    <mergeCell ref="BS39:BY39"/>
    <mergeCell ref="A45:FD45"/>
    <mergeCell ref="DK41:DY41"/>
    <mergeCell ref="EP41:FD41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CT39:DJ39"/>
    <mergeCell ref="DK39:DY39"/>
    <mergeCell ref="ET48:FD50"/>
    <mergeCell ref="DZ41:EO41"/>
    <mergeCell ref="EP39:FD39"/>
    <mergeCell ref="A38:BR38"/>
    <mergeCell ref="BS38:BY38"/>
    <mergeCell ref="BZ38:CS38"/>
    <mergeCell ref="CT38:DJ38"/>
    <mergeCell ref="DK38:DY38"/>
    <mergeCell ref="DZ38:EO38"/>
    <mergeCell ref="A36:BR36"/>
    <mergeCell ref="EP38:FD38"/>
    <mergeCell ref="BZ39:CS39"/>
    <mergeCell ref="DZ36:EO37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48177" priority="1" stopIfTrue="1">
      <formula>IF(OR($BR$12="",$CA$12="",$DC$12=""),TRUE,FALSE)</formula>
    </cfRule>
  </conditionalFormatting>
  <dataValidations disablePrompts="1" count="1">
    <dataValidation type="list" allowBlank="1" showInputMessage="1" showErrorMessage="1" sqref="CA12:CX12">
      <formula1>Месяц</formula1>
    </dataValidation>
  </dataValidations>
  <pageMargins left="0.9055118110236221" right="0.9055118110236221" top="0.74803149606299213" bottom="0.74803149606299213" header="0.31496062992125984" footer="0.31496062992125984"/>
  <pageSetup paperSize="9" scale="58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CI121" sqref="CI121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55"/>
      <c r="B1" s="255"/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  <c r="AO1" s="255"/>
      <c r="AP1" s="255"/>
      <c r="AQ1" s="255"/>
      <c r="AR1" s="255"/>
      <c r="AS1" s="255"/>
      <c r="AT1" s="255"/>
      <c r="AU1" s="255"/>
      <c r="AV1" s="255"/>
      <c r="AW1" s="255"/>
      <c r="AX1" s="255"/>
      <c r="AY1" s="255"/>
      <c r="AZ1" s="255"/>
      <c r="BA1" s="255"/>
      <c r="BB1" s="255"/>
      <c r="BC1" s="255"/>
      <c r="BD1" s="255"/>
      <c r="BE1" s="255"/>
      <c r="BF1" s="255"/>
      <c r="BG1" s="255"/>
      <c r="BH1" s="255"/>
      <c r="BI1" s="255"/>
      <c r="BJ1" s="255"/>
      <c r="BK1" s="255"/>
      <c r="BL1" s="255"/>
      <c r="BM1" s="255"/>
      <c r="BN1" s="255"/>
      <c r="BO1" s="255"/>
      <c r="BP1" s="255"/>
      <c r="BQ1" s="255"/>
      <c r="BR1" s="255"/>
      <c r="BS1" s="255"/>
      <c r="BT1" s="255"/>
      <c r="BU1" s="255"/>
      <c r="BV1" s="255"/>
      <c r="BW1" s="255"/>
      <c r="BX1" s="255"/>
      <c r="BY1" s="255"/>
      <c r="BZ1" s="255"/>
      <c r="CA1" s="255"/>
      <c r="CB1" s="255"/>
      <c r="CC1" s="255"/>
      <c r="CD1" s="255"/>
      <c r="CE1" s="255"/>
      <c r="CF1" s="255"/>
      <c r="CG1" s="255"/>
      <c r="CH1" s="255"/>
      <c r="CI1" s="255"/>
      <c r="CJ1" s="255"/>
      <c r="CK1" s="255"/>
      <c r="CL1" s="255"/>
      <c r="CM1" s="255"/>
      <c r="CN1" s="255"/>
      <c r="CO1" s="255"/>
      <c r="CP1" s="644"/>
      <c r="CQ1" s="644"/>
      <c r="CR1" s="644"/>
      <c r="CS1" s="644"/>
      <c r="CT1" s="644"/>
      <c r="CU1" s="644"/>
      <c r="CV1" s="644"/>
      <c r="CW1" s="644"/>
      <c r="CX1" s="644"/>
      <c r="CY1" s="644"/>
      <c r="CZ1" s="644"/>
      <c r="DA1" s="644"/>
      <c r="DB1" s="644"/>
      <c r="DC1" s="644"/>
      <c r="DD1" s="644"/>
      <c r="DE1" s="644"/>
      <c r="DF1" s="644"/>
      <c r="DG1" s="644"/>
      <c r="DH1" s="644"/>
      <c r="DI1" s="644"/>
      <c r="DJ1" s="644"/>
      <c r="DK1" s="644"/>
      <c r="DL1" s="644"/>
      <c r="DM1" s="644"/>
      <c r="DN1" s="644"/>
      <c r="DO1" s="644"/>
      <c r="DP1" s="644"/>
      <c r="DQ1" s="644"/>
      <c r="DR1" s="644"/>
      <c r="DS1" s="644"/>
      <c r="DT1" s="644"/>
      <c r="DU1" s="644"/>
      <c r="DV1" s="644"/>
      <c r="DW1" s="644"/>
      <c r="DX1" s="644"/>
      <c r="DY1" s="644"/>
      <c r="DZ1" s="644"/>
      <c r="EA1" s="644"/>
      <c r="EB1" s="644"/>
      <c r="EC1" s="644"/>
      <c r="ED1" s="644"/>
      <c r="EE1" s="644"/>
      <c r="EF1" s="644"/>
      <c r="EG1" s="644"/>
      <c r="EH1" s="644"/>
      <c r="EI1" s="644"/>
      <c r="EJ1" s="644"/>
      <c r="EK1" s="644"/>
      <c r="EL1" s="644"/>
      <c r="EM1" s="644"/>
      <c r="EN1" s="644"/>
      <c r="EO1" s="644"/>
      <c r="EP1" s="644"/>
      <c r="EQ1" s="644"/>
      <c r="ER1" s="644"/>
      <c r="ES1" s="644"/>
      <c r="ET1" s="644"/>
      <c r="EU1" s="644"/>
      <c r="EV1" s="644"/>
      <c r="EW1" s="644"/>
      <c r="EX1" s="644"/>
      <c r="EY1" s="644"/>
      <c r="EZ1" s="644"/>
      <c r="FA1" s="644"/>
      <c r="FB1" s="644"/>
      <c r="FC1" s="644"/>
      <c r="FD1" s="644"/>
      <c r="FE1" s="644"/>
      <c r="FF1" s="644"/>
      <c r="FG1" s="644"/>
      <c r="FH1" s="644"/>
      <c r="FI1" s="644"/>
      <c r="FJ1" s="644"/>
      <c r="FK1" s="644"/>
      <c r="FL1" s="644"/>
      <c r="FM1" s="644"/>
      <c r="FN1" s="644"/>
      <c r="FO1" s="644"/>
      <c r="FP1" s="644"/>
      <c r="FQ1" s="644"/>
      <c r="FR1" s="644"/>
      <c r="FS1" s="644"/>
      <c r="FT1" s="644"/>
      <c r="FU1" s="644"/>
      <c r="FV1" s="255"/>
      <c r="FW1" s="255"/>
      <c r="FX1" s="255"/>
      <c r="FY1" s="255"/>
      <c r="FZ1" s="255"/>
      <c r="GA1" s="255"/>
      <c r="GB1" s="255"/>
      <c r="GC1" s="255"/>
      <c r="GD1" s="255"/>
      <c r="GE1" s="255"/>
      <c r="GF1" s="255"/>
      <c r="GG1" s="255"/>
      <c r="GH1" s="255"/>
      <c r="GI1" s="255"/>
      <c r="GJ1" s="255"/>
      <c r="GK1" s="255"/>
      <c r="GL1" s="255"/>
      <c r="GM1" s="255"/>
    </row>
    <row r="2" spans="1:195" ht="6.75" customHeight="1">
      <c r="A2" s="255"/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  <c r="AA2" s="255"/>
      <c r="AB2" s="255"/>
      <c r="AC2" s="255"/>
      <c r="AD2" s="255"/>
      <c r="AE2" s="255"/>
      <c r="AF2" s="255"/>
      <c r="AG2" s="255"/>
      <c r="AH2" s="255"/>
      <c r="AI2" s="255"/>
      <c r="AJ2" s="255"/>
      <c r="AK2" s="255"/>
      <c r="AL2" s="255"/>
      <c r="AM2" s="255"/>
      <c r="AN2" s="255"/>
      <c r="AO2" s="255"/>
      <c r="AP2" s="255"/>
      <c r="AQ2" s="255"/>
      <c r="AR2" s="255"/>
      <c r="AS2" s="255"/>
      <c r="AT2" s="255"/>
      <c r="AU2" s="255"/>
      <c r="AV2" s="255"/>
      <c r="AW2" s="255"/>
      <c r="AX2" s="255"/>
      <c r="AY2" s="255"/>
      <c r="AZ2" s="255"/>
      <c r="BA2" s="255"/>
      <c r="BB2" s="255"/>
      <c r="BC2" s="255"/>
      <c r="BD2" s="255"/>
      <c r="BE2" s="255"/>
      <c r="BF2" s="255"/>
      <c r="BG2" s="255"/>
      <c r="BH2" s="255"/>
      <c r="BI2" s="255"/>
      <c r="BJ2" s="255"/>
      <c r="BK2" s="255"/>
      <c r="BL2" s="255"/>
      <c r="BM2" s="255"/>
      <c r="BN2" s="255"/>
      <c r="BO2" s="255"/>
      <c r="BP2" s="255"/>
      <c r="BQ2" s="255"/>
      <c r="BR2" s="255"/>
      <c r="BS2" s="255"/>
      <c r="BT2" s="255"/>
      <c r="BU2" s="255"/>
      <c r="BV2" s="255"/>
      <c r="BW2" s="255"/>
      <c r="BX2" s="255"/>
      <c r="BY2" s="255"/>
      <c r="BZ2" s="255"/>
      <c r="CA2" s="255"/>
      <c r="CB2" s="255"/>
      <c r="CC2" s="255"/>
      <c r="CD2" s="255"/>
      <c r="CE2" s="255"/>
      <c r="CF2" s="255"/>
      <c r="CG2" s="255"/>
      <c r="CH2" s="255"/>
      <c r="CI2" s="255"/>
      <c r="CJ2" s="255"/>
      <c r="CK2" s="255"/>
      <c r="CL2" s="255"/>
      <c r="CM2" s="255"/>
      <c r="CN2" s="255"/>
      <c r="CO2" s="255"/>
      <c r="CP2" s="645"/>
      <c r="CQ2" s="645"/>
      <c r="CR2" s="645"/>
      <c r="CS2" s="645"/>
      <c r="CT2" s="645"/>
      <c r="CU2" s="645"/>
      <c r="CV2" s="645"/>
      <c r="CW2" s="645"/>
      <c r="CX2" s="645"/>
      <c r="CY2" s="645"/>
      <c r="CZ2" s="645"/>
      <c r="DA2" s="645"/>
      <c r="DB2" s="645"/>
      <c r="DC2" s="645"/>
      <c r="DD2" s="645"/>
      <c r="DE2" s="645"/>
      <c r="DF2" s="645"/>
      <c r="DG2" s="645"/>
      <c r="DH2" s="645"/>
      <c r="DI2" s="645"/>
      <c r="DJ2" s="645"/>
      <c r="DK2" s="645"/>
      <c r="DL2" s="645"/>
      <c r="DM2" s="645"/>
      <c r="DN2" s="645"/>
      <c r="DO2" s="645"/>
      <c r="DP2" s="645"/>
      <c r="DQ2" s="645"/>
      <c r="DR2" s="645"/>
      <c r="DS2" s="645"/>
      <c r="DT2" s="645"/>
      <c r="DU2" s="645"/>
      <c r="DV2" s="645"/>
      <c r="DW2" s="645"/>
      <c r="DX2" s="645"/>
      <c r="DY2" s="645"/>
      <c r="DZ2" s="645"/>
      <c r="EA2" s="645"/>
      <c r="EB2" s="645"/>
      <c r="EC2" s="645"/>
      <c r="ED2" s="645"/>
      <c r="EE2" s="645"/>
      <c r="EF2" s="645"/>
      <c r="EG2" s="645"/>
      <c r="EH2" s="645"/>
      <c r="EI2" s="645"/>
      <c r="EJ2" s="645"/>
      <c r="EK2" s="645"/>
      <c r="EL2" s="645"/>
      <c r="EM2" s="645"/>
      <c r="EN2" s="645"/>
      <c r="EO2" s="645"/>
      <c r="EP2" s="645"/>
      <c r="EQ2" s="645"/>
      <c r="ER2" s="645"/>
      <c r="ES2" s="645"/>
      <c r="ET2" s="645"/>
      <c r="EU2" s="645"/>
      <c r="EV2" s="645"/>
      <c r="EW2" s="645"/>
      <c r="EX2" s="645"/>
      <c r="EY2" s="645"/>
      <c r="EZ2" s="645"/>
      <c r="FA2" s="645"/>
      <c r="FB2" s="645"/>
      <c r="FC2" s="645"/>
      <c r="FD2" s="645"/>
      <c r="FE2" s="645"/>
      <c r="FF2" s="645"/>
      <c r="FG2" s="645"/>
      <c r="FH2" s="645"/>
      <c r="FI2" s="645"/>
      <c r="FJ2" s="645"/>
      <c r="FK2" s="645"/>
      <c r="FL2" s="645"/>
      <c r="FM2" s="645"/>
      <c r="FN2" s="645"/>
      <c r="FO2" s="645"/>
      <c r="FP2" s="645"/>
      <c r="FQ2" s="645"/>
      <c r="FR2" s="645"/>
      <c r="FS2" s="645"/>
      <c r="FT2" s="645"/>
      <c r="FU2" s="645"/>
      <c r="FV2" s="255"/>
      <c r="FW2" s="255"/>
      <c r="FX2" s="255"/>
      <c r="FY2" s="255"/>
      <c r="FZ2" s="255"/>
      <c r="GA2" s="255"/>
      <c r="GB2" s="255"/>
      <c r="GC2" s="255"/>
      <c r="GD2" s="255"/>
      <c r="GE2" s="255"/>
      <c r="GF2" s="255"/>
      <c r="GG2" s="255"/>
      <c r="GH2" s="255"/>
      <c r="GI2" s="255"/>
      <c r="GJ2" s="255"/>
      <c r="GK2" s="255"/>
      <c r="GL2" s="255"/>
      <c r="GM2" s="255"/>
    </row>
    <row r="3" spans="1:195" ht="6.75" customHeight="1">
      <c r="A3" s="155"/>
      <c r="B3" s="155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5"/>
      <c r="CI3" s="155"/>
      <c r="CJ3" s="155"/>
      <c r="CK3" s="155"/>
      <c r="CL3" s="155"/>
      <c r="CM3" s="155"/>
      <c r="CN3" s="155"/>
      <c r="CO3" s="155"/>
      <c r="CP3" s="646"/>
      <c r="CQ3" s="646"/>
      <c r="CR3" s="646"/>
      <c r="CS3" s="646"/>
      <c r="CT3" s="646"/>
      <c r="CU3" s="646"/>
      <c r="CV3" s="646"/>
      <c r="CW3" s="646"/>
      <c r="CX3" s="646"/>
      <c r="CY3" s="646"/>
      <c r="CZ3" s="646"/>
      <c r="DA3" s="646"/>
      <c r="DB3" s="646"/>
      <c r="DC3" s="646"/>
      <c r="DD3" s="646"/>
      <c r="DE3" s="646"/>
      <c r="DF3" s="646"/>
      <c r="DG3" s="646"/>
      <c r="DH3" s="646"/>
      <c r="DI3" s="646"/>
      <c r="DJ3" s="646"/>
      <c r="DK3" s="646"/>
      <c r="DL3" s="646"/>
      <c r="DM3" s="646"/>
      <c r="DN3" s="646"/>
      <c r="DO3" s="646"/>
      <c r="DP3" s="646"/>
      <c r="DQ3" s="646"/>
      <c r="DR3" s="646"/>
      <c r="DS3" s="646"/>
      <c r="DT3" s="646"/>
      <c r="DU3" s="646"/>
      <c r="DV3" s="646"/>
      <c r="DW3" s="646"/>
      <c r="DX3" s="646"/>
      <c r="DY3" s="646"/>
      <c r="DZ3" s="646"/>
      <c r="EA3" s="646"/>
      <c r="EB3" s="646"/>
      <c r="EC3" s="646"/>
      <c r="ED3" s="646"/>
      <c r="EE3" s="646"/>
      <c r="EF3" s="646"/>
      <c r="EG3" s="646"/>
      <c r="EH3" s="646"/>
      <c r="EI3" s="646"/>
      <c r="EJ3" s="646"/>
      <c r="EK3" s="646"/>
      <c r="EL3" s="646"/>
      <c r="EM3" s="646"/>
      <c r="EN3" s="646"/>
      <c r="EO3" s="646"/>
      <c r="EP3" s="646"/>
      <c r="EQ3" s="646"/>
      <c r="ER3" s="646"/>
      <c r="ES3" s="646"/>
      <c r="ET3" s="646"/>
      <c r="EU3" s="646"/>
      <c r="EV3" s="646"/>
      <c r="EW3" s="646"/>
      <c r="EX3" s="646"/>
      <c r="EY3" s="646"/>
      <c r="EZ3" s="646"/>
      <c r="FA3" s="646"/>
      <c r="FB3" s="646"/>
      <c r="FC3" s="646"/>
      <c r="FD3" s="646"/>
      <c r="FE3" s="646"/>
      <c r="FF3" s="646"/>
      <c r="FG3" s="646"/>
      <c r="FH3" s="646"/>
      <c r="FI3" s="646"/>
      <c r="FJ3" s="646"/>
      <c r="FK3" s="646"/>
      <c r="FL3" s="646"/>
      <c r="FM3" s="646"/>
      <c r="FN3" s="646"/>
      <c r="FO3" s="646"/>
      <c r="FP3" s="646"/>
      <c r="FQ3" s="646"/>
      <c r="FR3" s="646"/>
      <c r="FS3" s="646"/>
      <c r="FT3" s="646"/>
      <c r="FU3" s="646"/>
      <c r="FV3" s="155"/>
      <c r="FW3" s="155"/>
      <c r="FX3" s="155"/>
      <c r="FY3" s="155"/>
      <c r="FZ3" s="155"/>
      <c r="GA3" s="155"/>
      <c r="GB3" s="155"/>
      <c r="GC3" s="155"/>
      <c r="GD3" s="155"/>
      <c r="GE3" s="155"/>
      <c r="GF3" s="155"/>
      <c r="GG3" s="155"/>
      <c r="GH3" s="155"/>
      <c r="GI3" s="155"/>
      <c r="GJ3" s="155"/>
      <c r="GK3" s="155"/>
      <c r="GL3" s="155"/>
      <c r="GM3" s="155"/>
    </row>
    <row r="4" spans="1:195" ht="15.75">
      <c r="A4" s="155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55"/>
      <c r="BZ4" s="155"/>
      <c r="CA4" s="155"/>
      <c r="CB4" s="155"/>
      <c r="CC4" s="155"/>
      <c r="CD4" s="155"/>
      <c r="CE4" s="155"/>
      <c r="CF4" s="155"/>
      <c r="CG4" s="155"/>
      <c r="CH4" s="155"/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55"/>
      <c r="DL4" s="155"/>
      <c r="DM4" s="155"/>
      <c r="DN4" s="155"/>
      <c r="DO4" s="155"/>
      <c r="DP4" s="155"/>
      <c r="DQ4" s="155"/>
      <c r="DR4" s="155"/>
      <c r="DS4" s="155"/>
      <c r="DT4" s="155"/>
      <c r="DU4" s="155"/>
      <c r="DV4" s="155"/>
      <c r="DW4" s="155"/>
      <c r="DX4" s="155"/>
      <c r="DY4" s="155"/>
      <c r="DZ4" s="155"/>
      <c r="EA4" s="155"/>
      <c r="EB4" s="155"/>
      <c r="EC4" s="155"/>
      <c r="ED4" s="155"/>
      <c r="EE4" s="155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55"/>
      <c r="ET4" s="155"/>
      <c r="EU4" s="155"/>
      <c r="EV4" s="155"/>
      <c r="EW4" s="155"/>
      <c r="EX4" s="155"/>
      <c r="EY4" s="155"/>
      <c r="EZ4" s="155"/>
      <c r="FA4" s="155"/>
      <c r="FB4" s="155"/>
      <c r="FC4" s="155"/>
      <c r="FD4" s="155"/>
      <c r="FE4" s="155"/>
      <c r="FF4" s="155"/>
      <c r="FG4" s="155"/>
      <c r="FH4" s="155"/>
      <c r="FI4" s="155"/>
      <c r="FJ4" s="155"/>
      <c r="FK4" s="155"/>
      <c r="FL4" s="155"/>
      <c r="FM4" s="155"/>
      <c r="FN4" s="155"/>
      <c r="FO4" s="155"/>
      <c r="FP4" s="155"/>
      <c r="FQ4" s="155"/>
      <c r="FR4" s="155"/>
      <c r="FS4" s="155"/>
      <c r="FT4" s="155"/>
      <c r="FU4" s="155"/>
      <c r="FV4" s="155"/>
      <c r="FW4" s="155"/>
      <c r="FX4" s="155"/>
      <c r="FY4" s="155"/>
      <c r="FZ4" s="155"/>
      <c r="GA4" s="155"/>
      <c r="GB4" s="155"/>
      <c r="GC4" s="155"/>
      <c r="GD4" s="155"/>
      <c r="GE4" s="155"/>
      <c r="GF4" s="155"/>
      <c r="GG4" s="155"/>
      <c r="GH4" s="155"/>
      <c r="GI4" s="155"/>
      <c r="GJ4" s="155"/>
      <c r="GK4" s="155"/>
      <c r="GL4" s="155"/>
      <c r="GM4" s="155"/>
    </row>
    <row r="5" spans="1:195" ht="15.75">
      <c r="A5" s="155"/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55"/>
      <c r="BZ5" s="155"/>
      <c r="CA5" s="155"/>
      <c r="CB5" s="155"/>
      <c r="CC5" s="155"/>
      <c r="CD5" s="155"/>
      <c r="CE5" s="155"/>
      <c r="CF5" s="155"/>
      <c r="CG5" s="155"/>
      <c r="CH5" s="155"/>
      <c r="CI5" s="155"/>
      <c r="CJ5" s="155"/>
      <c r="CK5" s="155"/>
      <c r="CL5" s="155"/>
      <c r="CM5" s="155"/>
      <c r="CN5" s="155"/>
      <c r="CO5" s="155"/>
      <c r="CP5" s="155"/>
      <c r="CQ5" s="155"/>
      <c r="CR5" s="155"/>
      <c r="CS5" s="155"/>
      <c r="CT5" s="155"/>
      <c r="CU5" s="155"/>
      <c r="CV5" s="155"/>
      <c r="CW5" s="155"/>
      <c r="CX5" s="155"/>
      <c r="CY5" s="155"/>
      <c r="CZ5" s="155"/>
      <c r="DA5" s="155"/>
      <c r="DB5" s="155"/>
      <c r="DC5" s="155"/>
      <c r="DD5" s="155"/>
      <c r="DE5" s="155"/>
      <c r="DF5" s="155"/>
      <c r="DG5" s="155"/>
      <c r="DH5" s="155"/>
      <c r="DI5" s="155"/>
      <c r="DJ5" s="155"/>
      <c r="DK5" s="155"/>
      <c r="DL5" s="155"/>
      <c r="DM5" s="155"/>
      <c r="DN5" s="155"/>
      <c r="DO5" s="155"/>
      <c r="DP5" s="155"/>
      <c r="DQ5" s="155"/>
      <c r="DR5" s="155"/>
      <c r="DS5" s="155"/>
      <c r="DT5" s="155"/>
      <c r="DU5" s="155"/>
      <c r="DV5" s="155"/>
      <c r="DW5" s="155"/>
      <c r="DX5" s="155"/>
      <c r="DY5" s="155"/>
      <c r="DZ5" s="155"/>
      <c r="EA5" s="155"/>
      <c r="EB5" s="155"/>
      <c r="EC5" s="155"/>
      <c r="ED5" s="155"/>
      <c r="EE5" s="155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55"/>
      <c r="ET5" s="155"/>
      <c r="EU5" s="155"/>
      <c r="EV5" s="155"/>
      <c r="EW5" s="155"/>
      <c r="EX5" s="155"/>
      <c r="EY5" s="155"/>
      <c r="EZ5" s="155"/>
      <c r="FA5" s="155"/>
      <c r="FB5" s="155"/>
      <c r="FC5" s="155"/>
      <c r="FD5" s="155"/>
      <c r="FE5" s="155"/>
      <c r="FF5" s="155"/>
      <c r="FG5" s="155"/>
      <c r="FH5" s="155"/>
      <c r="FI5" s="155"/>
      <c r="FJ5" s="155"/>
      <c r="FK5" s="155"/>
      <c r="FL5" s="155"/>
      <c r="FM5" s="155"/>
      <c r="FN5" s="155"/>
      <c r="FO5" s="155"/>
      <c r="FP5" s="155"/>
      <c r="FQ5" s="155"/>
      <c r="FR5" s="155"/>
      <c r="FS5" s="155"/>
      <c r="FT5" s="155"/>
      <c r="FU5" s="155"/>
      <c r="FV5" s="155"/>
      <c r="FW5" s="155"/>
      <c r="FX5" s="155"/>
      <c r="FY5" s="155"/>
      <c r="FZ5" s="155"/>
      <c r="GA5" s="155"/>
      <c r="GB5" s="155"/>
      <c r="GC5" s="155"/>
      <c r="GD5" s="155"/>
      <c r="GE5" s="155"/>
      <c r="GF5" s="155"/>
      <c r="GG5" s="155"/>
      <c r="GH5" s="155"/>
      <c r="GI5" s="155"/>
      <c r="GJ5" s="155"/>
      <c r="GK5" s="155"/>
      <c r="GL5" s="155"/>
      <c r="GM5" s="155"/>
    </row>
    <row r="6" spans="1:195" ht="16.5">
      <c r="A6" s="1348" t="s">
        <v>280</v>
      </c>
      <c r="B6" s="1348"/>
      <c r="C6" s="1348"/>
      <c r="D6" s="1348"/>
      <c r="E6" s="1348"/>
      <c r="F6" s="1348"/>
      <c r="G6" s="1348"/>
      <c r="H6" s="1348"/>
      <c r="I6" s="1348"/>
      <c r="J6" s="1348"/>
      <c r="K6" s="1348"/>
      <c r="L6" s="1348"/>
      <c r="M6" s="1348"/>
      <c r="N6" s="1348"/>
      <c r="O6" s="1348"/>
      <c r="P6" s="1348"/>
      <c r="Q6" s="1348"/>
      <c r="R6" s="1348"/>
      <c r="S6" s="1348"/>
      <c r="T6" s="1348"/>
      <c r="U6" s="1348"/>
      <c r="V6" s="1348"/>
      <c r="W6" s="1348"/>
      <c r="X6" s="1348"/>
      <c r="Y6" s="1348"/>
      <c r="Z6" s="1348"/>
      <c r="AA6" s="1348"/>
      <c r="AB6" s="1348"/>
      <c r="AC6" s="1348"/>
      <c r="AD6" s="1348"/>
      <c r="AE6" s="1348"/>
      <c r="AF6" s="1348"/>
      <c r="AG6" s="1348"/>
      <c r="AH6" s="1348"/>
      <c r="AI6" s="1348"/>
      <c r="AJ6" s="1348"/>
      <c r="AK6" s="1348"/>
      <c r="AL6" s="1348"/>
      <c r="AM6" s="1348"/>
      <c r="AN6" s="1348"/>
      <c r="AO6" s="1348"/>
      <c r="AP6" s="1348"/>
      <c r="AQ6" s="1348"/>
      <c r="AR6" s="1348"/>
      <c r="AS6" s="1348"/>
      <c r="AT6" s="1348"/>
      <c r="AU6" s="1348"/>
      <c r="AV6" s="1348"/>
      <c r="AW6" s="1348"/>
      <c r="AX6" s="1348"/>
      <c r="AY6" s="1348"/>
      <c r="AZ6" s="1348"/>
      <c r="BA6" s="1348"/>
      <c r="BB6" s="1348"/>
      <c r="BC6" s="1348"/>
      <c r="BD6" s="1348"/>
      <c r="BE6" s="1348"/>
      <c r="BF6" s="1348"/>
      <c r="BG6" s="1348"/>
      <c r="BH6" s="1348"/>
      <c r="BI6" s="1348"/>
      <c r="BJ6" s="1348"/>
      <c r="BK6" s="1348"/>
      <c r="BL6" s="1348"/>
      <c r="BM6" s="1348"/>
      <c r="BN6" s="1348"/>
      <c r="BO6" s="1348"/>
      <c r="BP6" s="1348"/>
      <c r="BQ6" s="1348"/>
      <c r="BR6" s="1348"/>
      <c r="BS6" s="1348"/>
      <c r="BT6" s="1348"/>
      <c r="BU6" s="1348"/>
      <c r="BV6" s="1348"/>
      <c r="BW6" s="1348"/>
      <c r="BX6" s="1348"/>
      <c r="BY6" s="1348"/>
      <c r="BZ6" s="1348"/>
      <c r="CA6" s="1348"/>
      <c r="CB6" s="1348"/>
      <c r="CC6" s="1348"/>
      <c r="CD6" s="1348"/>
      <c r="CE6" s="1348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348"/>
      <c r="CT6" s="1348"/>
      <c r="CU6" s="1348"/>
      <c r="CV6" s="1348"/>
      <c r="CW6" s="1348"/>
      <c r="CX6" s="1348"/>
      <c r="CY6" s="1348"/>
      <c r="CZ6" s="1348"/>
      <c r="DA6" s="1348"/>
      <c r="DB6" s="1348"/>
      <c r="DC6" s="1348"/>
      <c r="DD6" s="1348"/>
      <c r="DE6" s="1348"/>
      <c r="DF6" s="1348"/>
      <c r="DG6" s="1348"/>
      <c r="DH6" s="1348"/>
      <c r="DI6" s="1348"/>
      <c r="DJ6" s="1348"/>
      <c r="DK6" s="1348"/>
      <c r="DL6" s="1348"/>
      <c r="DM6" s="1348"/>
      <c r="DN6" s="1348"/>
      <c r="DO6" s="1348"/>
      <c r="DP6" s="1348"/>
      <c r="DQ6" s="1348"/>
      <c r="DR6" s="1348"/>
      <c r="DS6" s="1348"/>
      <c r="DT6" s="1348"/>
      <c r="DU6" s="1348"/>
      <c r="DV6" s="1348"/>
      <c r="DW6" s="1348"/>
      <c r="DX6" s="1348"/>
      <c r="DY6" s="1348"/>
      <c r="DZ6" s="1348"/>
      <c r="EA6" s="1348"/>
      <c r="EB6" s="1348"/>
      <c r="EC6" s="1348"/>
      <c r="ED6" s="1348"/>
      <c r="EE6" s="1348"/>
      <c r="EF6" s="1348"/>
      <c r="EG6" s="1348"/>
      <c r="EH6" s="1348"/>
      <c r="EI6" s="1348"/>
      <c r="EJ6" s="1348"/>
      <c r="EK6" s="1348"/>
      <c r="EL6" s="1348"/>
      <c r="EM6" s="1348"/>
      <c r="EN6" s="1348"/>
      <c r="EO6" s="1348"/>
      <c r="EP6" s="1348"/>
      <c r="EQ6" s="1348"/>
      <c r="ER6" s="1348"/>
      <c r="ES6" s="1348"/>
      <c r="ET6" s="1348"/>
      <c r="EU6" s="1348"/>
      <c r="EV6" s="1348"/>
      <c r="EW6" s="1348"/>
      <c r="EX6" s="1348"/>
      <c r="EY6" s="1348"/>
      <c r="EZ6" s="1348"/>
      <c r="FA6" s="1348"/>
      <c r="FB6" s="1348"/>
      <c r="FC6" s="1348"/>
      <c r="FD6" s="1348"/>
      <c r="FE6" s="634"/>
      <c r="FF6" s="634"/>
      <c r="FG6" s="634"/>
      <c r="FH6" s="634"/>
      <c r="FI6" s="634"/>
      <c r="FJ6" s="634"/>
      <c r="FK6" s="634"/>
      <c r="FL6" s="634"/>
      <c r="FM6" s="634"/>
      <c r="FN6" s="634"/>
      <c r="FO6" s="634"/>
      <c r="FP6" s="634"/>
      <c r="FQ6" s="634"/>
      <c r="FR6" s="634"/>
      <c r="FS6" s="634"/>
      <c r="FT6" s="634"/>
      <c r="FU6" s="634"/>
      <c r="FV6" s="155"/>
      <c r="FW6" s="155"/>
      <c r="FX6" s="155"/>
      <c r="FY6" s="155"/>
      <c r="FZ6" s="155"/>
      <c r="GA6" s="155"/>
      <c r="GB6" s="155"/>
      <c r="GC6" s="155"/>
      <c r="GD6" s="155"/>
      <c r="GE6" s="155"/>
      <c r="GF6" s="155"/>
      <c r="GG6" s="155"/>
      <c r="GH6" s="155"/>
      <c r="GI6" s="155"/>
      <c r="GJ6" s="155"/>
      <c r="GK6" s="155"/>
      <c r="GL6" s="155"/>
      <c r="GM6" s="155"/>
    </row>
    <row r="7" spans="1:195" ht="16.5">
      <c r="A7" s="1349" t="s">
        <v>458</v>
      </c>
      <c r="B7" s="1349"/>
      <c r="C7" s="1349"/>
      <c r="D7" s="1349"/>
      <c r="E7" s="1349"/>
      <c r="F7" s="1349"/>
      <c r="G7" s="1349"/>
      <c r="H7" s="1349"/>
      <c r="I7" s="1349"/>
      <c r="J7" s="1349"/>
      <c r="K7" s="1349"/>
      <c r="L7" s="1349"/>
      <c r="M7" s="1349"/>
      <c r="N7" s="1349"/>
      <c r="O7" s="1349"/>
      <c r="P7" s="1349"/>
      <c r="Q7" s="1349"/>
      <c r="R7" s="1349"/>
      <c r="S7" s="1349"/>
      <c r="T7" s="1349"/>
      <c r="U7" s="1349"/>
      <c r="V7" s="1349"/>
      <c r="W7" s="1349"/>
      <c r="X7" s="1349"/>
      <c r="Y7" s="1349"/>
      <c r="Z7" s="1349"/>
      <c r="AA7" s="1349"/>
      <c r="AB7" s="1349"/>
      <c r="AC7" s="1349"/>
      <c r="AD7" s="1349"/>
      <c r="AE7" s="1349"/>
      <c r="AF7" s="1349"/>
      <c r="AG7" s="1349"/>
      <c r="AH7" s="1349"/>
      <c r="AI7" s="1349"/>
      <c r="AJ7" s="1349"/>
      <c r="AK7" s="1349"/>
      <c r="AL7" s="1349"/>
      <c r="AM7" s="1349"/>
      <c r="AN7" s="1349"/>
      <c r="AO7" s="1349"/>
      <c r="AP7" s="1349"/>
      <c r="AQ7" s="1349"/>
      <c r="AR7" s="1349"/>
      <c r="AS7" s="1349"/>
      <c r="AT7" s="1349"/>
      <c r="AU7" s="1349"/>
      <c r="AV7" s="1349"/>
      <c r="AW7" s="1349"/>
      <c r="AX7" s="1349"/>
      <c r="AY7" s="1349"/>
      <c r="AZ7" s="1349"/>
      <c r="BA7" s="1349"/>
      <c r="BB7" s="1349"/>
      <c r="BC7" s="1349"/>
      <c r="BD7" s="1349"/>
      <c r="BE7" s="1349"/>
      <c r="BF7" s="1349"/>
      <c r="BG7" s="1349"/>
      <c r="BH7" s="1349"/>
      <c r="BI7" s="1349"/>
      <c r="BJ7" s="1349"/>
      <c r="BK7" s="1349"/>
      <c r="BL7" s="1349"/>
      <c r="BM7" s="1349"/>
      <c r="BN7" s="1349"/>
      <c r="BO7" s="1349"/>
      <c r="BP7" s="1349"/>
      <c r="BQ7" s="1349"/>
      <c r="BR7" s="1349"/>
      <c r="BS7" s="1349"/>
      <c r="BT7" s="1349"/>
      <c r="BU7" s="1350"/>
      <c r="BV7" s="1350"/>
      <c r="BW7" s="1350"/>
      <c r="BX7" s="1350"/>
      <c r="BY7" s="1350"/>
      <c r="BZ7" s="1350"/>
      <c r="CA7" s="1350"/>
      <c r="CB7" s="1350"/>
      <c r="CC7" s="1350"/>
      <c r="CD7" s="1350"/>
      <c r="CE7" s="1350"/>
      <c r="CF7" s="1350"/>
      <c r="CG7" s="1350"/>
      <c r="CH7" s="1350"/>
      <c r="CI7" s="1350"/>
      <c r="CJ7" s="1350"/>
      <c r="CK7" s="1350"/>
      <c r="CL7" s="1350"/>
      <c r="CM7" s="1350"/>
      <c r="CN7" s="1350"/>
      <c r="CO7" s="1350"/>
      <c r="CP7" s="1350"/>
      <c r="CQ7" s="1350"/>
      <c r="CR7" s="1350"/>
      <c r="CS7" s="1350"/>
      <c r="CT7" s="1350"/>
      <c r="CU7" s="1350"/>
      <c r="CV7" s="1350"/>
      <c r="CW7" s="1350"/>
      <c r="CX7" s="1350"/>
      <c r="CY7" s="1350"/>
      <c r="CZ7" s="1350"/>
      <c r="DA7" s="1350"/>
      <c r="DB7" s="1350"/>
      <c r="DC7" s="1350"/>
      <c r="DD7" s="1350"/>
      <c r="DE7" s="1350"/>
      <c r="DF7" s="1350"/>
      <c r="DG7" s="1350"/>
      <c r="DH7" s="1350"/>
      <c r="DI7" s="1350"/>
      <c r="DJ7" s="1350"/>
      <c r="DK7" s="1350"/>
      <c r="DL7" s="1350"/>
      <c r="DM7" s="1350"/>
      <c r="DN7" s="1350"/>
      <c r="DO7" s="1350"/>
      <c r="DP7" s="1350"/>
      <c r="DQ7" s="1350"/>
      <c r="DR7" s="1350"/>
      <c r="DS7" s="1350"/>
      <c r="DT7" s="1350"/>
      <c r="DU7" s="1350"/>
      <c r="DV7" s="1350"/>
      <c r="DW7" s="1350"/>
      <c r="DX7" s="1350"/>
      <c r="DY7" s="1350"/>
      <c r="DZ7" s="1350"/>
      <c r="EA7" s="1350"/>
      <c r="EB7" s="1350"/>
      <c r="EC7" s="1350"/>
      <c r="ED7" s="1350"/>
      <c r="EE7" s="1350"/>
      <c r="EF7" s="1350"/>
      <c r="EG7" s="1350"/>
      <c r="EH7" s="1350"/>
      <c r="EI7" s="1350"/>
      <c r="EJ7" s="1350"/>
      <c r="EK7" s="1350"/>
      <c r="EL7" s="1350"/>
      <c r="EM7" s="1350"/>
      <c r="EN7" s="1350"/>
      <c r="EO7" s="1350"/>
      <c r="EP7" s="1350"/>
      <c r="EQ7" s="1350"/>
      <c r="ER7" s="1350"/>
      <c r="ES7" s="1350"/>
      <c r="ET7" s="1350"/>
      <c r="EU7" s="1350"/>
      <c r="EV7" s="1350"/>
      <c r="EW7" s="1350"/>
      <c r="EX7" s="1350"/>
      <c r="EY7" s="1350"/>
      <c r="EZ7" s="1350"/>
      <c r="FA7" s="1350"/>
      <c r="FB7" s="1350"/>
      <c r="FC7" s="1350"/>
      <c r="FD7" s="1350"/>
      <c r="FE7" s="155"/>
      <c r="FF7" s="155"/>
      <c r="FG7" s="155"/>
      <c r="FH7" s="155"/>
      <c r="FI7" s="155"/>
      <c r="FJ7" s="155"/>
      <c r="FK7" s="155"/>
      <c r="FL7" s="155"/>
      <c r="FM7" s="155"/>
      <c r="FN7" s="155"/>
      <c r="FO7" s="155"/>
      <c r="FP7" s="155"/>
      <c r="FQ7" s="155"/>
      <c r="FR7" s="155"/>
      <c r="FS7" s="155"/>
      <c r="FT7" s="155"/>
      <c r="FU7" s="155"/>
      <c r="FV7" s="155"/>
      <c r="FW7" s="155"/>
      <c r="FX7" s="155"/>
      <c r="FY7" s="155"/>
      <c r="FZ7" s="155"/>
      <c r="GA7" s="155"/>
      <c r="GB7" s="155"/>
      <c r="GC7" s="155"/>
      <c r="GD7" s="155"/>
      <c r="GE7" s="155"/>
      <c r="GF7" s="155"/>
      <c r="GG7" s="155"/>
      <c r="GH7" s="155"/>
      <c r="GI7" s="155"/>
      <c r="GJ7" s="155"/>
      <c r="GK7" s="155"/>
      <c r="GL7" s="155"/>
      <c r="GM7" s="155"/>
    </row>
    <row r="8" spans="1:195" ht="16.5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635"/>
      <c r="BD8" s="635"/>
      <c r="BE8" s="635"/>
      <c r="BF8" s="635"/>
      <c r="BG8" s="635"/>
      <c r="BH8" s="635"/>
      <c r="BI8" s="635"/>
      <c r="BJ8" s="635"/>
      <c r="BK8" s="635"/>
      <c r="BL8" s="635"/>
      <c r="BM8" s="635"/>
      <c r="BN8" s="635"/>
      <c r="BO8" s="635"/>
      <c r="BP8" s="635"/>
      <c r="BQ8" s="635"/>
      <c r="BR8" s="635"/>
      <c r="BS8" s="635"/>
      <c r="BT8" s="635"/>
      <c r="BU8" s="1344" t="s">
        <v>491</v>
      </c>
      <c r="BV8" s="1344"/>
      <c r="BW8" s="1344"/>
      <c r="BX8" s="1344"/>
      <c r="BY8" s="1344"/>
      <c r="BZ8" s="1344"/>
      <c r="CA8" s="1344"/>
      <c r="CB8" s="1344"/>
      <c r="CC8" s="1344"/>
      <c r="CD8" s="1344"/>
      <c r="CE8" s="1344"/>
      <c r="CF8" s="1344"/>
      <c r="CG8" s="1344"/>
      <c r="CH8" s="1344"/>
      <c r="CI8" s="1344"/>
      <c r="CJ8" s="1344"/>
      <c r="CK8" s="1344"/>
      <c r="CL8" s="1344"/>
      <c r="CM8" s="1344"/>
      <c r="CN8" s="1344"/>
      <c r="CO8" s="1344"/>
      <c r="CP8" s="1344"/>
      <c r="CQ8" s="1344"/>
      <c r="CR8" s="1344"/>
      <c r="CS8" s="1344"/>
      <c r="CT8" s="1344"/>
      <c r="CU8" s="1344"/>
      <c r="CV8" s="1344"/>
      <c r="CW8" s="1344"/>
      <c r="CX8" s="1344"/>
      <c r="CY8" s="1344"/>
      <c r="CZ8" s="1344"/>
      <c r="DA8" s="1344"/>
      <c r="DB8" s="1344"/>
      <c r="DC8" s="1344"/>
      <c r="DD8" s="1344"/>
      <c r="DE8" s="1344"/>
      <c r="DF8" s="1344"/>
      <c r="DG8" s="1344"/>
      <c r="DH8" s="1344"/>
      <c r="DI8" s="1344"/>
      <c r="DJ8" s="1344"/>
      <c r="DK8" s="1344"/>
      <c r="DL8" s="1344"/>
      <c r="DM8" s="1344"/>
      <c r="DN8" s="1344"/>
      <c r="DO8" s="1344"/>
      <c r="DP8" s="1344"/>
      <c r="DQ8" s="1344"/>
      <c r="DR8" s="1344"/>
      <c r="DS8" s="1344"/>
      <c r="DT8" s="1344"/>
      <c r="DU8" s="1344"/>
      <c r="DV8" s="1344"/>
      <c r="DW8" s="1344"/>
      <c r="DX8" s="1344"/>
      <c r="DY8" s="1344"/>
      <c r="DZ8" s="1344"/>
      <c r="EA8" s="1344"/>
      <c r="EB8" s="1344"/>
      <c r="EC8" s="1344"/>
      <c r="ED8" s="1344"/>
      <c r="EE8" s="1344"/>
      <c r="EF8" s="1344"/>
      <c r="EG8" s="1344"/>
      <c r="EH8" s="1344"/>
      <c r="EI8" s="1344"/>
      <c r="EJ8" s="1344"/>
      <c r="EK8" s="1344"/>
      <c r="EL8" s="1344"/>
      <c r="EM8" s="1344"/>
      <c r="EN8" s="1344"/>
      <c r="EO8" s="1344"/>
      <c r="EP8" s="1344"/>
      <c r="EQ8" s="1344"/>
      <c r="ER8" s="1344"/>
      <c r="ES8" s="1344"/>
      <c r="ET8" s="1344"/>
      <c r="EU8" s="1344"/>
      <c r="EV8" s="1344"/>
      <c r="EW8" s="1344"/>
      <c r="EX8" s="1344"/>
      <c r="EY8" s="1344"/>
      <c r="EZ8" s="1344"/>
      <c r="FA8" s="1344"/>
      <c r="FB8" s="1344"/>
      <c r="FC8" s="1344"/>
      <c r="FD8" s="1344"/>
      <c r="FE8" s="155"/>
      <c r="FF8" s="155"/>
      <c r="FG8" s="155"/>
      <c r="FH8" s="155"/>
      <c r="FI8" s="155"/>
      <c r="FJ8" s="155"/>
      <c r="FK8" s="155"/>
      <c r="FL8" s="155"/>
      <c r="FM8" s="155"/>
      <c r="FN8" s="155"/>
      <c r="FO8" s="155"/>
      <c r="FP8" s="155"/>
      <c r="FQ8" s="155"/>
      <c r="FR8" s="155"/>
      <c r="FS8" s="155"/>
      <c r="FT8" s="155"/>
      <c r="FU8" s="155"/>
      <c r="FV8" s="155"/>
      <c r="FW8" s="155"/>
      <c r="FX8" s="155"/>
      <c r="FY8" s="155"/>
      <c r="FZ8" s="155"/>
      <c r="GA8" s="155"/>
      <c r="GB8" s="155"/>
      <c r="GC8" s="155"/>
      <c r="GD8" s="155"/>
      <c r="GE8" s="155"/>
      <c r="GF8" s="155"/>
      <c r="GG8" s="155"/>
      <c r="GH8" s="155"/>
      <c r="GI8" s="155"/>
      <c r="GJ8" s="155"/>
      <c r="GK8" s="155"/>
      <c r="GL8" s="155"/>
      <c r="GM8" s="155"/>
    </row>
    <row r="9" spans="1:195" ht="16.5">
      <c r="A9" s="1528" t="s">
        <v>465</v>
      </c>
      <c r="B9" s="1528"/>
      <c r="C9" s="1528"/>
      <c r="D9" s="1528"/>
      <c r="E9" s="1528"/>
      <c r="F9" s="1528"/>
      <c r="G9" s="1528"/>
      <c r="H9" s="1528"/>
      <c r="I9" s="1528"/>
      <c r="J9" s="1528"/>
      <c r="K9" s="1528"/>
      <c r="L9" s="1528"/>
      <c r="M9" s="1528"/>
      <c r="N9" s="1528"/>
      <c r="O9" s="1528"/>
      <c r="P9" s="1528"/>
      <c r="Q9" s="1528"/>
      <c r="R9" s="1528"/>
      <c r="S9" s="1528"/>
      <c r="T9" s="1528"/>
      <c r="U9" s="1528"/>
      <c r="V9" s="1528"/>
      <c r="W9" s="1528"/>
      <c r="X9" s="1528"/>
      <c r="Y9" s="1528"/>
      <c r="Z9" s="1528"/>
      <c r="AA9" s="1528"/>
      <c r="AB9" s="1528"/>
      <c r="AC9" s="1528"/>
      <c r="AD9" s="1528"/>
      <c r="AE9" s="1528"/>
      <c r="AF9" s="1528"/>
      <c r="AG9" s="1528"/>
      <c r="AH9" s="1528"/>
      <c r="AI9" s="1528"/>
      <c r="AJ9" s="1528"/>
      <c r="AK9" s="1528"/>
      <c r="AL9" s="1528"/>
      <c r="AM9" s="1528"/>
      <c r="AN9" s="1528"/>
      <c r="AO9" s="1528"/>
      <c r="AP9" s="1528"/>
      <c r="AQ9" s="1528"/>
      <c r="AR9" s="1528"/>
      <c r="AS9" s="1528"/>
      <c r="AT9" s="1528"/>
      <c r="AU9" s="1528"/>
      <c r="AV9" s="1528"/>
      <c r="AW9" s="1528"/>
      <c r="AX9" s="1528"/>
      <c r="AY9" s="1528"/>
      <c r="AZ9" s="1528"/>
      <c r="BA9" s="1528"/>
      <c r="BB9" s="1528"/>
      <c r="BC9" s="1528"/>
      <c r="BD9" s="1528"/>
      <c r="BE9" s="1528"/>
      <c r="BF9" s="1528"/>
      <c r="BG9" s="1528"/>
      <c r="BH9" s="1528"/>
      <c r="BI9" s="1528"/>
      <c r="BJ9" s="1528"/>
      <c r="BK9" s="1528"/>
      <c r="BL9" s="1528"/>
      <c r="BM9" s="1528"/>
      <c r="BN9" s="1528"/>
      <c r="BO9" s="1528"/>
      <c r="BP9" s="1528"/>
      <c r="BQ9" s="1528"/>
      <c r="BR9" s="1528"/>
      <c r="BS9" s="1528"/>
      <c r="BT9" s="1528"/>
      <c r="BU9" s="1528"/>
      <c r="BV9" s="1528"/>
      <c r="BW9" s="1528"/>
      <c r="BX9" s="1528"/>
      <c r="BY9" s="1528"/>
      <c r="BZ9" s="1528"/>
      <c r="CA9" s="1528"/>
      <c r="CB9" s="1528"/>
      <c r="CC9" s="1528"/>
      <c r="CD9" s="1528"/>
      <c r="CE9" s="1528"/>
      <c r="CF9" s="1528"/>
      <c r="CG9" s="1528"/>
      <c r="CH9" s="1528"/>
      <c r="CI9" s="1528"/>
      <c r="CJ9" s="1528"/>
      <c r="CK9" s="1528"/>
      <c r="CL9" s="1528"/>
      <c r="CM9" s="1528"/>
      <c r="CN9" s="1528"/>
      <c r="CO9" s="1528"/>
      <c r="CP9" s="1528"/>
      <c r="CQ9" s="1528"/>
      <c r="CR9" s="1528"/>
      <c r="CS9" s="1528"/>
      <c r="CT9" s="1528"/>
      <c r="CU9" s="1528"/>
      <c r="CV9" s="1528"/>
      <c r="CW9" s="1528"/>
      <c r="CX9" s="1528"/>
      <c r="CY9" s="1528"/>
      <c r="CZ9" s="1528"/>
      <c r="DA9" s="1528"/>
      <c r="DB9" s="1528"/>
      <c r="DC9" s="1528"/>
      <c r="DD9" s="1528"/>
      <c r="DE9" s="1528"/>
      <c r="DF9" s="1528"/>
      <c r="DG9" s="1528"/>
      <c r="DH9" s="1528"/>
      <c r="DI9" s="1528"/>
      <c r="DJ9" s="1528"/>
      <c r="DK9" s="1528"/>
      <c r="DL9" s="1528"/>
      <c r="DM9" s="1528"/>
      <c r="DN9" s="1528"/>
      <c r="DO9" s="1528"/>
      <c r="DP9" s="1528"/>
      <c r="DQ9" s="1528"/>
      <c r="DR9" s="1528"/>
      <c r="DS9" s="1528"/>
      <c r="DT9" s="1528"/>
      <c r="DU9" s="1528"/>
      <c r="DV9" s="1528"/>
      <c r="DW9" s="1528"/>
      <c r="DX9" s="1528"/>
      <c r="DY9" s="1528"/>
      <c r="DZ9" s="1528"/>
      <c r="EA9" s="1528"/>
      <c r="EB9" s="1528"/>
      <c r="EC9" s="1528"/>
      <c r="ED9" s="1528"/>
      <c r="EE9" s="1528"/>
      <c r="EF9" s="1528"/>
      <c r="EG9" s="1528"/>
      <c r="EH9" s="1528"/>
      <c r="EI9" s="1528"/>
      <c r="EJ9" s="1528"/>
      <c r="EK9" s="1528"/>
      <c r="EL9" s="1528"/>
      <c r="EM9" s="1528"/>
      <c r="EN9" s="1528"/>
      <c r="EO9" s="1528"/>
      <c r="EP9" s="1528"/>
      <c r="EQ9" s="1528"/>
      <c r="ER9" s="1528"/>
      <c r="ES9" s="1528"/>
      <c r="ET9" s="1528"/>
      <c r="EU9" s="1528"/>
      <c r="EV9" s="1528"/>
      <c r="EW9" s="1528"/>
      <c r="EX9" s="1528"/>
      <c r="EY9" s="1528"/>
      <c r="EZ9" s="1528"/>
      <c r="FA9" s="1528"/>
      <c r="FB9" s="1528"/>
      <c r="FC9" s="1528"/>
      <c r="FD9" s="1528"/>
      <c r="FE9" s="636"/>
      <c r="FF9" s="636"/>
      <c r="FG9" s="636"/>
      <c r="FH9" s="636"/>
      <c r="FI9" s="636"/>
      <c r="FJ9" s="636"/>
      <c r="FK9" s="636"/>
      <c r="FL9" s="636"/>
      <c r="FM9" s="636"/>
      <c r="FN9" s="636"/>
      <c r="FO9" s="636"/>
      <c r="FP9" s="636"/>
      <c r="FQ9" s="636"/>
      <c r="FR9" s="636"/>
      <c r="FS9" s="636"/>
      <c r="FT9" s="636"/>
      <c r="FU9" s="636"/>
      <c r="FV9" s="155"/>
      <c r="FW9" s="155"/>
      <c r="FX9" s="155"/>
      <c r="FY9" s="155"/>
      <c r="FZ9" s="155"/>
      <c r="GA9" s="155"/>
      <c r="GB9" s="155"/>
      <c r="GC9" s="155"/>
      <c r="GD9" s="155"/>
      <c r="GE9" s="155"/>
      <c r="GF9" s="155"/>
      <c r="GG9" s="155"/>
      <c r="GH9" s="155"/>
      <c r="GI9" s="155"/>
      <c r="GJ9" s="155"/>
      <c r="GK9" s="155"/>
      <c r="GL9" s="155"/>
      <c r="GM9" s="155"/>
    </row>
    <row r="10" spans="1:195" ht="10.5" customHeight="1">
      <c r="A10" s="154"/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55"/>
      <c r="CK10" s="155"/>
      <c r="CL10" s="155"/>
      <c r="CM10" s="155"/>
      <c r="CN10" s="155"/>
      <c r="CO10" s="155"/>
      <c r="CP10" s="155"/>
      <c r="CQ10" s="155"/>
      <c r="CR10" s="155"/>
      <c r="CS10" s="155"/>
      <c r="CT10" s="155"/>
      <c r="CU10" s="155"/>
      <c r="CV10" s="155"/>
      <c r="CW10" s="155"/>
      <c r="CX10" s="155"/>
      <c r="CY10" s="155"/>
      <c r="CZ10" s="155"/>
      <c r="DA10" s="155"/>
      <c r="DB10" s="155"/>
      <c r="DC10" s="155"/>
      <c r="DD10" s="155"/>
      <c r="DE10" s="155"/>
      <c r="DF10" s="155"/>
      <c r="DG10" s="155"/>
      <c r="DH10" s="155"/>
      <c r="DI10" s="155"/>
      <c r="DJ10" s="155"/>
      <c r="DK10" s="155"/>
      <c r="DL10" s="155"/>
      <c r="DM10" s="155"/>
      <c r="DN10" s="155"/>
      <c r="DO10" s="155"/>
      <c r="DP10" s="155"/>
      <c r="DQ10" s="155"/>
      <c r="DR10" s="155"/>
      <c r="DS10" s="155"/>
      <c r="DT10" s="155"/>
      <c r="DU10" s="155"/>
      <c r="DV10" s="155"/>
      <c r="DW10" s="155"/>
      <c r="DX10" s="155"/>
      <c r="DY10" s="155"/>
      <c r="DZ10" s="155"/>
      <c r="EA10" s="155"/>
      <c r="EB10" s="155"/>
      <c r="EC10" s="155"/>
      <c r="ED10" s="155"/>
      <c r="EE10" s="155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</row>
    <row r="11" spans="1:195" ht="16.5" thickBot="1">
      <c r="A11" s="155"/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55"/>
      <c r="BZ11" s="155"/>
      <c r="CA11" s="155"/>
      <c r="CB11" s="155"/>
      <c r="CC11" s="155"/>
      <c r="CD11" s="155"/>
      <c r="CE11" s="155"/>
      <c r="CF11" s="155"/>
      <c r="CG11" s="155"/>
      <c r="CH11" s="155"/>
      <c r="CI11" s="155"/>
      <c r="CJ11" s="155"/>
      <c r="CK11" s="155"/>
      <c r="CL11" s="155"/>
      <c r="CM11" s="155"/>
      <c r="CN11" s="155"/>
      <c r="CO11" s="155"/>
      <c r="CP11" s="155"/>
      <c r="CQ11" s="155"/>
      <c r="CR11" s="155"/>
      <c r="CS11" s="155"/>
      <c r="CT11" s="155"/>
      <c r="CU11" s="155"/>
      <c r="CV11" s="155"/>
      <c r="CW11" s="155"/>
      <c r="CX11" s="155"/>
      <c r="CY11" s="155"/>
      <c r="CZ11" s="155"/>
      <c r="DA11" s="155"/>
      <c r="DB11" s="155"/>
      <c r="DC11" s="155"/>
      <c r="DD11" s="155"/>
      <c r="DE11" s="155"/>
      <c r="DF11" s="155"/>
      <c r="DG11" s="155"/>
      <c r="DH11" s="155"/>
      <c r="DI11" s="155"/>
      <c r="DJ11" s="155"/>
      <c r="DK11" s="155"/>
      <c r="DL11" s="155"/>
      <c r="DM11" s="155"/>
      <c r="DN11" s="155"/>
      <c r="DO11" s="155"/>
      <c r="DP11" s="155"/>
      <c r="DQ11" s="155"/>
      <c r="DR11" s="155"/>
      <c r="DS11" s="155"/>
      <c r="DT11" s="155"/>
      <c r="DU11" s="155"/>
      <c r="DV11" s="155"/>
      <c r="DW11" s="155"/>
      <c r="DX11" s="155"/>
      <c r="DY11" s="155"/>
      <c r="DZ11" s="155"/>
      <c r="EA11" s="155"/>
      <c r="EB11" s="155"/>
      <c r="EC11" s="155"/>
      <c r="ED11" s="155"/>
      <c r="EE11" s="155"/>
      <c r="EF11" s="155"/>
      <c r="EG11" s="155"/>
      <c r="EH11" s="155"/>
      <c r="EI11" s="155"/>
      <c r="EJ11" s="155"/>
      <c r="EK11" s="155"/>
      <c r="EL11" s="155"/>
      <c r="EM11" s="155"/>
      <c r="EN11" s="155"/>
      <c r="EO11" s="155"/>
      <c r="EP11" s="155"/>
      <c r="EQ11" s="1379" t="s">
        <v>182</v>
      </c>
      <c r="ER11" s="1380"/>
      <c r="ES11" s="1380"/>
      <c r="ET11" s="1380"/>
      <c r="EU11" s="1380"/>
      <c r="EV11" s="1380"/>
      <c r="EW11" s="1380"/>
      <c r="EX11" s="1380"/>
      <c r="EY11" s="1380"/>
      <c r="EZ11" s="1380"/>
      <c r="FA11" s="1380"/>
      <c r="FB11" s="1380"/>
      <c r="FC11" s="1380"/>
      <c r="FD11" s="1381"/>
      <c r="FE11" s="155"/>
      <c r="FF11" s="155"/>
      <c r="FG11" s="155"/>
      <c r="FH11" s="155"/>
      <c r="FI11" s="155"/>
      <c r="FJ11" s="155"/>
      <c r="FK11" s="155"/>
      <c r="FL11" s="155"/>
      <c r="FM11" s="155"/>
      <c r="FN11" s="155"/>
      <c r="FO11" s="155"/>
      <c r="FP11" s="155"/>
      <c r="FQ11" s="155"/>
      <c r="FR11" s="155"/>
      <c r="FS11" s="155"/>
      <c r="FT11" s="155"/>
      <c r="FU11" s="155"/>
      <c r="FV11" s="155"/>
      <c r="FW11" s="155"/>
      <c r="FX11" s="155"/>
      <c r="FY11" s="155"/>
      <c r="FZ11" s="155"/>
      <c r="GA11" s="155"/>
      <c r="GB11" s="155"/>
      <c r="GC11" s="155"/>
      <c r="GD11" s="155"/>
      <c r="GE11" s="155"/>
      <c r="GF11" s="155"/>
      <c r="GG11" s="155"/>
      <c r="GH11" s="155"/>
      <c r="GI11" s="155"/>
      <c r="GJ11" s="155"/>
      <c r="GK11" s="155"/>
      <c r="GL11" s="155"/>
      <c r="GM11" s="155"/>
    </row>
    <row r="12" spans="1:195" ht="15.75">
      <c r="A12" s="155"/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395" t="s">
        <v>282</v>
      </c>
      <c r="AU12" s="1395"/>
      <c r="AV12" s="1395"/>
      <c r="AW12" s="1395"/>
      <c r="AX12" s="1395"/>
      <c r="AY12" s="1395"/>
      <c r="AZ12" s="1395"/>
      <c r="BA12" s="1395"/>
      <c r="BB12" s="1395"/>
      <c r="BC12" s="1395"/>
      <c r="BD12" s="1395"/>
      <c r="BE12" s="1395"/>
      <c r="BF12" s="1395"/>
      <c r="BG12" s="1395"/>
      <c r="BH12" s="1395"/>
      <c r="BI12" s="1395"/>
      <c r="BJ12" s="1395"/>
      <c r="BK12" s="1395"/>
      <c r="BL12" s="1395"/>
      <c r="BM12" s="1395"/>
      <c r="BN12" s="1395"/>
      <c r="BO12" s="1395"/>
      <c r="BP12" s="1395"/>
      <c r="BQ12" s="1395"/>
      <c r="BR12" s="1396"/>
      <c r="BS12" s="1396"/>
      <c r="BT12" s="1396"/>
      <c r="BU12" s="1396"/>
      <c r="BV12" s="1396"/>
      <c r="BW12" s="1396"/>
      <c r="BX12" s="1400" t="s">
        <v>179</v>
      </c>
      <c r="BY12" s="1400"/>
      <c r="BZ12" s="1400"/>
      <c r="CA12" s="1396"/>
      <c r="CB12" s="1396"/>
      <c r="CC12" s="1396"/>
      <c r="CD12" s="1396"/>
      <c r="CE12" s="1396"/>
      <c r="CF12" s="1396"/>
      <c r="CG12" s="1396"/>
      <c r="CH12" s="1396"/>
      <c r="CI12" s="1396"/>
      <c r="CJ12" s="1396"/>
      <c r="CK12" s="1396"/>
      <c r="CL12" s="1396"/>
      <c r="CM12" s="1396"/>
      <c r="CN12" s="1396"/>
      <c r="CO12" s="1396"/>
      <c r="CP12" s="1396"/>
      <c r="CQ12" s="1396"/>
      <c r="CR12" s="1396"/>
      <c r="CS12" s="1396"/>
      <c r="CT12" s="1396"/>
      <c r="CU12" s="1396"/>
      <c r="CV12" s="1396"/>
      <c r="CW12" s="1396"/>
      <c r="CX12" s="1396"/>
      <c r="CY12" s="1393" t="s">
        <v>1042</v>
      </c>
      <c r="CZ12" s="1394"/>
      <c r="DA12" s="1394"/>
      <c r="DB12" s="1394"/>
      <c r="DC12" s="1396"/>
      <c r="DD12" s="1396"/>
      <c r="DE12" s="1396"/>
      <c r="DF12" s="1396"/>
      <c r="DG12" s="1396"/>
      <c r="DH12" s="1396"/>
      <c r="DI12" s="1392" t="s">
        <v>180</v>
      </c>
      <c r="DJ12" s="1392"/>
      <c r="DK12" s="1392"/>
      <c r="DL12" s="1392"/>
      <c r="DM12" s="1392"/>
      <c r="DN12" s="155"/>
      <c r="DO12" s="155"/>
      <c r="DP12" s="155"/>
      <c r="DQ12" s="155"/>
      <c r="DR12" s="155"/>
      <c r="DS12" s="155"/>
      <c r="DT12" s="155"/>
      <c r="DU12" s="155"/>
      <c r="DV12" s="155"/>
      <c r="DW12" s="155"/>
      <c r="DX12" s="155"/>
      <c r="DY12" s="155"/>
      <c r="DZ12" s="256"/>
      <c r="EA12" s="256"/>
      <c r="EB12" s="256"/>
      <c r="EC12" s="256"/>
      <c r="ED12" s="256"/>
      <c r="EE12" s="256"/>
      <c r="EF12" s="256"/>
      <c r="EG12" s="256"/>
      <c r="EH12" s="256"/>
      <c r="EI12" s="256"/>
      <c r="EJ12" s="256"/>
      <c r="EK12" s="256"/>
      <c r="EL12" s="256"/>
      <c r="EM12" s="256"/>
      <c r="EN12" s="256"/>
      <c r="EO12" s="256"/>
      <c r="EP12" s="155"/>
      <c r="EQ12" s="1595"/>
      <c r="ER12" s="1596"/>
      <c r="ES12" s="1596"/>
      <c r="ET12" s="1596"/>
      <c r="EU12" s="1596"/>
      <c r="EV12" s="1596"/>
      <c r="EW12" s="1596"/>
      <c r="EX12" s="1596"/>
      <c r="EY12" s="1596"/>
      <c r="EZ12" s="1596"/>
      <c r="FA12" s="1596"/>
      <c r="FB12" s="1596"/>
      <c r="FC12" s="1596"/>
      <c r="FD12" s="1597"/>
      <c r="FE12" s="155"/>
      <c r="FF12" s="155" t="str">
        <f>IF(LOWER(LEFT($CA$12,3))="янв","01","")</f>
        <v/>
      </c>
      <c r="FG12" s="155"/>
      <c r="FH12" s="155"/>
      <c r="FI12" s="155"/>
      <c r="FJ12" s="155"/>
      <c r="FK12" s="155"/>
      <c r="FL12" s="155"/>
      <c r="FM12" s="155"/>
      <c r="FN12" s="155"/>
      <c r="FO12" s="155"/>
      <c r="FP12" s="155"/>
      <c r="FQ12" s="155"/>
      <c r="FR12" s="155"/>
      <c r="FS12" s="155"/>
      <c r="FT12" s="155"/>
      <c r="FU12" s="155"/>
      <c r="FV12" s="155"/>
      <c r="FW12" s="155"/>
      <c r="FX12" s="155"/>
      <c r="FY12" s="155"/>
      <c r="FZ12" s="155"/>
      <c r="GA12" s="155"/>
      <c r="GB12" s="155"/>
      <c r="GC12" s="155"/>
      <c r="GD12" s="155"/>
      <c r="GE12" s="155"/>
      <c r="GF12" s="155"/>
      <c r="GG12" s="155"/>
      <c r="GH12" s="155"/>
      <c r="GI12" s="155"/>
      <c r="GJ12" s="155"/>
      <c r="GK12" s="155"/>
      <c r="GL12" s="155"/>
      <c r="GM12" s="155"/>
    </row>
    <row r="13" spans="1:195" ht="15.75">
      <c r="A13" s="155"/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5"/>
      <c r="BN13" s="155"/>
      <c r="BO13" s="155"/>
      <c r="BP13" s="155"/>
      <c r="BQ13" s="155"/>
      <c r="BR13" s="155"/>
      <c r="BS13" s="155"/>
      <c r="BT13" s="155"/>
      <c r="BU13" s="155"/>
      <c r="BV13" s="155"/>
      <c r="BW13" s="155"/>
      <c r="BX13" s="155"/>
      <c r="BY13" s="155"/>
      <c r="BZ13" s="155"/>
      <c r="CA13" s="155"/>
      <c r="CB13" s="155"/>
      <c r="CC13" s="155"/>
      <c r="CD13" s="155"/>
      <c r="CE13" s="155"/>
      <c r="CF13" s="155"/>
      <c r="CG13" s="155"/>
      <c r="CH13" s="155"/>
      <c r="CI13" s="155"/>
      <c r="CJ13" s="155"/>
      <c r="CK13" s="155"/>
      <c r="CL13" s="155"/>
      <c r="CM13" s="155"/>
      <c r="CN13" s="155"/>
      <c r="CO13" s="155"/>
      <c r="CP13" s="155"/>
      <c r="CQ13" s="155"/>
      <c r="CR13" s="155"/>
      <c r="CS13" s="155"/>
      <c r="CT13" s="155"/>
      <c r="CU13" s="155"/>
      <c r="CV13" s="155"/>
      <c r="CW13" s="155"/>
      <c r="CX13" s="155"/>
      <c r="CY13" s="155"/>
      <c r="CZ13" s="155"/>
      <c r="DA13" s="155"/>
      <c r="DB13" s="155"/>
      <c r="DC13" s="155"/>
      <c r="DD13" s="155"/>
      <c r="DE13" s="155"/>
      <c r="DF13" s="155"/>
      <c r="DG13" s="155"/>
      <c r="DH13" s="155"/>
      <c r="DI13" s="155"/>
      <c r="DJ13" s="155"/>
      <c r="DK13" s="155"/>
      <c r="DL13" s="155"/>
      <c r="DM13" s="155"/>
      <c r="DN13" s="155"/>
      <c r="DO13" s="155"/>
      <c r="DP13" s="155"/>
      <c r="DQ13" s="155"/>
      <c r="DR13" s="155"/>
      <c r="DS13" s="155"/>
      <c r="DT13" s="155"/>
      <c r="DU13" s="155"/>
      <c r="DV13" s="155"/>
      <c r="DW13" s="155"/>
      <c r="DX13" s="155"/>
      <c r="DY13" s="155"/>
      <c r="DZ13" s="256"/>
      <c r="EA13" s="256"/>
      <c r="EB13" s="256"/>
      <c r="EC13" s="256"/>
      <c r="ED13" s="256"/>
      <c r="EE13" s="256"/>
      <c r="EF13" s="256"/>
      <c r="EG13" s="256"/>
      <c r="EH13" s="256"/>
      <c r="EI13" s="256"/>
      <c r="EJ13" s="256"/>
      <c r="EK13" s="256"/>
      <c r="EL13" s="256"/>
      <c r="EM13" s="256"/>
      <c r="EN13" s="256"/>
      <c r="EO13" s="256"/>
      <c r="EP13" s="155"/>
      <c r="EQ13" s="1598"/>
      <c r="ER13" s="1599"/>
      <c r="ES13" s="1599"/>
      <c r="ET13" s="1599"/>
      <c r="EU13" s="1599"/>
      <c r="EV13" s="1599"/>
      <c r="EW13" s="1599"/>
      <c r="EX13" s="1599"/>
      <c r="EY13" s="1599"/>
      <c r="EZ13" s="1599"/>
      <c r="FA13" s="1599"/>
      <c r="FB13" s="1599"/>
      <c r="FC13" s="1599"/>
      <c r="FD13" s="1600"/>
      <c r="FE13" s="155"/>
      <c r="FF13" s="155" t="str">
        <f>IF(LOWER(LEFT($CA$12,3))="фев","02","")</f>
        <v/>
      </c>
      <c r="FG13" s="155"/>
      <c r="FH13" s="155"/>
      <c r="FI13" s="155"/>
      <c r="FJ13" s="155"/>
      <c r="FK13" s="155"/>
      <c r="FL13" s="155"/>
      <c r="FM13" s="155"/>
      <c r="FN13" s="155"/>
      <c r="FO13" s="155"/>
      <c r="FP13" s="155"/>
      <c r="FQ13" s="155"/>
      <c r="FR13" s="155"/>
      <c r="FS13" s="155"/>
      <c r="FT13" s="155"/>
      <c r="FU13" s="155"/>
      <c r="FV13" s="155"/>
      <c r="FW13" s="155"/>
      <c r="FX13" s="155"/>
      <c r="FY13" s="155"/>
      <c r="FZ13" s="155"/>
      <c r="GA13" s="155"/>
      <c r="GB13" s="155"/>
      <c r="GC13" s="155"/>
      <c r="GD13" s="155"/>
      <c r="GE13" s="155"/>
      <c r="GF13" s="155"/>
      <c r="GG13" s="155"/>
      <c r="GH13" s="155"/>
      <c r="GI13" s="155"/>
      <c r="GJ13" s="155"/>
      <c r="GK13" s="155"/>
      <c r="GL13" s="155"/>
      <c r="GM13" s="155"/>
    </row>
    <row r="14" spans="1:195" ht="8.25" customHeight="1">
      <c r="A14" s="155"/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5"/>
      <c r="AQ14" s="155"/>
      <c r="AR14" s="155"/>
      <c r="AS14" s="155"/>
      <c r="AT14" s="155"/>
      <c r="AU14" s="155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55"/>
      <c r="BH14" s="155"/>
      <c r="BI14" s="155"/>
      <c r="BJ14" s="155"/>
      <c r="BK14" s="155"/>
      <c r="BL14" s="155"/>
      <c r="BM14" s="155"/>
      <c r="BN14" s="155"/>
      <c r="BO14" s="155"/>
      <c r="BP14" s="155"/>
      <c r="BQ14" s="155"/>
      <c r="BR14" s="155"/>
      <c r="BS14" s="155"/>
      <c r="BT14" s="155"/>
      <c r="BU14" s="155"/>
      <c r="BV14" s="155"/>
      <c r="BW14" s="155"/>
      <c r="BX14" s="155"/>
      <c r="BY14" s="155"/>
      <c r="BZ14" s="155"/>
      <c r="CA14" s="155"/>
      <c r="CB14" s="155"/>
      <c r="CC14" s="155"/>
      <c r="CD14" s="155"/>
      <c r="CE14" s="155"/>
      <c r="CF14" s="155"/>
      <c r="CG14" s="155"/>
      <c r="CH14" s="155"/>
      <c r="CI14" s="155"/>
      <c r="CJ14" s="155"/>
      <c r="CK14" s="155"/>
      <c r="CL14" s="155"/>
      <c r="CM14" s="155"/>
      <c r="CN14" s="155"/>
      <c r="CO14" s="155"/>
      <c r="CP14" s="155"/>
      <c r="CQ14" s="155"/>
      <c r="CR14" s="155"/>
      <c r="CS14" s="155"/>
      <c r="CT14" s="155"/>
      <c r="CU14" s="155"/>
      <c r="CV14" s="155"/>
      <c r="CW14" s="155"/>
      <c r="CX14" s="155"/>
      <c r="CY14" s="155"/>
      <c r="CZ14" s="155"/>
      <c r="DA14" s="155"/>
      <c r="DB14" s="155"/>
      <c r="DC14" s="155"/>
      <c r="DD14" s="155"/>
      <c r="DE14" s="155"/>
      <c r="DF14" s="155"/>
      <c r="DG14" s="155"/>
      <c r="DH14" s="155"/>
      <c r="DI14" s="155"/>
      <c r="DJ14" s="155"/>
      <c r="DK14" s="155"/>
      <c r="DL14" s="155"/>
      <c r="DM14" s="155"/>
      <c r="DN14" s="155"/>
      <c r="DO14" s="155"/>
      <c r="DP14" s="155"/>
      <c r="DQ14" s="155"/>
      <c r="DR14" s="155"/>
      <c r="DS14" s="155"/>
      <c r="DT14" s="155"/>
      <c r="DU14" s="155"/>
      <c r="DV14" s="155"/>
      <c r="DW14" s="155"/>
      <c r="DX14" s="155"/>
      <c r="DY14" s="155"/>
      <c r="DZ14" s="256"/>
      <c r="EA14" s="256"/>
      <c r="EB14" s="256"/>
      <c r="EC14" s="256"/>
      <c r="ED14" s="256"/>
      <c r="EE14" s="256"/>
      <c r="EF14" s="256"/>
      <c r="EG14" s="256"/>
      <c r="EH14" s="256"/>
      <c r="EI14" s="256"/>
      <c r="EJ14" s="256"/>
      <c r="EK14" s="256"/>
      <c r="EL14" s="256"/>
      <c r="EM14" s="256"/>
      <c r="EN14" s="256"/>
      <c r="EO14" s="256"/>
      <c r="EP14" s="155"/>
      <c r="EQ14" s="1601"/>
      <c r="ER14" s="1602"/>
      <c r="ES14" s="1602"/>
      <c r="ET14" s="1602"/>
      <c r="EU14" s="1602"/>
      <c r="EV14" s="1602"/>
      <c r="EW14" s="1602"/>
      <c r="EX14" s="1602"/>
      <c r="EY14" s="1602"/>
      <c r="EZ14" s="1602"/>
      <c r="FA14" s="1602"/>
      <c r="FB14" s="1602"/>
      <c r="FC14" s="1602"/>
      <c r="FD14" s="1603"/>
      <c r="FE14" s="155"/>
      <c r="FF14" s="155" t="str">
        <f>IF(LOWER(LEFT($CA$12,3))="мар","03","")</f>
        <v/>
      </c>
      <c r="FG14" s="155"/>
      <c r="FH14" s="155"/>
      <c r="FI14" s="155"/>
      <c r="FJ14" s="155"/>
      <c r="FK14" s="155"/>
      <c r="FL14" s="155"/>
      <c r="FM14" s="155"/>
      <c r="FN14" s="155"/>
      <c r="FO14" s="155"/>
      <c r="FP14" s="155"/>
      <c r="FQ14" s="155"/>
      <c r="FR14" s="155"/>
      <c r="FS14" s="155"/>
      <c r="FT14" s="155"/>
      <c r="FU14" s="155"/>
      <c r="FV14" s="155"/>
      <c r="FW14" s="155"/>
      <c r="FX14" s="155"/>
      <c r="FY14" s="155"/>
      <c r="FZ14" s="155"/>
      <c r="GA14" s="155"/>
      <c r="GB14" s="155"/>
      <c r="GC14" s="155"/>
      <c r="GD14" s="155"/>
      <c r="GE14" s="155"/>
      <c r="GF14" s="155"/>
      <c r="GG14" s="155"/>
      <c r="GH14" s="155"/>
      <c r="GI14" s="155"/>
      <c r="GJ14" s="155"/>
      <c r="GK14" s="155"/>
      <c r="GL14" s="155"/>
      <c r="GM14" s="155"/>
    </row>
    <row r="15" spans="1:195" ht="15.75">
      <c r="A15" s="155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155"/>
      <c r="BL15" s="155"/>
      <c r="BM15" s="155"/>
      <c r="BN15" s="155"/>
      <c r="BO15" s="155"/>
      <c r="BP15" s="155"/>
      <c r="BQ15" s="155"/>
      <c r="BR15" s="155"/>
      <c r="BS15" s="155"/>
      <c r="BT15" s="155"/>
      <c r="BU15" s="155"/>
      <c r="BV15" s="155"/>
      <c r="BW15" s="155"/>
      <c r="BX15" s="155"/>
      <c r="BY15" s="155"/>
      <c r="BZ15" s="155"/>
      <c r="CA15" s="155"/>
      <c r="CB15" s="155"/>
      <c r="CC15" s="155"/>
      <c r="CD15" s="155"/>
      <c r="CE15" s="155"/>
      <c r="CF15" s="155"/>
      <c r="CG15" s="155"/>
      <c r="CH15" s="155"/>
      <c r="CI15" s="155"/>
      <c r="CJ15" s="155"/>
      <c r="CK15" s="155"/>
      <c r="CL15" s="155"/>
      <c r="CM15" s="155"/>
      <c r="CN15" s="155"/>
      <c r="CO15" s="155"/>
      <c r="CP15" s="155"/>
      <c r="CQ15" s="155"/>
      <c r="CR15" s="155"/>
      <c r="CS15" s="155"/>
      <c r="CT15" s="155"/>
      <c r="CU15" s="155"/>
      <c r="CV15" s="155"/>
      <c r="CW15" s="155"/>
      <c r="CX15" s="155"/>
      <c r="CY15" s="155"/>
      <c r="CZ15" s="155"/>
      <c r="DA15" s="155"/>
      <c r="DB15" s="155"/>
      <c r="DC15" s="155"/>
      <c r="DD15" s="155"/>
      <c r="DE15" s="155"/>
      <c r="DF15" s="155"/>
      <c r="DG15" s="155"/>
      <c r="DH15" s="155"/>
      <c r="DI15" s="155"/>
      <c r="DJ15" s="155"/>
      <c r="DK15" s="155"/>
      <c r="DL15" s="155"/>
      <c r="DM15" s="155"/>
      <c r="DN15" s="155"/>
      <c r="DO15" s="155"/>
      <c r="DP15" s="155"/>
      <c r="DQ15" s="155"/>
      <c r="DR15" s="155"/>
      <c r="DS15" s="155"/>
      <c r="DT15" s="155"/>
      <c r="DU15" s="155"/>
      <c r="DV15" s="155"/>
      <c r="DW15" s="155"/>
      <c r="DX15" s="155"/>
      <c r="DY15" s="155"/>
      <c r="DZ15" s="256"/>
      <c r="EA15" s="256"/>
      <c r="EB15" s="256"/>
      <c r="EC15" s="256"/>
      <c r="ED15" s="256"/>
      <c r="EE15" s="256"/>
      <c r="EF15" s="256"/>
      <c r="EG15" s="256"/>
      <c r="EH15" s="256"/>
      <c r="EI15" s="256"/>
      <c r="EJ15" s="256"/>
      <c r="EK15" s="256"/>
      <c r="EL15" s="256"/>
      <c r="EM15" s="256"/>
      <c r="EN15" s="256"/>
      <c r="EO15" s="256"/>
      <c r="EP15" s="155"/>
      <c r="EQ15" s="1601"/>
      <c r="ER15" s="1602"/>
      <c r="ES15" s="1602"/>
      <c r="ET15" s="1602"/>
      <c r="EU15" s="1602"/>
      <c r="EV15" s="1602"/>
      <c r="EW15" s="1602"/>
      <c r="EX15" s="1602"/>
      <c r="EY15" s="1602"/>
      <c r="EZ15" s="1602"/>
      <c r="FA15" s="1602"/>
      <c r="FB15" s="1602"/>
      <c r="FC15" s="1602"/>
      <c r="FD15" s="1603"/>
      <c r="FE15" s="155"/>
      <c r="FF15" s="155" t="str">
        <f>IF(LOWER(LEFT($CA$12,3))="апр","04","")</f>
        <v/>
      </c>
      <c r="FG15" s="155"/>
      <c r="FH15" s="155"/>
      <c r="FI15" s="155"/>
      <c r="FJ15" s="155"/>
      <c r="FK15" s="155"/>
      <c r="FL15" s="155"/>
      <c r="FM15" s="155"/>
      <c r="FN15" s="155"/>
      <c r="FO15" s="155"/>
      <c r="FP15" s="155"/>
      <c r="FQ15" s="155"/>
      <c r="FR15" s="155"/>
      <c r="FS15" s="155"/>
      <c r="FT15" s="155"/>
      <c r="FU15" s="155"/>
      <c r="FV15" s="155"/>
      <c r="FW15" s="155"/>
      <c r="FX15" s="155"/>
      <c r="FY15" s="155"/>
      <c r="FZ15" s="155"/>
      <c r="GA15" s="155"/>
      <c r="GB15" s="155"/>
      <c r="GC15" s="155"/>
      <c r="GD15" s="155"/>
      <c r="GE15" s="155"/>
      <c r="GF15" s="155"/>
      <c r="GG15" s="155"/>
      <c r="GH15" s="155"/>
      <c r="GI15" s="155"/>
      <c r="GJ15" s="155"/>
      <c r="GK15" s="155"/>
      <c r="GL15" s="155"/>
      <c r="GM15" s="155"/>
    </row>
    <row r="16" spans="1:195" ht="15.75">
      <c r="A16" s="155" t="s">
        <v>283</v>
      </c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790" t="str">
        <f>'Настройки УИК'!B2</f>
        <v>${name_ik}</v>
      </c>
      <c r="T16" s="790"/>
      <c r="U16" s="790"/>
      <c r="V16" s="790"/>
      <c r="W16" s="790"/>
      <c r="X16" s="790"/>
      <c r="Y16" s="790"/>
      <c r="Z16" s="790"/>
      <c r="AA16" s="790"/>
      <c r="AB16" s="790"/>
      <c r="AC16" s="790"/>
      <c r="AD16" s="790"/>
      <c r="AE16" s="790"/>
      <c r="AF16" s="790"/>
      <c r="AG16" s="790"/>
      <c r="AH16" s="790"/>
      <c r="AI16" s="790"/>
      <c r="AJ16" s="790"/>
      <c r="AK16" s="790"/>
      <c r="AL16" s="790"/>
      <c r="AM16" s="790"/>
      <c r="AN16" s="790"/>
      <c r="AO16" s="790"/>
      <c r="AP16" s="790"/>
      <c r="AQ16" s="790"/>
      <c r="AR16" s="790"/>
      <c r="AS16" s="790"/>
      <c r="AT16" s="790"/>
      <c r="AU16" s="790"/>
      <c r="AV16" s="790"/>
      <c r="AW16" s="790"/>
      <c r="AX16" s="790"/>
      <c r="AY16" s="790"/>
      <c r="AZ16" s="790"/>
      <c r="BA16" s="790"/>
      <c r="BB16" s="790"/>
      <c r="BC16" s="790"/>
      <c r="BD16" s="790"/>
      <c r="BE16" s="790"/>
      <c r="BF16" s="790"/>
      <c r="BG16" s="790"/>
      <c r="BH16" s="790"/>
      <c r="BI16" s="790"/>
      <c r="BJ16" s="790"/>
      <c r="BK16" s="790"/>
      <c r="BL16" s="790"/>
      <c r="BM16" s="790"/>
      <c r="BN16" s="790"/>
      <c r="BO16" s="790"/>
      <c r="BP16" s="790"/>
      <c r="BQ16" s="790"/>
      <c r="BR16" s="790"/>
      <c r="BS16" s="790"/>
      <c r="BT16" s="790"/>
      <c r="BU16" s="790"/>
      <c r="BV16" s="790"/>
      <c r="BW16" s="790"/>
      <c r="BX16" s="790"/>
      <c r="BY16" s="790"/>
      <c r="BZ16" s="790"/>
      <c r="CA16" s="790"/>
      <c r="CB16" s="790"/>
      <c r="CC16" s="790"/>
      <c r="CD16" s="790"/>
      <c r="CE16" s="790"/>
      <c r="CF16" s="790"/>
      <c r="CG16" s="790"/>
      <c r="CH16" s="790"/>
      <c r="CI16" s="790"/>
      <c r="CJ16" s="790"/>
      <c r="CK16" s="790"/>
      <c r="CL16" s="790"/>
      <c r="CM16" s="790"/>
      <c r="CN16" s="790"/>
      <c r="CO16" s="790"/>
      <c r="CP16" s="790"/>
      <c r="CQ16" s="790"/>
      <c r="CR16" s="790"/>
      <c r="CS16" s="790"/>
      <c r="CT16" s="790"/>
      <c r="CU16" s="790"/>
      <c r="CV16" s="790"/>
      <c r="CW16" s="790"/>
      <c r="CX16" s="790"/>
      <c r="CY16" s="790"/>
      <c r="CZ16" s="790"/>
      <c r="DA16" s="790"/>
      <c r="DB16" s="790"/>
      <c r="DC16" s="790"/>
      <c r="DD16" s="790"/>
      <c r="DE16" s="790"/>
      <c r="DF16" s="790"/>
      <c r="DG16" s="790"/>
      <c r="DH16" s="790"/>
      <c r="DI16" s="790"/>
      <c r="DJ16" s="790"/>
      <c r="DK16" s="790"/>
      <c r="DL16" s="790"/>
      <c r="DM16" s="790"/>
      <c r="DN16" s="790"/>
      <c r="DO16" s="790"/>
      <c r="DP16" s="621"/>
      <c r="DQ16" s="637"/>
      <c r="DR16" s="155"/>
      <c r="DS16" s="155"/>
      <c r="DT16" s="155"/>
      <c r="DU16" s="155"/>
      <c r="DV16" s="155"/>
      <c r="DW16" s="155"/>
      <c r="DX16" s="155"/>
      <c r="DY16" s="155"/>
      <c r="DZ16" s="256"/>
      <c r="EA16" s="256"/>
      <c r="EB16" s="256"/>
      <c r="EC16" s="256"/>
      <c r="ED16" s="256"/>
      <c r="EE16" s="256"/>
      <c r="EF16" s="256"/>
      <c r="EG16" s="256"/>
      <c r="EH16" s="256"/>
      <c r="EI16" s="256"/>
      <c r="EJ16" s="256"/>
      <c r="EK16" s="256"/>
      <c r="EL16" s="256"/>
      <c r="EM16" s="256"/>
      <c r="EN16" s="256"/>
      <c r="EO16" s="256"/>
      <c r="EP16" s="155"/>
      <c r="EQ16" s="1604"/>
      <c r="ER16" s="1605"/>
      <c r="ES16" s="1605"/>
      <c r="ET16" s="1605"/>
      <c r="EU16" s="1605"/>
      <c r="EV16" s="1605"/>
      <c r="EW16" s="1605"/>
      <c r="EX16" s="1605"/>
      <c r="EY16" s="1605"/>
      <c r="EZ16" s="1605"/>
      <c r="FA16" s="1605"/>
      <c r="FB16" s="1605"/>
      <c r="FC16" s="1605"/>
      <c r="FD16" s="1606"/>
      <c r="FE16" s="155"/>
      <c r="FF16" s="155" t="str">
        <f>IF(LOWER(LEFT($CA$12,3))="мая","05","")</f>
        <v/>
      </c>
      <c r="FG16" s="155"/>
      <c r="FH16" s="155"/>
      <c r="FI16" s="155"/>
      <c r="FJ16" s="155"/>
      <c r="FK16" s="155"/>
      <c r="FL16" s="155"/>
      <c r="FM16" s="155"/>
      <c r="FN16" s="155"/>
      <c r="FO16" s="155"/>
      <c r="FP16" s="155"/>
      <c r="FQ16" s="155"/>
      <c r="FR16" s="155"/>
      <c r="FS16" s="155"/>
      <c r="FT16" s="155"/>
      <c r="FU16" s="155"/>
      <c r="FV16" s="155"/>
      <c r="FW16" s="155"/>
      <c r="FX16" s="155"/>
      <c r="FY16" s="155"/>
      <c r="FZ16" s="155"/>
      <c r="GA16" s="155"/>
      <c r="GB16" s="155"/>
      <c r="GC16" s="155"/>
      <c r="GD16" s="155"/>
      <c r="GE16" s="155"/>
      <c r="GF16" s="155"/>
      <c r="GG16" s="155"/>
      <c r="GH16" s="155"/>
      <c r="GI16" s="155"/>
      <c r="GJ16" s="155"/>
      <c r="GK16" s="155"/>
      <c r="GL16" s="155"/>
      <c r="GM16" s="155"/>
    </row>
    <row r="17" spans="1:195" ht="30" customHeight="1">
      <c r="A17" s="153"/>
      <c r="B17" s="153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607" t="s">
        <v>466</v>
      </c>
      <c r="T17" s="1607"/>
      <c r="U17" s="1607"/>
      <c r="V17" s="1607"/>
      <c r="W17" s="1607"/>
      <c r="X17" s="1607"/>
      <c r="Y17" s="1607"/>
      <c r="Z17" s="1607"/>
      <c r="AA17" s="1607"/>
      <c r="AB17" s="1607"/>
      <c r="AC17" s="1607"/>
      <c r="AD17" s="1607"/>
      <c r="AE17" s="1607"/>
      <c r="AF17" s="1607"/>
      <c r="AG17" s="1607"/>
      <c r="AH17" s="1607"/>
      <c r="AI17" s="1607"/>
      <c r="AJ17" s="1607"/>
      <c r="AK17" s="1607"/>
      <c r="AL17" s="1607"/>
      <c r="AM17" s="1607"/>
      <c r="AN17" s="1607"/>
      <c r="AO17" s="1607"/>
      <c r="AP17" s="1607"/>
      <c r="AQ17" s="1607"/>
      <c r="AR17" s="1607"/>
      <c r="AS17" s="1607"/>
      <c r="AT17" s="1607"/>
      <c r="AU17" s="1607"/>
      <c r="AV17" s="1607"/>
      <c r="AW17" s="1607"/>
      <c r="AX17" s="1607"/>
      <c r="AY17" s="1607"/>
      <c r="AZ17" s="1607"/>
      <c r="BA17" s="1607"/>
      <c r="BB17" s="1607"/>
      <c r="BC17" s="1607"/>
      <c r="BD17" s="1607"/>
      <c r="BE17" s="1607"/>
      <c r="BF17" s="1607"/>
      <c r="BG17" s="1607"/>
      <c r="BH17" s="1607"/>
      <c r="BI17" s="1607"/>
      <c r="BJ17" s="1607"/>
      <c r="BK17" s="1607"/>
      <c r="BL17" s="1607"/>
      <c r="BM17" s="1607"/>
      <c r="BN17" s="1607"/>
      <c r="BO17" s="1607"/>
      <c r="BP17" s="1607"/>
      <c r="BQ17" s="1607"/>
      <c r="BR17" s="1607"/>
      <c r="BS17" s="1607"/>
      <c r="BT17" s="1607"/>
      <c r="BU17" s="1607"/>
      <c r="BV17" s="1607"/>
      <c r="BW17" s="1607"/>
      <c r="BX17" s="1607"/>
      <c r="BY17" s="1607"/>
      <c r="BZ17" s="1607"/>
      <c r="CA17" s="1607"/>
      <c r="CB17" s="1607"/>
      <c r="CC17" s="1607"/>
      <c r="CD17" s="1607"/>
      <c r="CE17" s="1607"/>
      <c r="CF17" s="1607"/>
      <c r="CG17" s="1607"/>
      <c r="CH17" s="1607"/>
      <c r="CI17" s="1607"/>
      <c r="CJ17" s="1607"/>
      <c r="CK17" s="1607"/>
      <c r="CL17" s="1607"/>
      <c r="CM17" s="1607"/>
      <c r="CN17" s="1607"/>
      <c r="CO17" s="1607"/>
      <c r="CP17" s="1607"/>
      <c r="CQ17" s="1607"/>
      <c r="CR17" s="1607"/>
      <c r="CS17" s="1607"/>
      <c r="CT17" s="1607"/>
      <c r="CU17" s="1607"/>
      <c r="CV17" s="1607"/>
      <c r="CW17" s="1607"/>
      <c r="CX17" s="1607"/>
      <c r="CY17" s="1607"/>
      <c r="CZ17" s="1607"/>
      <c r="DA17" s="1607"/>
      <c r="DB17" s="1607"/>
      <c r="DC17" s="1607"/>
      <c r="DD17" s="1607"/>
      <c r="DE17" s="1607"/>
      <c r="DF17" s="1607"/>
      <c r="DG17" s="1607"/>
      <c r="DH17" s="1607"/>
      <c r="DI17" s="1607"/>
      <c r="DJ17" s="1607"/>
      <c r="DK17" s="1607"/>
      <c r="DL17" s="1607"/>
      <c r="DM17" s="1607"/>
      <c r="DN17" s="1607"/>
      <c r="DO17" s="1607"/>
      <c r="DP17" s="624"/>
      <c r="DQ17" s="638"/>
      <c r="DR17" s="153"/>
      <c r="DS17" s="153"/>
      <c r="DT17" s="153"/>
      <c r="DU17" s="153"/>
      <c r="DV17" s="153"/>
      <c r="DW17" s="153"/>
      <c r="DX17" s="153"/>
      <c r="DY17" s="153"/>
      <c r="DZ17" s="256"/>
      <c r="EA17" s="256"/>
      <c r="EB17" s="256"/>
      <c r="EC17" s="256"/>
      <c r="ED17" s="256"/>
      <c r="EE17" s="256"/>
      <c r="EF17" s="256"/>
      <c r="EG17" s="256"/>
      <c r="EH17" s="256"/>
      <c r="EI17" s="256"/>
      <c r="EJ17" s="256"/>
      <c r="EK17" s="256"/>
      <c r="EL17" s="256"/>
      <c r="EM17" s="256"/>
      <c r="EN17" s="256"/>
      <c r="EO17" s="256"/>
      <c r="EP17" s="153"/>
      <c r="EQ17" s="1598"/>
      <c r="ER17" s="1599"/>
      <c r="ES17" s="1599"/>
      <c r="ET17" s="1599"/>
      <c r="EU17" s="1599"/>
      <c r="EV17" s="1599"/>
      <c r="EW17" s="1599"/>
      <c r="EX17" s="1599"/>
      <c r="EY17" s="1599"/>
      <c r="EZ17" s="1599"/>
      <c r="FA17" s="1599"/>
      <c r="FB17" s="1599"/>
      <c r="FC17" s="1599"/>
      <c r="FD17" s="1600"/>
      <c r="FE17" s="153"/>
      <c r="FF17" s="155" t="str">
        <f>IF(LOWER(LEFT($CA$12,3))="июн","06","")</f>
        <v/>
      </c>
      <c r="FG17" s="153"/>
      <c r="FH17" s="153"/>
      <c r="FI17" s="153"/>
      <c r="FJ17" s="153"/>
      <c r="FK17" s="153"/>
      <c r="FL17" s="153"/>
      <c r="FM17" s="153"/>
      <c r="FN17" s="153"/>
      <c r="FO17" s="153"/>
      <c r="FP17" s="153"/>
      <c r="FQ17" s="153"/>
      <c r="FR17" s="153"/>
      <c r="FS17" s="153"/>
      <c r="FT17" s="153"/>
      <c r="FU17" s="153"/>
      <c r="FV17" s="153"/>
      <c r="FW17" s="153"/>
      <c r="FX17" s="153"/>
      <c r="FY17" s="153"/>
      <c r="FZ17" s="153"/>
      <c r="GA17" s="153"/>
      <c r="GB17" s="153"/>
      <c r="GC17" s="153"/>
      <c r="GD17" s="153"/>
      <c r="GE17" s="153"/>
      <c r="GF17" s="153"/>
      <c r="GG17" s="153"/>
      <c r="GH17" s="153"/>
      <c r="GI17" s="153"/>
      <c r="GJ17" s="153"/>
      <c r="GK17" s="153"/>
      <c r="GL17" s="153"/>
      <c r="GM17" s="153"/>
    </row>
    <row r="18" spans="1:195" ht="15.75">
      <c r="A18" s="155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55"/>
      <c r="BZ18" s="155"/>
      <c r="CA18" s="155"/>
      <c r="CB18" s="155"/>
      <c r="CC18" s="155"/>
      <c r="CD18" s="155"/>
      <c r="CE18" s="155"/>
      <c r="CF18" s="155"/>
      <c r="CG18" s="155"/>
      <c r="CH18" s="155"/>
      <c r="CI18" s="155"/>
      <c r="CJ18" s="155"/>
      <c r="CK18" s="155"/>
      <c r="CL18" s="155"/>
      <c r="CM18" s="155"/>
      <c r="CN18" s="155"/>
      <c r="CO18" s="155"/>
      <c r="CP18" s="155"/>
      <c r="CQ18" s="155"/>
      <c r="CR18" s="155"/>
      <c r="CS18" s="155"/>
      <c r="CT18" s="155"/>
      <c r="CU18" s="155"/>
      <c r="CV18" s="155"/>
      <c r="CW18" s="155"/>
      <c r="CX18" s="155"/>
      <c r="CY18" s="155"/>
      <c r="CZ18" s="155"/>
      <c r="DA18" s="155"/>
      <c r="DB18" s="155"/>
      <c r="DC18" s="155"/>
      <c r="DD18" s="155"/>
      <c r="DE18" s="155"/>
      <c r="DF18" s="155"/>
      <c r="DG18" s="155"/>
      <c r="DH18" s="155"/>
      <c r="DI18" s="155"/>
      <c r="DJ18" s="155"/>
      <c r="DK18" s="155"/>
      <c r="DL18" s="155"/>
      <c r="DM18" s="155"/>
      <c r="DN18" s="155"/>
      <c r="DO18" s="155"/>
      <c r="DP18" s="155"/>
      <c r="DQ18" s="155"/>
      <c r="DR18" s="155"/>
      <c r="DS18" s="155"/>
      <c r="DT18" s="155"/>
      <c r="DU18" s="155"/>
      <c r="DV18" s="155"/>
      <c r="DW18" s="155"/>
      <c r="DX18" s="155"/>
      <c r="DY18" s="155"/>
      <c r="DZ18" s="256"/>
      <c r="EA18" s="256"/>
      <c r="EB18" s="256"/>
      <c r="EC18" s="256"/>
      <c r="ED18" s="256"/>
      <c r="EE18" s="256"/>
      <c r="EF18" s="256"/>
      <c r="EG18" s="256"/>
      <c r="EH18" s="256"/>
      <c r="EI18" s="256"/>
      <c r="EJ18" s="256"/>
      <c r="EK18" s="256"/>
      <c r="EL18" s="256"/>
      <c r="EM18" s="256"/>
      <c r="EN18" s="256"/>
      <c r="EO18" s="256"/>
      <c r="EP18" s="155"/>
      <c r="EQ18" s="1601"/>
      <c r="ER18" s="1602"/>
      <c r="ES18" s="1602"/>
      <c r="ET18" s="1602"/>
      <c r="EU18" s="1602"/>
      <c r="EV18" s="1602"/>
      <c r="EW18" s="1602"/>
      <c r="EX18" s="1602"/>
      <c r="EY18" s="1602"/>
      <c r="EZ18" s="1602"/>
      <c r="FA18" s="1602"/>
      <c r="FB18" s="1602"/>
      <c r="FC18" s="1602"/>
      <c r="FD18" s="1603"/>
      <c r="FE18" s="155"/>
      <c r="FF18" s="155" t="str">
        <f>IF(LOWER(LEFT($CA$12,3))="июл","07","")</f>
        <v/>
      </c>
      <c r="FG18" s="155"/>
      <c r="FH18" s="155"/>
      <c r="FI18" s="155"/>
      <c r="FJ18" s="155"/>
      <c r="FK18" s="155"/>
      <c r="FL18" s="155"/>
      <c r="FM18" s="155"/>
      <c r="FN18" s="155"/>
      <c r="FO18" s="155"/>
      <c r="FP18" s="155"/>
      <c r="FQ18" s="155"/>
      <c r="FR18" s="155"/>
      <c r="FS18" s="155"/>
      <c r="FT18" s="155"/>
      <c r="FU18" s="155"/>
      <c r="FV18" s="155"/>
      <c r="FW18" s="155"/>
      <c r="FX18" s="155"/>
      <c r="FY18" s="155"/>
      <c r="FZ18" s="155"/>
      <c r="GA18" s="155"/>
      <c r="GB18" s="155"/>
      <c r="GC18" s="155"/>
      <c r="GD18" s="155"/>
      <c r="GE18" s="155"/>
      <c r="GF18" s="155"/>
      <c r="GG18" s="155"/>
      <c r="GH18" s="155"/>
      <c r="GI18" s="155"/>
      <c r="GJ18" s="155"/>
      <c r="GK18" s="155"/>
      <c r="GL18" s="155"/>
      <c r="GM18" s="155"/>
    </row>
    <row r="19" spans="1:195" ht="15.75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  <c r="BP19" s="153"/>
      <c r="BQ19" s="153"/>
      <c r="BR19" s="153"/>
      <c r="BS19" s="153"/>
      <c r="BT19" s="153"/>
      <c r="BU19" s="153"/>
      <c r="BV19" s="153"/>
      <c r="BW19" s="153"/>
      <c r="BX19" s="153"/>
      <c r="BY19" s="153"/>
      <c r="BZ19" s="153"/>
      <c r="CA19" s="153"/>
      <c r="CB19" s="153"/>
      <c r="CC19" s="153"/>
      <c r="CD19" s="153"/>
      <c r="CE19" s="153"/>
      <c r="CF19" s="153"/>
      <c r="CG19" s="153"/>
      <c r="CH19" s="153"/>
      <c r="CI19" s="153"/>
      <c r="CJ19" s="153"/>
      <c r="CK19" s="153"/>
      <c r="CL19" s="153"/>
      <c r="CM19" s="153"/>
      <c r="CN19" s="153"/>
      <c r="CO19" s="153"/>
      <c r="CP19" s="153"/>
      <c r="CQ19" s="153"/>
      <c r="CR19" s="153"/>
      <c r="CS19" s="153"/>
      <c r="CT19" s="153"/>
      <c r="CU19" s="153"/>
      <c r="CV19" s="153"/>
      <c r="CW19" s="153"/>
      <c r="CX19" s="153"/>
      <c r="CY19" s="153"/>
      <c r="CZ19" s="153"/>
      <c r="DA19" s="153"/>
      <c r="DB19" s="153"/>
      <c r="DC19" s="153"/>
      <c r="DD19" s="153"/>
      <c r="DE19" s="153"/>
      <c r="DF19" s="153"/>
      <c r="DG19" s="153"/>
      <c r="DH19" s="153"/>
      <c r="DI19" s="153"/>
      <c r="DJ19" s="153"/>
      <c r="DK19" s="153"/>
      <c r="DL19" s="153"/>
      <c r="DM19" s="153"/>
      <c r="DN19" s="153"/>
      <c r="DO19" s="153"/>
      <c r="DP19" s="153"/>
      <c r="DQ19" s="153"/>
      <c r="DR19" s="153"/>
      <c r="DS19" s="153"/>
      <c r="DT19" s="153"/>
      <c r="DU19" s="153"/>
      <c r="DV19" s="153"/>
      <c r="DW19" s="153"/>
      <c r="DX19" s="153"/>
      <c r="DY19" s="153"/>
      <c r="DZ19" s="256"/>
      <c r="EA19" s="256"/>
      <c r="EB19" s="256"/>
      <c r="EC19" s="256"/>
      <c r="ED19" s="256"/>
      <c r="EE19" s="256"/>
      <c r="EF19" s="256"/>
      <c r="EG19" s="256"/>
      <c r="EH19" s="256"/>
      <c r="EI19" s="256"/>
      <c r="EJ19" s="256"/>
      <c r="EK19" s="256"/>
      <c r="EL19" s="256"/>
      <c r="EM19" s="256"/>
      <c r="EN19" s="256"/>
      <c r="EO19" s="256"/>
      <c r="EP19" s="153"/>
      <c r="EQ19" s="1601"/>
      <c r="ER19" s="1602"/>
      <c r="ES19" s="1602"/>
      <c r="ET19" s="1602"/>
      <c r="EU19" s="1602"/>
      <c r="EV19" s="1602"/>
      <c r="EW19" s="1602"/>
      <c r="EX19" s="1602"/>
      <c r="EY19" s="1602"/>
      <c r="EZ19" s="1602"/>
      <c r="FA19" s="1602"/>
      <c r="FB19" s="1602"/>
      <c r="FC19" s="1602"/>
      <c r="FD19" s="1603"/>
      <c r="FE19" s="153"/>
      <c r="FF19" s="155" t="str">
        <f>IF(LOWER(LEFT($CA$12,3))="авг","08","")</f>
        <v/>
      </c>
      <c r="FG19" s="153"/>
      <c r="FH19" s="153"/>
      <c r="FI19" s="153"/>
      <c r="FJ19" s="153"/>
      <c r="FK19" s="153"/>
      <c r="FL19" s="153"/>
      <c r="FM19" s="153"/>
      <c r="FN19" s="153"/>
      <c r="FO19" s="153"/>
      <c r="FP19" s="153"/>
      <c r="FQ19" s="153"/>
      <c r="FR19" s="153"/>
      <c r="FS19" s="153"/>
      <c r="FT19" s="153"/>
      <c r="FU19" s="153"/>
      <c r="FV19" s="153"/>
      <c r="FW19" s="153"/>
      <c r="FX19" s="153"/>
      <c r="FY19" s="153"/>
      <c r="FZ19" s="153"/>
      <c r="GA19" s="153"/>
      <c r="GB19" s="153"/>
      <c r="GC19" s="153"/>
      <c r="GD19" s="153"/>
      <c r="GE19" s="153"/>
      <c r="GF19" s="153"/>
      <c r="GG19" s="153"/>
      <c r="GH19" s="153"/>
      <c r="GI19" s="153"/>
      <c r="GJ19" s="153"/>
      <c r="GK19" s="153"/>
      <c r="GL19" s="153"/>
      <c r="GM19" s="153"/>
    </row>
    <row r="20" spans="1:195" ht="15.75">
      <c r="A20" s="155"/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  <c r="BG20" s="155"/>
      <c r="BH20" s="155"/>
      <c r="BI20" s="155"/>
      <c r="BJ20" s="155"/>
      <c r="BK20" s="155"/>
      <c r="BL20" s="155"/>
      <c r="BM20" s="155"/>
      <c r="BN20" s="155"/>
      <c r="BO20" s="155"/>
      <c r="BP20" s="155"/>
      <c r="BQ20" s="155"/>
      <c r="BR20" s="155"/>
      <c r="BS20" s="155"/>
      <c r="BT20" s="155"/>
      <c r="BU20" s="155"/>
      <c r="BV20" s="155"/>
      <c r="BW20" s="155"/>
      <c r="BX20" s="155"/>
      <c r="BY20" s="155"/>
      <c r="BZ20" s="155"/>
      <c r="CA20" s="155"/>
      <c r="CB20" s="155"/>
      <c r="CC20" s="155"/>
      <c r="CD20" s="155"/>
      <c r="CE20" s="155"/>
      <c r="CF20" s="155"/>
      <c r="CG20" s="155"/>
      <c r="CH20" s="155"/>
      <c r="CI20" s="155"/>
      <c r="CJ20" s="155"/>
      <c r="CK20" s="155"/>
      <c r="CL20" s="155"/>
      <c r="CM20" s="155"/>
      <c r="CN20" s="155"/>
      <c r="CO20" s="155"/>
      <c r="CP20" s="155"/>
      <c r="CQ20" s="155"/>
      <c r="CR20" s="155"/>
      <c r="CS20" s="155"/>
      <c r="CT20" s="155"/>
      <c r="CU20" s="155"/>
      <c r="CV20" s="155"/>
      <c r="CW20" s="155"/>
      <c r="CX20" s="155"/>
      <c r="CY20" s="155"/>
      <c r="CZ20" s="155"/>
      <c r="DA20" s="155"/>
      <c r="DB20" s="155"/>
      <c r="DC20" s="155"/>
      <c r="DD20" s="155"/>
      <c r="DE20" s="155"/>
      <c r="DF20" s="155"/>
      <c r="DG20" s="155"/>
      <c r="DH20" s="155"/>
      <c r="DI20" s="155"/>
      <c r="DJ20" s="155"/>
      <c r="DK20" s="155"/>
      <c r="DL20" s="155"/>
      <c r="DM20" s="155"/>
      <c r="DN20" s="155"/>
      <c r="DO20" s="155"/>
      <c r="DP20" s="155"/>
      <c r="DQ20" s="155"/>
      <c r="DR20" s="155"/>
      <c r="DS20" s="155"/>
      <c r="DT20" s="155"/>
      <c r="DU20" s="155"/>
      <c r="DV20" s="155"/>
      <c r="DW20" s="155"/>
      <c r="DX20" s="155"/>
      <c r="DY20" s="155"/>
      <c r="DZ20" s="256"/>
      <c r="EA20" s="256"/>
      <c r="EB20" s="256"/>
      <c r="EC20" s="256"/>
      <c r="ED20" s="256"/>
      <c r="EE20" s="256"/>
      <c r="EF20" s="256"/>
      <c r="EG20" s="256"/>
      <c r="EH20" s="256"/>
      <c r="EI20" s="256"/>
      <c r="EJ20" s="256"/>
      <c r="EK20" s="256"/>
      <c r="EL20" s="256"/>
      <c r="EM20" s="256"/>
      <c r="EN20" s="256"/>
      <c r="EO20" s="256"/>
      <c r="EP20" s="155"/>
      <c r="EQ20" s="1601"/>
      <c r="ER20" s="1602"/>
      <c r="ES20" s="1602"/>
      <c r="ET20" s="1602"/>
      <c r="EU20" s="1602"/>
      <c r="EV20" s="1602"/>
      <c r="EW20" s="1602"/>
      <c r="EX20" s="1602"/>
      <c r="EY20" s="1602"/>
      <c r="EZ20" s="1602"/>
      <c r="FA20" s="1602"/>
      <c r="FB20" s="1602"/>
      <c r="FC20" s="1602"/>
      <c r="FD20" s="1603"/>
      <c r="FE20" s="155"/>
      <c r="FF20" s="155" t="str">
        <f>IF(LOWER(LEFT($CA$12,3))="сен","09","")</f>
        <v/>
      </c>
      <c r="FG20" s="155"/>
      <c r="FH20" s="155"/>
      <c r="FI20" s="155"/>
      <c r="FJ20" s="155"/>
      <c r="FK20" s="155"/>
      <c r="FL20" s="155"/>
      <c r="FM20" s="155"/>
      <c r="FN20" s="155"/>
      <c r="FO20" s="155"/>
      <c r="FP20" s="155"/>
      <c r="FQ20" s="155"/>
      <c r="FR20" s="155"/>
      <c r="FS20" s="155"/>
      <c r="FT20" s="155"/>
      <c r="FU20" s="155"/>
      <c r="FV20" s="155"/>
      <c r="FW20" s="155"/>
      <c r="FX20" s="155"/>
      <c r="FY20" s="155"/>
      <c r="FZ20" s="155"/>
      <c r="GA20" s="155"/>
      <c r="GB20" s="155"/>
      <c r="GC20" s="155"/>
      <c r="GD20" s="155"/>
      <c r="GE20" s="155"/>
      <c r="GF20" s="155"/>
      <c r="GG20" s="155"/>
      <c r="GH20" s="155"/>
      <c r="GI20" s="155"/>
      <c r="GJ20" s="155"/>
      <c r="GK20" s="155"/>
      <c r="GL20" s="155"/>
      <c r="GM20" s="155"/>
    </row>
    <row r="21" spans="1:195" ht="15.75">
      <c r="A21" s="1529" t="s">
        <v>459</v>
      </c>
      <c r="B21" s="1529"/>
      <c r="C21" s="1529"/>
      <c r="D21" s="1529"/>
      <c r="E21" s="1529"/>
      <c r="F21" s="1529"/>
      <c r="G21" s="1529"/>
      <c r="H21" s="1529"/>
      <c r="I21" s="1529"/>
      <c r="J21" s="1529"/>
      <c r="K21" s="1529"/>
      <c r="L21" s="1529"/>
      <c r="M21" s="1529"/>
      <c r="N21" s="1529"/>
      <c r="O21" s="1529"/>
      <c r="P21" s="1529"/>
      <c r="Q21" s="1529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790" t="str">
        <f>'Настройки ТИК'!B9</f>
        <v>${name_choice}</v>
      </c>
      <c r="AG21" s="790"/>
      <c r="AH21" s="790"/>
      <c r="AI21" s="790"/>
      <c r="AJ21" s="790"/>
      <c r="AK21" s="790"/>
      <c r="AL21" s="790"/>
      <c r="AM21" s="790"/>
      <c r="AN21" s="790"/>
      <c r="AO21" s="790"/>
      <c r="AP21" s="790"/>
      <c r="AQ21" s="790"/>
      <c r="AR21" s="790"/>
      <c r="AS21" s="790"/>
      <c r="AT21" s="790"/>
      <c r="AU21" s="790"/>
      <c r="AV21" s="790"/>
      <c r="AW21" s="790"/>
      <c r="AX21" s="790"/>
      <c r="AY21" s="790"/>
      <c r="AZ21" s="790"/>
      <c r="BA21" s="790"/>
      <c r="BB21" s="790"/>
      <c r="BC21" s="790"/>
      <c r="BD21" s="790"/>
      <c r="BE21" s="790"/>
      <c r="BF21" s="790"/>
      <c r="BG21" s="790"/>
      <c r="BH21" s="790"/>
      <c r="BI21" s="790"/>
      <c r="BJ21" s="790"/>
      <c r="BK21" s="790"/>
      <c r="BL21" s="790"/>
      <c r="BM21" s="790"/>
      <c r="BN21" s="790"/>
      <c r="BO21" s="790"/>
      <c r="BP21" s="790"/>
      <c r="BQ21" s="790"/>
      <c r="BR21" s="790"/>
      <c r="BS21" s="790"/>
      <c r="BT21" s="790"/>
      <c r="BU21" s="790"/>
      <c r="BV21" s="790"/>
      <c r="BW21" s="790"/>
      <c r="BX21" s="790"/>
      <c r="BY21" s="790"/>
      <c r="BZ21" s="790"/>
      <c r="CA21" s="790"/>
      <c r="CB21" s="790"/>
      <c r="CC21" s="790"/>
      <c r="CD21" s="790"/>
      <c r="CE21" s="790"/>
      <c r="CF21" s="790"/>
      <c r="CG21" s="790"/>
      <c r="CH21" s="790"/>
      <c r="CI21" s="790"/>
      <c r="CJ21" s="790"/>
      <c r="CK21" s="790"/>
      <c r="CL21" s="790"/>
      <c r="CM21" s="790"/>
      <c r="CN21" s="790"/>
      <c r="CO21" s="790"/>
      <c r="CP21" s="790"/>
      <c r="CQ21" s="790"/>
      <c r="CR21" s="790"/>
      <c r="CS21" s="790"/>
      <c r="CT21" s="790"/>
      <c r="CU21" s="790"/>
      <c r="CV21" s="790"/>
      <c r="CW21" s="790"/>
      <c r="CX21" s="790"/>
      <c r="CY21" s="790"/>
      <c r="CZ21" s="790"/>
      <c r="DA21" s="790"/>
      <c r="DB21" s="790"/>
      <c r="DC21" s="790"/>
      <c r="DD21" s="790"/>
      <c r="DE21" s="790"/>
      <c r="DF21" s="790"/>
      <c r="DG21" s="790"/>
      <c r="DH21" s="790"/>
      <c r="DI21" s="790"/>
      <c r="DJ21" s="790"/>
      <c r="DK21" s="790"/>
      <c r="DL21" s="790"/>
      <c r="DM21" s="790"/>
      <c r="DN21" s="790"/>
      <c r="DO21" s="790"/>
      <c r="DP21" s="621"/>
      <c r="DQ21" s="637"/>
      <c r="DR21" s="155"/>
      <c r="DS21" s="155"/>
      <c r="DT21" s="155"/>
      <c r="DU21" s="155"/>
      <c r="DV21" s="155"/>
      <c r="DW21" s="155"/>
      <c r="DX21" s="155"/>
      <c r="DY21" s="155"/>
      <c r="DZ21" s="256"/>
      <c r="EA21" s="256"/>
      <c r="EB21" s="256"/>
      <c r="EC21" s="256"/>
      <c r="ED21" s="256"/>
      <c r="EE21" s="256"/>
      <c r="EF21" s="256"/>
      <c r="EG21" s="256"/>
      <c r="EH21" s="256"/>
      <c r="EI21" s="256"/>
      <c r="EJ21" s="256"/>
      <c r="EK21" s="256"/>
      <c r="EL21" s="256"/>
      <c r="EM21" s="256"/>
      <c r="EN21" s="256"/>
      <c r="EO21" s="256"/>
      <c r="EP21" s="155"/>
      <c r="EQ21" s="1601"/>
      <c r="ER21" s="1602"/>
      <c r="ES21" s="1602"/>
      <c r="ET21" s="1602"/>
      <c r="EU21" s="1602"/>
      <c r="EV21" s="1602"/>
      <c r="EW21" s="1602"/>
      <c r="EX21" s="1602"/>
      <c r="EY21" s="1602"/>
      <c r="EZ21" s="1602"/>
      <c r="FA21" s="1602"/>
      <c r="FB21" s="1602"/>
      <c r="FC21" s="1602"/>
      <c r="FD21" s="1603"/>
      <c r="FE21" s="155"/>
      <c r="FF21" s="155" t="str">
        <f>IF(LOWER(LEFT($CA$12,3))="окт","10","")</f>
        <v/>
      </c>
      <c r="FG21" s="155"/>
      <c r="FH21" s="155"/>
      <c r="FI21" s="155"/>
      <c r="FJ21" s="155"/>
      <c r="FK21" s="155"/>
      <c r="FL21" s="155"/>
      <c r="FM21" s="155"/>
      <c r="FN21" s="155"/>
      <c r="FO21" s="155"/>
      <c r="FP21" s="155"/>
      <c r="FQ21" s="155"/>
      <c r="FR21" s="155"/>
      <c r="FS21" s="155"/>
      <c r="FT21" s="155"/>
      <c r="FU21" s="155"/>
      <c r="FV21" s="155"/>
      <c r="FW21" s="155"/>
      <c r="FX21" s="155"/>
      <c r="FY21" s="155"/>
      <c r="FZ21" s="155"/>
      <c r="GA21" s="155"/>
      <c r="GB21" s="155"/>
      <c r="GC21" s="155"/>
      <c r="GD21" s="155"/>
      <c r="GE21" s="155"/>
      <c r="GF21" s="155"/>
      <c r="GG21" s="155"/>
      <c r="GH21" s="155"/>
      <c r="GI21" s="155"/>
      <c r="GJ21" s="155"/>
      <c r="GK21" s="155"/>
      <c r="GL21" s="155"/>
      <c r="GM21" s="155"/>
    </row>
    <row r="22" spans="1:195" ht="15.75">
      <c r="A22" s="155"/>
      <c r="B22" s="155"/>
      <c r="C22" s="155"/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55"/>
      <c r="BZ22" s="155"/>
      <c r="CA22" s="155"/>
      <c r="CB22" s="155"/>
      <c r="CC22" s="155"/>
      <c r="CD22" s="155"/>
      <c r="CE22" s="155"/>
      <c r="CF22" s="155"/>
      <c r="CG22" s="155"/>
      <c r="CH22" s="155"/>
      <c r="CI22" s="155"/>
      <c r="CJ22" s="155"/>
      <c r="CK22" s="155"/>
      <c r="CL22" s="155"/>
      <c r="CM22" s="155"/>
      <c r="CN22" s="155"/>
      <c r="CO22" s="155"/>
      <c r="CP22" s="155"/>
      <c r="CQ22" s="155"/>
      <c r="CR22" s="155"/>
      <c r="CS22" s="155"/>
      <c r="CT22" s="155"/>
      <c r="CU22" s="155"/>
      <c r="CV22" s="155"/>
      <c r="CW22" s="155"/>
      <c r="CX22" s="155"/>
      <c r="CY22" s="155"/>
      <c r="CZ22" s="155"/>
      <c r="DA22" s="155"/>
      <c r="DB22" s="155"/>
      <c r="DC22" s="155"/>
      <c r="DD22" s="155"/>
      <c r="DE22" s="155"/>
      <c r="DF22" s="155"/>
      <c r="DG22" s="155"/>
      <c r="DH22" s="155"/>
      <c r="DI22" s="155"/>
      <c r="DJ22" s="155"/>
      <c r="DK22" s="155"/>
      <c r="DL22" s="155"/>
      <c r="DM22" s="155"/>
      <c r="DN22" s="155"/>
      <c r="DO22" s="155"/>
      <c r="DP22" s="155"/>
      <c r="DQ22" s="155"/>
      <c r="DR22" s="155"/>
      <c r="DS22" s="155"/>
      <c r="DT22" s="155"/>
      <c r="DU22" s="155"/>
      <c r="DV22" s="155"/>
      <c r="DW22" s="155"/>
      <c r="DX22" s="155"/>
      <c r="DY22" s="155"/>
      <c r="DZ22" s="256"/>
      <c r="EA22" s="256"/>
      <c r="EB22" s="256"/>
      <c r="EC22" s="256"/>
      <c r="ED22" s="256"/>
      <c r="EE22" s="256"/>
      <c r="EF22" s="256"/>
      <c r="EG22" s="256"/>
      <c r="EH22" s="256"/>
      <c r="EI22" s="256"/>
      <c r="EJ22" s="256"/>
      <c r="EK22" s="256"/>
      <c r="EL22" s="256"/>
      <c r="EM22" s="256"/>
      <c r="EN22" s="256"/>
      <c r="EO22" s="256"/>
      <c r="EP22" s="155"/>
      <c r="EQ22" s="1604"/>
      <c r="ER22" s="1605"/>
      <c r="ES22" s="1605"/>
      <c r="ET22" s="1605"/>
      <c r="EU22" s="1605"/>
      <c r="EV22" s="1605"/>
      <c r="EW22" s="1605"/>
      <c r="EX22" s="1605"/>
      <c r="EY22" s="1605"/>
      <c r="EZ22" s="1605"/>
      <c r="FA22" s="1605"/>
      <c r="FB22" s="1605"/>
      <c r="FC22" s="1605"/>
      <c r="FD22" s="1606"/>
      <c r="FE22" s="155"/>
      <c r="FF22" s="155" t="str">
        <f>IF(LOWER(LEFT($CA$12,3))="ноя","11","")</f>
        <v/>
      </c>
      <c r="FG22" s="155"/>
      <c r="FH22" s="155"/>
      <c r="FI22" s="155"/>
      <c r="FJ22" s="155"/>
      <c r="FK22" s="155"/>
      <c r="FL22" s="155"/>
      <c r="FM22" s="155"/>
      <c r="FN22" s="155"/>
      <c r="FO22" s="155"/>
      <c r="FP22" s="155"/>
      <c r="FQ22" s="155"/>
      <c r="FR22" s="155"/>
      <c r="FS22" s="155"/>
      <c r="FT22" s="155"/>
      <c r="FU22" s="155"/>
      <c r="FV22" s="155"/>
      <c r="FW22" s="155"/>
      <c r="FX22" s="155"/>
      <c r="FY22" s="155"/>
      <c r="FZ22" s="155"/>
      <c r="GA22" s="155"/>
      <c r="GB22" s="155"/>
      <c r="GC22" s="155"/>
      <c r="GD22" s="155"/>
      <c r="GE22" s="155"/>
      <c r="GF22" s="155"/>
      <c r="GG22" s="155"/>
      <c r="GH22" s="155"/>
      <c r="GI22" s="155"/>
      <c r="GJ22" s="155"/>
      <c r="GK22" s="155"/>
      <c r="GL22" s="155"/>
      <c r="GM22" s="155"/>
    </row>
    <row r="23" spans="1:195" ht="16.5" thickBot="1">
      <c r="A23" s="155" t="s">
        <v>284</v>
      </c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55"/>
      <c r="BZ23" s="155"/>
      <c r="CA23" s="155"/>
      <c r="CB23" s="155"/>
      <c r="CC23" s="155"/>
      <c r="CD23" s="155"/>
      <c r="CE23" s="155"/>
      <c r="CF23" s="155"/>
      <c r="CG23" s="155"/>
      <c r="CH23" s="155"/>
      <c r="CI23" s="155"/>
      <c r="CJ23" s="155"/>
      <c r="CK23" s="155"/>
      <c r="CL23" s="155"/>
      <c r="CM23" s="155"/>
      <c r="CN23" s="155"/>
      <c r="CO23" s="155"/>
      <c r="CP23" s="155"/>
      <c r="CQ23" s="155"/>
      <c r="CR23" s="155"/>
      <c r="CS23" s="155"/>
      <c r="CT23" s="155"/>
      <c r="CU23" s="155"/>
      <c r="CV23" s="155"/>
      <c r="CW23" s="155"/>
      <c r="CX23" s="155"/>
      <c r="CY23" s="155"/>
      <c r="CZ23" s="155"/>
      <c r="DA23" s="155"/>
      <c r="DB23" s="155"/>
      <c r="DC23" s="155"/>
      <c r="DD23" s="155"/>
      <c r="DE23" s="155"/>
      <c r="DF23" s="155"/>
      <c r="DG23" s="155"/>
      <c r="DH23" s="155"/>
      <c r="DI23" s="155"/>
      <c r="DJ23" s="155"/>
      <c r="DK23" s="155"/>
      <c r="DL23" s="155"/>
      <c r="DM23" s="155"/>
      <c r="DN23" s="155"/>
      <c r="DO23" s="155"/>
      <c r="DP23" s="155"/>
      <c r="DQ23" s="155"/>
      <c r="DR23" s="155"/>
      <c r="DS23" s="155"/>
      <c r="DT23" s="155"/>
      <c r="DU23" s="155"/>
      <c r="DV23" s="155"/>
      <c r="DW23" s="155"/>
      <c r="DX23" s="155"/>
      <c r="DY23" s="155"/>
      <c r="DZ23" s="254" t="s">
        <v>193</v>
      </c>
      <c r="EA23" s="254"/>
      <c r="EB23" s="254"/>
      <c r="EC23" s="254"/>
      <c r="ED23" s="254"/>
      <c r="EE23" s="254"/>
      <c r="EF23" s="254"/>
      <c r="EG23" s="254"/>
      <c r="EH23" s="254"/>
      <c r="EI23" s="254"/>
      <c r="EJ23" s="254"/>
      <c r="EK23" s="254"/>
      <c r="EL23" s="254"/>
      <c r="EM23" s="254"/>
      <c r="EN23" s="254"/>
      <c r="EO23" s="254"/>
      <c r="EP23" s="155"/>
      <c r="EQ23" s="1375" t="s">
        <v>285</v>
      </c>
      <c r="ER23" s="1376"/>
      <c r="ES23" s="1376"/>
      <c r="ET23" s="1376"/>
      <c r="EU23" s="1376"/>
      <c r="EV23" s="1376"/>
      <c r="EW23" s="1376"/>
      <c r="EX23" s="1376"/>
      <c r="EY23" s="1376"/>
      <c r="EZ23" s="1376"/>
      <c r="FA23" s="1376"/>
      <c r="FB23" s="1376"/>
      <c r="FC23" s="1376"/>
      <c r="FD23" s="1377"/>
      <c r="FE23" s="155"/>
      <c r="FF23" s="155" t="str">
        <f>IF(LOWER(LEFT($CA$12,3))="дек","12","")</f>
        <v/>
      </c>
      <c r="FG23" s="155"/>
      <c r="FH23" s="155"/>
      <c r="FI23" s="155"/>
      <c r="FJ23" s="155"/>
      <c r="FK23" s="155"/>
      <c r="FL23" s="155"/>
      <c r="FM23" s="155"/>
      <c r="FN23" s="155"/>
      <c r="FO23" s="155"/>
      <c r="FP23" s="155"/>
      <c r="FQ23" s="155"/>
      <c r="FR23" s="155"/>
      <c r="FS23" s="155"/>
      <c r="FT23" s="155"/>
      <c r="FU23" s="155"/>
      <c r="FV23" s="155"/>
      <c r="FW23" s="155"/>
      <c r="FX23" s="155"/>
      <c r="FY23" s="155"/>
      <c r="FZ23" s="155"/>
      <c r="GA23" s="155"/>
      <c r="GB23" s="155"/>
      <c r="GC23" s="155"/>
      <c r="GD23" s="155"/>
      <c r="GE23" s="155"/>
      <c r="GF23" s="155"/>
      <c r="GG23" s="155"/>
      <c r="GH23" s="155"/>
      <c r="GI23" s="155"/>
      <c r="GJ23" s="155"/>
      <c r="GK23" s="155"/>
      <c r="GL23" s="155"/>
      <c r="GM23" s="155"/>
    </row>
    <row r="24" spans="1:195" ht="15.75">
      <c r="A24" s="155"/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5"/>
      <c r="BI24" s="155"/>
      <c r="BJ24" s="155"/>
      <c r="BK24" s="155"/>
      <c r="BL24" s="155"/>
      <c r="BM24" s="155"/>
      <c r="BN24" s="155"/>
      <c r="BO24" s="155"/>
      <c r="BP24" s="155"/>
      <c r="BQ24" s="155"/>
      <c r="BR24" s="155"/>
      <c r="BS24" s="155"/>
      <c r="BT24" s="155"/>
      <c r="BU24" s="155"/>
      <c r="BV24" s="155"/>
      <c r="BW24" s="155"/>
      <c r="BX24" s="155"/>
      <c r="BY24" s="155"/>
      <c r="BZ24" s="155"/>
      <c r="CA24" s="155"/>
      <c r="CB24" s="155"/>
      <c r="CC24" s="155"/>
      <c r="CD24" s="155"/>
      <c r="CE24" s="155"/>
      <c r="CF24" s="155"/>
      <c r="CG24" s="155"/>
      <c r="CH24" s="155"/>
      <c r="CI24" s="155"/>
      <c r="CJ24" s="155"/>
      <c r="CK24" s="155"/>
      <c r="CL24" s="155"/>
      <c r="CM24" s="155"/>
      <c r="CN24" s="155"/>
      <c r="CO24" s="155"/>
      <c r="CP24" s="155"/>
      <c r="CQ24" s="155"/>
      <c r="CR24" s="155"/>
      <c r="CS24" s="155"/>
      <c r="CT24" s="155"/>
      <c r="CU24" s="155"/>
      <c r="CV24" s="155"/>
      <c r="CW24" s="155"/>
      <c r="CX24" s="155"/>
      <c r="CY24" s="155"/>
      <c r="CZ24" s="155"/>
      <c r="DA24" s="155"/>
      <c r="DB24" s="155"/>
      <c r="DC24" s="155"/>
      <c r="DD24" s="155"/>
      <c r="DE24" s="155"/>
      <c r="DF24" s="155"/>
      <c r="DG24" s="155"/>
      <c r="DH24" s="155"/>
      <c r="DI24" s="155"/>
      <c r="DJ24" s="155"/>
      <c r="DK24" s="155"/>
      <c r="DL24" s="155"/>
      <c r="DM24" s="155"/>
      <c r="DN24" s="155"/>
      <c r="DO24" s="155"/>
      <c r="DP24" s="155"/>
      <c r="DQ24" s="155"/>
      <c r="DR24" s="155"/>
      <c r="DS24" s="155"/>
      <c r="DT24" s="155"/>
      <c r="DU24" s="155"/>
      <c r="DV24" s="155"/>
      <c r="DW24" s="155"/>
      <c r="DX24" s="155"/>
      <c r="DY24" s="155"/>
      <c r="DZ24" s="155"/>
      <c r="EA24" s="155"/>
      <c r="EB24" s="155"/>
      <c r="EC24" s="155"/>
      <c r="ED24" s="155"/>
      <c r="EE24" s="155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55"/>
      <c r="ET24" s="155"/>
      <c r="EU24" s="155"/>
      <c r="EV24" s="155"/>
      <c r="EW24" s="155"/>
      <c r="EX24" s="155"/>
      <c r="EY24" s="155"/>
      <c r="EZ24" s="155"/>
      <c r="FA24" s="155"/>
      <c r="FB24" s="155"/>
      <c r="FC24" s="155"/>
      <c r="FD24" s="155"/>
      <c r="FE24" s="155"/>
      <c r="FF24" s="155" t="str">
        <f>FF12&amp;FF13&amp;FF14&amp;FF15&amp;FF16&amp;FF17&amp;FF18&amp;FF19&amp;FF20&amp;FF21&amp;FF22&amp;FF23</f>
        <v/>
      </c>
      <c r="FG24" s="155"/>
      <c r="FH24" s="155"/>
      <c r="FI24" s="155"/>
      <c r="FJ24" s="155"/>
      <c r="FK24" s="155"/>
      <c r="FL24" s="155"/>
      <c r="FM24" s="155"/>
      <c r="FN24" s="155"/>
      <c r="FO24" s="155"/>
      <c r="FP24" s="155"/>
      <c r="FQ24" s="155"/>
      <c r="FR24" s="155"/>
      <c r="FS24" s="155"/>
      <c r="FT24" s="155"/>
      <c r="FU24" s="155"/>
      <c r="FV24" s="155"/>
      <c r="FW24" s="155"/>
      <c r="FX24" s="155"/>
      <c r="FY24" s="155"/>
      <c r="FZ24" s="155"/>
      <c r="GA24" s="155"/>
      <c r="GB24" s="155"/>
      <c r="GC24" s="155"/>
      <c r="GD24" s="155"/>
      <c r="GE24" s="155"/>
      <c r="GF24" s="155"/>
      <c r="GG24" s="155"/>
      <c r="GH24" s="155"/>
      <c r="GI24" s="155"/>
      <c r="GJ24" s="155"/>
      <c r="GK24" s="155"/>
      <c r="GL24" s="155"/>
      <c r="GM24" s="155"/>
    </row>
    <row r="25" spans="1:195" ht="15.75">
      <c r="A25" s="155"/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55"/>
      <c r="BZ25" s="155"/>
      <c r="CA25" s="155"/>
      <c r="CB25" s="155"/>
      <c r="CC25" s="155"/>
      <c r="CD25" s="155"/>
      <c r="CE25" s="155"/>
      <c r="CF25" s="155"/>
      <c r="CG25" s="155"/>
      <c r="CH25" s="155"/>
      <c r="CI25" s="155"/>
      <c r="CJ25" s="155"/>
      <c r="CK25" s="155"/>
      <c r="CL25" s="155"/>
      <c r="CM25" s="155"/>
      <c r="CN25" s="155"/>
      <c r="CO25" s="155"/>
      <c r="CP25" s="155"/>
      <c r="CQ25" s="155"/>
      <c r="CR25" s="155"/>
      <c r="CS25" s="155"/>
      <c r="CT25" s="155"/>
      <c r="CU25" s="155"/>
      <c r="CV25" s="155"/>
      <c r="CW25" s="155"/>
      <c r="CX25" s="155"/>
      <c r="CY25" s="155"/>
      <c r="CZ25" s="155"/>
      <c r="DA25" s="155"/>
      <c r="DB25" s="155"/>
      <c r="DC25" s="155"/>
      <c r="DD25" s="155"/>
      <c r="DE25" s="155"/>
      <c r="DF25" s="155"/>
      <c r="DG25" s="155"/>
      <c r="DH25" s="155"/>
      <c r="DI25" s="155"/>
      <c r="DJ25" s="155"/>
      <c r="DK25" s="155"/>
      <c r="DL25" s="155"/>
      <c r="DM25" s="155"/>
      <c r="DN25" s="155"/>
      <c r="DO25" s="155"/>
      <c r="DP25" s="155"/>
      <c r="DQ25" s="155"/>
      <c r="DR25" s="155"/>
      <c r="DS25" s="155"/>
      <c r="DT25" s="155"/>
      <c r="DU25" s="155"/>
      <c r="DV25" s="155"/>
      <c r="DW25" s="155"/>
      <c r="DX25" s="155"/>
      <c r="DY25" s="155"/>
      <c r="DZ25" s="155"/>
      <c r="EA25" s="155"/>
      <c r="EB25" s="155"/>
      <c r="EC25" s="155"/>
      <c r="ED25" s="155"/>
      <c r="EE25" s="155"/>
      <c r="EF25" s="155"/>
      <c r="EG25" s="155"/>
      <c r="EH25" s="155"/>
      <c r="EI25" s="155"/>
      <c r="EJ25" s="155"/>
      <c r="EK25" s="155"/>
      <c r="EL25" s="155"/>
      <c r="EM25" s="155"/>
      <c r="EN25" s="155"/>
      <c r="EO25" s="155"/>
      <c r="EP25" s="155"/>
      <c r="EQ25" s="155"/>
      <c r="ER25" s="155"/>
      <c r="ES25" s="155"/>
      <c r="ET25" s="155"/>
      <c r="EU25" s="155"/>
      <c r="EV25" s="155"/>
      <c r="EW25" s="155"/>
      <c r="EX25" s="155"/>
      <c r="EY25" s="155"/>
      <c r="EZ25" s="155"/>
      <c r="FA25" s="155"/>
      <c r="FB25" s="155"/>
      <c r="FC25" s="155"/>
      <c r="FD25" s="155"/>
      <c r="FE25" s="155"/>
      <c r="FF25" s="155" t="str">
        <f>"20"&amp;DC12&amp;"-"&amp;IF($FF$24="",$CA$12,$FF$24)&amp;"-"&amp;BR12</f>
        <v>20--</v>
      </c>
      <c r="FG25" s="155"/>
      <c r="FH25" s="155"/>
      <c r="FI25" s="155"/>
      <c r="FJ25" s="155"/>
      <c r="FK25" s="155"/>
      <c r="FL25" s="155"/>
      <c r="FM25" s="155"/>
      <c r="FN25" s="155"/>
      <c r="FO25" s="155"/>
      <c r="FP25" s="155"/>
      <c r="FQ25" s="155"/>
      <c r="FR25" s="155"/>
      <c r="FS25" s="155"/>
      <c r="FT25" s="155"/>
      <c r="FU25" s="155"/>
      <c r="FV25" s="155"/>
      <c r="FW25" s="155"/>
      <c r="FX25" s="155"/>
      <c r="FY25" s="155"/>
      <c r="FZ25" s="155"/>
      <c r="GA25" s="155"/>
      <c r="GB25" s="155"/>
      <c r="GC25" s="155"/>
      <c r="GD25" s="155"/>
      <c r="GE25" s="155"/>
      <c r="GF25" s="155"/>
      <c r="GG25" s="155"/>
      <c r="GH25" s="155"/>
      <c r="GI25" s="155"/>
      <c r="GJ25" s="155"/>
      <c r="GK25" s="155"/>
      <c r="GL25" s="155"/>
      <c r="GM25" s="155"/>
    </row>
    <row r="26" spans="1:195" ht="15.75">
      <c r="A26" s="256"/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  <c r="BH26" s="256"/>
      <c r="BI26" s="256"/>
      <c r="BJ26" s="256"/>
      <c r="BK26" s="256"/>
      <c r="BL26" s="256"/>
      <c r="BM26" s="256"/>
      <c r="BN26" s="256"/>
      <c r="BO26" s="256"/>
      <c r="BP26" s="256"/>
      <c r="BQ26" s="256"/>
      <c r="BR26" s="256"/>
      <c r="BS26" s="256"/>
      <c r="BT26" s="256"/>
      <c r="BU26" s="256"/>
      <c r="BV26" s="256"/>
      <c r="BW26" s="256"/>
      <c r="BX26" s="256"/>
      <c r="BY26" s="256"/>
      <c r="BZ26" s="256"/>
      <c r="CA26" s="256"/>
      <c r="CB26" s="256"/>
      <c r="CC26" s="256"/>
      <c r="CD26" s="256"/>
      <c r="CE26" s="256"/>
      <c r="CF26" s="256"/>
      <c r="CG26" s="256"/>
      <c r="CH26" s="256"/>
      <c r="CI26" s="256"/>
      <c r="CJ26" s="256"/>
      <c r="CK26" s="256"/>
      <c r="CL26" s="256"/>
      <c r="CM26" s="256"/>
      <c r="CN26" s="256"/>
      <c r="CO26" s="256"/>
      <c r="CP26" s="256"/>
      <c r="CQ26" s="256"/>
      <c r="CR26" s="256"/>
      <c r="CS26" s="256"/>
      <c r="CT26" s="256"/>
      <c r="CU26" s="256"/>
      <c r="CV26" s="256"/>
      <c r="CW26" s="256"/>
      <c r="CX26" s="256"/>
      <c r="CY26" s="256"/>
      <c r="CZ26" s="256"/>
      <c r="DA26" s="256"/>
      <c r="DB26" s="256"/>
      <c r="DC26" s="256"/>
      <c r="DD26" s="256"/>
      <c r="DE26" s="256"/>
      <c r="DF26" s="256"/>
      <c r="DG26" s="256"/>
      <c r="DH26" s="256"/>
      <c r="DI26" s="256"/>
      <c r="DJ26" s="256"/>
      <c r="DK26" s="256"/>
      <c r="DL26" s="256"/>
      <c r="DM26" s="256"/>
      <c r="DN26" s="256"/>
      <c r="DO26" s="256"/>
      <c r="DP26" s="256"/>
      <c r="DQ26" s="256"/>
      <c r="DR26" s="256"/>
      <c r="DS26" s="256"/>
      <c r="DT26" s="256"/>
      <c r="DU26" s="256"/>
      <c r="DV26" s="256"/>
      <c r="DW26" s="256"/>
      <c r="DX26" s="256"/>
      <c r="DY26" s="256"/>
      <c r="DZ26" s="256"/>
      <c r="EA26" s="256"/>
      <c r="EB26" s="256"/>
      <c r="EC26" s="256"/>
      <c r="ED26" s="256"/>
      <c r="EE26" s="256"/>
      <c r="EF26" s="256"/>
      <c r="EG26" s="256"/>
      <c r="EH26" s="256"/>
      <c r="EI26" s="256"/>
      <c r="EJ26" s="256"/>
      <c r="EK26" s="256"/>
      <c r="EL26" s="256"/>
      <c r="EM26" s="256"/>
      <c r="EN26" s="256"/>
      <c r="EO26" s="256"/>
      <c r="EP26" s="256"/>
      <c r="EQ26" s="256"/>
      <c r="ER26" s="256"/>
      <c r="ES26" s="256"/>
      <c r="ET26" s="256"/>
      <c r="EU26" s="256"/>
      <c r="EV26" s="256"/>
      <c r="EW26" s="256"/>
      <c r="EX26" s="256"/>
      <c r="EY26" s="256"/>
      <c r="EZ26" s="256"/>
      <c r="FA26" s="256"/>
      <c r="FB26" s="256"/>
      <c r="FC26" s="256"/>
      <c r="FD26" s="254" t="s">
        <v>286</v>
      </c>
      <c r="FE26" s="155"/>
      <c r="FF26" s="155"/>
      <c r="FG26" s="155"/>
      <c r="FH26" s="155"/>
      <c r="FI26" s="155"/>
      <c r="FJ26" s="155"/>
      <c r="FK26" s="155"/>
      <c r="FL26" s="155"/>
      <c r="FM26" s="155"/>
      <c r="FN26" s="155"/>
      <c r="FO26" s="155"/>
      <c r="FP26" s="155"/>
      <c r="FQ26" s="155"/>
      <c r="FR26" s="155"/>
      <c r="FS26" s="155"/>
      <c r="FT26" s="155"/>
      <c r="FU26" s="155"/>
      <c r="FV26" s="155"/>
      <c r="FW26" s="155"/>
      <c r="FX26" s="155"/>
      <c r="FY26" s="155"/>
      <c r="FZ26" s="155"/>
      <c r="GA26" s="155"/>
      <c r="GB26" s="155"/>
      <c r="GC26" s="155"/>
      <c r="GD26" s="155"/>
      <c r="GE26" s="155"/>
      <c r="GF26" s="155"/>
      <c r="GG26" s="155"/>
      <c r="GH26" s="155"/>
      <c r="GI26" s="155"/>
      <c r="GJ26" s="155"/>
      <c r="GK26" s="155"/>
      <c r="GL26" s="155"/>
      <c r="GM26" s="155"/>
    </row>
    <row r="27" spans="1:195" ht="8.25" customHeight="1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153"/>
      <c r="FE27" s="153"/>
      <c r="FF27" s="153"/>
      <c r="FG27" s="153"/>
      <c r="FH27" s="153"/>
      <c r="FI27" s="153"/>
      <c r="FJ27" s="153"/>
      <c r="FK27" s="153"/>
      <c r="FL27" s="153"/>
      <c r="FM27" s="153"/>
      <c r="FN27" s="153"/>
      <c r="FO27" s="153"/>
      <c r="FP27" s="153"/>
      <c r="FQ27" s="153"/>
      <c r="FR27" s="153"/>
      <c r="FS27" s="153"/>
      <c r="FT27" s="153"/>
      <c r="FU27" s="257"/>
      <c r="FV27" s="155"/>
      <c r="FW27" s="155"/>
      <c r="FX27" s="155"/>
      <c r="FY27" s="155"/>
      <c r="FZ27" s="155"/>
      <c r="GA27" s="155"/>
      <c r="GB27" s="155"/>
      <c r="GC27" s="155"/>
      <c r="GD27" s="155"/>
      <c r="GE27" s="155"/>
      <c r="GF27" s="155"/>
      <c r="GG27" s="155"/>
      <c r="GH27" s="155"/>
      <c r="GI27" s="155"/>
      <c r="GJ27" s="155"/>
      <c r="GK27" s="155"/>
      <c r="GL27" s="155"/>
      <c r="GM27" s="155"/>
    </row>
    <row r="28" spans="1:195" ht="15.75">
      <c r="A28" s="1378" t="s">
        <v>287</v>
      </c>
      <c r="B28" s="1378"/>
      <c r="C28" s="1378"/>
      <c r="D28" s="1378"/>
      <c r="E28" s="1378"/>
      <c r="F28" s="1378"/>
      <c r="G28" s="1378"/>
      <c r="H28" s="1378"/>
      <c r="I28" s="1378"/>
      <c r="J28" s="1378"/>
      <c r="K28" s="1378"/>
      <c r="L28" s="1378"/>
      <c r="M28" s="1378"/>
      <c r="N28" s="1378"/>
      <c r="O28" s="1378"/>
      <c r="P28" s="1378"/>
      <c r="Q28" s="1378"/>
      <c r="R28" s="1378"/>
      <c r="S28" s="1378"/>
      <c r="T28" s="1378"/>
      <c r="U28" s="1378"/>
      <c r="V28" s="1378"/>
      <c r="W28" s="1378"/>
      <c r="X28" s="1378"/>
      <c r="Y28" s="1378"/>
      <c r="Z28" s="1378"/>
      <c r="AA28" s="1378"/>
      <c r="AB28" s="1378"/>
      <c r="AC28" s="1378"/>
      <c r="AD28" s="1378"/>
      <c r="AE28" s="1378"/>
      <c r="AF28" s="1378"/>
      <c r="AG28" s="1378"/>
      <c r="AH28" s="1378"/>
      <c r="AI28" s="1378"/>
      <c r="AJ28" s="1378"/>
      <c r="AK28" s="1378"/>
      <c r="AL28" s="1378"/>
      <c r="AM28" s="1378"/>
      <c r="AN28" s="1378"/>
      <c r="AO28" s="1378"/>
      <c r="AP28" s="1378"/>
      <c r="AQ28" s="1378"/>
      <c r="AR28" s="1378"/>
      <c r="AS28" s="1378"/>
      <c r="AT28" s="1378"/>
      <c r="AU28" s="1378"/>
      <c r="AV28" s="1378"/>
      <c r="AW28" s="1378"/>
      <c r="AX28" s="1378"/>
      <c r="AY28" s="1378"/>
      <c r="AZ28" s="1378"/>
      <c r="BA28" s="1378"/>
      <c r="BB28" s="1378"/>
      <c r="BC28" s="1378"/>
      <c r="BD28" s="1378"/>
      <c r="BE28" s="1378"/>
      <c r="BF28" s="1378"/>
      <c r="BG28" s="1378"/>
      <c r="BH28" s="1378"/>
      <c r="BI28" s="1378"/>
      <c r="BJ28" s="1378"/>
      <c r="BK28" s="1378"/>
      <c r="BL28" s="1378"/>
      <c r="BM28" s="1378"/>
      <c r="BN28" s="1378"/>
      <c r="BO28" s="1378"/>
      <c r="BP28" s="1378"/>
      <c r="BQ28" s="1378"/>
      <c r="BR28" s="1378"/>
      <c r="BS28" s="1378"/>
      <c r="BT28" s="1378"/>
      <c r="BU28" s="1378"/>
      <c r="BV28" s="1378"/>
      <c r="BW28" s="1378"/>
      <c r="BX28" s="1378"/>
      <c r="BY28" s="1378"/>
      <c r="BZ28" s="1378"/>
      <c r="CA28" s="1378"/>
      <c r="CB28" s="1378"/>
      <c r="CC28" s="1378"/>
      <c r="CD28" s="1378"/>
      <c r="CE28" s="1378"/>
      <c r="CF28" s="1378"/>
      <c r="CG28" s="1378"/>
      <c r="CH28" s="1378"/>
      <c r="CI28" s="1378"/>
      <c r="CJ28" s="1378"/>
      <c r="CK28" s="1378"/>
      <c r="CL28" s="1378"/>
      <c r="CM28" s="1378"/>
      <c r="CN28" s="1378"/>
      <c r="CO28" s="1378"/>
      <c r="CP28" s="1378"/>
      <c r="CQ28" s="1378"/>
      <c r="CR28" s="1378"/>
      <c r="CS28" s="1378"/>
      <c r="CT28" s="1378"/>
      <c r="CU28" s="1378"/>
      <c r="CV28" s="1378"/>
      <c r="CW28" s="1378"/>
      <c r="CX28" s="1378"/>
      <c r="CY28" s="1378"/>
      <c r="CZ28" s="1378"/>
      <c r="DA28" s="1378"/>
      <c r="DB28" s="1378"/>
      <c r="DC28" s="1378"/>
      <c r="DD28" s="1378"/>
      <c r="DE28" s="1378"/>
      <c r="DF28" s="1378"/>
      <c r="DG28" s="1378"/>
      <c r="DH28" s="1378"/>
      <c r="DI28" s="1378"/>
      <c r="DJ28" s="1378"/>
      <c r="DK28" s="1378"/>
      <c r="DL28" s="1378"/>
      <c r="DM28" s="1378"/>
      <c r="DN28" s="1378"/>
      <c r="DO28" s="1378"/>
      <c r="DP28" s="1378"/>
      <c r="DQ28" s="1378"/>
      <c r="DR28" s="1378"/>
      <c r="DS28" s="1378"/>
      <c r="DT28" s="1378"/>
      <c r="DU28" s="1378"/>
      <c r="DV28" s="1378"/>
      <c r="DW28" s="1378"/>
      <c r="DX28" s="1378"/>
      <c r="DY28" s="1378"/>
      <c r="DZ28" s="1378"/>
      <c r="EA28" s="1378"/>
      <c r="EB28" s="1378"/>
      <c r="EC28" s="1378"/>
      <c r="ED28" s="1378"/>
      <c r="EE28" s="1378"/>
      <c r="EF28" s="1378"/>
      <c r="EG28" s="1378"/>
      <c r="EH28" s="1378"/>
      <c r="EI28" s="1378"/>
      <c r="EJ28" s="1378"/>
      <c r="EK28" s="1378"/>
      <c r="EL28" s="1378"/>
      <c r="EM28" s="1378"/>
      <c r="EN28" s="1378"/>
      <c r="EO28" s="1378"/>
      <c r="EP28" s="1378"/>
      <c r="EQ28" s="1378"/>
      <c r="ER28" s="1378"/>
      <c r="ES28" s="1378"/>
      <c r="ET28" s="1378"/>
      <c r="EU28" s="1378"/>
      <c r="EV28" s="1378"/>
      <c r="EW28" s="1378"/>
      <c r="EX28" s="1378"/>
      <c r="EY28" s="1378"/>
      <c r="EZ28" s="1378"/>
      <c r="FA28" s="1378"/>
      <c r="FB28" s="1378"/>
      <c r="FC28" s="1378"/>
      <c r="FD28" s="1378"/>
      <c r="FE28" s="639"/>
      <c r="FF28" s="639"/>
      <c r="FG28" s="639"/>
      <c r="FH28" s="639"/>
      <c r="FI28" s="639"/>
      <c r="FJ28" s="639"/>
      <c r="FK28" s="639"/>
      <c r="FL28" s="639"/>
      <c r="FM28" s="639"/>
      <c r="FN28" s="639"/>
      <c r="FO28" s="639"/>
      <c r="FP28" s="639"/>
      <c r="FQ28" s="639"/>
      <c r="FR28" s="639"/>
      <c r="FS28" s="639"/>
      <c r="FT28" s="639"/>
      <c r="FU28" s="639"/>
      <c r="FV28" s="155"/>
      <c r="FW28" s="155"/>
      <c r="FX28" s="155"/>
      <c r="FY28" s="155"/>
      <c r="FZ28" s="155"/>
      <c r="GA28" s="155"/>
      <c r="GB28" s="155"/>
      <c r="GC28" s="155"/>
      <c r="GD28" s="155"/>
      <c r="GE28" s="155"/>
      <c r="GF28" s="155"/>
      <c r="GG28" s="155"/>
      <c r="GH28" s="155"/>
      <c r="GI28" s="155"/>
      <c r="GJ28" s="155"/>
      <c r="GK28" s="155"/>
      <c r="GL28" s="155"/>
      <c r="GM28" s="155"/>
    </row>
    <row r="29" spans="1:195" ht="15.75">
      <c r="A29" s="155"/>
      <c r="B29" s="155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5"/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55"/>
      <c r="BM29" s="155"/>
      <c r="BN29" s="155"/>
      <c r="BO29" s="155"/>
      <c r="BP29" s="155"/>
      <c r="BQ29" s="155"/>
      <c r="BR29" s="155"/>
      <c r="BS29" s="155"/>
      <c r="BT29" s="155"/>
      <c r="BU29" s="155"/>
      <c r="BV29" s="155"/>
      <c r="BW29" s="155"/>
      <c r="BX29" s="155"/>
      <c r="BY29" s="155"/>
      <c r="BZ29" s="155"/>
      <c r="CA29" s="155"/>
      <c r="CB29" s="155"/>
      <c r="CC29" s="155"/>
      <c r="CD29" s="155"/>
      <c r="CE29" s="155"/>
      <c r="CF29" s="155"/>
      <c r="CG29" s="155"/>
      <c r="CH29" s="155"/>
      <c r="CI29" s="155"/>
      <c r="CJ29" s="155"/>
      <c r="CK29" s="155"/>
      <c r="CL29" s="155"/>
      <c r="CM29" s="155"/>
      <c r="CN29" s="155"/>
      <c r="CO29" s="155"/>
      <c r="CP29" s="155"/>
      <c r="CQ29" s="155"/>
      <c r="CR29" s="155"/>
      <c r="CS29" s="155"/>
      <c r="CT29" s="155"/>
      <c r="CU29" s="155"/>
      <c r="CV29" s="155"/>
      <c r="CW29" s="155"/>
      <c r="CX29" s="155"/>
      <c r="CY29" s="155"/>
      <c r="CZ29" s="155"/>
      <c r="DA29" s="155"/>
      <c r="DB29" s="155"/>
      <c r="DC29" s="155"/>
      <c r="DD29" s="155"/>
      <c r="DE29" s="155"/>
      <c r="DF29" s="155"/>
      <c r="DG29" s="155"/>
      <c r="DH29" s="155"/>
      <c r="DI29" s="155"/>
      <c r="DJ29" s="155"/>
      <c r="DK29" s="155"/>
      <c r="DL29" s="155"/>
      <c r="DM29" s="155"/>
      <c r="DN29" s="155"/>
      <c r="DO29" s="155"/>
      <c r="DP29" s="155"/>
      <c r="DQ29" s="155"/>
      <c r="DR29" s="155"/>
      <c r="DS29" s="155"/>
      <c r="DT29" s="155"/>
      <c r="DU29" s="155"/>
      <c r="DV29" s="155"/>
      <c r="DW29" s="155"/>
      <c r="DX29" s="155"/>
      <c r="DY29" s="155"/>
      <c r="DZ29" s="155"/>
      <c r="EA29" s="155"/>
      <c r="EB29" s="155"/>
      <c r="EC29" s="155"/>
      <c r="ED29" s="155"/>
      <c r="EE29" s="155"/>
      <c r="EF29" s="155"/>
      <c r="EG29" s="155"/>
      <c r="EH29" s="155"/>
      <c r="EI29" s="155"/>
      <c r="EJ29" s="155"/>
      <c r="EK29" s="155"/>
      <c r="EL29" s="155"/>
      <c r="EM29" s="155"/>
      <c r="EN29" s="155"/>
      <c r="EO29" s="155"/>
      <c r="EP29" s="155"/>
      <c r="EQ29" s="155"/>
      <c r="ER29" s="155"/>
      <c r="ES29" s="155"/>
      <c r="ET29" s="155"/>
      <c r="EU29" s="155"/>
      <c r="EV29" s="155"/>
      <c r="EW29" s="155"/>
      <c r="EX29" s="155"/>
      <c r="EY29" s="155"/>
      <c r="EZ29" s="155"/>
      <c r="FA29" s="155"/>
      <c r="FB29" s="155"/>
      <c r="FC29" s="155"/>
      <c r="FD29" s="155"/>
      <c r="FE29" s="155"/>
      <c r="FF29" s="155"/>
      <c r="FG29" s="155"/>
      <c r="FH29" s="155"/>
      <c r="FI29" s="155"/>
      <c r="FJ29" s="155"/>
      <c r="FK29" s="155"/>
      <c r="FL29" s="155"/>
      <c r="FM29" s="155"/>
      <c r="FN29" s="155"/>
      <c r="FO29" s="155"/>
      <c r="FP29" s="155"/>
      <c r="FQ29" s="155"/>
      <c r="FR29" s="155"/>
      <c r="FS29" s="155"/>
      <c r="FT29" s="155"/>
      <c r="FU29" s="155"/>
      <c r="FV29" s="155"/>
      <c r="FW29" s="155"/>
      <c r="FX29" s="155"/>
      <c r="FY29" s="155"/>
      <c r="FZ29" s="155"/>
      <c r="GA29" s="155"/>
      <c r="GB29" s="155"/>
      <c r="GC29" s="155"/>
      <c r="GD29" s="155"/>
      <c r="GE29" s="155"/>
      <c r="GF29" s="155"/>
      <c r="GG29" s="155"/>
      <c r="GH29" s="155"/>
      <c r="GI29" s="155"/>
      <c r="GJ29" s="155"/>
      <c r="GK29" s="155"/>
      <c r="GL29" s="155"/>
      <c r="GM29" s="155"/>
    </row>
    <row r="30" spans="1:195" ht="15.75">
      <c r="A30" s="1401" t="s">
        <v>197</v>
      </c>
      <c r="B30" s="1402"/>
      <c r="C30" s="1402"/>
      <c r="D30" s="1402"/>
      <c r="E30" s="1402"/>
      <c r="F30" s="1402"/>
      <c r="G30" s="1402"/>
      <c r="H30" s="1402"/>
      <c r="I30" s="1402"/>
      <c r="J30" s="1402"/>
      <c r="K30" s="1402"/>
      <c r="L30" s="1402"/>
      <c r="M30" s="1402"/>
      <c r="N30" s="1402"/>
      <c r="O30" s="1402"/>
      <c r="P30" s="1402"/>
      <c r="Q30" s="1402"/>
      <c r="R30" s="1402"/>
      <c r="S30" s="1402"/>
      <c r="T30" s="1402"/>
      <c r="U30" s="1402"/>
      <c r="V30" s="1402"/>
      <c r="W30" s="1402"/>
      <c r="X30" s="1402"/>
      <c r="Y30" s="1402"/>
      <c r="Z30" s="1402"/>
      <c r="AA30" s="1402"/>
      <c r="AB30" s="1402"/>
      <c r="AC30" s="1402"/>
      <c r="AD30" s="1402"/>
      <c r="AE30" s="1402"/>
      <c r="AF30" s="1402"/>
      <c r="AG30" s="1402"/>
      <c r="AH30" s="1402"/>
      <c r="AI30" s="1402"/>
      <c r="AJ30" s="1402"/>
      <c r="AK30" s="1402"/>
      <c r="AL30" s="1402"/>
      <c r="AM30" s="1402"/>
      <c r="AN30" s="1402"/>
      <c r="AO30" s="1402"/>
      <c r="AP30" s="1402"/>
      <c r="AQ30" s="1402"/>
      <c r="AR30" s="1402"/>
      <c r="AS30" s="1402"/>
      <c r="AT30" s="1402"/>
      <c r="AU30" s="1402"/>
      <c r="AV30" s="1402"/>
      <c r="AW30" s="1402"/>
      <c r="AX30" s="1402"/>
      <c r="AY30" s="1402"/>
      <c r="AZ30" s="1402"/>
      <c r="BA30" s="1402"/>
      <c r="BB30" s="1402"/>
      <c r="BC30" s="1402"/>
      <c r="BD30" s="1402"/>
      <c r="BE30" s="1402"/>
      <c r="BF30" s="1402"/>
      <c r="BG30" s="1402"/>
      <c r="BH30" s="1402"/>
      <c r="BI30" s="1402"/>
      <c r="BJ30" s="1402"/>
      <c r="BK30" s="1402"/>
      <c r="BL30" s="1402"/>
      <c r="BM30" s="1402"/>
      <c r="BN30" s="1402"/>
      <c r="BO30" s="1402"/>
      <c r="BP30" s="1402"/>
      <c r="BQ30" s="1402"/>
      <c r="BR30" s="1403"/>
      <c r="BS30" s="1401" t="s">
        <v>288</v>
      </c>
      <c r="BT30" s="1402"/>
      <c r="BU30" s="1402"/>
      <c r="BV30" s="1402"/>
      <c r="BW30" s="1402"/>
      <c r="BX30" s="1402"/>
      <c r="BY30" s="1403"/>
      <c r="BZ30" s="1401" t="s">
        <v>289</v>
      </c>
      <c r="CA30" s="1402"/>
      <c r="CB30" s="1402"/>
      <c r="CC30" s="1402"/>
      <c r="CD30" s="1402"/>
      <c r="CE30" s="1402"/>
      <c r="CF30" s="1402"/>
      <c r="CG30" s="1402"/>
      <c r="CH30" s="1402"/>
      <c r="CI30" s="1402"/>
      <c r="CJ30" s="1402"/>
      <c r="CK30" s="1402"/>
      <c r="CL30" s="1402"/>
      <c r="CM30" s="1402"/>
      <c r="CN30" s="1402"/>
      <c r="CO30" s="1402"/>
      <c r="CP30" s="1402"/>
      <c r="CQ30" s="1402"/>
      <c r="CR30" s="1402"/>
      <c r="CS30" s="1403"/>
      <c r="CT30" s="1407" t="s">
        <v>290</v>
      </c>
      <c r="CU30" s="1408"/>
      <c r="CV30" s="1408"/>
      <c r="CW30" s="1408"/>
      <c r="CX30" s="1408"/>
      <c r="CY30" s="1408"/>
      <c r="CZ30" s="1408"/>
      <c r="DA30" s="1408"/>
      <c r="DB30" s="1408"/>
      <c r="DC30" s="1408"/>
      <c r="DD30" s="1408"/>
      <c r="DE30" s="1408"/>
      <c r="DF30" s="1408"/>
      <c r="DG30" s="1408"/>
      <c r="DH30" s="1408"/>
      <c r="DI30" s="1408"/>
      <c r="DJ30" s="1408"/>
      <c r="DK30" s="1408"/>
      <c r="DL30" s="1408"/>
      <c r="DM30" s="1408"/>
      <c r="DN30" s="1408"/>
      <c r="DO30" s="1408"/>
      <c r="DP30" s="1408"/>
      <c r="DQ30" s="1408"/>
      <c r="DR30" s="1408"/>
      <c r="DS30" s="1408"/>
      <c r="DT30" s="1408"/>
      <c r="DU30" s="1408"/>
      <c r="DV30" s="1408"/>
      <c r="DW30" s="1408"/>
      <c r="DX30" s="1408"/>
      <c r="DY30" s="1408"/>
      <c r="DZ30" s="1408"/>
      <c r="EA30" s="1408"/>
      <c r="EB30" s="1408"/>
      <c r="EC30" s="1408"/>
      <c r="ED30" s="1408"/>
      <c r="EE30" s="1408"/>
      <c r="EF30" s="1408"/>
      <c r="EG30" s="1408"/>
      <c r="EH30" s="1408"/>
      <c r="EI30" s="1408"/>
      <c r="EJ30" s="1408"/>
      <c r="EK30" s="1408"/>
      <c r="EL30" s="1408"/>
      <c r="EM30" s="1408"/>
      <c r="EN30" s="1408"/>
      <c r="EO30" s="1408"/>
      <c r="EP30" s="1408"/>
      <c r="EQ30" s="1408"/>
      <c r="ER30" s="1408"/>
      <c r="ES30" s="1408"/>
      <c r="ET30" s="1408"/>
      <c r="EU30" s="1408"/>
      <c r="EV30" s="1408"/>
      <c r="EW30" s="1408"/>
      <c r="EX30" s="1408"/>
      <c r="EY30" s="1408"/>
      <c r="EZ30" s="1408"/>
      <c r="FA30" s="1408"/>
      <c r="FB30" s="1408"/>
      <c r="FC30" s="1408"/>
      <c r="FD30" s="1409"/>
      <c r="FE30" s="155"/>
      <c r="FF30" s="155"/>
      <c r="FG30" s="155"/>
      <c r="FH30" s="155"/>
      <c r="FI30" s="155"/>
      <c r="FJ30" s="155"/>
      <c r="FK30" s="155"/>
      <c r="FL30" s="155"/>
      <c r="FM30" s="155"/>
      <c r="FN30" s="155"/>
      <c r="FO30" s="155"/>
      <c r="FP30" s="155"/>
      <c r="FQ30" s="155"/>
      <c r="FR30" s="155"/>
      <c r="FS30" s="155"/>
      <c r="FT30" s="155"/>
      <c r="FU30" s="155"/>
      <c r="FV30" s="155"/>
      <c r="FW30" s="155"/>
      <c r="FX30" s="155"/>
      <c r="FY30" s="155"/>
      <c r="FZ30" s="155"/>
      <c r="GA30" s="155"/>
      <c r="GB30" s="155"/>
      <c r="GC30" s="155"/>
      <c r="GD30" s="155"/>
      <c r="GE30" s="155"/>
      <c r="GF30" s="155"/>
      <c r="GG30" s="155"/>
      <c r="GH30" s="155"/>
      <c r="GI30" s="155"/>
      <c r="GJ30" s="155"/>
      <c r="GK30" s="155"/>
      <c r="GL30" s="155"/>
      <c r="GM30" s="155"/>
    </row>
    <row r="31" spans="1:195" ht="45.75" customHeight="1">
      <c r="A31" s="1404"/>
      <c r="B31" s="1405"/>
      <c r="C31" s="1405"/>
      <c r="D31" s="1405"/>
      <c r="E31" s="1405"/>
      <c r="F31" s="1405"/>
      <c r="G31" s="1405"/>
      <c r="H31" s="1405"/>
      <c r="I31" s="1405"/>
      <c r="J31" s="1405"/>
      <c r="K31" s="1405"/>
      <c r="L31" s="1405"/>
      <c r="M31" s="1405"/>
      <c r="N31" s="1405"/>
      <c r="O31" s="1405"/>
      <c r="P31" s="1405"/>
      <c r="Q31" s="1405"/>
      <c r="R31" s="1405"/>
      <c r="S31" s="1405"/>
      <c r="T31" s="1405"/>
      <c r="U31" s="1405"/>
      <c r="V31" s="1405"/>
      <c r="W31" s="1405"/>
      <c r="X31" s="1405"/>
      <c r="Y31" s="1405"/>
      <c r="Z31" s="1405"/>
      <c r="AA31" s="1405"/>
      <c r="AB31" s="1405"/>
      <c r="AC31" s="1405"/>
      <c r="AD31" s="1405"/>
      <c r="AE31" s="1405"/>
      <c r="AF31" s="1405"/>
      <c r="AG31" s="1405"/>
      <c r="AH31" s="1405"/>
      <c r="AI31" s="1405"/>
      <c r="AJ31" s="1405"/>
      <c r="AK31" s="1405"/>
      <c r="AL31" s="1405"/>
      <c r="AM31" s="1405"/>
      <c r="AN31" s="1405"/>
      <c r="AO31" s="1405"/>
      <c r="AP31" s="1405"/>
      <c r="AQ31" s="1405"/>
      <c r="AR31" s="1405"/>
      <c r="AS31" s="1405"/>
      <c r="AT31" s="1405"/>
      <c r="AU31" s="1405"/>
      <c r="AV31" s="1405"/>
      <c r="AW31" s="1405"/>
      <c r="AX31" s="1405"/>
      <c r="AY31" s="1405"/>
      <c r="AZ31" s="1405"/>
      <c r="BA31" s="1405"/>
      <c r="BB31" s="1405"/>
      <c r="BC31" s="1405"/>
      <c r="BD31" s="1405"/>
      <c r="BE31" s="1405"/>
      <c r="BF31" s="1405"/>
      <c r="BG31" s="1405"/>
      <c r="BH31" s="1405"/>
      <c r="BI31" s="1405"/>
      <c r="BJ31" s="1405"/>
      <c r="BK31" s="1405"/>
      <c r="BL31" s="1405"/>
      <c r="BM31" s="1405"/>
      <c r="BN31" s="1405"/>
      <c r="BO31" s="1405"/>
      <c r="BP31" s="1405"/>
      <c r="BQ31" s="1405"/>
      <c r="BR31" s="1406"/>
      <c r="BS31" s="1404"/>
      <c r="BT31" s="1405"/>
      <c r="BU31" s="1405"/>
      <c r="BV31" s="1405"/>
      <c r="BW31" s="1405"/>
      <c r="BX31" s="1405"/>
      <c r="BY31" s="1406"/>
      <c r="BZ31" s="1404"/>
      <c r="CA31" s="1405"/>
      <c r="CB31" s="1405"/>
      <c r="CC31" s="1405"/>
      <c r="CD31" s="1405"/>
      <c r="CE31" s="1405"/>
      <c r="CF31" s="1405"/>
      <c r="CG31" s="1405"/>
      <c r="CH31" s="1405"/>
      <c r="CI31" s="1405"/>
      <c r="CJ31" s="1405"/>
      <c r="CK31" s="1405"/>
      <c r="CL31" s="1405"/>
      <c r="CM31" s="1405"/>
      <c r="CN31" s="1405"/>
      <c r="CO31" s="1405"/>
      <c r="CP31" s="1405"/>
      <c r="CQ31" s="1405"/>
      <c r="CR31" s="1405"/>
      <c r="CS31" s="1406"/>
      <c r="CT31" s="1407" t="s">
        <v>292</v>
      </c>
      <c r="CU31" s="1408"/>
      <c r="CV31" s="1408"/>
      <c r="CW31" s="1408"/>
      <c r="CX31" s="1408"/>
      <c r="CY31" s="1408"/>
      <c r="CZ31" s="1408"/>
      <c r="DA31" s="1408"/>
      <c r="DB31" s="1408"/>
      <c r="DC31" s="1408"/>
      <c r="DD31" s="1408"/>
      <c r="DE31" s="1408"/>
      <c r="DF31" s="1408"/>
      <c r="DG31" s="1408"/>
      <c r="DH31" s="1408"/>
      <c r="DI31" s="1408"/>
      <c r="DJ31" s="1409"/>
      <c r="DK31" s="1407" t="s">
        <v>472</v>
      </c>
      <c r="DL31" s="1408"/>
      <c r="DM31" s="1408"/>
      <c r="DN31" s="1408"/>
      <c r="DO31" s="1408"/>
      <c r="DP31" s="1408"/>
      <c r="DQ31" s="1408"/>
      <c r="DR31" s="1408"/>
      <c r="DS31" s="1408"/>
      <c r="DT31" s="1408"/>
      <c r="DU31" s="1408"/>
      <c r="DV31" s="1408"/>
      <c r="DW31" s="1408"/>
      <c r="DX31" s="1408"/>
      <c r="DY31" s="1408"/>
      <c r="DZ31" s="1409"/>
      <c r="EA31" s="625"/>
      <c r="EB31" s="625"/>
      <c r="EC31" s="625"/>
      <c r="ED31" s="625"/>
      <c r="EE31" s="625"/>
      <c r="EF31" s="625"/>
      <c r="EG31" s="625"/>
      <c r="EH31" s="625"/>
      <c r="EI31" s="625"/>
      <c r="EJ31" s="625"/>
      <c r="EK31" s="625"/>
      <c r="EL31" s="625"/>
      <c r="EM31" s="625"/>
      <c r="EN31" s="625"/>
      <c r="EO31" s="625"/>
      <c r="EP31" s="1407" t="s">
        <v>473</v>
      </c>
      <c r="EQ31" s="1408"/>
      <c r="ER31" s="1408"/>
      <c r="ES31" s="1408"/>
      <c r="ET31" s="1408"/>
      <c r="EU31" s="1408"/>
      <c r="EV31" s="1408"/>
      <c r="EW31" s="1408"/>
      <c r="EX31" s="1408"/>
      <c r="EY31" s="1408"/>
      <c r="EZ31" s="1408"/>
      <c r="FA31" s="1408"/>
      <c r="FB31" s="1408"/>
      <c r="FC31" s="1408"/>
      <c r="FD31" s="1409"/>
      <c r="FE31" s="155"/>
      <c r="FF31" s="155"/>
      <c r="FG31" s="155"/>
      <c r="FH31" s="155"/>
      <c r="FI31" s="155"/>
      <c r="FJ31" s="155"/>
      <c r="FK31" s="155"/>
      <c r="FL31" s="155"/>
      <c r="FM31" s="155"/>
      <c r="FN31" s="155"/>
      <c r="FO31" s="155"/>
      <c r="FP31" s="155"/>
      <c r="FQ31" s="155"/>
      <c r="FR31" s="155"/>
      <c r="FS31" s="155"/>
      <c r="FT31" s="155"/>
      <c r="FU31" s="155"/>
      <c r="FV31" s="155"/>
      <c r="FW31" s="155"/>
      <c r="FX31" s="155"/>
      <c r="FY31" s="155"/>
      <c r="FZ31" s="155"/>
      <c r="GA31" s="155"/>
      <c r="GB31" s="155"/>
      <c r="GC31" s="155"/>
      <c r="GD31" s="155"/>
      <c r="GE31" s="155"/>
      <c r="GF31" s="155"/>
      <c r="GG31" s="155"/>
      <c r="GH31" s="155"/>
      <c r="GI31" s="155"/>
      <c r="GJ31" s="155"/>
      <c r="GK31" s="155"/>
      <c r="GL31" s="155"/>
      <c r="GM31" s="155"/>
    </row>
    <row r="32" spans="1:195" ht="16.5" thickBot="1">
      <c r="A32" s="1351" t="s">
        <v>399</v>
      </c>
      <c r="B32" s="1352"/>
      <c r="C32" s="1352"/>
      <c r="D32" s="1352"/>
      <c r="E32" s="1352"/>
      <c r="F32" s="1352"/>
      <c r="G32" s="1352"/>
      <c r="H32" s="1352"/>
      <c r="I32" s="1352"/>
      <c r="J32" s="1352"/>
      <c r="K32" s="1352"/>
      <c r="L32" s="1352"/>
      <c r="M32" s="1352"/>
      <c r="N32" s="1352"/>
      <c r="O32" s="1352"/>
      <c r="P32" s="1352"/>
      <c r="Q32" s="1352"/>
      <c r="R32" s="1352"/>
      <c r="S32" s="1352"/>
      <c r="T32" s="1352"/>
      <c r="U32" s="1352"/>
      <c r="V32" s="1352"/>
      <c r="W32" s="1352"/>
      <c r="X32" s="1352"/>
      <c r="Y32" s="1352"/>
      <c r="Z32" s="1352"/>
      <c r="AA32" s="1352"/>
      <c r="AB32" s="1352"/>
      <c r="AC32" s="1352"/>
      <c r="AD32" s="1352"/>
      <c r="AE32" s="1352"/>
      <c r="AF32" s="1352"/>
      <c r="AG32" s="1352"/>
      <c r="AH32" s="1352"/>
      <c r="AI32" s="1352"/>
      <c r="AJ32" s="1352"/>
      <c r="AK32" s="1352"/>
      <c r="AL32" s="1352"/>
      <c r="AM32" s="1352"/>
      <c r="AN32" s="1352"/>
      <c r="AO32" s="1352"/>
      <c r="AP32" s="1352"/>
      <c r="AQ32" s="1352"/>
      <c r="AR32" s="1352"/>
      <c r="AS32" s="1352"/>
      <c r="AT32" s="1352"/>
      <c r="AU32" s="1352"/>
      <c r="AV32" s="1352"/>
      <c r="AW32" s="1352"/>
      <c r="AX32" s="1352"/>
      <c r="AY32" s="1352"/>
      <c r="AZ32" s="1352"/>
      <c r="BA32" s="1352"/>
      <c r="BB32" s="1352"/>
      <c r="BC32" s="1352"/>
      <c r="BD32" s="1352"/>
      <c r="BE32" s="1352"/>
      <c r="BF32" s="1352"/>
      <c r="BG32" s="1352"/>
      <c r="BH32" s="1352"/>
      <c r="BI32" s="1352"/>
      <c r="BJ32" s="1352"/>
      <c r="BK32" s="1352"/>
      <c r="BL32" s="1352"/>
      <c r="BM32" s="1352"/>
      <c r="BN32" s="1352"/>
      <c r="BO32" s="1352"/>
      <c r="BP32" s="1352"/>
      <c r="BQ32" s="1352"/>
      <c r="BR32" s="1353"/>
      <c r="BS32" s="1372" t="s">
        <v>400</v>
      </c>
      <c r="BT32" s="1373"/>
      <c r="BU32" s="1373"/>
      <c r="BV32" s="1373"/>
      <c r="BW32" s="1373"/>
      <c r="BX32" s="1373"/>
      <c r="BY32" s="1374"/>
      <c r="BZ32" s="1372" t="s">
        <v>401</v>
      </c>
      <c r="CA32" s="1373"/>
      <c r="CB32" s="1373"/>
      <c r="CC32" s="1373"/>
      <c r="CD32" s="1373"/>
      <c r="CE32" s="1373"/>
      <c r="CF32" s="1373"/>
      <c r="CG32" s="1373"/>
      <c r="CH32" s="1373"/>
      <c r="CI32" s="1373"/>
      <c r="CJ32" s="1373"/>
      <c r="CK32" s="1373"/>
      <c r="CL32" s="1373"/>
      <c r="CM32" s="1373"/>
      <c r="CN32" s="1373"/>
      <c r="CO32" s="1373"/>
      <c r="CP32" s="1373"/>
      <c r="CQ32" s="1373"/>
      <c r="CR32" s="1373"/>
      <c r="CS32" s="1374"/>
      <c r="CT32" s="1372" t="s">
        <v>402</v>
      </c>
      <c r="CU32" s="1373"/>
      <c r="CV32" s="1373"/>
      <c r="CW32" s="1373"/>
      <c r="CX32" s="1373"/>
      <c r="CY32" s="1373"/>
      <c r="CZ32" s="1373"/>
      <c r="DA32" s="1373"/>
      <c r="DB32" s="1373"/>
      <c r="DC32" s="1373"/>
      <c r="DD32" s="1373"/>
      <c r="DE32" s="1373"/>
      <c r="DF32" s="1373"/>
      <c r="DG32" s="1373"/>
      <c r="DH32" s="1373"/>
      <c r="DI32" s="1373"/>
      <c r="DJ32" s="1374"/>
      <c r="DK32" s="1372" t="s">
        <v>403</v>
      </c>
      <c r="DL32" s="1373"/>
      <c r="DM32" s="1373"/>
      <c r="DN32" s="1373"/>
      <c r="DO32" s="1373"/>
      <c r="DP32" s="1373"/>
      <c r="DQ32" s="1373"/>
      <c r="DR32" s="1373"/>
      <c r="DS32" s="1373"/>
      <c r="DT32" s="1373"/>
      <c r="DU32" s="1373"/>
      <c r="DV32" s="1373"/>
      <c r="DW32" s="1373"/>
      <c r="DX32" s="1373"/>
      <c r="DY32" s="1373"/>
      <c r="DZ32" s="1374"/>
      <c r="EA32" s="623"/>
      <c r="EB32" s="623"/>
      <c r="EC32" s="623"/>
      <c r="ED32" s="623"/>
      <c r="EE32" s="623"/>
      <c r="EF32" s="623"/>
      <c r="EG32" s="623"/>
      <c r="EH32" s="623"/>
      <c r="EI32" s="623"/>
      <c r="EJ32" s="623"/>
      <c r="EK32" s="623"/>
      <c r="EL32" s="623"/>
      <c r="EM32" s="623"/>
      <c r="EN32" s="623"/>
      <c r="EO32" s="623"/>
      <c r="EP32" s="1372" t="s">
        <v>404</v>
      </c>
      <c r="EQ32" s="1373"/>
      <c r="ER32" s="1373"/>
      <c r="ES32" s="1373"/>
      <c r="ET32" s="1373"/>
      <c r="EU32" s="1373"/>
      <c r="EV32" s="1373"/>
      <c r="EW32" s="1373"/>
      <c r="EX32" s="1373"/>
      <c r="EY32" s="1373"/>
      <c r="EZ32" s="1373"/>
      <c r="FA32" s="1373"/>
      <c r="FB32" s="1373"/>
      <c r="FC32" s="1373"/>
      <c r="FD32" s="1374"/>
      <c r="FE32" s="155"/>
      <c r="FF32" s="155"/>
      <c r="FG32" s="155"/>
      <c r="FH32" s="155"/>
      <c r="FI32" s="155"/>
      <c r="FJ32" s="155"/>
      <c r="FK32" s="155"/>
      <c r="FL32" s="155"/>
      <c r="FM32" s="155"/>
      <c r="FN32" s="155"/>
      <c r="FO32" s="155"/>
      <c r="FP32" s="155"/>
      <c r="FQ32" s="155"/>
      <c r="FR32" s="155"/>
      <c r="FS32" s="155"/>
      <c r="FT32" s="155"/>
      <c r="FU32" s="155"/>
      <c r="FV32" s="155"/>
      <c r="FW32" s="155"/>
      <c r="FX32" s="155"/>
      <c r="FY32" s="155"/>
      <c r="FZ32" s="155"/>
      <c r="GA32" s="155"/>
      <c r="GB32" s="155"/>
      <c r="GC32" s="155"/>
      <c r="GD32" s="155"/>
      <c r="GE32" s="155"/>
      <c r="GF32" s="155"/>
      <c r="GG32" s="155"/>
      <c r="GH32" s="155"/>
      <c r="GI32" s="155"/>
      <c r="GJ32" s="155"/>
      <c r="GK32" s="155"/>
      <c r="GL32" s="155"/>
      <c r="GM32" s="155"/>
    </row>
    <row r="33" spans="1:195" ht="33" customHeight="1">
      <c r="A33" s="1413" t="s">
        <v>467</v>
      </c>
      <c r="B33" s="1414"/>
      <c r="C33" s="1414"/>
      <c r="D33" s="1414"/>
      <c r="E33" s="1414"/>
      <c r="F33" s="1414"/>
      <c r="G33" s="1414"/>
      <c r="H33" s="1414"/>
      <c r="I33" s="1414"/>
      <c r="J33" s="1414"/>
      <c r="K33" s="1414"/>
      <c r="L33" s="1414"/>
      <c r="M33" s="1414"/>
      <c r="N33" s="1414"/>
      <c r="O33" s="1414"/>
      <c r="P33" s="1414"/>
      <c r="Q33" s="1414"/>
      <c r="R33" s="1414"/>
      <c r="S33" s="1414"/>
      <c r="T33" s="1414"/>
      <c r="U33" s="1414"/>
      <c r="V33" s="1414"/>
      <c r="W33" s="1414"/>
      <c r="X33" s="1414"/>
      <c r="Y33" s="1414"/>
      <c r="Z33" s="1414"/>
      <c r="AA33" s="1414"/>
      <c r="AB33" s="1414"/>
      <c r="AC33" s="1414"/>
      <c r="AD33" s="1414"/>
      <c r="AE33" s="1414"/>
      <c r="AF33" s="1414"/>
      <c r="AG33" s="1414"/>
      <c r="AH33" s="1414"/>
      <c r="AI33" s="1414"/>
      <c r="AJ33" s="1414"/>
      <c r="AK33" s="1414"/>
      <c r="AL33" s="1414"/>
      <c r="AM33" s="1414"/>
      <c r="AN33" s="1414"/>
      <c r="AO33" s="1414"/>
      <c r="AP33" s="1414"/>
      <c r="AQ33" s="1414"/>
      <c r="AR33" s="1414"/>
      <c r="AS33" s="1414"/>
      <c r="AT33" s="1414"/>
      <c r="AU33" s="1414"/>
      <c r="AV33" s="1414"/>
      <c r="AW33" s="1414"/>
      <c r="AX33" s="1414"/>
      <c r="AY33" s="1414"/>
      <c r="AZ33" s="1414"/>
      <c r="BA33" s="1414"/>
      <c r="BB33" s="1414"/>
      <c r="BC33" s="1414"/>
      <c r="BD33" s="1414"/>
      <c r="BE33" s="1414"/>
      <c r="BF33" s="1414"/>
      <c r="BG33" s="1414"/>
      <c r="BH33" s="1414"/>
      <c r="BI33" s="1414"/>
      <c r="BJ33" s="1414"/>
      <c r="BK33" s="1414"/>
      <c r="BL33" s="1414"/>
      <c r="BM33" s="1414"/>
      <c r="BN33" s="1414"/>
      <c r="BO33" s="1414"/>
      <c r="BP33" s="1414"/>
      <c r="BQ33" s="1414"/>
      <c r="BR33" s="1415"/>
      <c r="BS33" s="1363" t="s">
        <v>293</v>
      </c>
      <c r="BT33" s="1364"/>
      <c r="BU33" s="1364"/>
      <c r="BV33" s="1364"/>
      <c r="BW33" s="1364"/>
      <c r="BX33" s="1364"/>
      <c r="BY33" s="1365"/>
      <c r="BZ33" s="1366" t="str">
        <f>EP33</f>
        <v>${count_ik}</v>
      </c>
      <c r="CA33" s="1367"/>
      <c r="CB33" s="1367"/>
      <c r="CC33" s="1367"/>
      <c r="CD33" s="1367"/>
      <c r="CE33" s="1367"/>
      <c r="CF33" s="1367"/>
      <c r="CG33" s="1367"/>
      <c r="CH33" s="1367"/>
      <c r="CI33" s="1367"/>
      <c r="CJ33" s="1367"/>
      <c r="CK33" s="1367"/>
      <c r="CL33" s="1367"/>
      <c r="CM33" s="1367"/>
      <c r="CN33" s="1367"/>
      <c r="CO33" s="1367"/>
      <c r="CP33" s="1367"/>
      <c r="CQ33" s="1367"/>
      <c r="CR33" s="1367"/>
      <c r="CS33" s="1368"/>
      <c r="CT33" s="1429"/>
      <c r="CU33" s="1430"/>
      <c r="CV33" s="1430"/>
      <c r="CW33" s="1430"/>
      <c r="CX33" s="1430"/>
      <c r="CY33" s="1430"/>
      <c r="CZ33" s="1430"/>
      <c r="DA33" s="1430"/>
      <c r="DB33" s="1430"/>
      <c r="DC33" s="1430"/>
      <c r="DD33" s="1430"/>
      <c r="DE33" s="1430"/>
      <c r="DF33" s="1430"/>
      <c r="DG33" s="1430"/>
      <c r="DH33" s="1430"/>
      <c r="DI33" s="1430"/>
      <c r="DJ33" s="1431"/>
      <c r="DK33" s="1429"/>
      <c r="DL33" s="1430"/>
      <c r="DM33" s="1430"/>
      <c r="DN33" s="1430"/>
      <c r="DO33" s="1430"/>
      <c r="DP33" s="1430"/>
      <c r="DQ33" s="1430"/>
      <c r="DR33" s="1430"/>
      <c r="DS33" s="1430"/>
      <c r="DT33" s="1430"/>
      <c r="DU33" s="1430"/>
      <c r="DV33" s="1430"/>
      <c r="DW33" s="1430"/>
      <c r="DX33" s="1430"/>
      <c r="DY33" s="1430"/>
      <c r="DZ33" s="1431"/>
      <c r="EA33" s="628"/>
      <c r="EB33" s="628"/>
      <c r="EC33" s="628"/>
      <c r="ED33" s="628"/>
      <c r="EE33" s="628"/>
      <c r="EF33" s="628"/>
      <c r="EG33" s="628"/>
      <c r="EH33" s="628"/>
      <c r="EI33" s="628"/>
      <c r="EJ33" s="628"/>
      <c r="EK33" s="628"/>
      <c r="EL33" s="628"/>
      <c r="EM33" s="628"/>
      <c r="EN33" s="628"/>
      <c r="EO33" s="628"/>
      <c r="EP33" s="1422" t="str">
        <f>'Настройки УИК'!$J$6</f>
        <v>${count_ik}</v>
      </c>
      <c r="EQ33" s="1423"/>
      <c r="ER33" s="1423"/>
      <c r="ES33" s="1423"/>
      <c r="ET33" s="1423"/>
      <c r="EU33" s="1423"/>
      <c r="EV33" s="1423"/>
      <c r="EW33" s="1423"/>
      <c r="EX33" s="1423"/>
      <c r="EY33" s="1423"/>
      <c r="EZ33" s="1423"/>
      <c r="FA33" s="1423"/>
      <c r="FB33" s="1423"/>
      <c r="FC33" s="1423"/>
      <c r="FD33" s="1424"/>
      <c r="FE33" s="563" t="str">
        <f>'Настройки ТИК'!$C$55</f>
        <v>${code_doc}</v>
      </c>
      <c r="FF33" s="155">
        <v>1</v>
      </c>
      <c r="FG33" s="155" t="str">
        <f>$FF$25</f>
        <v>20--</v>
      </c>
      <c r="FH33" s="155"/>
      <c r="FI33" s="155"/>
      <c r="FJ33" s="155"/>
      <c r="FK33" s="155"/>
      <c r="FL33" s="155"/>
      <c r="FM33" s="155"/>
      <c r="FN33" s="155"/>
      <c r="FO33" s="155"/>
      <c r="FP33" s="155"/>
      <c r="FQ33" s="155"/>
      <c r="FR33" s="155"/>
      <c r="FS33" s="155"/>
      <c r="FT33" s="155"/>
      <c r="FU33" s="155"/>
      <c r="FV33" s="155"/>
      <c r="FW33" s="155"/>
      <c r="FX33" s="155"/>
      <c r="FY33" s="155"/>
      <c r="FZ33" s="155"/>
      <c r="GA33" s="155"/>
      <c r="GB33" s="155"/>
      <c r="GC33" s="155"/>
      <c r="GD33" s="155"/>
      <c r="GE33" s="155"/>
      <c r="GF33" s="155"/>
      <c r="GG33" s="155"/>
      <c r="GH33" s="155"/>
      <c r="GI33" s="155"/>
      <c r="GJ33" s="155"/>
      <c r="GK33" s="155"/>
      <c r="GL33" s="155"/>
      <c r="GM33" s="155"/>
    </row>
    <row r="34" spans="1:195" ht="33" customHeight="1">
      <c r="A34" s="1369" t="s">
        <v>468</v>
      </c>
      <c r="B34" s="1370"/>
      <c r="C34" s="1370"/>
      <c r="D34" s="1370"/>
      <c r="E34" s="1370"/>
      <c r="F34" s="1370"/>
      <c r="G34" s="1370"/>
      <c r="H34" s="1370"/>
      <c r="I34" s="1370"/>
      <c r="J34" s="1370"/>
      <c r="K34" s="1370"/>
      <c r="L34" s="1370"/>
      <c r="M34" s="1370"/>
      <c r="N34" s="1370"/>
      <c r="O34" s="1370"/>
      <c r="P34" s="1370"/>
      <c r="Q34" s="1370"/>
      <c r="R34" s="1370"/>
      <c r="S34" s="1370"/>
      <c r="T34" s="1370"/>
      <c r="U34" s="1370"/>
      <c r="V34" s="1370"/>
      <c r="W34" s="1370"/>
      <c r="X34" s="1370"/>
      <c r="Y34" s="1370"/>
      <c r="Z34" s="1370"/>
      <c r="AA34" s="1370"/>
      <c r="AB34" s="1370"/>
      <c r="AC34" s="1370"/>
      <c r="AD34" s="1370"/>
      <c r="AE34" s="1370"/>
      <c r="AF34" s="1370"/>
      <c r="AG34" s="1370"/>
      <c r="AH34" s="1370"/>
      <c r="AI34" s="1370"/>
      <c r="AJ34" s="1370"/>
      <c r="AK34" s="1370"/>
      <c r="AL34" s="1370"/>
      <c r="AM34" s="1370"/>
      <c r="AN34" s="1370"/>
      <c r="AO34" s="1370"/>
      <c r="AP34" s="1370"/>
      <c r="AQ34" s="1370"/>
      <c r="AR34" s="1370"/>
      <c r="AS34" s="1370"/>
      <c r="AT34" s="1370"/>
      <c r="AU34" s="1370"/>
      <c r="AV34" s="1370"/>
      <c r="AW34" s="1370"/>
      <c r="AX34" s="1370"/>
      <c r="AY34" s="1370"/>
      <c r="AZ34" s="1370"/>
      <c r="BA34" s="1370"/>
      <c r="BB34" s="1370"/>
      <c r="BC34" s="1370"/>
      <c r="BD34" s="1370"/>
      <c r="BE34" s="1370"/>
      <c r="BF34" s="1370"/>
      <c r="BG34" s="1370"/>
      <c r="BH34" s="1370"/>
      <c r="BI34" s="1370"/>
      <c r="BJ34" s="1370"/>
      <c r="BK34" s="1370"/>
      <c r="BL34" s="1370"/>
      <c r="BM34" s="1370"/>
      <c r="BN34" s="1370"/>
      <c r="BO34" s="1370"/>
      <c r="BP34" s="1370"/>
      <c r="BQ34" s="1370"/>
      <c r="BR34" s="1371"/>
      <c r="BS34" s="1354" t="s">
        <v>294</v>
      </c>
      <c r="BT34" s="1355"/>
      <c r="BU34" s="1355"/>
      <c r="BV34" s="1355"/>
      <c r="BW34" s="1355"/>
      <c r="BX34" s="1355"/>
      <c r="BY34" s="1356"/>
      <c r="BZ34" s="1357">
        <f>EP34</f>
        <v>1</v>
      </c>
      <c r="CA34" s="1358"/>
      <c r="CB34" s="1358"/>
      <c r="CC34" s="1358"/>
      <c r="CD34" s="1358"/>
      <c r="CE34" s="1358"/>
      <c r="CF34" s="1358"/>
      <c r="CG34" s="1358"/>
      <c r="CH34" s="1358"/>
      <c r="CI34" s="1358"/>
      <c r="CJ34" s="1358"/>
      <c r="CK34" s="1358"/>
      <c r="CL34" s="1358"/>
      <c r="CM34" s="1358"/>
      <c r="CN34" s="1358"/>
      <c r="CO34" s="1358"/>
      <c r="CP34" s="1358"/>
      <c r="CQ34" s="1358"/>
      <c r="CR34" s="1358"/>
      <c r="CS34" s="1359"/>
      <c r="CT34" s="1360"/>
      <c r="CU34" s="1361"/>
      <c r="CV34" s="1361"/>
      <c r="CW34" s="1361"/>
      <c r="CX34" s="1361"/>
      <c r="CY34" s="1361"/>
      <c r="CZ34" s="1361"/>
      <c r="DA34" s="1361"/>
      <c r="DB34" s="1361"/>
      <c r="DC34" s="1361"/>
      <c r="DD34" s="1361"/>
      <c r="DE34" s="1361"/>
      <c r="DF34" s="1361"/>
      <c r="DG34" s="1361"/>
      <c r="DH34" s="1361"/>
      <c r="DI34" s="1361"/>
      <c r="DJ34" s="1362"/>
      <c r="DK34" s="1360"/>
      <c r="DL34" s="1361"/>
      <c r="DM34" s="1361"/>
      <c r="DN34" s="1361"/>
      <c r="DO34" s="1361"/>
      <c r="DP34" s="1361"/>
      <c r="DQ34" s="1361"/>
      <c r="DR34" s="1361"/>
      <c r="DS34" s="1361"/>
      <c r="DT34" s="1361"/>
      <c r="DU34" s="1361"/>
      <c r="DV34" s="1361"/>
      <c r="DW34" s="1361"/>
      <c r="DX34" s="1361"/>
      <c r="DY34" s="1361"/>
      <c r="DZ34" s="1362"/>
      <c r="EA34" s="622"/>
      <c r="EB34" s="622"/>
      <c r="EC34" s="622"/>
      <c r="ED34" s="622"/>
      <c r="EE34" s="622"/>
      <c r="EF34" s="622"/>
      <c r="EG34" s="622"/>
      <c r="EH34" s="622"/>
      <c r="EI34" s="622"/>
      <c r="EJ34" s="622"/>
      <c r="EK34" s="622"/>
      <c r="EL34" s="622"/>
      <c r="EM34" s="622"/>
      <c r="EN34" s="622"/>
      <c r="EO34" s="622"/>
      <c r="EP34" s="1357">
        <v>1</v>
      </c>
      <c r="EQ34" s="1358"/>
      <c r="ER34" s="1358"/>
      <c r="ES34" s="1358"/>
      <c r="ET34" s="1358"/>
      <c r="EU34" s="1358"/>
      <c r="EV34" s="1358"/>
      <c r="EW34" s="1358"/>
      <c r="EX34" s="1358"/>
      <c r="EY34" s="1358"/>
      <c r="EZ34" s="1358"/>
      <c r="FA34" s="1358"/>
      <c r="FB34" s="1358"/>
      <c r="FC34" s="1358"/>
      <c r="FD34" s="1425"/>
      <c r="FE34" s="563" t="str">
        <f>'Настройки ТИК'!$C$55</f>
        <v>${code_doc}</v>
      </c>
      <c r="FF34" s="155">
        <v>1</v>
      </c>
      <c r="FG34" s="155" t="str">
        <f>$FF$25</f>
        <v>20--</v>
      </c>
      <c r="FH34" s="155"/>
      <c r="FI34" s="155"/>
      <c r="FJ34" s="155"/>
      <c r="FK34" s="155"/>
      <c r="FL34" s="155"/>
      <c r="FM34" s="155"/>
      <c r="FN34" s="155"/>
      <c r="FO34" s="155"/>
      <c r="FP34" s="155"/>
      <c r="FQ34" s="155"/>
      <c r="FR34" s="155"/>
      <c r="FS34" s="155"/>
      <c r="FT34" s="155"/>
      <c r="FU34" s="155"/>
      <c r="FV34" s="155"/>
      <c r="FW34" s="155"/>
      <c r="FX34" s="155"/>
      <c r="FY34" s="155"/>
      <c r="FZ34" s="155"/>
      <c r="GA34" s="155"/>
      <c r="GB34" s="155"/>
      <c r="GC34" s="155"/>
      <c r="GD34" s="155"/>
      <c r="GE34" s="155"/>
      <c r="GF34" s="155"/>
      <c r="GG34" s="155"/>
      <c r="GH34" s="155"/>
      <c r="GI34" s="155"/>
      <c r="GJ34" s="155"/>
      <c r="GK34" s="155"/>
      <c r="GL34" s="155"/>
      <c r="GM34" s="155"/>
    </row>
    <row r="35" spans="1:195" ht="33" customHeight="1">
      <c r="A35" s="1413" t="s">
        <v>469</v>
      </c>
      <c r="B35" s="1414"/>
      <c r="C35" s="1414"/>
      <c r="D35" s="1414"/>
      <c r="E35" s="1414"/>
      <c r="F35" s="1414"/>
      <c r="G35" s="1414"/>
      <c r="H35" s="1414"/>
      <c r="I35" s="1414"/>
      <c r="J35" s="1414"/>
      <c r="K35" s="1414"/>
      <c r="L35" s="1414"/>
      <c r="M35" s="1414"/>
      <c r="N35" s="1414"/>
      <c r="O35" s="1414"/>
      <c r="P35" s="1414"/>
      <c r="Q35" s="1414"/>
      <c r="R35" s="1414"/>
      <c r="S35" s="1414"/>
      <c r="T35" s="1414"/>
      <c r="U35" s="1414"/>
      <c r="V35" s="1414"/>
      <c r="W35" s="1414"/>
      <c r="X35" s="1414"/>
      <c r="Y35" s="1414"/>
      <c r="Z35" s="1414"/>
      <c r="AA35" s="1414"/>
      <c r="AB35" s="1414"/>
      <c r="AC35" s="1414"/>
      <c r="AD35" s="1414"/>
      <c r="AE35" s="1414"/>
      <c r="AF35" s="1414"/>
      <c r="AG35" s="1414"/>
      <c r="AH35" s="1414"/>
      <c r="AI35" s="1414"/>
      <c r="AJ35" s="1414"/>
      <c r="AK35" s="1414"/>
      <c r="AL35" s="1414"/>
      <c r="AM35" s="1414"/>
      <c r="AN35" s="1414"/>
      <c r="AO35" s="1414"/>
      <c r="AP35" s="1414"/>
      <c r="AQ35" s="1414"/>
      <c r="AR35" s="1414"/>
      <c r="AS35" s="1414"/>
      <c r="AT35" s="1414"/>
      <c r="AU35" s="1414"/>
      <c r="AV35" s="1414"/>
      <c r="AW35" s="1414"/>
      <c r="AX35" s="1414"/>
      <c r="AY35" s="1414"/>
      <c r="AZ35" s="1414"/>
      <c r="BA35" s="1414"/>
      <c r="BB35" s="1414"/>
      <c r="BC35" s="1414"/>
      <c r="BD35" s="1414"/>
      <c r="BE35" s="1414"/>
      <c r="BF35" s="1414"/>
      <c r="BG35" s="1414"/>
      <c r="BH35" s="1414"/>
      <c r="BI35" s="1414"/>
      <c r="BJ35" s="1414"/>
      <c r="BK35" s="1414"/>
      <c r="BL35" s="1414"/>
      <c r="BM35" s="1414"/>
      <c r="BN35" s="1414"/>
      <c r="BO35" s="1414"/>
      <c r="BP35" s="1414"/>
      <c r="BQ35" s="1414"/>
      <c r="BR35" s="1415"/>
      <c r="BS35" s="1354" t="s">
        <v>295</v>
      </c>
      <c r="BT35" s="1355"/>
      <c r="BU35" s="1355"/>
      <c r="BV35" s="1355"/>
      <c r="BW35" s="1355"/>
      <c r="BX35" s="1355"/>
      <c r="BY35" s="1356"/>
      <c r="BZ35" s="1357" t="e">
        <f ca="1">EP35</f>
        <v>#VALUE!</v>
      </c>
      <c r="CA35" s="1358"/>
      <c r="CB35" s="1358"/>
      <c r="CC35" s="1358"/>
      <c r="CD35" s="1358"/>
      <c r="CE35" s="1358"/>
      <c r="CF35" s="1358"/>
      <c r="CG35" s="1358"/>
      <c r="CH35" s="1358"/>
      <c r="CI35" s="1358"/>
      <c r="CJ35" s="1358"/>
      <c r="CK35" s="1358"/>
      <c r="CL35" s="1358"/>
      <c r="CM35" s="1358"/>
      <c r="CN35" s="1358"/>
      <c r="CO35" s="1358"/>
      <c r="CP35" s="1358"/>
      <c r="CQ35" s="1358"/>
      <c r="CR35" s="1358"/>
      <c r="CS35" s="1359"/>
      <c r="CT35" s="1360"/>
      <c r="CU35" s="1361"/>
      <c r="CV35" s="1361"/>
      <c r="CW35" s="1361"/>
      <c r="CX35" s="1361"/>
      <c r="CY35" s="1361"/>
      <c r="CZ35" s="1361"/>
      <c r="DA35" s="1361"/>
      <c r="DB35" s="1361"/>
      <c r="DC35" s="1361"/>
      <c r="DD35" s="1361"/>
      <c r="DE35" s="1361"/>
      <c r="DF35" s="1361"/>
      <c r="DG35" s="1361"/>
      <c r="DH35" s="1361"/>
      <c r="DI35" s="1361"/>
      <c r="DJ35" s="1362"/>
      <c r="DK35" s="1360"/>
      <c r="DL35" s="1361"/>
      <c r="DM35" s="1361"/>
      <c r="DN35" s="1361"/>
      <c r="DO35" s="1361"/>
      <c r="DP35" s="1361"/>
      <c r="DQ35" s="1361"/>
      <c r="DR35" s="1361"/>
      <c r="DS35" s="1361"/>
      <c r="DT35" s="1361"/>
      <c r="DU35" s="1361"/>
      <c r="DV35" s="1361"/>
      <c r="DW35" s="1361"/>
      <c r="DX35" s="1361"/>
      <c r="DY35" s="1361"/>
      <c r="DZ35" s="1362"/>
      <c r="EA35" s="622"/>
      <c r="EB35" s="622"/>
      <c r="EC35" s="622"/>
      <c r="ED35" s="622"/>
      <c r="EE35" s="622"/>
      <c r="EF35" s="622"/>
      <c r="EG35" s="622"/>
      <c r="EH35" s="622"/>
      <c r="EI35" s="622"/>
      <c r="EJ35" s="622"/>
      <c r="EK35" s="622"/>
      <c r="EL35" s="622"/>
      <c r="EM35" s="622"/>
      <c r="EN35" s="622"/>
      <c r="EO35" s="622"/>
      <c r="EP35" s="1357" t="e">
        <f ca="1">'Расчётная Ведомость'!$AA$38</f>
        <v>#VALUE!</v>
      </c>
      <c r="EQ35" s="1358"/>
      <c r="ER35" s="1358"/>
      <c r="ES35" s="1358"/>
      <c r="ET35" s="1358"/>
      <c r="EU35" s="1358"/>
      <c r="EV35" s="1358"/>
      <c r="EW35" s="1358"/>
      <c r="EX35" s="1358"/>
      <c r="EY35" s="1358"/>
      <c r="EZ35" s="1358"/>
      <c r="FA35" s="1358"/>
      <c r="FB35" s="1358"/>
      <c r="FC35" s="1358"/>
      <c r="FD35" s="1425"/>
      <c r="FE35" s="563" t="str">
        <f>'Настройки ТИК'!$C$55</f>
        <v>${code_doc}</v>
      </c>
      <c r="FF35" s="155">
        <v>1</v>
      </c>
      <c r="FG35" s="155" t="str">
        <f>$FF$25</f>
        <v>20--</v>
      </c>
      <c r="FH35" s="155"/>
      <c r="FI35" s="155"/>
      <c r="FJ35" s="155"/>
      <c r="FK35" s="155"/>
      <c r="FL35" s="155"/>
      <c r="FM35" s="155"/>
      <c r="FN35" s="155"/>
      <c r="FO35" s="155"/>
      <c r="FP35" s="155"/>
      <c r="FQ35" s="155"/>
      <c r="FR35" s="155"/>
      <c r="FS35" s="155"/>
      <c r="FT35" s="155"/>
      <c r="FU35" s="155"/>
      <c r="FV35" s="155"/>
      <c r="FW35" s="155"/>
      <c r="FX35" s="155"/>
      <c r="FY35" s="155"/>
      <c r="FZ35" s="155"/>
      <c r="GA35" s="155"/>
      <c r="GB35" s="155"/>
      <c r="GC35" s="155"/>
      <c r="GD35" s="155"/>
      <c r="GE35" s="155"/>
      <c r="GF35" s="155"/>
      <c r="GG35" s="155"/>
      <c r="GH35" s="155"/>
      <c r="GI35" s="155"/>
      <c r="GJ35" s="155"/>
      <c r="GK35" s="155"/>
      <c r="GL35" s="155"/>
      <c r="GM35" s="155"/>
    </row>
    <row r="36" spans="1:195" ht="18.75" customHeight="1">
      <c r="A36" s="1440" t="s">
        <v>263</v>
      </c>
      <c r="B36" s="1441"/>
      <c r="C36" s="1441"/>
      <c r="D36" s="1441"/>
      <c r="E36" s="1441"/>
      <c r="F36" s="1441"/>
      <c r="G36" s="1441"/>
      <c r="H36" s="1441"/>
      <c r="I36" s="1441"/>
      <c r="J36" s="1441"/>
      <c r="K36" s="1441"/>
      <c r="L36" s="1441"/>
      <c r="M36" s="1441"/>
      <c r="N36" s="1441"/>
      <c r="O36" s="1441"/>
      <c r="P36" s="1441"/>
      <c r="Q36" s="1441"/>
      <c r="R36" s="1441"/>
      <c r="S36" s="1441"/>
      <c r="T36" s="1441"/>
      <c r="U36" s="1441"/>
      <c r="V36" s="1441"/>
      <c r="W36" s="1441"/>
      <c r="X36" s="1441"/>
      <c r="Y36" s="1441"/>
      <c r="Z36" s="1441"/>
      <c r="AA36" s="1441"/>
      <c r="AB36" s="1441"/>
      <c r="AC36" s="1441"/>
      <c r="AD36" s="1441"/>
      <c r="AE36" s="1441"/>
      <c r="AF36" s="1441"/>
      <c r="AG36" s="1441"/>
      <c r="AH36" s="1441"/>
      <c r="AI36" s="1441"/>
      <c r="AJ36" s="1441"/>
      <c r="AK36" s="1441"/>
      <c r="AL36" s="1441"/>
      <c r="AM36" s="1441"/>
      <c r="AN36" s="1441"/>
      <c r="AO36" s="1441"/>
      <c r="AP36" s="1441"/>
      <c r="AQ36" s="1441"/>
      <c r="AR36" s="1441"/>
      <c r="AS36" s="1441"/>
      <c r="AT36" s="1441"/>
      <c r="AU36" s="1441"/>
      <c r="AV36" s="1441"/>
      <c r="AW36" s="1441"/>
      <c r="AX36" s="1441"/>
      <c r="AY36" s="1441"/>
      <c r="AZ36" s="1441"/>
      <c r="BA36" s="1441"/>
      <c r="BB36" s="1441"/>
      <c r="BC36" s="1441"/>
      <c r="BD36" s="1441"/>
      <c r="BE36" s="1441"/>
      <c r="BF36" s="1441"/>
      <c r="BG36" s="1441"/>
      <c r="BH36" s="1441"/>
      <c r="BI36" s="1441"/>
      <c r="BJ36" s="1441"/>
      <c r="BK36" s="1441"/>
      <c r="BL36" s="1441"/>
      <c r="BM36" s="1441"/>
      <c r="BN36" s="1441"/>
      <c r="BO36" s="1441"/>
      <c r="BP36" s="1441"/>
      <c r="BQ36" s="1441"/>
      <c r="BR36" s="1442"/>
      <c r="BS36" s="1434" t="s">
        <v>296</v>
      </c>
      <c r="BT36" s="1435"/>
      <c r="BU36" s="1435"/>
      <c r="BV36" s="1435"/>
      <c r="BW36" s="1435"/>
      <c r="BX36" s="1435"/>
      <c r="BY36" s="1436"/>
      <c r="BZ36" s="1416"/>
      <c r="CA36" s="1417"/>
      <c r="CB36" s="1417"/>
      <c r="CC36" s="1417"/>
      <c r="CD36" s="1417"/>
      <c r="CE36" s="1417"/>
      <c r="CF36" s="1417"/>
      <c r="CG36" s="1417"/>
      <c r="CH36" s="1417"/>
      <c r="CI36" s="1417"/>
      <c r="CJ36" s="1417"/>
      <c r="CK36" s="1417"/>
      <c r="CL36" s="1417"/>
      <c r="CM36" s="1417"/>
      <c r="CN36" s="1417"/>
      <c r="CO36" s="1417"/>
      <c r="CP36" s="1417"/>
      <c r="CQ36" s="1417"/>
      <c r="CR36" s="1417"/>
      <c r="CS36" s="1418"/>
      <c r="CT36" s="1416"/>
      <c r="CU36" s="1417"/>
      <c r="CV36" s="1417"/>
      <c r="CW36" s="1417"/>
      <c r="CX36" s="1417"/>
      <c r="CY36" s="1417"/>
      <c r="CZ36" s="1417"/>
      <c r="DA36" s="1417"/>
      <c r="DB36" s="1417"/>
      <c r="DC36" s="1417"/>
      <c r="DD36" s="1417"/>
      <c r="DE36" s="1417"/>
      <c r="DF36" s="1417"/>
      <c r="DG36" s="1417"/>
      <c r="DH36" s="1417"/>
      <c r="DI36" s="1417"/>
      <c r="DJ36" s="1418"/>
      <c r="DK36" s="1416"/>
      <c r="DL36" s="1417"/>
      <c r="DM36" s="1417"/>
      <c r="DN36" s="1417"/>
      <c r="DO36" s="1417"/>
      <c r="DP36" s="1417"/>
      <c r="DQ36" s="1417"/>
      <c r="DR36" s="1417"/>
      <c r="DS36" s="1417"/>
      <c r="DT36" s="1417"/>
      <c r="DU36" s="1417"/>
      <c r="DV36" s="1417"/>
      <c r="DW36" s="1417"/>
      <c r="DX36" s="1417"/>
      <c r="DY36" s="1417"/>
      <c r="DZ36" s="1418"/>
      <c r="EA36" s="626"/>
      <c r="EB36" s="626"/>
      <c r="EC36" s="626"/>
      <c r="ED36" s="626"/>
      <c r="EE36" s="626"/>
      <c r="EF36" s="626"/>
      <c r="EG36" s="626"/>
      <c r="EH36" s="626"/>
      <c r="EI36" s="626"/>
      <c r="EJ36" s="626"/>
      <c r="EK36" s="626"/>
      <c r="EL36" s="626"/>
      <c r="EM36" s="626"/>
      <c r="EN36" s="626"/>
      <c r="EO36" s="626"/>
      <c r="EP36" s="1416"/>
      <c r="EQ36" s="1417"/>
      <c r="ER36" s="1417"/>
      <c r="ES36" s="1417"/>
      <c r="ET36" s="1417"/>
      <c r="EU36" s="1417"/>
      <c r="EV36" s="1417"/>
      <c r="EW36" s="1417"/>
      <c r="EX36" s="1417"/>
      <c r="EY36" s="1417"/>
      <c r="EZ36" s="1417"/>
      <c r="FA36" s="1417"/>
      <c r="FB36" s="1417"/>
      <c r="FC36" s="1417"/>
      <c r="FD36" s="1432"/>
      <c r="FE36" s="155"/>
      <c r="FF36" s="155"/>
      <c r="FG36" s="155"/>
      <c r="FH36" s="155"/>
      <c r="FI36" s="155"/>
      <c r="FJ36" s="155"/>
      <c r="FK36" s="155"/>
      <c r="FL36" s="155"/>
      <c r="FM36" s="155"/>
      <c r="FN36" s="155"/>
      <c r="FO36" s="155"/>
      <c r="FP36" s="155"/>
      <c r="FQ36" s="155"/>
      <c r="FR36" s="155"/>
      <c r="FS36" s="155"/>
      <c r="FT36" s="155"/>
      <c r="FU36" s="155"/>
      <c r="FV36" s="155"/>
      <c r="FW36" s="155"/>
      <c r="FX36" s="155"/>
      <c r="FY36" s="155"/>
      <c r="FZ36" s="155"/>
      <c r="GA36" s="155"/>
      <c r="GB36" s="155"/>
      <c r="GC36" s="155"/>
      <c r="GD36" s="155"/>
      <c r="GE36" s="155"/>
      <c r="GF36" s="155"/>
      <c r="GG36" s="155"/>
      <c r="GH36" s="155"/>
      <c r="GI36" s="155"/>
      <c r="GJ36" s="155"/>
      <c r="GK36" s="155"/>
      <c r="GL36" s="155"/>
      <c r="GM36" s="155"/>
    </row>
    <row r="37" spans="1:195" ht="18" customHeight="1">
      <c r="A37" s="1426" t="s">
        <v>297</v>
      </c>
      <c r="B37" s="1427"/>
      <c r="C37" s="1427"/>
      <c r="D37" s="1427"/>
      <c r="E37" s="1427"/>
      <c r="F37" s="1427"/>
      <c r="G37" s="1427"/>
      <c r="H37" s="1427"/>
      <c r="I37" s="1427"/>
      <c r="J37" s="1427"/>
      <c r="K37" s="1427"/>
      <c r="L37" s="1427"/>
      <c r="M37" s="1427"/>
      <c r="N37" s="1427"/>
      <c r="O37" s="1427"/>
      <c r="P37" s="1427"/>
      <c r="Q37" s="1427"/>
      <c r="R37" s="1427"/>
      <c r="S37" s="1427"/>
      <c r="T37" s="1427"/>
      <c r="U37" s="1427"/>
      <c r="V37" s="1427"/>
      <c r="W37" s="1427"/>
      <c r="X37" s="1427"/>
      <c r="Y37" s="1427"/>
      <c r="Z37" s="1427"/>
      <c r="AA37" s="1427"/>
      <c r="AB37" s="1427"/>
      <c r="AC37" s="1427"/>
      <c r="AD37" s="1427"/>
      <c r="AE37" s="1427"/>
      <c r="AF37" s="1427"/>
      <c r="AG37" s="1427"/>
      <c r="AH37" s="1427"/>
      <c r="AI37" s="1427"/>
      <c r="AJ37" s="1427"/>
      <c r="AK37" s="1427"/>
      <c r="AL37" s="1427"/>
      <c r="AM37" s="1427"/>
      <c r="AN37" s="1427"/>
      <c r="AO37" s="1427"/>
      <c r="AP37" s="1427"/>
      <c r="AQ37" s="1427"/>
      <c r="AR37" s="1427"/>
      <c r="AS37" s="1427"/>
      <c r="AT37" s="1427"/>
      <c r="AU37" s="1427"/>
      <c r="AV37" s="1427"/>
      <c r="AW37" s="1427"/>
      <c r="AX37" s="1427"/>
      <c r="AY37" s="1427"/>
      <c r="AZ37" s="1427"/>
      <c r="BA37" s="1427"/>
      <c r="BB37" s="1427"/>
      <c r="BC37" s="1427"/>
      <c r="BD37" s="1427"/>
      <c r="BE37" s="1427"/>
      <c r="BF37" s="1427"/>
      <c r="BG37" s="1427"/>
      <c r="BH37" s="1427"/>
      <c r="BI37" s="1427"/>
      <c r="BJ37" s="1427"/>
      <c r="BK37" s="1427"/>
      <c r="BL37" s="1427"/>
      <c r="BM37" s="1427"/>
      <c r="BN37" s="1427"/>
      <c r="BO37" s="1427"/>
      <c r="BP37" s="1427"/>
      <c r="BQ37" s="1427"/>
      <c r="BR37" s="1428"/>
      <c r="BS37" s="1437"/>
      <c r="BT37" s="1438"/>
      <c r="BU37" s="1438"/>
      <c r="BV37" s="1438"/>
      <c r="BW37" s="1438"/>
      <c r="BX37" s="1438"/>
      <c r="BY37" s="1439"/>
      <c r="BZ37" s="1419"/>
      <c r="CA37" s="1420"/>
      <c r="CB37" s="1420"/>
      <c r="CC37" s="1420"/>
      <c r="CD37" s="1420"/>
      <c r="CE37" s="1420"/>
      <c r="CF37" s="1420"/>
      <c r="CG37" s="1420"/>
      <c r="CH37" s="1420"/>
      <c r="CI37" s="1420"/>
      <c r="CJ37" s="1420"/>
      <c r="CK37" s="1420"/>
      <c r="CL37" s="1420"/>
      <c r="CM37" s="1420"/>
      <c r="CN37" s="1420"/>
      <c r="CO37" s="1420"/>
      <c r="CP37" s="1420"/>
      <c r="CQ37" s="1420"/>
      <c r="CR37" s="1420"/>
      <c r="CS37" s="1421"/>
      <c r="CT37" s="1419"/>
      <c r="CU37" s="1420"/>
      <c r="CV37" s="1420"/>
      <c r="CW37" s="1420"/>
      <c r="CX37" s="1420"/>
      <c r="CY37" s="1420"/>
      <c r="CZ37" s="1420"/>
      <c r="DA37" s="1420"/>
      <c r="DB37" s="1420"/>
      <c r="DC37" s="1420"/>
      <c r="DD37" s="1420"/>
      <c r="DE37" s="1420"/>
      <c r="DF37" s="1420"/>
      <c r="DG37" s="1420"/>
      <c r="DH37" s="1420"/>
      <c r="DI37" s="1420"/>
      <c r="DJ37" s="1421"/>
      <c r="DK37" s="1419"/>
      <c r="DL37" s="1420"/>
      <c r="DM37" s="1420"/>
      <c r="DN37" s="1420"/>
      <c r="DO37" s="1420"/>
      <c r="DP37" s="1420"/>
      <c r="DQ37" s="1420"/>
      <c r="DR37" s="1420"/>
      <c r="DS37" s="1420"/>
      <c r="DT37" s="1420"/>
      <c r="DU37" s="1420"/>
      <c r="DV37" s="1420"/>
      <c r="DW37" s="1420"/>
      <c r="DX37" s="1420"/>
      <c r="DY37" s="1420"/>
      <c r="DZ37" s="1421"/>
      <c r="EA37" s="627"/>
      <c r="EB37" s="627"/>
      <c r="EC37" s="627"/>
      <c r="ED37" s="627"/>
      <c r="EE37" s="627"/>
      <c r="EF37" s="627"/>
      <c r="EG37" s="627"/>
      <c r="EH37" s="627"/>
      <c r="EI37" s="627"/>
      <c r="EJ37" s="627"/>
      <c r="EK37" s="627"/>
      <c r="EL37" s="627"/>
      <c r="EM37" s="627"/>
      <c r="EN37" s="627"/>
      <c r="EO37" s="627"/>
      <c r="EP37" s="1419"/>
      <c r="EQ37" s="1420"/>
      <c r="ER37" s="1420"/>
      <c r="ES37" s="1420"/>
      <c r="ET37" s="1420"/>
      <c r="EU37" s="1420"/>
      <c r="EV37" s="1420"/>
      <c r="EW37" s="1420"/>
      <c r="EX37" s="1420"/>
      <c r="EY37" s="1420"/>
      <c r="EZ37" s="1420"/>
      <c r="FA37" s="1420"/>
      <c r="FB37" s="1420"/>
      <c r="FC37" s="1420"/>
      <c r="FD37" s="1433"/>
      <c r="FE37" s="155"/>
      <c r="FF37" s="155"/>
      <c r="FG37" s="155"/>
      <c r="FH37" s="155"/>
      <c r="FI37" s="155"/>
      <c r="FJ37" s="155"/>
      <c r="FK37" s="155"/>
      <c r="FL37" s="155"/>
      <c r="FM37" s="155"/>
      <c r="FN37" s="155"/>
      <c r="FO37" s="155"/>
      <c r="FP37" s="155"/>
      <c r="FQ37" s="155"/>
      <c r="FR37" s="155"/>
      <c r="FS37" s="155"/>
      <c r="FT37" s="155"/>
      <c r="FU37" s="155"/>
      <c r="FV37" s="155"/>
      <c r="FW37" s="155"/>
      <c r="FX37" s="155"/>
      <c r="FY37" s="155"/>
      <c r="FZ37" s="155"/>
      <c r="GA37" s="155"/>
      <c r="GB37" s="155"/>
      <c r="GC37" s="155"/>
      <c r="GD37" s="155"/>
      <c r="GE37" s="155"/>
      <c r="GF37" s="155"/>
      <c r="GG37" s="155"/>
      <c r="GH37" s="155"/>
      <c r="GI37" s="155"/>
      <c r="GJ37" s="155"/>
      <c r="GK37" s="155"/>
      <c r="GL37" s="155"/>
      <c r="GM37" s="155"/>
    </row>
    <row r="38" spans="1:195" ht="31.5" customHeight="1">
      <c r="A38" s="1413" t="s">
        <v>432</v>
      </c>
      <c r="B38" s="1414"/>
      <c r="C38" s="1414"/>
      <c r="D38" s="1414"/>
      <c r="E38" s="1414"/>
      <c r="F38" s="1414"/>
      <c r="G38" s="1414"/>
      <c r="H38" s="1414"/>
      <c r="I38" s="1414"/>
      <c r="J38" s="1414"/>
      <c r="K38" s="1414"/>
      <c r="L38" s="1414"/>
      <c r="M38" s="1414"/>
      <c r="N38" s="1414"/>
      <c r="O38" s="1414"/>
      <c r="P38" s="1414"/>
      <c r="Q38" s="1414"/>
      <c r="R38" s="1414"/>
      <c r="S38" s="1414"/>
      <c r="T38" s="1414"/>
      <c r="U38" s="1414"/>
      <c r="V38" s="1414"/>
      <c r="W38" s="1414"/>
      <c r="X38" s="1414"/>
      <c r="Y38" s="1414"/>
      <c r="Z38" s="1414"/>
      <c r="AA38" s="1414"/>
      <c r="AB38" s="1414"/>
      <c r="AC38" s="1414"/>
      <c r="AD38" s="1414"/>
      <c r="AE38" s="1414"/>
      <c r="AF38" s="1414"/>
      <c r="AG38" s="1414"/>
      <c r="AH38" s="1414"/>
      <c r="AI38" s="1414"/>
      <c r="AJ38" s="1414"/>
      <c r="AK38" s="1414"/>
      <c r="AL38" s="1414"/>
      <c r="AM38" s="1414"/>
      <c r="AN38" s="1414"/>
      <c r="AO38" s="1414"/>
      <c r="AP38" s="1414"/>
      <c r="AQ38" s="1414"/>
      <c r="AR38" s="1414"/>
      <c r="AS38" s="1414"/>
      <c r="AT38" s="1414"/>
      <c r="AU38" s="1414"/>
      <c r="AV38" s="1414"/>
      <c r="AW38" s="1414"/>
      <c r="AX38" s="1414"/>
      <c r="AY38" s="1414"/>
      <c r="AZ38" s="1414"/>
      <c r="BA38" s="1414"/>
      <c r="BB38" s="1414"/>
      <c r="BC38" s="1414"/>
      <c r="BD38" s="1414"/>
      <c r="BE38" s="1414"/>
      <c r="BF38" s="1414"/>
      <c r="BG38" s="1414"/>
      <c r="BH38" s="1414"/>
      <c r="BI38" s="1414"/>
      <c r="BJ38" s="1414"/>
      <c r="BK38" s="1414"/>
      <c r="BL38" s="1414"/>
      <c r="BM38" s="1414"/>
      <c r="BN38" s="1414"/>
      <c r="BO38" s="1414"/>
      <c r="BP38" s="1414"/>
      <c r="BQ38" s="1414"/>
      <c r="BR38" s="1415"/>
      <c r="BS38" s="1354" t="s">
        <v>298</v>
      </c>
      <c r="BT38" s="1355"/>
      <c r="BU38" s="1355"/>
      <c r="BV38" s="1355"/>
      <c r="BW38" s="1355"/>
      <c r="BX38" s="1355"/>
      <c r="BY38" s="1356"/>
      <c r="BZ38" s="1357" t="e">
        <f ca="1">EP38</f>
        <v>#VALUE!</v>
      </c>
      <c r="CA38" s="1358"/>
      <c r="CB38" s="1358"/>
      <c r="CC38" s="1358"/>
      <c r="CD38" s="1358"/>
      <c r="CE38" s="1358"/>
      <c r="CF38" s="1358"/>
      <c r="CG38" s="1358"/>
      <c r="CH38" s="1358"/>
      <c r="CI38" s="1358"/>
      <c r="CJ38" s="1358"/>
      <c r="CK38" s="1358"/>
      <c r="CL38" s="1358"/>
      <c r="CM38" s="1358"/>
      <c r="CN38" s="1358"/>
      <c r="CO38" s="1358"/>
      <c r="CP38" s="1358"/>
      <c r="CQ38" s="1358"/>
      <c r="CR38" s="1358"/>
      <c r="CS38" s="1359"/>
      <c r="CT38" s="1360"/>
      <c r="CU38" s="1361"/>
      <c r="CV38" s="1361"/>
      <c r="CW38" s="1361"/>
      <c r="CX38" s="1361"/>
      <c r="CY38" s="1361"/>
      <c r="CZ38" s="1361"/>
      <c r="DA38" s="1361"/>
      <c r="DB38" s="1361"/>
      <c r="DC38" s="1361"/>
      <c r="DD38" s="1361"/>
      <c r="DE38" s="1361"/>
      <c r="DF38" s="1361"/>
      <c r="DG38" s="1361"/>
      <c r="DH38" s="1361"/>
      <c r="DI38" s="1361"/>
      <c r="DJ38" s="1362"/>
      <c r="DK38" s="1360"/>
      <c r="DL38" s="1361"/>
      <c r="DM38" s="1361"/>
      <c r="DN38" s="1361"/>
      <c r="DO38" s="1361"/>
      <c r="DP38" s="1361"/>
      <c r="DQ38" s="1361"/>
      <c r="DR38" s="1361"/>
      <c r="DS38" s="1361"/>
      <c r="DT38" s="1361"/>
      <c r="DU38" s="1361"/>
      <c r="DV38" s="1361"/>
      <c r="DW38" s="1361"/>
      <c r="DX38" s="1361"/>
      <c r="DY38" s="1361"/>
      <c r="DZ38" s="1362"/>
      <c r="EA38" s="622"/>
      <c r="EB38" s="622"/>
      <c r="EC38" s="622"/>
      <c r="ED38" s="622"/>
      <c r="EE38" s="622"/>
      <c r="EF38" s="622"/>
      <c r="EG38" s="622"/>
      <c r="EH38" s="622"/>
      <c r="EI38" s="622"/>
      <c r="EJ38" s="622"/>
      <c r="EK38" s="622"/>
      <c r="EL38" s="622"/>
      <c r="EM38" s="622"/>
      <c r="EN38" s="622"/>
      <c r="EO38" s="622"/>
      <c r="EP38" s="1357" t="e">
        <f ca="1">'Расчётная Ведомость'!$AA$39</f>
        <v>#VALUE!</v>
      </c>
      <c r="EQ38" s="1358"/>
      <c r="ER38" s="1358"/>
      <c r="ES38" s="1358"/>
      <c r="ET38" s="1358"/>
      <c r="EU38" s="1358"/>
      <c r="EV38" s="1358"/>
      <c r="EW38" s="1358"/>
      <c r="EX38" s="1358"/>
      <c r="EY38" s="1358"/>
      <c r="EZ38" s="1358"/>
      <c r="FA38" s="1358"/>
      <c r="FB38" s="1358"/>
      <c r="FC38" s="1358"/>
      <c r="FD38" s="1425"/>
      <c r="FE38" s="563" t="str">
        <f>'Настройки ТИК'!$C$55</f>
        <v>${code_doc}</v>
      </c>
      <c r="FF38" s="155">
        <v>1</v>
      </c>
      <c r="FG38" s="155" t="str">
        <f>$FF$25</f>
        <v>20--</v>
      </c>
      <c r="FH38" s="155"/>
      <c r="FI38" s="155"/>
      <c r="FJ38" s="155"/>
      <c r="FK38" s="155"/>
      <c r="FL38" s="155"/>
      <c r="FM38" s="155"/>
      <c r="FN38" s="155"/>
      <c r="FO38" s="155"/>
      <c r="FP38" s="155"/>
      <c r="FQ38" s="155"/>
      <c r="FR38" s="155"/>
      <c r="FS38" s="155"/>
      <c r="FT38" s="155"/>
      <c r="FU38" s="155"/>
      <c r="FV38" s="155"/>
      <c r="FW38" s="155"/>
      <c r="FX38" s="155"/>
      <c r="FY38" s="155"/>
      <c r="FZ38" s="155"/>
      <c r="GA38" s="155"/>
      <c r="GB38" s="155"/>
      <c r="GC38" s="155"/>
      <c r="GD38" s="155"/>
      <c r="GE38" s="155"/>
      <c r="GF38" s="155"/>
      <c r="GG38" s="155"/>
      <c r="GH38" s="155"/>
      <c r="GI38" s="155"/>
      <c r="GJ38" s="155"/>
      <c r="GK38" s="155"/>
      <c r="GL38" s="155"/>
      <c r="GM38" s="155"/>
    </row>
    <row r="39" spans="1:195" ht="31.5" customHeight="1">
      <c r="A39" s="1413" t="s">
        <v>299</v>
      </c>
      <c r="B39" s="1414"/>
      <c r="C39" s="1414"/>
      <c r="D39" s="1414"/>
      <c r="E39" s="1414"/>
      <c r="F39" s="1414"/>
      <c r="G39" s="1414"/>
      <c r="H39" s="1414"/>
      <c r="I39" s="1414"/>
      <c r="J39" s="1414"/>
      <c r="K39" s="1414"/>
      <c r="L39" s="1414"/>
      <c r="M39" s="1414"/>
      <c r="N39" s="1414"/>
      <c r="O39" s="1414"/>
      <c r="P39" s="1414"/>
      <c r="Q39" s="1414"/>
      <c r="R39" s="1414"/>
      <c r="S39" s="1414"/>
      <c r="T39" s="1414"/>
      <c r="U39" s="1414"/>
      <c r="V39" s="1414"/>
      <c r="W39" s="1414"/>
      <c r="X39" s="1414"/>
      <c r="Y39" s="1414"/>
      <c r="Z39" s="1414"/>
      <c r="AA39" s="1414"/>
      <c r="AB39" s="1414"/>
      <c r="AC39" s="1414"/>
      <c r="AD39" s="1414"/>
      <c r="AE39" s="1414"/>
      <c r="AF39" s="1414"/>
      <c r="AG39" s="1414"/>
      <c r="AH39" s="1414"/>
      <c r="AI39" s="1414"/>
      <c r="AJ39" s="1414"/>
      <c r="AK39" s="1414"/>
      <c r="AL39" s="1414"/>
      <c r="AM39" s="1414"/>
      <c r="AN39" s="1414"/>
      <c r="AO39" s="1414"/>
      <c r="AP39" s="1414"/>
      <c r="AQ39" s="1414"/>
      <c r="AR39" s="1414"/>
      <c r="AS39" s="1414"/>
      <c r="AT39" s="1414"/>
      <c r="AU39" s="1414"/>
      <c r="AV39" s="1414"/>
      <c r="AW39" s="1414"/>
      <c r="AX39" s="1414"/>
      <c r="AY39" s="1414"/>
      <c r="AZ39" s="1414"/>
      <c r="BA39" s="1414"/>
      <c r="BB39" s="1414"/>
      <c r="BC39" s="1414"/>
      <c r="BD39" s="1414"/>
      <c r="BE39" s="1414"/>
      <c r="BF39" s="1414"/>
      <c r="BG39" s="1414"/>
      <c r="BH39" s="1414"/>
      <c r="BI39" s="1414"/>
      <c r="BJ39" s="1414"/>
      <c r="BK39" s="1414"/>
      <c r="BL39" s="1414"/>
      <c r="BM39" s="1414"/>
      <c r="BN39" s="1414"/>
      <c r="BO39" s="1414"/>
      <c r="BP39" s="1414"/>
      <c r="BQ39" s="1414"/>
      <c r="BR39" s="1415"/>
      <c r="BS39" s="1354" t="s">
        <v>300</v>
      </c>
      <c r="BT39" s="1355"/>
      <c r="BU39" s="1355"/>
      <c r="BV39" s="1355"/>
      <c r="BW39" s="1355"/>
      <c r="BX39" s="1355"/>
      <c r="BY39" s="1356"/>
      <c r="BZ39" s="1357" t="e">
        <f ca="1">EP39</f>
        <v>#VALUE!</v>
      </c>
      <c r="CA39" s="1358"/>
      <c r="CB39" s="1358"/>
      <c r="CC39" s="1358"/>
      <c r="CD39" s="1358"/>
      <c r="CE39" s="1358"/>
      <c r="CF39" s="1358"/>
      <c r="CG39" s="1358"/>
      <c r="CH39" s="1358"/>
      <c r="CI39" s="1358"/>
      <c r="CJ39" s="1358"/>
      <c r="CK39" s="1358"/>
      <c r="CL39" s="1358"/>
      <c r="CM39" s="1358"/>
      <c r="CN39" s="1358"/>
      <c r="CO39" s="1358"/>
      <c r="CP39" s="1358"/>
      <c r="CQ39" s="1358"/>
      <c r="CR39" s="1358"/>
      <c r="CS39" s="1359"/>
      <c r="CT39" s="1360"/>
      <c r="CU39" s="1361"/>
      <c r="CV39" s="1361"/>
      <c r="CW39" s="1361"/>
      <c r="CX39" s="1361"/>
      <c r="CY39" s="1361"/>
      <c r="CZ39" s="1361"/>
      <c r="DA39" s="1361"/>
      <c r="DB39" s="1361"/>
      <c r="DC39" s="1361"/>
      <c r="DD39" s="1361"/>
      <c r="DE39" s="1361"/>
      <c r="DF39" s="1361"/>
      <c r="DG39" s="1361"/>
      <c r="DH39" s="1361"/>
      <c r="DI39" s="1361"/>
      <c r="DJ39" s="1362"/>
      <c r="DK39" s="1360"/>
      <c r="DL39" s="1361"/>
      <c r="DM39" s="1361"/>
      <c r="DN39" s="1361"/>
      <c r="DO39" s="1361"/>
      <c r="DP39" s="1361"/>
      <c r="DQ39" s="1361"/>
      <c r="DR39" s="1361"/>
      <c r="DS39" s="1361"/>
      <c r="DT39" s="1361"/>
      <c r="DU39" s="1361"/>
      <c r="DV39" s="1361"/>
      <c r="DW39" s="1361"/>
      <c r="DX39" s="1361"/>
      <c r="DY39" s="1361"/>
      <c r="DZ39" s="1362"/>
      <c r="EA39" s="622"/>
      <c r="EB39" s="622"/>
      <c r="EC39" s="622"/>
      <c r="ED39" s="622"/>
      <c r="EE39" s="622"/>
      <c r="EF39" s="622"/>
      <c r="EG39" s="622"/>
      <c r="EH39" s="622"/>
      <c r="EI39" s="622"/>
      <c r="EJ39" s="622"/>
      <c r="EK39" s="622"/>
      <c r="EL39" s="622"/>
      <c r="EM39" s="622"/>
      <c r="EN39" s="622"/>
      <c r="EO39" s="622"/>
      <c r="EP39" s="1357" t="e">
        <f ca="1">EP35-EP38</f>
        <v>#VALUE!</v>
      </c>
      <c r="EQ39" s="1358"/>
      <c r="ER39" s="1358"/>
      <c r="ES39" s="1358"/>
      <c r="ET39" s="1358"/>
      <c r="EU39" s="1358"/>
      <c r="EV39" s="1358"/>
      <c r="EW39" s="1358"/>
      <c r="EX39" s="1358"/>
      <c r="EY39" s="1358"/>
      <c r="EZ39" s="1358"/>
      <c r="FA39" s="1358"/>
      <c r="FB39" s="1358"/>
      <c r="FC39" s="1358"/>
      <c r="FD39" s="1425"/>
      <c r="FE39" s="563" t="str">
        <f>'Настройки ТИК'!$C$55</f>
        <v>${code_doc}</v>
      </c>
      <c r="FF39" s="155">
        <v>1</v>
      </c>
      <c r="FG39" s="155" t="str">
        <f>$FF$25</f>
        <v>20--</v>
      </c>
      <c r="FH39" s="155"/>
      <c r="FI39" s="155"/>
      <c r="FJ39" s="155"/>
      <c r="FK39" s="155"/>
      <c r="FL39" s="155"/>
      <c r="FM39" s="155"/>
      <c r="FN39" s="155"/>
      <c r="FO39" s="155"/>
      <c r="FP39" s="155"/>
      <c r="FQ39" s="155"/>
      <c r="FR39" s="155"/>
      <c r="FS39" s="155"/>
      <c r="FT39" s="155"/>
      <c r="FU39" s="155"/>
      <c r="FV39" s="155"/>
      <c r="FW39" s="155"/>
      <c r="FX39" s="155"/>
      <c r="FY39" s="155"/>
      <c r="FZ39" s="155"/>
      <c r="GA39" s="155"/>
      <c r="GB39" s="155"/>
      <c r="GC39" s="155"/>
      <c r="GD39" s="155"/>
      <c r="GE39" s="155"/>
      <c r="GF39" s="155"/>
      <c r="GG39" s="155"/>
      <c r="GH39" s="155"/>
      <c r="GI39" s="155"/>
      <c r="GJ39" s="155"/>
      <c r="GK39" s="155"/>
      <c r="GL39" s="155"/>
      <c r="GM39" s="155"/>
    </row>
    <row r="40" spans="1:195" ht="31.5" customHeight="1">
      <c r="A40" s="1413" t="s">
        <v>470</v>
      </c>
      <c r="B40" s="1414"/>
      <c r="C40" s="1414"/>
      <c r="D40" s="1414"/>
      <c r="E40" s="1414"/>
      <c r="F40" s="1414"/>
      <c r="G40" s="1414"/>
      <c r="H40" s="1414"/>
      <c r="I40" s="1414"/>
      <c r="J40" s="1414"/>
      <c r="K40" s="1414"/>
      <c r="L40" s="1414"/>
      <c r="M40" s="1414"/>
      <c r="N40" s="1414"/>
      <c r="O40" s="1414"/>
      <c r="P40" s="1414"/>
      <c r="Q40" s="1414"/>
      <c r="R40" s="1414"/>
      <c r="S40" s="1414"/>
      <c r="T40" s="1414"/>
      <c r="U40" s="1414"/>
      <c r="V40" s="1414"/>
      <c r="W40" s="1414"/>
      <c r="X40" s="1414"/>
      <c r="Y40" s="1414"/>
      <c r="Z40" s="1414"/>
      <c r="AA40" s="1414"/>
      <c r="AB40" s="1414"/>
      <c r="AC40" s="1414"/>
      <c r="AD40" s="1414"/>
      <c r="AE40" s="1414"/>
      <c r="AF40" s="1414"/>
      <c r="AG40" s="1414"/>
      <c r="AH40" s="1414"/>
      <c r="AI40" s="1414"/>
      <c r="AJ40" s="1414"/>
      <c r="AK40" s="1414"/>
      <c r="AL40" s="1414"/>
      <c r="AM40" s="1414"/>
      <c r="AN40" s="1414"/>
      <c r="AO40" s="1414"/>
      <c r="AP40" s="1414"/>
      <c r="AQ40" s="1414"/>
      <c r="AR40" s="1414"/>
      <c r="AS40" s="1414"/>
      <c r="AT40" s="1414"/>
      <c r="AU40" s="1414"/>
      <c r="AV40" s="1414"/>
      <c r="AW40" s="1414"/>
      <c r="AX40" s="1414"/>
      <c r="AY40" s="1414"/>
      <c r="AZ40" s="1414"/>
      <c r="BA40" s="1414"/>
      <c r="BB40" s="1414"/>
      <c r="BC40" s="1414"/>
      <c r="BD40" s="1414"/>
      <c r="BE40" s="1414"/>
      <c r="BF40" s="1414"/>
      <c r="BG40" s="1414"/>
      <c r="BH40" s="1414"/>
      <c r="BI40" s="1414"/>
      <c r="BJ40" s="1414"/>
      <c r="BK40" s="1414"/>
      <c r="BL40" s="1414"/>
      <c r="BM40" s="1414"/>
      <c r="BN40" s="1414"/>
      <c r="BO40" s="1414"/>
      <c r="BP40" s="1414"/>
      <c r="BQ40" s="1414"/>
      <c r="BR40" s="1415"/>
      <c r="BS40" s="1354" t="s">
        <v>301</v>
      </c>
      <c r="BT40" s="1355"/>
      <c r="BU40" s="1355"/>
      <c r="BV40" s="1355"/>
      <c r="BW40" s="1355"/>
      <c r="BX40" s="1355"/>
      <c r="BY40" s="1356"/>
      <c r="BZ40" s="1360"/>
      <c r="CA40" s="1361"/>
      <c r="CB40" s="1361"/>
      <c r="CC40" s="1361"/>
      <c r="CD40" s="1361"/>
      <c r="CE40" s="1361"/>
      <c r="CF40" s="1361"/>
      <c r="CG40" s="1361"/>
      <c r="CH40" s="1361"/>
      <c r="CI40" s="1361"/>
      <c r="CJ40" s="1361"/>
      <c r="CK40" s="1361"/>
      <c r="CL40" s="1361"/>
      <c r="CM40" s="1361"/>
      <c r="CN40" s="1361"/>
      <c r="CO40" s="1361"/>
      <c r="CP40" s="1361"/>
      <c r="CQ40" s="1361"/>
      <c r="CR40" s="1361"/>
      <c r="CS40" s="1362"/>
      <c r="CT40" s="1360"/>
      <c r="CU40" s="1361"/>
      <c r="CV40" s="1361"/>
      <c r="CW40" s="1361"/>
      <c r="CX40" s="1361"/>
      <c r="CY40" s="1361"/>
      <c r="CZ40" s="1361"/>
      <c r="DA40" s="1361"/>
      <c r="DB40" s="1361"/>
      <c r="DC40" s="1361"/>
      <c r="DD40" s="1361"/>
      <c r="DE40" s="1361"/>
      <c r="DF40" s="1361"/>
      <c r="DG40" s="1361"/>
      <c r="DH40" s="1361"/>
      <c r="DI40" s="1361"/>
      <c r="DJ40" s="1362"/>
      <c r="DK40" s="1360"/>
      <c r="DL40" s="1361"/>
      <c r="DM40" s="1361"/>
      <c r="DN40" s="1361"/>
      <c r="DO40" s="1361"/>
      <c r="DP40" s="1361"/>
      <c r="DQ40" s="1361"/>
      <c r="DR40" s="1361"/>
      <c r="DS40" s="1361"/>
      <c r="DT40" s="1361"/>
      <c r="DU40" s="1361"/>
      <c r="DV40" s="1361"/>
      <c r="DW40" s="1361"/>
      <c r="DX40" s="1361"/>
      <c r="DY40" s="1361"/>
      <c r="DZ40" s="1362"/>
      <c r="EA40" s="626"/>
      <c r="EB40" s="626"/>
      <c r="EC40" s="626"/>
      <c r="ED40" s="626"/>
      <c r="EE40" s="626"/>
      <c r="EF40" s="626"/>
      <c r="EG40" s="626"/>
      <c r="EH40" s="626"/>
      <c r="EI40" s="626"/>
      <c r="EJ40" s="626"/>
      <c r="EK40" s="626"/>
      <c r="EL40" s="626"/>
      <c r="EM40" s="626"/>
      <c r="EN40" s="626"/>
      <c r="EO40" s="626"/>
      <c r="EP40" s="1416"/>
      <c r="EQ40" s="1417"/>
      <c r="ER40" s="1417"/>
      <c r="ES40" s="1417"/>
      <c r="ET40" s="1417"/>
      <c r="EU40" s="1417"/>
      <c r="EV40" s="1417"/>
      <c r="EW40" s="1417"/>
      <c r="EX40" s="1417"/>
      <c r="EY40" s="1417"/>
      <c r="EZ40" s="1417"/>
      <c r="FA40" s="1417"/>
      <c r="FB40" s="1417"/>
      <c r="FC40" s="1417"/>
      <c r="FD40" s="1432"/>
      <c r="FE40" s="155"/>
      <c r="FF40" s="155"/>
      <c r="FG40" s="155"/>
      <c r="FH40" s="155"/>
      <c r="FI40" s="155"/>
      <c r="FJ40" s="155"/>
      <c r="FK40" s="155"/>
      <c r="FL40" s="155"/>
      <c r="FM40" s="155"/>
      <c r="FN40" s="155"/>
      <c r="FO40" s="155"/>
      <c r="FP40" s="155"/>
      <c r="FQ40" s="155"/>
      <c r="FR40" s="155"/>
      <c r="FS40" s="155"/>
      <c r="FT40" s="155"/>
      <c r="FU40" s="155"/>
      <c r="FV40" s="155"/>
      <c r="FW40" s="155"/>
      <c r="FX40" s="155"/>
      <c r="FY40" s="155"/>
      <c r="FZ40" s="155"/>
      <c r="GA40" s="155"/>
      <c r="GB40" s="155"/>
      <c r="GC40" s="155"/>
      <c r="GD40" s="155"/>
      <c r="GE40" s="155"/>
      <c r="GF40" s="155"/>
      <c r="GG40" s="155"/>
      <c r="GH40" s="155"/>
      <c r="GI40" s="155"/>
      <c r="GJ40" s="155"/>
      <c r="GK40" s="155"/>
      <c r="GL40" s="155"/>
      <c r="GM40" s="155"/>
    </row>
    <row r="41" spans="1:195" ht="31.5" customHeight="1" thickBot="1">
      <c r="A41" s="1413" t="s">
        <v>471</v>
      </c>
      <c r="B41" s="1414"/>
      <c r="C41" s="1414"/>
      <c r="D41" s="1414"/>
      <c r="E41" s="1414"/>
      <c r="F41" s="1414"/>
      <c r="G41" s="1414"/>
      <c r="H41" s="1414"/>
      <c r="I41" s="1414"/>
      <c r="J41" s="1414"/>
      <c r="K41" s="1414"/>
      <c r="L41" s="1414"/>
      <c r="M41" s="1414"/>
      <c r="N41" s="1414"/>
      <c r="O41" s="1414"/>
      <c r="P41" s="1414"/>
      <c r="Q41" s="1414"/>
      <c r="R41" s="1414"/>
      <c r="S41" s="1414"/>
      <c r="T41" s="1414"/>
      <c r="U41" s="1414"/>
      <c r="V41" s="1414"/>
      <c r="W41" s="1414"/>
      <c r="X41" s="1414"/>
      <c r="Y41" s="1414"/>
      <c r="Z41" s="1414"/>
      <c r="AA41" s="1414"/>
      <c r="AB41" s="1414"/>
      <c r="AC41" s="1414"/>
      <c r="AD41" s="1414"/>
      <c r="AE41" s="1414"/>
      <c r="AF41" s="1414"/>
      <c r="AG41" s="1414"/>
      <c r="AH41" s="1414"/>
      <c r="AI41" s="1414"/>
      <c r="AJ41" s="1414"/>
      <c r="AK41" s="1414"/>
      <c r="AL41" s="1414"/>
      <c r="AM41" s="1414"/>
      <c r="AN41" s="1414"/>
      <c r="AO41" s="1414"/>
      <c r="AP41" s="1414"/>
      <c r="AQ41" s="1414"/>
      <c r="AR41" s="1414"/>
      <c r="AS41" s="1414"/>
      <c r="AT41" s="1414"/>
      <c r="AU41" s="1414"/>
      <c r="AV41" s="1414"/>
      <c r="AW41" s="1414"/>
      <c r="AX41" s="1414"/>
      <c r="AY41" s="1414"/>
      <c r="AZ41" s="1414"/>
      <c r="BA41" s="1414"/>
      <c r="BB41" s="1414"/>
      <c r="BC41" s="1414"/>
      <c r="BD41" s="1414"/>
      <c r="BE41" s="1414"/>
      <c r="BF41" s="1414"/>
      <c r="BG41" s="1414"/>
      <c r="BH41" s="1414"/>
      <c r="BI41" s="1414"/>
      <c r="BJ41" s="1414"/>
      <c r="BK41" s="1414"/>
      <c r="BL41" s="1414"/>
      <c r="BM41" s="1414"/>
      <c r="BN41" s="1414"/>
      <c r="BO41" s="1414"/>
      <c r="BP41" s="1414"/>
      <c r="BQ41" s="1414"/>
      <c r="BR41" s="1415"/>
      <c r="BS41" s="1464" t="s">
        <v>302</v>
      </c>
      <c r="BT41" s="1465"/>
      <c r="BU41" s="1465"/>
      <c r="BV41" s="1465"/>
      <c r="BW41" s="1465"/>
      <c r="BX41" s="1465"/>
      <c r="BY41" s="1466"/>
      <c r="BZ41" s="1467">
        <f ca="1">EP41</f>
        <v>0</v>
      </c>
      <c r="CA41" s="1468"/>
      <c r="CB41" s="1468"/>
      <c r="CC41" s="1468"/>
      <c r="CD41" s="1468"/>
      <c r="CE41" s="1468"/>
      <c r="CF41" s="1468"/>
      <c r="CG41" s="1468"/>
      <c r="CH41" s="1468"/>
      <c r="CI41" s="1468"/>
      <c r="CJ41" s="1468"/>
      <c r="CK41" s="1468"/>
      <c r="CL41" s="1468"/>
      <c r="CM41" s="1468"/>
      <c r="CN41" s="1468"/>
      <c r="CO41" s="1468"/>
      <c r="CP41" s="1468"/>
      <c r="CQ41" s="1468"/>
      <c r="CR41" s="1468"/>
      <c r="CS41" s="1469"/>
      <c r="CT41" s="1452"/>
      <c r="CU41" s="1453"/>
      <c r="CV41" s="1453"/>
      <c r="CW41" s="1453"/>
      <c r="CX41" s="1453"/>
      <c r="CY41" s="1453"/>
      <c r="CZ41" s="1453"/>
      <c r="DA41" s="1453"/>
      <c r="DB41" s="1453"/>
      <c r="DC41" s="1453"/>
      <c r="DD41" s="1453"/>
      <c r="DE41" s="1453"/>
      <c r="DF41" s="1453"/>
      <c r="DG41" s="1453"/>
      <c r="DH41" s="1453"/>
      <c r="DI41" s="1453"/>
      <c r="DJ41" s="1454"/>
      <c r="DK41" s="1452"/>
      <c r="DL41" s="1453"/>
      <c r="DM41" s="1453"/>
      <c r="DN41" s="1453"/>
      <c r="DO41" s="1453"/>
      <c r="DP41" s="1453"/>
      <c r="DQ41" s="1453"/>
      <c r="DR41" s="1453"/>
      <c r="DS41" s="1453"/>
      <c r="DT41" s="1453"/>
      <c r="DU41" s="1453"/>
      <c r="DV41" s="1453"/>
      <c r="DW41" s="1453"/>
      <c r="DX41" s="1453"/>
      <c r="DY41" s="1453"/>
      <c r="DZ41" s="1454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1455">
        <f ca="1">'Приложение 11'!$C$7</f>
        <v>0</v>
      </c>
      <c r="EQ41" s="1456"/>
      <c r="ER41" s="1456"/>
      <c r="ES41" s="1456"/>
      <c r="ET41" s="1456"/>
      <c r="EU41" s="1456"/>
      <c r="EV41" s="1456"/>
      <c r="EW41" s="1456"/>
      <c r="EX41" s="1456"/>
      <c r="EY41" s="1456"/>
      <c r="EZ41" s="1456"/>
      <c r="FA41" s="1456"/>
      <c r="FB41" s="1456"/>
      <c r="FC41" s="1456"/>
      <c r="FD41" s="1457"/>
      <c r="FE41" s="563" t="str">
        <f>'Настройки ТИК'!$C$55</f>
        <v>${code_doc}</v>
      </c>
      <c r="FF41" s="155">
        <v>1</v>
      </c>
      <c r="FG41" s="155" t="str">
        <f>$FF$25</f>
        <v>20--</v>
      </c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L41" s="155"/>
      <c r="GM41" s="155"/>
    </row>
    <row r="42" spans="1:195" ht="15.75">
      <c r="A42" s="155"/>
      <c r="B42" s="155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55"/>
      <c r="BZ42" s="155"/>
      <c r="CA42" s="155"/>
      <c r="CB42" s="155"/>
      <c r="CC42" s="155"/>
      <c r="CD42" s="155"/>
      <c r="CE42" s="155"/>
      <c r="CF42" s="155"/>
      <c r="CG42" s="155"/>
      <c r="CH42" s="155"/>
      <c r="CI42" s="155"/>
      <c r="CJ42" s="155"/>
      <c r="CK42" s="155"/>
      <c r="CL42" s="155"/>
      <c r="CM42" s="155"/>
      <c r="CN42" s="155"/>
      <c r="CO42" s="155"/>
      <c r="CP42" s="155"/>
      <c r="CQ42" s="155"/>
      <c r="CR42" s="155"/>
      <c r="CS42" s="155"/>
      <c r="CT42" s="155"/>
      <c r="CU42" s="155"/>
      <c r="CV42" s="155"/>
      <c r="CW42" s="155"/>
      <c r="CX42" s="155"/>
      <c r="CY42" s="155"/>
      <c r="CZ42" s="155"/>
      <c r="DA42" s="155"/>
      <c r="DB42" s="155"/>
      <c r="DC42" s="155"/>
      <c r="DD42" s="155"/>
      <c r="DE42" s="155"/>
      <c r="DF42" s="155"/>
      <c r="DG42" s="155"/>
      <c r="DH42" s="155"/>
      <c r="DI42" s="155"/>
      <c r="DJ42" s="155"/>
      <c r="DK42" s="155"/>
      <c r="DL42" s="155"/>
      <c r="DM42" s="155"/>
      <c r="DN42" s="155"/>
      <c r="DO42" s="155"/>
      <c r="DP42" s="155"/>
      <c r="DQ42" s="155"/>
      <c r="DR42" s="155"/>
      <c r="DS42" s="155"/>
      <c r="DT42" s="155"/>
      <c r="DU42" s="155"/>
      <c r="DV42" s="155"/>
      <c r="DW42" s="155"/>
      <c r="DX42" s="155"/>
      <c r="DY42" s="155"/>
      <c r="DZ42" s="155"/>
      <c r="EA42" s="155"/>
      <c r="EB42" s="155"/>
      <c r="EC42" s="155"/>
      <c r="ED42" s="155"/>
      <c r="EE42" s="155"/>
      <c r="EF42" s="155"/>
      <c r="EG42" s="155"/>
      <c r="EH42" s="155"/>
      <c r="EI42" s="155"/>
      <c r="EJ42" s="155"/>
      <c r="EK42" s="155"/>
      <c r="EL42" s="155"/>
      <c r="EM42" s="155"/>
      <c r="EN42" s="155"/>
      <c r="EO42" s="155"/>
      <c r="EP42" s="155"/>
      <c r="EQ42" s="155"/>
      <c r="ER42" s="155"/>
      <c r="ES42" s="155"/>
      <c r="ET42" s="155"/>
      <c r="EU42" s="155"/>
      <c r="EV42" s="155"/>
      <c r="EW42" s="155"/>
      <c r="EX42" s="155"/>
      <c r="EY42" s="155"/>
      <c r="EZ42" s="155"/>
      <c r="FA42" s="155"/>
      <c r="FB42" s="155"/>
      <c r="FC42" s="155"/>
      <c r="FD42" s="155"/>
      <c r="FE42" s="155"/>
      <c r="FF42" s="155"/>
      <c r="FG42" s="155"/>
      <c r="FH42" s="155"/>
      <c r="FI42" s="155"/>
      <c r="FJ42" s="155"/>
      <c r="FK42" s="155"/>
      <c r="FL42" s="155"/>
      <c r="FM42" s="155"/>
      <c r="FN42" s="155"/>
      <c r="FO42" s="155"/>
      <c r="FP42" s="155"/>
      <c r="FQ42" s="155"/>
      <c r="FR42" s="155"/>
      <c r="FS42" s="155"/>
      <c r="FT42" s="155"/>
      <c r="FU42" s="155"/>
      <c r="FV42" s="155"/>
      <c r="FW42" s="155"/>
      <c r="FX42" s="155"/>
      <c r="FY42" s="155"/>
      <c r="FZ42" s="155"/>
      <c r="GA42" s="155"/>
      <c r="GB42" s="155"/>
      <c r="GC42" s="155"/>
      <c r="GD42" s="155"/>
      <c r="GE42" s="155"/>
      <c r="GF42" s="155"/>
      <c r="GG42" s="155"/>
      <c r="GH42" s="155"/>
      <c r="GI42" s="155"/>
      <c r="GJ42" s="155"/>
      <c r="GK42" s="155"/>
      <c r="GL42" s="155"/>
      <c r="GM42" s="155"/>
    </row>
    <row r="43" spans="1:195" ht="15.75">
      <c r="A43" s="256"/>
      <c r="B43" s="256"/>
      <c r="C43" s="256"/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256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256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256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256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256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4" t="s">
        <v>303</v>
      </c>
      <c r="FE43" s="155"/>
      <c r="FF43" s="155"/>
      <c r="FG43" s="155"/>
      <c r="FH43" s="155"/>
      <c r="FI43" s="155"/>
      <c r="FJ43" s="155"/>
      <c r="FK43" s="155"/>
      <c r="FL43" s="155"/>
      <c r="FM43" s="155"/>
      <c r="FN43" s="155"/>
      <c r="FO43" s="155"/>
      <c r="FP43" s="155"/>
      <c r="FQ43" s="155"/>
      <c r="FR43" s="155"/>
      <c r="FS43" s="155"/>
      <c r="FT43" s="155"/>
      <c r="FU43" s="155"/>
      <c r="FV43" s="155"/>
      <c r="FW43" s="155"/>
      <c r="FX43" s="155"/>
      <c r="FY43" s="155"/>
      <c r="FZ43" s="155"/>
      <c r="GA43" s="155"/>
      <c r="GB43" s="155"/>
      <c r="GC43" s="155"/>
      <c r="GD43" s="155"/>
      <c r="GE43" s="155"/>
      <c r="GF43" s="155"/>
      <c r="GG43" s="155"/>
      <c r="GH43" s="155"/>
      <c r="GI43" s="155"/>
      <c r="GJ43" s="155"/>
      <c r="GK43" s="155"/>
      <c r="GL43" s="155"/>
      <c r="GM43" s="155"/>
    </row>
    <row r="44" spans="1:195" ht="7.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A44" s="256"/>
      <c r="FB44" s="256"/>
      <c r="FC44" s="256"/>
      <c r="FD44" s="256"/>
      <c r="FE44" s="256"/>
      <c r="FF44" s="256"/>
      <c r="FG44" s="256"/>
      <c r="FH44" s="256"/>
      <c r="FI44" s="256"/>
      <c r="FJ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4"/>
      <c r="FV44" s="155"/>
      <c r="FW44" s="155"/>
      <c r="FX44" s="155"/>
      <c r="FY44" s="155"/>
      <c r="FZ44" s="155"/>
      <c r="GA44" s="155"/>
      <c r="GB44" s="155"/>
      <c r="GC44" s="155"/>
      <c r="GD44" s="155"/>
      <c r="GE44" s="155"/>
      <c r="GF44" s="155"/>
      <c r="GG44" s="155"/>
      <c r="GH44" s="155"/>
      <c r="GI44" s="155"/>
      <c r="GJ44" s="155"/>
      <c r="GK44" s="155"/>
      <c r="GL44" s="155"/>
      <c r="GM44" s="155"/>
    </row>
    <row r="45" spans="1:195" ht="15.75">
      <c r="A45" s="1378" t="s">
        <v>474</v>
      </c>
      <c r="B45" s="1378"/>
      <c r="C45" s="1378"/>
      <c r="D45" s="1378"/>
      <c r="E45" s="1378"/>
      <c r="F45" s="1378"/>
      <c r="G45" s="1378"/>
      <c r="H45" s="1378"/>
      <c r="I45" s="1378"/>
      <c r="J45" s="1378"/>
      <c r="K45" s="1378"/>
      <c r="L45" s="1378"/>
      <c r="M45" s="1378"/>
      <c r="N45" s="1378"/>
      <c r="O45" s="1378"/>
      <c r="P45" s="1378"/>
      <c r="Q45" s="1378"/>
      <c r="R45" s="1378"/>
      <c r="S45" s="1378"/>
      <c r="T45" s="1378"/>
      <c r="U45" s="1378"/>
      <c r="V45" s="1378"/>
      <c r="W45" s="1378"/>
      <c r="X45" s="1378"/>
      <c r="Y45" s="1378"/>
      <c r="Z45" s="1378"/>
      <c r="AA45" s="1378"/>
      <c r="AB45" s="1378"/>
      <c r="AC45" s="1378"/>
      <c r="AD45" s="1378"/>
      <c r="AE45" s="1378"/>
      <c r="AF45" s="1378"/>
      <c r="AG45" s="1378"/>
      <c r="AH45" s="1378"/>
      <c r="AI45" s="1378"/>
      <c r="AJ45" s="1378"/>
      <c r="AK45" s="1378"/>
      <c r="AL45" s="1378"/>
      <c r="AM45" s="1378"/>
      <c r="AN45" s="1378"/>
      <c r="AO45" s="1378"/>
      <c r="AP45" s="1378"/>
      <c r="AQ45" s="1378"/>
      <c r="AR45" s="1378"/>
      <c r="AS45" s="1378"/>
      <c r="AT45" s="1378"/>
      <c r="AU45" s="1378"/>
      <c r="AV45" s="1378"/>
      <c r="AW45" s="1378"/>
      <c r="AX45" s="1378"/>
      <c r="AY45" s="1378"/>
      <c r="AZ45" s="1378"/>
      <c r="BA45" s="1378"/>
      <c r="BB45" s="1378"/>
      <c r="BC45" s="1378"/>
      <c r="BD45" s="1378"/>
      <c r="BE45" s="1378"/>
      <c r="BF45" s="1378"/>
      <c r="BG45" s="1378"/>
      <c r="BH45" s="1378"/>
      <c r="BI45" s="1378"/>
      <c r="BJ45" s="1378"/>
      <c r="BK45" s="1378"/>
      <c r="BL45" s="1378"/>
      <c r="BM45" s="1378"/>
      <c r="BN45" s="1378"/>
      <c r="BO45" s="1378"/>
      <c r="BP45" s="1378"/>
      <c r="BQ45" s="1378"/>
      <c r="BR45" s="1378"/>
      <c r="BS45" s="1378"/>
      <c r="BT45" s="1378"/>
      <c r="BU45" s="1378"/>
      <c r="BV45" s="1378"/>
      <c r="BW45" s="1378"/>
      <c r="BX45" s="1378"/>
      <c r="BY45" s="1378"/>
      <c r="BZ45" s="1378"/>
      <c r="CA45" s="1378"/>
      <c r="CB45" s="1378"/>
      <c r="CC45" s="1378"/>
      <c r="CD45" s="1378"/>
      <c r="CE45" s="1378"/>
      <c r="CF45" s="1378"/>
      <c r="CG45" s="1378"/>
      <c r="CH45" s="1378"/>
      <c r="CI45" s="1378"/>
      <c r="CJ45" s="1378"/>
      <c r="CK45" s="1378"/>
      <c r="CL45" s="1378"/>
      <c r="CM45" s="1378"/>
      <c r="CN45" s="1378"/>
      <c r="CO45" s="1378"/>
      <c r="CP45" s="1378"/>
      <c r="CQ45" s="1378"/>
      <c r="CR45" s="1378"/>
      <c r="CS45" s="1378"/>
      <c r="CT45" s="1378"/>
      <c r="CU45" s="1378"/>
      <c r="CV45" s="1378"/>
      <c r="CW45" s="1378"/>
      <c r="CX45" s="1378"/>
      <c r="CY45" s="1378"/>
      <c r="CZ45" s="1378"/>
      <c r="DA45" s="1378"/>
      <c r="DB45" s="1378"/>
      <c r="DC45" s="1378"/>
      <c r="DD45" s="1378"/>
      <c r="DE45" s="1378"/>
      <c r="DF45" s="1378"/>
      <c r="DG45" s="1378"/>
      <c r="DH45" s="1378"/>
      <c r="DI45" s="1378"/>
      <c r="DJ45" s="1378"/>
      <c r="DK45" s="1378"/>
      <c r="DL45" s="1378"/>
      <c r="DM45" s="1378"/>
      <c r="DN45" s="1378"/>
      <c r="DO45" s="1378"/>
      <c r="DP45" s="1378"/>
      <c r="DQ45" s="1378"/>
      <c r="DR45" s="1378"/>
      <c r="DS45" s="1378"/>
      <c r="DT45" s="1378"/>
      <c r="DU45" s="1378"/>
      <c r="DV45" s="1378"/>
      <c r="DW45" s="1378"/>
      <c r="DX45" s="1378"/>
      <c r="DY45" s="1378"/>
      <c r="DZ45" s="1378"/>
      <c r="EA45" s="1378"/>
      <c r="EB45" s="1378"/>
      <c r="EC45" s="1378"/>
      <c r="ED45" s="1378"/>
      <c r="EE45" s="1378"/>
      <c r="EF45" s="1378"/>
      <c r="EG45" s="1378"/>
      <c r="EH45" s="1378"/>
      <c r="EI45" s="1378"/>
      <c r="EJ45" s="1378"/>
      <c r="EK45" s="1378"/>
      <c r="EL45" s="1378"/>
      <c r="EM45" s="1378"/>
      <c r="EN45" s="1378"/>
      <c r="EO45" s="1378"/>
      <c r="EP45" s="1378"/>
      <c r="EQ45" s="1378"/>
      <c r="ER45" s="1378"/>
      <c r="ES45" s="1378"/>
      <c r="ET45" s="1378"/>
      <c r="EU45" s="1378"/>
      <c r="EV45" s="1378"/>
      <c r="EW45" s="1378"/>
      <c r="EX45" s="1378"/>
      <c r="EY45" s="1378"/>
      <c r="EZ45" s="1378"/>
      <c r="FA45" s="1378"/>
      <c r="FB45" s="1378"/>
      <c r="FC45" s="1378"/>
      <c r="FD45" s="1378"/>
      <c r="FE45" s="639"/>
      <c r="FF45" s="639"/>
      <c r="FG45" s="639"/>
      <c r="FH45" s="639"/>
      <c r="FI45" s="639"/>
      <c r="FJ45" s="639"/>
      <c r="FK45" s="639"/>
      <c r="FL45" s="639"/>
      <c r="FM45" s="639"/>
      <c r="FN45" s="639"/>
      <c r="FO45" s="639"/>
      <c r="FP45" s="639"/>
      <c r="FQ45" s="639"/>
      <c r="FR45" s="639"/>
      <c r="FS45" s="639"/>
      <c r="FT45" s="639"/>
      <c r="FU45" s="639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</row>
    <row r="46" spans="1:195" ht="8.25" customHeight="1">
      <c r="A46" s="256"/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  <c r="O46" s="256"/>
      <c r="P46" s="256"/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6"/>
      <c r="AH46" s="256"/>
      <c r="AI46" s="256"/>
      <c r="AJ46" s="256"/>
      <c r="AK46" s="256"/>
      <c r="AL46" s="256"/>
      <c r="AM46" s="256"/>
      <c r="AN46" s="256"/>
      <c r="AO46" s="256"/>
      <c r="AP46" s="256"/>
      <c r="AQ46" s="256"/>
      <c r="AR46" s="256"/>
      <c r="AS46" s="256"/>
      <c r="AT46" s="256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6"/>
      <c r="BK46" s="256"/>
      <c r="BL46" s="256"/>
      <c r="BM46" s="256"/>
      <c r="BN46" s="256"/>
      <c r="BO46" s="256"/>
      <c r="BP46" s="256"/>
      <c r="BQ46" s="256"/>
      <c r="BR46" s="256"/>
      <c r="BS46" s="256"/>
      <c r="BT46" s="256"/>
      <c r="BU46" s="256"/>
      <c r="BV46" s="256"/>
      <c r="BW46" s="256"/>
      <c r="BX46" s="256"/>
      <c r="BY46" s="256"/>
      <c r="BZ46" s="256"/>
      <c r="CA46" s="256"/>
      <c r="CB46" s="256"/>
      <c r="CC46" s="256"/>
      <c r="CD46" s="256"/>
      <c r="CE46" s="256"/>
      <c r="CF46" s="256"/>
      <c r="CG46" s="256"/>
      <c r="CH46" s="256"/>
      <c r="CI46" s="256"/>
      <c r="CJ46" s="256"/>
      <c r="CK46" s="256"/>
      <c r="CL46" s="256"/>
      <c r="CM46" s="256"/>
      <c r="CN46" s="256"/>
      <c r="CO46" s="256"/>
      <c r="CP46" s="256"/>
      <c r="CQ46" s="256"/>
      <c r="CR46" s="256"/>
      <c r="CS46" s="256"/>
      <c r="CT46" s="256"/>
      <c r="CU46" s="256"/>
      <c r="CV46" s="256"/>
      <c r="CW46" s="256"/>
      <c r="CX46" s="256"/>
      <c r="CY46" s="256"/>
      <c r="CZ46" s="256"/>
      <c r="DA46" s="256"/>
      <c r="DB46" s="256"/>
      <c r="DC46" s="256"/>
      <c r="DD46" s="256"/>
      <c r="DE46" s="256"/>
      <c r="DF46" s="256"/>
      <c r="DG46" s="256"/>
      <c r="DH46" s="256"/>
      <c r="DI46" s="256"/>
      <c r="DJ46" s="256"/>
      <c r="DK46" s="256"/>
      <c r="DL46" s="256"/>
      <c r="DM46" s="256"/>
      <c r="DN46" s="256"/>
      <c r="DO46" s="256"/>
      <c r="DP46" s="256"/>
      <c r="DQ46" s="256"/>
      <c r="DR46" s="256"/>
      <c r="DS46" s="256"/>
      <c r="DT46" s="256"/>
      <c r="DU46" s="256"/>
      <c r="DV46" s="256"/>
      <c r="DW46" s="256"/>
      <c r="DX46" s="256"/>
      <c r="DY46" s="256"/>
      <c r="DZ46" s="256"/>
      <c r="EA46" s="256"/>
      <c r="EB46" s="256"/>
      <c r="EC46" s="256"/>
      <c r="ED46" s="256"/>
      <c r="EE46" s="256"/>
      <c r="EF46" s="256"/>
      <c r="EG46" s="256"/>
      <c r="EH46" s="256"/>
      <c r="EI46" s="256"/>
      <c r="EJ46" s="256"/>
      <c r="EK46" s="256"/>
      <c r="EL46" s="256"/>
      <c r="EM46" s="256"/>
      <c r="EN46" s="256"/>
      <c r="EO46" s="256"/>
      <c r="EP46" s="256"/>
      <c r="EQ46" s="256"/>
      <c r="ER46" s="256"/>
      <c r="ES46" s="256"/>
      <c r="ET46" s="256"/>
      <c r="EU46" s="256"/>
      <c r="EV46" s="256"/>
      <c r="EW46" s="256"/>
      <c r="EX46" s="256"/>
      <c r="EY46" s="256"/>
      <c r="EZ46" s="256"/>
      <c r="FA46" s="256"/>
      <c r="FB46" s="256"/>
      <c r="FC46" s="256"/>
      <c r="FD46" s="256"/>
      <c r="FE46" s="256"/>
      <c r="FF46" s="256"/>
      <c r="FG46" s="256"/>
      <c r="FH46" s="256"/>
      <c r="FI46" s="256"/>
      <c r="FJ46" s="256"/>
      <c r="FK46" s="256"/>
      <c r="FL46" s="256"/>
      <c r="FM46" s="256"/>
      <c r="FN46" s="256"/>
      <c r="FO46" s="256"/>
      <c r="FP46" s="256"/>
      <c r="FQ46" s="256"/>
      <c r="FR46" s="256"/>
      <c r="FS46" s="256"/>
      <c r="FT46" s="256"/>
      <c r="FU46" s="256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</row>
    <row r="47" spans="1:195" ht="15.75">
      <c r="A47" s="1443" t="s">
        <v>197</v>
      </c>
      <c r="B47" s="1444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4"/>
      <c r="N47" s="1444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4"/>
      <c r="Z47" s="1444"/>
      <c r="AA47" s="1444"/>
      <c r="AB47" s="1444"/>
      <c r="AC47" s="1444"/>
      <c r="AD47" s="1444"/>
      <c r="AE47" s="1445"/>
      <c r="AF47" s="1443" t="s">
        <v>288</v>
      </c>
      <c r="AG47" s="1444"/>
      <c r="AH47" s="1444"/>
      <c r="AI47" s="1444"/>
      <c r="AJ47" s="1444"/>
      <c r="AK47" s="1445"/>
      <c r="AL47" s="1443" t="s">
        <v>304</v>
      </c>
      <c r="AM47" s="1444"/>
      <c r="AN47" s="1444"/>
      <c r="AO47" s="1444"/>
      <c r="AP47" s="1444"/>
      <c r="AQ47" s="1444"/>
      <c r="AR47" s="1444"/>
      <c r="AS47" s="1444"/>
      <c r="AT47" s="1444"/>
      <c r="AU47" s="1445"/>
      <c r="AV47" s="1568" t="s">
        <v>305</v>
      </c>
      <c r="AW47" s="1568"/>
      <c r="AX47" s="1568"/>
      <c r="AY47" s="1568"/>
      <c r="AZ47" s="1568"/>
      <c r="BA47" s="1568"/>
      <c r="BB47" s="1568"/>
      <c r="BC47" s="1568"/>
      <c r="BD47" s="1568"/>
      <c r="BE47" s="1568"/>
      <c r="BF47" s="1568"/>
      <c r="BG47" s="1568"/>
      <c r="BH47" s="1568"/>
      <c r="BI47" s="1568"/>
      <c r="BJ47" s="1568"/>
      <c r="BK47" s="1568"/>
      <c r="BL47" s="1568"/>
      <c r="BM47" s="1568"/>
      <c r="BN47" s="1568"/>
      <c r="BO47" s="1568"/>
      <c r="BP47" s="1568"/>
      <c r="BQ47" s="1568"/>
      <c r="BR47" s="1568"/>
      <c r="BS47" s="1568"/>
      <c r="BT47" s="1568"/>
      <c r="BU47" s="1568"/>
      <c r="BV47" s="1568"/>
      <c r="BW47" s="1568"/>
      <c r="BX47" s="1568"/>
      <c r="BY47" s="1568"/>
      <c r="BZ47" s="1568"/>
      <c r="CA47" s="1568"/>
      <c r="CB47" s="1568"/>
      <c r="CC47" s="1568"/>
      <c r="CD47" s="1568"/>
      <c r="CE47" s="1568"/>
      <c r="CF47" s="1568"/>
      <c r="CG47" s="1568"/>
      <c r="CH47" s="1568"/>
      <c r="CI47" s="1568"/>
      <c r="CJ47" s="1568"/>
      <c r="CK47" s="1568"/>
      <c r="CL47" s="1568"/>
      <c r="CM47" s="1568"/>
      <c r="CN47" s="1568"/>
      <c r="CO47" s="1568"/>
      <c r="CP47" s="1568"/>
      <c r="CQ47" s="1568"/>
      <c r="CR47" s="1568"/>
      <c r="CS47" s="1568"/>
      <c r="CT47" s="1568"/>
      <c r="CU47" s="1568"/>
      <c r="CV47" s="1568"/>
      <c r="CW47" s="1568"/>
      <c r="CX47" s="1568"/>
      <c r="CY47" s="1568"/>
      <c r="CZ47" s="1568"/>
      <c r="DA47" s="1568"/>
      <c r="DB47" s="1568"/>
      <c r="DC47" s="1568"/>
      <c r="DD47" s="1568"/>
      <c r="DE47" s="1568"/>
      <c r="DF47" s="1568"/>
      <c r="DG47" s="1568"/>
      <c r="DH47" s="1568"/>
      <c r="DI47" s="1568"/>
      <c r="DJ47" s="1568"/>
      <c r="DK47" s="1568"/>
      <c r="DL47" s="1568"/>
      <c r="DM47" s="1568"/>
      <c r="DN47" s="1568"/>
      <c r="DO47" s="1568"/>
      <c r="DP47" s="1568"/>
      <c r="DQ47" s="1568"/>
      <c r="DR47" s="1568"/>
      <c r="DS47" s="1568"/>
      <c r="DT47" s="1568"/>
      <c r="DU47" s="1568"/>
      <c r="DV47" s="1568"/>
      <c r="DW47" s="1568"/>
      <c r="DX47" s="1568"/>
      <c r="DY47" s="1568"/>
      <c r="DZ47" s="1568"/>
      <c r="EA47" s="1568"/>
      <c r="EB47" s="1568"/>
      <c r="EC47" s="1568"/>
      <c r="ED47" s="1568"/>
      <c r="EE47" s="1568"/>
      <c r="EF47" s="1568"/>
      <c r="EG47" s="1568"/>
      <c r="EH47" s="1568"/>
      <c r="EI47" s="1568"/>
      <c r="EJ47" s="1568"/>
      <c r="EK47" s="1568"/>
      <c r="EL47" s="1568"/>
      <c r="EM47" s="1568"/>
      <c r="EN47" s="1568"/>
      <c r="EO47" s="1568"/>
      <c r="EP47" s="1568"/>
      <c r="EQ47" s="1568"/>
      <c r="ER47" s="1568"/>
      <c r="ES47" s="1568"/>
      <c r="ET47" s="1568"/>
      <c r="EU47" s="1568"/>
      <c r="EV47" s="1568"/>
      <c r="EW47" s="1568"/>
      <c r="EX47" s="1568"/>
      <c r="EY47" s="1568"/>
      <c r="EZ47" s="1568"/>
      <c r="FA47" s="1568"/>
      <c r="FB47" s="1568"/>
      <c r="FC47" s="1568"/>
      <c r="FD47" s="1568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</row>
    <row r="48" spans="1:195" ht="15.75">
      <c r="A48" s="1446"/>
      <c r="B48" s="1447"/>
      <c r="C48" s="1447"/>
      <c r="D48" s="1447"/>
      <c r="E48" s="1447"/>
      <c r="F48" s="1447"/>
      <c r="G48" s="1447"/>
      <c r="H48" s="1447"/>
      <c r="I48" s="1447"/>
      <c r="J48" s="1447"/>
      <c r="K48" s="1447"/>
      <c r="L48" s="1447"/>
      <c r="M48" s="1447"/>
      <c r="N48" s="1447"/>
      <c r="O48" s="1447"/>
      <c r="P48" s="1447"/>
      <c r="Q48" s="1447"/>
      <c r="R48" s="1447"/>
      <c r="S48" s="1447"/>
      <c r="T48" s="1447"/>
      <c r="U48" s="1447"/>
      <c r="V48" s="1447"/>
      <c r="W48" s="1447"/>
      <c r="X48" s="1447"/>
      <c r="Y48" s="1447"/>
      <c r="Z48" s="1447"/>
      <c r="AA48" s="1447"/>
      <c r="AB48" s="1447"/>
      <c r="AC48" s="1447"/>
      <c r="AD48" s="1447"/>
      <c r="AE48" s="1448"/>
      <c r="AF48" s="1446"/>
      <c r="AG48" s="1447"/>
      <c r="AH48" s="1447"/>
      <c r="AI48" s="1447"/>
      <c r="AJ48" s="1447"/>
      <c r="AK48" s="1448"/>
      <c r="AL48" s="1446"/>
      <c r="AM48" s="1447"/>
      <c r="AN48" s="1447"/>
      <c r="AO48" s="1447"/>
      <c r="AP48" s="1447"/>
      <c r="AQ48" s="1447"/>
      <c r="AR48" s="1447"/>
      <c r="AS48" s="1447"/>
      <c r="AT48" s="1447"/>
      <c r="AU48" s="1448"/>
      <c r="AV48" s="1443" t="s">
        <v>307</v>
      </c>
      <c r="AW48" s="1444"/>
      <c r="AX48" s="1444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4"/>
      <c r="BJ48" s="1444"/>
      <c r="BK48" s="1444"/>
      <c r="BL48" s="1444"/>
      <c r="BM48" s="1444"/>
      <c r="BN48" s="1444"/>
      <c r="BO48" s="1444"/>
      <c r="BP48" s="1444"/>
      <c r="BQ48" s="1445"/>
      <c r="BR48" s="1568" t="s">
        <v>475</v>
      </c>
      <c r="BS48" s="1568"/>
      <c r="BT48" s="1568"/>
      <c r="BU48" s="1568"/>
      <c r="BV48" s="1568"/>
      <c r="BW48" s="1568"/>
      <c r="BX48" s="1568"/>
      <c r="BY48" s="1568"/>
      <c r="BZ48" s="1568"/>
      <c r="CA48" s="1568"/>
      <c r="CB48" s="1568"/>
      <c r="CC48" s="1568"/>
      <c r="CD48" s="1568"/>
      <c r="CE48" s="1568"/>
      <c r="CF48" s="1568"/>
      <c r="CG48" s="1568"/>
      <c r="CH48" s="1568"/>
      <c r="CI48" s="1568"/>
      <c r="CJ48" s="1568"/>
      <c r="CK48" s="1568"/>
      <c r="CL48" s="1568"/>
      <c r="CM48" s="1568"/>
      <c r="CN48" s="1568"/>
      <c r="CO48" s="1568"/>
      <c r="CP48" s="1568"/>
      <c r="CQ48" s="1568"/>
      <c r="CR48" s="1568"/>
      <c r="CS48" s="1568"/>
      <c r="CT48" s="1568"/>
      <c r="CU48" s="1568"/>
      <c r="CV48" s="1568"/>
      <c r="CW48" s="1568"/>
      <c r="CX48" s="1568"/>
      <c r="CY48" s="1568"/>
      <c r="CZ48" s="1568"/>
      <c r="DA48" s="1568"/>
      <c r="DB48" s="1568"/>
      <c r="DC48" s="1568"/>
      <c r="DD48" s="1568"/>
      <c r="DE48" s="1568"/>
      <c r="DF48" s="1568"/>
      <c r="DG48" s="1568"/>
      <c r="DH48" s="1568"/>
      <c r="DI48" s="1568"/>
      <c r="DJ48" s="1568"/>
      <c r="DK48" s="1568"/>
      <c r="DL48" s="1568"/>
      <c r="DM48" s="1568"/>
      <c r="DN48" s="1568"/>
      <c r="DO48" s="1568"/>
      <c r="DP48" s="1568"/>
      <c r="DQ48" s="1568"/>
      <c r="DR48" s="1568"/>
      <c r="DS48" s="1568"/>
      <c r="DT48" s="1568"/>
      <c r="DU48" s="1568"/>
      <c r="DV48" s="1568"/>
      <c r="DW48" s="1568"/>
      <c r="DX48" s="1568"/>
      <c r="DY48" s="1568"/>
      <c r="DZ48" s="1568"/>
      <c r="EA48" s="1568"/>
      <c r="EB48" s="1568"/>
      <c r="EC48" s="1568"/>
      <c r="ED48" s="1568"/>
      <c r="EE48" s="1568"/>
      <c r="EF48" s="1568"/>
      <c r="EG48" s="1568"/>
      <c r="EH48" s="1568"/>
      <c r="EI48" s="1568"/>
      <c r="EJ48" s="1568"/>
      <c r="EK48" s="1568"/>
      <c r="EL48" s="1568"/>
      <c r="EM48" s="1568"/>
      <c r="EN48" s="1568"/>
      <c r="EO48" s="1568"/>
      <c r="EP48" s="1568"/>
      <c r="EQ48" s="1568"/>
      <c r="ER48" s="1568"/>
      <c r="ES48" s="1568"/>
      <c r="ET48" s="1568" t="s">
        <v>479</v>
      </c>
      <c r="EU48" s="1568"/>
      <c r="EV48" s="1568"/>
      <c r="EW48" s="1568"/>
      <c r="EX48" s="1568"/>
      <c r="EY48" s="1568"/>
      <c r="EZ48" s="1568"/>
      <c r="FA48" s="1568"/>
      <c r="FB48" s="1568"/>
      <c r="FC48" s="1568"/>
      <c r="FD48" s="1568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</row>
    <row r="49" spans="1:195" ht="15.75">
      <c r="A49" s="1446"/>
      <c r="B49" s="1447"/>
      <c r="C49" s="1447"/>
      <c r="D49" s="1447"/>
      <c r="E49" s="1447"/>
      <c r="F49" s="1447"/>
      <c r="G49" s="1447"/>
      <c r="H49" s="1447"/>
      <c r="I49" s="1447"/>
      <c r="J49" s="1447"/>
      <c r="K49" s="1447"/>
      <c r="L49" s="1447"/>
      <c r="M49" s="1447"/>
      <c r="N49" s="1447"/>
      <c r="O49" s="1447"/>
      <c r="P49" s="1447"/>
      <c r="Q49" s="1447"/>
      <c r="R49" s="1447"/>
      <c r="S49" s="1447"/>
      <c r="T49" s="1447"/>
      <c r="U49" s="1447"/>
      <c r="V49" s="1447"/>
      <c r="W49" s="1447"/>
      <c r="X49" s="1447"/>
      <c r="Y49" s="1447"/>
      <c r="Z49" s="1447"/>
      <c r="AA49" s="1447"/>
      <c r="AB49" s="1447"/>
      <c r="AC49" s="1447"/>
      <c r="AD49" s="1447"/>
      <c r="AE49" s="1448"/>
      <c r="AF49" s="1446"/>
      <c r="AG49" s="1447"/>
      <c r="AH49" s="1447"/>
      <c r="AI49" s="1447"/>
      <c r="AJ49" s="1447"/>
      <c r="AK49" s="1448"/>
      <c r="AL49" s="1446"/>
      <c r="AM49" s="1447"/>
      <c r="AN49" s="1447"/>
      <c r="AO49" s="1447"/>
      <c r="AP49" s="1447"/>
      <c r="AQ49" s="1447"/>
      <c r="AR49" s="1447"/>
      <c r="AS49" s="1447"/>
      <c r="AT49" s="1447"/>
      <c r="AU49" s="1448"/>
      <c r="AV49" s="1446"/>
      <c r="AW49" s="1447"/>
      <c r="AX49" s="1447"/>
      <c r="AY49" s="1447"/>
      <c r="AZ49" s="1447"/>
      <c r="BA49" s="1447"/>
      <c r="BB49" s="1447"/>
      <c r="BC49" s="1447"/>
      <c r="BD49" s="1447"/>
      <c r="BE49" s="1447"/>
      <c r="BF49" s="1447"/>
      <c r="BG49" s="1447"/>
      <c r="BH49" s="1447"/>
      <c r="BI49" s="1447"/>
      <c r="BJ49" s="1447"/>
      <c r="BK49" s="1447"/>
      <c r="BL49" s="1447"/>
      <c r="BM49" s="1447"/>
      <c r="BN49" s="1447"/>
      <c r="BO49" s="1447"/>
      <c r="BP49" s="1447"/>
      <c r="BQ49" s="1448"/>
      <c r="BR49" s="1568" t="s">
        <v>308</v>
      </c>
      <c r="BS49" s="1568"/>
      <c r="BT49" s="1568"/>
      <c r="BU49" s="1568"/>
      <c r="BV49" s="1568"/>
      <c r="BW49" s="1568"/>
      <c r="BX49" s="1568"/>
      <c r="BY49" s="1568"/>
      <c r="BZ49" s="1568"/>
      <c r="CA49" s="1568"/>
      <c r="CB49" s="1568"/>
      <c r="CC49" s="1568"/>
      <c r="CD49" s="1568"/>
      <c r="CE49" s="1568"/>
      <c r="CF49" s="1568"/>
      <c r="CG49" s="1568"/>
      <c r="CH49" s="1568"/>
      <c r="CI49" s="1568"/>
      <c r="CJ49" s="1568"/>
      <c r="CK49" s="1568" t="s">
        <v>309</v>
      </c>
      <c r="CL49" s="1568"/>
      <c r="CM49" s="1568"/>
      <c r="CN49" s="1568"/>
      <c r="CO49" s="1568"/>
      <c r="CP49" s="1568"/>
      <c r="CQ49" s="1568"/>
      <c r="CR49" s="1568"/>
      <c r="CS49" s="1568"/>
      <c r="CT49" s="1568"/>
      <c r="CU49" s="1568"/>
      <c r="CV49" s="1568"/>
      <c r="CW49" s="1568"/>
      <c r="CX49" s="1568"/>
      <c r="CY49" s="1568"/>
      <c r="CZ49" s="1568"/>
      <c r="DA49" s="1568"/>
      <c r="DB49" s="1568"/>
      <c r="DC49" s="1568"/>
      <c r="DD49" s="1568"/>
      <c r="DE49" s="1568"/>
      <c r="DF49" s="1568"/>
      <c r="DG49" s="1568"/>
      <c r="DH49" s="1568"/>
      <c r="DI49" s="1568"/>
      <c r="DJ49" s="1568"/>
      <c r="DK49" s="1568"/>
      <c r="DL49" s="1568"/>
      <c r="DM49" s="1568"/>
      <c r="DN49" s="1568"/>
      <c r="DO49" s="1568"/>
      <c r="DP49" s="1568"/>
      <c r="DQ49" s="1568"/>
      <c r="DR49" s="1568"/>
      <c r="DS49" s="1568"/>
      <c r="DT49" s="1568"/>
      <c r="DU49" s="1568"/>
      <c r="DV49" s="1568"/>
      <c r="DW49" s="1568"/>
      <c r="DX49" s="1568"/>
      <c r="DY49" s="1568"/>
      <c r="DZ49" s="1568"/>
      <c r="EA49" s="1568"/>
      <c r="EB49" s="1568"/>
      <c r="EC49" s="1568"/>
      <c r="ED49" s="1568"/>
      <c r="EE49" s="1568"/>
      <c r="EF49" s="1568"/>
      <c r="EG49" s="1568"/>
      <c r="EH49" s="1568"/>
      <c r="EI49" s="1568"/>
      <c r="EJ49" s="1568"/>
      <c r="EK49" s="1568"/>
      <c r="EL49" s="1568"/>
      <c r="EM49" s="1568"/>
      <c r="EN49" s="1568"/>
      <c r="EO49" s="1568"/>
      <c r="EP49" s="1568"/>
      <c r="EQ49" s="1568"/>
      <c r="ER49" s="1568"/>
      <c r="ES49" s="1568"/>
      <c r="ET49" s="1568"/>
      <c r="EU49" s="1568"/>
      <c r="EV49" s="1568"/>
      <c r="EW49" s="1568"/>
      <c r="EX49" s="1568"/>
      <c r="EY49" s="1568"/>
      <c r="EZ49" s="1568"/>
      <c r="FA49" s="1568"/>
      <c r="FB49" s="1568"/>
      <c r="FC49" s="1568"/>
      <c r="FD49" s="1568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</row>
    <row r="50" spans="1:195" ht="29.25" customHeight="1">
      <c r="A50" s="1449"/>
      <c r="B50" s="1450"/>
      <c r="C50" s="1450"/>
      <c r="D50" s="1450"/>
      <c r="E50" s="1450"/>
      <c r="F50" s="1450"/>
      <c r="G50" s="1450"/>
      <c r="H50" s="1450"/>
      <c r="I50" s="1450"/>
      <c r="J50" s="1450"/>
      <c r="K50" s="1450"/>
      <c r="L50" s="1450"/>
      <c r="M50" s="1450"/>
      <c r="N50" s="1450"/>
      <c r="O50" s="1450"/>
      <c r="P50" s="1450"/>
      <c r="Q50" s="1450"/>
      <c r="R50" s="1450"/>
      <c r="S50" s="1450"/>
      <c r="T50" s="1450"/>
      <c r="U50" s="1450"/>
      <c r="V50" s="1450"/>
      <c r="W50" s="1450"/>
      <c r="X50" s="1450"/>
      <c r="Y50" s="1450"/>
      <c r="Z50" s="1450"/>
      <c r="AA50" s="1450"/>
      <c r="AB50" s="1450"/>
      <c r="AC50" s="1450"/>
      <c r="AD50" s="1450"/>
      <c r="AE50" s="1451"/>
      <c r="AF50" s="1449"/>
      <c r="AG50" s="1450"/>
      <c r="AH50" s="1450"/>
      <c r="AI50" s="1450"/>
      <c r="AJ50" s="1450"/>
      <c r="AK50" s="1451"/>
      <c r="AL50" s="1449"/>
      <c r="AM50" s="1450"/>
      <c r="AN50" s="1450"/>
      <c r="AO50" s="1450"/>
      <c r="AP50" s="1450"/>
      <c r="AQ50" s="1450"/>
      <c r="AR50" s="1450"/>
      <c r="AS50" s="1450"/>
      <c r="AT50" s="1450"/>
      <c r="AU50" s="1451"/>
      <c r="AV50" s="1449"/>
      <c r="AW50" s="1450"/>
      <c r="AX50" s="1450"/>
      <c r="AY50" s="1450"/>
      <c r="AZ50" s="1450"/>
      <c r="BA50" s="1450"/>
      <c r="BB50" s="1450"/>
      <c r="BC50" s="1450"/>
      <c r="BD50" s="1450"/>
      <c r="BE50" s="1450"/>
      <c r="BF50" s="1450"/>
      <c r="BG50" s="1450"/>
      <c r="BH50" s="1450"/>
      <c r="BI50" s="1450"/>
      <c r="BJ50" s="1450"/>
      <c r="BK50" s="1450"/>
      <c r="BL50" s="1450"/>
      <c r="BM50" s="1450"/>
      <c r="BN50" s="1450"/>
      <c r="BO50" s="1450"/>
      <c r="BP50" s="1450"/>
      <c r="BQ50" s="1451"/>
      <c r="BR50" s="1568"/>
      <c r="BS50" s="1568"/>
      <c r="BT50" s="1568"/>
      <c r="BU50" s="1568"/>
      <c r="BV50" s="1568"/>
      <c r="BW50" s="1568"/>
      <c r="BX50" s="1568"/>
      <c r="BY50" s="1568"/>
      <c r="BZ50" s="1568"/>
      <c r="CA50" s="1568"/>
      <c r="CB50" s="1568"/>
      <c r="CC50" s="1568"/>
      <c r="CD50" s="1568"/>
      <c r="CE50" s="1568"/>
      <c r="CF50" s="1568"/>
      <c r="CG50" s="1568"/>
      <c r="CH50" s="1568"/>
      <c r="CI50" s="1568"/>
      <c r="CJ50" s="1568"/>
      <c r="CK50" s="1443" t="s">
        <v>478</v>
      </c>
      <c r="CL50" s="1444"/>
      <c r="CM50" s="1444"/>
      <c r="CN50" s="1444"/>
      <c r="CO50" s="1444"/>
      <c r="CP50" s="1444"/>
      <c r="CQ50" s="1444"/>
      <c r="CR50" s="1444"/>
      <c r="CS50" s="1444"/>
      <c r="CT50" s="1444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4"/>
      <c r="DF50" s="1444"/>
      <c r="DG50" s="1444" t="s">
        <v>477</v>
      </c>
      <c r="DH50" s="1444"/>
      <c r="DI50" s="1444"/>
      <c r="DJ50" s="1445"/>
      <c r="DK50" s="1443" t="s">
        <v>477</v>
      </c>
      <c r="DL50" s="1444"/>
      <c r="DM50" s="1444"/>
      <c r="DN50" s="1444"/>
      <c r="DO50" s="1444"/>
      <c r="DP50" s="1444"/>
      <c r="DQ50" s="1444"/>
      <c r="DR50" s="1444"/>
      <c r="DS50" s="1444"/>
      <c r="DT50" s="1444"/>
      <c r="DU50" s="1444"/>
      <c r="DV50" s="1444"/>
      <c r="DW50" s="1444"/>
      <c r="DX50" s="1444"/>
      <c r="DY50" s="1444"/>
      <c r="DZ50" s="1444"/>
      <c r="EA50" s="1444"/>
      <c r="EB50" s="1444"/>
      <c r="EC50" s="1444"/>
      <c r="ED50" s="1444"/>
      <c r="EE50" s="1444"/>
      <c r="EF50" s="1444"/>
      <c r="EG50" s="1444"/>
      <c r="EH50" s="1444"/>
      <c r="EI50" s="1444"/>
      <c r="EJ50" s="1444"/>
      <c r="EK50" s="1444"/>
      <c r="EL50" s="1444"/>
      <c r="EM50" s="1444"/>
      <c r="EN50" s="1444"/>
      <c r="EO50" s="1444"/>
      <c r="EP50" s="1444"/>
      <c r="EQ50" s="1444"/>
      <c r="ER50" s="1444"/>
      <c r="ES50" s="1445"/>
      <c r="ET50" s="1568"/>
      <c r="EU50" s="1568"/>
      <c r="EV50" s="1568"/>
      <c r="EW50" s="1568"/>
      <c r="EX50" s="1568"/>
      <c r="EY50" s="1568"/>
      <c r="EZ50" s="1568"/>
      <c r="FA50" s="1568"/>
      <c r="FB50" s="1568"/>
      <c r="FC50" s="1568"/>
      <c r="FD50" s="1568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</row>
    <row r="51" spans="1:195" ht="16.5" thickBot="1">
      <c r="A51" s="1470" t="s">
        <v>399</v>
      </c>
      <c r="B51" s="1471"/>
      <c r="C51" s="1471"/>
      <c r="D51" s="1471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  <c r="R51" s="1471"/>
      <c r="S51" s="1471"/>
      <c r="T51" s="1471"/>
      <c r="U51" s="1471"/>
      <c r="V51" s="1471"/>
      <c r="W51" s="1471"/>
      <c r="X51" s="1471"/>
      <c r="Y51" s="1471"/>
      <c r="Z51" s="1471"/>
      <c r="AA51" s="1471"/>
      <c r="AB51" s="1471"/>
      <c r="AC51" s="1471"/>
      <c r="AD51" s="1471"/>
      <c r="AE51" s="1472"/>
      <c r="AF51" s="1461" t="s">
        <v>400</v>
      </c>
      <c r="AG51" s="1462"/>
      <c r="AH51" s="1462"/>
      <c r="AI51" s="1462"/>
      <c r="AJ51" s="1462"/>
      <c r="AK51" s="1463"/>
      <c r="AL51" s="1461" t="s">
        <v>401</v>
      </c>
      <c r="AM51" s="1462"/>
      <c r="AN51" s="1462"/>
      <c r="AO51" s="1462"/>
      <c r="AP51" s="1462"/>
      <c r="AQ51" s="1462"/>
      <c r="AR51" s="1462"/>
      <c r="AS51" s="1462"/>
      <c r="AT51" s="1462"/>
      <c r="AU51" s="1463"/>
      <c r="AV51" s="1461" t="s">
        <v>402</v>
      </c>
      <c r="AW51" s="1462"/>
      <c r="AX51" s="1462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2"/>
      <c r="BJ51" s="1462"/>
      <c r="BK51" s="1462"/>
      <c r="BL51" s="1462"/>
      <c r="BM51" s="1462"/>
      <c r="BN51" s="1462"/>
      <c r="BO51" s="1462"/>
      <c r="BP51" s="1462"/>
      <c r="BQ51" s="1463"/>
      <c r="BR51" s="1593" t="s">
        <v>403</v>
      </c>
      <c r="BS51" s="1594"/>
      <c r="BT51" s="1594"/>
      <c r="BU51" s="1594"/>
      <c r="BV51" s="1594"/>
      <c r="BW51" s="1594"/>
      <c r="BX51" s="1594"/>
      <c r="BY51" s="1594"/>
      <c r="BZ51" s="1594"/>
      <c r="CA51" s="1594"/>
      <c r="CB51" s="1594"/>
      <c r="CC51" s="1594"/>
      <c r="CD51" s="1594"/>
      <c r="CE51" s="1594"/>
      <c r="CF51" s="1594"/>
      <c r="CG51" s="1594"/>
      <c r="CH51" s="1594"/>
      <c r="CI51" s="1594"/>
      <c r="CJ51" s="1594"/>
      <c r="CK51" s="1571" t="s">
        <v>404</v>
      </c>
      <c r="CL51" s="1571"/>
      <c r="CM51" s="1571"/>
      <c r="CN51" s="1571"/>
      <c r="CO51" s="1571"/>
      <c r="CP51" s="1571"/>
      <c r="CQ51" s="1571"/>
      <c r="CR51" s="1571"/>
      <c r="CS51" s="1571"/>
      <c r="CT51" s="1571"/>
      <c r="CU51" s="1571"/>
      <c r="CV51" s="1571"/>
      <c r="CW51" s="1571"/>
      <c r="CX51" s="1571"/>
      <c r="CY51" s="1571"/>
      <c r="CZ51" s="1571"/>
      <c r="DA51" s="1571"/>
      <c r="DB51" s="1571"/>
      <c r="DC51" s="1571"/>
      <c r="DD51" s="1571"/>
      <c r="DE51" s="1571"/>
      <c r="DF51" s="1571"/>
      <c r="DG51" s="1571" t="s">
        <v>405</v>
      </c>
      <c r="DH51" s="1571"/>
      <c r="DI51" s="1571"/>
      <c r="DJ51" s="1571"/>
      <c r="DK51" s="1572" t="s">
        <v>405</v>
      </c>
      <c r="DL51" s="1572"/>
      <c r="DM51" s="1572"/>
      <c r="DN51" s="1572"/>
      <c r="DO51" s="1572"/>
      <c r="DP51" s="1572"/>
      <c r="DQ51" s="1572"/>
      <c r="DR51" s="1572"/>
      <c r="DS51" s="1572"/>
      <c r="DT51" s="1572"/>
      <c r="DU51" s="1572"/>
      <c r="DV51" s="1572"/>
      <c r="DW51" s="1572"/>
      <c r="DX51" s="1572"/>
      <c r="DY51" s="1572"/>
      <c r="DZ51" s="1572"/>
      <c r="EA51" s="1572"/>
      <c r="EB51" s="1572"/>
      <c r="EC51" s="1572"/>
      <c r="ED51" s="1572"/>
      <c r="EE51" s="1572"/>
      <c r="EF51" s="1572"/>
      <c r="EG51" s="1572"/>
      <c r="EH51" s="1572"/>
      <c r="EI51" s="1572"/>
      <c r="EJ51" s="1572"/>
      <c r="EK51" s="1572"/>
      <c r="EL51" s="1572"/>
      <c r="EM51" s="1572"/>
      <c r="EN51" s="1572"/>
      <c r="EO51" s="1572"/>
      <c r="EP51" s="1572"/>
      <c r="EQ51" s="1572"/>
      <c r="ER51" s="1572"/>
      <c r="ES51" s="1572"/>
      <c r="ET51" s="1503" t="s">
        <v>406</v>
      </c>
      <c r="EU51" s="1565"/>
      <c r="EV51" s="1565"/>
      <c r="EW51" s="1565"/>
      <c r="EX51" s="1565"/>
      <c r="EY51" s="1565"/>
      <c r="EZ51" s="1565"/>
      <c r="FA51" s="1565"/>
      <c r="FB51" s="1565"/>
      <c r="FC51" s="1565"/>
      <c r="FD51" s="1566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</row>
    <row r="52" spans="1:195" ht="27.75" customHeight="1">
      <c r="A52" s="1479" t="s">
        <v>312</v>
      </c>
      <c r="B52" s="1480"/>
      <c r="C52" s="1480"/>
      <c r="D52" s="1480"/>
      <c r="E52" s="1480"/>
      <c r="F52" s="1480"/>
      <c r="G52" s="1480"/>
      <c r="H52" s="1480"/>
      <c r="I52" s="1480"/>
      <c r="J52" s="1480"/>
      <c r="K52" s="1480"/>
      <c r="L52" s="1480"/>
      <c r="M52" s="1480"/>
      <c r="N52" s="1480"/>
      <c r="O52" s="1480"/>
      <c r="P52" s="1480"/>
      <c r="Q52" s="1480"/>
      <c r="R52" s="1480"/>
      <c r="S52" s="1480"/>
      <c r="T52" s="1480"/>
      <c r="U52" s="1480"/>
      <c r="V52" s="1480"/>
      <c r="W52" s="1480"/>
      <c r="X52" s="1480"/>
      <c r="Y52" s="1480"/>
      <c r="Z52" s="1480"/>
      <c r="AA52" s="1480"/>
      <c r="AB52" s="1480"/>
      <c r="AC52" s="1480"/>
      <c r="AD52" s="1480"/>
      <c r="AE52" s="1481"/>
      <c r="AF52" s="1482" t="s">
        <v>313</v>
      </c>
      <c r="AG52" s="1483"/>
      <c r="AH52" s="1483"/>
      <c r="AI52" s="1483"/>
      <c r="AJ52" s="1483"/>
      <c r="AK52" s="1483"/>
      <c r="AL52" s="1567"/>
      <c r="AM52" s="1567"/>
      <c r="AN52" s="1567"/>
      <c r="AO52" s="1567"/>
      <c r="AP52" s="1567"/>
      <c r="AQ52" s="1567"/>
      <c r="AR52" s="1567"/>
      <c r="AS52" s="1567"/>
      <c r="AT52" s="1567"/>
      <c r="AU52" s="1567"/>
      <c r="AV52" s="1567"/>
      <c r="AW52" s="1567"/>
      <c r="AX52" s="1567"/>
      <c r="AY52" s="1567"/>
      <c r="AZ52" s="1567"/>
      <c r="BA52" s="1567"/>
      <c r="BB52" s="1567"/>
      <c r="BC52" s="1567"/>
      <c r="BD52" s="1567"/>
      <c r="BE52" s="1567"/>
      <c r="BF52" s="1567"/>
      <c r="BG52" s="1567"/>
      <c r="BH52" s="1567"/>
      <c r="BI52" s="1567"/>
      <c r="BJ52" s="1567"/>
      <c r="BK52" s="1567"/>
      <c r="BL52" s="1567"/>
      <c r="BM52" s="1567"/>
      <c r="BN52" s="1567"/>
      <c r="BO52" s="1567"/>
      <c r="BP52" s="1567"/>
      <c r="BQ52" s="1567"/>
      <c r="BR52" s="1567"/>
      <c r="BS52" s="1567"/>
      <c r="BT52" s="1567"/>
      <c r="BU52" s="1567"/>
      <c r="BV52" s="1567"/>
      <c r="BW52" s="1567"/>
      <c r="BX52" s="1567"/>
      <c r="BY52" s="1567"/>
      <c r="BZ52" s="1567"/>
      <c r="CA52" s="1567"/>
      <c r="CB52" s="1567"/>
      <c r="CC52" s="1567"/>
      <c r="CD52" s="1567"/>
      <c r="CE52" s="1567"/>
      <c r="CF52" s="1567"/>
      <c r="CG52" s="1567"/>
      <c r="CH52" s="1567"/>
      <c r="CI52" s="1567"/>
      <c r="CJ52" s="1567"/>
      <c r="CK52" s="1592"/>
      <c r="CL52" s="1592"/>
      <c r="CM52" s="1592"/>
      <c r="CN52" s="1592"/>
      <c r="CO52" s="1592"/>
      <c r="CP52" s="1592"/>
      <c r="CQ52" s="1592"/>
      <c r="CR52" s="1592"/>
      <c r="CS52" s="1592"/>
      <c r="CT52" s="1592"/>
      <c r="CU52" s="1592"/>
      <c r="CV52" s="1592"/>
      <c r="CW52" s="1592"/>
      <c r="CX52" s="1592"/>
      <c r="CY52" s="1592"/>
      <c r="CZ52" s="1592"/>
      <c r="DA52" s="1592"/>
      <c r="DB52" s="1592"/>
      <c r="DC52" s="1592"/>
      <c r="DD52" s="1592"/>
      <c r="DE52" s="1592"/>
      <c r="DF52" s="1592"/>
      <c r="DG52" s="1592"/>
      <c r="DH52" s="1592"/>
      <c r="DI52" s="1592"/>
      <c r="DJ52" s="1592"/>
      <c r="DK52" s="1592"/>
      <c r="DL52" s="1592"/>
      <c r="DM52" s="1592"/>
      <c r="DN52" s="1592"/>
      <c r="DO52" s="1592"/>
      <c r="DP52" s="1592"/>
      <c r="DQ52" s="1592"/>
      <c r="DR52" s="1592"/>
      <c r="DS52" s="1592"/>
      <c r="DT52" s="1592"/>
      <c r="DU52" s="1592"/>
      <c r="DV52" s="1592"/>
      <c r="DW52" s="1592"/>
      <c r="DX52" s="1592"/>
      <c r="DY52" s="1592"/>
      <c r="DZ52" s="1592"/>
      <c r="EA52" s="1592"/>
      <c r="EB52" s="1592"/>
      <c r="EC52" s="1592"/>
      <c r="ED52" s="1592"/>
      <c r="EE52" s="1592"/>
      <c r="EF52" s="1592"/>
      <c r="EG52" s="1592"/>
      <c r="EH52" s="1592"/>
      <c r="EI52" s="1592"/>
      <c r="EJ52" s="1592"/>
      <c r="EK52" s="1592"/>
      <c r="EL52" s="1592"/>
      <c r="EM52" s="1592"/>
      <c r="EN52" s="1592"/>
      <c r="EO52" s="1592"/>
      <c r="EP52" s="1592"/>
      <c r="EQ52" s="1592"/>
      <c r="ER52" s="1592"/>
      <c r="ES52" s="1592"/>
      <c r="ET52" s="1592"/>
      <c r="EU52" s="1592"/>
      <c r="EV52" s="1592"/>
      <c r="EW52" s="1592"/>
      <c r="EX52" s="1592"/>
      <c r="EY52" s="1592"/>
      <c r="EZ52" s="1592"/>
      <c r="FA52" s="1592"/>
      <c r="FB52" s="1592"/>
      <c r="FC52" s="1592"/>
      <c r="FD52" s="1592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</row>
    <row r="53" spans="1:195" ht="14.25" customHeight="1">
      <c r="A53" s="1497" t="s">
        <v>263</v>
      </c>
      <c r="B53" s="1498"/>
      <c r="C53" s="1498"/>
      <c r="D53" s="1498"/>
      <c r="E53" s="1498"/>
      <c r="F53" s="1498"/>
      <c r="G53" s="1498"/>
      <c r="H53" s="1498"/>
      <c r="I53" s="1498"/>
      <c r="J53" s="1498"/>
      <c r="K53" s="1498"/>
      <c r="L53" s="1498"/>
      <c r="M53" s="1498"/>
      <c r="N53" s="1498"/>
      <c r="O53" s="1498"/>
      <c r="P53" s="1498"/>
      <c r="Q53" s="1498"/>
      <c r="R53" s="1498"/>
      <c r="S53" s="1498"/>
      <c r="T53" s="1498"/>
      <c r="U53" s="1498"/>
      <c r="V53" s="1498"/>
      <c r="W53" s="1498"/>
      <c r="X53" s="1498"/>
      <c r="Y53" s="1498"/>
      <c r="Z53" s="1498"/>
      <c r="AA53" s="1498"/>
      <c r="AB53" s="1498"/>
      <c r="AC53" s="1498"/>
      <c r="AD53" s="1498"/>
      <c r="AE53" s="1499"/>
      <c r="AF53" s="1474" t="s">
        <v>314</v>
      </c>
      <c r="AG53" s="1475"/>
      <c r="AH53" s="1475"/>
      <c r="AI53" s="1475"/>
      <c r="AJ53" s="1475"/>
      <c r="AK53" s="1475"/>
      <c r="AL53" s="1416"/>
      <c r="AM53" s="1417"/>
      <c r="AN53" s="1417"/>
      <c r="AO53" s="1417"/>
      <c r="AP53" s="1417"/>
      <c r="AQ53" s="1417"/>
      <c r="AR53" s="1417"/>
      <c r="AS53" s="1417"/>
      <c r="AT53" s="1417"/>
      <c r="AU53" s="1417"/>
      <c r="AV53" s="1547"/>
      <c r="AW53" s="1547"/>
      <c r="AX53" s="1547"/>
      <c r="AY53" s="1547"/>
      <c r="AZ53" s="1547"/>
      <c r="BA53" s="1547"/>
      <c r="BB53" s="1547"/>
      <c r="BC53" s="1547"/>
      <c r="BD53" s="1547"/>
      <c r="BE53" s="1547"/>
      <c r="BF53" s="1547"/>
      <c r="BG53" s="1547"/>
      <c r="BH53" s="1547"/>
      <c r="BI53" s="1547"/>
      <c r="BJ53" s="1547"/>
      <c r="BK53" s="1547"/>
      <c r="BL53" s="1547"/>
      <c r="BM53" s="1547"/>
      <c r="BN53" s="1547"/>
      <c r="BO53" s="1547"/>
      <c r="BP53" s="1547"/>
      <c r="BQ53" s="1547"/>
      <c r="BR53" s="1416"/>
      <c r="BS53" s="1417"/>
      <c r="BT53" s="1417"/>
      <c r="BU53" s="1417"/>
      <c r="BV53" s="1417"/>
      <c r="BW53" s="1417"/>
      <c r="BX53" s="1417"/>
      <c r="BY53" s="1417"/>
      <c r="BZ53" s="1417"/>
      <c r="CA53" s="1417"/>
      <c r="CB53" s="1417"/>
      <c r="CC53" s="1417"/>
      <c r="CD53" s="1417"/>
      <c r="CE53" s="1417"/>
      <c r="CF53" s="1417"/>
      <c r="CG53" s="1417"/>
      <c r="CH53" s="1417"/>
      <c r="CI53" s="1417"/>
      <c r="CJ53" s="1417"/>
      <c r="CK53" s="1416"/>
      <c r="CL53" s="1417"/>
      <c r="CM53" s="1417"/>
      <c r="CN53" s="1417"/>
      <c r="CO53" s="1417"/>
      <c r="CP53" s="1417"/>
      <c r="CQ53" s="1417"/>
      <c r="CR53" s="1417"/>
      <c r="CS53" s="1417"/>
      <c r="CT53" s="1417"/>
      <c r="CU53" s="1417"/>
      <c r="CV53" s="1417"/>
      <c r="CW53" s="1417"/>
      <c r="CX53" s="1417"/>
      <c r="CY53" s="1417"/>
      <c r="CZ53" s="1417"/>
      <c r="DA53" s="1417"/>
      <c r="DB53" s="1417"/>
      <c r="DC53" s="1417"/>
      <c r="DD53" s="1417"/>
      <c r="DE53" s="1417"/>
      <c r="DF53" s="1417"/>
      <c r="DG53" s="1417"/>
      <c r="DH53" s="1417"/>
      <c r="DI53" s="1417"/>
      <c r="DJ53" s="1418"/>
      <c r="DK53" s="1417"/>
      <c r="DL53" s="1417"/>
      <c r="DM53" s="1417"/>
      <c r="DN53" s="1417"/>
      <c r="DO53" s="1417"/>
      <c r="DP53" s="1417"/>
      <c r="DQ53" s="1417"/>
      <c r="DR53" s="1417"/>
      <c r="DS53" s="1417"/>
      <c r="DT53" s="1417"/>
      <c r="DU53" s="1417"/>
      <c r="DV53" s="1417"/>
      <c r="DW53" s="1417"/>
      <c r="DX53" s="1417"/>
      <c r="DY53" s="1417"/>
      <c r="DZ53" s="1417"/>
      <c r="EA53" s="1417"/>
      <c r="EB53" s="1417"/>
      <c r="EC53" s="1417"/>
      <c r="ED53" s="1417"/>
      <c r="EE53" s="1417"/>
      <c r="EF53" s="1417"/>
      <c r="EG53" s="1417"/>
      <c r="EH53" s="1417"/>
      <c r="EI53" s="1417"/>
      <c r="EJ53" s="1417"/>
      <c r="EK53" s="1417"/>
      <c r="EL53" s="1417"/>
      <c r="EM53" s="1417"/>
      <c r="EN53" s="1417"/>
      <c r="EO53" s="1417"/>
      <c r="EP53" s="1417"/>
      <c r="EQ53" s="1417"/>
      <c r="ER53" s="1417"/>
      <c r="ES53" s="1418"/>
      <c r="ET53" s="1417"/>
      <c r="EU53" s="1417"/>
      <c r="EV53" s="1417"/>
      <c r="EW53" s="1417"/>
      <c r="EX53" s="1417"/>
      <c r="EY53" s="1417"/>
      <c r="EZ53" s="1417"/>
      <c r="FA53" s="1417"/>
      <c r="FB53" s="1417"/>
      <c r="FC53" s="1417"/>
      <c r="FD53" s="1418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</row>
    <row r="54" spans="1:195" ht="47.25" customHeight="1">
      <c r="A54" s="1507" t="s">
        <v>1166</v>
      </c>
      <c r="B54" s="1508"/>
      <c r="C54" s="1508"/>
      <c r="D54" s="1508"/>
      <c r="E54" s="1508"/>
      <c r="F54" s="1508"/>
      <c r="G54" s="1508"/>
      <c r="H54" s="1508"/>
      <c r="I54" s="1508"/>
      <c r="J54" s="1508"/>
      <c r="K54" s="1508"/>
      <c r="L54" s="1508"/>
      <c r="M54" s="1508"/>
      <c r="N54" s="1508"/>
      <c r="O54" s="1508"/>
      <c r="P54" s="1508"/>
      <c r="Q54" s="1508"/>
      <c r="R54" s="1508"/>
      <c r="S54" s="1508"/>
      <c r="T54" s="1508"/>
      <c r="U54" s="1508"/>
      <c r="V54" s="1508"/>
      <c r="W54" s="1508"/>
      <c r="X54" s="1508"/>
      <c r="Y54" s="1508"/>
      <c r="Z54" s="1508"/>
      <c r="AA54" s="1508"/>
      <c r="AB54" s="1508"/>
      <c r="AC54" s="1508"/>
      <c r="AD54" s="1508"/>
      <c r="AE54" s="1509"/>
      <c r="AF54" s="1500"/>
      <c r="AG54" s="1501"/>
      <c r="AH54" s="1501"/>
      <c r="AI54" s="1501"/>
      <c r="AJ54" s="1501"/>
      <c r="AK54" s="1501"/>
      <c r="AL54" s="1419"/>
      <c r="AM54" s="1420"/>
      <c r="AN54" s="1420"/>
      <c r="AO54" s="1420"/>
      <c r="AP54" s="1420"/>
      <c r="AQ54" s="1420"/>
      <c r="AR54" s="1420"/>
      <c r="AS54" s="1420"/>
      <c r="AT54" s="1420"/>
      <c r="AU54" s="1420"/>
      <c r="AV54" s="1547"/>
      <c r="AW54" s="1547"/>
      <c r="AX54" s="1547"/>
      <c r="AY54" s="1547"/>
      <c r="AZ54" s="1547"/>
      <c r="BA54" s="1547"/>
      <c r="BB54" s="1547"/>
      <c r="BC54" s="1547"/>
      <c r="BD54" s="1547"/>
      <c r="BE54" s="1547"/>
      <c r="BF54" s="1547"/>
      <c r="BG54" s="1547"/>
      <c r="BH54" s="1547"/>
      <c r="BI54" s="1547"/>
      <c r="BJ54" s="1547"/>
      <c r="BK54" s="1547"/>
      <c r="BL54" s="1547"/>
      <c r="BM54" s="1547"/>
      <c r="BN54" s="1547"/>
      <c r="BO54" s="1547"/>
      <c r="BP54" s="1547"/>
      <c r="BQ54" s="1547"/>
      <c r="BR54" s="1419"/>
      <c r="BS54" s="1420"/>
      <c r="BT54" s="1420"/>
      <c r="BU54" s="1420"/>
      <c r="BV54" s="1420"/>
      <c r="BW54" s="1420"/>
      <c r="BX54" s="1420"/>
      <c r="BY54" s="1420"/>
      <c r="BZ54" s="1420"/>
      <c r="CA54" s="1420"/>
      <c r="CB54" s="1420"/>
      <c r="CC54" s="1420"/>
      <c r="CD54" s="1420"/>
      <c r="CE54" s="1420"/>
      <c r="CF54" s="1420"/>
      <c r="CG54" s="1420"/>
      <c r="CH54" s="1420"/>
      <c r="CI54" s="1420"/>
      <c r="CJ54" s="1420"/>
      <c r="CK54" s="1419"/>
      <c r="CL54" s="1420"/>
      <c r="CM54" s="1420"/>
      <c r="CN54" s="1420"/>
      <c r="CO54" s="1420"/>
      <c r="CP54" s="1420"/>
      <c r="CQ54" s="1420"/>
      <c r="CR54" s="1420"/>
      <c r="CS54" s="1420"/>
      <c r="CT54" s="1420"/>
      <c r="CU54" s="1420"/>
      <c r="CV54" s="1420"/>
      <c r="CW54" s="1420"/>
      <c r="CX54" s="1420"/>
      <c r="CY54" s="1420"/>
      <c r="CZ54" s="1420"/>
      <c r="DA54" s="1420"/>
      <c r="DB54" s="1420"/>
      <c r="DC54" s="1420"/>
      <c r="DD54" s="1420"/>
      <c r="DE54" s="1420"/>
      <c r="DF54" s="1420"/>
      <c r="DG54" s="1420"/>
      <c r="DH54" s="1420"/>
      <c r="DI54" s="1420"/>
      <c r="DJ54" s="1421"/>
      <c r="DK54" s="1420"/>
      <c r="DL54" s="1420"/>
      <c r="DM54" s="1420"/>
      <c r="DN54" s="1420"/>
      <c r="DO54" s="1420"/>
      <c r="DP54" s="1420"/>
      <c r="DQ54" s="1420"/>
      <c r="DR54" s="1420"/>
      <c r="DS54" s="1420"/>
      <c r="DT54" s="1420"/>
      <c r="DU54" s="1420"/>
      <c r="DV54" s="1420"/>
      <c r="DW54" s="1420"/>
      <c r="DX54" s="1420"/>
      <c r="DY54" s="1420"/>
      <c r="DZ54" s="1420"/>
      <c r="EA54" s="1420"/>
      <c r="EB54" s="1420"/>
      <c r="EC54" s="1420"/>
      <c r="ED54" s="1420"/>
      <c r="EE54" s="1420"/>
      <c r="EF54" s="1420"/>
      <c r="EG54" s="1420"/>
      <c r="EH54" s="1420"/>
      <c r="EI54" s="1420"/>
      <c r="EJ54" s="1420"/>
      <c r="EK54" s="1420"/>
      <c r="EL54" s="1420"/>
      <c r="EM54" s="1420"/>
      <c r="EN54" s="1420"/>
      <c r="EO54" s="1420"/>
      <c r="EP54" s="1420"/>
      <c r="EQ54" s="1420"/>
      <c r="ER54" s="1420"/>
      <c r="ES54" s="1421"/>
      <c r="ET54" s="1420"/>
      <c r="EU54" s="1420"/>
      <c r="EV54" s="1420"/>
      <c r="EW54" s="1420"/>
      <c r="EX54" s="1420"/>
      <c r="EY54" s="1420"/>
      <c r="EZ54" s="1420"/>
      <c r="FA54" s="1420"/>
      <c r="FB54" s="1420"/>
      <c r="FC54" s="1420"/>
      <c r="FD54" s="1421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</row>
    <row r="55" spans="1:195" ht="39.75" customHeight="1">
      <c r="A55" s="1479" t="s">
        <v>315</v>
      </c>
      <c r="B55" s="1480"/>
      <c r="C55" s="1480"/>
      <c r="D55" s="1480"/>
      <c r="E55" s="1480"/>
      <c r="F55" s="1480"/>
      <c r="G55" s="1480"/>
      <c r="H55" s="1480"/>
      <c r="I55" s="1480"/>
      <c r="J55" s="1480"/>
      <c r="K55" s="1480"/>
      <c r="L55" s="1480"/>
      <c r="M55" s="1480"/>
      <c r="N55" s="1480"/>
      <c r="O55" s="1480"/>
      <c r="P55" s="1480"/>
      <c r="Q55" s="1480"/>
      <c r="R55" s="1480"/>
      <c r="S55" s="1480"/>
      <c r="T55" s="1480"/>
      <c r="U55" s="1480"/>
      <c r="V55" s="1480"/>
      <c r="W55" s="1480"/>
      <c r="X55" s="1480"/>
      <c r="Y55" s="1480"/>
      <c r="Z55" s="1480"/>
      <c r="AA55" s="1480"/>
      <c r="AB55" s="1480"/>
      <c r="AC55" s="1480"/>
      <c r="AD55" s="1480"/>
      <c r="AE55" s="1481"/>
      <c r="AF55" s="1491" t="s">
        <v>316</v>
      </c>
      <c r="AG55" s="1492"/>
      <c r="AH55" s="1492"/>
      <c r="AI55" s="1492"/>
      <c r="AJ55" s="1492"/>
      <c r="AK55" s="1492"/>
      <c r="AL55" s="1547"/>
      <c r="AM55" s="1547"/>
      <c r="AN55" s="1547"/>
      <c r="AO55" s="1547"/>
      <c r="AP55" s="1547"/>
      <c r="AQ55" s="1547"/>
      <c r="AR55" s="1547"/>
      <c r="AS55" s="1547"/>
      <c r="AT55" s="1547"/>
      <c r="AU55" s="1547"/>
      <c r="AV55" s="1547"/>
      <c r="AW55" s="1547"/>
      <c r="AX55" s="1547"/>
      <c r="AY55" s="1547"/>
      <c r="AZ55" s="1547"/>
      <c r="BA55" s="1547"/>
      <c r="BB55" s="1547"/>
      <c r="BC55" s="1547"/>
      <c r="BD55" s="1547"/>
      <c r="BE55" s="1547"/>
      <c r="BF55" s="1547"/>
      <c r="BG55" s="1547"/>
      <c r="BH55" s="1547"/>
      <c r="BI55" s="1547"/>
      <c r="BJ55" s="1547"/>
      <c r="BK55" s="1547"/>
      <c r="BL55" s="1547"/>
      <c r="BM55" s="1547"/>
      <c r="BN55" s="1547"/>
      <c r="BO55" s="1547"/>
      <c r="BP55" s="1547"/>
      <c r="BQ55" s="1547"/>
      <c r="BR55" s="1547"/>
      <c r="BS55" s="1547"/>
      <c r="BT55" s="1547"/>
      <c r="BU55" s="1547"/>
      <c r="BV55" s="1547"/>
      <c r="BW55" s="1547"/>
      <c r="BX55" s="1547"/>
      <c r="BY55" s="1547"/>
      <c r="BZ55" s="1547"/>
      <c r="CA55" s="1547"/>
      <c r="CB55" s="1547"/>
      <c r="CC55" s="1547"/>
      <c r="CD55" s="1547"/>
      <c r="CE55" s="1547"/>
      <c r="CF55" s="1547"/>
      <c r="CG55" s="1547"/>
      <c r="CH55" s="1547"/>
      <c r="CI55" s="1547"/>
      <c r="CJ55" s="1547"/>
      <c r="CK55" s="1577"/>
      <c r="CL55" s="1577"/>
      <c r="CM55" s="1577"/>
      <c r="CN55" s="1577"/>
      <c r="CO55" s="1577"/>
      <c r="CP55" s="1577"/>
      <c r="CQ55" s="1577"/>
      <c r="CR55" s="1577"/>
      <c r="CS55" s="1577"/>
      <c r="CT55" s="1577"/>
      <c r="CU55" s="1577"/>
      <c r="CV55" s="1577"/>
      <c r="CW55" s="1577"/>
      <c r="CX55" s="1577"/>
      <c r="CY55" s="1577"/>
      <c r="CZ55" s="1577"/>
      <c r="DA55" s="1577"/>
      <c r="DB55" s="1577"/>
      <c r="DC55" s="1577"/>
      <c r="DD55" s="1577"/>
      <c r="DE55" s="1577"/>
      <c r="DF55" s="1577"/>
      <c r="DG55" s="1577"/>
      <c r="DH55" s="1577"/>
      <c r="DI55" s="1577"/>
      <c r="DJ55" s="1577"/>
      <c r="DK55" s="1577"/>
      <c r="DL55" s="1577"/>
      <c r="DM55" s="1577"/>
      <c r="DN55" s="1577"/>
      <c r="DO55" s="1577"/>
      <c r="DP55" s="1577"/>
      <c r="DQ55" s="1577"/>
      <c r="DR55" s="1577"/>
      <c r="DS55" s="1577"/>
      <c r="DT55" s="1577"/>
      <c r="DU55" s="1577"/>
      <c r="DV55" s="1577"/>
      <c r="DW55" s="1577"/>
      <c r="DX55" s="1577"/>
      <c r="DY55" s="1577"/>
      <c r="DZ55" s="1577"/>
      <c r="EA55" s="1577"/>
      <c r="EB55" s="1577"/>
      <c r="EC55" s="1577"/>
      <c r="ED55" s="1577"/>
      <c r="EE55" s="1577"/>
      <c r="EF55" s="1577"/>
      <c r="EG55" s="1577"/>
      <c r="EH55" s="1577"/>
      <c r="EI55" s="1577"/>
      <c r="EJ55" s="1577"/>
      <c r="EK55" s="1577"/>
      <c r="EL55" s="1577"/>
      <c r="EM55" s="1577"/>
      <c r="EN55" s="1577"/>
      <c r="EO55" s="1577"/>
      <c r="EP55" s="1577"/>
      <c r="EQ55" s="1577"/>
      <c r="ER55" s="1577"/>
      <c r="ES55" s="1577"/>
      <c r="ET55" s="1577"/>
      <c r="EU55" s="1577"/>
      <c r="EV55" s="1577"/>
      <c r="EW55" s="1577"/>
      <c r="EX55" s="1577"/>
      <c r="EY55" s="1577"/>
      <c r="EZ55" s="1577"/>
      <c r="FA55" s="1577"/>
      <c r="FB55" s="1577"/>
      <c r="FC55" s="1577"/>
      <c r="FD55" s="1577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</row>
    <row r="56" spans="1:195" ht="45.75" customHeight="1">
      <c r="A56" s="1479" t="s">
        <v>317</v>
      </c>
      <c r="B56" s="1480"/>
      <c r="C56" s="1480"/>
      <c r="D56" s="1480"/>
      <c r="E56" s="1480"/>
      <c r="F56" s="1480"/>
      <c r="G56" s="1480"/>
      <c r="H56" s="1480"/>
      <c r="I56" s="1480"/>
      <c r="J56" s="1480"/>
      <c r="K56" s="1480"/>
      <c r="L56" s="1480"/>
      <c r="M56" s="1480"/>
      <c r="N56" s="1480"/>
      <c r="O56" s="1480"/>
      <c r="P56" s="1480"/>
      <c r="Q56" s="1480"/>
      <c r="R56" s="1480"/>
      <c r="S56" s="1480"/>
      <c r="T56" s="1480"/>
      <c r="U56" s="1480"/>
      <c r="V56" s="1480"/>
      <c r="W56" s="1480"/>
      <c r="X56" s="1480"/>
      <c r="Y56" s="1480"/>
      <c r="Z56" s="1480"/>
      <c r="AA56" s="1480"/>
      <c r="AB56" s="1480"/>
      <c r="AC56" s="1480"/>
      <c r="AD56" s="1480"/>
      <c r="AE56" s="1481"/>
      <c r="AF56" s="1491" t="s">
        <v>318</v>
      </c>
      <c r="AG56" s="1492"/>
      <c r="AH56" s="1492"/>
      <c r="AI56" s="1492"/>
      <c r="AJ56" s="1492"/>
      <c r="AK56" s="1492"/>
      <c r="AL56" s="1591"/>
      <c r="AM56" s="1547"/>
      <c r="AN56" s="1547"/>
      <c r="AO56" s="1547"/>
      <c r="AP56" s="1547"/>
      <c r="AQ56" s="1547"/>
      <c r="AR56" s="1547"/>
      <c r="AS56" s="1547"/>
      <c r="AT56" s="1547"/>
      <c r="AU56" s="1547"/>
      <c r="AV56" s="1547"/>
      <c r="AW56" s="1547"/>
      <c r="AX56" s="1547"/>
      <c r="AY56" s="1547"/>
      <c r="AZ56" s="1547"/>
      <c r="BA56" s="1547"/>
      <c r="BB56" s="1547"/>
      <c r="BC56" s="1547"/>
      <c r="BD56" s="1547"/>
      <c r="BE56" s="1547"/>
      <c r="BF56" s="1547"/>
      <c r="BG56" s="1547"/>
      <c r="BH56" s="1547"/>
      <c r="BI56" s="1547"/>
      <c r="BJ56" s="1547"/>
      <c r="BK56" s="1547"/>
      <c r="BL56" s="1547"/>
      <c r="BM56" s="1547"/>
      <c r="BN56" s="1547"/>
      <c r="BO56" s="1547"/>
      <c r="BP56" s="1547"/>
      <c r="BQ56" s="1547"/>
      <c r="BR56" s="1547"/>
      <c r="BS56" s="1547"/>
      <c r="BT56" s="1547"/>
      <c r="BU56" s="1547"/>
      <c r="BV56" s="1547"/>
      <c r="BW56" s="1547"/>
      <c r="BX56" s="1547"/>
      <c r="BY56" s="1547"/>
      <c r="BZ56" s="1547"/>
      <c r="CA56" s="1547"/>
      <c r="CB56" s="1547"/>
      <c r="CC56" s="1547"/>
      <c r="CD56" s="1547"/>
      <c r="CE56" s="1547"/>
      <c r="CF56" s="1547"/>
      <c r="CG56" s="1547"/>
      <c r="CH56" s="1547"/>
      <c r="CI56" s="1547"/>
      <c r="CJ56" s="1547"/>
      <c r="CK56" s="1547"/>
      <c r="CL56" s="1547"/>
      <c r="CM56" s="1547"/>
      <c r="CN56" s="1547"/>
      <c r="CO56" s="1547"/>
      <c r="CP56" s="1547"/>
      <c r="CQ56" s="1547"/>
      <c r="CR56" s="1547"/>
      <c r="CS56" s="1547"/>
      <c r="CT56" s="1547"/>
      <c r="CU56" s="1547"/>
      <c r="CV56" s="1547"/>
      <c r="CW56" s="1547"/>
      <c r="CX56" s="1547"/>
      <c r="CY56" s="1547"/>
      <c r="CZ56" s="1547"/>
      <c r="DA56" s="1547"/>
      <c r="DB56" s="1547"/>
      <c r="DC56" s="1547"/>
      <c r="DD56" s="1547"/>
      <c r="DE56" s="1547"/>
      <c r="DF56" s="1547"/>
      <c r="DG56" s="1547"/>
      <c r="DH56" s="1547"/>
      <c r="DI56" s="1547"/>
      <c r="DJ56" s="1547"/>
      <c r="DK56" s="1547"/>
      <c r="DL56" s="1547"/>
      <c r="DM56" s="1547"/>
      <c r="DN56" s="1547"/>
      <c r="DO56" s="1547"/>
      <c r="DP56" s="1547"/>
      <c r="DQ56" s="1547"/>
      <c r="DR56" s="1547"/>
      <c r="DS56" s="1547"/>
      <c r="DT56" s="1547"/>
      <c r="DU56" s="1547"/>
      <c r="DV56" s="1547"/>
      <c r="DW56" s="1547"/>
      <c r="DX56" s="1547"/>
      <c r="DY56" s="1547"/>
      <c r="DZ56" s="1547"/>
      <c r="EA56" s="1547"/>
      <c r="EB56" s="1547"/>
      <c r="EC56" s="1547"/>
      <c r="ED56" s="1547"/>
      <c r="EE56" s="1547"/>
      <c r="EF56" s="1547"/>
      <c r="EG56" s="1547"/>
      <c r="EH56" s="1547"/>
      <c r="EI56" s="1547"/>
      <c r="EJ56" s="1547"/>
      <c r="EK56" s="1547"/>
      <c r="EL56" s="1547"/>
      <c r="EM56" s="1547"/>
      <c r="EN56" s="1547"/>
      <c r="EO56" s="1547"/>
      <c r="EP56" s="1547"/>
      <c r="EQ56" s="1547"/>
      <c r="ER56" s="1547"/>
      <c r="ES56" s="1547"/>
      <c r="ET56" s="1547"/>
      <c r="EU56" s="1547"/>
      <c r="EV56" s="1547"/>
      <c r="EW56" s="1547"/>
      <c r="EX56" s="1547"/>
      <c r="EY56" s="1547"/>
      <c r="EZ56" s="1547"/>
      <c r="FA56" s="1547"/>
      <c r="FB56" s="1547"/>
      <c r="FC56" s="1547"/>
      <c r="FD56" s="1547"/>
      <c r="FE56" s="155"/>
      <c r="FF56" s="155"/>
      <c r="FG56" s="155"/>
      <c r="FH56" s="155"/>
      <c r="FI56" s="155"/>
      <c r="FJ56" s="155"/>
      <c r="FK56" s="155"/>
      <c r="FL56" s="155"/>
      <c r="FM56" s="155"/>
      <c r="FN56" s="155"/>
      <c r="FO56" s="155"/>
      <c r="FP56" s="155"/>
      <c r="FQ56" s="155"/>
      <c r="FR56" s="155"/>
      <c r="FS56" s="155"/>
      <c r="FT56" s="155"/>
      <c r="FU56" s="155"/>
      <c r="FV56" s="155"/>
      <c r="FW56" s="155"/>
      <c r="FX56" s="155"/>
      <c r="FY56" s="155"/>
      <c r="FZ56" s="155"/>
      <c r="GA56" s="155"/>
      <c r="GB56" s="155"/>
      <c r="GC56" s="155"/>
      <c r="GD56" s="155"/>
      <c r="GE56" s="155"/>
      <c r="GF56" s="155"/>
      <c r="GG56" s="155"/>
      <c r="GH56" s="155"/>
      <c r="GI56" s="155"/>
      <c r="GJ56" s="155"/>
      <c r="GK56" s="155"/>
      <c r="GL56" s="155"/>
      <c r="GM56" s="155"/>
    </row>
    <row r="57" spans="1:195" ht="38.25" customHeight="1">
      <c r="A57" s="1479" t="s">
        <v>319</v>
      </c>
      <c r="B57" s="1480"/>
      <c r="C57" s="1480"/>
      <c r="D57" s="1480"/>
      <c r="E57" s="1480"/>
      <c r="F57" s="1480"/>
      <c r="G57" s="1480"/>
      <c r="H57" s="1480"/>
      <c r="I57" s="1480"/>
      <c r="J57" s="1480"/>
      <c r="K57" s="1480"/>
      <c r="L57" s="1480"/>
      <c r="M57" s="1480"/>
      <c r="N57" s="1480"/>
      <c r="O57" s="1480"/>
      <c r="P57" s="1480"/>
      <c r="Q57" s="1480"/>
      <c r="R57" s="1480"/>
      <c r="S57" s="1480"/>
      <c r="T57" s="1480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1"/>
      <c r="AF57" s="1491" t="s">
        <v>320</v>
      </c>
      <c r="AG57" s="1492"/>
      <c r="AH57" s="1492"/>
      <c r="AI57" s="1492"/>
      <c r="AJ57" s="1492"/>
      <c r="AK57" s="1492"/>
      <c r="AL57" s="1591"/>
      <c r="AM57" s="1547"/>
      <c r="AN57" s="1547"/>
      <c r="AO57" s="1547"/>
      <c r="AP57" s="1547"/>
      <c r="AQ57" s="1547"/>
      <c r="AR57" s="1547"/>
      <c r="AS57" s="1547"/>
      <c r="AT57" s="1547"/>
      <c r="AU57" s="1547"/>
      <c r="AV57" s="1547"/>
      <c r="AW57" s="1547"/>
      <c r="AX57" s="1547"/>
      <c r="AY57" s="1547"/>
      <c r="AZ57" s="1547"/>
      <c r="BA57" s="1547"/>
      <c r="BB57" s="1547"/>
      <c r="BC57" s="1547"/>
      <c r="BD57" s="1547"/>
      <c r="BE57" s="1547"/>
      <c r="BF57" s="1547"/>
      <c r="BG57" s="1547"/>
      <c r="BH57" s="1547"/>
      <c r="BI57" s="1547"/>
      <c r="BJ57" s="1547"/>
      <c r="BK57" s="1547"/>
      <c r="BL57" s="1547"/>
      <c r="BM57" s="1547"/>
      <c r="BN57" s="1547"/>
      <c r="BO57" s="1547"/>
      <c r="BP57" s="1547"/>
      <c r="BQ57" s="1547"/>
      <c r="BR57" s="1547"/>
      <c r="BS57" s="1547"/>
      <c r="BT57" s="1547"/>
      <c r="BU57" s="1547"/>
      <c r="BV57" s="1547"/>
      <c r="BW57" s="1547"/>
      <c r="BX57" s="1547"/>
      <c r="BY57" s="1547"/>
      <c r="BZ57" s="1547"/>
      <c r="CA57" s="1547"/>
      <c r="CB57" s="1547"/>
      <c r="CC57" s="1547"/>
      <c r="CD57" s="1547"/>
      <c r="CE57" s="1547"/>
      <c r="CF57" s="1547"/>
      <c r="CG57" s="1547"/>
      <c r="CH57" s="1547"/>
      <c r="CI57" s="1547"/>
      <c r="CJ57" s="1547"/>
      <c r="CK57" s="1547"/>
      <c r="CL57" s="1547"/>
      <c r="CM57" s="1547"/>
      <c r="CN57" s="1547"/>
      <c r="CO57" s="1547"/>
      <c r="CP57" s="1547"/>
      <c r="CQ57" s="1547"/>
      <c r="CR57" s="1547"/>
      <c r="CS57" s="1547"/>
      <c r="CT57" s="1547"/>
      <c r="CU57" s="1547"/>
      <c r="CV57" s="1547"/>
      <c r="CW57" s="1547"/>
      <c r="CX57" s="1547"/>
      <c r="CY57" s="1547"/>
      <c r="CZ57" s="1547"/>
      <c r="DA57" s="1547"/>
      <c r="DB57" s="1547"/>
      <c r="DC57" s="1547"/>
      <c r="DD57" s="1547"/>
      <c r="DE57" s="1547"/>
      <c r="DF57" s="1547"/>
      <c r="DG57" s="1547"/>
      <c r="DH57" s="1547"/>
      <c r="DI57" s="1547"/>
      <c r="DJ57" s="1547"/>
      <c r="DK57" s="1547"/>
      <c r="DL57" s="1547"/>
      <c r="DM57" s="1547"/>
      <c r="DN57" s="1547"/>
      <c r="DO57" s="1547"/>
      <c r="DP57" s="1547"/>
      <c r="DQ57" s="1547"/>
      <c r="DR57" s="1547"/>
      <c r="DS57" s="1547"/>
      <c r="DT57" s="1547"/>
      <c r="DU57" s="1547"/>
      <c r="DV57" s="1547"/>
      <c r="DW57" s="1547"/>
      <c r="DX57" s="1547"/>
      <c r="DY57" s="1547"/>
      <c r="DZ57" s="1547"/>
      <c r="EA57" s="1547"/>
      <c r="EB57" s="1547"/>
      <c r="EC57" s="1547"/>
      <c r="ED57" s="1547"/>
      <c r="EE57" s="1547"/>
      <c r="EF57" s="1547"/>
      <c r="EG57" s="1547"/>
      <c r="EH57" s="1547"/>
      <c r="EI57" s="1547"/>
      <c r="EJ57" s="1547"/>
      <c r="EK57" s="1547"/>
      <c r="EL57" s="1547"/>
      <c r="EM57" s="1547"/>
      <c r="EN57" s="1547"/>
      <c r="EO57" s="1547"/>
      <c r="EP57" s="1547"/>
      <c r="EQ57" s="1547"/>
      <c r="ER57" s="1547"/>
      <c r="ES57" s="1547"/>
      <c r="ET57" s="1547"/>
      <c r="EU57" s="1547"/>
      <c r="EV57" s="1547"/>
      <c r="EW57" s="1547"/>
      <c r="EX57" s="1547"/>
      <c r="EY57" s="1547"/>
      <c r="EZ57" s="1547"/>
      <c r="FA57" s="1547"/>
      <c r="FB57" s="1547"/>
      <c r="FC57" s="1547"/>
      <c r="FD57" s="1547"/>
      <c r="FE57" s="155"/>
      <c r="FF57" s="155"/>
      <c r="FG57" s="155"/>
      <c r="FH57" s="155"/>
      <c r="FI57" s="155"/>
      <c r="FJ57" s="155"/>
      <c r="FK57" s="155"/>
      <c r="FL57" s="155"/>
      <c r="FM57" s="155"/>
      <c r="FN57" s="155"/>
      <c r="FO57" s="155"/>
      <c r="FP57" s="155"/>
      <c r="FQ57" s="155"/>
      <c r="FR57" s="155"/>
      <c r="FS57" s="155"/>
      <c r="FT57" s="155"/>
      <c r="FU57" s="155"/>
      <c r="FV57" s="155"/>
      <c r="FW57" s="155"/>
      <c r="FX57" s="155"/>
      <c r="FY57" s="155"/>
      <c r="FZ57" s="155"/>
      <c r="GA57" s="155"/>
      <c r="GB57" s="155"/>
      <c r="GC57" s="155"/>
      <c r="GD57" s="155"/>
      <c r="GE57" s="155"/>
      <c r="GF57" s="155"/>
      <c r="GG57" s="155"/>
      <c r="GH57" s="155"/>
      <c r="GI57" s="155"/>
      <c r="GJ57" s="155"/>
      <c r="GK57" s="155"/>
      <c r="GL57" s="155"/>
      <c r="GM57" s="155"/>
    </row>
    <row r="58" spans="1:195" ht="34.5" customHeight="1">
      <c r="A58" s="1479" t="s">
        <v>321</v>
      </c>
      <c r="B58" s="1480"/>
      <c r="C58" s="1480"/>
      <c r="D58" s="1480"/>
      <c r="E58" s="1480"/>
      <c r="F58" s="1480"/>
      <c r="G58" s="1480"/>
      <c r="H58" s="1480"/>
      <c r="I58" s="1480"/>
      <c r="J58" s="1480"/>
      <c r="K58" s="1480"/>
      <c r="L58" s="1480"/>
      <c r="M58" s="1480"/>
      <c r="N58" s="1480"/>
      <c r="O58" s="1480"/>
      <c r="P58" s="1480"/>
      <c r="Q58" s="1480"/>
      <c r="R58" s="1480"/>
      <c r="S58" s="1480"/>
      <c r="T58" s="1480"/>
      <c r="U58" s="1480"/>
      <c r="V58" s="1480"/>
      <c r="W58" s="1480"/>
      <c r="X58" s="1480"/>
      <c r="Y58" s="1480"/>
      <c r="Z58" s="1480"/>
      <c r="AA58" s="1480"/>
      <c r="AB58" s="1480"/>
      <c r="AC58" s="1480"/>
      <c r="AD58" s="1480"/>
      <c r="AE58" s="1481"/>
      <c r="AF58" s="1491" t="s">
        <v>322</v>
      </c>
      <c r="AG58" s="1492"/>
      <c r="AH58" s="1492"/>
      <c r="AI58" s="1492"/>
      <c r="AJ58" s="1492"/>
      <c r="AK58" s="1492"/>
      <c r="AL58" s="1494">
        <f>ET58</f>
        <v>0</v>
      </c>
      <c r="AM58" s="1495"/>
      <c r="AN58" s="1495"/>
      <c r="AO58" s="1495"/>
      <c r="AP58" s="1495"/>
      <c r="AQ58" s="1495"/>
      <c r="AR58" s="1495"/>
      <c r="AS58" s="1495"/>
      <c r="AT58" s="1495"/>
      <c r="AU58" s="1495"/>
      <c r="AV58" s="1547"/>
      <c r="AW58" s="1547"/>
      <c r="AX58" s="1547"/>
      <c r="AY58" s="1547"/>
      <c r="AZ58" s="1547"/>
      <c r="BA58" s="1547"/>
      <c r="BB58" s="1547"/>
      <c r="BC58" s="1547"/>
      <c r="BD58" s="1547"/>
      <c r="BE58" s="1547"/>
      <c r="BF58" s="1547"/>
      <c r="BG58" s="1547"/>
      <c r="BH58" s="1547"/>
      <c r="BI58" s="1547"/>
      <c r="BJ58" s="1547"/>
      <c r="BK58" s="1547"/>
      <c r="BL58" s="1547"/>
      <c r="BM58" s="1547"/>
      <c r="BN58" s="1547"/>
      <c r="BO58" s="1547"/>
      <c r="BP58" s="1547"/>
      <c r="BQ58" s="1547"/>
      <c r="BR58" s="1547"/>
      <c r="BS58" s="1547"/>
      <c r="BT58" s="1547"/>
      <c r="BU58" s="1547"/>
      <c r="BV58" s="1547"/>
      <c r="BW58" s="1547"/>
      <c r="BX58" s="1547"/>
      <c r="BY58" s="1547"/>
      <c r="BZ58" s="1547"/>
      <c r="CA58" s="1547"/>
      <c r="CB58" s="1547"/>
      <c r="CC58" s="1547"/>
      <c r="CD58" s="1547"/>
      <c r="CE58" s="1547"/>
      <c r="CF58" s="1547"/>
      <c r="CG58" s="1547"/>
      <c r="CH58" s="1547"/>
      <c r="CI58" s="1547"/>
      <c r="CJ58" s="1547"/>
      <c r="CK58" s="1547"/>
      <c r="CL58" s="1547"/>
      <c r="CM58" s="1547"/>
      <c r="CN58" s="1547"/>
      <c r="CO58" s="1547"/>
      <c r="CP58" s="1547"/>
      <c r="CQ58" s="1547"/>
      <c r="CR58" s="1547"/>
      <c r="CS58" s="1547"/>
      <c r="CT58" s="1547"/>
      <c r="CU58" s="1547"/>
      <c r="CV58" s="1547"/>
      <c r="CW58" s="1547"/>
      <c r="CX58" s="1547"/>
      <c r="CY58" s="1547"/>
      <c r="CZ58" s="1547"/>
      <c r="DA58" s="1547"/>
      <c r="DB58" s="1547"/>
      <c r="DC58" s="1547"/>
      <c r="DD58" s="1547"/>
      <c r="DE58" s="1547"/>
      <c r="DF58" s="1547"/>
      <c r="DG58" s="1547"/>
      <c r="DH58" s="1547"/>
      <c r="DI58" s="1547"/>
      <c r="DJ58" s="1547"/>
      <c r="DK58" s="1547"/>
      <c r="DL58" s="1547"/>
      <c r="DM58" s="1547"/>
      <c r="DN58" s="1547"/>
      <c r="DO58" s="1547"/>
      <c r="DP58" s="1547"/>
      <c r="DQ58" s="1547"/>
      <c r="DR58" s="1547"/>
      <c r="DS58" s="1547"/>
      <c r="DT58" s="1547"/>
      <c r="DU58" s="1547"/>
      <c r="DV58" s="1547"/>
      <c r="DW58" s="1547"/>
      <c r="DX58" s="1547"/>
      <c r="DY58" s="1547"/>
      <c r="DZ58" s="1547"/>
      <c r="EA58" s="1547"/>
      <c r="EB58" s="1547"/>
      <c r="EC58" s="1547"/>
      <c r="ED58" s="1547"/>
      <c r="EE58" s="1547"/>
      <c r="EF58" s="1547"/>
      <c r="EG58" s="1547"/>
      <c r="EH58" s="1547"/>
      <c r="EI58" s="1547"/>
      <c r="EJ58" s="1547"/>
      <c r="EK58" s="1547"/>
      <c r="EL58" s="1547"/>
      <c r="EM58" s="1547"/>
      <c r="EN58" s="1547"/>
      <c r="EO58" s="1547"/>
      <c r="EP58" s="1547"/>
      <c r="EQ58" s="1547"/>
      <c r="ER58" s="1547"/>
      <c r="ES58" s="1547"/>
      <c r="ET58" s="1495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95"/>
      <c r="EV58" s="1495"/>
      <c r="EW58" s="1495"/>
      <c r="EX58" s="1495"/>
      <c r="EY58" s="1495"/>
      <c r="EZ58" s="1495"/>
      <c r="FA58" s="1495"/>
      <c r="FB58" s="1495"/>
      <c r="FC58" s="1495"/>
      <c r="FD58" s="1514"/>
      <c r="FE58" s="563" t="str">
        <f>'Настройки ТИК'!$C$55</f>
        <v>${code_doc}</v>
      </c>
      <c r="FF58" s="155">
        <v>2</v>
      </c>
      <c r="FG58" s="155" t="str">
        <f>$FF$25</f>
        <v>20--</v>
      </c>
      <c r="FH58" s="155"/>
      <c r="FI58" s="155"/>
      <c r="FJ58" s="155"/>
      <c r="FK58" s="155"/>
      <c r="FL58" s="155"/>
      <c r="FM58" s="155"/>
      <c r="FN58" s="155"/>
      <c r="FO58" s="155"/>
      <c r="FP58" s="155"/>
      <c r="FQ58" s="155"/>
      <c r="FR58" s="155"/>
      <c r="FS58" s="155"/>
      <c r="FT58" s="155"/>
      <c r="FU58" s="155"/>
      <c r="FV58" s="155"/>
      <c r="FW58" s="155"/>
      <c r="FX58" s="155"/>
      <c r="FY58" s="155"/>
      <c r="FZ58" s="155"/>
      <c r="GA58" s="155"/>
      <c r="GB58" s="155"/>
      <c r="GC58" s="155"/>
      <c r="GD58" s="155"/>
      <c r="GE58" s="155"/>
      <c r="GF58" s="155"/>
      <c r="GG58" s="155"/>
      <c r="GH58" s="155"/>
      <c r="GI58" s="155"/>
      <c r="GJ58" s="155"/>
      <c r="GK58" s="155"/>
      <c r="GL58" s="155"/>
      <c r="GM58" s="155"/>
    </row>
    <row r="59" spans="1:195" ht="15.75" customHeight="1">
      <c r="A59" s="1497" t="s">
        <v>263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  <c r="S59" s="1498"/>
      <c r="T59" s="1498"/>
      <c r="U59" s="1498"/>
      <c r="V59" s="1498"/>
      <c r="W59" s="1498"/>
      <c r="X59" s="1498"/>
      <c r="Y59" s="1498"/>
      <c r="Z59" s="1498"/>
      <c r="AA59" s="1498"/>
      <c r="AB59" s="1498"/>
      <c r="AC59" s="1498"/>
      <c r="AD59" s="1498"/>
      <c r="AE59" s="1499"/>
      <c r="AF59" s="1474" t="s">
        <v>323</v>
      </c>
      <c r="AG59" s="1475"/>
      <c r="AH59" s="1475"/>
      <c r="AI59" s="1475"/>
      <c r="AJ59" s="1475"/>
      <c r="AK59" s="1475"/>
      <c r="AL59" s="1591"/>
      <c r="AM59" s="1547"/>
      <c r="AN59" s="1547"/>
      <c r="AO59" s="1547"/>
      <c r="AP59" s="1547"/>
      <c r="AQ59" s="1547"/>
      <c r="AR59" s="1547"/>
      <c r="AS59" s="1547"/>
      <c r="AT59" s="1547"/>
      <c r="AU59" s="1360"/>
      <c r="AV59" s="1416"/>
      <c r="AW59" s="1417"/>
      <c r="AX59" s="1417"/>
      <c r="AY59" s="1417"/>
      <c r="AZ59" s="1417"/>
      <c r="BA59" s="1417"/>
      <c r="BB59" s="1417"/>
      <c r="BC59" s="1417"/>
      <c r="BD59" s="1417"/>
      <c r="BE59" s="1417"/>
      <c r="BF59" s="1417"/>
      <c r="BG59" s="1417"/>
      <c r="BH59" s="1417"/>
      <c r="BI59" s="1417"/>
      <c r="BJ59" s="1417"/>
      <c r="BK59" s="1417"/>
      <c r="BL59" s="1417"/>
      <c r="BM59" s="1417"/>
      <c r="BN59" s="1417"/>
      <c r="BO59" s="1417"/>
      <c r="BP59" s="1417"/>
      <c r="BQ59" s="1418"/>
      <c r="BR59" s="1416"/>
      <c r="BS59" s="1417"/>
      <c r="BT59" s="1417"/>
      <c r="BU59" s="1417"/>
      <c r="BV59" s="1417"/>
      <c r="BW59" s="1417"/>
      <c r="BX59" s="1417"/>
      <c r="BY59" s="1417"/>
      <c r="BZ59" s="1417"/>
      <c r="CA59" s="1417"/>
      <c r="CB59" s="1417"/>
      <c r="CC59" s="1417"/>
      <c r="CD59" s="1417"/>
      <c r="CE59" s="1417"/>
      <c r="CF59" s="1417"/>
      <c r="CG59" s="1417"/>
      <c r="CH59" s="1417"/>
      <c r="CI59" s="1417"/>
      <c r="CJ59" s="1418"/>
      <c r="CK59" s="1416"/>
      <c r="CL59" s="1417"/>
      <c r="CM59" s="1417"/>
      <c r="CN59" s="1417"/>
      <c r="CO59" s="1417"/>
      <c r="CP59" s="1417"/>
      <c r="CQ59" s="1417"/>
      <c r="CR59" s="1417"/>
      <c r="CS59" s="1417"/>
      <c r="CT59" s="1417"/>
      <c r="CU59" s="1417"/>
      <c r="CV59" s="1417"/>
      <c r="CW59" s="1417"/>
      <c r="CX59" s="1417"/>
      <c r="CY59" s="1417"/>
      <c r="CZ59" s="1417"/>
      <c r="DA59" s="1417"/>
      <c r="DB59" s="1417"/>
      <c r="DC59" s="1417"/>
      <c r="DD59" s="1417"/>
      <c r="DE59" s="1417"/>
      <c r="DF59" s="1417"/>
      <c r="DG59" s="1417"/>
      <c r="DH59" s="1417"/>
      <c r="DI59" s="1417"/>
      <c r="DJ59" s="1418"/>
      <c r="DK59" s="1416"/>
      <c r="DL59" s="1417"/>
      <c r="DM59" s="1417"/>
      <c r="DN59" s="1417"/>
      <c r="DO59" s="1417"/>
      <c r="DP59" s="1417"/>
      <c r="DQ59" s="1417"/>
      <c r="DR59" s="1417"/>
      <c r="DS59" s="1417"/>
      <c r="DT59" s="1417"/>
      <c r="DU59" s="1417"/>
      <c r="DV59" s="1417"/>
      <c r="DW59" s="1417"/>
      <c r="DX59" s="1417"/>
      <c r="DY59" s="1417"/>
      <c r="DZ59" s="1417"/>
      <c r="EA59" s="1417"/>
      <c r="EB59" s="1417"/>
      <c r="EC59" s="1417"/>
      <c r="ED59" s="1417"/>
      <c r="EE59" s="1417"/>
      <c r="EF59" s="1417"/>
      <c r="EG59" s="1417"/>
      <c r="EH59" s="1417"/>
      <c r="EI59" s="1417"/>
      <c r="EJ59" s="1417"/>
      <c r="EK59" s="1417"/>
      <c r="EL59" s="1417"/>
      <c r="EM59" s="1417"/>
      <c r="EN59" s="1417"/>
      <c r="EO59" s="1417"/>
      <c r="EP59" s="1417"/>
      <c r="EQ59" s="1417"/>
      <c r="ER59" s="1417"/>
      <c r="ES59" s="1418"/>
      <c r="ET59" s="1416"/>
      <c r="EU59" s="1417"/>
      <c r="EV59" s="1417"/>
      <c r="EW59" s="1417"/>
      <c r="EX59" s="1417"/>
      <c r="EY59" s="1417"/>
      <c r="EZ59" s="1417"/>
      <c r="FA59" s="1417"/>
      <c r="FB59" s="1417"/>
      <c r="FC59" s="1417"/>
      <c r="FD59" s="1418"/>
      <c r="FE59" s="155"/>
      <c r="FF59" s="155"/>
      <c r="FG59" s="155"/>
      <c r="FH59" s="155"/>
      <c r="FI59" s="155"/>
      <c r="FJ59" s="155"/>
      <c r="FK59" s="155"/>
      <c r="FL59" s="155"/>
      <c r="FM59" s="155"/>
      <c r="FN59" s="155"/>
      <c r="FO59" s="155"/>
      <c r="FP59" s="155"/>
      <c r="FQ59" s="155"/>
      <c r="FR59" s="155"/>
      <c r="FS59" s="155"/>
      <c r="FT59" s="155"/>
      <c r="FU59" s="155"/>
      <c r="FV59" s="155"/>
      <c r="FW59" s="155"/>
      <c r="FX59" s="155"/>
      <c r="FY59" s="155"/>
      <c r="FZ59" s="155"/>
      <c r="GA59" s="155"/>
      <c r="GB59" s="155"/>
      <c r="GC59" s="155"/>
      <c r="GD59" s="155"/>
      <c r="GE59" s="155"/>
      <c r="GF59" s="155"/>
      <c r="GG59" s="155"/>
      <c r="GH59" s="155"/>
      <c r="GI59" s="155"/>
      <c r="GJ59" s="155"/>
      <c r="GK59" s="155"/>
      <c r="GL59" s="155"/>
      <c r="GM59" s="155"/>
    </row>
    <row r="60" spans="1:195" ht="23.25" customHeight="1">
      <c r="A60" s="1507" t="s">
        <v>324</v>
      </c>
      <c r="B60" s="1508"/>
      <c r="C60" s="1508"/>
      <c r="D60" s="1508"/>
      <c r="E60" s="1508"/>
      <c r="F60" s="1508"/>
      <c r="G60" s="1508"/>
      <c r="H60" s="1508"/>
      <c r="I60" s="1508"/>
      <c r="J60" s="1508"/>
      <c r="K60" s="1508"/>
      <c r="L60" s="1508"/>
      <c r="M60" s="1508"/>
      <c r="N60" s="1508"/>
      <c r="O60" s="1508"/>
      <c r="P60" s="1508"/>
      <c r="Q60" s="1508"/>
      <c r="R60" s="1508"/>
      <c r="S60" s="1508"/>
      <c r="T60" s="1508"/>
      <c r="U60" s="1508"/>
      <c r="V60" s="1508"/>
      <c r="W60" s="1508"/>
      <c r="X60" s="1508"/>
      <c r="Y60" s="1508"/>
      <c r="Z60" s="1508"/>
      <c r="AA60" s="1508"/>
      <c r="AB60" s="1508"/>
      <c r="AC60" s="1508"/>
      <c r="AD60" s="1508"/>
      <c r="AE60" s="1509"/>
      <c r="AF60" s="1500"/>
      <c r="AG60" s="1501"/>
      <c r="AH60" s="1501"/>
      <c r="AI60" s="1501"/>
      <c r="AJ60" s="1501"/>
      <c r="AK60" s="1501"/>
      <c r="AL60" s="1591"/>
      <c r="AM60" s="1547"/>
      <c r="AN60" s="1547"/>
      <c r="AO60" s="1547"/>
      <c r="AP60" s="1547"/>
      <c r="AQ60" s="1547"/>
      <c r="AR60" s="1547"/>
      <c r="AS60" s="1547"/>
      <c r="AT60" s="1547"/>
      <c r="AU60" s="1360"/>
      <c r="AV60" s="1419"/>
      <c r="AW60" s="1420"/>
      <c r="AX60" s="1420"/>
      <c r="AY60" s="1420"/>
      <c r="AZ60" s="1420"/>
      <c r="BA60" s="1420"/>
      <c r="BB60" s="1420"/>
      <c r="BC60" s="1420"/>
      <c r="BD60" s="1420"/>
      <c r="BE60" s="1420"/>
      <c r="BF60" s="1420"/>
      <c r="BG60" s="1420"/>
      <c r="BH60" s="1420"/>
      <c r="BI60" s="1420"/>
      <c r="BJ60" s="1420"/>
      <c r="BK60" s="1420"/>
      <c r="BL60" s="1420"/>
      <c r="BM60" s="1420"/>
      <c r="BN60" s="1420"/>
      <c r="BO60" s="1420"/>
      <c r="BP60" s="1420"/>
      <c r="BQ60" s="1421"/>
      <c r="BR60" s="1419"/>
      <c r="BS60" s="1420"/>
      <c r="BT60" s="1420"/>
      <c r="BU60" s="1420"/>
      <c r="BV60" s="1420"/>
      <c r="BW60" s="1420"/>
      <c r="BX60" s="1420"/>
      <c r="BY60" s="1420"/>
      <c r="BZ60" s="1420"/>
      <c r="CA60" s="1420"/>
      <c r="CB60" s="1420"/>
      <c r="CC60" s="1420"/>
      <c r="CD60" s="1420"/>
      <c r="CE60" s="1420"/>
      <c r="CF60" s="1420"/>
      <c r="CG60" s="1420"/>
      <c r="CH60" s="1420"/>
      <c r="CI60" s="1420"/>
      <c r="CJ60" s="1421"/>
      <c r="CK60" s="1419"/>
      <c r="CL60" s="1420"/>
      <c r="CM60" s="1420"/>
      <c r="CN60" s="1420"/>
      <c r="CO60" s="1420"/>
      <c r="CP60" s="1420"/>
      <c r="CQ60" s="1420"/>
      <c r="CR60" s="1420"/>
      <c r="CS60" s="1420"/>
      <c r="CT60" s="1420"/>
      <c r="CU60" s="1420"/>
      <c r="CV60" s="1420"/>
      <c r="CW60" s="1420"/>
      <c r="CX60" s="1420"/>
      <c r="CY60" s="1420"/>
      <c r="CZ60" s="1420"/>
      <c r="DA60" s="1420"/>
      <c r="DB60" s="1420"/>
      <c r="DC60" s="1420"/>
      <c r="DD60" s="1420"/>
      <c r="DE60" s="1420"/>
      <c r="DF60" s="1420"/>
      <c r="DG60" s="1420"/>
      <c r="DH60" s="1420"/>
      <c r="DI60" s="1420"/>
      <c r="DJ60" s="1421"/>
      <c r="DK60" s="1419"/>
      <c r="DL60" s="1420"/>
      <c r="DM60" s="1420"/>
      <c r="DN60" s="1420"/>
      <c r="DO60" s="1420"/>
      <c r="DP60" s="1420"/>
      <c r="DQ60" s="1420"/>
      <c r="DR60" s="1420"/>
      <c r="DS60" s="1420"/>
      <c r="DT60" s="1420"/>
      <c r="DU60" s="1420"/>
      <c r="DV60" s="1420"/>
      <c r="DW60" s="1420"/>
      <c r="DX60" s="1420"/>
      <c r="DY60" s="1420"/>
      <c r="DZ60" s="1420"/>
      <c r="EA60" s="1420"/>
      <c r="EB60" s="1420"/>
      <c r="EC60" s="1420"/>
      <c r="ED60" s="1420"/>
      <c r="EE60" s="1420"/>
      <c r="EF60" s="1420"/>
      <c r="EG60" s="1420"/>
      <c r="EH60" s="1420"/>
      <c r="EI60" s="1420"/>
      <c r="EJ60" s="1420"/>
      <c r="EK60" s="1420"/>
      <c r="EL60" s="1420"/>
      <c r="EM60" s="1420"/>
      <c r="EN60" s="1420"/>
      <c r="EO60" s="1420"/>
      <c r="EP60" s="1420"/>
      <c r="EQ60" s="1420"/>
      <c r="ER60" s="1420"/>
      <c r="ES60" s="1421"/>
      <c r="ET60" s="1419"/>
      <c r="EU60" s="1420"/>
      <c r="EV60" s="1420"/>
      <c r="EW60" s="1420"/>
      <c r="EX60" s="1420"/>
      <c r="EY60" s="1420"/>
      <c r="EZ60" s="1420"/>
      <c r="FA60" s="1420"/>
      <c r="FB60" s="1420"/>
      <c r="FC60" s="1420"/>
      <c r="FD60" s="1421"/>
      <c r="FE60" s="155"/>
      <c r="FF60" s="155"/>
      <c r="FG60" s="155"/>
      <c r="FH60" s="155"/>
      <c r="FI60" s="155"/>
      <c r="FJ60" s="155"/>
      <c r="FK60" s="155"/>
      <c r="FL60" s="155"/>
      <c r="FM60" s="155"/>
      <c r="FN60" s="155"/>
      <c r="FO60" s="155"/>
      <c r="FP60" s="155"/>
      <c r="FQ60" s="155"/>
      <c r="FR60" s="155"/>
      <c r="FS60" s="155"/>
      <c r="FT60" s="155"/>
      <c r="FU60" s="155"/>
      <c r="FV60" s="155"/>
      <c r="FW60" s="155"/>
      <c r="FX60" s="155"/>
      <c r="FY60" s="155"/>
      <c r="FZ60" s="155"/>
      <c r="GA60" s="155"/>
      <c r="GB60" s="155"/>
      <c r="GC60" s="155"/>
      <c r="GD60" s="155"/>
      <c r="GE60" s="155"/>
      <c r="GF60" s="155"/>
      <c r="GG60" s="155"/>
      <c r="GH60" s="155"/>
      <c r="GI60" s="155"/>
      <c r="GJ60" s="155"/>
      <c r="GK60" s="155"/>
      <c r="GL60" s="155"/>
      <c r="GM60" s="155"/>
    </row>
    <row r="61" spans="1:195" ht="32.25" customHeight="1" thickBot="1">
      <c r="A61" s="1479" t="s">
        <v>325</v>
      </c>
      <c r="B61" s="1480"/>
      <c r="C61" s="1480"/>
      <c r="D61" s="1480"/>
      <c r="E61" s="1480"/>
      <c r="F61" s="1480"/>
      <c r="G61" s="1480"/>
      <c r="H61" s="1480"/>
      <c r="I61" s="1480"/>
      <c r="J61" s="1480"/>
      <c r="K61" s="1480"/>
      <c r="L61" s="1480"/>
      <c r="M61" s="1480"/>
      <c r="N61" s="1480"/>
      <c r="O61" s="1480"/>
      <c r="P61" s="1480"/>
      <c r="Q61" s="1480"/>
      <c r="R61" s="1480"/>
      <c r="S61" s="1480"/>
      <c r="T61" s="1480"/>
      <c r="U61" s="1480"/>
      <c r="V61" s="1480"/>
      <c r="W61" s="1480"/>
      <c r="X61" s="1480"/>
      <c r="Y61" s="1480"/>
      <c r="Z61" s="1480"/>
      <c r="AA61" s="1480"/>
      <c r="AB61" s="1480"/>
      <c r="AC61" s="1480"/>
      <c r="AD61" s="1480"/>
      <c r="AE61" s="1481"/>
      <c r="AF61" s="1510" t="s">
        <v>326</v>
      </c>
      <c r="AG61" s="1511"/>
      <c r="AH61" s="1511"/>
      <c r="AI61" s="1511"/>
      <c r="AJ61" s="1511"/>
      <c r="AK61" s="1511"/>
      <c r="AL61" s="1590"/>
      <c r="AM61" s="1556"/>
      <c r="AN61" s="1556"/>
      <c r="AO61" s="1556"/>
      <c r="AP61" s="1556"/>
      <c r="AQ61" s="1556"/>
      <c r="AR61" s="1556"/>
      <c r="AS61" s="1556"/>
      <c r="AT61" s="1556"/>
      <c r="AU61" s="1556"/>
      <c r="AV61" s="1589"/>
      <c r="AW61" s="1589"/>
      <c r="AX61" s="1589"/>
      <c r="AY61" s="1589"/>
      <c r="AZ61" s="1589"/>
      <c r="BA61" s="1589"/>
      <c r="BB61" s="1589"/>
      <c r="BC61" s="1589"/>
      <c r="BD61" s="1589"/>
      <c r="BE61" s="1589"/>
      <c r="BF61" s="1589"/>
      <c r="BG61" s="1589"/>
      <c r="BH61" s="1589"/>
      <c r="BI61" s="1589"/>
      <c r="BJ61" s="1589"/>
      <c r="BK61" s="1589"/>
      <c r="BL61" s="1589"/>
      <c r="BM61" s="1589"/>
      <c r="BN61" s="1589"/>
      <c r="BO61" s="1589"/>
      <c r="BP61" s="1589"/>
      <c r="BQ61" s="1589"/>
      <c r="BR61" s="1589"/>
      <c r="BS61" s="1589"/>
      <c r="BT61" s="1589"/>
      <c r="BU61" s="1589"/>
      <c r="BV61" s="1589"/>
      <c r="BW61" s="1589"/>
      <c r="BX61" s="1589"/>
      <c r="BY61" s="1589"/>
      <c r="BZ61" s="1589"/>
      <c r="CA61" s="1589"/>
      <c r="CB61" s="1589"/>
      <c r="CC61" s="1589"/>
      <c r="CD61" s="1589"/>
      <c r="CE61" s="1589"/>
      <c r="CF61" s="1589"/>
      <c r="CG61" s="1589"/>
      <c r="CH61" s="1589"/>
      <c r="CI61" s="1589"/>
      <c r="CJ61" s="1589"/>
      <c r="CK61" s="1589"/>
      <c r="CL61" s="1589"/>
      <c r="CM61" s="1589"/>
      <c r="CN61" s="1589"/>
      <c r="CO61" s="1589"/>
      <c r="CP61" s="1589"/>
      <c r="CQ61" s="1589"/>
      <c r="CR61" s="1589"/>
      <c r="CS61" s="1589"/>
      <c r="CT61" s="1589"/>
      <c r="CU61" s="1589"/>
      <c r="CV61" s="1589"/>
      <c r="CW61" s="1589"/>
      <c r="CX61" s="1589"/>
      <c r="CY61" s="1589"/>
      <c r="CZ61" s="1589"/>
      <c r="DA61" s="1589"/>
      <c r="DB61" s="1589"/>
      <c r="DC61" s="1589"/>
      <c r="DD61" s="1589"/>
      <c r="DE61" s="1589"/>
      <c r="DF61" s="1589"/>
      <c r="DG61" s="1589"/>
      <c r="DH61" s="1589"/>
      <c r="DI61" s="1589"/>
      <c r="DJ61" s="1589"/>
      <c r="DK61" s="1589"/>
      <c r="DL61" s="1589"/>
      <c r="DM61" s="1589"/>
      <c r="DN61" s="1589"/>
      <c r="DO61" s="1589"/>
      <c r="DP61" s="1589"/>
      <c r="DQ61" s="1589"/>
      <c r="DR61" s="1589"/>
      <c r="DS61" s="1589"/>
      <c r="DT61" s="1589"/>
      <c r="DU61" s="1589"/>
      <c r="DV61" s="1589"/>
      <c r="DW61" s="1589"/>
      <c r="DX61" s="1589"/>
      <c r="DY61" s="1589"/>
      <c r="DZ61" s="1589"/>
      <c r="EA61" s="1589"/>
      <c r="EB61" s="1589"/>
      <c r="EC61" s="1589"/>
      <c r="ED61" s="1589"/>
      <c r="EE61" s="1589"/>
      <c r="EF61" s="1589"/>
      <c r="EG61" s="1589"/>
      <c r="EH61" s="1589"/>
      <c r="EI61" s="1589"/>
      <c r="EJ61" s="1589"/>
      <c r="EK61" s="1589"/>
      <c r="EL61" s="1589"/>
      <c r="EM61" s="1589"/>
      <c r="EN61" s="1589"/>
      <c r="EO61" s="1589"/>
      <c r="EP61" s="1589"/>
      <c r="EQ61" s="1589"/>
      <c r="ER61" s="1589"/>
      <c r="ES61" s="1589"/>
      <c r="ET61" s="1589"/>
      <c r="EU61" s="1589"/>
      <c r="EV61" s="1589"/>
      <c r="EW61" s="1589"/>
      <c r="EX61" s="1589"/>
      <c r="EY61" s="1589"/>
      <c r="EZ61" s="1589"/>
      <c r="FA61" s="1589"/>
      <c r="FB61" s="1589"/>
      <c r="FC61" s="1589"/>
      <c r="FD61" s="1589"/>
      <c r="FE61" s="155"/>
      <c r="FF61" s="155"/>
      <c r="FG61" s="155"/>
      <c r="FH61" s="155"/>
      <c r="FI61" s="155"/>
      <c r="FJ61" s="155"/>
      <c r="FK61" s="155"/>
      <c r="FL61" s="155"/>
      <c r="FM61" s="155"/>
      <c r="FN61" s="155"/>
      <c r="FO61" s="155"/>
      <c r="FP61" s="155"/>
      <c r="FQ61" s="155"/>
      <c r="FR61" s="155"/>
      <c r="FS61" s="155"/>
      <c r="FT61" s="155"/>
      <c r="FU61" s="155"/>
      <c r="FV61" s="155"/>
      <c r="FW61" s="155"/>
      <c r="FX61" s="155"/>
      <c r="FY61" s="155"/>
      <c r="FZ61" s="155"/>
      <c r="GA61" s="155"/>
      <c r="GB61" s="155"/>
      <c r="GC61" s="155"/>
      <c r="GD61" s="155"/>
      <c r="GE61" s="155"/>
      <c r="GF61" s="155"/>
      <c r="GG61" s="155"/>
      <c r="GH61" s="155"/>
      <c r="GI61" s="155"/>
      <c r="GJ61" s="155"/>
      <c r="GK61" s="155"/>
      <c r="GL61" s="155"/>
      <c r="GM61" s="155"/>
    </row>
    <row r="62" spans="1:195" ht="15.75">
      <c r="A62" s="256"/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6"/>
      <c r="AC62" s="256"/>
      <c r="AD62" s="256"/>
      <c r="AE62" s="256"/>
      <c r="AF62" s="256"/>
      <c r="AG62" s="256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56"/>
      <c r="AZ62" s="256"/>
      <c r="BA62" s="256"/>
      <c r="BB62" s="256"/>
      <c r="BC62" s="256"/>
      <c r="BD62" s="256"/>
      <c r="BE62" s="256"/>
      <c r="BF62" s="256"/>
      <c r="BG62" s="256"/>
      <c r="BH62" s="256"/>
      <c r="BI62" s="256"/>
      <c r="BJ62" s="256"/>
      <c r="BK62" s="256"/>
      <c r="BL62" s="256"/>
      <c r="BM62" s="256"/>
      <c r="BN62" s="256"/>
      <c r="BO62" s="256"/>
      <c r="BP62" s="256"/>
      <c r="BQ62" s="256"/>
      <c r="BR62" s="256"/>
      <c r="BS62" s="256"/>
      <c r="BT62" s="256"/>
      <c r="BU62" s="256"/>
      <c r="BV62" s="256"/>
      <c r="BW62" s="256"/>
      <c r="BX62" s="256"/>
      <c r="BY62" s="256"/>
      <c r="BZ62" s="256"/>
      <c r="CA62" s="256"/>
      <c r="CB62" s="256"/>
      <c r="CC62" s="256"/>
      <c r="CD62" s="256"/>
      <c r="CE62" s="256"/>
      <c r="CF62" s="256"/>
      <c r="CG62" s="256"/>
      <c r="CH62" s="256"/>
      <c r="CI62" s="256"/>
      <c r="CJ62" s="256"/>
      <c r="CK62" s="256"/>
      <c r="CL62" s="256"/>
      <c r="CM62" s="256"/>
      <c r="CN62" s="256"/>
      <c r="CO62" s="256"/>
      <c r="CP62" s="256"/>
      <c r="CQ62" s="256"/>
      <c r="CR62" s="256"/>
      <c r="CS62" s="256"/>
      <c r="CT62" s="256"/>
      <c r="CU62" s="256"/>
      <c r="CV62" s="256"/>
      <c r="CW62" s="256"/>
      <c r="CX62" s="256"/>
      <c r="CY62" s="256"/>
      <c r="CZ62" s="256"/>
      <c r="DA62" s="256"/>
      <c r="DB62" s="256"/>
      <c r="DC62" s="256"/>
      <c r="DD62" s="256"/>
      <c r="DE62" s="256"/>
      <c r="DF62" s="256"/>
      <c r="DG62" s="256"/>
      <c r="DH62" s="256"/>
      <c r="DI62" s="256"/>
      <c r="DJ62" s="256"/>
      <c r="DK62" s="256"/>
      <c r="DL62" s="256"/>
      <c r="DM62" s="256"/>
      <c r="DN62" s="256"/>
      <c r="DO62" s="256"/>
      <c r="DP62" s="256"/>
      <c r="DQ62" s="256"/>
      <c r="DR62" s="256"/>
      <c r="DS62" s="256"/>
      <c r="DT62" s="256"/>
      <c r="DU62" s="256"/>
      <c r="DV62" s="256"/>
      <c r="DW62" s="256"/>
      <c r="DX62" s="256"/>
      <c r="DY62" s="256"/>
      <c r="DZ62" s="256"/>
      <c r="EA62" s="256"/>
      <c r="EB62" s="256"/>
      <c r="EC62" s="256"/>
      <c r="ED62" s="256"/>
      <c r="EE62" s="256"/>
      <c r="EF62" s="256"/>
      <c r="EG62" s="256"/>
      <c r="EH62" s="256"/>
      <c r="EI62" s="256"/>
      <c r="EJ62" s="256"/>
      <c r="EK62" s="256"/>
      <c r="EL62" s="256"/>
      <c r="EM62" s="256"/>
      <c r="EN62" s="256"/>
      <c r="EO62" s="256"/>
      <c r="EP62" s="256"/>
      <c r="EQ62" s="256"/>
      <c r="ER62" s="256"/>
      <c r="ES62" s="256"/>
      <c r="ET62" s="256"/>
      <c r="EU62" s="256"/>
      <c r="EV62" s="256"/>
      <c r="EW62" s="256"/>
      <c r="EX62" s="256"/>
      <c r="EY62" s="256"/>
      <c r="EZ62" s="256"/>
      <c r="FA62" s="256"/>
      <c r="FB62" s="256"/>
      <c r="FC62" s="256"/>
      <c r="FD62" s="256"/>
      <c r="FE62" s="256"/>
      <c r="FF62" s="256"/>
      <c r="FG62" s="256"/>
      <c r="FH62" s="256"/>
      <c r="FI62" s="256"/>
      <c r="FJ62" s="256"/>
      <c r="FK62" s="256"/>
      <c r="FL62" s="256"/>
      <c r="FM62" s="256"/>
      <c r="FN62" s="256"/>
      <c r="FO62" s="256"/>
      <c r="FP62" s="256"/>
      <c r="FQ62" s="256"/>
      <c r="FR62" s="256"/>
      <c r="FS62" s="256"/>
      <c r="FT62" s="256"/>
      <c r="FU62" s="254"/>
      <c r="FV62" s="155"/>
      <c r="FW62" s="155"/>
      <c r="FX62" s="155"/>
      <c r="FY62" s="155"/>
      <c r="FZ62" s="155"/>
      <c r="GA62" s="155"/>
      <c r="GB62" s="155"/>
      <c r="GC62" s="155"/>
      <c r="GD62" s="155"/>
      <c r="GE62" s="155"/>
      <c r="GF62" s="155"/>
      <c r="GG62" s="155"/>
      <c r="GH62" s="155"/>
      <c r="GI62" s="155"/>
      <c r="GJ62" s="155"/>
      <c r="GK62" s="155"/>
      <c r="GL62" s="155"/>
      <c r="GM62" s="155"/>
    </row>
    <row r="63" spans="1:195" ht="15.75">
      <c r="A63" s="256"/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6"/>
      <c r="V63" s="256"/>
      <c r="W63" s="256"/>
      <c r="X63" s="256"/>
      <c r="Y63" s="256"/>
      <c r="Z63" s="256"/>
      <c r="AA63" s="256"/>
      <c r="AB63" s="25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56"/>
      <c r="AZ63" s="256"/>
      <c r="BA63" s="256"/>
      <c r="BB63" s="256"/>
      <c r="BC63" s="256"/>
      <c r="BD63" s="256"/>
      <c r="BE63" s="256"/>
      <c r="BF63" s="256"/>
      <c r="BG63" s="256"/>
      <c r="BH63" s="256"/>
      <c r="BI63" s="256"/>
      <c r="BJ63" s="256"/>
      <c r="BK63" s="256"/>
      <c r="BL63" s="256"/>
      <c r="BM63" s="256"/>
      <c r="BN63" s="256"/>
      <c r="BO63" s="256"/>
      <c r="BP63" s="256"/>
      <c r="BQ63" s="256"/>
      <c r="BR63" s="256"/>
      <c r="BS63" s="256"/>
      <c r="BT63" s="256"/>
      <c r="BU63" s="256"/>
      <c r="BV63" s="256"/>
      <c r="BW63" s="256"/>
      <c r="BX63" s="256"/>
      <c r="BY63" s="256"/>
      <c r="BZ63" s="256"/>
      <c r="CA63" s="256"/>
      <c r="CB63" s="256"/>
      <c r="CC63" s="256"/>
      <c r="CD63" s="256"/>
      <c r="CE63" s="256"/>
      <c r="CF63" s="256"/>
      <c r="CG63" s="256"/>
      <c r="CH63" s="256"/>
      <c r="CI63" s="256"/>
      <c r="CJ63" s="256"/>
      <c r="CK63" s="256"/>
      <c r="CL63" s="256"/>
      <c r="CM63" s="256"/>
      <c r="CN63" s="256"/>
      <c r="CO63" s="256"/>
      <c r="CP63" s="256"/>
      <c r="CQ63" s="256"/>
      <c r="CR63" s="256"/>
      <c r="CS63" s="256"/>
      <c r="CT63" s="256"/>
      <c r="CU63" s="256"/>
      <c r="CV63" s="256"/>
      <c r="CW63" s="256"/>
      <c r="CX63" s="256"/>
      <c r="CY63" s="256"/>
      <c r="CZ63" s="256"/>
      <c r="DA63" s="256"/>
      <c r="DB63" s="256"/>
      <c r="DC63" s="256"/>
      <c r="DD63" s="256"/>
      <c r="DE63" s="256"/>
      <c r="DF63" s="256"/>
      <c r="DG63" s="256"/>
      <c r="DH63" s="256"/>
      <c r="DI63" s="256"/>
      <c r="DJ63" s="256"/>
      <c r="DK63" s="256"/>
      <c r="DL63" s="256"/>
      <c r="DM63" s="256"/>
      <c r="DN63" s="256"/>
      <c r="DO63" s="256"/>
      <c r="DP63" s="256"/>
      <c r="DQ63" s="256"/>
      <c r="DR63" s="256"/>
      <c r="DS63" s="256"/>
      <c r="DT63" s="256"/>
      <c r="DU63" s="256"/>
      <c r="DV63" s="256"/>
      <c r="DW63" s="256"/>
      <c r="DX63" s="256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  <c r="EM63" s="256"/>
      <c r="EN63" s="256"/>
      <c r="EO63" s="256"/>
      <c r="EP63" s="256"/>
      <c r="EQ63" s="256"/>
      <c r="ER63" s="256"/>
      <c r="ES63" s="256"/>
      <c r="ET63" s="256"/>
      <c r="EU63" s="256"/>
      <c r="EV63" s="256"/>
      <c r="EW63" s="256"/>
      <c r="EX63" s="256"/>
      <c r="EY63" s="256"/>
      <c r="EZ63" s="256"/>
      <c r="FA63" s="256"/>
      <c r="FB63" s="256"/>
      <c r="FC63" s="256"/>
      <c r="FD63" s="254" t="s">
        <v>327</v>
      </c>
      <c r="FE63" s="155"/>
      <c r="FF63" s="155"/>
      <c r="FG63" s="155"/>
      <c r="FH63" s="155"/>
      <c r="FI63" s="155"/>
      <c r="FJ63" s="155"/>
      <c r="FK63" s="155"/>
      <c r="FL63" s="155"/>
      <c r="FM63" s="155"/>
      <c r="FN63" s="155"/>
      <c r="FO63" s="155"/>
      <c r="FP63" s="155"/>
      <c r="FQ63" s="155"/>
      <c r="FR63" s="155"/>
      <c r="FS63" s="155"/>
      <c r="FT63" s="155"/>
      <c r="FU63" s="155"/>
      <c r="FV63" s="155"/>
      <c r="FW63" s="155"/>
      <c r="FX63" s="155"/>
      <c r="FY63" s="155"/>
      <c r="FZ63" s="155"/>
      <c r="GA63" s="155"/>
      <c r="GB63" s="155"/>
      <c r="GC63" s="155"/>
      <c r="GD63" s="155"/>
      <c r="GE63" s="155"/>
      <c r="GF63" s="155"/>
      <c r="GG63" s="155"/>
      <c r="GH63" s="155"/>
      <c r="GI63" s="155"/>
      <c r="GJ63" s="155"/>
      <c r="GK63" s="155"/>
      <c r="GL63" s="155"/>
      <c r="GM63" s="155"/>
    </row>
    <row r="64" spans="1:195" ht="6.75" customHeight="1">
      <c r="A64" s="256"/>
      <c r="B64" s="256"/>
      <c r="C64" s="256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6"/>
      <c r="V64" s="256"/>
      <c r="W64" s="256"/>
      <c r="X64" s="256"/>
      <c r="Y64" s="256"/>
      <c r="Z64" s="256"/>
      <c r="AA64" s="256"/>
      <c r="AB64" s="256"/>
      <c r="AC64" s="256"/>
      <c r="AD64" s="256"/>
      <c r="AE64" s="256"/>
      <c r="AF64" s="256"/>
      <c r="AG64" s="256"/>
      <c r="AH64" s="256"/>
      <c r="AI64" s="256"/>
      <c r="AJ64" s="256"/>
      <c r="AK64" s="256"/>
      <c r="AL64" s="256"/>
      <c r="AM64" s="256"/>
      <c r="AN64" s="256"/>
      <c r="AO64" s="256"/>
      <c r="AP64" s="256"/>
      <c r="AQ64" s="256"/>
      <c r="AR64" s="256"/>
      <c r="AS64" s="256"/>
      <c r="AT64" s="256"/>
      <c r="AU64" s="256"/>
      <c r="AV64" s="256"/>
      <c r="AW64" s="256"/>
      <c r="AX64" s="256"/>
      <c r="AY64" s="256"/>
      <c r="AZ64" s="256"/>
      <c r="BA64" s="256"/>
      <c r="BB64" s="256"/>
      <c r="BC64" s="256"/>
      <c r="BD64" s="256"/>
      <c r="BE64" s="256"/>
      <c r="BF64" s="256"/>
      <c r="BG64" s="256"/>
      <c r="BH64" s="256"/>
      <c r="BI64" s="256"/>
      <c r="BJ64" s="256"/>
      <c r="BK64" s="256"/>
      <c r="BL64" s="256"/>
      <c r="BM64" s="256"/>
      <c r="BN64" s="256"/>
      <c r="BO64" s="256"/>
      <c r="BP64" s="256"/>
      <c r="BQ64" s="256"/>
      <c r="BR64" s="256"/>
      <c r="BS64" s="256"/>
      <c r="BT64" s="256"/>
      <c r="BU64" s="256"/>
      <c r="BV64" s="256"/>
      <c r="BW64" s="256"/>
      <c r="BX64" s="256"/>
      <c r="BY64" s="256"/>
      <c r="BZ64" s="256"/>
      <c r="CA64" s="256"/>
      <c r="CB64" s="256"/>
      <c r="CC64" s="256"/>
      <c r="CD64" s="256"/>
      <c r="CE64" s="256"/>
      <c r="CF64" s="256"/>
      <c r="CG64" s="256"/>
      <c r="CH64" s="256"/>
      <c r="CI64" s="256"/>
      <c r="CJ64" s="256"/>
      <c r="CK64" s="256"/>
      <c r="CL64" s="256"/>
      <c r="CM64" s="256"/>
      <c r="CN64" s="256"/>
      <c r="CO64" s="256"/>
      <c r="CP64" s="256"/>
      <c r="CQ64" s="256"/>
      <c r="CR64" s="256"/>
      <c r="CS64" s="256"/>
      <c r="CT64" s="256"/>
      <c r="CU64" s="256"/>
      <c r="CV64" s="256"/>
      <c r="CW64" s="256"/>
      <c r="CX64" s="256"/>
      <c r="CY64" s="256"/>
      <c r="CZ64" s="256"/>
      <c r="DA64" s="256"/>
      <c r="DB64" s="256"/>
      <c r="DC64" s="256"/>
      <c r="DD64" s="256"/>
      <c r="DE64" s="256"/>
      <c r="DF64" s="256"/>
      <c r="DG64" s="256"/>
      <c r="DH64" s="256"/>
      <c r="DI64" s="256"/>
      <c r="DJ64" s="256"/>
      <c r="DK64" s="256"/>
      <c r="DL64" s="256"/>
      <c r="DM64" s="256"/>
      <c r="DN64" s="256"/>
      <c r="DO64" s="256"/>
      <c r="DP64" s="256"/>
      <c r="DQ64" s="256"/>
      <c r="DR64" s="256"/>
      <c r="DS64" s="256"/>
      <c r="DT64" s="256"/>
      <c r="DU64" s="256"/>
      <c r="DV64" s="256"/>
      <c r="DW64" s="256"/>
      <c r="DX64" s="256"/>
      <c r="DY64" s="256"/>
      <c r="DZ64" s="256"/>
      <c r="EA64" s="256"/>
      <c r="EB64" s="256"/>
      <c r="EC64" s="256"/>
      <c r="ED64" s="256"/>
      <c r="EE64" s="256"/>
      <c r="EF64" s="256"/>
      <c r="EG64" s="256"/>
      <c r="EH64" s="256"/>
      <c r="EI64" s="256"/>
      <c r="EJ64" s="256"/>
      <c r="EK64" s="256"/>
      <c r="EL64" s="256"/>
      <c r="EM64" s="256"/>
      <c r="EN64" s="256"/>
      <c r="EO64" s="256"/>
      <c r="EP64" s="256"/>
      <c r="EQ64" s="256"/>
      <c r="ER64" s="256"/>
      <c r="ES64" s="256"/>
      <c r="ET64" s="256"/>
      <c r="EU64" s="256"/>
      <c r="EV64" s="256"/>
      <c r="EW64" s="256"/>
      <c r="EX64" s="256"/>
      <c r="EY64" s="256"/>
      <c r="EZ64" s="256"/>
      <c r="FA64" s="256"/>
      <c r="FB64" s="256"/>
      <c r="FC64" s="256"/>
      <c r="FD64" s="256"/>
      <c r="FE64" s="256"/>
      <c r="FF64" s="256"/>
      <c r="FG64" s="256"/>
      <c r="FH64" s="256"/>
      <c r="FI64" s="256"/>
      <c r="FJ64" s="256"/>
      <c r="FK64" s="256"/>
      <c r="FL64" s="256"/>
      <c r="FM64" s="256"/>
      <c r="FN64" s="256"/>
      <c r="FO64" s="256"/>
      <c r="FP64" s="256"/>
      <c r="FQ64" s="256"/>
      <c r="FR64" s="256"/>
      <c r="FS64" s="256"/>
      <c r="FT64" s="256"/>
      <c r="FU64" s="256"/>
      <c r="FV64" s="155"/>
      <c r="FW64" s="155"/>
      <c r="FX64" s="155"/>
      <c r="FY64" s="155"/>
      <c r="FZ64" s="155"/>
      <c r="GA64" s="155"/>
      <c r="GB64" s="155"/>
      <c r="GC64" s="155"/>
      <c r="GD64" s="155"/>
      <c r="GE64" s="155"/>
      <c r="GF64" s="155"/>
      <c r="GG64" s="155"/>
      <c r="GH64" s="155"/>
      <c r="GI64" s="155"/>
      <c r="GJ64" s="155"/>
      <c r="GK64" s="155"/>
      <c r="GL64" s="155"/>
      <c r="GM64" s="155"/>
    </row>
    <row r="65" spans="1:195" ht="15.75">
      <c r="A65" s="1443" t="s">
        <v>197</v>
      </c>
      <c r="B65" s="1444"/>
      <c r="C65" s="1444"/>
      <c r="D65" s="1444"/>
      <c r="E65" s="1444"/>
      <c r="F65" s="1444"/>
      <c r="G65" s="1444"/>
      <c r="H65" s="1444"/>
      <c r="I65" s="1444"/>
      <c r="J65" s="1444"/>
      <c r="K65" s="1444"/>
      <c r="L65" s="1444"/>
      <c r="M65" s="1444"/>
      <c r="N65" s="1444"/>
      <c r="O65" s="1444"/>
      <c r="P65" s="1444"/>
      <c r="Q65" s="1444"/>
      <c r="R65" s="1444"/>
      <c r="S65" s="1444"/>
      <c r="T65" s="1444"/>
      <c r="U65" s="1444"/>
      <c r="V65" s="1444"/>
      <c r="W65" s="1444"/>
      <c r="X65" s="1444"/>
      <c r="Y65" s="1444"/>
      <c r="Z65" s="1444"/>
      <c r="AA65" s="1444"/>
      <c r="AB65" s="1444"/>
      <c r="AC65" s="1444"/>
      <c r="AD65" s="1444"/>
      <c r="AE65" s="1445"/>
      <c r="AF65" s="1443" t="s">
        <v>288</v>
      </c>
      <c r="AG65" s="1444"/>
      <c r="AH65" s="1444"/>
      <c r="AI65" s="1444"/>
      <c r="AJ65" s="1444"/>
      <c r="AK65" s="1445"/>
      <c r="AL65" s="1443" t="s">
        <v>304</v>
      </c>
      <c r="AM65" s="1444"/>
      <c r="AN65" s="1444"/>
      <c r="AO65" s="1444"/>
      <c r="AP65" s="1444"/>
      <c r="AQ65" s="1444"/>
      <c r="AR65" s="1444"/>
      <c r="AS65" s="1444"/>
      <c r="AT65" s="1444"/>
      <c r="AU65" s="1445"/>
      <c r="AV65" s="1458" t="s">
        <v>305</v>
      </c>
      <c r="AW65" s="1459"/>
      <c r="AX65" s="1459"/>
      <c r="AY65" s="1459"/>
      <c r="AZ65" s="1459"/>
      <c r="BA65" s="1459"/>
      <c r="BB65" s="1459"/>
      <c r="BC65" s="1459"/>
      <c r="BD65" s="1459"/>
      <c r="BE65" s="1459"/>
      <c r="BF65" s="1459"/>
      <c r="BG65" s="1459"/>
      <c r="BH65" s="1459"/>
      <c r="BI65" s="1459"/>
      <c r="BJ65" s="1459"/>
      <c r="BK65" s="1459"/>
      <c r="BL65" s="1459"/>
      <c r="BM65" s="1459"/>
      <c r="BN65" s="1459"/>
      <c r="BO65" s="1459"/>
      <c r="BP65" s="1459"/>
      <c r="BQ65" s="1459"/>
      <c r="BR65" s="1459"/>
      <c r="BS65" s="1459"/>
      <c r="BT65" s="1459"/>
      <c r="BU65" s="1459"/>
      <c r="BV65" s="1459"/>
      <c r="BW65" s="1459"/>
      <c r="BX65" s="1459"/>
      <c r="BY65" s="1459"/>
      <c r="BZ65" s="1459"/>
      <c r="CA65" s="1459"/>
      <c r="CB65" s="1459"/>
      <c r="CC65" s="1459"/>
      <c r="CD65" s="1459"/>
      <c r="CE65" s="1459"/>
      <c r="CF65" s="1459"/>
      <c r="CG65" s="1459"/>
      <c r="CH65" s="1459"/>
      <c r="CI65" s="1459"/>
      <c r="CJ65" s="1459"/>
      <c r="CK65" s="1459"/>
      <c r="CL65" s="1459"/>
      <c r="CM65" s="1459"/>
      <c r="CN65" s="1459"/>
      <c r="CO65" s="1459"/>
      <c r="CP65" s="1459"/>
      <c r="CQ65" s="1459"/>
      <c r="CR65" s="1459"/>
      <c r="CS65" s="1459"/>
      <c r="CT65" s="1459"/>
      <c r="CU65" s="1459"/>
      <c r="CV65" s="1459"/>
      <c r="CW65" s="1459"/>
      <c r="CX65" s="1459"/>
      <c r="CY65" s="1459"/>
      <c r="CZ65" s="1459"/>
      <c r="DA65" s="1459"/>
      <c r="DB65" s="1459"/>
      <c r="DC65" s="1459"/>
      <c r="DD65" s="1459"/>
      <c r="DE65" s="1459"/>
      <c r="DF65" s="1459"/>
      <c r="DG65" s="1459"/>
      <c r="DH65" s="1459"/>
      <c r="DI65" s="1459"/>
      <c r="DJ65" s="1459"/>
      <c r="DK65" s="1459"/>
      <c r="DL65" s="1459"/>
      <c r="DM65" s="1459"/>
      <c r="DN65" s="1459"/>
      <c r="DO65" s="1459"/>
      <c r="DP65" s="1459"/>
      <c r="DQ65" s="1459"/>
      <c r="DR65" s="1459"/>
      <c r="DS65" s="1459"/>
      <c r="DT65" s="1459"/>
      <c r="DU65" s="1459"/>
      <c r="DV65" s="1459"/>
      <c r="DW65" s="1459"/>
      <c r="DX65" s="1459"/>
      <c r="DY65" s="1459"/>
      <c r="DZ65" s="1459"/>
      <c r="EA65" s="1459"/>
      <c r="EB65" s="1459"/>
      <c r="EC65" s="1459"/>
      <c r="ED65" s="1459"/>
      <c r="EE65" s="1459"/>
      <c r="EF65" s="1459"/>
      <c r="EG65" s="1459"/>
      <c r="EH65" s="1459"/>
      <c r="EI65" s="1459"/>
      <c r="EJ65" s="1459"/>
      <c r="EK65" s="1459"/>
      <c r="EL65" s="1459"/>
      <c r="EM65" s="1459"/>
      <c r="EN65" s="1459"/>
      <c r="EO65" s="1459"/>
      <c r="EP65" s="1459"/>
      <c r="EQ65" s="1459"/>
      <c r="ER65" s="1459"/>
      <c r="ES65" s="1459"/>
      <c r="ET65" s="1459"/>
      <c r="EU65" s="1459"/>
      <c r="EV65" s="1459"/>
      <c r="EW65" s="1459"/>
      <c r="EX65" s="1459"/>
      <c r="EY65" s="1459"/>
      <c r="EZ65" s="1459"/>
      <c r="FA65" s="1459"/>
      <c r="FB65" s="1459"/>
      <c r="FC65" s="1459"/>
      <c r="FD65" s="1460"/>
      <c r="FE65" s="155"/>
      <c r="FF65" s="155"/>
      <c r="FG65" s="155"/>
      <c r="FH65" s="155"/>
      <c r="FI65" s="155"/>
      <c r="FJ65" s="155"/>
      <c r="FK65" s="155"/>
      <c r="FL65" s="155"/>
      <c r="FM65" s="155"/>
      <c r="FN65" s="155"/>
      <c r="FO65" s="155"/>
      <c r="FP65" s="155"/>
      <c r="FQ65" s="155"/>
      <c r="FR65" s="155"/>
      <c r="FS65" s="155"/>
      <c r="FT65" s="155"/>
      <c r="FU65" s="155"/>
      <c r="FV65" s="155"/>
      <c r="FW65" s="155"/>
      <c r="FX65" s="155"/>
      <c r="FY65" s="155"/>
      <c r="FZ65" s="155"/>
      <c r="GA65" s="155"/>
      <c r="GB65" s="155"/>
      <c r="GC65" s="155"/>
      <c r="GD65" s="155"/>
      <c r="GE65" s="155"/>
      <c r="GF65" s="155"/>
      <c r="GG65" s="155"/>
      <c r="GH65" s="155"/>
      <c r="GI65" s="155"/>
      <c r="GJ65" s="155"/>
      <c r="GK65" s="155"/>
      <c r="GL65" s="155"/>
      <c r="GM65" s="155"/>
    </row>
    <row r="66" spans="1:195" ht="15.75">
      <c r="A66" s="1446"/>
      <c r="B66" s="1447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7"/>
      <c r="N66" s="1447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7"/>
      <c r="Z66" s="1447"/>
      <c r="AA66" s="1447"/>
      <c r="AB66" s="1447"/>
      <c r="AC66" s="1447"/>
      <c r="AD66" s="1447"/>
      <c r="AE66" s="1448"/>
      <c r="AF66" s="1446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8"/>
      <c r="AV66" s="1568" t="s">
        <v>307</v>
      </c>
      <c r="AW66" s="1568"/>
      <c r="AX66" s="1568"/>
      <c r="AY66" s="1568"/>
      <c r="AZ66" s="1568"/>
      <c r="BA66" s="1568"/>
      <c r="BB66" s="1568"/>
      <c r="BC66" s="1568"/>
      <c r="BD66" s="1568"/>
      <c r="BE66" s="1568"/>
      <c r="BF66" s="1568"/>
      <c r="BG66" s="1568"/>
      <c r="BH66" s="1568"/>
      <c r="BI66" s="1568"/>
      <c r="BJ66" s="1568"/>
      <c r="BK66" s="1568"/>
      <c r="BL66" s="1568"/>
      <c r="BM66" s="1568"/>
      <c r="BN66" s="1568"/>
      <c r="BO66" s="1568"/>
      <c r="BP66" s="1568"/>
      <c r="BQ66" s="1568"/>
      <c r="BR66" s="1568" t="s">
        <v>475</v>
      </c>
      <c r="BS66" s="1568"/>
      <c r="BT66" s="1568"/>
      <c r="BU66" s="1568"/>
      <c r="BV66" s="1568"/>
      <c r="BW66" s="1568"/>
      <c r="BX66" s="1568"/>
      <c r="BY66" s="1568"/>
      <c r="BZ66" s="1568"/>
      <c r="CA66" s="1568"/>
      <c r="CB66" s="1568"/>
      <c r="CC66" s="1568"/>
      <c r="CD66" s="1568"/>
      <c r="CE66" s="1568"/>
      <c r="CF66" s="1568"/>
      <c r="CG66" s="1568"/>
      <c r="CH66" s="1568"/>
      <c r="CI66" s="1568"/>
      <c r="CJ66" s="1568"/>
      <c r="CK66" s="1568"/>
      <c r="CL66" s="1568"/>
      <c r="CM66" s="1568"/>
      <c r="CN66" s="1568"/>
      <c r="CO66" s="1568"/>
      <c r="CP66" s="1568"/>
      <c r="CQ66" s="1568"/>
      <c r="CR66" s="1568"/>
      <c r="CS66" s="1568"/>
      <c r="CT66" s="1568"/>
      <c r="CU66" s="1568"/>
      <c r="CV66" s="1568"/>
      <c r="CW66" s="1568"/>
      <c r="CX66" s="1568"/>
      <c r="CY66" s="1568"/>
      <c r="CZ66" s="1568"/>
      <c r="DA66" s="1568"/>
      <c r="DB66" s="1568"/>
      <c r="DC66" s="1568"/>
      <c r="DD66" s="1568"/>
      <c r="DE66" s="1568"/>
      <c r="DF66" s="1568"/>
      <c r="DG66" s="1568"/>
      <c r="DH66" s="1568"/>
      <c r="DI66" s="1568"/>
      <c r="DJ66" s="1568"/>
      <c r="DK66" s="1568"/>
      <c r="DL66" s="1568"/>
      <c r="DM66" s="1568"/>
      <c r="DN66" s="1568"/>
      <c r="DO66" s="1568"/>
      <c r="DP66" s="1568"/>
      <c r="DQ66" s="1568"/>
      <c r="DR66" s="1568"/>
      <c r="DS66" s="1568"/>
      <c r="DT66" s="1568"/>
      <c r="DU66" s="1568"/>
      <c r="DV66" s="1568"/>
      <c r="DW66" s="1568"/>
      <c r="DX66" s="1568" t="s">
        <v>479</v>
      </c>
      <c r="DY66" s="1568"/>
      <c r="DZ66" s="1568"/>
      <c r="EA66" s="1568"/>
      <c r="EB66" s="1568"/>
      <c r="EC66" s="1568"/>
      <c r="ED66" s="1568"/>
      <c r="EE66" s="1568"/>
      <c r="EF66" s="1568"/>
      <c r="EG66" s="1568"/>
      <c r="EH66" s="1568"/>
      <c r="EI66" s="1568"/>
      <c r="EJ66" s="1568"/>
      <c r="EK66" s="1568"/>
      <c r="EL66" s="1568"/>
      <c r="EM66" s="1568"/>
      <c r="EN66" s="1568"/>
      <c r="EO66" s="1568"/>
      <c r="EP66" s="1568"/>
      <c r="EQ66" s="1568"/>
      <c r="ER66" s="1568"/>
      <c r="ES66" s="1568"/>
      <c r="ET66" s="1568" t="s">
        <v>479</v>
      </c>
      <c r="EU66" s="1568"/>
      <c r="EV66" s="1568"/>
      <c r="EW66" s="1568"/>
      <c r="EX66" s="1568"/>
      <c r="EY66" s="1568"/>
      <c r="EZ66" s="1568"/>
      <c r="FA66" s="1568"/>
      <c r="FB66" s="1568"/>
      <c r="FC66" s="1568"/>
      <c r="FD66" s="1568"/>
      <c r="FE66" s="155"/>
      <c r="FF66" s="155"/>
      <c r="FG66" s="155"/>
      <c r="FH66" s="155"/>
      <c r="FI66" s="155"/>
      <c r="FJ66" s="155"/>
      <c r="FK66" s="155"/>
      <c r="FL66" s="155"/>
      <c r="FM66" s="155"/>
      <c r="FN66" s="155"/>
      <c r="FO66" s="155"/>
      <c r="FP66" s="155"/>
      <c r="FQ66" s="155"/>
      <c r="FR66" s="155"/>
      <c r="FS66" s="155"/>
      <c r="FT66" s="155"/>
      <c r="FU66" s="155"/>
      <c r="FV66" s="155"/>
      <c r="FW66" s="155"/>
      <c r="FX66" s="155"/>
      <c r="FY66" s="155"/>
      <c r="FZ66" s="155"/>
      <c r="GA66" s="155"/>
      <c r="GB66" s="155"/>
      <c r="GC66" s="155"/>
      <c r="GD66" s="155"/>
      <c r="GE66" s="155"/>
      <c r="GF66" s="155"/>
      <c r="GG66" s="155"/>
      <c r="GH66" s="155"/>
      <c r="GI66" s="155"/>
      <c r="GJ66" s="155"/>
      <c r="GK66" s="155"/>
      <c r="GL66" s="155"/>
      <c r="GM66" s="155"/>
    </row>
    <row r="67" spans="1:195" ht="15.75">
      <c r="A67" s="1446"/>
      <c r="B67" s="1447"/>
      <c r="C67" s="1447"/>
      <c r="D67" s="1447"/>
      <c r="E67" s="1447"/>
      <c r="F67" s="1447"/>
      <c r="G67" s="1447"/>
      <c r="H67" s="1447"/>
      <c r="I67" s="1447"/>
      <c r="J67" s="1447"/>
      <c r="K67" s="1447"/>
      <c r="L67" s="1447"/>
      <c r="M67" s="1447"/>
      <c r="N67" s="1447"/>
      <c r="O67" s="1447"/>
      <c r="P67" s="1447"/>
      <c r="Q67" s="1447"/>
      <c r="R67" s="1447"/>
      <c r="S67" s="1447"/>
      <c r="T67" s="1447"/>
      <c r="U67" s="1447"/>
      <c r="V67" s="1447"/>
      <c r="W67" s="1447"/>
      <c r="X67" s="1447"/>
      <c r="Y67" s="1447"/>
      <c r="Z67" s="1447"/>
      <c r="AA67" s="1447"/>
      <c r="AB67" s="1447"/>
      <c r="AC67" s="1447"/>
      <c r="AD67" s="1447"/>
      <c r="AE67" s="1448"/>
      <c r="AF67" s="1446"/>
      <c r="AG67" s="1447"/>
      <c r="AH67" s="1447"/>
      <c r="AI67" s="1447"/>
      <c r="AJ67" s="1447"/>
      <c r="AK67" s="1448"/>
      <c r="AL67" s="1446"/>
      <c r="AM67" s="1447"/>
      <c r="AN67" s="1447"/>
      <c r="AO67" s="1447"/>
      <c r="AP67" s="1447"/>
      <c r="AQ67" s="1447"/>
      <c r="AR67" s="1447"/>
      <c r="AS67" s="1447"/>
      <c r="AT67" s="1447"/>
      <c r="AU67" s="1448"/>
      <c r="AV67" s="1568"/>
      <c r="AW67" s="1568"/>
      <c r="AX67" s="1568"/>
      <c r="AY67" s="1568"/>
      <c r="AZ67" s="1568"/>
      <c r="BA67" s="1568"/>
      <c r="BB67" s="1568"/>
      <c r="BC67" s="1568"/>
      <c r="BD67" s="1568"/>
      <c r="BE67" s="1568"/>
      <c r="BF67" s="1568"/>
      <c r="BG67" s="1568"/>
      <c r="BH67" s="1568"/>
      <c r="BI67" s="1568"/>
      <c r="BJ67" s="1568"/>
      <c r="BK67" s="1568"/>
      <c r="BL67" s="1568"/>
      <c r="BM67" s="1568"/>
      <c r="BN67" s="1568"/>
      <c r="BO67" s="1568"/>
      <c r="BP67" s="1568"/>
      <c r="BQ67" s="1568"/>
      <c r="BR67" s="1568" t="s">
        <v>308</v>
      </c>
      <c r="BS67" s="1568"/>
      <c r="BT67" s="1568"/>
      <c r="BU67" s="1568"/>
      <c r="BV67" s="1568"/>
      <c r="BW67" s="1568"/>
      <c r="BX67" s="1568"/>
      <c r="BY67" s="1568"/>
      <c r="BZ67" s="1568"/>
      <c r="CA67" s="1568"/>
      <c r="CB67" s="1568"/>
      <c r="CC67" s="1568"/>
      <c r="CD67" s="1568"/>
      <c r="CE67" s="1568"/>
      <c r="CF67" s="1568"/>
      <c r="CG67" s="1568"/>
      <c r="CH67" s="1568"/>
      <c r="CI67" s="1568"/>
      <c r="CJ67" s="1568"/>
      <c r="CK67" s="1458" t="s">
        <v>309</v>
      </c>
      <c r="CL67" s="1459"/>
      <c r="CM67" s="1459"/>
      <c r="CN67" s="1459"/>
      <c r="CO67" s="1459"/>
      <c r="CP67" s="1459"/>
      <c r="CQ67" s="1459"/>
      <c r="CR67" s="1459"/>
      <c r="CS67" s="1459"/>
      <c r="CT67" s="1459"/>
      <c r="CU67" s="1459"/>
      <c r="CV67" s="1459"/>
      <c r="CW67" s="1459"/>
      <c r="CX67" s="1459"/>
      <c r="CY67" s="1459"/>
      <c r="CZ67" s="1459"/>
      <c r="DA67" s="1459"/>
      <c r="DB67" s="1459"/>
      <c r="DC67" s="1459"/>
      <c r="DD67" s="1459"/>
      <c r="DE67" s="1459"/>
      <c r="DF67" s="1459"/>
      <c r="DG67" s="1459"/>
      <c r="DH67" s="1459"/>
      <c r="DI67" s="1459"/>
      <c r="DJ67" s="1459"/>
      <c r="DK67" s="1459"/>
      <c r="DL67" s="1459"/>
      <c r="DM67" s="1459"/>
      <c r="DN67" s="1459"/>
      <c r="DO67" s="1459"/>
      <c r="DP67" s="1459"/>
      <c r="DQ67" s="1459"/>
      <c r="DR67" s="1459"/>
      <c r="DS67" s="1459"/>
      <c r="DT67" s="1459"/>
      <c r="DU67" s="1459"/>
      <c r="DV67" s="1459"/>
      <c r="DW67" s="1459"/>
      <c r="DX67" s="1459"/>
      <c r="DY67" s="1459"/>
      <c r="DZ67" s="1459"/>
      <c r="EA67" s="1459"/>
      <c r="EB67" s="1459"/>
      <c r="EC67" s="1459"/>
      <c r="ED67" s="1459"/>
      <c r="EE67" s="1459"/>
      <c r="EF67" s="1459"/>
      <c r="EG67" s="1459"/>
      <c r="EH67" s="1459"/>
      <c r="EI67" s="1459"/>
      <c r="EJ67" s="1459"/>
      <c r="EK67" s="1459"/>
      <c r="EL67" s="1459"/>
      <c r="EM67" s="1459"/>
      <c r="EN67" s="1459"/>
      <c r="EO67" s="1459"/>
      <c r="EP67" s="1459"/>
      <c r="EQ67" s="1459"/>
      <c r="ER67" s="1459"/>
      <c r="ES67" s="1460"/>
      <c r="ET67" s="1568"/>
      <c r="EU67" s="1568"/>
      <c r="EV67" s="1568"/>
      <c r="EW67" s="1568"/>
      <c r="EX67" s="1568"/>
      <c r="EY67" s="1568"/>
      <c r="EZ67" s="1568"/>
      <c r="FA67" s="1568"/>
      <c r="FB67" s="1568"/>
      <c r="FC67" s="1568"/>
      <c r="FD67" s="1568"/>
      <c r="FE67" s="155"/>
      <c r="FF67" s="155"/>
      <c r="FG67" s="155"/>
      <c r="FH67" s="155"/>
      <c r="FI67" s="155"/>
      <c r="FJ67" s="155"/>
      <c r="FK67" s="155"/>
      <c r="FL67" s="155"/>
      <c r="FM67" s="155"/>
      <c r="FN67" s="155"/>
      <c r="FO67" s="155"/>
      <c r="FP67" s="155"/>
      <c r="FQ67" s="155"/>
      <c r="FR67" s="155"/>
      <c r="FS67" s="155"/>
      <c r="FT67" s="155"/>
      <c r="FU67" s="155"/>
      <c r="FV67" s="155"/>
      <c r="FW67" s="155"/>
      <c r="FX67" s="155"/>
      <c r="FY67" s="155"/>
      <c r="FZ67" s="155"/>
      <c r="GA67" s="155"/>
      <c r="GB67" s="155"/>
      <c r="GC67" s="155"/>
      <c r="GD67" s="155"/>
      <c r="GE67" s="155"/>
      <c r="GF67" s="155"/>
      <c r="GG67" s="155"/>
      <c r="GH67" s="155"/>
      <c r="GI67" s="155"/>
      <c r="GJ67" s="155"/>
      <c r="GK67" s="155"/>
      <c r="GL67" s="155"/>
      <c r="GM67" s="155"/>
    </row>
    <row r="68" spans="1:195" ht="33" customHeight="1">
      <c r="A68" s="1449"/>
      <c r="B68" s="1450"/>
      <c r="C68" s="1450"/>
      <c r="D68" s="1450"/>
      <c r="E68" s="1450"/>
      <c r="F68" s="1450"/>
      <c r="G68" s="1450"/>
      <c r="H68" s="1450"/>
      <c r="I68" s="1450"/>
      <c r="J68" s="1450"/>
      <c r="K68" s="1450"/>
      <c r="L68" s="1450"/>
      <c r="M68" s="1450"/>
      <c r="N68" s="1450"/>
      <c r="O68" s="1450"/>
      <c r="P68" s="1450"/>
      <c r="Q68" s="1450"/>
      <c r="R68" s="1450"/>
      <c r="S68" s="1450"/>
      <c r="T68" s="1450"/>
      <c r="U68" s="1450"/>
      <c r="V68" s="1450"/>
      <c r="W68" s="1450"/>
      <c r="X68" s="1450"/>
      <c r="Y68" s="1450"/>
      <c r="Z68" s="1450"/>
      <c r="AA68" s="1450"/>
      <c r="AB68" s="1450"/>
      <c r="AC68" s="1450"/>
      <c r="AD68" s="1450"/>
      <c r="AE68" s="1451"/>
      <c r="AF68" s="1449"/>
      <c r="AG68" s="1450"/>
      <c r="AH68" s="1450"/>
      <c r="AI68" s="1450"/>
      <c r="AJ68" s="1450"/>
      <c r="AK68" s="1451"/>
      <c r="AL68" s="1449"/>
      <c r="AM68" s="1450"/>
      <c r="AN68" s="1450"/>
      <c r="AO68" s="1450"/>
      <c r="AP68" s="1450"/>
      <c r="AQ68" s="1450"/>
      <c r="AR68" s="1450"/>
      <c r="AS68" s="1450"/>
      <c r="AT68" s="1450"/>
      <c r="AU68" s="1451"/>
      <c r="AV68" s="1568"/>
      <c r="AW68" s="1568"/>
      <c r="AX68" s="1568"/>
      <c r="AY68" s="1568"/>
      <c r="AZ68" s="1568"/>
      <c r="BA68" s="1568"/>
      <c r="BB68" s="1568"/>
      <c r="BC68" s="1568"/>
      <c r="BD68" s="1568"/>
      <c r="BE68" s="1568"/>
      <c r="BF68" s="1568"/>
      <c r="BG68" s="1568"/>
      <c r="BH68" s="1568"/>
      <c r="BI68" s="1568"/>
      <c r="BJ68" s="1568"/>
      <c r="BK68" s="1568"/>
      <c r="BL68" s="1568"/>
      <c r="BM68" s="1568"/>
      <c r="BN68" s="1568"/>
      <c r="BO68" s="1568"/>
      <c r="BP68" s="1568"/>
      <c r="BQ68" s="1568"/>
      <c r="BR68" s="1568"/>
      <c r="BS68" s="1568"/>
      <c r="BT68" s="1568"/>
      <c r="BU68" s="1568"/>
      <c r="BV68" s="1568"/>
      <c r="BW68" s="1568"/>
      <c r="BX68" s="1568"/>
      <c r="BY68" s="1568"/>
      <c r="BZ68" s="1568"/>
      <c r="CA68" s="1568"/>
      <c r="CB68" s="1568"/>
      <c r="CC68" s="1568"/>
      <c r="CD68" s="1568"/>
      <c r="CE68" s="1568"/>
      <c r="CF68" s="1568"/>
      <c r="CG68" s="1568"/>
      <c r="CH68" s="1568"/>
      <c r="CI68" s="1568"/>
      <c r="CJ68" s="1568"/>
      <c r="CK68" s="1443" t="s">
        <v>478</v>
      </c>
      <c r="CL68" s="1444"/>
      <c r="CM68" s="1444"/>
      <c r="CN68" s="1444"/>
      <c r="CO68" s="1444"/>
      <c r="CP68" s="1444"/>
      <c r="CQ68" s="1444"/>
      <c r="CR68" s="1444"/>
      <c r="CS68" s="1444"/>
      <c r="CT68" s="1444"/>
      <c r="CU68" s="1444"/>
      <c r="CV68" s="1444"/>
      <c r="CW68" s="1444"/>
      <c r="CX68" s="1444"/>
      <c r="CY68" s="1444"/>
      <c r="CZ68" s="1444"/>
      <c r="DA68" s="1444"/>
      <c r="DB68" s="1444"/>
      <c r="DC68" s="1444"/>
      <c r="DD68" s="1444"/>
      <c r="DE68" s="1444"/>
      <c r="DF68" s="1444"/>
      <c r="DG68" s="1444"/>
      <c r="DH68" s="1444"/>
      <c r="DI68" s="1444"/>
      <c r="DJ68" s="1445"/>
      <c r="DK68" s="1443" t="s">
        <v>477</v>
      </c>
      <c r="DL68" s="1444"/>
      <c r="DM68" s="1444"/>
      <c r="DN68" s="1444"/>
      <c r="DO68" s="1444"/>
      <c r="DP68" s="1444"/>
      <c r="DQ68" s="1444"/>
      <c r="DR68" s="1444"/>
      <c r="DS68" s="1444"/>
      <c r="DT68" s="1444"/>
      <c r="DU68" s="1444"/>
      <c r="DV68" s="1444"/>
      <c r="DW68" s="1444"/>
      <c r="DX68" s="1444"/>
      <c r="DY68" s="1444"/>
      <c r="DZ68" s="1444"/>
      <c r="EA68" s="1444"/>
      <c r="EB68" s="1444"/>
      <c r="EC68" s="1444"/>
      <c r="ED68" s="1444"/>
      <c r="EE68" s="1444"/>
      <c r="EF68" s="1444"/>
      <c r="EG68" s="1444"/>
      <c r="EH68" s="1444"/>
      <c r="EI68" s="1444"/>
      <c r="EJ68" s="1444"/>
      <c r="EK68" s="1444"/>
      <c r="EL68" s="1444"/>
      <c r="EM68" s="1444"/>
      <c r="EN68" s="1444"/>
      <c r="EO68" s="1444"/>
      <c r="EP68" s="1444"/>
      <c r="EQ68" s="1444"/>
      <c r="ER68" s="1444"/>
      <c r="ES68" s="1445"/>
      <c r="ET68" s="1568"/>
      <c r="EU68" s="1568"/>
      <c r="EV68" s="1568"/>
      <c r="EW68" s="1568"/>
      <c r="EX68" s="1568"/>
      <c r="EY68" s="1568"/>
      <c r="EZ68" s="1568"/>
      <c r="FA68" s="1568"/>
      <c r="FB68" s="1568"/>
      <c r="FC68" s="1568"/>
      <c r="FD68" s="1568"/>
      <c r="FE68" s="155"/>
      <c r="FF68" s="155"/>
      <c r="FG68" s="155"/>
      <c r="FH68" s="155"/>
      <c r="FI68" s="155"/>
      <c r="FJ68" s="155"/>
      <c r="FK68" s="155"/>
      <c r="FL68" s="155"/>
      <c r="FM68" s="155"/>
      <c r="FN68" s="155"/>
      <c r="FO68" s="155"/>
      <c r="FP68" s="155"/>
      <c r="FQ68" s="155"/>
      <c r="FR68" s="155"/>
      <c r="FS68" s="155"/>
      <c r="FT68" s="155"/>
      <c r="FU68" s="155"/>
      <c r="FV68" s="155"/>
      <c r="FW68" s="155"/>
      <c r="FX68" s="155"/>
      <c r="FY68" s="155"/>
      <c r="FZ68" s="155"/>
      <c r="GA68" s="155"/>
      <c r="GB68" s="155"/>
      <c r="GC68" s="155"/>
      <c r="GD68" s="155"/>
      <c r="GE68" s="155"/>
      <c r="GF68" s="155"/>
      <c r="GG68" s="155"/>
      <c r="GH68" s="155"/>
      <c r="GI68" s="155"/>
      <c r="GJ68" s="155"/>
      <c r="GK68" s="155"/>
      <c r="GL68" s="155"/>
      <c r="GM68" s="155"/>
    </row>
    <row r="69" spans="1:195" ht="16.5" thickBot="1">
      <c r="A69" s="1470" t="s">
        <v>399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  <c r="O69" s="1471"/>
      <c r="P69" s="1471"/>
      <c r="Q69" s="1471"/>
      <c r="R69" s="1471"/>
      <c r="S69" s="1471"/>
      <c r="T69" s="1471"/>
      <c r="U69" s="1471"/>
      <c r="V69" s="1471"/>
      <c r="W69" s="1471"/>
      <c r="X69" s="1471"/>
      <c r="Y69" s="1471"/>
      <c r="Z69" s="1471"/>
      <c r="AA69" s="1471"/>
      <c r="AB69" s="1471"/>
      <c r="AC69" s="1471"/>
      <c r="AD69" s="1471"/>
      <c r="AE69" s="1472"/>
      <c r="AF69" s="1461" t="s">
        <v>400</v>
      </c>
      <c r="AG69" s="1462"/>
      <c r="AH69" s="1462"/>
      <c r="AI69" s="1462"/>
      <c r="AJ69" s="1462"/>
      <c r="AK69" s="1463"/>
      <c r="AL69" s="1461" t="s">
        <v>401</v>
      </c>
      <c r="AM69" s="1462"/>
      <c r="AN69" s="1462"/>
      <c r="AO69" s="1462"/>
      <c r="AP69" s="1462"/>
      <c r="AQ69" s="1462"/>
      <c r="AR69" s="1462"/>
      <c r="AS69" s="1462"/>
      <c r="AT69" s="1462"/>
      <c r="AU69" s="1463"/>
      <c r="AV69" s="1569" t="s">
        <v>402</v>
      </c>
      <c r="AW69" s="1570"/>
      <c r="AX69" s="1570"/>
      <c r="AY69" s="1570"/>
      <c r="AZ69" s="1570"/>
      <c r="BA69" s="1570"/>
      <c r="BB69" s="1570"/>
      <c r="BC69" s="1570"/>
      <c r="BD69" s="1570"/>
      <c r="BE69" s="1570"/>
      <c r="BF69" s="1570"/>
      <c r="BG69" s="1570"/>
      <c r="BH69" s="1570"/>
      <c r="BI69" s="1570"/>
      <c r="BJ69" s="1570"/>
      <c r="BK69" s="1570"/>
      <c r="BL69" s="1570"/>
      <c r="BM69" s="1570"/>
      <c r="BN69" s="1570"/>
      <c r="BO69" s="1570"/>
      <c r="BP69" s="1570"/>
      <c r="BQ69" s="1570"/>
      <c r="BR69" s="1569" t="s">
        <v>403</v>
      </c>
      <c r="BS69" s="1570"/>
      <c r="BT69" s="1570"/>
      <c r="BU69" s="1570"/>
      <c r="BV69" s="1570"/>
      <c r="BW69" s="1570"/>
      <c r="BX69" s="1570"/>
      <c r="BY69" s="1570"/>
      <c r="BZ69" s="1570"/>
      <c r="CA69" s="1570"/>
      <c r="CB69" s="1570"/>
      <c r="CC69" s="1570"/>
      <c r="CD69" s="1570"/>
      <c r="CE69" s="1570"/>
      <c r="CF69" s="1570"/>
      <c r="CG69" s="1570"/>
      <c r="CH69" s="1570"/>
      <c r="CI69" s="1570"/>
      <c r="CJ69" s="1588"/>
      <c r="CK69" s="1571" t="s">
        <v>404</v>
      </c>
      <c r="CL69" s="1571"/>
      <c r="CM69" s="1571"/>
      <c r="CN69" s="1571"/>
      <c r="CO69" s="1571"/>
      <c r="CP69" s="1571"/>
      <c r="CQ69" s="1571"/>
      <c r="CR69" s="1571"/>
      <c r="CS69" s="1571"/>
      <c r="CT69" s="1571"/>
      <c r="CU69" s="1571"/>
      <c r="CV69" s="1571"/>
      <c r="CW69" s="1571"/>
      <c r="CX69" s="1571"/>
      <c r="CY69" s="1571"/>
      <c r="CZ69" s="1571"/>
      <c r="DA69" s="1571"/>
      <c r="DB69" s="1571"/>
      <c r="DC69" s="1571"/>
      <c r="DD69" s="1571"/>
      <c r="DE69" s="1571"/>
      <c r="DF69" s="1571"/>
      <c r="DG69" s="1571"/>
      <c r="DH69" s="1571"/>
      <c r="DI69" s="1571"/>
      <c r="DJ69" s="1571"/>
      <c r="DK69" s="1572" t="s">
        <v>405</v>
      </c>
      <c r="DL69" s="1572"/>
      <c r="DM69" s="1572"/>
      <c r="DN69" s="1572"/>
      <c r="DO69" s="1572"/>
      <c r="DP69" s="1572"/>
      <c r="DQ69" s="1572"/>
      <c r="DR69" s="1572"/>
      <c r="DS69" s="1572"/>
      <c r="DT69" s="1572"/>
      <c r="DU69" s="1572"/>
      <c r="DV69" s="1572"/>
      <c r="DW69" s="1572"/>
      <c r="DX69" s="1572"/>
      <c r="DY69" s="1572"/>
      <c r="DZ69" s="1572"/>
      <c r="EA69" s="1572"/>
      <c r="EB69" s="1572"/>
      <c r="EC69" s="1572"/>
      <c r="ED69" s="1572"/>
      <c r="EE69" s="1572"/>
      <c r="EF69" s="1572"/>
      <c r="EG69" s="1572"/>
      <c r="EH69" s="1572"/>
      <c r="EI69" s="1572"/>
      <c r="EJ69" s="1572"/>
      <c r="EK69" s="1572"/>
      <c r="EL69" s="1572"/>
      <c r="EM69" s="1572"/>
      <c r="EN69" s="1572"/>
      <c r="EO69" s="1572"/>
      <c r="EP69" s="1572"/>
      <c r="EQ69" s="1572"/>
      <c r="ER69" s="1572"/>
      <c r="ES69" s="1572"/>
      <c r="ET69" s="1575">
        <v>8</v>
      </c>
      <c r="EU69" s="1575"/>
      <c r="EV69" s="1575"/>
      <c r="EW69" s="1575"/>
      <c r="EX69" s="1575"/>
      <c r="EY69" s="1575"/>
      <c r="EZ69" s="1575"/>
      <c r="FA69" s="1575"/>
      <c r="FB69" s="1575"/>
      <c r="FC69" s="1575"/>
      <c r="FD69" s="1576"/>
      <c r="FE69" s="155"/>
      <c r="FF69" s="155"/>
      <c r="FG69" s="155"/>
      <c r="FH69" s="155"/>
      <c r="FI69" s="155"/>
      <c r="FJ69" s="155"/>
      <c r="FK69" s="155"/>
      <c r="FL69" s="155"/>
      <c r="FM69" s="155"/>
      <c r="FN69" s="155"/>
      <c r="FO69" s="155"/>
      <c r="FP69" s="155"/>
      <c r="FQ69" s="155"/>
      <c r="FR69" s="155"/>
      <c r="FS69" s="155"/>
      <c r="FT69" s="155"/>
      <c r="FU69" s="155"/>
      <c r="FV69" s="155"/>
      <c r="FW69" s="155"/>
      <c r="FX69" s="155"/>
      <c r="FY69" s="155"/>
      <c r="FZ69" s="155"/>
      <c r="GA69" s="155"/>
      <c r="GB69" s="155"/>
      <c r="GC69" s="155"/>
      <c r="GD69" s="155"/>
      <c r="GE69" s="155"/>
      <c r="GF69" s="155"/>
      <c r="GG69" s="155"/>
      <c r="GH69" s="155"/>
      <c r="GI69" s="155"/>
      <c r="GJ69" s="155"/>
      <c r="GK69" s="155"/>
      <c r="GL69" s="155"/>
      <c r="GM69" s="155"/>
    </row>
    <row r="70" spans="1:195" ht="16.5" customHeight="1">
      <c r="A70" s="1479" t="s">
        <v>328</v>
      </c>
      <c r="B70" s="1480"/>
      <c r="C70" s="1480"/>
      <c r="D70" s="1480"/>
      <c r="E70" s="1480"/>
      <c r="F70" s="1480"/>
      <c r="G70" s="1480"/>
      <c r="H70" s="1480"/>
      <c r="I70" s="1480"/>
      <c r="J70" s="1480"/>
      <c r="K70" s="1480"/>
      <c r="L70" s="1480"/>
      <c r="M70" s="1480"/>
      <c r="N70" s="1480"/>
      <c r="O70" s="1480"/>
      <c r="P70" s="1480"/>
      <c r="Q70" s="1480"/>
      <c r="R70" s="1480"/>
      <c r="S70" s="1480"/>
      <c r="T70" s="1480"/>
      <c r="U70" s="1480"/>
      <c r="V70" s="1480"/>
      <c r="W70" s="1480"/>
      <c r="X70" s="1480"/>
      <c r="Y70" s="1480"/>
      <c r="Z70" s="1480"/>
      <c r="AA70" s="1480"/>
      <c r="AB70" s="1480"/>
      <c r="AC70" s="1480"/>
      <c r="AD70" s="1480"/>
      <c r="AE70" s="1481"/>
      <c r="AF70" s="1482" t="s">
        <v>329</v>
      </c>
      <c r="AG70" s="1483"/>
      <c r="AH70" s="1483"/>
      <c r="AI70" s="1483"/>
      <c r="AJ70" s="1483"/>
      <c r="AK70" s="1484"/>
      <c r="AL70" s="1485">
        <f>ET70</f>
        <v>0</v>
      </c>
      <c r="AM70" s="1486"/>
      <c r="AN70" s="1486"/>
      <c r="AO70" s="1486"/>
      <c r="AP70" s="1486"/>
      <c r="AQ70" s="1486"/>
      <c r="AR70" s="1486"/>
      <c r="AS70" s="1486"/>
      <c r="AT70" s="1486"/>
      <c r="AU70" s="1486"/>
      <c r="AV70" s="1567"/>
      <c r="AW70" s="1567"/>
      <c r="AX70" s="1567"/>
      <c r="AY70" s="1567"/>
      <c r="AZ70" s="1567"/>
      <c r="BA70" s="1567"/>
      <c r="BB70" s="1567"/>
      <c r="BC70" s="1567"/>
      <c r="BD70" s="1567"/>
      <c r="BE70" s="1567"/>
      <c r="BF70" s="1567"/>
      <c r="BG70" s="1567"/>
      <c r="BH70" s="1567"/>
      <c r="BI70" s="1567"/>
      <c r="BJ70" s="1567"/>
      <c r="BK70" s="1567"/>
      <c r="BL70" s="1567"/>
      <c r="BM70" s="1567"/>
      <c r="BN70" s="1567"/>
      <c r="BO70" s="1567"/>
      <c r="BP70" s="1567"/>
      <c r="BQ70" s="1567"/>
      <c r="BR70" s="1567"/>
      <c r="BS70" s="1567"/>
      <c r="BT70" s="1567"/>
      <c r="BU70" s="1567"/>
      <c r="BV70" s="1567"/>
      <c r="BW70" s="1567"/>
      <c r="BX70" s="1567"/>
      <c r="BY70" s="1567"/>
      <c r="BZ70" s="1567"/>
      <c r="CA70" s="1567"/>
      <c r="CB70" s="1567"/>
      <c r="CC70" s="1567"/>
      <c r="CD70" s="1567"/>
      <c r="CE70" s="1567"/>
      <c r="CF70" s="1567"/>
      <c r="CG70" s="1567"/>
      <c r="CH70" s="1567"/>
      <c r="CI70" s="1567"/>
      <c r="CJ70" s="1429"/>
      <c r="CK70" s="1577"/>
      <c r="CL70" s="1577"/>
      <c r="CM70" s="1577"/>
      <c r="CN70" s="1577"/>
      <c r="CO70" s="1577"/>
      <c r="CP70" s="1577"/>
      <c r="CQ70" s="1577"/>
      <c r="CR70" s="1577"/>
      <c r="CS70" s="1577"/>
      <c r="CT70" s="1577"/>
      <c r="CU70" s="1577"/>
      <c r="CV70" s="1577"/>
      <c r="CW70" s="1577"/>
      <c r="CX70" s="1577"/>
      <c r="CY70" s="1577"/>
      <c r="CZ70" s="1577"/>
      <c r="DA70" s="1577"/>
      <c r="DB70" s="1577"/>
      <c r="DC70" s="1577"/>
      <c r="DD70" s="1577"/>
      <c r="DE70" s="1577"/>
      <c r="DF70" s="1577"/>
      <c r="DG70" s="1577"/>
      <c r="DH70" s="1577"/>
      <c r="DI70" s="1577"/>
      <c r="DJ70" s="1577"/>
      <c r="DK70" s="1577"/>
      <c r="DL70" s="1577"/>
      <c r="DM70" s="1577"/>
      <c r="DN70" s="1577"/>
      <c r="DO70" s="1577"/>
      <c r="DP70" s="1577"/>
      <c r="DQ70" s="1577"/>
      <c r="DR70" s="1577"/>
      <c r="DS70" s="1577"/>
      <c r="DT70" s="1577"/>
      <c r="DU70" s="1577"/>
      <c r="DV70" s="1577"/>
      <c r="DW70" s="1577"/>
      <c r="DX70" s="1577"/>
      <c r="DY70" s="1577"/>
      <c r="DZ70" s="1577"/>
      <c r="EA70" s="1577"/>
      <c r="EB70" s="1577"/>
      <c r="EC70" s="1577"/>
      <c r="ED70" s="1577"/>
      <c r="EE70" s="1577"/>
      <c r="EF70" s="1577"/>
      <c r="EG70" s="1577"/>
      <c r="EH70" s="1577"/>
      <c r="EI70" s="1577"/>
      <c r="EJ70" s="1577"/>
      <c r="EK70" s="1577"/>
      <c r="EL70" s="1577"/>
      <c r="EM70" s="1577"/>
      <c r="EN70" s="1577"/>
      <c r="EO70" s="1577"/>
      <c r="EP70" s="1577"/>
      <c r="EQ70" s="1577"/>
      <c r="ER70" s="1577"/>
      <c r="ES70" s="1577"/>
      <c r="ET70" s="1486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86"/>
      <c r="EV70" s="1486"/>
      <c r="EW70" s="1486"/>
      <c r="EX70" s="1486"/>
      <c r="EY70" s="1486"/>
      <c r="EZ70" s="1486"/>
      <c r="FA70" s="1486"/>
      <c r="FB70" s="1486"/>
      <c r="FC70" s="1486"/>
      <c r="FD70" s="1490"/>
      <c r="FE70" s="563" t="str">
        <f>'Настройки ТИК'!$C$55</f>
        <v>${code_doc}</v>
      </c>
      <c r="FF70" s="155">
        <v>2</v>
      </c>
      <c r="FG70" s="155" t="str">
        <f>$FF$25</f>
        <v>20--</v>
      </c>
      <c r="FH70" s="155"/>
      <c r="FI70" s="155"/>
      <c r="FJ70" s="155"/>
      <c r="FK70" s="155"/>
      <c r="FL70" s="155"/>
      <c r="FM70" s="155"/>
      <c r="FN70" s="155"/>
      <c r="FO70" s="155"/>
      <c r="FP70" s="155"/>
      <c r="FQ70" s="155"/>
      <c r="FR70" s="155"/>
      <c r="FS70" s="155"/>
      <c r="FT70" s="155"/>
      <c r="FU70" s="155"/>
      <c r="FV70" s="155"/>
      <c r="FW70" s="155"/>
      <c r="FX70" s="155"/>
      <c r="FY70" s="155"/>
      <c r="FZ70" s="155"/>
      <c r="GA70" s="155"/>
      <c r="GB70" s="155"/>
      <c r="GC70" s="155"/>
      <c r="GD70" s="155"/>
      <c r="GE70" s="155"/>
      <c r="GF70" s="155"/>
      <c r="GG70" s="155"/>
      <c r="GH70" s="155"/>
      <c r="GI70" s="155"/>
      <c r="GJ70" s="155"/>
      <c r="GK70" s="155"/>
      <c r="GL70" s="155"/>
      <c r="GM70" s="155"/>
    </row>
    <row r="71" spans="1:195" ht="33.75" customHeight="1">
      <c r="A71" s="1585" t="s">
        <v>1167</v>
      </c>
      <c r="B71" s="1586"/>
      <c r="C71" s="1586"/>
      <c r="D71" s="1586"/>
      <c r="E71" s="1586"/>
      <c r="F71" s="1586"/>
      <c r="G71" s="1586"/>
      <c r="H71" s="1586"/>
      <c r="I71" s="1586"/>
      <c r="J71" s="1586"/>
      <c r="K71" s="1586"/>
      <c r="L71" s="1586"/>
      <c r="M71" s="1586"/>
      <c r="N71" s="1586"/>
      <c r="O71" s="1586"/>
      <c r="P71" s="1586"/>
      <c r="Q71" s="1586"/>
      <c r="R71" s="1586"/>
      <c r="S71" s="1586"/>
      <c r="T71" s="1586"/>
      <c r="U71" s="1586"/>
      <c r="V71" s="1586"/>
      <c r="W71" s="1586"/>
      <c r="X71" s="1586"/>
      <c r="Y71" s="1586"/>
      <c r="Z71" s="1586"/>
      <c r="AA71" s="1586"/>
      <c r="AB71" s="1586"/>
      <c r="AC71" s="1586"/>
      <c r="AD71" s="1586"/>
      <c r="AE71" s="1587"/>
      <c r="AF71" s="1474" t="s">
        <v>330</v>
      </c>
      <c r="AG71" s="1475"/>
      <c r="AH71" s="1475"/>
      <c r="AI71" s="1475"/>
      <c r="AJ71" s="1475"/>
      <c r="AK71" s="1476"/>
      <c r="AL71" s="1477">
        <f>ET71</f>
        <v>0</v>
      </c>
      <c r="AM71" s="1573"/>
      <c r="AN71" s="1573"/>
      <c r="AO71" s="1573"/>
      <c r="AP71" s="1573"/>
      <c r="AQ71" s="1573"/>
      <c r="AR71" s="1573"/>
      <c r="AS71" s="1573"/>
      <c r="AT71" s="1573"/>
      <c r="AU71" s="1574"/>
      <c r="AV71" s="1416"/>
      <c r="AW71" s="1417"/>
      <c r="AX71" s="1417"/>
      <c r="AY71" s="1417"/>
      <c r="AZ71" s="1417"/>
      <c r="BA71" s="1417"/>
      <c r="BB71" s="1417"/>
      <c r="BC71" s="1417"/>
      <c r="BD71" s="1417"/>
      <c r="BE71" s="1417"/>
      <c r="BF71" s="1417"/>
      <c r="BG71" s="1417"/>
      <c r="BH71" s="1417"/>
      <c r="BI71" s="1417"/>
      <c r="BJ71" s="1417"/>
      <c r="BK71" s="1417"/>
      <c r="BL71" s="1417"/>
      <c r="BM71" s="1417"/>
      <c r="BN71" s="1417"/>
      <c r="BO71" s="1417"/>
      <c r="BP71" s="1417"/>
      <c r="BQ71" s="1418"/>
      <c r="BR71" s="1416"/>
      <c r="BS71" s="1417"/>
      <c r="BT71" s="1417"/>
      <c r="BU71" s="1417"/>
      <c r="BV71" s="1417"/>
      <c r="BW71" s="1417"/>
      <c r="BX71" s="1417"/>
      <c r="BY71" s="1417"/>
      <c r="BZ71" s="1417"/>
      <c r="CA71" s="1417"/>
      <c r="CB71" s="1417"/>
      <c r="CC71" s="1417"/>
      <c r="CD71" s="1417"/>
      <c r="CE71" s="1417"/>
      <c r="CF71" s="1417"/>
      <c r="CG71" s="1417"/>
      <c r="CH71" s="1417"/>
      <c r="CI71" s="1417"/>
      <c r="CJ71" s="1417"/>
      <c r="CK71" s="1547"/>
      <c r="CL71" s="1547"/>
      <c r="CM71" s="1547"/>
      <c r="CN71" s="1547"/>
      <c r="CO71" s="1547"/>
      <c r="CP71" s="1547"/>
      <c r="CQ71" s="1547"/>
      <c r="CR71" s="1547"/>
      <c r="CS71" s="1547"/>
      <c r="CT71" s="1547"/>
      <c r="CU71" s="1547"/>
      <c r="CV71" s="1547"/>
      <c r="CW71" s="1547"/>
      <c r="CX71" s="1547"/>
      <c r="CY71" s="1547"/>
      <c r="CZ71" s="1547"/>
      <c r="DA71" s="1547"/>
      <c r="DB71" s="1547"/>
      <c r="DC71" s="1547"/>
      <c r="DD71" s="1547"/>
      <c r="DE71" s="1547"/>
      <c r="DF71" s="1547"/>
      <c r="DG71" s="1547"/>
      <c r="DH71" s="1547"/>
      <c r="DI71" s="1547"/>
      <c r="DJ71" s="1547"/>
      <c r="DK71" s="1547"/>
      <c r="DL71" s="1547"/>
      <c r="DM71" s="1547"/>
      <c r="DN71" s="1547"/>
      <c r="DO71" s="1547"/>
      <c r="DP71" s="1547"/>
      <c r="DQ71" s="1547"/>
      <c r="DR71" s="1547"/>
      <c r="DS71" s="1547"/>
      <c r="DT71" s="1547"/>
      <c r="DU71" s="1547"/>
      <c r="DV71" s="1547"/>
      <c r="DW71" s="1547"/>
      <c r="DX71" s="1547"/>
      <c r="DY71" s="1547"/>
      <c r="DZ71" s="1547"/>
      <c r="EA71" s="1547"/>
      <c r="EB71" s="1547"/>
      <c r="EC71" s="1547"/>
      <c r="ED71" s="1547"/>
      <c r="EE71" s="1547"/>
      <c r="EF71" s="1547"/>
      <c r="EG71" s="1547"/>
      <c r="EH71" s="1547"/>
      <c r="EI71" s="1547"/>
      <c r="EJ71" s="1547"/>
      <c r="EK71" s="1547"/>
      <c r="EL71" s="1547"/>
      <c r="EM71" s="1547"/>
      <c r="EN71" s="1547"/>
      <c r="EO71" s="1547"/>
      <c r="EP71" s="1547"/>
      <c r="EQ71" s="1547"/>
      <c r="ER71" s="1547"/>
      <c r="ES71" s="1547"/>
      <c r="ET71" s="149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95"/>
      <c r="EV71" s="1495"/>
      <c r="EW71" s="1495"/>
      <c r="EX71" s="1495"/>
      <c r="EY71" s="1495"/>
      <c r="EZ71" s="1495"/>
      <c r="FA71" s="1495"/>
      <c r="FB71" s="1495"/>
      <c r="FC71" s="1495"/>
      <c r="FD71" s="1514"/>
      <c r="FE71" s="563" t="str">
        <f>'Настройки ТИК'!$C$55</f>
        <v>${code_doc}</v>
      </c>
      <c r="FF71" s="155">
        <v>2</v>
      </c>
      <c r="FG71" s="155" t="str">
        <f>$FF$25</f>
        <v>20--</v>
      </c>
      <c r="FH71" s="155"/>
      <c r="FI71" s="155"/>
      <c r="FJ71" s="155"/>
      <c r="FK71" s="155"/>
      <c r="FL71" s="155"/>
      <c r="FM71" s="155"/>
      <c r="FN71" s="155"/>
      <c r="FO71" s="155"/>
      <c r="FP71" s="155"/>
      <c r="FQ71" s="155"/>
      <c r="FR71" s="155"/>
      <c r="FS71" s="155"/>
      <c r="FT71" s="155"/>
      <c r="FU71" s="155"/>
      <c r="FV71" s="155"/>
      <c r="FW71" s="155"/>
      <c r="FX71" s="155"/>
      <c r="FY71" s="155"/>
      <c r="FZ71" s="155"/>
      <c r="GA71" s="155"/>
      <c r="GB71" s="155"/>
      <c r="GC71" s="155"/>
      <c r="GD71" s="155"/>
      <c r="GE71" s="155"/>
      <c r="GF71" s="155"/>
      <c r="GG71" s="155"/>
      <c r="GH71" s="155"/>
      <c r="GI71" s="155"/>
      <c r="GJ71" s="155"/>
      <c r="GK71" s="155"/>
      <c r="GL71" s="155"/>
      <c r="GM71" s="155"/>
    </row>
    <row r="72" spans="1:195" ht="22.5" customHeight="1">
      <c r="A72" s="1479" t="s">
        <v>331</v>
      </c>
      <c r="B72" s="1480"/>
      <c r="C72" s="1480"/>
      <c r="D72" s="1480"/>
      <c r="E72" s="1480"/>
      <c r="F72" s="1480"/>
      <c r="G72" s="1480"/>
      <c r="H72" s="1480"/>
      <c r="I72" s="1480"/>
      <c r="J72" s="1480"/>
      <c r="K72" s="1480"/>
      <c r="L72" s="1480"/>
      <c r="M72" s="1480"/>
      <c r="N72" s="1480"/>
      <c r="O72" s="1480"/>
      <c r="P72" s="1480"/>
      <c r="Q72" s="1480"/>
      <c r="R72" s="1480"/>
      <c r="S72" s="1480"/>
      <c r="T72" s="1480"/>
      <c r="U72" s="1480"/>
      <c r="V72" s="1480"/>
      <c r="W72" s="1480"/>
      <c r="X72" s="1480"/>
      <c r="Y72" s="1480"/>
      <c r="Z72" s="1480"/>
      <c r="AA72" s="1480"/>
      <c r="AB72" s="1480"/>
      <c r="AC72" s="1480"/>
      <c r="AD72" s="1480"/>
      <c r="AE72" s="1481"/>
      <c r="AF72" s="1491" t="s">
        <v>332</v>
      </c>
      <c r="AG72" s="1492"/>
      <c r="AH72" s="1492"/>
      <c r="AI72" s="1492"/>
      <c r="AJ72" s="1492"/>
      <c r="AK72" s="1493"/>
      <c r="AL72" s="1360"/>
      <c r="AM72" s="1361"/>
      <c r="AN72" s="1361"/>
      <c r="AO72" s="1361"/>
      <c r="AP72" s="1361"/>
      <c r="AQ72" s="1361"/>
      <c r="AR72" s="1361"/>
      <c r="AS72" s="1361"/>
      <c r="AT72" s="1361"/>
      <c r="AU72" s="1362"/>
      <c r="AV72" s="1547"/>
      <c r="AW72" s="1547"/>
      <c r="AX72" s="1547"/>
      <c r="AY72" s="1547"/>
      <c r="AZ72" s="1547"/>
      <c r="BA72" s="1547"/>
      <c r="BB72" s="1547"/>
      <c r="BC72" s="1547"/>
      <c r="BD72" s="1547"/>
      <c r="BE72" s="1547"/>
      <c r="BF72" s="1547"/>
      <c r="BG72" s="1547"/>
      <c r="BH72" s="1547"/>
      <c r="BI72" s="1547"/>
      <c r="BJ72" s="1547"/>
      <c r="BK72" s="1547"/>
      <c r="BL72" s="1547"/>
      <c r="BM72" s="1547"/>
      <c r="BN72" s="1547"/>
      <c r="BO72" s="1547"/>
      <c r="BP72" s="1547"/>
      <c r="BQ72" s="1547"/>
      <c r="BR72" s="1547"/>
      <c r="BS72" s="1547"/>
      <c r="BT72" s="1547"/>
      <c r="BU72" s="1547"/>
      <c r="BV72" s="1547"/>
      <c r="BW72" s="1547"/>
      <c r="BX72" s="1547"/>
      <c r="BY72" s="1547"/>
      <c r="BZ72" s="1547"/>
      <c r="CA72" s="1547"/>
      <c r="CB72" s="1547"/>
      <c r="CC72" s="1547"/>
      <c r="CD72" s="1547"/>
      <c r="CE72" s="1547"/>
      <c r="CF72" s="1547"/>
      <c r="CG72" s="1547"/>
      <c r="CH72" s="1547"/>
      <c r="CI72" s="1547"/>
      <c r="CJ72" s="1360"/>
      <c r="CK72" s="1547"/>
      <c r="CL72" s="1547"/>
      <c r="CM72" s="1547"/>
      <c r="CN72" s="1547"/>
      <c r="CO72" s="1547"/>
      <c r="CP72" s="1547"/>
      <c r="CQ72" s="1547"/>
      <c r="CR72" s="1547"/>
      <c r="CS72" s="1547"/>
      <c r="CT72" s="1547"/>
      <c r="CU72" s="1547"/>
      <c r="CV72" s="1547"/>
      <c r="CW72" s="1547"/>
      <c r="CX72" s="1547"/>
      <c r="CY72" s="1547"/>
      <c r="CZ72" s="1547"/>
      <c r="DA72" s="1547"/>
      <c r="DB72" s="1547"/>
      <c r="DC72" s="1547"/>
      <c r="DD72" s="1547"/>
      <c r="DE72" s="1547"/>
      <c r="DF72" s="1547"/>
      <c r="DG72" s="1547"/>
      <c r="DH72" s="1547"/>
      <c r="DI72" s="1547"/>
      <c r="DJ72" s="1547"/>
      <c r="DK72" s="1547"/>
      <c r="DL72" s="1547"/>
      <c r="DM72" s="1547"/>
      <c r="DN72" s="1547"/>
      <c r="DO72" s="1547"/>
      <c r="DP72" s="1547"/>
      <c r="DQ72" s="1547"/>
      <c r="DR72" s="1547"/>
      <c r="DS72" s="1547"/>
      <c r="DT72" s="1547"/>
      <c r="DU72" s="1547"/>
      <c r="DV72" s="1547"/>
      <c r="DW72" s="1547"/>
      <c r="DX72" s="1547"/>
      <c r="DY72" s="1547"/>
      <c r="DZ72" s="1547"/>
      <c r="EA72" s="1547"/>
      <c r="EB72" s="1547"/>
      <c r="EC72" s="1547"/>
      <c r="ED72" s="1547"/>
      <c r="EE72" s="1547"/>
      <c r="EF72" s="1547"/>
      <c r="EG72" s="1547"/>
      <c r="EH72" s="1547"/>
      <c r="EI72" s="1547"/>
      <c r="EJ72" s="1547"/>
      <c r="EK72" s="1547"/>
      <c r="EL72" s="1547"/>
      <c r="EM72" s="1547"/>
      <c r="EN72" s="1547"/>
      <c r="EO72" s="1547"/>
      <c r="EP72" s="1547"/>
      <c r="EQ72" s="1547"/>
      <c r="ER72" s="1547"/>
      <c r="ES72" s="1547"/>
      <c r="ET72" s="1361"/>
      <c r="EU72" s="1361"/>
      <c r="EV72" s="1361"/>
      <c r="EW72" s="1361"/>
      <c r="EX72" s="1361"/>
      <c r="EY72" s="1361"/>
      <c r="EZ72" s="1361"/>
      <c r="FA72" s="1361"/>
      <c r="FB72" s="1361"/>
      <c r="FC72" s="1361"/>
      <c r="FD72" s="1496"/>
      <c r="FE72" s="155"/>
      <c r="FF72" s="155"/>
      <c r="FG72" s="155"/>
      <c r="FH72" s="155"/>
      <c r="FI72" s="155"/>
      <c r="FJ72" s="155"/>
      <c r="FK72" s="155"/>
      <c r="FL72" s="155"/>
      <c r="FM72" s="155"/>
      <c r="FN72" s="155"/>
      <c r="FO72" s="155"/>
      <c r="FP72" s="155"/>
      <c r="FQ72" s="155"/>
      <c r="FR72" s="155"/>
      <c r="FS72" s="155"/>
      <c r="FT72" s="155"/>
      <c r="FU72" s="155"/>
      <c r="FV72" s="155"/>
      <c r="FW72" s="155"/>
      <c r="FX72" s="155"/>
      <c r="FY72" s="155"/>
      <c r="FZ72" s="155"/>
      <c r="GA72" s="155"/>
      <c r="GB72" s="155"/>
      <c r="GC72" s="155"/>
      <c r="GD72" s="155"/>
      <c r="GE72" s="155"/>
      <c r="GF72" s="155"/>
      <c r="GG72" s="155"/>
      <c r="GH72" s="155"/>
      <c r="GI72" s="155"/>
      <c r="GJ72" s="155"/>
      <c r="GK72" s="155"/>
      <c r="GL72" s="155"/>
      <c r="GM72" s="155"/>
    </row>
    <row r="73" spans="1:195" ht="16.5" customHeight="1">
      <c r="A73" s="1479" t="s">
        <v>276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  <c r="L73" s="1480"/>
      <c r="M73" s="1480"/>
      <c r="N73" s="1480"/>
      <c r="O73" s="1480"/>
      <c r="P73" s="1480"/>
      <c r="Q73" s="1480"/>
      <c r="R73" s="1480"/>
      <c r="S73" s="1480"/>
      <c r="T73" s="1480"/>
      <c r="U73" s="1480"/>
      <c r="V73" s="1480"/>
      <c r="W73" s="1480"/>
      <c r="X73" s="1480"/>
      <c r="Y73" s="1480"/>
      <c r="Z73" s="1480"/>
      <c r="AA73" s="1480"/>
      <c r="AB73" s="1480"/>
      <c r="AC73" s="1480"/>
      <c r="AD73" s="1480"/>
      <c r="AE73" s="1481"/>
      <c r="AF73" s="1491" t="s">
        <v>333</v>
      </c>
      <c r="AG73" s="1492"/>
      <c r="AH73" s="1492"/>
      <c r="AI73" s="1492"/>
      <c r="AJ73" s="1492"/>
      <c r="AK73" s="1493"/>
      <c r="AL73" s="1494">
        <f>ET73</f>
        <v>0</v>
      </c>
      <c r="AM73" s="1495"/>
      <c r="AN73" s="1495"/>
      <c r="AO73" s="1495"/>
      <c r="AP73" s="1495"/>
      <c r="AQ73" s="1495"/>
      <c r="AR73" s="1495"/>
      <c r="AS73" s="1495"/>
      <c r="AT73" s="1495"/>
      <c r="AU73" s="1495"/>
      <c r="AV73" s="1547"/>
      <c r="AW73" s="1547"/>
      <c r="AX73" s="1547"/>
      <c r="AY73" s="1547"/>
      <c r="AZ73" s="1547"/>
      <c r="BA73" s="1547"/>
      <c r="BB73" s="1547"/>
      <c r="BC73" s="1547"/>
      <c r="BD73" s="1547"/>
      <c r="BE73" s="1547"/>
      <c r="BF73" s="1547"/>
      <c r="BG73" s="1547"/>
      <c r="BH73" s="1547"/>
      <c r="BI73" s="1547"/>
      <c r="BJ73" s="1547"/>
      <c r="BK73" s="1547"/>
      <c r="BL73" s="1547"/>
      <c r="BM73" s="1547"/>
      <c r="BN73" s="1547"/>
      <c r="BO73" s="1547"/>
      <c r="BP73" s="1547"/>
      <c r="BQ73" s="1547"/>
      <c r="BR73" s="1547"/>
      <c r="BS73" s="1547"/>
      <c r="BT73" s="1547"/>
      <c r="BU73" s="1547"/>
      <c r="BV73" s="1547"/>
      <c r="BW73" s="1547"/>
      <c r="BX73" s="1547"/>
      <c r="BY73" s="1547"/>
      <c r="BZ73" s="1547"/>
      <c r="CA73" s="1547"/>
      <c r="CB73" s="1547"/>
      <c r="CC73" s="1547"/>
      <c r="CD73" s="1547"/>
      <c r="CE73" s="1547"/>
      <c r="CF73" s="1547"/>
      <c r="CG73" s="1547"/>
      <c r="CH73" s="1547"/>
      <c r="CI73" s="1547"/>
      <c r="CJ73" s="1360"/>
      <c r="CK73" s="1547"/>
      <c r="CL73" s="1547"/>
      <c r="CM73" s="1547"/>
      <c r="CN73" s="1547"/>
      <c r="CO73" s="1547"/>
      <c r="CP73" s="1547"/>
      <c r="CQ73" s="1547"/>
      <c r="CR73" s="1547"/>
      <c r="CS73" s="1547"/>
      <c r="CT73" s="1547"/>
      <c r="CU73" s="1547"/>
      <c r="CV73" s="1547"/>
      <c r="CW73" s="1547"/>
      <c r="CX73" s="1547"/>
      <c r="CY73" s="1547"/>
      <c r="CZ73" s="1547"/>
      <c r="DA73" s="1547"/>
      <c r="DB73" s="1547"/>
      <c r="DC73" s="1547"/>
      <c r="DD73" s="1547"/>
      <c r="DE73" s="1547"/>
      <c r="DF73" s="1547"/>
      <c r="DG73" s="1547"/>
      <c r="DH73" s="1547"/>
      <c r="DI73" s="1547"/>
      <c r="DJ73" s="1547"/>
      <c r="DK73" s="1547"/>
      <c r="DL73" s="1547"/>
      <c r="DM73" s="1547"/>
      <c r="DN73" s="1547"/>
      <c r="DO73" s="1547"/>
      <c r="DP73" s="1547"/>
      <c r="DQ73" s="1547"/>
      <c r="DR73" s="1547"/>
      <c r="DS73" s="1547"/>
      <c r="DT73" s="1547"/>
      <c r="DU73" s="1547"/>
      <c r="DV73" s="1547"/>
      <c r="DW73" s="1547"/>
      <c r="DX73" s="1547"/>
      <c r="DY73" s="1547"/>
      <c r="DZ73" s="1547"/>
      <c r="EA73" s="1547"/>
      <c r="EB73" s="1547"/>
      <c r="EC73" s="1547"/>
      <c r="ED73" s="1547"/>
      <c r="EE73" s="1547"/>
      <c r="EF73" s="1547"/>
      <c r="EG73" s="1547"/>
      <c r="EH73" s="1547"/>
      <c r="EI73" s="1547"/>
      <c r="EJ73" s="1547"/>
      <c r="EK73" s="1547"/>
      <c r="EL73" s="1547"/>
      <c r="EM73" s="1547"/>
      <c r="EN73" s="1547"/>
      <c r="EO73" s="1547"/>
      <c r="EP73" s="1547"/>
      <c r="EQ73" s="1547"/>
      <c r="ER73" s="1547"/>
      <c r="ES73" s="1547"/>
      <c r="ET73" s="149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95"/>
      <c r="EV73" s="1495"/>
      <c r="EW73" s="1495"/>
      <c r="EX73" s="1495"/>
      <c r="EY73" s="1495"/>
      <c r="EZ73" s="1495"/>
      <c r="FA73" s="1495"/>
      <c r="FB73" s="1495"/>
      <c r="FC73" s="1495"/>
      <c r="FD73" s="1514"/>
      <c r="FE73" s="563" t="str">
        <f>'Настройки ТИК'!$C$55</f>
        <v>${code_doc}</v>
      </c>
      <c r="FF73" s="155">
        <v>2</v>
      </c>
      <c r="FG73" s="155" t="str">
        <f>$FF$25</f>
        <v>20--</v>
      </c>
      <c r="FH73" s="155"/>
      <c r="FI73" s="155"/>
      <c r="FJ73" s="155"/>
      <c r="FK73" s="155"/>
      <c r="FL73" s="155"/>
      <c r="FM73" s="155"/>
      <c r="FN73" s="155"/>
      <c r="FO73" s="155"/>
      <c r="FP73" s="155"/>
      <c r="FQ73" s="155"/>
      <c r="FR73" s="155"/>
      <c r="FS73" s="155"/>
      <c r="FT73" s="155"/>
      <c r="FU73" s="155"/>
      <c r="FV73" s="155"/>
      <c r="FW73" s="155"/>
      <c r="FX73" s="155"/>
      <c r="FY73" s="155"/>
      <c r="FZ73" s="155"/>
      <c r="GA73" s="155"/>
      <c r="GB73" s="155"/>
      <c r="GC73" s="155"/>
      <c r="GD73" s="155"/>
      <c r="GE73" s="155"/>
      <c r="GF73" s="155"/>
      <c r="GG73" s="155"/>
      <c r="GH73" s="155"/>
      <c r="GI73" s="155"/>
      <c r="GJ73" s="155"/>
      <c r="GK73" s="155"/>
      <c r="GL73" s="155"/>
      <c r="GM73" s="155"/>
    </row>
    <row r="74" spans="1:195" ht="16.5" customHeight="1">
      <c r="A74" s="1479" t="s">
        <v>334</v>
      </c>
      <c r="B74" s="1480"/>
      <c r="C74" s="1480"/>
      <c r="D74" s="1480"/>
      <c r="E74" s="1480"/>
      <c r="F74" s="1480"/>
      <c r="G74" s="1480"/>
      <c r="H74" s="1480"/>
      <c r="I74" s="1480"/>
      <c r="J74" s="1480"/>
      <c r="K74" s="1480"/>
      <c r="L74" s="1480"/>
      <c r="M74" s="1480"/>
      <c r="N74" s="1480"/>
      <c r="O74" s="1480"/>
      <c r="P74" s="1480"/>
      <c r="Q74" s="1480"/>
      <c r="R74" s="1480"/>
      <c r="S74" s="1480"/>
      <c r="T74" s="1480"/>
      <c r="U74" s="1480"/>
      <c r="V74" s="1480"/>
      <c r="W74" s="1480"/>
      <c r="X74" s="1480"/>
      <c r="Y74" s="1480"/>
      <c r="Z74" s="1480"/>
      <c r="AA74" s="1480"/>
      <c r="AB74" s="1480"/>
      <c r="AC74" s="1480"/>
      <c r="AD74" s="1480"/>
      <c r="AE74" s="1481"/>
      <c r="AF74" s="1491" t="s">
        <v>335</v>
      </c>
      <c r="AG74" s="1492"/>
      <c r="AH74" s="1492"/>
      <c r="AI74" s="1492"/>
      <c r="AJ74" s="1492"/>
      <c r="AK74" s="1493"/>
      <c r="AL74" s="1360"/>
      <c r="AM74" s="1361"/>
      <c r="AN74" s="1361"/>
      <c r="AO74" s="1361"/>
      <c r="AP74" s="1361"/>
      <c r="AQ74" s="1361"/>
      <c r="AR74" s="1361"/>
      <c r="AS74" s="1361"/>
      <c r="AT74" s="1361"/>
      <c r="AU74" s="1362"/>
      <c r="AV74" s="1547"/>
      <c r="AW74" s="1547"/>
      <c r="AX74" s="1547"/>
      <c r="AY74" s="1547"/>
      <c r="AZ74" s="1547"/>
      <c r="BA74" s="1547"/>
      <c r="BB74" s="1547"/>
      <c r="BC74" s="1547"/>
      <c r="BD74" s="1547"/>
      <c r="BE74" s="1547"/>
      <c r="BF74" s="1547"/>
      <c r="BG74" s="1547"/>
      <c r="BH74" s="1547"/>
      <c r="BI74" s="1547"/>
      <c r="BJ74" s="1547"/>
      <c r="BK74" s="1547"/>
      <c r="BL74" s="1547"/>
      <c r="BM74" s="1547"/>
      <c r="BN74" s="1547"/>
      <c r="BO74" s="1547"/>
      <c r="BP74" s="1547"/>
      <c r="BQ74" s="1547"/>
      <c r="BR74" s="1547"/>
      <c r="BS74" s="1547"/>
      <c r="BT74" s="1547"/>
      <c r="BU74" s="1547"/>
      <c r="BV74" s="1547"/>
      <c r="BW74" s="1547"/>
      <c r="BX74" s="1547"/>
      <c r="BY74" s="1547"/>
      <c r="BZ74" s="1547"/>
      <c r="CA74" s="1547"/>
      <c r="CB74" s="1547"/>
      <c r="CC74" s="1547"/>
      <c r="CD74" s="1547"/>
      <c r="CE74" s="1547"/>
      <c r="CF74" s="1547"/>
      <c r="CG74" s="1547"/>
      <c r="CH74" s="1547"/>
      <c r="CI74" s="1547"/>
      <c r="CJ74" s="1360"/>
      <c r="CK74" s="1547"/>
      <c r="CL74" s="1547"/>
      <c r="CM74" s="1547"/>
      <c r="CN74" s="1547"/>
      <c r="CO74" s="1547"/>
      <c r="CP74" s="1547"/>
      <c r="CQ74" s="1547"/>
      <c r="CR74" s="1547"/>
      <c r="CS74" s="1547"/>
      <c r="CT74" s="1547"/>
      <c r="CU74" s="1547"/>
      <c r="CV74" s="1547"/>
      <c r="CW74" s="1547"/>
      <c r="CX74" s="1547"/>
      <c r="CY74" s="1547"/>
      <c r="CZ74" s="1547"/>
      <c r="DA74" s="1547"/>
      <c r="DB74" s="1547"/>
      <c r="DC74" s="1547"/>
      <c r="DD74" s="1547"/>
      <c r="DE74" s="1547"/>
      <c r="DF74" s="1547"/>
      <c r="DG74" s="1547"/>
      <c r="DH74" s="1547"/>
      <c r="DI74" s="1547"/>
      <c r="DJ74" s="1547"/>
      <c r="DK74" s="1547"/>
      <c r="DL74" s="1547"/>
      <c r="DM74" s="1547"/>
      <c r="DN74" s="1547"/>
      <c r="DO74" s="1547"/>
      <c r="DP74" s="1547"/>
      <c r="DQ74" s="1547"/>
      <c r="DR74" s="1547"/>
      <c r="DS74" s="1547"/>
      <c r="DT74" s="1547"/>
      <c r="DU74" s="1547"/>
      <c r="DV74" s="1547"/>
      <c r="DW74" s="1547"/>
      <c r="DX74" s="1547"/>
      <c r="DY74" s="1547"/>
      <c r="DZ74" s="1547"/>
      <c r="EA74" s="1547"/>
      <c r="EB74" s="1547"/>
      <c r="EC74" s="1547"/>
      <c r="ED74" s="1547"/>
      <c r="EE74" s="1547"/>
      <c r="EF74" s="1547"/>
      <c r="EG74" s="1547"/>
      <c r="EH74" s="1547"/>
      <c r="EI74" s="1547"/>
      <c r="EJ74" s="1547"/>
      <c r="EK74" s="1547"/>
      <c r="EL74" s="1547"/>
      <c r="EM74" s="1547"/>
      <c r="EN74" s="1547"/>
      <c r="EO74" s="1547"/>
      <c r="EP74" s="1547"/>
      <c r="EQ74" s="1547"/>
      <c r="ER74" s="1547"/>
      <c r="ES74" s="1547"/>
      <c r="ET74" s="1361"/>
      <c r="EU74" s="1361"/>
      <c r="EV74" s="1361"/>
      <c r="EW74" s="1361"/>
      <c r="EX74" s="1361"/>
      <c r="EY74" s="1361"/>
      <c r="EZ74" s="1361"/>
      <c r="FA74" s="1361"/>
      <c r="FB74" s="1361"/>
      <c r="FC74" s="1361"/>
      <c r="FD74" s="1496"/>
      <c r="FE74" s="155"/>
      <c r="FF74" s="155"/>
      <c r="FG74" s="155"/>
      <c r="FH74" s="155"/>
      <c r="FI74" s="155"/>
      <c r="FJ74" s="155"/>
      <c r="FK74" s="155"/>
      <c r="FL74" s="155"/>
      <c r="FM74" s="155"/>
      <c r="FN74" s="155"/>
      <c r="FO74" s="155"/>
      <c r="FP74" s="155"/>
      <c r="FQ74" s="155"/>
      <c r="FR74" s="155"/>
      <c r="FS74" s="155"/>
      <c r="FT74" s="155"/>
      <c r="FU74" s="155"/>
      <c r="FV74" s="155"/>
      <c r="FW74" s="155"/>
      <c r="FX74" s="155"/>
      <c r="FY74" s="155"/>
      <c r="FZ74" s="155"/>
      <c r="GA74" s="155"/>
      <c r="GB74" s="155"/>
      <c r="GC74" s="155"/>
      <c r="GD74" s="155"/>
      <c r="GE74" s="155"/>
      <c r="GF74" s="155"/>
      <c r="GG74" s="155"/>
      <c r="GH74" s="155"/>
      <c r="GI74" s="155"/>
      <c r="GJ74" s="155"/>
      <c r="GK74" s="155"/>
      <c r="GL74" s="155"/>
      <c r="GM74" s="155"/>
    </row>
    <row r="75" spans="1:195" ht="16.5" customHeight="1">
      <c r="A75" s="1479" t="s">
        <v>277</v>
      </c>
      <c r="B75" s="1480"/>
      <c r="C75" s="1480"/>
      <c r="D75" s="1480"/>
      <c r="E75" s="1480"/>
      <c r="F75" s="1480"/>
      <c r="G75" s="1480"/>
      <c r="H75" s="1480"/>
      <c r="I75" s="1480"/>
      <c r="J75" s="1480"/>
      <c r="K75" s="1480"/>
      <c r="L75" s="1480"/>
      <c r="M75" s="1480"/>
      <c r="N75" s="1480"/>
      <c r="O75" s="1480"/>
      <c r="P75" s="1480"/>
      <c r="Q75" s="1480"/>
      <c r="R75" s="1480"/>
      <c r="S75" s="1480"/>
      <c r="T75" s="1480"/>
      <c r="U75" s="1480"/>
      <c r="V75" s="1480"/>
      <c r="W75" s="1480"/>
      <c r="X75" s="1480"/>
      <c r="Y75" s="1480"/>
      <c r="Z75" s="1480"/>
      <c r="AA75" s="1480"/>
      <c r="AB75" s="1480"/>
      <c r="AC75" s="1480"/>
      <c r="AD75" s="1480"/>
      <c r="AE75" s="1481"/>
      <c r="AF75" s="1491" t="s">
        <v>336</v>
      </c>
      <c r="AG75" s="1492"/>
      <c r="AH75" s="1492"/>
      <c r="AI75" s="1492"/>
      <c r="AJ75" s="1492"/>
      <c r="AK75" s="1493"/>
      <c r="AL75" s="1494">
        <f>ET75</f>
        <v>0</v>
      </c>
      <c r="AM75" s="1495"/>
      <c r="AN75" s="1495"/>
      <c r="AO75" s="1495"/>
      <c r="AP75" s="1495"/>
      <c r="AQ75" s="1495"/>
      <c r="AR75" s="1495"/>
      <c r="AS75" s="1495"/>
      <c r="AT75" s="1495"/>
      <c r="AU75" s="1495"/>
      <c r="AV75" s="1547"/>
      <c r="AW75" s="1547"/>
      <c r="AX75" s="1547"/>
      <c r="AY75" s="1547"/>
      <c r="AZ75" s="1547"/>
      <c r="BA75" s="1547"/>
      <c r="BB75" s="1547"/>
      <c r="BC75" s="1547"/>
      <c r="BD75" s="1547"/>
      <c r="BE75" s="1547"/>
      <c r="BF75" s="1547"/>
      <c r="BG75" s="1547"/>
      <c r="BH75" s="1547"/>
      <c r="BI75" s="1547"/>
      <c r="BJ75" s="1547"/>
      <c r="BK75" s="1547"/>
      <c r="BL75" s="1547"/>
      <c r="BM75" s="1547"/>
      <c r="BN75" s="1547"/>
      <c r="BO75" s="1547"/>
      <c r="BP75" s="1547"/>
      <c r="BQ75" s="1547"/>
      <c r="BR75" s="1547"/>
      <c r="BS75" s="1547"/>
      <c r="BT75" s="1547"/>
      <c r="BU75" s="1547"/>
      <c r="BV75" s="1547"/>
      <c r="BW75" s="1547"/>
      <c r="BX75" s="1547"/>
      <c r="BY75" s="1547"/>
      <c r="BZ75" s="1547"/>
      <c r="CA75" s="1547"/>
      <c r="CB75" s="1547"/>
      <c r="CC75" s="1547"/>
      <c r="CD75" s="1547"/>
      <c r="CE75" s="1547"/>
      <c r="CF75" s="1547"/>
      <c r="CG75" s="1547"/>
      <c r="CH75" s="1547"/>
      <c r="CI75" s="1547"/>
      <c r="CJ75" s="1360"/>
      <c r="CK75" s="1547"/>
      <c r="CL75" s="1547"/>
      <c r="CM75" s="1547"/>
      <c r="CN75" s="1547"/>
      <c r="CO75" s="1547"/>
      <c r="CP75" s="1547"/>
      <c r="CQ75" s="1547"/>
      <c r="CR75" s="1547"/>
      <c r="CS75" s="1547"/>
      <c r="CT75" s="1547"/>
      <c r="CU75" s="1547"/>
      <c r="CV75" s="1547"/>
      <c r="CW75" s="1547"/>
      <c r="CX75" s="1547"/>
      <c r="CY75" s="1547"/>
      <c r="CZ75" s="1547"/>
      <c r="DA75" s="1547"/>
      <c r="DB75" s="1547"/>
      <c r="DC75" s="1547"/>
      <c r="DD75" s="1547"/>
      <c r="DE75" s="1547"/>
      <c r="DF75" s="1547"/>
      <c r="DG75" s="1547"/>
      <c r="DH75" s="1547"/>
      <c r="DI75" s="1547"/>
      <c r="DJ75" s="1547"/>
      <c r="DK75" s="1547"/>
      <c r="DL75" s="1547"/>
      <c r="DM75" s="1547"/>
      <c r="DN75" s="1547"/>
      <c r="DO75" s="1547"/>
      <c r="DP75" s="1547"/>
      <c r="DQ75" s="1547"/>
      <c r="DR75" s="1547"/>
      <c r="DS75" s="1547"/>
      <c r="DT75" s="1547"/>
      <c r="DU75" s="1547"/>
      <c r="DV75" s="1547"/>
      <c r="DW75" s="1547"/>
      <c r="DX75" s="1547"/>
      <c r="DY75" s="1547"/>
      <c r="DZ75" s="1547"/>
      <c r="EA75" s="1547"/>
      <c r="EB75" s="1547"/>
      <c r="EC75" s="1547"/>
      <c r="ED75" s="1547"/>
      <c r="EE75" s="1547"/>
      <c r="EF75" s="1547"/>
      <c r="EG75" s="1547"/>
      <c r="EH75" s="1547"/>
      <c r="EI75" s="1547"/>
      <c r="EJ75" s="1547"/>
      <c r="EK75" s="1547"/>
      <c r="EL75" s="1547"/>
      <c r="EM75" s="1547"/>
      <c r="EN75" s="1547"/>
      <c r="EO75" s="1547"/>
      <c r="EP75" s="1547"/>
      <c r="EQ75" s="1547"/>
      <c r="ER75" s="1547"/>
      <c r="ES75" s="1547"/>
      <c r="ET75" s="149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95"/>
      <c r="EV75" s="1495"/>
      <c r="EW75" s="1495"/>
      <c r="EX75" s="1495"/>
      <c r="EY75" s="1495"/>
      <c r="EZ75" s="1495"/>
      <c r="FA75" s="1495"/>
      <c r="FB75" s="1495"/>
      <c r="FC75" s="1495"/>
      <c r="FD75" s="1514"/>
      <c r="FE75" s="563" t="str">
        <f>'Настройки ТИК'!$C$55</f>
        <v>${code_doc}</v>
      </c>
      <c r="FF75" s="155">
        <v>2</v>
      </c>
      <c r="FG75" s="155" t="str">
        <f>$FF$25</f>
        <v>20--</v>
      </c>
      <c r="FH75" s="155"/>
      <c r="FI75" s="155"/>
      <c r="FJ75" s="155"/>
      <c r="FK75" s="155"/>
      <c r="FL75" s="155"/>
      <c r="FM75" s="155"/>
      <c r="FN75" s="155"/>
      <c r="FO75" s="155"/>
      <c r="FP75" s="155"/>
      <c r="FQ75" s="155"/>
      <c r="FR75" s="155"/>
      <c r="FS75" s="155"/>
      <c r="FT75" s="155"/>
      <c r="FU75" s="155"/>
      <c r="FV75" s="155"/>
      <c r="FW75" s="155"/>
      <c r="FX75" s="155"/>
      <c r="FY75" s="155"/>
      <c r="FZ75" s="155"/>
      <c r="GA75" s="155"/>
      <c r="GB75" s="155"/>
      <c r="GC75" s="155"/>
      <c r="GD75" s="155"/>
      <c r="GE75" s="155"/>
      <c r="GF75" s="155"/>
      <c r="GG75" s="155"/>
      <c r="GH75" s="155"/>
      <c r="GI75" s="155"/>
      <c r="GJ75" s="155"/>
      <c r="GK75" s="155"/>
      <c r="GL75" s="155"/>
      <c r="GM75" s="155"/>
    </row>
    <row r="76" spans="1:195" ht="15.75" customHeight="1">
      <c r="A76" s="1479" t="s">
        <v>337</v>
      </c>
      <c r="B76" s="1480"/>
      <c r="C76" s="1480"/>
      <c r="D76" s="1480"/>
      <c r="E76" s="1480"/>
      <c r="F76" s="1480"/>
      <c r="G76" s="1480"/>
      <c r="H76" s="1480"/>
      <c r="I76" s="1480"/>
      <c r="J76" s="1480"/>
      <c r="K76" s="1480"/>
      <c r="L76" s="1480"/>
      <c r="M76" s="1480"/>
      <c r="N76" s="1480"/>
      <c r="O76" s="1480"/>
      <c r="P76" s="1480"/>
      <c r="Q76" s="1480"/>
      <c r="R76" s="1480"/>
      <c r="S76" s="1480"/>
      <c r="T76" s="1480"/>
      <c r="U76" s="1480"/>
      <c r="V76" s="1480"/>
      <c r="W76" s="1480"/>
      <c r="X76" s="1480"/>
      <c r="Y76" s="1480"/>
      <c r="Z76" s="1480"/>
      <c r="AA76" s="1480"/>
      <c r="AB76" s="1480"/>
      <c r="AC76" s="1480"/>
      <c r="AD76" s="1480"/>
      <c r="AE76" s="1481"/>
      <c r="AF76" s="1491" t="s">
        <v>338</v>
      </c>
      <c r="AG76" s="1492"/>
      <c r="AH76" s="1492"/>
      <c r="AI76" s="1492"/>
      <c r="AJ76" s="1492"/>
      <c r="AK76" s="1493"/>
      <c r="AL76" s="1494">
        <f>ET76</f>
        <v>0</v>
      </c>
      <c r="AM76" s="1495"/>
      <c r="AN76" s="1495"/>
      <c r="AO76" s="1495"/>
      <c r="AP76" s="1495"/>
      <c r="AQ76" s="1495"/>
      <c r="AR76" s="1495"/>
      <c r="AS76" s="1495"/>
      <c r="AT76" s="1495"/>
      <c r="AU76" s="1495"/>
      <c r="AV76" s="1547"/>
      <c r="AW76" s="1547"/>
      <c r="AX76" s="1547"/>
      <c r="AY76" s="1547"/>
      <c r="AZ76" s="1547"/>
      <c r="BA76" s="1547"/>
      <c r="BB76" s="1547"/>
      <c r="BC76" s="1547"/>
      <c r="BD76" s="1547"/>
      <c r="BE76" s="1547"/>
      <c r="BF76" s="1547"/>
      <c r="BG76" s="1547"/>
      <c r="BH76" s="1547"/>
      <c r="BI76" s="1547"/>
      <c r="BJ76" s="1547"/>
      <c r="BK76" s="1547"/>
      <c r="BL76" s="1547"/>
      <c r="BM76" s="1547"/>
      <c r="BN76" s="1547"/>
      <c r="BO76" s="1547"/>
      <c r="BP76" s="1547"/>
      <c r="BQ76" s="1547"/>
      <c r="BR76" s="1547"/>
      <c r="BS76" s="1547"/>
      <c r="BT76" s="1547"/>
      <c r="BU76" s="1547"/>
      <c r="BV76" s="1547"/>
      <c r="BW76" s="1547"/>
      <c r="BX76" s="1547"/>
      <c r="BY76" s="1547"/>
      <c r="BZ76" s="1547"/>
      <c r="CA76" s="1547"/>
      <c r="CB76" s="1547"/>
      <c r="CC76" s="1547"/>
      <c r="CD76" s="1547"/>
      <c r="CE76" s="1547"/>
      <c r="CF76" s="1547"/>
      <c r="CG76" s="1547"/>
      <c r="CH76" s="1547"/>
      <c r="CI76" s="1547"/>
      <c r="CJ76" s="1360"/>
      <c r="CK76" s="1547"/>
      <c r="CL76" s="1547"/>
      <c r="CM76" s="1547"/>
      <c r="CN76" s="1547"/>
      <c r="CO76" s="1547"/>
      <c r="CP76" s="1547"/>
      <c r="CQ76" s="1547"/>
      <c r="CR76" s="1547"/>
      <c r="CS76" s="1547"/>
      <c r="CT76" s="1547"/>
      <c r="CU76" s="1547"/>
      <c r="CV76" s="1547"/>
      <c r="CW76" s="1547"/>
      <c r="CX76" s="1547"/>
      <c r="CY76" s="1547"/>
      <c r="CZ76" s="1547"/>
      <c r="DA76" s="1547"/>
      <c r="DB76" s="1547"/>
      <c r="DC76" s="1547"/>
      <c r="DD76" s="1547"/>
      <c r="DE76" s="1547"/>
      <c r="DF76" s="1547"/>
      <c r="DG76" s="1547"/>
      <c r="DH76" s="1547"/>
      <c r="DI76" s="1547"/>
      <c r="DJ76" s="1547"/>
      <c r="DK76" s="1547"/>
      <c r="DL76" s="1547"/>
      <c r="DM76" s="1547"/>
      <c r="DN76" s="1547"/>
      <c r="DO76" s="1547"/>
      <c r="DP76" s="1547"/>
      <c r="DQ76" s="1547"/>
      <c r="DR76" s="1547"/>
      <c r="DS76" s="1547"/>
      <c r="DT76" s="1547"/>
      <c r="DU76" s="1547"/>
      <c r="DV76" s="1547"/>
      <c r="DW76" s="1547"/>
      <c r="DX76" s="1547"/>
      <c r="DY76" s="1547"/>
      <c r="DZ76" s="1547"/>
      <c r="EA76" s="1547"/>
      <c r="EB76" s="1547"/>
      <c r="EC76" s="1547"/>
      <c r="ED76" s="1547"/>
      <c r="EE76" s="1547"/>
      <c r="EF76" s="1547"/>
      <c r="EG76" s="1547"/>
      <c r="EH76" s="1547"/>
      <c r="EI76" s="1547"/>
      <c r="EJ76" s="1547"/>
      <c r="EK76" s="1547"/>
      <c r="EL76" s="1547"/>
      <c r="EM76" s="1547"/>
      <c r="EN76" s="1547"/>
      <c r="EO76" s="1547"/>
      <c r="EP76" s="1547"/>
      <c r="EQ76" s="1547"/>
      <c r="ER76" s="1547"/>
      <c r="ES76" s="1547"/>
      <c r="ET76" s="1495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95"/>
      <c r="EV76" s="1495"/>
      <c r="EW76" s="1495"/>
      <c r="EX76" s="1495"/>
      <c r="EY76" s="1495"/>
      <c r="EZ76" s="1495"/>
      <c r="FA76" s="1495"/>
      <c r="FB76" s="1495"/>
      <c r="FC76" s="1495"/>
      <c r="FD76" s="1514"/>
      <c r="FE76" s="563" t="str">
        <f>'Настройки ТИК'!$C$55</f>
        <v>${code_doc}</v>
      </c>
      <c r="FF76" s="155">
        <v>2</v>
      </c>
      <c r="FG76" s="155" t="str">
        <f>$FF$25</f>
        <v>20--</v>
      </c>
      <c r="FH76" s="155"/>
      <c r="FI76" s="155"/>
      <c r="FJ76" s="155"/>
      <c r="FK76" s="155"/>
      <c r="FL76" s="155"/>
      <c r="FM76" s="155"/>
      <c r="FN76" s="155"/>
      <c r="FO76" s="155"/>
      <c r="FP76" s="155"/>
      <c r="FQ76" s="155"/>
      <c r="FR76" s="155"/>
      <c r="FS76" s="155"/>
      <c r="FT76" s="155"/>
      <c r="FU76" s="155"/>
      <c r="FV76" s="155"/>
      <c r="FW76" s="155"/>
      <c r="FX76" s="155"/>
      <c r="FY76" s="155"/>
      <c r="FZ76" s="155"/>
      <c r="GA76" s="155"/>
      <c r="GB76" s="155"/>
      <c r="GC76" s="155"/>
      <c r="GD76" s="155"/>
      <c r="GE76" s="155"/>
      <c r="GF76" s="155"/>
      <c r="GG76" s="155"/>
      <c r="GH76" s="155"/>
      <c r="GI76" s="155"/>
      <c r="GJ76" s="155"/>
      <c r="GK76" s="155"/>
      <c r="GL76" s="155"/>
      <c r="GM76" s="155"/>
    </row>
    <row r="77" spans="1:195" ht="13.5" customHeight="1">
      <c r="A77" s="1497" t="s">
        <v>263</v>
      </c>
      <c r="B77" s="1498"/>
      <c r="C77" s="1498"/>
      <c r="D77" s="1498"/>
      <c r="E77" s="1498"/>
      <c r="F77" s="1498"/>
      <c r="G77" s="1498"/>
      <c r="H77" s="1498"/>
      <c r="I77" s="1498"/>
      <c r="J77" s="1498"/>
      <c r="K77" s="1498"/>
      <c r="L77" s="1498"/>
      <c r="M77" s="1498"/>
      <c r="N77" s="1498"/>
      <c r="O77" s="1498"/>
      <c r="P77" s="1498"/>
      <c r="Q77" s="1498"/>
      <c r="R77" s="1498"/>
      <c r="S77" s="1498"/>
      <c r="T77" s="1498"/>
      <c r="U77" s="1498"/>
      <c r="V77" s="1498"/>
      <c r="W77" s="1498"/>
      <c r="X77" s="1498"/>
      <c r="Y77" s="1498"/>
      <c r="Z77" s="1498"/>
      <c r="AA77" s="1498"/>
      <c r="AB77" s="1498"/>
      <c r="AC77" s="1498"/>
      <c r="AD77" s="1498"/>
      <c r="AE77" s="1499"/>
      <c r="AF77" s="1474" t="s">
        <v>339</v>
      </c>
      <c r="AG77" s="1475"/>
      <c r="AH77" s="1475"/>
      <c r="AI77" s="1475"/>
      <c r="AJ77" s="1475"/>
      <c r="AK77" s="1476"/>
      <c r="AL77" s="1416"/>
      <c r="AM77" s="1417"/>
      <c r="AN77" s="1417"/>
      <c r="AO77" s="1417"/>
      <c r="AP77" s="1417"/>
      <c r="AQ77" s="1417"/>
      <c r="AR77" s="1417"/>
      <c r="AS77" s="1417"/>
      <c r="AT77" s="1417"/>
      <c r="AU77" s="1418"/>
      <c r="AV77" s="1416"/>
      <c r="AW77" s="1417"/>
      <c r="AX77" s="1417"/>
      <c r="AY77" s="1417"/>
      <c r="AZ77" s="1417"/>
      <c r="BA77" s="1417"/>
      <c r="BB77" s="1417"/>
      <c r="BC77" s="1417"/>
      <c r="BD77" s="1417"/>
      <c r="BE77" s="1417"/>
      <c r="BF77" s="1417"/>
      <c r="BG77" s="1417"/>
      <c r="BH77" s="1417"/>
      <c r="BI77" s="1417"/>
      <c r="BJ77" s="1417"/>
      <c r="BK77" s="1417"/>
      <c r="BL77" s="1417"/>
      <c r="BM77" s="1417"/>
      <c r="BN77" s="1417"/>
      <c r="BO77" s="1417"/>
      <c r="BP77" s="1417"/>
      <c r="BQ77" s="1418"/>
      <c r="BR77" s="1416"/>
      <c r="BS77" s="1417"/>
      <c r="BT77" s="1417"/>
      <c r="BU77" s="1417"/>
      <c r="BV77" s="1417"/>
      <c r="BW77" s="1417"/>
      <c r="BX77" s="1417"/>
      <c r="BY77" s="1417"/>
      <c r="BZ77" s="1417"/>
      <c r="CA77" s="1417"/>
      <c r="CB77" s="1417"/>
      <c r="CC77" s="1417"/>
      <c r="CD77" s="1417"/>
      <c r="CE77" s="1417"/>
      <c r="CF77" s="1417"/>
      <c r="CG77" s="1417"/>
      <c r="CH77" s="1417"/>
      <c r="CI77" s="1417"/>
      <c r="CJ77" s="1417"/>
      <c r="CK77" s="1584"/>
      <c r="CL77" s="1582"/>
      <c r="CM77" s="1582"/>
      <c r="CN77" s="1582"/>
      <c r="CO77" s="1582"/>
      <c r="CP77" s="1582"/>
      <c r="CQ77" s="1582"/>
      <c r="CR77" s="1582"/>
      <c r="CS77" s="1582"/>
      <c r="CT77" s="1582"/>
      <c r="CU77" s="1582"/>
      <c r="CV77" s="1582"/>
      <c r="CW77" s="1582"/>
      <c r="CX77" s="1582"/>
      <c r="CY77" s="1582"/>
      <c r="CZ77" s="1582"/>
      <c r="DA77" s="1582"/>
      <c r="DB77" s="1582"/>
      <c r="DC77" s="1582"/>
      <c r="DD77" s="1582"/>
      <c r="DE77" s="1582"/>
      <c r="DF77" s="1582"/>
      <c r="DG77" s="1582"/>
      <c r="DH77" s="1582"/>
      <c r="DI77" s="1582"/>
      <c r="DJ77" s="1583"/>
      <c r="DK77" s="1582"/>
      <c r="DL77" s="1582"/>
      <c r="DM77" s="1582"/>
      <c r="DN77" s="1582"/>
      <c r="DO77" s="1582"/>
      <c r="DP77" s="1582"/>
      <c r="DQ77" s="1582"/>
      <c r="DR77" s="1582"/>
      <c r="DS77" s="1582"/>
      <c r="DT77" s="1582"/>
      <c r="DU77" s="1582"/>
      <c r="DV77" s="1582"/>
      <c r="DW77" s="1582"/>
      <c r="DX77" s="1582"/>
      <c r="DY77" s="1582"/>
      <c r="DZ77" s="1582"/>
      <c r="EA77" s="1582"/>
      <c r="EB77" s="1582"/>
      <c r="EC77" s="1582"/>
      <c r="ED77" s="1582"/>
      <c r="EE77" s="1582"/>
      <c r="EF77" s="1582"/>
      <c r="EG77" s="1582"/>
      <c r="EH77" s="1582"/>
      <c r="EI77" s="1582"/>
      <c r="EJ77" s="1582"/>
      <c r="EK77" s="1582"/>
      <c r="EL77" s="1582"/>
      <c r="EM77" s="1582"/>
      <c r="EN77" s="1582"/>
      <c r="EO77" s="1582"/>
      <c r="EP77" s="1582"/>
      <c r="EQ77" s="1582"/>
      <c r="ER77" s="1582"/>
      <c r="ES77" s="1583"/>
      <c r="ET77" s="1416"/>
      <c r="EU77" s="1417"/>
      <c r="EV77" s="1417"/>
      <c r="EW77" s="1417"/>
      <c r="EX77" s="1417"/>
      <c r="EY77" s="1417"/>
      <c r="EZ77" s="1417"/>
      <c r="FA77" s="1417"/>
      <c r="FB77" s="1417"/>
      <c r="FC77" s="1417"/>
      <c r="FD77" s="1432"/>
      <c r="FE77" s="155"/>
      <c r="FF77" s="155"/>
      <c r="FG77" s="155"/>
      <c r="FH77" s="155"/>
      <c r="FI77" s="155"/>
      <c r="FJ77" s="155"/>
      <c r="FK77" s="155"/>
      <c r="FL77" s="155"/>
      <c r="FM77" s="155"/>
      <c r="FN77" s="155"/>
      <c r="FO77" s="155"/>
      <c r="FP77" s="155"/>
      <c r="FQ77" s="155"/>
      <c r="FR77" s="155"/>
      <c r="FS77" s="155"/>
      <c r="FT77" s="155"/>
      <c r="FU77" s="155"/>
      <c r="FV77" s="155"/>
      <c r="FW77" s="155"/>
      <c r="FX77" s="155"/>
      <c r="FY77" s="155"/>
      <c r="FZ77" s="155"/>
      <c r="GA77" s="155"/>
      <c r="GB77" s="155"/>
      <c r="GC77" s="155"/>
      <c r="GD77" s="155"/>
      <c r="GE77" s="155"/>
      <c r="GF77" s="155"/>
      <c r="GG77" s="155"/>
      <c r="GH77" s="155"/>
      <c r="GI77" s="155"/>
      <c r="GJ77" s="155"/>
      <c r="GK77" s="155"/>
      <c r="GL77" s="155"/>
      <c r="GM77" s="155"/>
    </row>
    <row r="78" spans="1:195" ht="22.5" customHeight="1">
      <c r="A78" s="1507" t="s">
        <v>1168</v>
      </c>
      <c r="B78" s="1508"/>
      <c r="C78" s="1508"/>
      <c r="D78" s="1508"/>
      <c r="E78" s="1508"/>
      <c r="F78" s="1508"/>
      <c r="G78" s="1508"/>
      <c r="H78" s="1508"/>
      <c r="I78" s="1508"/>
      <c r="J78" s="1508"/>
      <c r="K78" s="1508"/>
      <c r="L78" s="1508"/>
      <c r="M78" s="1508"/>
      <c r="N78" s="1508"/>
      <c r="O78" s="1508"/>
      <c r="P78" s="1508"/>
      <c r="Q78" s="1508"/>
      <c r="R78" s="1508"/>
      <c r="S78" s="1508"/>
      <c r="T78" s="1508"/>
      <c r="U78" s="1508"/>
      <c r="V78" s="1508"/>
      <c r="W78" s="1508"/>
      <c r="X78" s="1508"/>
      <c r="Y78" s="1508"/>
      <c r="Z78" s="1508"/>
      <c r="AA78" s="1508"/>
      <c r="AB78" s="1508"/>
      <c r="AC78" s="1508"/>
      <c r="AD78" s="1508"/>
      <c r="AE78" s="1509"/>
      <c r="AF78" s="1500"/>
      <c r="AG78" s="1501"/>
      <c r="AH78" s="1501"/>
      <c r="AI78" s="1501"/>
      <c r="AJ78" s="1501"/>
      <c r="AK78" s="1502"/>
      <c r="AL78" s="1419"/>
      <c r="AM78" s="1420"/>
      <c r="AN78" s="1420"/>
      <c r="AO78" s="1420"/>
      <c r="AP78" s="1420"/>
      <c r="AQ78" s="1420"/>
      <c r="AR78" s="1420"/>
      <c r="AS78" s="1420"/>
      <c r="AT78" s="1420"/>
      <c r="AU78" s="1421"/>
      <c r="AV78" s="1419"/>
      <c r="AW78" s="1420"/>
      <c r="AX78" s="1420"/>
      <c r="AY78" s="1420"/>
      <c r="AZ78" s="1420"/>
      <c r="BA78" s="1420"/>
      <c r="BB78" s="1420"/>
      <c r="BC78" s="1420"/>
      <c r="BD78" s="1420"/>
      <c r="BE78" s="1420"/>
      <c r="BF78" s="1420"/>
      <c r="BG78" s="1420"/>
      <c r="BH78" s="1420"/>
      <c r="BI78" s="1420"/>
      <c r="BJ78" s="1420"/>
      <c r="BK78" s="1420"/>
      <c r="BL78" s="1420"/>
      <c r="BM78" s="1420"/>
      <c r="BN78" s="1420"/>
      <c r="BO78" s="1420"/>
      <c r="BP78" s="1420"/>
      <c r="BQ78" s="1421"/>
      <c r="BR78" s="1419"/>
      <c r="BS78" s="1420"/>
      <c r="BT78" s="1420"/>
      <c r="BU78" s="1420"/>
      <c r="BV78" s="1420"/>
      <c r="BW78" s="1420"/>
      <c r="BX78" s="1420"/>
      <c r="BY78" s="1420"/>
      <c r="BZ78" s="1420"/>
      <c r="CA78" s="1420"/>
      <c r="CB78" s="1420"/>
      <c r="CC78" s="1420"/>
      <c r="CD78" s="1420"/>
      <c r="CE78" s="1420"/>
      <c r="CF78" s="1420"/>
      <c r="CG78" s="1420"/>
      <c r="CH78" s="1420"/>
      <c r="CI78" s="1420"/>
      <c r="CJ78" s="1420"/>
      <c r="CK78" s="1584"/>
      <c r="CL78" s="1582"/>
      <c r="CM78" s="1582"/>
      <c r="CN78" s="1582"/>
      <c r="CO78" s="1582"/>
      <c r="CP78" s="1582"/>
      <c r="CQ78" s="1582"/>
      <c r="CR78" s="1582"/>
      <c r="CS78" s="1582"/>
      <c r="CT78" s="1582"/>
      <c r="CU78" s="1582"/>
      <c r="CV78" s="1582"/>
      <c r="CW78" s="1582"/>
      <c r="CX78" s="1582"/>
      <c r="CY78" s="1582"/>
      <c r="CZ78" s="1582"/>
      <c r="DA78" s="1582"/>
      <c r="DB78" s="1582"/>
      <c r="DC78" s="1582"/>
      <c r="DD78" s="1582"/>
      <c r="DE78" s="1582"/>
      <c r="DF78" s="1582"/>
      <c r="DG78" s="1582"/>
      <c r="DH78" s="1582"/>
      <c r="DI78" s="1582"/>
      <c r="DJ78" s="1583"/>
      <c r="DK78" s="1582"/>
      <c r="DL78" s="1582"/>
      <c r="DM78" s="1582"/>
      <c r="DN78" s="1582"/>
      <c r="DO78" s="1582"/>
      <c r="DP78" s="1582"/>
      <c r="DQ78" s="1582"/>
      <c r="DR78" s="1582"/>
      <c r="DS78" s="1582"/>
      <c r="DT78" s="1582"/>
      <c r="DU78" s="1582"/>
      <c r="DV78" s="1582"/>
      <c r="DW78" s="1582"/>
      <c r="DX78" s="1582"/>
      <c r="DY78" s="1582"/>
      <c r="DZ78" s="1582"/>
      <c r="EA78" s="1582"/>
      <c r="EB78" s="1582"/>
      <c r="EC78" s="1582"/>
      <c r="ED78" s="1582"/>
      <c r="EE78" s="1582"/>
      <c r="EF78" s="1582"/>
      <c r="EG78" s="1582"/>
      <c r="EH78" s="1582"/>
      <c r="EI78" s="1582"/>
      <c r="EJ78" s="1582"/>
      <c r="EK78" s="1582"/>
      <c r="EL78" s="1582"/>
      <c r="EM78" s="1582"/>
      <c r="EN78" s="1582"/>
      <c r="EO78" s="1582"/>
      <c r="EP78" s="1582"/>
      <c r="EQ78" s="1582"/>
      <c r="ER78" s="1582"/>
      <c r="ES78" s="1583"/>
      <c r="ET78" s="1419"/>
      <c r="EU78" s="1420"/>
      <c r="EV78" s="1420"/>
      <c r="EW78" s="1420"/>
      <c r="EX78" s="1420"/>
      <c r="EY78" s="1420"/>
      <c r="EZ78" s="1420"/>
      <c r="FA78" s="1420"/>
      <c r="FB78" s="1420"/>
      <c r="FC78" s="1420"/>
      <c r="FD78" s="1433"/>
      <c r="FE78" s="155"/>
      <c r="FF78" s="155"/>
      <c r="FG78" s="155"/>
      <c r="FH78" s="155"/>
      <c r="FI78" s="155"/>
      <c r="FJ78" s="155"/>
      <c r="FK78" s="155"/>
      <c r="FL78" s="155"/>
      <c r="FM78" s="155"/>
      <c r="FN78" s="155"/>
      <c r="FO78" s="155"/>
      <c r="FP78" s="155"/>
      <c r="FQ78" s="155"/>
      <c r="FR78" s="155"/>
      <c r="FS78" s="155"/>
      <c r="FT78" s="155"/>
      <c r="FU78" s="155"/>
      <c r="FV78" s="155"/>
      <c r="FW78" s="155"/>
      <c r="FX78" s="155"/>
      <c r="FY78" s="155"/>
      <c r="FZ78" s="155"/>
      <c r="GA78" s="155"/>
      <c r="GB78" s="155"/>
      <c r="GC78" s="155"/>
      <c r="GD78" s="155"/>
      <c r="GE78" s="155"/>
      <c r="GF78" s="155"/>
      <c r="GG78" s="155"/>
      <c r="GH78" s="155"/>
      <c r="GI78" s="155"/>
      <c r="GJ78" s="155"/>
      <c r="GK78" s="155"/>
      <c r="GL78" s="155"/>
      <c r="GM78" s="155"/>
    </row>
    <row r="79" spans="1:195" ht="31.5" customHeight="1">
      <c r="A79" s="1479" t="s">
        <v>340</v>
      </c>
      <c r="B79" s="1480"/>
      <c r="C79" s="1480"/>
      <c r="D79" s="1480"/>
      <c r="E79" s="1480"/>
      <c r="F79" s="1480"/>
      <c r="G79" s="1480"/>
      <c r="H79" s="1480"/>
      <c r="I79" s="1480"/>
      <c r="J79" s="1480"/>
      <c r="K79" s="1480"/>
      <c r="L79" s="1480"/>
      <c r="M79" s="1480"/>
      <c r="N79" s="1480"/>
      <c r="O79" s="1480"/>
      <c r="P79" s="1480"/>
      <c r="Q79" s="1480"/>
      <c r="R79" s="1480"/>
      <c r="S79" s="1480"/>
      <c r="T79" s="1480"/>
      <c r="U79" s="1480"/>
      <c r="V79" s="1480"/>
      <c r="W79" s="1480"/>
      <c r="X79" s="1480"/>
      <c r="Y79" s="1480"/>
      <c r="Z79" s="1480"/>
      <c r="AA79" s="1480"/>
      <c r="AB79" s="1480"/>
      <c r="AC79" s="1480"/>
      <c r="AD79" s="1480"/>
      <c r="AE79" s="1481"/>
      <c r="AF79" s="1491" t="s">
        <v>341</v>
      </c>
      <c r="AG79" s="1492"/>
      <c r="AH79" s="1492"/>
      <c r="AI79" s="1492"/>
      <c r="AJ79" s="1492"/>
      <c r="AK79" s="1493"/>
      <c r="AL79" s="1360"/>
      <c r="AM79" s="1361"/>
      <c r="AN79" s="1361"/>
      <c r="AO79" s="1361"/>
      <c r="AP79" s="1361"/>
      <c r="AQ79" s="1361"/>
      <c r="AR79" s="1361"/>
      <c r="AS79" s="1361"/>
      <c r="AT79" s="1361"/>
      <c r="AU79" s="1362"/>
      <c r="AV79" s="1547"/>
      <c r="AW79" s="1547"/>
      <c r="AX79" s="1547"/>
      <c r="AY79" s="1547"/>
      <c r="AZ79" s="1547"/>
      <c r="BA79" s="1547"/>
      <c r="BB79" s="1547"/>
      <c r="BC79" s="1547"/>
      <c r="BD79" s="1547"/>
      <c r="BE79" s="1547"/>
      <c r="BF79" s="1547"/>
      <c r="BG79" s="1547"/>
      <c r="BH79" s="1547"/>
      <c r="BI79" s="1547"/>
      <c r="BJ79" s="1547"/>
      <c r="BK79" s="1547"/>
      <c r="BL79" s="1547"/>
      <c r="BM79" s="1547"/>
      <c r="BN79" s="1547"/>
      <c r="BO79" s="1547"/>
      <c r="BP79" s="1547"/>
      <c r="BQ79" s="1547"/>
      <c r="BR79" s="1547"/>
      <c r="BS79" s="1547"/>
      <c r="BT79" s="1547"/>
      <c r="BU79" s="1547"/>
      <c r="BV79" s="1547"/>
      <c r="BW79" s="1547"/>
      <c r="BX79" s="1547"/>
      <c r="BY79" s="1547"/>
      <c r="BZ79" s="1547"/>
      <c r="CA79" s="1547"/>
      <c r="CB79" s="1547"/>
      <c r="CC79" s="1547"/>
      <c r="CD79" s="1547"/>
      <c r="CE79" s="1547"/>
      <c r="CF79" s="1547"/>
      <c r="CG79" s="1547"/>
      <c r="CH79" s="1547"/>
      <c r="CI79" s="1547"/>
      <c r="CJ79" s="1360"/>
      <c r="CK79" s="1547"/>
      <c r="CL79" s="1547"/>
      <c r="CM79" s="1547"/>
      <c r="CN79" s="1547"/>
      <c r="CO79" s="1547"/>
      <c r="CP79" s="1547"/>
      <c r="CQ79" s="1547"/>
      <c r="CR79" s="1547"/>
      <c r="CS79" s="1547"/>
      <c r="CT79" s="1547"/>
      <c r="CU79" s="1547"/>
      <c r="CV79" s="1547"/>
      <c r="CW79" s="1547"/>
      <c r="CX79" s="1547"/>
      <c r="CY79" s="1547"/>
      <c r="CZ79" s="1547"/>
      <c r="DA79" s="1547"/>
      <c r="DB79" s="1547"/>
      <c r="DC79" s="1547"/>
      <c r="DD79" s="1547"/>
      <c r="DE79" s="1547"/>
      <c r="DF79" s="1547"/>
      <c r="DG79" s="1547"/>
      <c r="DH79" s="1547"/>
      <c r="DI79" s="1547"/>
      <c r="DJ79" s="1547"/>
      <c r="DK79" s="1547"/>
      <c r="DL79" s="1547"/>
      <c r="DM79" s="1547"/>
      <c r="DN79" s="1547"/>
      <c r="DO79" s="1547"/>
      <c r="DP79" s="1547"/>
      <c r="DQ79" s="1547"/>
      <c r="DR79" s="1547"/>
      <c r="DS79" s="1547"/>
      <c r="DT79" s="1547"/>
      <c r="DU79" s="1547"/>
      <c r="DV79" s="1547"/>
      <c r="DW79" s="1547"/>
      <c r="DX79" s="1547"/>
      <c r="DY79" s="1547"/>
      <c r="DZ79" s="1547"/>
      <c r="EA79" s="1547"/>
      <c r="EB79" s="1547"/>
      <c r="EC79" s="1547"/>
      <c r="ED79" s="1547"/>
      <c r="EE79" s="1547"/>
      <c r="EF79" s="1547"/>
      <c r="EG79" s="1547"/>
      <c r="EH79" s="1547"/>
      <c r="EI79" s="1547"/>
      <c r="EJ79" s="1547"/>
      <c r="EK79" s="1547"/>
      <c r="EL79" s="1547"/>
      <c r="EM79" s="1547"/>
      <c r="EN79" s="1547"/>
      <c r="EO79" s="1547"/>
      <c r="EP79" s="1547"/>
      <c r="EQ79" s="1547"/>
      <c r="ER79" s="1547"/>
      <c r="ES79" s="1547"/>
      <c r="ET79" s="1361"/>
      <c r="EU79" s="1361"/>
      <c r="EV79" s="1361"/>
      <c r="EW79" s="1361"/>
      <c r="EX79" s="1361"/>
      <c r="EY79" s="1361"/>
      <c r="EZ79" s="1361"/>
      <c r="FA79" s="1361"/>
      <c r="FB79" s="1361"/>
      <c r="FC79" s="1361"/>
      <c r="FD79" s="1496"/>
      <c r="FE79" s="155"/>
      <c r="FF79" s="155"/>
      <c r="FG79" s="155"/>
      <c r="FH79" s="155"/>
      <c r="FI79" s="155"/>
      <c r="FJ79" s="155"/>
      <c r="FK79" s="155"/>
      <c r="FL79" s="155"/>
      <c r="FM79" s="155"/>
      <c r="FN79" s="155"/>
      <c r="FO79" s="155"/>
      <c r="FP79" s="155"/>
      <c r="FQ79" s="155"/>
      <c r="FR79" s="155"/>
      <c r="FS79" s="155"/>
      <c r="FT79" s="155"/>
      <c r="FU79" s="155"/>
      <c r="FV79" s="155"/>
      <c r="FW79" s="155"/>
      <c r="FX79" s="155"/>
      <c r="FY79" s="155"/>
      <c r="FZ79" s="155"/>
      <c r="GA79" s="155"/>
      <c r="GB79" s="155"/>
      <c r="GC79" s="155"/>
      <c r="GD79" s="155"/>
      <c r="GE79" s="155"/>
      <c r="GF79" s="155"/>
      <c r="GG79" s="155"/>
      <c r="GH79" s="155"/>
      <c r="GI79" s="155"/>
      <c r="GJ79" s="155"/>
      <c r="GK79" s="155"/>
      <c r="GL79" s="155"/>
      <c r="GM79" s="155"/>
    </row>
    <row r="80" spans="1:195" ht="24.75" customHeight="1">
      <c r="A80" s="1479" t="s">
        <v>261</v>
      </c>
      <c r="B80" s="1480"/>
      <c r="C80" s="1480"/>
      <c r="D80" s="1480"/>
      <c r="E80" s="1480"/>
      <c r="F80" s="1480"/>
      <c r="G80" s="1480"/>
      <c r="H80" s="1480"/>
      <c r="I80" s="1480"/>
      <c r="J80" s="1480"/>
      <c r="K80" s="1480"/>
      <c r="L80" s="1480"/>
      <c r="M80" s="1480"/>
      <c r="N80" s="1480"/>
      <c r="O80" s="1480"/>
      <c r="P80" s="1480"/>
      <c r="Q80" s="1480"/>
      <c r="R80" s="1480"/>
      <c r="S80" s="1480"/>
      <c r="T80" s="1480"/>
      <c r="U80" s="1480"/>
      <c r="V80" s="1480"/>
      <c r="W80" s="1480"/>
      <c r="X80" s="1480"/>
      <c r="Y80" s="1480"/>
      <c r="Z80" s="1480"/>
      <c r="AA80" s="1480"/>
      <c r="AB80" s="1480"/>
      <c r="AC80" s="1480"/>
      <c r="AD80" s="1480"/>
      <c r="AE80" s="1481"/>
      <c r="AF80" s="1491" t="s">
        <v>342</v>
      </c>
      <c r="AG80" s="1492"/>
      <c r="AH80" s="1492"/>
      <c r="AI80" s="1492"/>
      <c r="AJ80" s="1492"/>
      <c r="AK80" s="1493"/>
      <c r="AL80" s="1494">
        <f>ET80</f>
        <v>0</v>
      </c>
      <c r="AM80" s="1495"/>
      <c r="AN80" s="1495"/>
      <c r="AO80" s="1495"/>
      <c r="AP80" s="1495"/>
      <c r="AQ80" s="1495"/>
      <c r="AR80" s="1495"/>
      <c r="AS80" s="1495"/>
      <c r="AT80" s="1495"/>
      <c r="AU80" s="1495"/>
      <c r="AV80" s="1547"/>
      <c r="AW80" s="1547"/>
      <c r="AX80" s="1547"/>
      <c r="AY80" s="1547"/>
      <c r="AZ80" s="1547"/>
      <c r="BA80" s="1547"/>
      <c r="BB80" s="1547"/>
      <c r="BC80" s="1547"/>
      <c r="BD80" s="1547"/>
      <c r="BE80" s="1547"/>
      <c r="BF80" s="1547"/>
      <c r="BG80" s="1547"/>
      <c r="BH80" s="1547"/>
      <c r="BI80" s="1547"/>
      <c r="BJ80" s="1547"/>
      <c r="BK80" s="1547"/>
      <c r="BL80" s="1547"/>
      <c r="BM80" s="1547"/>
      <c r="BN80" s="1547"/>
      <c r="BO80" s="1547"/>
      <c r="BP80" s="1547"/>
      <c r="BQ80" s="1547"/>
      <c r="BR80" s="1547"/>
      <c r="BS80" s="1547"/>
      <c r="BT80" s="1547"/>
      <c r="BU80" s="1547"/>
      <c r="BV80" s="1547"/>
      <c r="BW80" s="1547"/>
      <c r="BX80" s="1547"/>
      <c r="BY80" s="1547"/>
      <c r="BZ80" s="1547"/>
      <c r="CA80" s="1547"/>
      <c r="CB80" s="1547"/>
      <c r="CC80" s="1547"/>
      <c r="CD80" s="1547"/>
      <c r="CE80" s="1547"/>
      <c r="CF80" s="1547"/>
      <c r="CG80" s="1547"/>
      <c r="CH80" s="1547"/>
      <c r="CI80" s="1547"/>
      <c r="CJ80" s="1360"/>
      <c r="CK80" s="1547"/>
      <c r="CL80" s="1547"/>
      <c r="CM80" s="1547"/>
      <c r="CN80" s="1547"/>
      <c r="CO80" s="1547"/>
      <c r="CP80" s="1547"/>
      <c r="CQ80" s="1547"/>
      <c r="CR80" s="1547"/>
      <c r="CS80" s="1547"/>
      <c r="CT80" s="1547"/>
      <c r="CU80" s="1547"/>
      <c r="CV80" s="1547"/>
      <c r="CW80" s="1547"/>
      <c r="CX80" s="1547"/>
      <c r="CY80" s="1547"/>
      <c r="CZ80" s="1547"/>
      <c r="DA80" s="1547"/>
      <c r="DB80" s="1547"/>
      <c r="DC80" s="1547"/>
      <c r="DD80" s="1547"/>
      <c r="DE80" s="1547"/>
      <c r="DF80" s="1547"/>
      <c r="DG80" s="1547"/>
      <c r="DH80" s="1547"/>
      <c r="DI80" s="1547"/>
      <c r="DJ80" s="1547"/>
      <c r="DK80" s="1547"/>
      <c r="DL80" s="1547"/>
      <c r="DM80" s="1547"/>
      <c r="DN80" s="1547"/>
      <c r="DO80" s="1547"/>
      <c r="DP80" s="1547"/>
      <c r="DQ80" s="1547"/>
      <c r="DR80" s="1547"/>
      <c r="DS80" s="1547"/>
      <c r="DT80" s="1547"/>
      <c r="DU80" s="1547"/>
      <c r="DV80" s="1547"/>
      <c r="DW80" s="1547"/>
      <c r="DX80" s="1547"/>
      <c r="DY80" s="1547"/>
      <c r="DZ80" s="1547"/>
      <c r="EA80" s="1547"/>
      <c r="EB80" s="1547"/>
      <c r="EC80" s="1547"/>
      <c r="ED80" s="1547"/>
      <c r="EE80" s="1547"/>
      <c r="EF80" s="1547"/>
      <c r="EG80" s="1547"/>
      <c r="EH80" s="1547"/>
      <c r="EI80" s="1547"/>
      <c r="EJ80" s="1547"/>
      <c r="EK80" s="1547"/>
      <c r="EL80" s="1547"/>
      <c r="EM80" s="1547"/>
      <c r="EN80" s="1547"/>
      <c r="EO80" s="1547"/>
      <c r="EP80" s="1547"/>
      <c r="EQ80" s="1547"/>
      <c r="ER80" s="1547"/>
      <c r="ES80" s="1547"/>
      <c r="ET80" s="1495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95"/>
      <c r="EV80" s="1495"/>
      <c r="EW80" s="1495"/>
      <c r="EX80" s="1495"/>
      <c r="EY80" s="1495"/>
      <c r="EZ80" s="1495"/>
      <c r="FA80" s="1495"/>
      <c r="FB80" s="1495"/>
      <c r="FC80" s="1495"/>
      <c r="FD80" s="1514"/>
      <c r="FE80" s="563" t="str">
        <f>'Настройки ТИК'!$C$55</f>
        <v>${code_doc}</v>
      </c>
      <c r="FF80" s="155">
        <v>2</v>
      </c>
      <c r="FG80" s="155" t="str">
        <f>$FF$25</f>
        <v>20--</v>
      </c>
      <c r="FH80" s="155"/>
      <c r="FI80" s="155"/>
      <c r="FJ80" s="155"/>
      <c r="FK80" s="155"/>
      <c r="FL80" s="155"/>
      <c r="FM80" s="155"/>
      <c r="FN80" s="155"/>
      <c r="FO80" s="155"/>
      <c r="FP80" s="155"/>
      <c r="FQ80" s="155"/>
      <c r="FR80" s="155"/>
      <c r="FS80" s="155"/>
      <c r="FT80" s="155"/>
      <c r="FU80" s="155"/>
      <c r="FV80" s="155"/>
      <c r="FW80" s="155"/>
      <c r="FX80" s="155"/>
      <c r="FY80" s="155"/>
      <c r="FZ80" s="155"/>
      <c r="GA80" s="155"/>
      <c r="GB80" s="155"/>
      <c r="GC80" s="155"/>
      <c r="GD80" s="155"/>
      <c r="GE80" s="155"/>
      <c r="GF80" s="155"/>
      <c r="GG80" s="155"/>
      <c r="GH80" s="155"/>
      <c r="GI80" s="155"/>
      <c r="GJ80" s="155"/>
      <c r="GK80" s="155"/>
      <c r="GL80" s="155"/>
      <c r="GM80" s="155"/>
    </row>
    <row r="81" spans="1:195" ht="20.25" customHeight="1">
      <c r="A81" s="1479" t="s">
        <v>262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  <c r="L81" s="1480"/>
      <c r="M81" s="1480"/>
      <c r="N81" s="1480"/>
      <c r="O81" s="1480"/>
      <c r="P81" s="1480"/>
      <c r="Q81" s="1480"/>
      <c r="R81" s="1480"/>
      <c r="S81" s="1480"/>
      <c r="T81" s="1480"/>
      <c r="U81" s="1480"/>
      <c r="V81" s="1480"/>
      <c r="W81" s="1480"/>
      <c r="X81" s="1480"/>
      <c r="Y81" s="1480"/>
      <c r="Z81" s="1480"/>
      <c r="AA81" s="1480"/>
      <c r="AB81" s="1480"/>
      <c r="AC81" s="1480"/>
      <c r="AD81" s="1480"/>
      <c r="AE81" s="1481"/>
      <c r="AF81" s="1491" t="s">
        <v>343</v>
      </c>
      <c r="AG81" s="1492"/>
      <c r="AH81" s="1492"/>
      <c r="AI81" s="1492"/>
      <c r="AJ81" s="1492"/>
      <c r="AK81" s="1493"/>
      <c r="AL81" s="1494">
        <f>ET81</f>
        <v>0</v>
      </c>
      <c r="AM81" s="1495"/>
      <c r="AN81" s="1495"/>
      <c r="AO81" s="1495"/>
      <c r="AP81" s="1495"/>
      <c r="AQ81" s="1495"/>
      <c r="AR81" s="1495"/>
      <c r="AS81" s="1495"/>
      <c r="AT81" s="1495"/>
      <c r="AU81" s="1495"/>
      <c r="AV81" s="1547"/>
      <c r="AW81" s="1547"/>
      <c r="AX81" s="1547"/>
      <c r="AY81" s="1547"/>
      <c r="AZ81" s="1547"/>
      <c r="BA81" s="1547"/>
      <c r="BB81" s="1547"/>
      <c r="BC81" s="1547"/>
      <c r="BD81" s="1547"/>
      <c r="BE81" s="1547"/>
      <c r="BF81" s="1547"/>
      <c r="BG81" s="1547"/>
      <c r="BH81" s="1547"/>
      <c r="BI81" s="1547"/>
      <c r="BJ81" s="1547"/>
      <c r="BK81" s="1547"/>
      <c r="BL81" s="1547"/>
      <c r="BM81" s="1547"/>
      <c r="BN81" s="1547"/>
      <c r="BO81" s="1547"/>
      <c r="BP81" s="1547"/>
      <c r="BQ81" s="1547"/>
      <c r="BR81" s="1547"/>
      <c r="BS81" s="1547"/>
      <c r="BT81" s="1547"/>
      <c r="BU81" s="1547"/>
      <c r="BV81" s="1547"/>
      <c r="BW81" s="1547"/>
      <c r="BX81" s="1547"/>
      <c r="BY81" s="1547"/>
      <c r="BZ81" s="1547"/>
      <c r="CA81" s="1547"/>
      <c r="CB81" s="1547"/>
      <c r="CC81" s="1547"/>
      <c r="CD81" s="1547"/>
      <c r="CE81" s="1547"/>
      <c r="CF81" s="1547"/>
      <c r="CG81" s="1547"/>
      <c r="CH81" s="1547"/>
      <c r="CI81" s="1547"/>
      <c r="CJ81" s="1360"/>
      <c r="CK81" s="1547"/>
      <c r="CL81" s="1547"/>
      <c r="CM81" s="1547"/>
      <c r="CN81" s="1547"/>
      <c r="CO81" s="1547"/>
      <c r="CP81" s="1547"/>
      <c r="CQ81" s="1547"/>
      <c r="CR81" s="1547"/>
      <c r="CS81" s="1547"/>
      <c r="CT81" s="1547"/>
      <c r="CU81" s="1547"/>
      <c r="CV81" s="1547"/>
      <c r="CW81" s="1547"/>
      <c r="CX81" s="1547"/>
      <c r="CY81" s="1547"/>
      <c r="CZ81" s="1547"/>
      <c r="DA81" s="1547"/>
      <c r="DB81" s="1547"/>
      <c r="DC81" s="1547"/>
      <c r="DD81" s="1547"/>
      <c r="DE81" s="1547"/>
      <c r="DF81" s="1547"/>
      <c r="DG81" s="1547"/>
      <c r="DH81" s="1547"/>
      <c r="DI81" s="1547"/>
      <c r="DJ81" s="1547"/>
      <c r="DK81" s="1547"/>
      <c r="DL81" s="1547"/>
      <c r="DM81" s="1547"/>
      <c r="DN81" s="1547"/>
      <c r="DO81" s="1547"/>
      <c r="DP81" s="1547"/>
      <c r="DQ81" s="1547"/>
      <c r="DR81" s="1547"/>
      <c r="DS81" s="1547"/>
      <c r="DT81" s="1547"/>
      <c r="DU81" s="1547"/>
      <c r="DV81" s="1547"/>
      <c r="DW81" s="1547"/>
      <c r="DX81" s="1547"/>
      <c r="DY81" s="1547"/>
      <c r="DZ81" s="1547"/>
      <c r="EA81" s="1547"/>
      <c r="EB81" s="1547"/>
      <c r="EC81" s="1547"/>
      <c r="ED81" s="1547"/>
      <c r="EE81" s="1547"/>
      <c r="EF81" s="1547"/>
      <c r="EG81" s="1547"/>
      <c r="EH81" s="1547"/>
      <c r="EI81" s="1547"/>
      <c r="EJ81" s="1547"/>
      <c r="EK81" s="1547"/>
      <c r="EL81" s="1547"/>
      <c r="EM81" s="1547"/>
      <c r="EN81" s="1547"/>
      <c r="EO81" s="1547"/>
      <c r="EP81" s="1547"/>
      <c r="EQ81" s="1547"/>
      <c r="ER81" s="1547"/>
      <c r="ES81" s="1547"/>
      <c r="ET81" s="1495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95"/>
      <c r="EV81" s="1495"/>
      <c r="EW81" s="1495"/>
      <c r="EX81" s="1495"/>
      <c r="EY81" s="1495"/>
      <c r="EZ81" s="1495"/>
      <c r="FA81" s="1495"/>
      <c r="FB81" s="1495"/>
      <c r="FC81" s="1495"/>
      <c r="FD81" s="1514"/>
      <c r="FE81" s="563" t="str">
        <f>'Настройки ТИК'!$C$55</f>
        <v>${code_doc}</v>
      </c>
      <c r="FF81" s="155">
        <v>2</v>
      </c>
      <c r="FG81" s="155" t="str">
        <f>$FF$25</f>
        <v>20--</v>
      </c>
      <c r="FH81" s="155"/>
      <c r="FI81" s="155"/>
      <c r="FJ81" s="155"/>
      <c r="FK81" s="155"/>
      <c r="FL81" s="155"/>
      <c r="FM81" s="155"/>
      <c r="FN81" s="155"/>
      <c r="FO81" s="155"/>
      <c r="FP81" s="155"/>
      <c r="FQ81" s="155"/>
      <c r="FR81" s="155"/>
      <c r="FS81" s="155"/>
      <c r="FT81" s="155"/>
      <c r="FU81" s="155"/>
      <c r="FV81" s="155"/>
      <c r="FW81" s="155"/>
      <c r="FX81" s="155"/>
      <c r="FY81" s="155"/>
      <c r="FZ81" s="155"/>
      <c r="GA81" s="155"/>
      <c r="GB81" s="155"/>
      <c r="GC81" s="155"/>
      <c r="GD81" s="155"/>
      <c r="GE81" s="155"/>
      <c r="GF81" s="155"/>
      <c r="GG81" s="155"/>
      <c r="GH81" s="155"/>
      <c r="GI81" s="155"/>
      <c r="GJ81" s="155"/>
      <c r="GK81" s="155"/>
      <c r="GL81" s="155"/>
      <c r="GM81" s="155"/>
    </row>
    <row r="82" spans="1:195" ht="48" customHeight="1">
      <c r="A82" s="1479" t="s">
        <v>344</v>
      </c>
      <c r="B82" s="1480"/>
      <c r="C82" s="1480"/>
      <c r="D82" s="1480"/>
      <c r="E82" s="1480"/>
      <c r="F82" s="1480"/>
      <c r="G82" s="1480"/>
      <c r="H82" s="1480"/>
      <c r="I82" s="1480"/>
      <c r="J82" s="1480"/>
      <c r="K82" s="1480"/>
      <c r="L82" s="1480"/>
      <c r="M82" s="1480"/>
      <c r="N82" s="1480"/>
      <c r="O82" s="1480"/>
      <c r="P82" s="1480"/>
      <c r="Q82" s="1480"/>
      <c r="R82" s="1480"/>
      <c r="S82" s="1480"/>
      <c r="T82" s="1480"/>
      <c r="U82" s="1480"/>
      <c r="V82" s="1480"/>
      <c r="W82" s="1480"/>
      <c r="X82" s="1480"/>
      <c r="Y82" s="1480"/>
      <c r="Z82" s="1480"/>
      <c r="AA82" s="1480"/>
      <c r="AB82" s="1480"/>
      <c r="AC82" s="1480"/>
      <c r="AD82" s="1480"/>
      <c r="AE82" s="1481"/>
      <c r="AF82" s="1491" t="s">
        <v>345</v>
      </c>
      <c r="AG82" s="1492"/>
      <c r="AH82" s="1492"/>
      <c r="AI82" s="1492"/>
      <c r="AJ82" s="1492"/>
      <c r="AK82" s="1493"/>
      <c r="AL82" s="1494">
        <f>ET82</f>
        <v>0</v>
      </c>
      <c r="AM82" s="1495"/>
      <c r="AN82" s="1495"/>
      <c r="AO82" s="1495"/>
      <c r="AP82" s="1495"/>
      <c r="AQ82" s="1495"/>
      <c r="AR82" s="1495"/>
      <c r="AS82" s="1495"/>
      <c r="AT82" s="1495"/>
      <c r="AU82" s="1495"/>
      <c r="AV82" s="1547"/>
      <c r="AW82" s="1547"/>
      <c r="AX82" s="1547"/>
      <c r="AY82" s="1547"/>
      <c r="AZ82" s="1547"/>
      <c r="BA82" s="1547"/>
      <c r="BB82" s="1547"/>
      <c r="BC82" s="1547"/>
      <c r="BD82" s="1547"/>
      <c r="BE82" s="1547"/>
      <c r="BF82" s="1547"/>
      <c r="BG82" s="1547"/>
      <c r="BH82" s="1547"/>
      <c r="BI82" s="1547"/>
      <c r="BJ82" s="1547"/>
      <c r="BK82" s="1547"/>
      <c r="BL82" s="1547"/>
      <c r="BM82" s="1547"/>
      <c r="BN82" s="1547"/>
      <c r="BO82" s="1547"/>
      <c r="BP82" s="1547"/>
      <c r="BQ82" s="1547"/>
      <c r="BR82" s="1547"/>
      <c r="BS82" s="1547"/>
      <c r="BT82" s="1547"/>
      <c r="BU82" s="1547"/>
      <c r="BV82" s="1547"/>
      <c r="BW82" s="1547"/>
      <c r="BX82" s="1547"/>
      <c r="BY82" s="1547"/>
      <c r="BZ82" s="1547"/>
      <c r="CA82" s="1547"/>
      <c r="CB82" s="1547"/>
      <c r="CC82" s="1547"/>
      <c r="CD82" s="1547"/>
      <c r="CE82" s="1547"/>
      <c r="CF82" s="1547"/>
      <c r="CG82" s="1547"/>
      <c r="CH82" s="1547"/>
      <c r="CI82" s="1547"/>
      <c r="CJ82" s="1360"/>
      <c r="CK82" s="1547"/>
      <c r="CL82" s="1547"/>
      <c r="CM82" s="1547"/>
      <c r="CN82" s="1547"/>
      <c r="CO82" s="1547"/>
      <c r="CP82" s="1547"/>
      <c r="CQ82" s="1547"/>
      <c r="CR82" s="1547"/>
      <c r="CS82" s="1547"/>
      <c r="CT82" s="1547"/>
      <c r="CU82" s="1547"/>
      <c r="CV82" s="1547"/>
      <c r="CW82" s="1547"/>
      <c r="CX82" s="1547"/>
      <c r="CY82" s="1547"/>
      <c r="CZ82" s="1547"/>
      <c r="DA82" s="1547"/>
      <c r="DB82" s="1547"/>
      <c r="DC82" s="1547"/>
      <c r="DD82" s="1547"/>
      <c r="DE82" s="1547"/>
      <c r="DF82" s="1547"/>
      <c r="DG82" s="1547"/>
      <c r="DH82" s="1547"/>
      <c r="DI82" s="1547"/>
      <c r="DJ82" s="1547"/>
      <c r="DK82" s="1547"/>
      <c r="DL82" s="1547"/>
      <c r="DM82" s="1547"/>
      <c r="DN82" s="1547"/>
      <c r="DO82" s="1547"/>
      <c r="DP82" s="1547"/>
      <c r="DQ82" s="1547"/>
      <c r="DR82" s="1547"/>
      <c r="DS82" s="1547"/>
      <c r="DT82" s="1547"/>
      <c r="DU82" s="1547"/>
      <c r="DV82" s="1547"/>
      <c r="DW82" s="1547"/>
      <c r="DX82" s="1547"/>
      <c r="DY82" s="1547"/>
      <c r="DZ82" s="1547"/>
      <c r="EA82" s="1547"/>
      <c r="EB82" s="1547"/>
      <c r="EC82" s="1547"/>
      <c r="ED82" s="1547"/>
      <c r="EE82" s="1547"/>
      <c r="EF82" s="1547"/>
      <c r="EG82" s="1547"/>
      <c r="EH82" s="1547"/>
      <c r="EI82" s="1547"/>
      <c r="EJ82" s="1547"/>
      <c r="EK82" s="1547"/>
      <c r="EL82" s="1547"/>
      <c r="EM82" s="1547"/>
      <c r="EN82" s="1547"/>
      <c r="EO82" s="1547"/>
      <c r="EP82" s="1547"/>
      <c r="EQ82" s="1547"/>
      <c r="ER82" s="1547"/>
      <c r="ES82" s="1547"/>
      <c r="ET82" s="1495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95"/>
      <c r="EV82" s="1495"/>
      <c r="EW82" s="1495"/>
      <c r="EX82" s="1495"/>
      <c r="EY82" s="1495"/>
      <c r="EZ82" s="1495"/>
      <c r="FA82" s="1495"/>
      <c r="FB82" s="1495"/>
      <c r="FC82" s="1495"/>
      <c r="FD82" s="1514"/>
      <c r="FE82" s="563" t="str">
        <f>'Настройки ТИК'!$C$55</f>
        <v>${code_doc}</v>
      </c>
      <c r="FF82" s="155">
        <v>2</v>
      </c>
      <c r="FG82" s="155" t="str">
        <f>$FF$25</f>
        <v>20--</v>
      </c>
      <c r="FH82" s="155"/>
      <c r="FI82" s="155"/>
      <c r="FJ82" s="155"/>
      <c r="FK82" s="155"/>
      <c r="FL82" s="155"/>
      <c r="FM82" s="155"/>
      <c r="FN82" s="155"/>
      <c r="FO82" s="155"/>
      <c r="FP82" s="155"/>
      <c r="FQ82" s="155"/>
      <c r="FR82" s="155"/>
      <c r="FS82" s="155"/>
      <c r="FT82" s="155"/>
      <c r="FU82" s="155"/>
      <c r="FV82" s="155"/>
      <c r="FW82" s="155"/>
      <c r="FX82" s="155"/>
      <c r="FY82" s="155"/>
      <c r="FZ82" s="155"/>
      <c r="GA82" s="155"/>
      <c r="GB82" s="155"/>
      <c r="GC82" s="155"/>
      <c r="GD82" s="155"/>
      <c r="GE82" s="155"/>
      <c r="GF82" s="155"/>
      <c r="GG82" s="155"/>
      <c r="GH82" s="155"/>
      <c r="GI82" s="155"/>
      <c r="GJ82" s="155"/>
      <c r="GK82" s="155"/>
      <c r="GL82" s="155"/>
      <c r="GM82" s="155"/>
    </row>
    <row r="83" spans="1:195" ht="14.25" customHeight="1">
      <c r="A83" s="1497" t="s">
        <v>263</v>
      </c>
      <c r="B83" s="1498"/>
      <c r="C83" s="1498"/>
      <c r="D83" s="1498"/>
      <c r="E83" s="1498"/>
      <c r="F83" s="1498"/>
      <c r="G83" s="1498"/>
      <c r="H83" s="1498"/>
      <c r="I83" s="1498"/>
      <c r="J83" s="1498"/>
      <c r="K83" s="1498"/>
      <c r="L83" s="1498"/>
      <c r="M83" s="1498"/>
      <c r="N83" s="1498"/>
      <c r="O83" s="1498"/>
      <c r="P83" s="1498"/>
      <c r="Q83" s="1498"/>
      <c r="R83" s="1498"/>
      <c r="S83" s="1498"/>
      <c r="T83" s="1498"/>
      <c r="U83" s="1498"/>
      <c r="V83" s="1498"/>
      <c r="W83" s="1498"/>
      <c r="X83" s="1498"/>
      <c r="Y83" s="1498"/>
      <c r="Z83" s="1498"/>
      <c r="AA83" s="1498"/>
      <c r="AB83" s="1498"/>
      <c r="AC83" s="1498"/>
      <c r="AD83" s="1498"/>
      <c r="AE83" s="1499"/>
      <c r="AF83" s="1474" t="s">
        <v>346</v>
      </c>
      <c r="AG83" s="1475"/>
      <c r="AH83" s="1475"/>
      <c r="AI83" s="1475"/>
      <c r="AJ83" s="1475"/>
      <c r="AK83" s="1476"/>
      <c r="AL83" s="1416"/>
      <c r="AM83" s="1417"/>
      <c r="AN83" s="1417"/>
      <c r="AO83" s="1417"/>
      <c r="AP83" s="1417"/>
      <c r="AQ83" s="1417"/>
      <c r="AR83" s="1417"/>
      <c r="AS83" s="1417"/>
      <c r="AT83" s="1417"/>
      <c r="AU83" s="1418"/>
      <c r="AV83" s="1416"/>
      <c r="AW83" s="1417"/>
      <c r="AX83" s="1417"/>
      <c r="AY83" s="1417"/>
      <c r="AZ83" s="1417"/>
      <c r="BA83" s="1417"/>
      <c r="BB83" s="1417"/>
      <c r="BC83" s="1417"/>
      <c r="BD83" s="1417"/>
      <c r="BE83" s="1417"/>
      <c r="BF83" s="1417"/>
      <c r="BG83" s="1417"/>
      <c r="BH83" s="1417"/>
      <c r="BI83" s="1417"/>
      <c r="BJ83" s="1417"/>
      <c r="BK83" s="1417"/>
      <c r="BL83" s="1417"/>
      <c r="BM83" s="1417"/>
      <c r="BN83" s="1417"/>
      <c r="BO83" s="1417"/>
      <c r="BP83" s="1417"/>
      <c r="BQ83" s="1418"/>
      <c r="BR83" s="1416"/>
      <c r="BS83" s="1417"/>
      <c r="BT83" s="1417"/>
      <c r="BU83" s="1417"/>
      <c r="BV83" s="1417"/>
      <c r="BW83" s="1417"/>
      <c r="BX83" s="1417"/>
      <c r="BY83" s="1417"/>
      <c r="BZ83" s="1417"/>
      <c r="CA83" s="1417"/>
      <c r="CB83" s="1417"/>
      <c r="CC83" s="1417"/>
      <c r="CD83" s="1417"/>
      <c r="CE83" s="1417"/>
      <c r="CF83" s="1417"/>
      <c r="CG83" s="1417"/>
      <c r="CH83" s="1417"/>
      <c r="CI83" s="1417"/>
      <c r="CJ83" s="1417"/>
      <c r="CK83" s="1416"/>
      <c r="CL83" s="1417"/>
      <c r="CM83" s="1417"/>
      <c r="CN83" s="1417"/>
      <c r="CO83" s="1417"/>
      <c r="CP83" s="1417"/>
      <c r="CQ83" s="1417"/>
      <c r="CR83" s="1417"/>
      <c r="CS83" s="1417"/>
      <c r="CT83" s="1417"/>
      <c r="CU83" s="1417"/>
      <c r="CV83" s="1417"/>
      <c r="CW83" s="1417"/>
      <c r="CX83" s="1417"/>
      <c r="CY83" s="1417"/>
      <c r="CZ83" s="1417"/>
      <c r="DA83" s="1417"/>
      <c r="DB83" s="1417"/>
      <c r="DC83" s="1417"/>
      <c r="DD83" s="1417"/>
      <c r="DE83" s="1417"/>
      <c r="DF83" s="1417"/>
      <c r="DG83" s="1417"/>
      <c r="DH83" s="1417"/>
      <c r="DI83" s="1417"/>
      <c r="DJ83" s="1418"/>
      <c r="DK83" s="1417"/>
      <c r="DL83" s="1417"/>
      <c r="DM83" s="1417"/>
      <c r="DN83" s="1417"/>
      <c r="DO83" s="1417"/>
      <c r="DP83" s="1417"/>
      <c r="DQ83" s="1417"/>
      <c r="DR83" s="1417"/>
      <c r="DS83" s="1417"/>
      <c r="DT83" s="1417"/>
      <c r="DU83" s="1417"/>
      <c r="DV83" s="1417"/>
      <c r="DW83" s="1417"/>
      <c r="DX83" s="1417"/>
      <c r="DY83" s="1417"/>
      <c r="DZ83" s="1417"/>
      <c r="EA83" s="1417"/>
      <c r="EB83" s="1417"/>
      <c r="EC83" s="1417"/>
      <c r="ED83" s="1417"/>
      <c r="EE83" s="1417"/>
      <c r="EF83" s="1417"/>
      <c r="EG83" s="1417"/>
      <c r="EH83" s="1417"/>
      <c r="EI83" s="1417"/>
      <c r="EJ83" s="1417"/>
      <c r="EK83" s="1417"/>
      <c r="EL83" s="1417"/>
      <c r="EM83" s="1417"/>
      <c r="EN83" s="1417"/>
      <c r="EO83" s="1417"/>
      <c r="EP83" s="1417"/>
      <c r="EQ83" s="1417"/>
      <c r="ER83" s="1417"/>
      <c r="ES83" s="1418"/>
      <c r="ET83" s="1417"/>
      <c r="EU83" s="1417"/>
      <c r="EV83" s="1417"/>
      <c r="EW83" s="1417"/>
      <c r="EX83" s="1417"/>
      <c r="EY83" s="1417"/>
      <c r="EZ83" s="1417"/>
      <c r="FA83" s="1417"/>
      <c r="FB83" s="1417"/>
      <c r="FC83" s="1417"/>
      <c r="FD83" s="1432"/>
      <c r="FE83" s="155"/>
      <c r="FF83" s="155"/>
      <c r="FG83" s="155"/>
      <c r="FH83" s="155"/>
      <c r="FI83" s="155"/>
      <c r="FJ83" s="155"/>
      <c r="FK83" s="155"/>
      <c r="FL83" s="155"/>
      <c r="FM83" s="155"/>
      <c r="FN83" s="155"/>
      <c r="FO83" s="155"/>
      <c r="FP83" s="155"/>
      <c r="FQ83" s="155"/>
      <c r="FR83" s="155"/>
      <c r="FS83" s="155"/>
      <c r="FT83" s="155"/>
      <c r="FU83" s="155"/>
      <c r="FV83" s="155"/>
      <c r="FW83" s="155"/>
      <c r="FX83" s="155"/>
      <c r="FY83" s="155"/>
      <c r="FZ83" s="155"/>
      <c r="GA83" s="155"/>
      <c r="GB83" s="155"/>
      <c r="GC83" s="155"/>
      <c r="GD83" s="155"/>
      <c r="GE83" s="155"/>
      <c r="GF83" s="155"/>
      <c r="GG83" s="155"/>
      <c r="GH83" s="155"/>
      <c r="GI83" s="155"/>
      <c r="GJ83" s="155"/>
      <c r="GK83" s="155"/>
      <c r="GL83" s="155"/>
      <c r="GM83" s="155"/>
    </row>
    <row r="84" spans="1:195" ht="39.75" customHeight="1" thickBot="1">
      <c r="A84" s="1507" t="s">
        <v>1169</v>
      </c>
      <c r="B84" s="1508"/>
      <c r="C84" s="1508"/>
      <c r="D84" s="1508"/>
      <c r="E84" s="1508"/>
      <c r="F84" s="1508"/>
      <c r="G84" s="1508"/>
      <c r="H84" s="1508"/>
      <c r="I84" s="1508"/>
      <c r="J84" s="1508"/>
      <c r="K84" s="1508"/>
      <c r="L84" s="1508"/>
      <c r="M84" s="1508"/>
      <c r="N84" s="1508"/>
      <c r="O84" s="1508"/>
      <c r="P84" s="1508"/>
      <c r="Q84" s="1508"/>
      <c r="R84" s="1508"/>
      <c r="S84" s="1508"/>
      <c r="T84" s="1508"/>
      <c r="U84" s="1508"/>
      <c r="V84" s="1508"/>
      <c r="W84" s="1508"/>
      <c r="X84" s="1508"/>
      <c r="Y84" s="1508"/>
      <c r="Z84" s="1508"/>
      <c r="AA84" s="1508"/>
      <c r="AB84" s="1508"/>
      <c r="AC84" s="1508"/>
      <c r="AD84" s="1508"/>
      <c r="AE84" s="1509"/>
      <c r="AF84" s="1551"/>
      <c r="AG84" s="1552"/>
      <c r="AH84" s="1552"/>
      <c r="AI84" s="1552"/>
      <c r="AJ84" s="1552"/>
      <c r="AK84" s="1553"/>
      <c r="AL84" s="1578"/>
      <c r="AM84" s="1579"/>
      <c r="AN84" s="1579"/>
      <c r="AO84" s="1579"/>
      <c r="AP84" s="1579"/>
      <c r="AQ84" s="1579"/>
      <c r="AR84" s="1579"/>
      <c r="AS84" s="1579"/>
      <c r="AT84" s="1579"/>
      <c r="AU84" s="1580"/>
      <c r="AV84" s="1578"/>
      <c r="AW84" s="1579"/>
      <c r="AX84" s="1579"/>
      <c r="AY84" s="1579"/>
      <c r="AZ84" s="1579"/>
      <c r="BA84" s="1579"/>
      <c r="BB84" s="1579"/>
      <c r="BC84" s="1579"/>
      <c r="BD84" s="1579"/>
      <c r="BE84" s="1579"/>
      <c r="BF84" s="1579"/>
      <c r="BG84" s="1579"/>
      <c r="BH84" s="1579"/>
      <c r="BI84" s="1579"/>
      <c r="BJ84" s="1579"/>
      <c r="BK84" s="1579"/>
      <c r="BL84" s="1579"/>
      <c r="BM84" s="1579"/>
      <c r="BN84" s="1579"/>
      <c r="BO84" s="1579"/>
      <c r="BP84" s="1579"/>
      <c r="BQ84" s="1580"/>
      <c r="BR84" s="1578"/>
      <c r="BS84" s="1579"/>
      <c r="BT84" s="1579"/>
      <c r="BU84" s="1579"/>
      <c r="BV84" s="1579"/>
      <c r="BW84" s="1579"/>
      <c r="BX84" s="1579"/>
      <c r="BY84" s="1579"/>
      <c r="BZ84" s="1579"/>
      <c r="CA84" s="1579"/>
      <c r="CB84" s="1579"/>
      <c r="CC84" s="1579"/>
      <c r="CD84" s="1579"/>
      <c r="CE84" s="1579"/>
      <c r="CF84" s="1579"/>
      <c r="CG84" s="1579"/>
      <c r="CH84" s="1579"/>
      <c r="CI84" s="1579"/>
      <c r="CJ84" s="1579"/>
      <c r="CK84" s="1578"/>
      <c r="CL84" s="1579"/>
      <c r="CM84" s="1579"/>
      <c r="CN84" s="1579"/>
      <c r="CO84" s="1579"/>
      <c r="CP84" s="1579"/>
      <c r="CQ84" s="1579"/>
      <c r="CR84" s="1579"/>
      <c r="CS84" s="1579"/>
      <c r="CT84" s="1579"/>
      <c r="CU84" s="1579"/>
      <c r="CV84" s="1579"/>
      <c r="CW84" s="1579"/>
      <c r="CX84" s="1579"/>
      <c r="CY84" s="1579"/>
      <c r="CZ84" s="1579"/>
      <c r="DA84" s="1579"/>
      <c r="DB84" s="1579"/>
      <c r="DC84" s="1579"/>
      <c r="DD84" s="1579"/>
      <c r="DE84" s="1579"/>
      <c r="DF84" s="1579"/>
      <c r="DG84" s="1579"/>
      <c r="DH84" s="1579"/>
      <c r="DI84" s="1579"/>
      <c r="DJ84" s="1580"/>
      <c r="DK84" s="1579"/>
      <c r="DL84" s="1579"/>
      <c r="DM84" s="1579"/>
      <c r="DN84" s="1579"/>
      <c r="DO84" s="1579"/>
      <c r="DP84" s="1579"/>
      <c r="DQ84" s="1579"/>
      <c r="DR84" s="1579"/>
      <c r="DS84" s="1579"/>
      <c r="DT84" s="1579"/>
      <c r="DU84" s="1579"/>
      <c r="DV84" s="1579"/>
      <c r="DW84" s="1579"/>
      <c r="DX84" s="1579"/>
      <c r="DY84" s="1579"/>
      <c r="DZ84" s="1579"/>
      <c r="EA84" s="1579"/>
      <c r="EB84" s="1579"/>
      <c r="EC84" s="1579"/>
      <c r="ED84" s="1579"/>
      <c r="EE84" s="1579"/>
      <c r="EF84" s="1579"/>
      <c r="EG84" s="1579"/>
      <c r="EH84" s="1579"/>
      <c r="EI84" s="1579"/>
      <c r="EJ84" s="1579"/>
      <c r="EK84" s="1579"/>
      <c r="EL84" s="1579"/>
      <c r="EM84" s="1579"/>
      <c r="EN84" s="1579"/>
      <c r="EO84" s="1579"/>
      <c r="EP84" s="1579"/>
      <c r="EQ84" s="1579"/>
      <c r="ER84" s="1579"/>
      <c r="ES84" s="1580"/>
      <c r="ET84" s="1579"/>
      <c r="EU84" s="1579"/>
      <c r="EV84" s="1579"/>
      <c r="EW84" s="1579"/>
      <c r="EX84" s="1579"/>
      <c r="EY84" s="1579"/>
      <c r="EZ84" s="1579"/>
      <c r="FA84" s="1579"/>
      <c r="FB84" s="1579"/>
      <c r="FC84" s="1579"/>
      <c r="FD84" s="1581"/>
      <c r="FE84" s="155"/>
      <c r="FF84" s="155"/>
      <c r="FG84" s="155"/>
      <c r="FH84" s="155"/>
      <c r="FI84" s="155"/>
      <c r="FJ84" s="155"/>
      <c r="FK84" s="155"/>
      <c r="FL84" s="155"/>
      <c r="FM84" s="155"/>
      <c r="FN84" s="155"/>
      <c r="FO84" s="155"/>
      <c r="FP84" s="155"/>
      <c r="FQ84" s="155"/>
      <c r="FR84" s="155"/>
      <c r="FS84" s="155"/>
      <c r="FT84" s="155"/>
      <c r="FU84" s="155"/>
      <c r="FV84" s="155"/>
      <c r="FW84" s="155"/>
      <c r="FX84" s="155"/>
      <c r="FY84" s="155"/>
      <c r="FZ84" s="155"/>
      <c r="GA84" s="155"/>
      <c r="GB84" s="155"/>
      <c r="GC84" s="155"/>
      <c r="GD84" s="155"/>
      <c r="GE84" s="155"/>
      <c r="GF84" s="155"/>
      <c r="GG84" s="155"/>
      <c r="GH84" s="155"/>
      <c r="GI84" s="155"/>
      <c r="GJ84" s="155"/>
      <c r="GK84" s="155"/>
      <c r="GL84" s="155"/>
      <c r="GM84" s="155"/>
    </row>
    <row r="85" spans="1:195" ht="15.75">
      <c r="A85" s="258"/>
      <c r="B85" s="258"/>
      <c r="C85" s="258"/>
      <c r="D85" s="258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58"/>
      <c r="W85" s="258"/>
      <c r="X85" s="258"/>
      <c r="Y85" s="258"/>
      <c r="Z85" s="258"/>
      <c r="AA85" s="258"/>
      <c r="AB85" s="258"/>
      <c r="AC85" s="258"/>
      <c r="AD85" s="258"/>
      <c r="AE85" s="258"/>
      <c r="AF85" s="259"/>
      <c r="AG85" s="259"/>
      <c r="AH85" s="259"/>
      <c r="AI85" s="259"/>
      <c r="AJ85" s="259"/>
      <c r="AK85" s="259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60"/>
      <c r="BA85" s="260"/>
      <c r="BB85" s="260"/>
      <c r="BC85" s="260"/>
      <c r="BD85" s="260"/>
      <c r="BE85" s="260"/>
      <c r="BF85" s="260"/>
      <c r="BG85" s="260"/>
      <c r="BH85" s="260"/>
      <c r="BI85" s="260"/>
      <c r="BJ85" s="260"/>
      <c r="BK85" s="260"/>
      <c r="BL85" s="260"/>
      <c r="BM85" s="260"/>
      <c r="BN85" s="260"/>
      <c r="BO85" s="260"/>
      <c r="BP85" s="260"/>
      <c r="BQ85" s="260"/>
      <c r="BR85" s="260"/>
      <c r="BS85" s="260"/>
      <c r="BT85" s="260"/>
      <c r="BU85" s="260"/>
      <c r="BV85" s="260"/>
      <c r="BW85" s="260"/>
      <c r="BX85" s="260"/>
      <c r="BY85" s="260"/>
      <c r="BZ85" s="260"/>
      <c r="CA85" s="260"/>
      <c r="CB85" s="260"/>
      <c r="CC85" s="260"/>
      <c r="CD85" s="260"/>
      <c r="CE85" s="260"/>
      <c r="CF85" s="260"/>
      <c r="CG85" s="260"/>
      <c r="CH85" s="260"/>
      <c r="CI85" s="260"/>
      <c r="CJ85" s="260"/>
      <c r="CK85" s="260"/>
      <c r="CL85" s="260"/>
      <c r="CM85" s="260"/>
      <c r="CN85" s="260"/>
      <c r="CO85" s="260"/>
      <c r="CP85" s="260"/>
      <c r="CQ85" s="260"/>
      <c r="CR85" s="260"/>
      <c r="CS85" s="260"/>
      <c r="CT85" s="260"/>
      <c r="CU85" s="260"/>
      <c r="CV85" s="260"/>
      <c r="CW85" s="260"/>
      <c r="CX85" s="260"/>
      <c r="CY85" s="260"/>
      <c r="CZ85" s="260"/>
      <c r="DA85" s="260"/>
      <c r="DB85" s="260"/>
      <c r="DC85" s="260"/>
      <c r="DD85" s="260"/>
      <c r="DE85" s="260"/>
      <c r="DF85" s="260"/>
      <c r="DG85" s="260"/>
      <c r="DH85" s="260"/>
      <c r="DI85" s="260"/>
      <c r="DJ85" s="260"/>
      <c r="DK85" s="260"/>
      <c r="DL85" s="260"/>
      <c r="DM85" s="260"/>
      <c r="DN85" s="260"/>
      <c r="DO85" s="260"/>
      <c r="DP85" s="260"/>
      <c r="DQ85" s="260"/>
      <c r="DR85" s="260"/>
      <c r="DS85" s="260"/>
      <c r="DT85" s="260"/>
      <c r="DU85" s="260"/>
      <c r="DV85" s="260"/>
      <c r="DW85" s="260"/>
      <c r="DX85" s="260"/>
      <c r="DY85" s="260"/>
      <c r="DZ85" s="260"/>
      <c r="EA85" s="260"/>
      <c r="EB85" s="260"/>
      <c r="EC85" s="260"/>
      <c r="ED85" s="260"/>
      <c r="EE85" s="260"/>
      <c r="EF85" s="260"/>
      <c r="EG85" s="260"/>
      <c r="EH85" s="260"/>
      <c r="EI85" s="260"/>
      <c r="EJ85" s="260"/>
      <c r="EK85" s="260"/>
      <c r="EL85" s="260"/>
      <c r="EM85" s="260"/>
      <c r="EN85" s="260"/>
      <c r="EO85" s="260"/>
      <c r="EP85" s="260"/>
      <c r="EQ85" s="260"/>
      <c r="ER85" s="260"/>
      <c r="ES85" s="260"/>
      <c r="ET85" s="260"/>
      <c r="EU85" s="260"/>
      <c r="EV85" s="260"/>
      <c r="EW85" s="260"/>
      <c r="EX85" s="260"/>
      <c r="EY85" s="260"/>
      <c r="EZ85" s="260"/>
      <c r="FA85" s="260"/>
      <c r="FB85" s="260"/>
      <c r="FC85" s="260"/>
      <c r="FD85" s="260"/>
      <c r="FE85" s="260"/>
      <c r="FF85" s="260"/>
      <c r="FG85" s="260"/>
      <c r="FH85" s="260"/>
      <c r="FI85" s="260"/>
      <c r="FJ85" s="260"/>
      <c r="FK85" s="260"/>
      <c r="FL85" s="260"/>
      <c r="FM85" s="260"/>
      <c r="FN85" s="260"/>
      <c r="FO85" s="260"/>
      <c r="FP85" s="260"/>
      <c r="FQ85" s="260"/>
      <c r="FR85" s="260"/>
      <c r="FS85" s="260"/>
      <c r="FT85" s="260"/>
      <c r="FU85" s="260"/>
      <c r="FV85" s="155"/>
      <c r="FW85" s="155"/>
      <c r="FX85" s="155"/>
      <c r="FY85" s="155"/>
      <c r="FZ85" s="155"/>
      <c r="GA85" s="155"/>
      <c r="GB85" s="155"/>
      <c r="GC85" s="155"/>
      <c r="GD85" s="155"/>
      <c r="GE85" s="155"/>
      <c r="GF85" s="155"/>
      <c r="GG85" s="155"/>
      <c r="GH85" s="155"/>
      <c r="GI85" s="155"/>
      <c r="GJ85" s="155"/>
      <c r="GK85" s="155"/>
      <c r="GL85" s="155"/>
      <c r="GM85" s="155"/>
    </row>
    <row r="86" spans="1:195" ht="15.75">
      <c r="A86" s="256"/>
      <c r="B86" s="256"/>
      <c r="C86" s="256"/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256"/>
      <c r="O86" s="256"/>
      <c r="P86" s="256"/>
      <c r="Q86" s="256"/>
      <c r="R86" s="256"/>
      <c r="S86" s="256"/>
      <c r="T86" s="256"/>
      <c r="U86" s="256"/>
      <c r="V86" s="256"/>
      <c r="W86" s="256"/>
      <c r="X86" s="256"/>
      <c r="Y86" s="256"/>
      <c r="Z86" s="256"/>
      <c r="AA86" s="256"/>
      <c r="AB86" s="256"/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56"/>
      <c r="AQ86" s="256"/>
      <c r="AR86" s="256"/>
      <c r="AS86" s="256"/>
      <c r="AT86" s="256"/>
      <c r="AU86" s="256"/>
      <c r="AV86" s="256"/>
      <c r="AW86" s="256"/>
      <c r="AX86" s="256"/>
      <c r="AY86" s="256"/>
      <c r="AZ86" s="256"/>
      <c r="BA86" s="256"/>
      <c r="BB86" s="256"/>
      <c r="BC86" s="256"/>
      <c r="BD86" s="256"/>
      <c r="BE86" s="256"/>
      <c r="BF86" s="256"/>
      <c r="BG86" s="256"/>
      <c r="BH86" s="256"/>
      <c r="BI86" s="256"/>
      <c r="BJ86" s="256"/>
      <c r="BK86" s="256"/>
      <c r="BL86" s="256"/>
      <c r="BM86" s="256"/>
      <c r="BN86" s="256"/>
      <c r="BO86" s="256"/>
      <c r="BP86" s="256"/>
      <c r="BQ86" s="256"/>
      <c r="BR86" s="256"/>
      <c r="BS86" s="256"/>
      <c r="BT86" s="256"/>
      <c r="BU86" s="256"/>
      <c r="BV86" s="256"/>
      <c r="BW86" s="256"/>
      <c r="BX86" s="256"/>
      <c r="BY86" s="256"/>
      <c r="BZ86" s="256"/>
      <c r="CA86" s="256"/>
      <c r="CB86" s="256"/>
      <c r="CC86" s="256"/>
      <c r="CD86" s="256"/>
      <c r="CE86" s="256"/>
      <c r="CF86" s="256"/>
      <c r="CG86" s="256"/>
      <c r="CH86" s="256"/>
      <c r="CI86" s="256"/>
      <c r="CJ86" s="256"/>
      <c r="CK86" s="256"/>
      <c r="CL86" s="256"/>
      <c r="CM86" s="256"/>
      <c r="CN86" s="256"/>
      <c r="CO86" s="256"/>
      <c r="CP86" s="256"/>
      <c r="CQ86" s="256"/>
      <c r="CR86" s="256"/>
      <c r="CS86" s="256"/>
      <c r="CT86" s="256"/>
      <c r="CU86" s="256"/>
      <c r="CV86" s="256"/>
      <c r="CW86" s="256"/>
      <c r="CX86" s="256"/>
      <c r="CY86" s="256"/>
      <c r="CZ86" s="256"/>
      <c r="DA86" s="256"/>
      <c r="DB86" s="256"/>
      <c r="DC86" s="256"/>
      <c r="DD86" s="256"/>
      <c r="DE86" s="256"/>
      <c r="DF86" s="256"/>
      <c r="DG86" s="256"/>
      <c r="DH86" s="256"/>
      <c r="DI86" s="256"/>
      <c r="DJ86" s="256"/>
      <c r="DK86" s="256"/>
      <c r="DL86" s="256"/>
      <c r="DM86" s="256"/>
      <c r="DN86" s="256"/>
      <c r="DO86" s="256"/>
      <c r="DP86" s="256"/>
      <c r="DQ86" s="256"/>
      <c r="DR86" s="256"/>
      <c r="DS86" s="256"/>
      <c r="DT86" s="256"/>
      <c r="DU86" s="256"/>
      <c r="DV86" s="256"/>
      <c r="DW86" s="256"/>
      <c r="DX86" s="256"/>
      <c r="DY86" s="256"/>
      <c r="DZ86" s="256"/>
      <c r="EA86" s="256"/>
      <c r="EB86" s="256"/>
      <c r="EC86" s="256"/>
      <c r="ED86" s="256"/>
      <c r="EE86" s="256"/>
      <c r="EF86" s="256"/>
      <c r="EG86" s="256"/>
      <c r="EH86" s="256"/>
      <c r="EI86" s="256"/>
      <c r="EJ86" s="256"/>
      <c r="EK86" s="256"/>
      <c r="EL86" s="256"/>
      <c r="EM86" s="256"/>
      <c r="EN86" s="256"/>
      <c r="EO86" s="256"/>
      <c r="EP86" s="256"/>
      <c r="EQ86" s="256"/>
      <c r="ER86" s="256"/>
      <c r="ES86" s="256"/>
      <c r="ET86" s="256"/>
      <c r="EU86" s="256"/>
      <c r="EV86" s="256"/>
      <c r="EW86" s="256"/>
      <c r="EX86" s="256"/>
      <c r="EY86" s="256"/>
      <c r="EZ86" s="256"/>
      <c r="FA86" s="256"/>
      <c r="FB86" s="256"/>
      <c r="FC86" s="256"/>
      <c r="FD86" s="254" t="s">
        <v>347</v>
      </c>
      <c r="FE86" s="155"/>
      <c r="FF86" s="155"/>
      <c r="FG86" s="155"/>
      <c r="FH86" s="155"/>
      <c r="FI86" s="155"/>
      <c r="FJ86" s="155"/>
      <c r="FK86" s="155"/>
      <c r="FL86" s="155"/>
      <c r="FM86" s="155"/>
      <c r="FN86" s="155"/>
      <c r="FO86" s="155"/>
      <c r="FP86" s="155"/>
      <c r="FQ86" s="155"/>
      <c r="FR86" s="155"/>
      <c r="FS86" s="155"/>
      <c r="FT86" s="155"/>
      <c r="FU86" s="155"/>
      <c r="FV86" s="155"/>
      <c r="FW86" s="155"/>
      <c r="FX86" s="155"/>
      <c r="FY86" s="155"/>
      <c r="FZ86" s="155"/>
      <c r="GA86" s="155"/>
      <c r="GB86" s="155"/>
      <c r="GC86" s="155"/>
      <c r="GD86" s="155"/>
      <c r="GE86" s="155"/>
      <c r="GF86" s="155"/>
      <c r="GG86" s="155"/>
      <c r="GH86" s="155"/>
      <c r="GI86" s="155"/>
      <c r="GJ86" s="155"/>
      <c r="GK86" s="155"/>
      <c r="GL86" s="155"/>
      <c r="GM86" s="155"/>
    </row>
    <row r="87" spans="1:195" ht="6.75" customHeight="1">
      <c r="A87" s="256"/>
      <c r="B87" s="256"/>
      <c r="C87" s="256"/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256"/>
      <c r="O87" s="256"/>
      <c r="P87" s="256"/>
      <c r="Q87" s="256"/>
      <c r="R87" s="256"/>
      <c r="S87" s="256"/>
      <c r="T87" s="256"/>
      <c r="U87" s="256"/>
      <c r="V87" s="256"/>
      <c r="W87" s="256"/>
      <c r="X87" s="256"/>
      <c r="Y87" s="256"/>
      <c r="Z87" s="256"/>
      <c r="AA87" s="256"/>
      <c r="AB87" s="256"/>
      <c r="AC87" s="256"/>
      <c r="AD87" s="256"/>
      <c r="AE87" s="256"/>
      <c r="AF87" s="256"/>
      <c r="AG87" s="256"/>
      <c r="AH87" s="256"/>
      <c r="AI87" s="256"/>
      <c r="AJ87" s="256"/>
      <c r="AK87" s="256"/>
      <c r="AL87" s="256"/>
      <c r="AM87" s="256"/>
      <c r="AN87" s="256"/>
      <c r="AO87" s="256"/>
      <c r="AP87" s="256"/>
      <c r="AQ87" s="256"/>
      <c r="AR87" s="256"/>
      <c r="AS87" s="256"/>
      <c r="AT87" s="256"/>
      <c r="AU87" s="256"/>
      <c r="AV87" s="256"/>
      <c r="AW87" s="256"/>
      <c r="AX87" s="256"/>
      <c r="AY87" s="256"/>
      <c r="AZ87" s="256"/>
      <c r="BA87" s="256"/>
      <c r="BB87" s="256"/>
      <c r="BC87" s="256"/>
      <c r="BD87" s="256"/>
      <c r="BE87" s="256"/>
      <c r="BF87" s="256"/>
      <c r="BG87" s="256"/>
      <c r="BH87" s="256"/>
      <c r="BI87" s="256"/>
      <c r="BJ87" s="256"/>
      <c r="BK87" s="256"/>
      <c r="BL87" s="256"/>
      <c r="BM87" s="256"/>
      <c r="BN87" s="256"/>
      <c r="BO87" s="256"/>
      <c r="BP87" s="256"/>
      <c r="BQ87" s="256"/>
      <c r="BR87" s="256"/>
      <c r="BS87" s="256"/>
      <c r="BT87" s="256"/>
      <c r="BU87" s="256"/>
      <c r="BV87" s="256"/>
      <c r="BW87" s="256"/>
      <c r="BX87" s="256"/>
      <c r="BY87" s="256"/>
      <c r="BZ87" s="256"/>
      <c r="CA87" s="256"/>
      <c r="CB87" s="256"/>
      <c r="CC87" s="256"/>
      <c r="CD87" s="256"/>
      <c r="CE87" s="256"/>
      <c r="CF87" s="256"/>
      <c r="CG87" s="256"/>
      <c r="CH87" s="256"/>
      <c r="CI87" s="256"/>
      <c r="CJ87" s="256"/>
      <c r="CK87" s="256"/>
      <c r="CL87" s="256"/>
      <c r="CM87" s="256"/>
      <c r="CN87" s="256"/>
      <c r="CO87" s="256"/>
      <c r="CP87" s="256"/>
      <c r="CQ87" s="256"/>
      <c r="CR87" s="256"/>
      <c r="CS87" s="256"/>
      <c r="CT87" s="256"/>
      <c r="CU87" s="256"/>
      <c r="CV87" s="256"/>
      <c r="CW87" s="256"/>
      <c r="CX87" s="256"/>
      <c r="CY87" s="256"/>
      <c r="CZ87" s="256"/>
      <c r="DA87" s="256"/>
      <c r="DB87" s="256"/>
      <c r="DC87" s="256"/>
      <c r="DD87" s="256"/>
      <c r="DE87" s="256"/>
      <c r="DF87" s="256"/>
      <c r="DG87" s="256"/>
      <c r="DH87" s="256"/>
      <c r="DI87" s="256"/>
      <c r="DJ87" s="256"/>
      <c r="DK87" s="256"/>
      <c r="DL87" s="256"/>
      <c r="DM87" s="256"/>
      <c r="DN87" s="256"/>
      <c r="DO87" s="256"/>
      <c r="DP87" s="256"/>
      <c r="DQ87" s="256"/>
      <c r="DR87" s="256"/>
      <c r="DS87" s="256"/>
      <c r="DT87" s="256"/>
      <c r="DU87" s="256"/>
      <c r="DV87" s="256"/>
      <c r="DW87" s="256"/>
      <c r="DX87" s="256"/>
      <c r="DY87" s="256"/>
      <c r="DZ87" s="256"/>
      <c r="EA87" s="256"/>
      <c r="EB87" s="256"/>
      <c r="EC87" s="256"/>
      <c r="ED87" s="256"/>
      <c r="EE87" s="256"/>
      <c r="EF87" s="256"/>
      <c r="EG87" s="256"/>
      <c r="EH87" s="256"/>
      <c r="EI87" s="256"/>
      <c r="EJ87" s="256"/>
      <c r="EK87" s="256"/>
      <c r="EL87" s="256"/>
      <c r="EM87" s="256"/>
      <c r="EN87" s="256"/>
      <c r="EO87" s="256"/>
      <c r="EP87" s="256"/>
      <c r="EQ87" s="256"/>
      <c r="ER87" s="256"/>
      <c r="ES87" s="256"/>
      <c r="ET87" s="256"/>
      <c r="EU87" s="256"/>
      <c r="EV87" s="256"/>
      <c r="EW87" s="256"/>
      <c r="EX87" s="256"/>
      <c r="EY87" s="256"/>
      <c r="EZ87" s="256"/>
      <c r="FA87" s="256"/>
      <c r="FB87" s="256"/>
      <c r="FC87" s="256"/>
      <c r="FD87" s="256"/>
      <c r="FE87" s="256"/>
      <c r="FF87" s="256"/>
      <c r="FG87" s="256"/>
      <c r="FH87" s="256"/>
      <c r="FI87" s="256"/>
      <c r="FJ87" s="256"/>
      <c r="FK87" s="256"/>
      <c r="FL87" s="256"/>
      <c r="FM87" s="256"/>
      <c r="FN87" s="256"/>
      <c r="FO87" s="256"/>
      <c r="FP87" s="256"/>
      <c r="FQ87" s="256"/>
      <c r="FR87" s="256"/>
      <c r="FS87" s="256"/>
      <c r="FT87" s="256"/>
      <c r="FU87" s="256"/>
      <c r="FV87" s="155"/>
      <c r="FW87" s="155"/>
      <c r="FX87" s="155"/>
      <c r="FY87" s="155"/>
      <c r="FZ87" s="155"/>
      <c r="GA87" s="155"/>
      <c r="GB87" s="155"/>
      <c r="GC87" s="155"/>
      <c r="GD87" s="155"/>
      <c r="GE87" s="155"/>
      <c r="GF87" s="155"/>
      <c r="GG87" s="155"/>
      <c r="GH87" s="155"/>
      <c r="GI87" s="155"/>
      <c r="GJ87" s="155"/>
      <c r="GK87" s="155"/>
      <c r="GL87" s="155"/>
      <c r="GM87" s="155"/>
    </row>
    <row r="88" spans="1:195" ht="15.75">
      <c r="A88" s="1443" t="s">
        <v>197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  <c r="L88" s="1444"/>
      <c r="M88" s="1444"/>
      <c r="N88" s="1444"/>
      <c r="O88" s="1444"/>
      <c r="P88" s="1444"/>
      <c r="Q88" s="1444"/>
      <c r="R88" s="1444"/>
      <c r="S88" s="1444"/>
      <c r="T88" s="1444"/>
      <c r="U88" s="1444"/>
      <c r="V88" s="1444"/>
      <c r="W88" s="1444"/>
      <c r="X88" s="1444"/>
      <c r="Y88" s="1444"/>
      <c r="Z88" s="1444"/>
      <c r="AA88" s="1444"/>
      <c r="AB88" s="1444"/>
      <c r="AC88" s="1444"/>
      <c r="AD88" s="1444"/>
      <c r="AE88" s="1445"/>
      <c r="AF88" s="1443" t="s">
        <v>288</v>
      </c>
      <c r="AG88" s="1444"/>
      <c r="AH88" s="1444"/>
      <c r="AI88" s="1444"/>
      <c r="AJ88" s="1444"/>
      <c r="AK88" s="1445"/>
      <c r="AL88" s="1443" t="s">
        <v>304</v>
      </c>
      <c r="AM88" s="1444"/>
      <c r="AN88" s="1444"/>
      <c r="AO88" s="1444"/>
      <c r="AP88" s="1444"/>
      <c r="AQ88" s="1444"/>
      <c r="AR88" s="1444"/>
      <c r="AS88" s="1444"/>
      <c r="AT88" s="1444"/>
      <c r="AU88" s="1445"/>
      <c r="AV88" s="1458" t="s">
        <v>305</v>
      </c>
      <c r="AW88" s="1459"/>
      <c r="AX88" s="1459"/>
      <c r="AY88" s="1459"/>
      <c r="AZ88" s="1459"/>
      <c r="BA88" s="1459"/>
      <c r="BB88" s="1459"/>
      <c r="BC88" s="1459"/>
      <c r="BD88" s="1459"/>
      <c r="BE88" s="1459"/>
      <c r="BF88" s="1459"/>
      <c r="BG88" s="1459"/>
      <c r="BH88" s="1459"/>
      <c r="BI88" s="1459"/>
      <c r="BJ88" s="1459"/>
      <c r="BK88" s="1459"/>
      <c r="BL88" s="1459"/>
      <c r="BM88" s="1459"/>
      <c r="BN88" s="1459"/>
      <c r="BO88" s="1459"/>
      <c r="BP88" s="1459"/>
      <c r="BQ88" s="1459"/>
      <c r="BR88" s="1459"/>
      <c r="BS88" s="1459"/>
      <c r="BT88" s="1459"/>
      <c r="BU88" s="1459"/>
      <c r="BV88" s="1459"/>
      <c r="BW88" s="1459"/>
      <c r="BX88" s="1459"/>
      <c r="BY88" s="1459"/>
      <c r="BZ88" s="1459"/>
      <c r="CA88" s="1459"/>
      <c r="CB88" s="1459"/>
      <c r="CC88" s="1459"/>
      <c r="CD88" s="1459"/>
      <c r="CE88" s="1459"/>
      <c r="CF88" s="1459"/>
      <c r="CG88" s="1459"/>
      <c r="CH88" s="1459"/>
      <c r="CI88" s="1459"/>
      <c r="CJ88" s="1459"/>
      <c r="CK88" s="1459"/>
      <c r="CL88" s="1459"/>
      <c r="CM88" s="1459"/>
      <c r="CN88" s="1459"/>
      <c r="CO88" s="1459"/>
      <c r="CP88" s="1459"/>
      <c r="CQ88" s="1459"/>
      <c r="CR88" s="1459"/>
      <c r="CS88" s="1459"/>
      <c r="CT88" s="1459"/>
      <c r="CU88" s="1459"/>
      <c r="CV88" s="1459"/>
      <c r="CW88" s="1459"/>
      <c r="CX88" s="1459"/>
      <c r="CY88" s="1459"/>
      <c r="CZ88" s="1459"/>
      <c r="DA88" s="1459"/>
      <c r="DB88" s="1459"/>
      <c r="DC88" s="1459"/>
      <c r="DD88" s="1459"/>
      <c r="DE88" s="1459"/>
      <c r="DF88" s="1459"/>
      <c r="DG88" s="1459"/>
      <c r="DH88" s="1459"/>
      <c r="DI88" s="1459"/>
      <c r="DJ88" s="1459"/>
      <c r="DK88" s="1459"/>
      <c r="DL88" s="1459"/>
      <c r="DM88" s="1459"/>
      <c r="DN88" s="1459"/>
      <c r="DO88" s="1459"/>
      <c r="DP88" s="1459"/>
      <c r="DQ88" s="1459"/>
      <c r="DR88" s="1459"/>
      <c r="DS88" s="1459"/>
      <c r="DT88" s="1459"/>
      <c r="DU88" s="1459"/>
      <c r="DV88" s="1459"/>
      <c r="DW88" s="1459"/>
      <c r="DX88" s="1459"/>
      <c r="DY88" s="1459"/>
      <c r="DZ88" s="1459"/>
      <c r="EA88" s="1459"/>
      <c r="EB88" s="1459"/>
      <c r="EC88" s="1459"/>
      <c r="ED88" s="1459"/>
      <c r="EE88" s="1459"/>
      <c r="EF88" s="1459"/>
      <c r="EG88" s="1459"/>
      <c r="EH88" s="1459"/>
      <c r="EI88" s="1459"/>
      <c r="EJ88" s="1459"/>
      <c r="EK88" s="1459"/>
      <c r="EL88" s="1459"/>
      <c r="EM88" s="1459"/>
      <c r="EN88" s="1459"/>
      <c r="EO88" s="1459"/>
      <c r="EP88" s="1459"/>
      <c r="EQ88" s="1459"/>
      <c r="ER88" s="1459"/>
      <c r="ES88" s="1459"/>
      <c r="ET88" s="1459"/>
      <c r="EU88" s="1459"/>
      <c r="EV88" s="1459"/>
      <c r="EW88" s="1459"/>
      <c r="EX88" s="1459"/>
      <c r="EY88" s="1459"/>
      <c r="EZ88" s="1459"/>
      <c r="FA88" s="1459"/>
      <c r="FB88" s="1459"/>
      <c r="FC88" s="1459"/>
      <c r="FD88" s="1460"/>
      <c r="FE88" s="155"/>
      <c r="FF88" s="155"/>
      <c r="FG88" s="155"/>
      <c r="FH88" s="155"/>
      <c r="FI88" s="155"/>
      <c r="FJ88" s="155"/>
      <c r="FK88" s="155"/>
      <c r="FL88" s="155"/>
      <c r="FM88" s="155"/>
      <c r="FN88" s="155"/>
      <c r="FO88" s="155"/>
      <c r="FP88" s="155"/>
      <c r="FQ88" s="155"/>
      <c r="FR88" s="155"/>
      <c r="FS88" s="155"/>
      <c r="FT88" s="155"/>
      <c r="FU88" s="155"/>
      <c r="FV88" s="155"/>
      <c r="FW88" s="155"/>
      <c r="FX88" s="155"/>
      <c r="FY88" s="155"/>
      <c r="FZ88" s="155"/>
      <c r="GA88" s="155"/>
      <c r="GB88" s="155"/>
      <c r="GC88" s="155"/>
      <c r="GD88" s="155"/>
      <c r="GE88" s="155"/>
      <c r="GF88" s="155"/>
      <c r="GG88" s="155"/>
      <c r="GH88" s="155"/>
      <c r="GI88" s="155"/>
      <c r="GJ88" s="155"/>
      <c r="GK88" s="155"/>
      <c r="GL88" s="155"/>
      <c r="GM88" s="155"/>
    </row>
    <row r="89" spans="1:195" ht="15.75">
      <c r="A89" s="1446"/>
      <c r="B89" s="1447"/>
      <c r="C89" s="1447"/>
      <c r="D89" s="1447"/>
      <c r="E89" s="1447"/>
      <c r="F89" s="1447"/>
      <c r="G89" s="1447"/>
      <c r="H89" s="1447"/>
      <c r="I89" s="1447"/>
      <c r="J89" s="1447"/>
      <c r="K89" s="1447"/>
      <c r="L89" s="1447"/>
      <c r="M89" s="1447"/>
      <c r="N89" s="1447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7"/>
      <c r="Z89" s="1447"/>
      <c r="AA89" s="1447"/>
      <c r="AB89" s="1447"/>
      <c r="AC89" s="1447"/>
      <c r="AD89" s="1447"/>
      <c r="AE89" s="1448"/>
      <c r="AF89" s="1446"/>
      <c r="AG89" s="1447"/>
      <c r="AH89" s="1447"/>
      <c r="AI89" s="1447"/>
      <c r="AJ89" s="1447"/>
      <c r="AK89" s="1448"/>
      <c r="AL89" s="1446"/>
      <c r="AM89" s="1447"/>
      <c r="AN89" s="1447"/>
      <c r="AO89" s="1447"/>
      <c r="AP89" s="1447"/>
      <c r="AQ89" s="1447"/>
      <c r="AR89" s="1447"/>
      <c r="AS89" s="1447"/>
      <c r="AT89" s="1447"/>
      <c r="AU89" s="1448"/>
      <c r="AV89" s="1568" t="s">
        <v>307</v>
      </c>
      <c r="AW89" s="1568"/>
      <c r="AX89" s="1568"/>
      <c r="AY89" s="1568"/>
      <c r="AZ89" s="1568"/>
      <c r="BA89" s="1568"/>
      <c r="BB89" s="1568"/>
      <c r="BC89" s="1568"/>
      <c r="BD89" s="1568"/>
      <c r="BE89" s="1568"/>
      <c r="BF89" s="1568"/>
      <c r="BG89" s="1568"/>
      <c r="BH89" s="1568"/>
      <c r="BI89" s="1568"/>
      <c r="BJ89" s="1568"/>
      <c r="BK89" s="1568"/>
      <c r="BL89" s="1568"/>
      <c r="BM89" s="1568"/>
      <c r="BN89" s="1568"/>
      <c r="BO89" s="1568"/>
      <c r="BP89" s="1568"/>
      <c r="BQ89" s="1568"/>
      <c r="BR89" s="1568" t="s">
        <v>475</v>
      </c>
      <c r="BS89" s="1568"/>
      <c r="BT89" s="1568"/>
      <c r="BU89" s="1568"/>
      <c r="BV89" s="1568"/>
      <c r="BW89" s="1568"/>
      <c r="BX89" s="1568"/>
      <c r="BY89" s="1568"/>
      <c r="BZ89" s="1568"/>
      <c r="CA89" s="1568"/>
      <c r="CB89" s="1568"/>
      <c r="CC89" s="1568"/>
      <c r="CD89" s="1568"/>
      <c r="CE89" s="1568"/>
      <c r="CF89" s="1568"/>
      <c r="CG89" s="1568"/>
      <c r="CH89" s="1568"/>
      <c r="CI89" s="1568"/>
      <c r="CJ89" s="1568"/>
      <c r="CK89" s="1568"/>
      <c r="CL89" s="1568"/>
      <c r="CM89" s="1568"/>
      <c r="CN89" s="1568"/>
      <c r="CO89" s="1568"/>
      <c r="CP89" s="1568"/>
      <c r="CQ89" s="1568"/>
      <c r="CR89" s="1568"/>
      <c r="CS89" s="1568"/>
      <c r="CT89" s="1568"/>
      <c r="CU89" s="1568"/>
      <c r="CV89" s="1568"/>
      <c r="CW89" s="1568"/>
      <c r="CX89" s="1568"/>
      <c r="CY89" s="1568"/>
      <c r="CZ89" s="1568"/>
      <c r="DA89" s="1568"/>
      <c r="DB89" s="1568"/>
      <c r="DC89" s="1568"/>
      <c r="DD89" s="1568"/>
      <c r="DE89" s="1568"/>
      <c r="DF89" s="1568"/>
      <c r="DG89" s="1568"/>
      <c r="DH89" s="1568"/>
      <c r="DI89" s="1568"/>
      <c r="DJ89" s="1568"/>
      <c r="DK89" s="1568"/>
      <c r="DL89" s="1568"/>
      <c r="DM89" s="1568"/>
      <c r="DN89" s="1568"/>
      <c r="DO89" s="1568"/>
      <c r="DP89" s="1568"/>
      <c r="DQ89" s="1568"/>
      <c r="DR89" s="1568"/>
      <c r="DS89" s="1568"/>
      <c r="DT89" s="1568"/>
      <c r="DU89" s="1568"/>
      <c r="DV89" s="1568"/>
      <c r="DW89" s="1568"/>
      <c r="DX89" s="1568" t="s">
        <v>479</v>
      </c>
      <c r="DY89" s="1568"/>
      <c r="DZ89" s="1568"/>
      <c r="EA89" s="1568"/>
      <c r="EB89" s="1568"/>
      <c r="EC89" s="1568"/>
      <c r="ED89" s="1568"/>
      <c r="EE89" s="1568"/>
      <c r="EF89" s="1568"/>
      <c r="EG89" s="1568"/>
      <c r="EH89" s="1568"/>
      <c r="EI89" s="1568"/>
      <c r="EJ89" s="1568"/>
      <c r="EK89" s="1568"/>
      <c r="EL89" s="1568"/>
      <c r="EM89" s="1568"/>
      <c r="EN89" s="1568"/>
      <c r="EO89" s="1568"/>
      <c r="EP89" s="1568"/>
      <c r="EQ89" s="1568"/>
      <c r="ER89" s="1568"/>
      <c r="ES89" s="1568"/>
      <c r="ET89" s="1568" t="s">
        <v>479</v>
      </c>
      <c r="EU89" s="1568"/>
      <c r="EV89" s="1568"/>
      <c r="EW89" s="1568"/>
      <c r="EX89" s="1568"/>
      <c r="EY89" s="1568"/>
      <c r="EZ89" s="1568"/>
      <c r="FA89" s="1568"/>
      <c r="FB89" s="1568"/>
      <c r="FC89" s="1568"/>
      <c r="FD89" s="1568"/>
      <c r="FE89" s="155"/>
      <c r="FF89" s="155"/>
      <c r="FG89" s="155"/>
      <c r="FH89" s="155"/>
      <c r="FI89" s="155"/>
      <c r="FJ89" s="155"/>
      <c r="FK89" s="155"/>
      <c r="FL89" s="155"/>
      <c r="FM89" s="155"/>
      <c r="FN89" s="155"/>
      <c r="FO89" s="155"/>
      <c r="FP89" s="155"/>
      <c r="FQ89" s="155"/>
      <c r="FR89" s="155"/>
      <c r="FS89" s="155"/>
      <c r="FT89" s="155"/>
      <c r="FU89" s="155"/>
      <c r="FV89" s="155"/>
      <c r="FW89" s="155"/>
      <c r="FX89" s="155"/>
      <c r="FY89" s="155"/>
      <c r="FZ89" s="155"/>
      <c r="GA89" s="155"/>
      <c r="GB89" s="155"/>
      <c r="GC89" s="155"/>
      <c r="GD89" s="155"/>
      <c r="GE89" s="155"/>
      <c r="GF89" s="155"/>
      <c r="GG89" s="155"/>
      <c r="GH89" s="155"/>
      <c r="GI89" s="155"/>
      <c r="GJ89" s="155"/>
      <c r="GK89" s="155"/>
      <c r="GL89" s="155"/>
      <c r="GM89" s="155"/>
    </row>
    <row r="90" spans="1:195" ht="15.75">
      <c r="A90" s="1446"/>
      <c r="B90" s="1447"/>
      <c r="C90" s="1447"/>
      <c r="D90" s="1447"/>
      <c r="E90" s="1447"/>
      <c r="F90" s="1447"/>
      <c r="G90" s="1447"/>
      <c r="H90" s="1447"/>
      <c r="I90" s="1447"/>
      <c r="J90" s="1447"/>
      <c r="K90" s="1447"/>
      <c r="L90" s="1447"/>
      <c r="M90" s="1447"/>
      <c r="N90" s="1447"/>
      <c r="O90" s="1447"/>
      <c r="P90" s="1447"/>
      <c r="Q90" s="1447"/>
      <c r="R90" s="1447"/>
      <c r="S90" s="1447"/>
      <c r="T90" s="1447"/>
      <c r="U90" s="1447"/>
      <c r="V90" s="1447"/>
      <c r="W90" s="1447"/>
      <c r="X90" s="1447"/>
      <c r="Y90" s="1447"/>
      <c r="Z90" s="1447"/>
      <c r="AA90" s="1447"/>
      <c r="AB90" s="1447"/>
      <c r="AC90" s="1447"/>
      <c r="AD90" s="1447"/>
      <c r="AE90" s="1448"/>
      <c r="AF90" s="1446"/>
      <c r="AG90" s="1447"/>
      <c r="AH90" s="1447"/>
      <c r="AI90" s="1447"/>
      <c r="AJ90" s="1447"/>
      <c r="AK90" s="1448"/>
      <c r="AL90" s="1446"/>
      <c r="AM90" s="1447"/>
      <c r="AN90" s="1447"/>
      <c r="AO90" s="1447"/>
      <c r="AP90" s="1447"/>
      <c r="AQ90" s="1447"/>
      <c r="AR90" s="1447"/>
      <c r="AS90" s="1447"/>
      <c r="AT90" s="1447"/>
      <c r="AU90" s="1448"/>
      <c r="AV90" s="1568"/>
      <c r="AW90" s="1568"/>
      <c r="AX90" s="1568"/>
      <c r="AY90" s="1568"/>
      <c r="AZ90" s="1568"/>
      <c r="BA90" s="1568"/>
      <c r="BB90" s="1568"/>
      <c r="BC90" s="1568"/>
      <c r="BD90" s="1568"/>
      <c r="BE90" s="1568"/>
      <c r="BF90" s="1568"/>
      <c r="BG90" s="1568"/>
      <c r="BH90" s="1568"/>
      <c r="BI90" s="1568"/>
      <c r="BJ90" s="1568"/>
      <c r="BK90" s="1568"/>
      <c r="BL90" s="1568"/>
      <c r="BM90" s="1568"/>
      <c r="BN90" s="1568"/>
      <c r="BO90" s="1568"/>
      <c r="BP90" s="1568"/>
      <c r="BQ90" s="1568"/>
      <c r="BR90" s="1568" t="s">
        <v>308</v>
      </c>
      <c r="BS90" s="1568"/>
      <c r="BT90" s="1568"/>
      <c r="BU90" s="1568"/>
      <c r="BV90" s="1568"/>
      <c r="BW90" s="1568"/>
      <c r="BX90" s="1568"/>
      <c r="BY90" s="1568"/>
      <c r="BZ90" s="1568"/>
      <c r="CA90" s="1568"/>
      <c r="CB90" s="1568"/>
      <c r="CC90" s="1568"/>
      <c r="CD90" s="1568"/>
      <c r="CE90" s="1568"/>
      <c r="CF90" s="1568"/>
      <c r="CG90" s="1568"/>
      <c r="CH90" s="1568"/>
      <c r="CI90" s="1568"/>
      <c r="CJ90" s="1568"/>
      <c r="CK90" s="1568" t="s">
        <v>309</v>
      </c>
      <c r="CL90" s="1568"/>
      <c r="CM90" s="1568"/>
      <c r="CN90" s="1568"/>
      <c r="CO90" s="1568"/>
      <c r="CP90" s="1568"/>
      <c r="CQ90" s="1568"/>
      <c r="CR90" s="1568"/>
      <c r="CS90" s="1568"/>
      <c r="CT90" s="1568"/>
      <c r="CU90" s="1568"/>
      <c r="CV90" s="1568"/>
      <c r="CW90" s="1568"/>
      <c r="CX90" s="1568"/>
      <c r="CY90" s="1568"/>
      <c r="CZ90" s="1568"/>
      <c r="DA90" s="1568"/>
      <c r="DB90" s="1568"/>
      <c r="DC90" s="1568"/>
      <c r="DD90" s="1568"/>
      <c r="DE90" s="1568"/>
      <c r="DF90" s="1568"/>
      <c r="DG90" s="1568"/>
      <c r="DH90" s="1568"/>
      <c r="DI90" s="1568"/>
      <c r="DJ90" s="1568"/>
      <c r="DK90" s="1568"/>
      <c r="DL90" s="1568"/>
      <c r="DM90" s="1568"/>
      <c r="DN90" s="1568"/>
      <c r="DO90" s="1568"/>
      <c r="DP90" s="1568"/>
      <c r="DQ90" s="1568"/>
      <c r="DR90" s="1568"/>
      <c r="DS90" s="1568"/>
      <c r="DT90" s="1568"/>
      <c r="DU90" s="1568"/>
      <c r="DV90" s="1568"/>
      <c r="DW90" s="1568"/>
      <c r="DX90" s="1568"/>
      <c r="DY90" s="1568"/>
      <c r="DZ90" s="1568"/>
      <c r="EA90" s="1568"/>
      <c r="EB90" s="1568"/>
      <c r="EC90" s="1568"/>
      <c r="ED90" s="1568"/>
      <c r="EE90" s="1568"/>
      <c r="EF90" s="1568"/>
      <c r="EG90" s="1568"/>
      <c r="EH90" s="1568"/>
      <c r="EI90" s="1568"/>
      <c r="EJ90" s="1568"/>
      <c r="EK90" s="1568"/>
      <c r="EL90" s="1568"/>
      <c r="EM90" s="1568"/>
      <c r="EN90" s="1568"/>
      <c r="EO90" s="1568"/>
      <c r="EP90" s="1568"/>
      <c r="EQ90" s="1568"/>
      <c r="ER90" s="1568"/>
      <c r="ES90" s="1568"/>
      <c r="ET90" s="1568"/>
      <c r="EU90" s="1568"/>
      <c r="EV90" s="1568"/>
      <c r="EW90" s="1568"/>
      <c r="EX90" s="1568"/>
      <c r="EY90" s="1568"/>
      <c r="EZ90" s="1568"/>
      <c r="FA90" s="1568"/>
      <c r="FB90" s="1568"/>
      <c r="FC90" s="1568"/>
      <c r="FD90" s="1568"/>
      <c r="FE90" s="155"/>
      <c r="FF90" s="155"/>
      <c r="FG90" s="155"/>
      <c r="FH90" s="155"/>
      <c r="FI90" s="155"/>
      <c r="FJ90" s="155"/>
      <c r="FK90" s="155"/>
      <c r="FL90" s="155"/>
      <c r="FM90" s="155"/>
      <c r="FN90" s="155"/>
      <c r="FO90" s="155"/>
      <c r="FP90" s="155"/>
      <c r="FQ90" s="155"/>
      <c r="FR90" s="155"/>
      <c r="FS90" s="155"/>
      <c r="FT90" s="155"/>
      <c r="FU90" s="155"/>
      <c r="FV90" s="155"/>
      <c r="FW90" s="155"/>
      <c r="FX90" s="155"/>
      <c r="FY90" s="155"/>
      <c r="FZ90" s="155"/>
      <c r="GA90" s="155"/>
      <c r="GB90" s="155"/>
      <c r="GC90" s="155"/>
      <c r="GD90" s="155"/>
      <c r="GE90" s="155"/>
      <c r="GF90" s="155"/>
      <c r="GG90" s="155"/>
      <c r="GH90" s="155"/>
      <c r="GI90" s="155"/>
      <c r="GJ90" s="155"/>
      <c r="GK90" s="155"/>
      <c r="GL90" s="155"/>
      <c r="GM90" s="155"/>
    </row>
    <row r="91" spans="1:195" ht="32.25" customHeight="1">
      <c r="A91" s="1449"/>
      <c r="B91" s="1450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1"/>
      <c r="AF91" s="1449"/>
      <c r="AG91" s="1450"/>
      <c r="AH91" s="1450"/>
      <c r="AI91" s="1450"/>
      <c r="AJ91" s="1450"/>
      <c r="AK91" s="1451"/>
      <c r="AL91" s="1449"/>
      <c r="AM91" s="1450"/>
      <c r="AN91" s="1450"/>
      <c r="AO91" s="1450"/>
      <c r="AP91" s="1450"/>
      <c r="AQ91" s="1450"/>
      <c r="AR91" s="1450"/>
      <c r="AS91" s="1450"/>
      <c r="AT91" s="1450"/>
      <c r="AU91" s="1451"/>
      <c r="AV91" s="1568"/>
      <c r="AW91" s="1568"/>
      <c r="AX91" s="1568"/>
      <c r="AY91" s="1568"/>
      <c r="AZ91" s="1568"/>
      <c r="BA91" s="1568"/>
      <c r="BB91" s="1568"/>
      <c r="BC91" s="1568"/>
      <c r="BD91" s="1568"/>
      <c r="BE91" s="1568"/>
      <c r="BF91" s="1568"/>
      <c r="BG91" s="1568"/>
      <c r="BH91" s="1568"/>
      <c r="BI91" s="1568"/>
      <c r="BJ91" s="1568"/>
      <c r="BK91" s="1568"/>
      <c r="BL91" s="1568"/>
      <c r="BM91" s="1568"/>
      <c r="BN91" s="1568"/>
      <c r="BO91" s="1568"/>
      <c r="BP91" s="1568"/>
      <c r="BQ91" s="1568"/>
      <c r="BR91" s="1568"/>
      <c r="BS91" s="1568"/>
      <c r="BT91" s="1568"/>
      <c r="BU91" s="1568"/>
      <c r="BV91" s="1568"/>
      <c r="BW91" s="1568"/>
      <c r="BX91" s="1568"/>
      <c r="BY91" s="1568"/>
      <c r="BZ91" s="1568"/>
      <c r="CA91" s="1568"/>
      <c r="CB91" s="1568"/>
      <c r="CC91" s="1568"/>
      <c r="CD91" s="1568"/>
      <c r="CE91" s="1568"/>
      <c r="CF91" s="1568"/>
      <c r="CG91" s="1568"/>
      <c r="CH91" s="1568"/>
      <c r="CI91" s="1568"/>
      <c r="CJ91" s="1568"/>
      <c r="CK91" s="1443" t="s">
        <v>478</v>
      </c>
      <c r="CL91" s="1444"/>
      <c r="CM91" s="1444"/>
      <c r="CN91" s="1444"/>
      <c r="CO91" s="1444"/>
      <c r="CP91" s="1444"/>
      <c r="CQ91" s="1444"/>
      <c r="CR91" s="1444"/>
      <c r="CS91" s="1444"/>
      <c r="CT91" s="1444"/>
      <c r="CU91" s="1444"/>
      <c r="CV91" s="1444"/>
      <c r="CW91" s="1444"/>
      <c r="CX91" s="1444"/>
      <c r="CY91" s="1444"/>
      <c r="CZ91" s="1444"/>
      <c r="DA91" s="1444"/>
      <c r="DB91" s="1444"/>
      <c r="DC91" s="1444"/>
      <c r="DD91" s="1444"/>
      <c r="DE91" s="1444"/>
      <c r="DF91" s="1444"/>
      <c r="DG91" s="1444" t="s">
        <v>477</v>
      </c>
      <c r="DH91" s="1444"/>
      <c r="DI91" s="1444"/>
      <c r="DJ91" s="1445"/>
      <c r="DK91" s="1443" t="s">
        <v>477</v>
      </c>
      <c r="DL91" s="1444"/>
      <c r="DM91" s="1444"/>
      <c r="DN91" s="1444"/>
      <c r="DO91" s="1444"/>
      <c r="DP91" s="1444"/>
      <c r="DQ91" s="1444"/>
      <c r="DR91" s="1444"/>
      <c r="DS91" s="1444"/>
      <c r="DT91" s="1444"/>
      <c r="DU91" s="1444"/>
      <c r="DV91" s="1444"/>
      <c r="DW91" s="1444"/>
      <c r="DX91" s="1444"/>
      <c r="DY91" s="1444"/>
      <c r="DZ91" s="1444"/>
      <c r="EA91" s="1444"/>
      <c r="EB91" s="1444"/>
      <c r="EC91" s="1444"/>
      <c r="ED91" s="1444"/>
      <c r="EE91" s="1444"/>
      <c r="EF91" s="1444"/>
      <c r="EG91" s="1444"/>
      <c r="EH91" s="1444"/>
      <c r="EI91" s="1444"/>
      <c r="EJ91" s="1444"/>
      <c r="EK91" s="1444"/>
      <c r="EL91" s="1444"/>
      <c r="EM91" s="1444"/>
      <c r="EN91" s="1444"/>
      <c r="EO91" s="1444"/>
      <c r="EP91" s="1444"/>
      <c r="EQ91" s="1444"/>
      <c r="ER91" s="1444"/>
      <c r="ES91" s="1445"/>
      <c r="ET91" s="1568"/>
      <c r="EU91" s="1568"/>
      <c r="EV91" s="1568"/>
      <c r="EW91" s="1568"/>
      <c r="EX91" s="1568"/>
      <c r="EY91" s="1568"/>
      <c r="EZ91" s="1568"/>
      <c r="FA91" s="1568"/>
      <c r="FB91" s="1568"/>
      <c r="FC91" s="1568"/>
      <c r="FD91" s="1568"/>
      <c r="FE91" s="155"/>
      <c r="FF91" s="155"/>
      <c r="FG91" s="155"/>
      <c r="FH91" s="155"/>
      <c r="FI91" s="155"/>
      <c r="FJ91" s="155"/>
      <c r="FK91" s="155"/>
      <c r="FL91" s="155"/>
      <c r="FM91" s="155"/>
      <c r="FN91" s="155"/>
      <c r="FO91" s="155"/>
      <c r="FP91" s="155"/>
      <c r="FQ91" s="155"/>
      <c r="FR91" s="155"/>
      <c r="FS91" s="155"/>
      <c r="FT91" s="155"/>
      <c r="FU91" s="155"/>
      <c r="FV91" s="155"/>
      <c r="FW91" s="155"/>
      <c r="FX91" s="155"/>
      <c r="FY91" s="155"/>
      <c r="FZ91" s="155"/>
      <c r="GA91" s="155"/>
      <c r="GB91" s="155"/>
      <c r="GC91" s="155"/>
      <c r="GD91" s="155"/>
      <c r="GE91" s="155"/>
      <c r="GF91" s="155"/>
      <c r="GG91" s="155"/>
      <c r="GH91" s="155"/>
      <c r="GI91" s="155"/>
      <c r="GJ91" s="155"/>
      <c r="GK91" s="155"/>
      <c r="GL91" s="155"/>
      <c r="GM91" s="155"/>
    </row>
    <row r="92" spans="1:195" ht="16.5" thickBot="1">
      <c r="A92" s="1470" t="s">
        <v>399</v>
      </c>
      <c r="B92" s="1471"/>
      <c r="C92" s="1471"/>
      <c r="D92" s="1471"/>
      <c r="E92" s="1471"/>
      <c r="F92" s="1471"/>
      <c r="G92" s="1471"/>
      <c r="H92" s="1471"/>
      <c r="I92" s="1471"/>
      <c r="J92" s="1471"/>
      <c r="K92" s="1471"/>
      <c r="L92" s="1471"/>
      <c r="M92" s="1471"/>
      <c r="N92" s="1471"/>
      <c r="O92" s="1471"/>
      <c r="P92" s="1471"/>
      <c r="Q92" s="1471"/>
      <c r="R92" s="1471"/>
      <c r="S92" s="1471"/>
      <c r="T92" s="1471"/>
      <c r="U92" s="1471"/>
      <c r="V92" s="1471"/>
      <c r="W92" s="1471"/>
      <c r="X92" s="1471"/>
      <c r="Y92" s="1471"/>
      <c r="Z92" s="1471"/>
      <c r="AA92" s="1471"/>
      <c r="AB92" s="1471"/>
      <c r="AC92" s="1471"/>
      <c r="AD92" s="1471"/>
      <c r="AE92" s="1472"/>
      <c r="AF92" s="1461" t="s">
        <v>400</v>
      </c>
      <c r="AG92" s="1462"/>
      <c r="AH92" s="1462"/>
      <c r="AI92" s="1462"/>
      <c r="AJ92" s="1462"/>
      <c r="AK92" s="1463"/>
      <c r="AL92" s="1461" t="s">
        <v>401</v>
      </c>
      <c r="AM92" s="1462"/>
      <c r="AN92" s="1462"/>
      <c r="AO92" s="1462"/>
      <c r="AP92" s="1462"/>
      <c r="AQ92" s="1462"/>
      <c r="AR92" s="1462"/>
      <c r="AS92" s="1462"/>
      <c r="AT92" s="1462"/>
      <c r="AU92" s="1463"/>
      <c r="AV92" s="1569" t="s">
        <v>402</v>
      </c>
      <c r="AW92" s="1570"/>
      <c r="AX92" s="1570"/>
      <c r="AY92" s="1570"/>
      <c r="AZ92" s="1570"/>
      <c r="BA92" s="1570"/>
      <c r="BB92" s="1570"/>
      <c r="BC92" s="1570"/>
      <c r="BD92" s="1570"/>
      <c r="BE92" s="1570"/>
      <c r="BF92" s="1570"/>
      <c r="BG92" s="1570"/>
      <c r="BH92" s="1570"/>
      <c r="BI92" s="1570"/>
      <c r="BJ92" s="1570"/>
      <c r="BK92" s="1570"/>
      <c r="BL92" s="1570"/>
      <c r="BM92" s="1570"/>
      <c r="BN92" s="1570"/>
      <c r="BO92" s="1570"/>
      <c r="BP92" s="1570"/>
      <c r="BQ92" s="1570"/>
      <c r="BR92" s="1569" t="s">
        <v>403</v>
      </c>
      <c r="BS92" s="1570"/>
      <c r="BT92" s="1570"/>
      <c r="BU92" s="1570"/>
      <c r="BV92" s="1570"/>
      <c r="BW92" s="1570"/>
      <c r="BX92" s="1570"/>
      <c r="BY92" s="1570"/>
      <c r="BZ92" s="1570"/>
      <c r="CA92" s="1570"/>
      <c r="CB92" s="1570"/>
      <c r="CC92" s="1570"/>
      <c r="CD92" s="1570"/>
      <c r="CE92" s="1570"/>
      <c r="CF92" s="1570"/>
      <c r="CG92" s="1570"/>
      <c r="CH92" s="1570"/>
      <c r="CI92" s="1570"/>
      <c r="CJ92" s="1570"/>
      <c r="CK92" s="1571" t="s">
        <v>404</v>
      </c>
      <c r="CL92" s="1571"/>
      <c r="CM92" s="1571"/>
      <c r="CN92" s="1571"/>
      <c r="CO92" s="1571"/>
      <c r="CP92" s="1571"/>
      <c r="CQ92" s="1571"/>
      <c r="CR92" s="1571"/>
      <c r="CS92" s="1571"/>
      <c r="CT92" s="1571"/>
      <c r="CU92" s="1571"/>
      <c r="CV92" s="1571"/>
      <c r="CW92" s="1571"/>
      <c r="CX92" s="1571"/>
      <c r="CY92" s="1571"/>
      <c r="CZ92" s="1571"/>
      <c r="DA92" s="1571"/>
      <c r="DB92" s="1571"/>
      <c r="DC92" s="1571"/>
      <c r="DD92" s="1571"/>
      <c r="DE92" s="1571"/>
      <c r="DF92" s="1571"/>
      <c r="DG92" s="1571" t="s">
        <v>405</v>
      </c>
      <c r="DH92" s="1571"/>
      <c r="DI92" s="1571"/>
      <c r="DJ92" s="1571"/>
      <c r="DK92" s="1572" t="s">
        <v>405</v>
      </c>
      <c r="DL92" s="1572"/>
      <c r="DM92" s="1572"/>
      <c r="DN92" s="1572"/>
      <c r="DO92" s="1572"/>
      <c r="DP92" s="1572"/>
      <c r="DQ92" s="1572"/>
      <c r="DR92" s="1572"/>
      <c r="DS92" s="1572"/>
      <c r="DT92" s="1572"/>
      <c r="DU92" s="1572"/>
      <c r="DV92" s="1572"/>
      <c r="DW92" s="1572"/>
      <c r="DX92" s="1572"/>
      <c r="DY92" s="1572"/>
      <c r="DZ92" s="1572"/>
      <c r="EA92" s="1572"/>
      <c r="EB92" s="1572"/>
      <c r="EC92" s="1572"/>
      <c r="ED92" s="1572"/>
      <c r="EE92" s="1572"/>
      <c r="EF92" s="1572"/>
      <c r="EG92" s="1572"/>
      <c r="EH92" s="1572"/>
      <c r="EI92" s="1572"/>
      <c r="EJ92" s="1572"/>
      <c r="EK92" s="1572"/>
      <c r="EL92" s="1572"/>
      <c r="EM92" s="1572"/>
      <c r="EN92" s="1572"/>
      <c r="EO92" s="1572"/>
      <c r="EP92" s="1572"/>
      <c r="EQ92" s="1572"/>
      <c r="ER92" s="1572"/>
      <c r="ES92" s="1572"/>
      <c r="ET92" s="1461">
        <v>8</v>
      </c>
      <c r="EU92" s="1575"/>
      <c r="EV92" s="1575"/>
      <c r="EW92" s="1575"/>
      <c r="EX92" s="1575"/>
      <c r="EY92" s="1575"/>
      <c r="EZ92" s="1575"/>
      <c r="FA92" s="1575"/>
      <c r="FB92" s="1575"/>
      <c r="FC92" s="1575"/>
      <c r="FD92" s="1576"/>
      <c r="FE92" s="155"/>
      <c r="FF92" s="155"/>
      <c r="FG92" s="155"/>
      <c r="FH92" s="155"/>
      <c r="FI92" s="155"/>
      <c r="FJ92" s="155"/>
      <c r="FK92" s="155"/>
      <c r="FL92" s="155"/>
      <c r="FM92" s="155"/>
      <c r="FN92" s="155"/>
      <c r="FO92" s="155"/>
      <c r="FP92" s="155"/>
      <c r="FQ92" s="155"/>
      <c r="FR92" s="155"/>
      <c r="FS92" s="155"/>
      <c r="FT92" s="155"/>
      <c r="FU92" s="155"/>
      <c r="FV92" s="155"/>
      <c r="FW92" s="155"/>
      <c r="FX92" s="155"/>
      <c r="FY92" s="155"/>
      <c r="FZ92" s="155"/>
      <c r="GA92" s="155"/>
      <c r="GB92" s="155"/>
      <c r="GC92" s="155"/>
      <c r="GD92" s="155"/>
      <c r="GE92" s="155"/>
      <c r="GF92" s="155"/>
      <c r="GG92" s="155"/>
      <c r="GH92" s="155"/>
      <c r="GI92" s="155"/>
      <c r="GJ92" s="155"/>
      <c r="GK92" s="155"/>
      <c r="GL92" s="155"/>
      <c r="GM92" s="155"/>
    </row>
    <row r="93" spans="1:195" ht="33.75" customHeight="1">
      <c r="A93" s="1479" t="s">
        <v>348</v>
      </c>
      <c r="B93" s="1480"/>
      <c r="C93" s="1480"/>
      <c r="D93" s="1480"/>
      <c r="E93" s="1480"/>
      <c r="F93" s="1480"/>
      <c r="G93" s="1480"/>
      <c r="H93" s="1480"/>
      <c r="I93" s="1480"/>
      <c r="J93" s="1480"/>
      <c r="K93" s="1480"/>
      <c r="L93" s="1480"/>
      <c r="M93" s="1480"/>
      <c r="N93" s="1480"/>
      <c r="O93" s="1480"/>
      <c r="P93" s="1480"/>
      <c r="Q93" s="1480"/>
      <c r="R93" s="1480"/>
      <c r="S93" s="1480"/>
      <c r="T93" s="1480"/>
      <c r="U93" s="1480"/>
      <c r="V93" s="1480"/>
      <c r="W93" s="1480"/>
      <c r="X93" s="1480"/>
      <c r="Y93" s="1480"/>
      <c r="Z93" s="1480"/>
      <c r="AA93" s="1480"/>
      <c r="AB93" s="1480"/>
      <c r="AC93" s="1480"/>
      <c r="AD93" s="1480"/>
      <c r="AE93" s="1481"/>
      <c r="AF93" s="1482" t="s">
        <v>349</v>
      </c>
      <c r="AG93" s="1483"/>
      <c r="AH93" s="1483"/>
      <c r="AI93" s="1483"/>
      <c r="AJ93" s="1483"/>
      <c r="AK93" s="1484"/>
      <c r="AL93" s="1485">
        <f>ET93</f>
        <v>0</v>
      </c>
      <c r="AM93" s="1486"/>
      <c r="AN93" s="1486"/>
      <c r="AO93" s="1486"/>
      <c r="AP93" s="1486"/>
      <c r="AQ93" s="1486"/>
      <c r="AR93" s="1486"/>
      <c r="AS93" s="1486"/>
      <c r="AT93" s="1486"/>
      <c r="AU93" s="1486"/>
      <c r="AV93" s="1567"/>
      <c r="AW93" s="1567"/>
      <c r="AX93" s="1567"/>
      <c r="AY93" s="1567"/>
      <c r="AZ93" s="1567"/>
      <c r="BA93" s="1567"/>
      <c r="BB93" s="1567"/>
      <c r="BC93" s="1567"/>
      <c r="BD93" s="1567"/>
      <c r="BE93" s="1567"/>
      <c r="BF93" s="1567"/>
      <c r="BG93" s="1567"/>
      <c r="BH93" s="1567"/>
      <c r="BI93" s="1567"/>
      <c r="BJ93" s="1567"/>
      <c r="BK93" s="1567"/>
      <c r="BL93" s="1567"/>
      <c r="BM93" s="1567"/>
      <c r="BN93" s="1567"/>
      <c r="BO93" s="1567"/>
      <c r="BP93" s="1567"/>
      <c r="BQ93" s="1567"/>
      <c r="BR93" s="1567"/>
      <c r="BS93" s="1567"/>
      <c r="BT93" s="1567"/>
      <c r="BU93" s="1567"/>
      <c r="BV93" s="1567"/>
      <c r="BW93" s="1567"/>
      <c r="BX93" s="1567"/>
      <c r="BY93" s="1567"/>
      <c r="BZ93" s="1567"/>
      <c r="CA93" s="1567"/>
      <c r="CB93" s="1567"/>
      <c r="CC93" s="1567"/>
      <c r="CD93" s="1567"/>
      <c r="CE93" s="1567"/>
      <c r="CF93" s="1567"/>
      <c r="CG93" s="1567"/>
      <c r="CH93" s="1567"/>
      <c r="CI93" s="1567"/>
      <c r="CJ93" s="1567"/>
      <c r="CK93" s="1577"/>
      <c r="CL93" s="1577"/>
      <c r="CM93" s="1577"/>
      <c r="CN93" s="1577"/>
      <c r="CO93" s="1577"/>
      <c r="CP93" s="1577"/>
      <c r="CQ93" s="1577"/>
      <c r="CR93" s="1577"/>
      <c r="CS93" s="1577"/>
      <c r="CT93" s="1577"/>
      <c r="CU93" s="1577"/>
      <c r="CV93" s="1577"/>
      <c r="CW93" s="1577"/>
      <c r="CX93" s="1577"/>
      <c r="CY93" s="1577"/>
      <c r="CZ93" s="1577"/>
      <c r="DA93" s="1577"/>
      <c r="DB93" s="1577"/>
      <c r="DC93" s="1577"/>
      <c r="DD93" s="1577"/>
      <c r="DE93" s="1577"/>
      <c r="DF93" s="1577"/>
      <c r="DG93" s="1577"/>
      <c r="DH93" s="1577"/>
      <c r="DI93" s="1577"/>
      <c r="DJ93" s="1577"/>
      <c r="DK93" s="1577"/>
      <c r="DL93" s="1577"/>
      <c r="DM93" s="1577"/>
      <c r="DN93" s="1577"/>
      <c r="DO93" s="1577"/>
      <c r="DP93" s="1577"/>
      <c r="DQ93" s="1577"/>
      <c r="DR93" s="1577"/>
      <c r="DS93" s="1577"/>
      <c r="DT93" s="1577"/>
      <c r="DU93" s="1577"/>
      <c r="DV93" s="1577"/>
      <c r="DW93" s="1577"/>
      <c r="DX93" s="1577"/>
      <c r="DY93" s="1577"/>
      <c r="DZ93" s="1577"/>
      <c r="EA93" s="1577"/>
      <c r="EB93" s="1577"/>
      <c r="EC93" s="1577"/>
      <c r="ED93" s="1577"/>
      <c r="EE93" s="1577"/>
      <c r="EF93" s="1577"/>
      <c r="EG93" s="1577"/>
      <c r="EH93" s="1577"/>
      <c r="EI93" s="1577"/>
      <c r="EJ93" s="1577"/>
      <c r="EK93" s="1577"/>
      <c r="EL93" s="1577"/>
      <c r="EM93" s="1577"/>
      <c r="EN93" s="1577"/>
      <c r="EO93" s="1577"/>
      <c r="EP93" s="1577"/>
      <c r="EQ93" s="1577"/>
      <c r="ER93" s="1577"/>
      <c r="ES93" s="1577"/>
      <c r="ET93" s="1485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86"/>
      <c r="EV93" s="1486"/>
      <c r="EW93" s="1486"/>
      <c r="EX93" s="1486"/>
      <c r="EY93" s="1486"/>
      <c r="EZ93" s="1486"/>
      <c r="FA93" s="1486"/>
      <c r="FB93" s="1486"/>
      <c r="FC93" s="1486"/>
      <c r="FD93" s="1490"/>
      <c r="FE93" s="563" t="str">
        <f>'Настройки ТИК'!$C$55</f>
        <v>${code_doc}</v>
      </c>
      <c r="FF93" s="155">
        <v>2</v>
      </c>
      <c r="FG93" s="155" t="str">
        <f>$FF$25</f>
        <v>20--</v>
      </c>
      <c r="FH93" s="155"/>
      <c r="FI93" s="155"/>
      <c r="FJ93" s="155"/>
      <c r="FK93" s="155"/>
      <c r="FL93" s="155"/>
      <c r="FM93" s="155"/>
      <c r="FN93" s="155"/>
      <c r="FO93" s="155"/>
      <c r="FP93" s="155"/>
      <c r="FQ93" s="155"/>
      <c r="FR93" s="155"/>
      <c r="FS93" s="155"/>
      <c r="FT93" s="155"/>
      <c r="FU93" s="155"/>
      <c r="FV93" s="155"/>
      <c r="FW93" s="155"/>
      <c r="FX93" s="155"/>
      <c r="FY93" s="155"/>
      <c r="FZ93" s="155"/>
      <c r="GA93" s="155"/>
      <c r="GB93" s="155"/>
      <c r="GC93" s="155"/>
      <c r="GD93" s="155"/>
      <c r="GE93" s="155"/>
      <c r="GF93" s="155"/>
      <c r="GG93" s="155"/>
      <c r="GH93" s="155"/>
      <c r="GI93" s="155"/>
      <c r="GJ93" s="155"/>
      <c r="GK93" s="155"/>
      <c r="GL93" s="155"/>
      <c r="GM93" s="155"/>
    </row>
    <row r="94" spans="1:195" ht="33.75" customHeight="1">
      <c r="A94" s="1479" t="s">
        <v>350</v>
      </c>
      <c r="B94" s="1480"/>
      <c r="C94" s="1480"/>
      <c r="D94" s="1480"/>
      <c r="E94" s="1480"/>
      <c r="F94" s="1480"/>
      <c r="G94" s="1480"/>
      <c r="H94" s="1480"/>
      <c r="I94" s="1480"/>
      <c r="J94" s="1480"/>
      <c r="K94" s="1480"/>
      <c r="L94" s="1480"/>
      <c r="M94" s="1480"/>
      <c r="N94" s="1480"/>
      <c r="O94" s="1480"/>
      <c r="P94" s="1480"/>
      <c r="Q94" s="1480"/>
      <c r="R94" s="1480"/>
      <c r="S94" s="1480"/>
      <c r="T94" s="1480"/>
      <c r="U94" s="1480"/>
      <c r="V94" s="1480"/>
      <c r="W94" s="1480"/>
      <c r="X94" s="1480"/>
      <c r="Y94" s="1480"/>
      <c r="Z94" s="1480"/>
      <c r="AA94" s="1480"/>
      <c r="AB94" s="1480"/>
      <c r="AC94" s="1480"/>
      <c r="AD94" s="1480"/>
      <c r="AE94" s="1481"/>
      <c r="AF94" s="1491" t="s">
        <v>351</v>
      </c>
      <c r="AG94" s="1492"/>
      <c r="AH94" s="1492"/>
      <c r="AI94" s="1492"/>
      <c r="AJ94" s="1492"/>
      <c r="AK94" s="1493"/>
      <c r="AL94" s="1494">
        <f>ET94</f>
        <v>0</v>
      </c>
      <c r="AM94" s="1495"/>
      <c r="AN94" s="1495"/>
      <c r="AO94" s="1495"/>
      <c r="AP94" s="1495"/>
      <c r="AQ94" s="1495"/>
      <c r="AR94" s="1495"/>
      <c r="AS94" s="1495"/>
      <c r="AT94" s="1495"/>
      <c r="AU94" s="1495"/>
      <c r="AV94" s="1547"/>
      <c r="AW94" s="1547"/>
      <c r="AX94" s="1547"/>
      <c r="AY94" s="1547"/>
      <c r="AZ94" s="1547"/>
      <c r="BA94" s="1547"/>
      <c r="BB94" s="1547"/>
      <c r="BC94" s="1547"/>
      <c r="BD94" s="1547"/>
      <c r="BE94" s="1547"/>
      <c r="BF94" s="1547"/>
      <c r="BG94" s="1547"/>
      <c r="BH94" s="1547"/>
      <c r="BI94" s="1547"/>
      <c r="BJ94" s="1547"/>
      <c r="BK94" s="1547"/>
      <c r="BL94" s="1547"/>
      <c r="BM94" s="1547"/>
      <c r="BN94" s="1547"/>
      <c r="BO94" s="1547"/>
      <c r="BP94" s="1547"/>
      <c r="BQ94" s="1547"/>
      <c r="BR94" s="1547"/>
      <c r="BS94" s="1547"/>
      <c r="BT94" s="1547"/>
      <c r="BU94" s="1547"/>
      <c r="BV94" s="1547"/>
      <c r="BW94" s="1547"/>
      <c r="BX94" s="1547"/>
      <c r="BY94" s="1547"/>
      <c r="BZ94" s="1547"/>
      <c r="CA94" s="1547"/>
      <c r="CB94" s="1547"/>
      <c r="CC94" s="1547"/>
      <c r="CD94" s="1547"/>
      <c r="CE94" s="1547"/>
      <c r="CF94" s="1547"/>
      <c r="CG94" s="1547"/>
      <c r="CH94" s="1547"/>
      <c r="CI94" s="1547"/>
      <c r="CJ94" s="1547"/>
      <c r="CK94" s="1547"/>
      <c r="CL94" s="1547"/>
      <c r="CM94" s="1547"/>
      <c r="CN94" s="1547"/>
      <c r="CO94" s="1547"/>
      <c r="CP94" s="1547"/>
      <c r="CQ94" s="1547"/>
      <c r="CR94" s="1547"/>
      <c r="CS94" s="1547"/>
      <c r="CT94" s="1547"/>
      <c r="CU94" s="1547"/>
      <c r="CV94" s="1547"/>
      <c r="CW94" s="1547"/>
      <c r="CX94" s="1547"/>
      <c r="CY94" s="1547"/>
      <c r="CZ94" s="1547"/>
      <c r="DA94" s="1547"/>
      <c r="DB94" s="1547"/>
      <c r="DC94" s="1547"/>
      <c r="DD94" s="1547"/>
      <c r="DE94" s="1547"/>
      <c r="DF94" s="1547"/>
      <c r="DG94" s="1547"/>
      <c r="DH94" s="1547"/>
      <c r="DI94" s="1547"/>
      <c r="DJ94" s="1547"/>
      <c r="DK94" s="1547"/>
      <c r="DL94" s="1547"/>
      <c r="DM94" s="1547"/>
      <c r="DN94" s="1547"/>
      <c r="DO94" s="1547"/>
      <c r="DP94" s="1547"/>
      <c r="DQ94" s="1547"/>
      <c r="DR94" s="1547"/>
      <c r="DS94" s="1547"/>
      <c r="DT94" s="1547"/>
      <c r="DU94" s="1547"/>
      <c r="DV94" s="1547"/>
      <c r="DW94" s="1547"/>
      <c r="DX94" s="1547"/>
      <c r="DY94" s="1547"/>
      <c r="DZ94" s="1547"/>
      <c r="EA94" s="1547"/>
      <c r="EB94" s="1547"/>
      <c r="EC94" s="1547"/>
      <c r="ED94" s="1547"/>
      <c r="EE94" s="1547"/>
      <c r="EF94" s="1547"/>
      <c r="EG94" s="1547"/>
      <c r="EH94" s="1547"/>
      <c r="EI94" s="1547"/>
      <c r="EJ94" s="1547"/>
      <c r="EK94" s="1547"/>
      <c r="EL94" s="1547"/>
      <c r="EM94" s="1547"/>
      <c r="EN94" s="1547"/>
      <c r="EO94" s="1547"/>
      <c r="EP94" s="1547"/>
      <c r="EQ94" s="1547"/>
      <c r="ER94" s="1547"/>
      <c r="ES94" s="1547"/>
      <c r="ET94" s="149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95"/>
      <c r="EV94" s="1495"/>
      <c r="EW94" s="1495"/>
      <c r="EX94" s="1495"/>
      <c r="EY94" s="1495"/>
      <c r="EZ94" s="1495"/>
      <c r="FA94" s="1495"/>
      <c r="FB94" s="1495"/>
      <c r="FC94" s="1495"/>
      <c r="FD94" s="1514"/>
      <c r="FE94" s="563" t="str">
        <f>'Настройки ТИК'!$C$55</f>
        <v>${code_doc}</v>
      </c>
      <c r="FF94" s="155">
        <v>2</v>
      </c>
      <c r="FG94" s="155" t="str">
        <f>$FF$25</f>
        <v>20--</v>
      </c>
      <c r="FH94" s="155"/>
      <c r="FI94" s="155"/>
      <c r="FJ94" s="155"/>
      <c r="FK94" s="155"/>
      <c r="FL94" s="155"/>
      <c r="FM94" s="155"/>
      <c r="FN94" s="155"/>
      <c r="FO94" s="155"/>
      <c r="FP94" s="155"/>
      <c r="FQ94" s="155"/>
      <c r="FR94" s="155"/>
      <c r="FS94" s="155"/>
      <c r="FT94" s="155"/>
      <c r="FU94" s="155"/>
      <c r="FV94" s="155"/>
      <c r="FW94" s="155"/>
      <c r="FX94" s="155"/>
      <c r="FY94" s="155"/>
      <c r="FZ94" s="155"/>
      <c r="GA94" s="155"/>
      <c r="GB94" s="155"/>
      <c r="GC94" s="155"/>
      <c r="GD94" s="155"/>
      <c r="GE94" s="155"/>
      <c r="GF94" s="155"/>
      <c r="GG94" s="155"/>
      <c r="GH94" s="155"/>
      <c r="GI94" s="155"/>
      <c r="GJ94" s="155"/>
      <c r="GK94" s="155"/>
      <c r="GL94" s="155"/>
      <c r="GM94" s="155"/>
    </row>
    <row r="95" spans="1:195" ht="33.75" customHeight="1">
      <c r="A95" s="1479" t="s">
        <v>352</v>
      </c>
      <c r="B95" s="1480"/>
      <c r="C95" s="1480"/>
      <c r="D95" s="1480"/>
      <c r="E95" s="1480"/>
      <c r="F95" s="1480"/>
      <c r="G95" s="1480"/>
      <c r="H95" s="1480"/>
      <c r="I95" s="1480"/>
      <c r="J95" s="1480"/>
      <c r="K95" s="1480"/>
      <c r="L95" s="1480"/>
      <c r="M95" s="1480"/>
      <c r="N95" s="1480"/>
      <c r="O95" s="1480"/>
      <c r="P95" s="1480"/>
      <c r="Q95" s="1480"/>
      <c r="R95" s="1480"/>
      <c r="S95" s="1480"/>
      <c r="T95" s="1480"/>
      <c r="U95" s="1480"/>
      <c r="V95" s="1480"/>
      <c r="W95" s="1480"/>
      <c r="X95" s="1480"/>
      <c r="Y95" s="1480"/>
      <c r="Z95" s="1480"/>
      <c r="AA95" s="1480"/>
      <c r="AB95" s="1480"/>
      <c r="AC95" s="1480"/>
      <c r="AD95" s="1480"/>
      <c r="AE95" s="1481"/>
      <c r="AF95" s="1491" t="s">
        <v>353</v>
      </c>
      <c r="AG95" s="1492"/>
      <c r="AH95" s="1492"/>
      <c r="AI95" s="1492"/>
      <c r="AJ95" s="1492"/>
      <c r="AK95" s="1493"/>
      <c r="AL95" s="1360"/>
      <c r="AM95" s="1361"/>
      <c r="AN95" s="1361"/>
      <c r="AO95" s="1361"/>
      <c r="AP95" s="1361"/>
      <c r="AQ95" s="1361"/>
      <c r="AR95" s="1361"/>
      <c r="AS95" s="1361"/>
      <c r="AT95" s="1361"/>
      <c r="AU95" s="1362"/>
      <c r="AV95" s="1547"/>
      <c r="AW95" s="1547"/>
      <c r="AX95" s="1547"/>
      <c r="AY95" s="1547"/>
      <c r="AZ95" s="1547"/>
      <c r="BA95" s="1547"/>
      <c r="BB95" s="1547"/>
      <c r="BC95" s="1547"/>
      <c r="BD95" s="1547"/>
      <c r="BE95" s="1547"/>
      <c r="BF95" s="1547"/>
      <c r="BG95" s="1547"/>
      <c r="BH95" s="1547"/>
      <c r="BI95" s="1547"/>
      <c r="BJ95" s="1547"/>
      <c r="BK95" s="1547"/>
      <c r="BL95" s="1547"/>
      <c r="BM95" s="1547"/>
      <c r="BN95" s="1547"/>
      <c r="BO95" s="1547"/>
      <c r="BP95" s="1547"/>
      <c r="BQ95" s="1547"/>
      <c r="BR95" s="1547"/>
      <c r="BS95" s="1547"/>
      <c r="BT95" s="1547"/>
      <c r="BU95" s="1547"/>
      <c r="BV95" s="1547"/>
      <c r="BW95" s="1547"/>
      <c r="BX95" s="1547"/>
      <c r="BY95" s="1547"/>
      <c r="BZ95" s="1547"/>
      <c r="CA95" s="1547"/>
      <c r="CB95" s="1547"/>
      <c r="CC95" s="1547"/>
      <c r="CD95" s="1547"/>
      <c r="CE95" s="1547"/>
      <c r="CF95" s="1547"/>
      <c r="CG95" s="1547"/>
      <c r="CH95" s="1547"/>
      <c r="CI95" s="1547"/>
      <c r="CJ95" s="1547"/>
      <c r="CK95" s="1547"/>
      <c r="CL95" s="1547"/>
      <c r="CM95" s="1547"/>
      <c r="CN95" s="1547"/>
      <c r="CO95" s="1547"/>
      <c r="CP95" s="1547"/>
      <c r="CQ95" s="1547"/>
      <c r="CR95" s="1547"/>
      <c r="CS95" s="1547"/>
      <c r="CT95" s="1547"/>
      <c r="CU95" s="1547"/>
      <c r="CV95" s="1547"/>
      <c r="CW95" s="1547"/>
      <c r="CX95" s="1547"/>
      <c r="CY95" s="1547"/>
      <c r="CZ95" s="1547"/>
      <c r="DA95" s="1547"/>
      <c r="DB95" s="1547"/>
      <c r="DC95" s="1547"/>
      <c r="DD95" s="1547"/>
      <c r="DE95" s="1547"/>
      <c r="DF95" s="1547"/>
      <c r="DG95" s="1547"/>
      <c r="DH95" s="1547"/>
      <c r="DI95" s="1547"/>
      <c r="DJ95" s="1547"/>
      <c r="DK95" s="1547"/>
      <c r="DL95" s="1547"/>
      <c r="DM95" s="1547"/>
      <c r="DN95" s="1547"/>
      <c r="DO95" s="1547"/>
      <c r="DP95" s="1547"/>
      <c r="DQ95" s="1547"/>
      <c r="DR95" s="1547"/>
      <c r="DS95" s="1547"/>
      <c r="DT95" s="1547"/>
      <c r="DU95" s="1547"/>
      <c r="DV95" s="1547"/>
      <c r="DW95" s="1547"/>
      <c r="DX95" s="1547"/>
      <c r="DY95" s="1547"/>
      <c r="DZ95" s="1547"/>
      <c r="EA95" s="1547"/>
      <c r="EB95" s="1547"/>
      <c r="EC95" s="1547"/>
      <c r="ED95" s="1547"/>
      <c r="EE95" s="1547"/>
      <c r="EF95" s="1547"/>
      <c r="EG95" s="1547"/>
      <c r="EH95" s="1547"/>
      <c r="EI95" s="1547"/>
      <c r="EJ95" s="1547"/>
      <c r="EK95" s="1547"/>
      <c r="EL95" s="1547"/>
      <c r="EM95" s="1547"/>
      <c r="EN95" s="1547"/>
      <c r="EO95" s="1547"/>
      <c r="EP95" s="1547"/>
      <c r="EQ95" s="1547"/>
      <c r="ER95" s="1547"/>
      <c r="ES95" s="1547"/>
      <c r="ET95" s="1360"/>
      <c r="EU95" s="1361"/>
      <c r="EV95" s="1361"/>
      <c r="EW95" s="1361"/>
      <c r="EX95" s="1361"/>
      <c r="EY95" s="1361"/>
      <c r="EZ95" s="1361"/>
      <c r="FA95" s="1361"/>
      <c r="FB95" s="1361"/>
      <c r="FC95" s="1361"/>
      <c r="FD95" s="1496"/>
      <c r="FE95" s="155"/>
      <c r="FF95" s="155"/>
      <c r="FG95" s="155"/>
      <c r="FH95" s="155"/>
      <c r="FI95" s="155"/>
      <c r="FJ95" s="155"/>
      <c r="FK95" s="155"/>
      <c r="FL95" s="155"/>
      <c r="FM95" s="155"/>
      <c r="FN95" s="155"/>
      <c r="FO95" s="155"/>
      <c r="FP95" s="155"/>
      <c r="FQ95" s="155"/>
      <c r="FR95" s="155"/>
      <c r="FS95" s="155"/>
      <c r="FT95" s="155"/>
      <c r="FU95" s="155"/>
      <c r="FV95" s="155"/>
      <c r="FW95" s="155"/>
      <c r="FX95" s="155"/>
      <c r="FY95" s="155"/>
      <c r="FZ95" s="155"/>
      <c r="GA95" s="155"/>
      <c r="GB95" s="155"/>
      <c r="GC95" s="155"/>
      <c r="GD95" s="155"/>
      <c r="GE95" s="155"/>
      <c r="GF95" s="155"/>
      <c r="GG95" s="155"/>
      <c r="GH95" s="155"/>
      <c r="GI95" s="155"/>
      <c r="GJ95" s="155"/>
      <c r="GK95" s="155"/>
      <c r="GL95" s="155"/>
      <c r="GM95" s="155"/>
    </row>
    <row r="96" spans="1:195" ht="50.25" customHeight="1">
      <c r="A96" s="1479" t="s">
        <v>354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  <c r="L96" s="1480"/>
      <c r="M96" s="1480"/>
      <c r="N96" s="1480"/>
      <c r="O96" s="1480"/>
      <c r="P96" s="1480"/>
      <c r="Q96" s="1480"/>
      <c r="R96" s="1480"/>
      <c r="S96" s="1480"/>
      <c r="T96" s="1480"/>
      <c r="U96" s="1480"/>
      <c r="V96" s="1480"/>
      <c r="W96" s="1480"/>
      <c r="X96" s="1480"/>
      <c r="Y96" s="1480"/>
      <c r="Z96" s="1480"/>
      <c r="AA96" s="1480"/>
      <c r="AB96" s="1480"/>
      <c r="AC96" s="1480"/>
      <c r="AD96" s="1480"/>
      <c r="AE96" s="1481"/>
      <c r="AF96" s="1491" t="s">
        <v>355</v>
      </c>
      <c r="AG96" s="1492"/>
      <c r="AH96" s="1492"/>
      <c r="AI96" s="1492"/>
      <c r="AJ96" s="1492"/>
      <c r="AK96" s="1493"/>
      <c r="AL96" s="1494">
        <f>ET96</f>
        <v>0</v>
      </c>
      <c r="AM96" s="1495"/>
      <c r="AN96" s="1495"/>
      <c r="AO96" s="1495"/>
      <c r="AP96" s="1495"/>
      <c r="AQ96" s="1495"/>
      <c r="AR96" s="1495"/>
      <c r="AS96" s="1495"/>
      <c r="AT96" s="1495"/>
      <c r="AU96" s="1495"/>
      <c r="AV96" s="1547"/>
      <c r="AW96" s="1547"/>
      <c r="AX96" s="1547"/>
      <c r="AY96" s="1547"/>
      <c r="AZ96" s="1547"/>
      <c r="BA96" s="1547"/>
      <c r="BB96" s="1547"/>
      <c r="BC96" s="1547"/>
      <c r="BD96" s="1547"/>
      <c r="BE96" s="1547"/>
      <c r="BF96" s="1547"/>
      <c r="BG96" s="1547"/>
      <c r="BH96" s="1547"/>
      <c r="BI96" s="1547"/>
      <c r="BJ96" s="1547"/>
      <c r="BK96" s="1547"/>
      <c r="BL96" s="1547"/>
      <c r="BM96" s="1547"/>
      <c r="BN96" s="1547"/>
      <c r="BO96" s="1547"/>
      <c r="BP96" s="1547"/>
      <c r="BQ96" s="1547"/>
      <c r="BR96" s="1547"/>
      <c r="BS96" s="1547"/>
      <c r="BT96" s="1547"/>
      <c r="BU96" s="1547"/>
      <c r="BV96" s="1547"/>
      <c r="BW96" s="1547"/>
      <c r="BX96" s="1547"/>
      <c r="BY96" s="1547"/>
      <c r="BZ96" s="1547"/>
      <c r="CA96" s="1547"/>
      <c r="CB96" s="1547"/>
      <c r="CC96" s="1547"/>
      <c r="CD96" s="1547"/>
      <c r="CE96" s="1547"/>
      <c r="CF96" s="1547"/>
      <c r="CG96" s="1547"/>
      <c r="CH96" s="1547"/>
      <c r="CI96" s="1547"/>
      <c r="CJ96" s="1547"/>
      <c r="CK96" s="1547"/>
      <c r="CL96" s="1547"/>
      <c r="CM96" s="1547"/>
      <c r="CN96" s="1547"/>
      <c r="CO96" s="1547"/>
      <c r="CP96" s="1547"/>
      <c r="CQ96" s="1547"/>
      <c r="CR96" s="1547"/>
      <c r="CS96" s="1547"/>
      <c r="CT96" s="1547"/>
      <c r="CU96" s="1547"/>
      <c r="CV96" s="1547"/>
      <c r="CW96" s="1547"/>
      <c r="CX96" s="1547"/>
      <c r="CY96" s="1547"/>
      <c r="CZ96" s="1547"/>
      <c r="DA96" s="1547"/>
      <c r="DB96" s="1547"/>
      <c r="DC96" s="1547"/>
      <c r="DD96" s="1547"/>
      <c r="DE96" s="1547"/>
      <c r="DF96" s="1547"/>
      <c r="DG96" s="1547"/>
      <c r="DH96" s="1547"/>
      <c r="DI96" s="1547"/>
      <c r="DJ96" s="1547"/>
      <c r="DK96" s="1547"/>
      <c r="DL96" s="1547"/>
      <c r="DM96" s="1547"/>
      <c r="DN96" s="1547"/>
      <c r="DO96" s="1547"/>
      <c r="DP96" s="1547"/>
      <c r="DQ96" s="1547"/>
      <c r="DR96" s="1547"/>
      <c r="DS96" s="1547"/>
      <c r="DT96" s="1547"/>
      <c r="DU96" s="1547"/>
      <c r="DV96" s="1547"/>
      <c r="DW96" s="1547"/>
      <c r="DX96" s="1547"/>
      <c r="DY96" s="1547"/>
      <c r="DZ96" s="1547"/>
      <c r="EA96" s="1547"/>
      <c r="EB96" s="1547"/>
      <c r="EC96" s="1547"/>
      <c r="ED96" s="1547"/>
      <c r="EE96" s="1547"/>
      <c r="EF96" s="1547"/>
      <c r="EG96" s="1547"/>
      <c r="EH96" s="1547"/>
      <c r="EI96" s="1547"/>
      <c r="EJ96" s="1547"/>
      <c r="EK96" s="1547"/>
      <c r="EL96" s="1547"/>
      <c r="EM96" s="1547"/>
      <c r="EN96" s="1547"/>
      <c r="EO96" s="1547"/>
      <c r="EP96" s="1547"/>
      <c r="EQ96" s="1547"/>
      <c r="ER96" s="1547"/>
      <c r="ES96" s="1547"/>
      <c r="ET96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95"/>
      <c r="EV96" s="1495"/>
      <c r="EW96" s="1495"/>
      <c r="EX96" s="1495"/>
      <c r="EY96" s="1495"/>
      <c r="EZ96" s="1495"/>
      <c r="FA96" s="1495"/>
      <c r="FB96" s="1495"/>
      <c r="FC96" s="1495"/>
      <c r="FD96" s="1514"/>
      <c r="FE96" s="563" t="str">
        <f>'Настройки ТИК'!$C$55</f>
        <v>${code_doc}</v>
      </c>
      <c r="FF96" s="155">
        <v>2</v>
      </c>
      <c r="FG96" s="155" t="str">
        <f>$FF$25</f>
        <v>20--</v>
      </c>
      <c r="FH96" s="155"/>
      <c r="FI96" s="155"/>
      <c r="FJ96" s="155"/>
      <c r="FK96" s="155"/>
      <c r="FL96" s="155"/>
      <c r="FM96" s="155"/>
      <c r="FN96" s="155"/>
      <c r="FO96" s="155"/>
      <c r="FP96" s="155"/>
      <c r="FQ96" s="155"/>
      <c r="FR96" s="155"/>
      <c r="FS96" s="155"/>
      <c r="FT96" s="155"/>
      <c r="FU96" s="155"/>
      <c r="FV96" s="155"/>
      <c r="FW96" s="155"/>
      <c r="FX96" s="155"/>
      <c r="FY96" s="155"/>
      <c r="FZ96" s="155"/>
      <c r="GA96" s="155"/>
      <c r="GB96" s="155"/>
      <c r="GC96" s="155"/>
      <c r="GD96" s="155"/>
      <c r="GE96" s="155"/>
      <c r="GF96" s="155"/>
      <c r="GG96" s="155"/>
      <c r="GH96" s="155"/>
      <c r="GI96" s="155"/>
      <c r="GJ96" s="155"/>
      <c r="GK96" s="155"/>
      <c r="GL96" s="155"/>
      <c r="GM96" s="155"/>
    </row>
    <row r="97" spans="1:195" ht="36" customHeight="1">
      <c r="A97" s="1479" t="s">
        <v>1170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  <c r="L97" s="1480"/>
      <c r="M97" s="1480"/>
      <c r="N97" s="1480"/>
      <c r="O97" s="1480"/>
      <c r="P97" s="1480"/>
      <c r="Q97" s="1480"/>
      <c r="R97" s="1480"/>
      <c r="S97" s="1480"/>
      <c r="T97" s="1480"/>
      <c r="U97" s="1480"/>
      <c r="V97" s="1480"/>
      <c r="W97" s="1480"/>
      <c r="X97" s="1480"/>
      <c r="Y97" s="1480"/>
      <c r="Z97" s="1480"/>
      <c r="AA97" s="1480"/>
      <c r="AB97" s="1480"/>
      <c r="AC97" s="1480"/>
      <c r="AD97" s="1480"/>
      <c r="AE97" s="1481"/>
      <c r="AF97" s="1474" t="s">
        <v>356</v>
      </c>
      <c r="AG97" s="1475"/>
      <c r="AH97" s="1475"/>
      <c r="AI97" s="1475"/>
      <c r="AJ97" s="1475"/>
      <c r="AK97" s="1476"/>
      <c r="AL97" s="1477">
        <f>ET97</f>
        <v>0</v>
      </c>
      <c r="AM97" s="1573"/>
      <c r="AN97" s="1573"/>
      <c r="AO97" s="1573"/>
      <c r="AP97" s="1573"/>
      <c r="AQ97" s="1573"/>
      <c r="AR97" s="1573"/>
      <c r="AS97" s="1573"/>
      <c r="AT97" s="1573"/>
      <c r="AU97" s="1574"/>
      <c r="AV97" s="1416"/>
      <c r="AW97" s="1417"/>
      <c r="AX97" s="1417"/>
      <c r="AY97" s="1417"/>
      <c r="AZ97" s="1417"/>
      <c r="BA97" s="1417"/>
      <c r="BB97" s="1417"/>
      <c r="BC97" s="1417"/>
      <c r="BD97" s="1417"/>
      <c r="BE97" s="1417"/>
      <c r="BF97" s="1417"/>
      <c r="BG97" s="1417"/>
      <c r="BH97" s="1417"/>
      <c r="BI97" s="1417"/>
      <c r="BJ97" s="1417"/>
      <c r="BK97" s="1417"/>
      <c r="BL97" s="1417"/>
      <c r="BM97" s="1417"/>
      <c r="BN97" s="1417"/>
      <c r="BO97" s="1417"/>
      <c r="BP97" s="1417"/>
      <c r="BQ97" s="1418"/>
      <c r="BR97" s="1416"/>
      <c r="BS97" s="1417"/>
      <c r="BT97" s="1417"/>
      <c r="BU97" s="1417"/>
      <c r="BV97" s="1417"/>
      <c r="BW97" s="1417"/>
      <c r="BX97" s="1417"/>
      <c r="BY97" s="1417"/>
      <c r="BZ97" s="1417"/>
      <c r="CA97" s="1417"/>
      <c r="CB97" s="1417"/>
      <c r="CC97" s="1417"/>
      <c r="CD97" s="1417"/>
      <c r="CE97" s="1417"/>
      <c r="CF97" s="1417"/>
      <c r="CG97" s="1417"/>
      <c r="CH97" s="1417"/>
      <c r="CI97" s="1417"/>
      <c r="CJ97" s="1418"/>
      <c r="CK97" s="1547"/>
      <c r="CL97" s="1547"/>
      <c r="CM97" s="1547"/>
      <c r="CN97" s="1547"/>
      <c r="CO97" s="1547"/>
      <c r="CP97" s="1547"/>
      <c r="CQ97" s="1547"/>
      <c r="CR97" s="1547"/>
      <c r="CS97" s="1547"/>
      <c r="CT97" s="1547"/>
      <c r="CU97" s="1547"/>
      <c r="CV97" s="1547"/>
      <c r="CW97" s="1547"/>
      <c r="CX97" s="1547"/>
      <c r="CY97" s="1547"/>
      <c r="CZ97" s="1547"/>
      <c r="DA97" s="1547"/>
      <c r="DB97" s="1547"/>
      <c r="DC97" s="1547"/>
      <c r="DD97" s="1547"/>
      <c r="DE97" s="1547"/>
      <c r="DF97" s="1547"/>
      <c r="DG97" s="1547"/>
      <c r="DH97" s="1547"/>
      <c r="DI97" s="1547"/>
      <c r="DJ97" s="1547"/>
      <c r="DK97" s="1547"/>
      <c r="DL97" s="1547"/>
      <c r="DM97" s="1547"/>
      <c r="DN97" s="1547"/>
      <c r="DO97" s="1547"/>
      <c r="DP97" s="1547"/>
      <c r="DQ97" s="1547"/>
      <c r="DR97" s="1547"/>
      <c r="DS97" s="1547"/>
      <c r="DT97" s="1547"/>
      <c r="DU97" s="1547"/>
      <c r="DV97" s="1547"/>
      <c r="DW97" s="1547"/>
      <c r="DX97" s="1547"/>
      <c r="DY97" s="1547"/>
      <c r="DZ97" s="1547"/>
      <c r="EA97" s="1547"/>
      <c r="EB97" s="1547"/>
      <c r="EC97" s="1547"/>
      <c r="ED97" s="1547"/>
      <c r="EE97" s="1547"/>
      <c r="EF97" s="1547"/>
      <c r="EG97" s="1547"/>
      <c r="EH97" s="1547"/>
      <c r="EI97" s="1547"/>
      <c r="EJ97" s="1547"/>
      <c r="EK97" s="1547"/>
      <c r="EL97" s="1547"/>
      <c r="EM97" s="1547"/>
      <c r="EN97" s="1547"/>
      <c r="EO97" s="1547"/>
      <c r="EP97" s="1547"/>
      <c r="EQ97" s="1547"/>
      <c r="ER97" s="1547"/>
      <c r="ES97" s="1547"/>
      <c r="ET97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95"/>
      <c r="EV97" s="1495"/>
      <c r="EW97" s="1495"/>
      <c r="EX97" s="1495"/>
      <c r="EY97" s="1495"/>
      <c r="EZ97" s="1495"/>
      <c r="FA97" s="1495"/>
      <c r="FB97" s="1495"/>
      <c r="FC97" s="1495"/>
      <c r="FD97" s="1514"/>
      <c r="FE97" s="563" t="str">
        <f>'Настройки ТИК'!$C$55</f>
        <v>${code_doc}</v>
      </c>
      <c r="FF97" s="155">
        <v>2</v>
      </c>
      <c r="FG97" s="155" t="str">
        <f>$FF$25</f>
        <v>20--</v>
      </c>
      <c r="FH97" s="155"/>
      <c r="FI97" s="155"/>
      <c r="FJ97" s="155"/>
      <c r="FK97" s="155"/>
      <c r="FL97" s="155"/>
      <c r="FM97" s="155"/>
      <c r="FN97" s="155"/>
      <c r="FO97" s="155"/>
      <c r="FP97" s="155"/>
      <c r="FQ97" s="155"/>
      <c r="FR97" s="155"/>
      <c r="FS97" s="155"/>
      <c r="FT97" s="155"/>
      <c r="FU97" s="155"/>
      <c r="FV97" s="155"/>
      <c r="FW97" s="155"/>
      <c r="FX97" s="155"/>
      <c r="FY97" s="155"/>
      <c r="FZ97" s="155"/>
      <c r="GA97" s="155"/>
      <c r="GB97" s="155"/>
      <c r="GC97" s="155"/>
      <c r="GD97" s="155"/>
      <c r="GE97" s="155"/>
      <c r="GF97" s="155"/>
      <c r="GG97" s="155"/>
      <c r="GH97" s="155"/>
      <c r="GI97" s="155"/>
      <c r="GJ97" s="155"/>
      <c r="GK97" s="155"/>
      <c r="GL97" s="155"/>
      <c r="GM97" s="155"/>
    </row>
    <row r="98" spans="1:195" ht="33.75" customHeight="1">
      <c r="A98" s="1479" t="s">
        <v>264</v>
      </c>
      <c r="B98" s="1480"/>
      <c r="C98" s="1480"/>
      <c r="D98" s="1480"/>
      <c r="E98" s="1480"/>
      <c r="F98" s="1480"/>
      <c r="G98" s="1480"/>
      <c r="H98" s="1480"/>
      <c r="I98" s="1480"/>
      <c r="J98" s="1480"/>
      <c r="K98" s="1480"/>
      <c r="L98" s="1480"/>
      <c r="M98" s="1480"/>
      <c r="N98" s="1480"/>
      <c r="O98" s="1480"/>
      <c r="P98" s="1480"/>
      <c r="Q98" s="1480"/>
      <c r="R98" s="1480"/>
      <c r="S98" s="1480"/>
      <c r="T98" s="1480"/>
      <c r="U98" s="1480"/>
      <c r="V98" s="1480"/>
      <c r="W98" s="1480"/>
      <c r="X98" s="1480"/>
      <c r="Y98" s="1480"/>
      <c r="Z98" s="1480"/>
      <c r="AA98" s="1480"/>
      <c r="AB98" s="1480"/>
      <c r="AC98" s="1480"/>
      <c r="AD98" s="1480"/>
      <c r="AE98" s="1481"/>
      <c r="AF98" s="1491" t="s">
        <v>357</v>
      </c>
      <c r="AG98" s="1492"/>
      <c r="AH98" s="1492"/>
      <c r="AI98" s="1492"/>
      <c r="AJ98" s="1492"/>
      <c r="AK98" s="1493"/>
      <c r="AL98" s="1494">
        <f>ET98</f>
        <v>0</v>
      </c>
      <c r="AM98" s="1495"/>
      <c r="AN98" s="1495"/>
      <c r="AO98" s="1495"/>
      <c r="AP98" s="1495"/>
      <c r="AQ98" s="1495"/>
      <c r="AR98" s="1495"/>
      <c r="AS98" s="1495"/>
      <c r="AT98" s="1495"/>
      <c r="AU98" s="1495"/>
      <c r="AV98" s="1547"/>
      <c r="AW98" s="1547"/>
      <c r="AX98" s="1547"/>
      <c r="AY98" s="1547"/>
      <c r="AZ98" s="1547"/>
      <c r="BA98" s="1547"/>
      <c r="BB98" s="1547"/>
      <c r="BC98" s="1547"/>
      <c r="BD98" s="1547"/>
      <c r="BE98" s="1547"/>
      <c r="BF98" s="1547"/>
      <c r="BG98" s="1547"/>
      <c r="BH98" s="1547"/>
      <c r="BI98" s="1547"/>
      <c r="BJ98" s="1547"/>
      <c r="BK98" s="1547"/>
      <c r="BL98" s="1547"/>
      <c r="BM98" s="1547"/>
      <c r="BN98" s="1547"/>
      <c r="BO98" s="1547"/>
      <c r="BP98" s="1547"/>
      <c r="BQ98" s="1547"/>
      <c r="BR98" s="1547"/>
      <c r="BS98" s="1547"/>
      <c r="BT98" s="1547"/>
      <c r="BU98" s="1547"/>
      <c r="BV98" s="1547"/>
      <c r="BW98" s="1547"/>
      <c r="BX98" s="1547"/>
      <c r="BY98" s="1547"/>
      <c r="BZ98" s="1547"/>
      <c r="CA98" s="1547"/>
      <c r="CB98" s="1547"/>
      <c r="CC98" s="1547"/>
      <c r="CD98" s="1547"/>
      <c r="CE98" s="1547"/>
      <c r="CF98" s="1547"/>
      <c r="CG98" s="1547"/>
      <c r="CH98" s="1547"/>
      <c r="CI98" s="1547"/>
      <c r="CJ98" s="1547"/>
      <c r="CK98" s="1547"/>
      <c r="CL98" s="1547"/>
      <c r="CM98" s="1547"/>
      <c r="CN98" s="1547"/>
      <c r="CO98" s="1547"/>
      <c r="CP98" s="1547"/>
      <c r="CQ98" s="1547"/>
      <c r="CR98" s="1547"/>
      <c r="CS98" s="1547"/>
      <c r="CT98" s="1547"/>
      <c r="CU98" s="1547"/>
      <c r="CV98" s="1547"/>
      <c r="CW98" s="1547"/>
      <c r="CX98" s="1547"/>
      <c r="CY98" s="1547"/>
      <c r="CZ98" s="1547"/>
      <c r="DA98" s="1547"/>
      <c r="DB98" s="1547"/>
      <c r="DC98" s="1547"/>
      <c r="DD98" s="1547"/>
      <c r="DE98" s="1547"/>
      <c r="DF98" s="1547"/>
      <c r="DG98" s="1547"/>
      <c r="DH98" s="1547"/>
      <c r="DI98" s="1547"/>
      <c r="DJ98" s="1547"/>
      <c r="DK98" s="1547"/>
      <c r="DL98" s="1547"/>
      <c r="DM98" s="1547"/>
      <c r="DN98" s="1547"/>
      <c r="DO98" s="1547"/>
      <c r="DP98" s="1547"/>
      <c r="DQ98" s="1547"/>
      <c r="DR98" s="1547"/>
      <c r="DS98" s="1547"/>
      <c r="DT98" s="1547"/>
      <c r="DU98" s="1547"/>
      <c r="DV98" s="1547"/>
      <c r="DW98" s="1547"/>
      <c r="DX98" s="1547"/>
      <c r="DY98" s="1547"/>
      <c r="DZ98" s="1547"/>
      <c r="EA98" s="1547"/>
      <c r="EB98" s="1547"/>
      <c r="EC98" s="1547"/>
      <c r="ED98" s="1547"/>
      <c r="EE98" s="1547"/>
      <c r="EF98" s="1547"/>
      <c r="EG98" s="1547"/>
      <c r="EH98" s="1547"/>
      <c r="EI98" s="1547"/>
      <c r="EJ98" s="1547"/>
      <c r="EK98" s="1547"/>
      <c r="EL98" s="1547"/>
      <c r="EM98" s="1547"/>
      <c r="EN98" s="1547"/>
      <c r="EO98" s="1547"/>
      <c r="EP98" s="1547"/>
      <c r="EQ98" s="1547"/>
      <c r="ER98" s="1547"/>
      <c r="ES98" s="1547"/>
      <c r="ET98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95"/>
      <c r="EV98" s="1495"/>
      <c r="EW98" s="1495"/>
      <c r="EX98" s="1495"/>
      <c r="EY98" s="1495"/>
      <c r="EZ98" s="1495"/>
      <c r="FA98" s="1495"/>
      <c r="FB98" s="1495"/>
      <c r="FC98" s="1495"/>
      <c r="FD98" s="1514"/>
      <c r="FE98" s="563" t="str">
        <f>'Настройки ТИК'!$C$55</f>
        <v>${code_doc}</v>
      </c>
      <c r="FF98" s="155">
        <v>2</v>
      </c>
      <c r="FG98" s="155" t="str">
        <f>$FF$25</f>
        <v>20--</v>
      </c>
      <c r="FH98" s="155"/>
      <c r="FI98" s="155"/>
      <c r="FJ98" s="155"/>
      <c r="FK98" s="155"/>
      <c r="FL98" s="155"/>
      <c r="FM98" s="155"/>
      <c r="FN98" s="155"/>
      <c r="FO98" s="155"/>
      <c r="FP98" s="155"/>
      <c r="FQ98" s="155"/>
      <c r="FR98" s="155"/>
      <c r="FS98" s="155"/>
      <c r="FT98" s="155"/>
      <c r="FU98" s="155"/>
      <c r="FV98" s="155"/>
      <c r="FW98" s="155"/>
      <c r="FX98" s="155"/>
      <c r="FY98" s="155"/>
      <c r="FZ98" s="155"/>
      <c r="GA98" s="155"/>
      <c r="GB98" s="155"/>
      <c r="GC98" s="155"/>
      <c r="GD98" s="155"/>
      <c r="GE98" s="155"/>
      <c r="GF98" s="155"/>
      <c r="GG98" s="155"/>
      <c r="GH98" s="155"/>
      <c r="GI98" s="155"/>
      <c r="GJ98" s="155"/>
      <c r="GK98" s="155"/>
      <c r="GL98" s="155"/>
      <c r="GM98" s="155"/>
    </row>
    <row r="99" spans="1:195" ht="51" customHeight="1">
      <c r="A99" s="1479" t="s">
        <v>480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  <c r="L99" s="1480"/>
      <c r="M99" s="1480"/>
      <c r="N99" s="1480"/>
      <c r="O99" s="1480"/>
      <c r="P99" s="1480"/>
      <c r="Q99" s="1480"/>
      <c r="R99" s="1480"/>
      <c r="S99" s="1480"/>
      <c r="T99" s="1480"/>
      <c r="U99" s="1480"/>
      <c r="V99" s="1480"/>
      <c r="W99" s="1480"/>
      <c r="X99" s="1480"/>
      <c r="Y99" s="1480"/>
      <c r="Z99" s="1480"/>
      <c r="AA99" s="1480"/>
      <c r="AB99" s="1480"/>
      <c r="AC99" s="1480"/>
      <c r="AD99" s="1480"/>
      <c r="AE99" s="1481"/>
      <c r="AF99" s="1491" t="s">
        <v>358</v>
      </c>
      <c r="AG99" s="1492"/>
      <c r="AH99" s="1492"/>
      <c r="AI99" s="1492"/>
      <c r="AJ99" s="1492"/>
      <c r="AK99" s="1493"/>
      <c r="AL99" s="1494">
        <f>ET99</f>
        <v>0</v>
      </c>
      <c r="AM99" s="1495"/>
      <c r="AN99" s="1495"/>
      <c r="AO99" s="1495"/>
      <c r="AP99" s="1495"/>
      <c r="AQ99" s="1495"/>
      <c r="AR99" s="1495"/>
      <c r="AS99" s="1495"/>
      <c r="AT99" s="1495"/>
      <c r="AU99" s="1495"/>
      <c r="AV99" s="1547"/>
      <c r="AW99" s="1547"/>
      <c r="AX99" s="1547"/>
      <c r="AY99" s="1547"/>
      <c r="AZ99" s="1547"/>
      <c r="BA99" s="1547"/>
      <c r="BB99" s="1547"/>
      <c r="BC99" s="1547"/>
      <c r="BD99" s="1547"/>
      <c r="BE99" s="1547"/>
      <c r="BF99" s="1547"/>
      <c r="BG99" s="1547"/>
      <c r="BH99" s="1547"/>
      <c r="BI99" s="1547"/>
      <c r="BJ99" s="1547"/>
      <c r="BK99" s="1547"/>
      <c r="BL99" s="1547"/>
      <c r="BM99" s="1547"/>
      <c r="BN99" s="1547"/>
      <c r="BO99" s="1547"/>
      <c r="BP99" s="1547"/>
      <c r="BQ99" s="1547"/>
      <c r="BR99" s="1547"/>
      <c r="BS99" s="1547"/>
      <c r="BT99" s="1547"/>
      <c r="BU99" s="1547"/>
      <c r="BV99" s="1547"/>
      <c r="BW99" s="1547"/>
      <c r="BX99" s="1547"/>
      <c r="BY99" s="1547"/>
      <c r="BZ99" s="1547"/>
      <c r="CA99" s="1547"/>
      <c r="CB99" s="1547"/>
      <c r="CC99" s="1547"/>
      <c r="CD99" s="1547"/>
      <c r="CE99" s="1547"/>
      <c r="CF99" s="1547"/>
      <c r="CG99" s="1547"/>
      <c r="CH99" s="1547"/>
      <c r="CI99" s="1547"/>
      <c r="CJ99" s="1547"/>
      <c r="CK99" s="1547"/>
      <c r="CL99" s="1547"/>
      <c r="CM99" s="1547"/>
      <c r="CN99" s="1547"/>
      <c r="CO99" s="1547"/>
      <c r="CP99" s="1547"/>
      <c r="CQ99" s="1547"/>
      <c r="CR99" s="1547"/>
      <c r="CS99" s="1547"/>
      <c r="CT99" s="1547"/>
      <c r="CU99" s="1547"/>
      <c r="CV99" s="1547"/>
      <c r="CW99" s="1547"/>
      <c r="CX99" s="1547"/>
      <c r="CY99" s="1547"/>
      <c r="CZ99" s="1547"/>
      <c r="DA99" s="1547"/>
      <c r="DB99" s="1547"/>
      <c r="DC99" s="1547"/>
      <c r="DD99" s="1547"/>
      <c r="DE99" s="1547"/>
      <c r="DF99" s="1547"/>
      <c r="DG99" s="1547"/>
      <c r="DH99" s="1547"/>
      <c r="DI99" s="1547"/>
      <c r="DJ99" s="1547"/>
      <c r="DK99" s="1547"/>
      <c r="DL99" s="1547"/>
      <c r="DM99" s="1547"/>
      <c r="DN99" s="1547"/>
      <c r="DO99" s="1547"/>
      <c r="DP99" s="1547"/>
      <c r="DQ99" s="1547"/>
      <c r="DR99" s="1547"/>
      <c r="DS99" s="1547"/>
      <c r="DT99" s="1547"/>
      <c r="DU99" s="1547"/>
      <c r="DV99" s="1547"/>
      <c r="DW99" s="1547"/>
      <c r="DX99" s="1547"/>
      <c r="DY99" s="1547"/>
      <c r="DZ99" s="1547"/>
      <c r="EA99" s="1547"/>
      <c r="EB99" s="1547"/>
      <c r="EC99" s="1547"/>
      <c r="ED99" s="1547"/>
      <c r="EE99" s="1547"/>
      <c r="EF99" s="1547"/>
      <c r="EG99" s="1547"/>
      <c r="EH99" s="1547"/>
      <c r="EI99" s="1547"/>
      <c r="EJ99" s="1547"/>
      <c r="EK99" s="1547"/>
      <c r="EL99" s="1547"/>
      <c r="EM99" s="1547"/>
      <c r="EN99" s="1547"/>
      <c r="EO99" s="1547"/>
      <c r="EP99" s="1547"/>
      <c r="EQ99" s="1547"/>
      <c r="ER99" s="1547"/>
      <c r="ES99" s="1547"/>
      <c r="ET99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95"/>
      <c r="EV99" s="1495"/>
      <c r="EW99" s="1495"/>
      <c r="EX99" s="1495"/>
      <c r="EY99" s="1495"/>
      <c r="EZ99" s="1495"/>
      <c r="FA99" s="1495"/>
      <c r="FB99" s="1495"/>
      <c r="FC99" s="1495"/>
      <c r="FD99" s="1514"/>
      <c r="FE99" s="563" t="str">
        <f>'Настройки ТИК'!$C$55</f>
        <v>${code_doc}</v>
      </c>
      <c r="FF99" s="155">
        <v>2</v>
      </c>
      <c r="FG99" s="155" t="str">
        <f>$FF$25</f>
        <v>20--</v>
      </c>
      <c r="FH99" s="155"/>
      <c r="FI99" s="155"/>
      <c r="FJ99" s="155"/>
      <c r="FK99" s="155"/>
      <c r="FL99" s="155"/>
      <c r="FM99" s="155"/>
      <c r="FN99" s="155"/>
      <c r="FO99" s="155"/>
      <c r="FP99" s="155"/>
      <c r="FQ99" s="155"/>
      <c r="FR99" s="155"/>
      <c r="FS99" s="155"/>
      <c r="FT99" s="155"/>
      <c r="FU99" s="155"/>
      <c r="FV99" s="155"/>
      <c r="FW99" s="155"/>
      <c r="FX99" s="155"/>
      <c r="FY99" s="155"/>
      <c r="FZ99" s="155"/>
      <c r="GA99" s="155"/>
      <c r="GB99" s="155"/>
      <c r="GC99" s="155"/>
      <c r="GD99" s="155"/>
      <c r="GE99" s="155"/>
      <c r="GF99" s="155"/>
      <c r="GG99" s="155"/>
      <c r="GH99" s="155"/>
      <c r="GI99" s="155"/>
      <c r="GJ99" s="155"/>
      <c r="GK99" s="155"/>
      <c r="GL99" s="155"/>
      <c r="GM99" s="155"/>
    </row>
    <row r="100" spans="1:195" ht="33.75" customHeight="1" thickBot="1">
      <c r="A100" s="1479" t="s">
        <v>481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  <c r="L100" s="1480"/>
      <c r="M100" s="1480"/>
      <c r="N100" s="1480"/>
      <c r="O100" s="1480"/>
      <c r="P100" s="1480"/>
      <c r="Q100" s="1480"/>
      <c r="R100" s="1480"/>
      <c r="S100" s="1480"/>
      <c r="T100" s="1480"/>
      <c r="U100" s="1480"/>
      <c r="V100" s="1480"/>
      <c r="W100" s="1480"/>
      <c r="X100" s="1480"/>
      <c r="Y100" s="1480"/>
      <c r="Z100" s="1480"/>
      <c r="AA100" s="1480"/>
      <c r="AB100" s="1480"/>
      <c r="AC100" s="1480"/>
      <c r="AD100" s="1480"/>
      <c r="AE100" s="1481"/>
      <c r="AF100" s="1510" t="s">
        <v>359</v>
      </c>
      <c r="AG100" s="1511"/>
      <c r="AH100" s="1511"/>
      <c r="AI100" s="1511"/>
      <c r="AJ100" s="1511"/>
      <c r="AK100" s="1512"/>
      <c r="AL100" s="1519">
        <f>ET100</f>
        <v>0</v>
      </c>
      <c r="AM100" s="1520"/>
      <c r="AN100" s="1520"/>
      <c r="AO100" s="1520"/>
      <c r="AP100" s="1520"/>
      <c r="AQ100" s="1520"/>
      <c r="AR100" s="1520"/>
      <c r="AS100" s="1520"/>
      <c r="AT100" s="1520"/>
      <c r="AU100" s="1520"/>
      <c r="AV100" s="1556"/>
      <c r="AW100" s="1556"/>
      <c r="AX100" s="1556"/>
      <c r="AY100" s="1556"/>
      <c r="AZ100" s="1556"/>
      <c r="BA100" s="1556"/>
      <c r="BB100" s="1556"/>
      <c r="BC100" s="1556"/>
      <c r="BD100" s="1556"/>
      <c r="BE100" s="1556"/>
      <c r="BF100" s="1556"/>
      <c r="BG100" s="1556"/>
      <c r="BH100" s="1556"/>
      <c r="BI100" s="1556"/>
      <c r="BJ100" s="1556"/>
      <c r="BK100" s="1556"/>
      <c r="BL100" s="1556"/>
      <c r="BM100" s="1556"/>
      <c r="BN100" s="1556"/>
      <c r="BO100" s="1556"/>
      <c r="BP100" s="1556"/>
      <c r="BQ100" s="1556"/>
      <c r="BR100" s="1556"/>
      <c r="BS100" s="1556"/>
      <c r="BT100" s="1556"/>
      <c r="BU100" s="1556"/>
      <c r="BV100" s="1556"/>
      <c r="BW100" s="1556"/>
      <c r="BX100" s="1556"/>
      <c r="BY100" s="1556"/>
      <c r="BZ100" s="1556"/>
      <c r="CA100" s="1556"/>
      <c r="CB100" s="1556"/>
      <c r="CC100" s="1556"/>
      <c r="CD100" s="1556"/>
      <c r="CE100" s="1556"/>
      <c r="CF100" s="1556"/>
      <c r="CG100" s="1556"/>
      <c r="CH100" s="1556"/>
      <c r="CI100" s="1556"/>
      <c r="CJ100" s="1556"/>
      <c r="CK100" s="1556"/>
      <c r="CL100" s="1556"/>
      <c r="CM100" s="1556"/>
      <c r="CN100" s="1556"/>
      <c r="CO100" s="1556"/>
      <c r="CP100" s="1556"/>
      <c r="CQ100" s="1556"/>
      <c r="CR100" s="1556"/>
      <c r="CS100" s="1556"/>
      <c r="CT100" s="1556"/>
      <c r="CU100" s="1556"/>
      <c r="CV100" s="1556"/>
      <c r="CW100" s="1556"/>
      <c r="CX100" s="1556"/>
      <c r="CY100" s="1556"/>
      <c r="CZ100" s="1556"/>
      <c r="DA100" s="1556"/>
      <c r="DB100" s="1556"/>
      <c r="DC100" s="1556"/>
      <c r="DD100" s="1556"/>
      <c r="DE100" s="1556"/>
      <c r="DF100" s="1556"/>
      <c r="DG100" s="1556"/>
      <c r="DH100" s="1556"/>
      <c r="DI100" s="1556"/>
      <c r="DJ100" s="1556"/>
      <c r="DK100" s="1556"/>
      <c r="DL100" s="1556"/>
      <c r="DM100" s="1556"/>
      <c r="DN100" s="1556"/>
      <c r="DO100" s="1556"/>
      <c r="DP100" s="1556"/>
      <c r="DQ100" s="1556"/>
      <c r="DR100" s="1556"/>
      <c r="DS100" s="1556"/>
      <c r="DT100" s="1556"/>
      <c r="DU100" s="1556"/>
      <c r="DV100" s="1556"/>
      <c r="DW100" s="1556"/>
      <c r="DX100" s="1556"/>
      <c r="DY100" s="1556"/>
      <c r="DZ100" s="1556"/>
      <c r="EA100" s="1556"/>
      <c r="EB100" s="1556"/>
      <c r="EC100" s="1556"/>
      <c r="ED100" s="1556"/>
      <c r="EE100" s="1556"/>
      <c r="EF100" s="1556"/>
      <c r="EG100" s="1556"/>
      <c r="EH100" s="1556"/>
      <c r="EI100" s="1556"/>
      <c r="EJ100" s="1556"/>
      <c r="EK100" s="1556"/>
      <c r="EL100" s="1556"/>
      <c r="EM100" s="1556"/>
      <c r="EN100" s="1556"/>
      <c r="EO100" s="1556"/>
      <c r="EP100" s="1556"/>
      <c r="EQ100" s="1556"/>
      <c r="ER100" s="1556"/>
      <c r="ES100" s="1556"/>
      <c r="ET100" s="149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95"/>
      <c r="EV100" s="1495"/>
      <c r="EW100" s="1495"/>
      <c r="EX100" s="1495"/>
      <c r="EY100" s="1495"/>
      <c r="EZ100" s="1495"/>
      <c r="FA100" s="1495"/>
      <c r="FB100" s="1495"/>
      <c r="FC100" s="1495"/>
      <c r="FD100" s="1514"/>
      <c r="FE100" s="563" t="str">
        <f>'Настройки ТИК'!$C$55</f>
        <v>${code_doc}</v>
      </c>
      <c r="FF100" s="155">
        <v>2</v>
      </c>
      <c r="FG100" s="155" t="str">
        <f>$FF$25</f>
        <v>20--</v>
      </c>
      <c r="FH100" s="155"/>
      <c r="FI100" s="155"/>
      <c r="FJ100" s="155"/>
      <c r="FK100" s="155"/>
      <c r="FL100" s="155"/>
      <c r="FM100" s="155"/>
      <c r="FN100" s="155"/>
      <c r="FO100" s="155"/>
      <c r="FP100" s="155"/>
      <c r="FQ100" s="155"/>
      <c r="FR100" s="155"/>
      <c r="FS100" s="155"/>
      <c r="FT100" s="155"/>
      <c r="FU100" s="155"/>
      <c r="FV100" s="155"/>
      <c r="FW100" s="155"/>
      <c r="FX100" s="155"/>
      <c r="FY100" s="155"/>
      <c r="FZ100" s="155"/>
      <c r="GA100" s="155"/>
      <c r="GB100" s="155"/>
      <c r="GC100" s="155"/>
      <c r="GD100" s="155"/>
      <c r="GE100" s="155"/>
      <c r="GF100" s="155"/>
      <c r="GG100" s="155"/>
      <c r="GH100" s="155"/>
      <c r="GI100" s="155"/>
      <c r="GJ100" s="155"/>
      <c r="GK100" s="155"/>
      <c r="GL100" s="155"/>
      <c r="GM100" s="155"/>
    </row>
    <row r="101" spans="1:195" ht="15.75">
      <c r="A101" s="258"/>
      <c r="B101" s="258"/>
      <c r="C101" s="258"/>
      <c r="D101" s="258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258"/>
      <c r="P101" s="258"/>
      <c r="Q101" s="258"/>
      <c r="R101" s="258"/>
      <c r="S101" s="258"/>
      <c r="T101" s="258"/>
      <c r="U101" s="258"/>
      <c r="V101" s="258"/>
      <c r="W101" s="258"/>
      <c r="X101" s="258"/>
      <c r="Y101" s="258"/>
      <c r="Z101" s="258"/>
      <c r="AA101" s="258"/>
      <c r="AB101" s="258"/>
      <c r="AC101" s="258"/>
      <c r="AD101" s="258"/>
      <c r="AE101" s="258"/>
      <c r="AF101" s="259"/>
      <c r="AG101" s="259"/>
      <c r="AH101" s="259"/>
      <c r="AI101" s="259"/>
      <c r="AJ101" s="259"/>
      <c r="AK101" s="259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60"/>
      <c r="AZ101" s="260"/>
      <c r="BA101" s="260"/>
      <c r="BB101" s="260"/>
      <c r="BC101" s="260"/>
      <c r="BD101" s="260"/>
      <c r="BE101" s="260"/>
      <c r="BF101" s="260"/>
      <c r="BG101" s="260"/>
      <c r="BH101" s="260"/>
      <c r="BI101" s="260"/>
      <c r="BJ101" s="260"/>
      <c r="BK101" s="260"/>
      <c r="BL101" s="260"/>
      <c r="BM101" s="260"/>
      <c r="BN101" s="260"/>
      <c r="BO101" s="260"/>
      <c r="BP101" s="260"/>
      <c r="BQ101" s="260"/>
      <c r="BR101" s="260"/>
      <c r="BS101" s="260"/>
      <c r="BT101" s="260"/>
      <c r="BU101" s="260"/>
      <c r="BV101" s="260"/>
      <c r="BW101" s="260"/>
      <c r="BX101" s="260"/>
      <c r="BY101" s="260"/>
      <c r="BZ101" s="260"/>
      <c r="CA101" s="260"/>
      <c r="CB101" s="260"/>
      <c r="CC101" s="260"/>
      <c r="CD101" s="260"/>
      <c r="CE101" s="260"/>
      <c r="CF101" s="260"/>
      <c r="CG101" s="260"/>
      <c r="CH101" s="260"/>
      <c r="CI101" s="260"/>
      <c r="CJ101" s="260"/>
      <c r="CK101" s="260"/>
      <c r="CL101" s="260"/>
      <c r="CM101" s="260"/>
      <c r="CN101" s="260"/>
      <c r="CO101" s="260"/>
      <c r="CP101" s="260"/>
      <c r="CQ101" s="260"/>
      <c r="CR101" s="260"/>
      <c r="CS101" s="260"/>
      <c r="CT101" s="260"/>
      <c r="CU101" s="260"/>
      <c r="CV101" s="260"/>
      <c r="CW101" s="260"/>
      <c r="CX101" s="260"/>
      <c r="CY101" s="260"/>
      <c r="CZ101" s="260"/>
      <c r="DA101" s="260"/>
      <c r="DB101" s="260"/>
      <c r="DC101" s="260"/>
      <c r="DD101" s="260"/>
      <c r="DE101" s="260"/>
      <c r="DF101" s="260"/>
      <c r="DG101" s="260"/>
      <c r="DH101" s="260"/>
      <c r="DI101" s="260"/>
      <c r="DJ101" s="260"/>
      <c r="DK101" s="260"/>
      <c r="DL101" s="260"/>
      <c r="DM101" s="260"/>
      <c r="DN101" s="260"/>
      <c r="DO101" s="260"/>
      <c r="DP101" s="260"/>
      <c r="DQ101" s="260"/>
      <c r="DR101" s="260"/>
      <c r="DS101" s="260"/>
      <c r="DT101" s="260"/>
      <c r="DU101" s="260"/>
      <c r="DV101" s="260"/>
      <c r="DW101" s="260"/>
      <c r="DX101" s="260"/>
      <c r="DY101" s="260"/>
      <c r="DZ101" s="260"/>
      <c r="EA101" s="260"/>
      <c r="EB101" s="260"/>
      <c r="EC101" s="260"/>
      <c r="ED101" s="260"/>
      <c r="EE101" s="260"/>
      <c r="EF101" s="260"/>
      <c r="EG101" s="260"/>
      <c r="EH101" s="260"/>
      <c r="EI101" s="260"/>
      <c r="EJ101" s="260"/>
      <c r="EK101" s="260"/>
      <c r="EL101" s="260"/>
      <c r="EM101" s="260"/>
      <c r="EN101" s="260"/>
      <c r="EO101" s="260"/>
      <c r="EP101" s="260"/>
      <c r="EQ101" s="260"/>
      <c r="ER101" s="260"/>
      <c r="ES101" s="260"/>
      <c r="ET101" s="260"/>
      <c r="EU101" s="260"/>
      <c r="EV101" s="260"/>
      <c r="EW101" s="260"/>
      <c r="EX101" s="260"/>
      <c r="EY101" s="260"/>
      <c r="EZ101" s="260"/>
      <c r="FA101" s="260"/>
      <c r="FB101" s="260"/>
      <c r="FC101" s="260"/>
      <c r="FD101" s="260"/>
      <c r="FE101" s="260"/>
      <c r="FF101" s="260"/>
      <c r="FG101" s="260"/>
      <c r="FH101" s="260"/>
      <c r="FI101" s="260"/>
      <c r="FJ101" s="260"/>
      <c r="FK101" s="260"/>
      <c r="FL101" s="260"/>
      <c r="FM101" s="260"/>
      <c r="FN101" s="260"/>
      <c r="FO101" s="260"/>
      <c r="FP101" s="260"/>
      <c r="FQ101" s="260"/>
      <c r="FR101" s="260"/>
      <c r="FS101" s="260"/>
      <c r="FT101" s="260"/>
      <c r="FU101" s="260"/>
      <c r="FV101" s="155"/>
      <c r="FW101" s="155"/>
      <c r="FX101" s="155"/>
      <c r="FY101" s="155"/>
      <c r="FZ101" s="155"/>
      <c r="GA101" s="155"/>
      <c r="GB101" s="155"/>
      <c r="GC101" s="155"/>
      <c r="GD101" s="155"/>
      <c r="GE101" s="155"/>
      <c r="GF101" s="155"/>
      <c r="GG101" s="155"/>
      <c r="GH101" s="155"/>
      <c r="GI101" s="155"/>
      <c r="GJ101" s="155"/>
      <c r="GK101" s="155"/>
      <c r="GL101" s="155"/>
      <c r="GM101" s="155"/>
    </row>
    <row r="102" spans="1:195" ht="15.75">
      <c r="A102" s="256"/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  <c r="AA102" s="256"/>
      <c r="AB102" s="256"/>
      <c r="AC102" s="256"/>
      <c r="AD102" s="256"/>
      <c r="AE102" s="256"/>
      <c r="AF102" s="256"/>
      <c r="AG102" s="256"/>
      <c r="AH102" s="256"/>
      <c r="AI102" s="256"/>
      <c r="AJ102" s="256"/>
      <c r="AK102" s="256"/>
      <c r="AL102" s="256"/>
      <c r="AM102" s="256"/>
      <c r="AN102" s="256"/>
      <c r="AO102" s="256"/>
      <c r="AP102" s="256"/>
      <c r="AQ102" s="256"/>
      <c r="AR102" s="256"/>
      <c r="AS102" s="256"/>
      <c r="AT102" s="256"/>
      <c r="AU102" s="256"/>
      <c r="AV102" s="256"/>
      <c r="AW102" s="256"/>
      <c r="AX102" s="256"/>
      <c r="AY102" s="256"/>
      <c r="AZ102" s="256"/>
      <c r="BA102" s="256"/>
      <c r="BB102" s="256"/>
      <c r="BC102" s="256"/>
      <c r="BD102" s="256"/>
      <c r="BE102" s="256"/>
      <c r="BF102" s="256"/>
      <c r="BG102" s="256"/>
      <c r="BH102" s="256"/>
      <c r="BI102" s="256"/>
      <c r="BJ102" s="256"/>
      <c r="BK102" s="256"/>
      <c r="BL102" s="256"/>
      <c r="BM102" s="256"/>
      <c r="BN102" s="256"/>
      <c r="BO102" s="256"/>
      <c r="BP102" s="256"/>
      <c r="BQ102" s="256"/>
      <c r="BR102" s="256"/>
      <c r="BS102" s="256"/>
      <c r="BT102" s="256"/>
      <c r="BU102" s="256"/>
      <c r="BV102" s="256"/>
      <c r="BW102" s="256"/>
      <c r="BX102" s="256"/>
      <c r="BY102" s="256"/>
      <c r="BZ102" s="256"/>
      <c r="CA102" s="256"/>
      <c r="CB102" s="256"/>
      <c r="CC102" s="256"/>
      <c r="CD102" s="256"/>
      <c r="CE102" s="256"/>
      <c r="CF102" s="256"/>
      <c r="CG102" s="256"/>
      <c r="CH102" s="256"/>
      <c r="CI102" s="256"/>
      <c r="CJ102" s="256"/>
      <c r="CK102" s="256"/>
      <c r="CL102" s="256"/>
      <c r="CM102" s="256"/>
      <c r="CN102" s="256"/>
      <c r="CO102" s="256"/>
      <c r="CP102" s="256"/>
      <c r="CQ102" s="256"/>
      <c r="CR102" s="256"/>
      <c r="CS102" s="256"/>
      <c r="CT102" s="256"/>
      <c r="CU102" s="256"/>
      <c r="CV102" s="256"/>
      <c r="CW102" s="256"/>
      <c r="CX102" s="256"/>
      <c r="CY102" s="256"/>
      <c r="CZ102" s="256"/>
      <c r="DA102" s="256"/>
      <c r="DB102" s="256"/>
      <c r="DC102" s="256"/>
      <c r="DD102" s="256"/>
      <c r="DE102" s="256"/>
      <c r="DF102" s="256"/>
      <c r="DG102" s="256"/>
      <c r="DH102" s="256"/>
      <c r="DI102" s="256"/>
      <c r="DJ102" s="256"/>
      <c r="DK102" s="256"/>
      <c r="DL102" s="256"/>
      <c r="DM102" s="256"/>
      <c r="DN102" s="256"/>
      <c r="DO102" s="256"/>
      <c r="DP102" s="256"/>
      <c r="DQ102" s="256"/>
      <c r="DR102" s="256"/>
      <c r="DS102" s="256"/>
      <c r="DT102" s="256"/>
      <c r="DU102" s="256"/>
      <c r="DV102" s="256"/>
      <c r="DW102" s="256"/>
      <c r="DX102" s="256"/>
      <c r="DY102" s="256"/>
      <c r="DZ102" s="256"/>
      <c r="EA102" s="256"/>
      <c r="EB102" s="256"/>
      <c r="EC102" s="256"/>
      <c r="ED102" s="256"/>
      <c r="EE102" s="256"/>
      <c r="EF102" s="256"/>
      <c r="EG102" s="256"/>
      <c r="EH102" s="256"/>
      <c r="EI102" s="256"/>
      <c r="EJ102" s="256"/>
      <c r="EK102" s="256"/>
      <c r="EL102" s="256"/>
      <c r="EM102" s="256"/>
      <c r="EN102" s="256"/>
      <c r="EO102" s="256"/>
      <c r="EP102" s="256"/>
      <c r="EQ102" s="256"/>
      <c r="ER102" s="256"/>
      <c r="ES102" s="256"/>
      <c r="ET102" s="256"/>
      <c r="EU102" s="256"/>
      <c r="EV102" s="256"/>
      <c r="EW102" s="256"/>
      <c r="EX102" s="256"/>
      <c r="EY102" s="256"/>
      <c r="EZ102" s="256"/>
      <c r="FA102" s="256"/>
      <c r="FB102" s="256"/>
      <c r="FC102" s="256"/>
      <c r="FD102" s="254" t="s">
        <v>360</v>
      </c>
      <c r="FE102" s="155"/>
      <c r="FF102" s="155"/>
      <c r="FG102" s="155"/>
      <c r="FH102" s="155"/>
      <c r="FI102" s="155"/>
      <c r="FJ102" s="155"/>
      <c r="FK102" s="155"/>
      <c r="FL102" s="155"/>
      <c r="FM102" s="155"/>
      <c r="FN102" s="155"/>
      <c r="FO102" s="155"/>
      <c r="FP102" s="155"/>
      <c r="FQ102" s="155"/>
      <c r="FR102" s="155"/>
      <c r="FS102" s="155"/>
      <c r="FT102" s="155"/>
      <c r="FU102" s="155"/>
      <c r="FV102" s="155"/>
      <c r="FW102" s="155"/>
      <c r="FX102" s="155"/>
      <c r="FY102" s="155"/>
      <c r="FZ102" s="155"/>
      <c r="GA102" s="155"/>
      <c r="GB102" s="155"/>
      <c r="GC102" s="155"/>
      <c r="GD102" s="155"/>
      <c r="GE102" s="155"/>
      <c r="GF102" s="155"/>
      <c r="GG102" s="155"/>
      <c r="GH102" s="155"/>
      <c r="GI102" s="155"/>
      <c r="GJ102" s="155"/>
      <c r="GK102" s="155"/>
      <c r="GL102" s="155"/>
      <c r="GM102" s="155"/>
    </row>
    <row r="103" spans="1:195" ht="6.75" customHeight="1">
      <c r="A103" s="256"/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  <c r="O103" s="256"/>
      <c r="P103" s="256"/>
      <c r="Q103" s="256"/>
      <c r="R103" s="256"/>
      <c r="S103" s="256"/>
      <c r="T103" s="256"/>
      <c r="U103" s="256"/>
      <c r="V103" s="256"/>
      <c r="W103" s="256"/>
      <c r="X103" s="256"/>
      <c r="Y103" s="256"/>
      <c r="Z103" s="256"/>
      <c r="AA103" s="256"/>
      <c r="AB103" s="256"/>
      <c r="AC103" s="256"/>
      <c r="AD103" s="256"/>
      <c r="AE103" s="256"/>
      <c r="AF103" s="256"/>
      <c r="AG103" s="256"/>
      <c r="AH103" s="256"/>
      <c r="AI103" s="256"/>
      <c r="AJ103" s="256"/>
      <c r="AK103" s="256"/>
      <c r="AL103" s="256"/>
      <c r="AM103" s="256"/>
      <c r="AN103" s="256"/>
      <c r="AO103" s="256"/>
      <c r="AP103" s="256"/>
      <c r="AQ103" s="256"/>
      <c r="AR103" s="256"/>
      <c r="AS103" s="256"/>
      <c r="AT103" s="256"/>
      <c r="AU103" s="256"/>
      <c r="AV103" s="256"/>
      <c r="AW103" s="256"/>
      <c r="AX103" s="256"/>
      <c r="AY103" s="256"/>
      <c r="AZ103" s="256"/>
      <c r="BA103" s="256"/>
      <c r="BB103" s="256"/>
      <c r="BC103" s="256"/>
      <c r="BD103" s="256"/>
      <c r="BE103" s="256"/>
      <c r="BF103" s="256"/>
      <c r="BG103" s="256"/>
      <c r="BH103" s="256"/>
      <c r="BI103" s="256"/>
      <c r="BJ103" s="256"/>
      <c r="BK103" s="256"/>
      <c r="BL103" s="256"/>
      <c r="BM103" s="256"/>
      <c r="BN103" s="256"/>
      <c r="BO103" s="256"/>
      <c r="BP103" s="256"/>
      <c r="BQ103" s="256"/>
      <c r="BR103" s="256"/>
      <c r="BS103" s="256"/>
      <c r="BT103" s="256"/>
      <c r="BU103" s="256"/>
      <c r="BV103" s="256"/>
      <c r="BW103" s="256"/>
      <c r="BX103" s="256"/>
      <c r="BY103" s="256"/>
      <c r="BZ103" s="256"/>
      <c r="CA103" s="256"/>
      <c r="CB103" s="256"/>
      <c r="CC103" s="256"/>
      <c r="CD103" s="256"/>
      <c r="CE103" s="256"/>
      <c r="CF103" s="256"/>
      <c r="CG103" s="256"/>
      <c r="CH103" s="256"/>
      <c r="CI103" s="256"/>
      <c r="CJ103" s="256"/>
      <c r="CK103" s="256"/>
      <c r="CL103" s="256"/>
      <c r="CM103" s="256"/>
      <c r="CN103" s="256"/>
      <c r="CO103" s="256"/>
      <c r="CP103" s="256"/>
      <c r="CQ103" s="256"/>
      <c r="CR103" s="256"/>
      <c r="CS103" s="256"/>
      <c r="CT103" s="256"/>
      <c r="CU103" s="256"/>
      <c r="CV103" s="256"/>
      <c r="CW103" s="256"/>
      <c r="CX103" s="256"/>
      <c r="CY103" s="256"/>
      <c r="CZ103" s="256"/>
      <c r="DA103" s="256"/>
      <c r="DB103" s="256"/>
      <c r="DC103" s="256"/>
      <c r="DD103" s="256"/>
      <c r="DE103" s="256"/>
      <c r="DF103" s="256"/>
      <c r="DG103" s="256"/>
      <c r="DH103" s="256"/>
      <c r="DI103" s="256"/>
      <c r="DJ103" s="256"/>
      <c r="DK103" s="256"/>
      <c r="DL103" s="256"/>
      <c r="DM103" s="256"/>
      <c r="DN103" s="256"/>
      <c r="DO103" s="256"/>
      <c r="DP103" s="256"/>
      <c r="DQ103" s="256"/>
      <c r="DR103" s="256"/>
      <c r="DS103" s="256"/>
      <c r="DT103" s="256"/>
      <c r="DU103" s="256"/>
      <c r="DV103" s="256"/>
      <c r="DW103" s="256"/>
      <c r="DX103" s="256"/>
      <c r="DY103" s="256"/>
      <c r="DZ103" s="256"/>
      <c r="EA103" s="256"/>
      <c r="EB103" s="256"/>
      <c r="EC103" s="256"/>
      <c r="ED103" s="256"/>
      <c r="EE103" s="256"/>
      <c r="EF103" s="256"/>
      <c r="EG103" s="256"/>
      <c r="EH103" s="256"/>
      <c r="EI103" s="256"/>
      <c r="EJ103" s="256"/>
      <c r="EK103" s="256"/>
      <c r="EL103" s="256"/>
      <c r="EM103" s="256"/>
      <c r="EN103" s="256"/>
      <c r="EO103" s="256"/>
      <c r="EP103" s="256"/>
      <c r="EQ103" s="256"/>
      <c r="ER103" s="256"/>
      <c r="ES103" s="256"/>
      <c r="ET103" s="256"/>
      <c r="EU103" s="256"/>
      <c r="EV103" s="256"/>
      <c r="EW103" s="256"/>
      <c r="EX103" s="256"/>
      <c r="EY103" s="256"/>
      <c r="EZ103" s="256"/>
      <c r="FA103" s="256"/>
      <c r="FB103" s="256"/>
      <c r="FC103" s="256"/>
      <c r="FD103" s="256"/>
      <c r="FE103" s="256"/>
      <c r="FF103" s="256"/>
      <c r="FG103" s="256"/>
      <c r="FH103" s="256"/>
      <c r="FI103" s="256"/>
      <c r="FJ103" s="256"/>
      <c r="FK103" s="256"/>
      <c r="FL103" s="256"/>
      <c r="FM103" s="256"/>
      <c r="FN103" s="256"/>
      <c r="FO103" s="256"/>
      <c r="FP103" s="256"/>
      <c r="FQ103" s="256"/>
      <c r="FR103" s="256"/>
      <c r="FS103" s="256"/>
      <c r="FT103" s="256"/>
      <c r="FU103" s="256"/>
      <c r="FV103" s="155"/>
      <c r="FW103" s="155"/>
      <c r="FX103" s="155"/>
      <c r="FY103" s="155"/>
      <c r="FZ103" s="155"/>
      <c r="GA103" s="155"/>
      <c r="GB103" s="155"/>
      <c r="GC103" s="155"/>
      <c r="GD103" s="155"/>
      <c r="GE103" s="155"/>
      <c r="GF103" s="155"/>
      <c r="GG103" s="155"/>
      <c r="GH103" s="155"/>
      <c r="GI103" s="155"/>
      <c r="GJ103" s="155"/>
      <c r="GK103" s="155"/>
      <c r="GL103" s="155"/>
      <c r="GM103" s="155"/>
    </row>
    <row r="104" spans="1:195" ht="15.75">
      <c r="A104" s="1443" t="s">
        <v>197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4"/>
      <c r="N104" s="1444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4"/>
      <c r="Z104" s="1444"/>
      <c r="AA104" s="1444"/>
      <c r="AB104" s="1444"/>
      <c r="AC104" s="1444"/>
      <c r="AD104" s="1444"/>
      <c r="AE104" s="1445"/>
      <c r="AF104" s="1443" t="s">
        <v>288</v>
      </c>
      <c r="AG104" s="1444"/>
      <c r="AH104" s="1444"/>
      <c r="AI104" s="1444"/>
      <c r="AJ104" s="1444"/>
      <c r="AK104" s="1445"/>
      <c r="AL104" s="1443" t="s">
        <v>304</v>
      </c>
      <c r="AM104" s="1444"/>
      <c r="AN104" s="1444"/>
      <c r="AO104" s="1444"/>
      <c r="AP104" s="1444"/>
      <c r="AQ104" s="1444"/>
      <c r="AR104" s="1444"/>
      <c r="AS104" s="1444"/>
      <c r="AT104" s="1444"/>
      <c r="AU104" s="1445"/>
      <c r="AV104" s="1458" t="s">
        <v>305</v>
      </c>
      <c r="AW104" s="1459"/>
      <c r="AX104" s="1459"/>
      <c r="AY104" s="1459"/>
      <c r="AZ104" s="1459"/>
      <c r="BA104" s="1459"/>
      <c r="BB104" s="1459"/>
      <c r="BC104" s="1459"/>
      <c r="BD104" s="1459"/>
      <c r="BE104" s="1459"/>
      <c r="BF104" s="1459"/>
      <c r="BG104" s="1459"/>
      <c r="BH104" s="1459"/>
      <c r="BI104" s="1459"/>
      <c r="BJ104" s="1459"/>
      <c r="BK104" s="1459"/>
      <c r="BL104" s="1459"/>
      <c r="BM104" s="1459"/>
      <c r="BN104" s="1459"/>
      <c r="BO104" s="1459"/>
      <c r="BP104" s="1459"/>
      <c r="BQ104" s="1459"/>
      <c r="BR104" s="1459"/>
      <c r="BS104" s="1459"/>
      <c r="BT104" s="1459"/>
      <c r="BU104" s="1459"/>
      <c r="BV104" s="1459"/>
      <c r="BW104" s="1459"/>
      <c r="BX104" s="1459"/>
      <c r="BY104" s="1459"/>
      <c r="BZ104" s="1459"/>
      <c r="CA104" s="1459"/>
      <c r="CB104" s="1459"/>
      <c r="CC104" s="1459"/>
      <c r="CD104" s="1459"/>
      <c r="CE104" s="1459"/>
      <c r="CF104" s="1459"/>
      <c r="CG104" s="1459"/>
      <c r="CH104" s="1459"/>
      <c r="CI104" s="1459"/>
      <c r="CJ104" s="1459"/>
      <c r="CK104" s="1459"/>
      <c r="CL104" s="1459"/>
      <c r="CM104" s="1459"/>
      <c r="CN104" s="1459"/>
      <c r="CO104" s="1459"/>
      <c r="CP104" s="1459"/>
      <c r="CQ104" s="1459"/>
      <c r="CR104" s="1459"/>
      <c r="CS104" s="1459"/>
      <c r="CT104" s="1459"/>
      <c r="CU104" s="1459"/>
      <c r="CV104" s="1459"/>
      <c r="CW104" s="1459"/>
      <c r="CX104" s="1459"/>
      <c r="CY104" s="1459"/>
      <c r="CZ104" s="1459"/>
      <c r="DA104" s="1459"/>
      <c r="DB104" s="1459"/>
      <c r="DC104" s="1459"/>
      <c r="DD104" s="1459"/>
      <c r="DE104" s="1459"/>
      <c r="DF104" s="1459"/>
      <c r="DG104" s="1459"/>
      <c r="DH104" s="1459"/>
      <c r="DI104" s="1459"/>
      <c r="DJ104" s="1459"/>
      <c r="DK104" s="1459"/>
      <c r="DL104" s="1459"/>
      <c r="DM104" s="1459"/>
      <c r="DN104" s="1459"/>
      <c r="DO104" s="1459"/>
      <c r="DP104" s="1459"/>
      <c r="DQ104" s="1459"/>
      <c r="DR104" s="1459"/>
      <c r="DS104" s="1459"/>
      <c r="DT104" s="1459"/>
      <c r="DU104" s="1459"/>
      <c r="DV104" s="1459"/>
      <c r="DW104" s="1459"/>
      <c r="DX104" s="1459"/>
      <c r="DY104" s="1459"/>
      <c r="DZ104" s="1459"/>
      <c r="EA104" s="1459"/>
      <c r="EB104" s="1459"/>
      <c r="EC104" s="1459"/>
      <c r="ED104" s="1459"/>
      <c r="EE104" s="1459"/>
      <c r="EF104" s="1459"/>
      <c r="EG104" s="1459"/>
      <c r="EH104" s="1459"/>
      <c r="EI104" s="1459"/>
      <c r="EJ104" s="1459"/>
      <c r="EK104" s="1459"/>
      <c r="EL104" s="1459"/>
      <c r="EM104" s="1459"/>
      <c r="EN104" s="1459"/>
      <c r="EO104" s="1459"/>
      <c r="EP104" s="1459"/>
      <c r="EQ104" s="1459"/>
      <c r="ER104" s="1459"/>
      <c r="ES104" s="1459"/>
      <c r="ET104" s="1459"/>
      <c r="EU104" s="1459"/>
      <c r="EV104" s="1459"/>
      <c r="EW104" s="1459"/>
      <c r="EX104" s="1459"/>
      <c r="EY104" s="1459"/>
      <c r="EZ104" s="1459"/>
      <c r="FA104" s="1459"/>
      <c r="FB104" s="1459"/>
      <c r="FC104" s="1459"/>
      <c r="FD104" s="1460"/>
      <c r="FE104" s="155"/>
      <c r="FF104" s="155"/>
      <c r="FG104" s="155"/>
      <c r="FH104" s="155"/>
      <c r="FI104" s="155"/>
      <c r="FJ104" s="155"/>
      <c r="FK104" s="155"/>
      <c r="FL104" s="155"/>
      <c r="FM104" s="155"/>
      <c r="FN104" s="155"/>
      <c r="FO104" s="155"/>
      <c r="FP104" s="155"/>
      <c r="FQ104" s="155"/>
      <c r="FR104" s="155"/>
      <c r="FS104" s="155"/>
      <c r="FT104" s="155"/>
      <c r="FU104" s="155"/>
      <c r="FV104" s="155"/>
      <c r="FW104" s="155"/>
      <c r="FX104" s="155"/>
      <c r="FY104" s="155"/>
      <c r="FZ104" s="155"/>
      <c r="GA104" s="155"/>
      <c r="GB104" s="155"/>
      <c r="GC104" s="155"/>
      <c r="GD104" s="155"/>
      <c r="GE104" s="155"/>
      <c r="GF104" s="155"/>
      <c r="GG104" s="155"/>
      <c r="GH104" s="155"/>
      <c r="GI104" s="155"/>
      <c r="GJ104" s="155"/>
      <c r="GK104" s="155"/>
      <c r="GL104" s="155"/>
      <c r="GM104" s="155"/>
    </row>
    <row r="105" spans="1:195" ht="15.75">
      <c r="A105" s="1446"/>
      <c r="B105" s="1447"/>
      <c r="C105" s="1447"/>
      <c r="D105" s="1447"/>
      <c r="E105" s="1447"/>
      <c r="F105" s="1447"/>
      <c r="G105" s="1447"/>
      <c r="H105" s="1447"/>
      <c r="I105" s="1447"/>
      <c r="J105" s="1447"/>
      <c r="K105" s="1447"/>
      <c r="L105" s="1447"/>
      <c r="M105" s="1447"/>
      <c r="N105" s="1447"/>
      <c r="O105" s="1447"/>
      <c r="P105" s="1447"/>
      <c r="Q105" s="1447"/>
      <c r="R105" s="1447"/>
      <c r="S105" s="1447"/>
      <c r="T105" s="1447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8"/>
      <c r="AF105" s="1446"/>
      <c r="AG105" s="1447"/>
      <c r="AH105" s="1447"/>
      <c r="AI105" s="1447"/>
      <c r="AJ105" s="1447"/>
      <c r="AK105" s="1448"/>
      <c r="AL105" s="1446"/>
      <c r="AM105" s="1447"/>
      <c r="AN105" s="1447"/>
      <c r="AO105" s="1447"/>
      <c r="AP105" s="1447"/>
      <c r="AQ105" s="1447"/>
      <c r="AR105" s="1447"/>
      <c r="AS105" s="1447"/>
      <c r="AT105" s="1447"/>
      <c r="AU105" s="1448"/>
      <c r="AV105" s="1568" t="s">
        <v>307</v>
      </c>
      <c r="AW105" s="1568"/>
      <c r="AX105" s="1568"/>
      <c r="AY105" s="1568"/>
      <c r="AZ105" s="1568"/>
      <c r="BA105" s="1568"/>
      <c r="BB105" s="1568"/>
      <c r="BC105" s="1568"/>
      <c r="BD105" s="1568"/>
      <c r="BE105" s="1568"/>
      <c r="BF105" s="1568"/>
      <c r="BG105" s="1568"/>
      <c r="BH105" s="1568"/>
      <c r="BI105" s="1568"/>
      <c r="BJ105" s="1568"/>
      <c r="BK105" s="1568"/>
      <c r="BL105" s="1568"/>
      <c r="BM105" s="1568"/>
      <c r="BN105" s="1568"/>
      <c r="BO105" s="1568"/>
      <c r="BP105" s="1568"/>
      <c r="BQ105" s="1568"/>
      <c r="BR105" s="1568" t="s">
        <v>475</v>
      </c>
      <c r="BS105" s="1568"/>
      <c r="BT105" s="1568"/>
      <c r="BU105" s="1568"/>
      <c r="BV105" s="1568"/>
      <c r="BW105" s="1568"/>
      <c r="BX105" s="1568"/>
      <c r="BY105" s="1568"/>
      <c r="BZ105" s="1568"/>
      <c r="CA105" s="1568"/>
      <c r="CB105" s="1568"/>
      <c r="CC105" s="1568"/>
      <c r="CD105" s="1568"/>
      <c r="CE105" s="1568"/>
      <c r="CF105" s="1568"/>
      <c r="CG105" s="1568"/>
      <c r="CH105" s="1568"/>
      <c r="CI105" s="1568"/>
      <c r="CJ105" s="1568"/>
      <c r="CK105" s="1568"/>
      <c r="CL105" s="1568"/>
      <c r="CM105" s="1568"/>
      <c r="CN105" s="1568"/>
      <c r="CO105" s="1568"/>
      <c r="CP105" s="1568"/>
      <c r="CQ105" s="1568"/>
      <c r="CR105" s="1568"/>
      <c r="CS105" s="1568"/>
      <c r="CT105" s="1568"/>
      <c r="CU105" s="1568"/>
      <c r="CV105" s="1568"/>
      <c r="CW105" s="1568"/>
      <c r="CX105" s="1568"/>
      <c r="CY105" s="1568"/>
      <c r="CZ105" s="1568"/>
      <c r="DA105" s="1568"/>
      <c r="DB105" s="1568"/>
      <c r="DC105" s="1568"/>
      <c r="DD105" s="1568"/>
      <c r="DE105" s="1568"/>
      <c r="DF105" s="1568"/>
      <c r="DG105" s="1568"/>
      <c r="DH105" s="1568"/>
      <c r="DI105" s="1568"/>
      <c r="DJ105" s="1568"/>
      <c r="DK105" s="1568"/>
      <c r="DL105" s="1568"/>
      <c r="DM105" s="1568"/>
      <c r="DN105" s="1568"/>
      <c r="DO105" s="1568"/>
      <c r="DP105" s="1568"/>
      <c r="DQ105" s="1568"/>
      <c r="DR105" s="1568"/>
      <c r="DS105" s="1568"/>
      <c r="DT105" s="1568"/>
      <c r="DU105" s="1568"/>
      <c r="DV105" s="1568"/>
      <c r="DW105" s="1568"/>
      <c r="DX105" s="1568" t="s">
        <v>479</v>
      </c>
      <c r="DY105" s="1568"/>
      <c r="DZ105" s="1568"/>
      <c r="EA105" s="1568"/>
      <c r="EB105" s="1568"/>
      <c r="EC105" s="1568"/>
      <c r="ED105" s="1568"/>
      <c r="EE105" s="1568"/>
      <c r="EF105" s="1568"/>
      <c r="EG105" s="1568"/>
      <c r="EH105" s="1568"/>
      <c r="EI105" s="1568"/>
      <c r="EJ105" s="1568"/>
      <c r="EK105" s="1568"/>
      <c r="EL105" s="1568"/>
      <c r="EM105" s="1568"/>
      <c r="EN105" s="1568"/>
      <c r="EO105" s="1568"/>
      <c r="EP105" s="1568"/>
      <c r="EQ105" s="1568"/>
      <c r="ER105" s="1568"/>
      <c r="ES105" s="1568"/>
      <c r="ET105" s="1568" t="s">
        <v>479</v>
      </c>
      <c r="EU105" s="1568"/>
      <c r="EV105" s="1568"/>
      <c r="EW105" s="1568"/>
      <c r="EX105" s="1568"/>
      <c r="EY105" s="1568"/>
      <c r="EZ105" s="1568"/>
      <c r="FA105" s="1568"/>
      <c r="FB105" s="1568"/>
      <c r="FC105" s="1568"/>
      <c r="FD105" s="1568"/>
      <c r="FE105" s="155"/>
      <c r="FF105" s="155"/>
      <c r="FG105" s="155"/>
      <c r="FH105" s="155"/>
      <c r="FI105" s="155"/>
      <c r="FJ105" s="155"/>
      <c r="FK105" s="155"/>
      <c r="FL105" s="155"/>
      <c r="FM105" s="155"/>
      <c r="FN105" s="155"/>
      <c r="FO105" s="155"/>
      <c r="FP105" s="155"/>
      <c r="FQ105" s="155"/>
      <c r="FR105" s="155"/>
      <c r="FS105" s="155"/>
      <c r="FT105" s="155"/>
      <c r="FU105" s="155"/>
      <c r="FV105" s="155"/>
      <c r="FW105" s="155"/>
      <c r="FX105" s="155"/>
      <c r="FY105" s="155"/>
      <c r="FZ105" s="155"/>
      <c r="GA105" s="155"/>
      <c r="GB105" s="155"/>
      <c r="GC105" s="155"/>
      <c r="GD105" s="155"/>
      <c r="GE105" s="155"/>
      <c r="GF105" s="155"/>
      <c r="GG105" s="155"/>
      <c r="GH105" s="155"/>
      <c r="GI105" s="155"/>
      <c r="GJ105" s="155"/>
      <c r="GK105" s="155"/>
      <c r="GL105" s="155"/>
      <c r="GM105" s="155"/>
    </row>
    <row r="106" spans="1:195" ht="15.75">
      <c r="A106" s="1446"/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  <c r="L106" s="1447"/>
      <c r="M106" s="1447"/>
      <c r="N106" s="1447"/>
      <c r="O106" s="1447"/>
      <c r="P106" s="1447"/>
      <c r="Q106" s="1447"/>
      <c r="R106" s="1447"/>
      <c r="S106" s="1447"/>
      <c r="T106" s="1447"/>
      <c r="U106" s="1447"/>
      <c r="V106" s="1447"/>
      <c r="W106" s="1447"/>
      <c r="X106" s="1447"/>
      <c r="Y106" s="1447"/>
      <c r="Z106" s="1447"/>
      <c r="AA106" s="1447"/>
      <c r="AB106" s="1447"/>
      <c r="AC106" s="1447"/>
      <c r="AD106" s="1447"/>
      <c r="AE106" s="1448"/>
      <c r="AF106" s="1446"/>
      <c r="AG106" s="1447"/>
      <c r="AH106" s="1447"/>
      <c r="AI106" s="1447"/>
      <c r="AJ106" s="1447"/>
      <c r="AK106" s="1448"/>
      <c r="AL106" s="1446"/>
      <c r="AM106" s="1447"/>
      <c r="AN106" s="1447"/>
      <c r="AO106" s="1447"/>
      <c r="AP106" s="1447"/>
      <c r="AQ106" s="1447"/>
      <c r="AR106" s="1447"/>
      <c r="AS106" s="1447"/>
      <c r="AT106" s="1447"/>
      <c r="AU106" s="1448"/>
      <c r="AV106" s="1568"/>
      <c r="AW106" s="1568"/>
      <c r="AX106" s="1568"/>
      <c r="AY106" s="1568"/>
      <c r="AZ106" s="1568"/>
      <c r="BA106" s="1568"/>
      <c r="BB106" s="1568"/>
      <c r="BC106" s="1568"/>
      <c r="BD106" s="1568"/>
      <c r="BE106" s="1568"/>
      <c r="BF106" s="1568"/>
      <c r="BG106" s="1568"/>
      <c r="BH106" s="1568"/>
      <c r="BI106" s="1568"/>
      <c r="BJ106" s="1568"/>
      <c r="BK106" s="1568"/>
      <c r="BL106" s="1568"/>
      <c r="BM106" s="1568"/>
      <c r="BN106" s="1568"/>
      <c r="BO106" s="1568"/>
      <c r="BP106" s="1568"/>
      <c r="BQ106" s="1568"/>
      <c r="BR106" s="1568" t="s">
        <v>308</v>
      </c>
      <c r="BS106" s="1568"/>
      <c r="BT106" s="1568"/>
      <c r="BU106" s="1568"/>
      <c r="BV106" s="1568"/>
      <c r="BW106" s="1568"/>
      <c r="BX106" s="1568"/>
      <c r="BY106" s="1568"/>
      <c r="BZ106" s="1568"/>
      <c r="CA106" s="1568"/>
      <c r="CB106" s="1568"/>
      <c r="CC106" s="1568"/>
      <c r="CD106" s="1568"/>
      <c r="CE106" s="1568"/>
      <c r="CF106" s="1568"/>
      <c r="CG106" s="1568"/>
      <c r="CH106" s="1568"/>
      <c r="CI106" s="1568"/>
      <c r="CJ106" s="1568"/>
      <c r="CK106" s="1568" t="s">
        <v>309</v>
      </c>
      <c r="CL106" s="1568"/>
      <c r="CM106" s="1568"/>
      <c r="CN106" s="1568"/>
      <c r="CO106" s="1568"/>
      <c r="CP106" s="1568"/>
      <c r="CQ106" s="1568"/>
      <c r="CR106" s="1568"/>
      <c r="CS106" s="1568"/>
      <c r="CT106" s="1568"/>
      <c r="CU106" s="1568"/>
      <c r="CV106" s="1568"/>
      <c r="CW106" s="1568"/>
      <c r="CX106" s="1568"/>
      <c r="CY106" s="1568"/>
      <c r="CZ106" s="1568"/>
      <c r="DA106" s="1568"/>
      <c r="DB106" s="1568"/>
      <c r="DC106" s="1568"/>
      <c r="DD106" s="1568"/>
      <c r="DE106" s="1568"/>
      <c r="DF106" s="1568"/>
      <c r="DG106" s="1568"/>
      <c r="DH106" s="1568"/>
      <c r="DI106" s="1568"/>
      <c r="DJ106" s="1568"/>
      <c r="DK106" s="1568"/>
      <c r="DL106" s="1568"/>
      <c r="DM106" s="1568"/>
      <c r="DN106" s="1568"/>
      <c r="DO106" s="1568"/>
      <c r="DP106" s="1568"/>
      <c r="DQ106" s="1568"/>
      <c r="DR106" s="1568"/>
      <c r="DS106" s="1568"/>
      <c r="DT106" s="1568"/>
      <c r="DU106" s="1568"/>
      <c r="DV106" s="1568"/>
      <c r="DW106" s="1568"/>
      <c r="DX106" s="1568"/>
      <c r="DY106" s="1568"/>
      <c r="DZ106" s="1568"/>
      <c r="EA106" s="1568"/>
      <c r="EB106" s="1568"/>
      <c r="EC106" s="1568"/>
      <c r="ED106" s="1568"/>
      <c r="EE106" s="1568"/>
      <c r="EF106" s="1568"/>
      <c r="EG106" s="1568"/>
      <c r="EH106" s="1568"/>
      <c r="EI106" s="1568"/>
      <c r="EJ106" s="1568"/>
      <c r="EK106" s="1568"/>
      <c r="EL106" s="1568"/>
      <c r="EM106" s="1568"/>
      <c r="EN106" s="1568"/>
      <c r="EO106" s="1568"/>
      <c r="EP106" s="1568"/>
      <c r="EQ106" s="1568"/>
      <c r="ER106" s="1568"/>
      <c r="ES106" s="1568"/>
      <c r="ET106" s="1568"/>
      <c r="EU106" s="1568"/>
      <c r="EV106" s="1568"/>
      <c r="EW106" s="1568"/>
      <c r="EX106" s="1568"/>
      <c r="EY106" s="1568"/>
      <c r="EZ106" s="1568"/>
      <c r="FA106" s="1568"/>
      <c r="FB106" s="1568"/>
      <c r="FC106" s="1568"/>
      <c r="FD106" s="1568"/>
      <c r="FE106" s="155"/>
      <c r="FF106" s="155"/>
      <c r="FG106" s="155"/>
      <c r="FH106" s="155"/>
      <c r="FI106" s="155"/>
      <c r="FJ106" s="155"/>
      <c r="FK106" s="155"/>
      <c r="FL106" s="155"/>
      <c r="FM106" s="155"/>
      <c r="FN106" s="155"/>
      <c r="FO106" s="155"/>
      <c r="FP106" s="155"/>
      <c r="FQ106" s="155"/>
      <c r="FR106" s="155"/>
      <c r="FS106" s="155"/>
      <c r="FT106" s="155"/>
      <c r="FU106" s="155"/>
      <c r="FV106" s="155"/>
      <c r="FW106" s="155"/>
      <c r="FX106" s="155"/>
      <c r="FY106" s="155"/>
      <c r="FZ106" s="155"/>
      <c r="GA106" s="155"/>
      <c r="GB106" s="155"/>
      <c r="GC106" s="155"/>
      <c r="GD106" s="155"/>
      <c r="GE106" s="155"/>
      <c r="GF106" s="155"/>
      <c r="GG106" s="155"/>
      <c r="GH106" s="155"/>
      <c r="GI106" s="155"/>
      <c r="GJ106" s="155"/>
      <c r="GK106" s="155"/>
      <c r="GL106" s="155"/>
      <c r="GM106" s="155"/>
    </row>
    <row r="107" spans="1:195" ht="25.5" customHeight="1">
      <c r="A107" s="1449"/>
      <c r="B107" s="1450"/>
      <c r="C107" s="1450"/>
      <c r="D107" s="1450"/>
      <c r="E107" s="1450"/>
      <c r="F107" s="1450"/>
      <c r="G107" s="1450"/>
      <c r="H107" s="1450"/>
      <c r="I107" s="1450"/>
      <c r="J107" s="1450"/>
      <c r="K107" s="1450"/>
      <c r="L107" s="1450"/>
      <c r="M107" s="1450"/>
      <c r="N107" s="1450"/>
      <c r="O107" s="1450"/>
      <c r="P107" s="1450"/>
      <c r="Q107" s="1450"/>
      <c r="R107" s="1450"/>
      <c r="S107" s="1450"/>
      <c r="T107" s="1450"/>
      <c r="U107" s="1450"/>
      <c r="V107" s="1450"/>
      <c r="W107" s="1450"/>
      <c r="X107" s="1450"/>
      <c r="Y107" s="1450"/>
      <c r="Z107" s="1450"/>
      <c r="AA107" s="1450"/>
      <c r="AB107" s="1450"/>
      <c r="AC107" s="1450"/>
      <c r="AD107" s="1450"/>
      <c r="AE107" s="1451"/>
      <c r="AF107" s="1449"/>
      <c r="AG107" s="1450"/>
      <c r="AH107" s="1450"/>
      <c r="AI107" s="1450"/>
      <c r="AJ107" s="1450"/>
      <c r="AK107" s="1451"/>
      <c r="AL107" s="1449"/>
      <c r="AM107" s="1450"/>
      <c r="AN107" s="1450"/>
      <c r="AO107" s="1450"/>
      <c r="AP107" s="1450"/>
      <c r="AQ107" s="1450"/>
      <c r="AR107" s="1450"/>
      <c r="AS107" s="1450"/>
      <c r="AT107" s="1450"/>
      <c r="AU107" s="1451"/>
      <c r="AV107" s="1568"/>
      <c r="AW107" s="1568"/>
      <c r="AX107" s="1568"/>
      <c r="AY107" s="1568"/>
      <c r="AZ107" s="1568"/>
      <c r="BA107" s="1568"/>
      <c r="BB107" s="1568"/>
      <c r="BC107" s="1568"/>
      <c r="BD107" s="1568"/>
      <c r="BE107" s="1568"/>
      <c r="BF107" s="1568"/>
      <c r="BG107" s="1568"/>
      <c r="BH107" s="1568"/>
      <c r="BI107" s="1568"/>
      <c r="BJ107" s="1568"/>
      <c r="BK107" s="1568"/>
      <c r="BL107" s="1568"/>
      <c r="BM107" s="1568"/>
      <c r="BN107" s="1568"/>
      <c r="BO107" s="1568"/>
      <c r="BP107" s="1568"/>
      <c r="BQ107" s="1568"/>
      <c r="BR107" s="1568"/>
      <c r="BS107" s="1568"/>
      <c r="BT107" s="1568"/>
      <c r="BU107" s="1568"/>
      <c r="BV107" s="1568"/>
      <c r="BW107" s="1568"/>
      <c r="BX107" s="1568"/>
      <c r="BY107" s="1568"/>
      <c r="BZ107" s="1568"/>
      <c r="CA107" s="1568"/>
      <c r="CB107" s="1568"/>
      <c r="CC107" s="1568"/>
      <c r="CD107" s="1568"/>
      <c r="CE107" s="1568"/>
      <c r="CF107" s="1568"/>
      <c r="CG107" s="1568"/>
      <c r="CH107" s="1568"/>
      <c r="CI107" s="1568"/>
      <c r="CJ107" s="1568"/>
      <c r="CK107" s="1443" t="s">
        <v>478</v>
      </c>
      <c r="CL107" s="1444"/>
      <c r="CM107" s="1444"/>
      <c r="CN107" s="1444"/>
      <c r="CO107" s="1444"/>
      <c r="CP107" s="1444"/>
      <c r="CQ107" s="1444"/>
      <c r="CR107" s="1444"/>
      <c r="CS107" s="1444"/>
      <c r="CT107" s="1444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4"/>
      <c r="DF107" s="1444"/>
      <c r="DG107" s="1444" t="s">
        <v>477</v>
      </c>
      <c r="DH107" s="1444"/>
      <c r="DI107" s="1444"/>
      <c r="DJ107" s="1445"/>
      <c r="DK107" s="1443" t="s">
        <v>477</v>
      </c>
      <c r="DL107" s="1444"/>
      <c r="DM107" s="1444"/>
      <c r="DN107" s="1444"/>
      <c r="DO107" s="1444"/>
      <c r="DP107" s="1444"/>
      <c r="DQ107" s="1444"/>
      <c r="DR107" s="1444"/>
      <c r="DS107" s="1444"/>
      <c r="DT107" s="1444"/>
      <c r="DU107" s="1444"/>
      <c r="DV107" s="1444"/>
      <c r="DW107" s="1444"/>
      <c r="DX107" s="1444"/>
      <c r="DY107" s="1444"/>
      <c r="DZ107" s="1444"/>
      <c r="EA107" s="1444"/>
      <c r="EB107" s="1444"/>
      <c r="EC107" s="1444"/>
      <c r="ED107" s="1444"/>
      <c r="EE107" s="1444"/>
      <c r="EF107" s="1444"/>
      <c r="EG107" s="1444"/>
      <c r="EH107" s="1444"/>
      <c r="EI107" s="1444"/>
      <c r="EJ107" s="1444"/>
      <c r="EK107" s="1444"/>
      <c r="EL107" s="1444"/>
      <c r="EM107" s="1444"/>
      <c r="EN107" s="1444"/>
      <c r="EO107" s="1444"/>
      <c r="EP107" s="1444"/>
      <c r="EQ107" s="1444"/>
      <c r="ER107" s="1444"/>
      <c r="ES107" s="1445"/>
      <c r="ET107" s="1568"/>
      <c r="EU107" s="1568"/>
      <c r="EV107" s="1568"/>
      <c r="EW107" s="1568"/>
      <c r="EX107" s="1568"/>
      <c r="EY107" s="1568"/>
      <c r="EZ107" s="1568"/>
      <c r="FA107" s="1568"/>
      <c r="FB107" s="1568"/>
      <c r="FC107" s="1568"/>
      <c r="FD107" s="1568"/>
      <c r="FE107" s="155"/>
      <c r="FF107" s="155"/>
      <c r="FG107" s="155"/>
      <c r="FH107" s="155"/>
      <c r="FI107" s="155"/>
      <c r="FJ107" s="155"/>
      <c r="FK107" s="155"/>
      <c r="FL107" s="155"/>
      <c r="FM107" s="155"/>
      <c r="FN107" s="155"/>
      <c r="FO107" s="155"/>
      <c r="FP107" s="155"/>
      <c r="FQ107" s="155"/>
      <c r="FR107" s="155"/>
      <c r="FS107" s="155"/>
      <c r="FT107" s="155"/>
      <c r="FU107" s="155"/>
      <c r="FV107" s="155"/>
      <c r="FW107" s="155"/>
      <c r="FX107" s="155"/>
      <c r="FY107" s="155"/>
      <c r="FZ107" s="155"/>
      <c r="GA107" s="155"/>
      <c r="GB107" s="155"/>
      <c r="GC107" s="155"/>
      <c r="GD107" s="155"/>
      <c r="GE107" s="155"/>
      <c r="GF107" s="155"/>
      <c r="GG107" s="155"/>
      <c r="GH107" s="155"/>
      <c r="GI107" s="155"/>
      <c r="GJ107" s="155"/>
      <c r="GK107" s="155"/>
      <c r="GL107" s="155"/>
      <c r="GM107" s="155"/>
    </row>
    <row r="108" spans="1:195" ht="16.5" thickBot="1">
      <c r="A108" s="1470" t="s">
        <v>399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  <c r="L108" s="1471"/>
      <c r="M108" s="1471"/>
      <c r="N108" s="1471"/>
      <c r="O108" s="1471"/>
      <c r="P108" s="1471"/>
      <c r="Q108" s="1471"/>
      <c r="R108" s="1471"/>
      <c r="S108" s="1471"/>
      <c r="T108" s="1471"/>
      <c r="U108" s="1471"/>
      <c r="V108" s="1471"/>
      <c r="W108" s="1471"/>
      <c r="X108" s="1471"/>
      <c r="Y108" s="1471"/>
      <c r="Z108" s="1471"/>
      <c r="AA108" s="1471"/>
      <c r="AB108" s="1471"/>
      <c r="AC108" s="1471"/>
      <c r="AD108" s="1471"/>
      <c r="AE108" s="1472"/>
      <c r="AF108" s="1461" t="s">
        <v>400</v>
      </c>
      <c r="AG108" s="1462"/>
      <c r="AH108" s="1462"/>
      <c r="AI108" s="1462"/>
      <c r="AJ108" s="1462"/>
      <c r="AK108" s="1463"/>
      <c r="AL108" s="1461" t="s">
        <v>401</v>
      </c>
      <c r="AM108" s="1462"/>
      <c r="AN108" s="1462"/>
      <c r="AO108" s="1462"/>
      <c r="AP108" s="1462"/>
      <c r="AQ108" s="1462"/>
      <c r="AR108" s="1462"/>
      <c r="AS108" s="1462"/>
      <c r="AT108" s="1462"/>
      <c r="AU108" s="1463"/>
      <c r="AV108" s="1569" t="s">
        <v>402</v>
      </c>
      <c r="AW108" s="1570"/>
      <c r="AX108" s="1570"/>
      <c r="AY108" s="1570"/>
      <c r="AZ108" s="1570"/>
      <c r="BA108" s="1570"/>
      <c r="BB108" s="1570"/>
      <c r="BC108" s="1570"/>
      <c r="BD108" s="1570"/>
      <c r="BE108" s="1570"/>
      <c r="BF108" s="1570"/>
      <c r="BG108" s="1570"/>
      <c r="BH108" s="1570"/>
      <c r="BI108" s="1570"/>
      <c r="BJ108" s="1570"/>
      <c r="BK108" s="1570"/>
      <c r="BL108" s="1570"/>
      <c r="BM108" s="1570"/>
      <c r="BN108" s="1570"/>
      <c r="BO108" s="1570"/>
      <c r="BP108" s="1570"/>
      <c r="BQ108" s="1570"/>
      <c r="BR108" s="1569" t="s">
        <v>403</v>
      </c>
      <c r="BS108" s="1570"/>
      <c r="BT108" s="1570"/>
      <c r="BU108" s="1570"/>
      <c r="BV108" s="1570"/>
      <c r="BW108" s="1570"/>
      <c r="BX108" s="1570"/>
      <c r="BY108" s="1570"/>
      <c r="BZ108" s="1570"/>
      <c r="CA108" s="1570"/>
      <c r="CB108" s="1570"/>
      <c r="CC108" s="1570"/>
      <c r="CD108" s="1570"/>
      <c r="CE108" s="1570"/>
      <c r="CF108" s="1570"/>
      <c r="CG108" s="1570"/>
      <c r="CH108" s="1570"/>
      <c r="CI108" s="1570"/>
      <c r="CJ108" s="1570"/>
      <c r="CK108" s="1571" t="s">
        <v>404</v>
      </c>
      <c r="CL108" s="1571"/>
      <c r="CM108" s="1571"/>
      <c r="CN108" s="1571"/>
      <c r="CO108" s="1571"/>
      <c r="CP108" s="1571"/>
      <c r="CQ108" s="1571"/>
      <c r="CR108" s="1571"/>
      <c r="CS108" s="1571"/>
      <c r="CT108" s="1571"/>
      <c r="CU108" s="1571"/>
      <c r="CV108" s="1571"/>
      <c r="CW108" s="1571"/>
      <c r="CX108" s="1571"/>
      <c r="CY108" s="1571"/>
      <c r="CZ108" s="1571"/>
      <c r="DA108" s="1571"/>
      <c r="DB108" s="1571"/>
      <c r="DC108" s="1571"/>
      <c r="DD108" s="1571"/>
      <c r="DE108" s="1571"/>
      <c r="DF108" s="1571"/>
      <c r="DG108" s="1571" t="s">
        <v>405</v>
      </c>
      <c r="DH108" s="1571"/>
      <c r="DI108" s="1571"/>
      <c r="DJ108" s="1571"/>
      <c r="DK108" s="1572" t="s">
        <v>405</v>
      </c>
      <c r="DL108" s="1572"/>
      <c r="DM108" s="1572"/>
      <c r="DN108" s="1572"/>
      <c r="DO108" s="1572"/>
      <c r="DP108" s="1572"/>
      <c r="DQ108" s="1572"/>
      <c r="DR108" s="1572"/>
      <c r="DS108" s="1572"/>
      <c r="DT108" s="1572"/>
      <c r="DU108" s="1572"/>
      <c r="DV108" s="1572"/>
      <c r="DW108" s="1572"/>
      <c r="DX108" s="1572"/>
      <c r="DY108" s="1572"/>
      <c r="DZ108" s="1572"/>
      <c r="EA108" s="1572"/>
      <c r="EB108" s="1572"/>
      <c r="EC108" s="1572"/>
      <c r="ED108" s="1572"/>
      <c r="EE108" s="1572"/>
      <c r="EF108" s="1572"/>
      <c r="EG108" s="1572"/>
      <c r="EH108" s="1572"/>
      <c r="EI108" s="1572"/>
      <c r="EJ108" s="1572"/>
      <c r="EK108" s="1572"/>
      <c r="EL108" s="1572"/>
      <c r="EM108" s="1572"/>
      <c r="EN108" s="1572"/>
      <c r="EO108" s="1572"/>
      <c r="EP108" s="1572"/>
      <c r="EQ108" s="1572"/>
      <c r="ER108" s="1572"/>
      <c r="ES108" s="1572"/>
      <c r="ET108" s="1503">
        <v>8</v>
      </c>
      <c r="EU108" s="1565"/>
      <c r="EV108" s="1565"/>
      <c r="EW108" s="1565"/>
      <c r="EX108" s="1565"/>
      <c r="EY108" s="1565"/>
      <c r="EZ108" s="1565"/>
      <c r="FA108" s="1565"/>
      <c r="FB108" s="1565"/>
      <c r="FC108" s="1565"/>
      <c r="FD108" s="1566"/>
      <c r="FE108" s="155"/>
      <c r="FF108" s="155"/>
      <c r="FG108" s="155"/>
      <c r="FH108" s="155"/>
      <c r="FI108" s="155"/>
      <c r="FJ108" s="155"/>
      <c r="FK108" s="155"/>
      <c r="FL108" s="155"/>
      <c r="FM108" s="155"/>
      <c r="FN108" s="155"/>
      <c r="FO108" s="155"/>
      <c r="FP108" s="155"/>
      <c r="FQ108" s="155"/>
      <c r="FR108" s="155"/>
      <c r="FS108" s="155"/>
      <c r="FT108" s="155"/>
      <c r="FU108" s="155"/>
      <c r="FV108" s="155"/>
      <c r="FW108" s="155"/>
      <c r="FX108" s="155"/>
      <c r="FY108" s="155"/>
      <c r="FZ108" s="155"/>
      <c r="GA108" s="155"/>
      <c r="GB108" s="155"/>
      <c r="GC108" s="155"/>
      <c r="GD108" s="155"/>
      <c r="GE108" s="155"/>
      <c r="GF108" s="155"/>
      <c r="GG108" s="155"/>
      <c r="GH108" s="155"/>
      <c r="GI108" s="155"/>
      <c r="GJ108" s="155"/>
      <c r="GK108" s="155"/>
      <c r="GL108" s="155"/>
      <c r="GM108" s="155"/>
    </row>
    <row r="109" spans="1:195" ht="24.75" customHeight="1">
      <c r="A109" s="1479" t="s">
        <v>482</v>
      </c>
      <c r="B109" s="1480"/>
      <c r="C109" s="1480"/>
      <c r="D109" s="1480"/>
      <c r="E109" s="1480"/>
      <c r="F109" s="1480"/>
      <c r="G109" s="1480"/>
      <c r="H109" s="1480"/>
      <c r="I109" s="1480"/>
      <c r="J109" s="1480"/>
      <c r="K109" s="1480"/>
      <c r="L109" s="1480"/>
      <c r="M109" s="1480"/>
      <c r="N109" s="1480"/>
      <c r="O109" s="1480"/>
      <c r="P109" s="1480"/>
      <c r="Q109" s="1480"/>
      <c r="R109" s="1480"/>
      <c r="S109" s="1480"/>
      <c r="T109" s="1480"/>
      <c r="U109" s="1480"/>
      <c r="V109" s="1480"/>
      <c r="W109" s="1480"/>
      <c r="X109" s="1480"/>
      <c r="Y109" s="1480"/>
      <c r="Z109" s="1480"/>
      <c r="AA109" s="1480"/>
      <c r="AB109" s="1480"/>
      <c r="AC109" s="1480"/>
      <c r="AD109" s="1480"/>
      <c r="AE109" s="1481"/>
      <c r="AF109" s="1482" t="s">
        <v>361</v>
      </c>
      <c r="AG109" s="1483"/>
      <c r="AH109" s="1483"/>
      <c r="AI109" s="1483"/>
      <c r="AJ109" s="1483"/>
      <c r="AK109" s="1484"/>
      <c r="AL109" s="1429"/>
      <c r="AM109" s="1430"/>
      <c r="AN109" s="1430"/>
      <c r="AO109" s="1430"/>
      <c r="AP109" s="1430"/>
      <c r="AQ109" s="1430"/>
      <c r="AR109" s="1430"/>
      <c r="AS109" s="1430"/>
      <c r="AT109" s="1430"/>
      <c r="AU109" s="1431"/>
      <c r="AV109" s="1567"/>
      <c r="AW109" s="1567"/>
      <c r="AX109" s="1567"/>
      <c r="AY109" s="1567"/>
      <c r="AZ109" s="1567"/>
      <c r="BA109" s="1567"/>
      <c r="BB109" s="1567"/>
      <c r="BC109" s="1567"/>
      <c r="BD109" s="1567"/>
      <c r="BE109" s="1567"/>
      <c r="BF109" s="1567"/>
      <c r="BG109" s="1567"/>
      <c r="BH109" s="1567"/>
      <c r="BI109" s="1567"/>
      <c r="BJ109" s="1567"/>
      <c r="BK109" s="1567"/>
      <c r="BL109" s="1567"/>
      <c r="BM109" s="1567"/>
      <c r="BN109" s="1567"/>
      <c r="BO109" s="1567"/>
      <c r="BP109" s="1567"/>
      <c r="BQ109" s="1567"/>
      <c r="BR109" s="1567"/>
      <c r="BS109" s="1567"/>
      <c r="BT109" s="1567"/>
      <c r="BU109" s="1567"/>
      <c r="BV109" s="1567"/>
      <c r="BW109" s="1567"/>
      <c r="BX109" s="1567"/>
      <c r="BY109" s="1567"/>
      <c r="BZ109" s="1567"/>
      <c r="CA109" s="1567"/>
      <c r="CB109" s="1567"/>
      <c r="CC109" s="1567"/>
      <c r="CD109" s="1567"/>
      <c r="CE109" s="1567"/>
      <c r="CF109" s="1567"/>
      <c r="CG109" s="1567"/>
      <c r="CH109" s="1567"/>
      <c r="CI109" s="1567"/>
      <c r="CJ109" s="1567"/>
      <c r="CK109" s="1547"/>
      <c r="CL109" s="1547"/>
      <c r="CM109" s="1547"/>
      <c r="CN109" s="1547"/>
      <c r="CO109" s="1547"/>
      <c r="CP109" s="1547"/>
      <c r="CQ109" s="1547"/>
      <c r="CR109" s="1547"/>
      <c r="CS109" s="1547"/>
      <c r="CT109" s="1547"/>
      <c r="CU109" s="1547"/>
      <c r="CV109" s="1547"/>
      <c r="CW109" s="1547"/>
      <c r="CX109" s="1547"/>
      <c r="CY109" s="1547"/>
      <c r="CZ109" s="1547"/>
      <c r="DA109" s="1547"/>
      <c r="DB109" s="1547"/>
      <c r="DC109" s="1547"/>
      <c r="DD109" s="1547"/>
      <c r="DE109" s="1547"/>
      <c r="DF109" s="1547"/>
      <c r="DG109" s="1547"/>
      <c r="DH109" s="1547"/>
      <c r="DI109" s="1547"/>
      <c r="DJ109" s="1547"/>
      <c r="DK109" s="1547"/>
      <c r="DL109" s="1547"/>
      <c r="DM109" s="1547"/>
      <c r="DN109" s="1547"/>
      <c r="DO109" s="1547"/>
      <c r="DP109" s="1547"/>
      <c r="DQ109" s="1547"/>
      <c r="DR109" s="1547"/>
      <c r="DS109" s="1547"/>
      <c r="DT109" s="1547"/>
      <c r="DU109" s="1547"/>
      <c r="DV109" s="1547"/>
      <c r="DW109" s="1547"/>
      <c r="DX109" s="1547"/>
      <c r="DY109" s="1547"/>
      <c r="DZ109" s="1547"/>
      <c r="EA109" s="1547"/>
      <c r="EB109" s="1547"/>
      <c r="EC109" s="1547"/>
      <c r="ED109" s="1547"/>
      <c r="EE109" s="1547"/>
      <c r="EF109" s="1547"/>
      <c r="EG109" s="1547"/>
      <c r="EH109" s="1547"/>
      <c r="EI109" s="1547"/>
      <c r="EJ109" s="1547"/>
      <c r="EK109" s="1547"/>
      <c r="EL109" s="1547"/>
      <c r="EM109" s="1547"/>
      <c r="EN109" s="1547"/>
      <c r="EO109" s="1547"/>
      <c r="EP109" s="1547"/>
      <c r="EQ109" s="1547"/>
      <c r="ER109" s="1547"/>
      <c r="ES109" s="1547"/>
      <c r="ET109" s="1419"/>
      <c r="EU109" s="1420"/>
      <c r="EV109" s="1420"/>
      <c r="EW109" s="1420"/>
      <c r="EX109" s="1420"/>
      <c r="EY109" s="1420"/>
      <c r="EZ109" s="1420"/>
      <c r="FA109" s="1420"/>
      <c r="FB109" s="1420"/>
      <c r="FC109" s="1420"/>
      <c r="FD109" s="1433"/>
      <c r="FE109" s="155"/>
      <c r="FF109" s="155"/>
      <c r="FG109" s="155"/>
      <c r="FH109" s="155"/>
      <c r="FI109" s="155"/>
      <c r="FJ109" s="155"/>
      <c r="FK109" s="155"/>
      <c r="FL109" s="155"/>
      <c r="FM109" s="155"/>
      <c r="FN109" s="155"/>
      <c r="FO109" s="155"/>
      <c r="FP109" s="155"/>
      <c r="FQ109" s="155"/>
      <c r="FR109" s="155"/>
      <c r="FS109" s="155"/>
      <c r="FT109" s="155"/>
      <c r="FU109" s="155"/>
      <c r="FV109" s="155"/>
      <c r="FW109" s="155"/>
      <c r="FX109" s="155"/>
      <c r="FY109" s="155"/>
      <c r="FZ109" s="155"/>
      <c r="GA109" s="155"/>
      <c r="GB109" s="155"/>
      <c r="GC109" s="155"/>
      <c r="GD109" s="155"/>
      <c r="GE109" s="155"/>
      <c r="GF109" s="155"/>
      <c r="GG109" s="155"/>
      <c r="GH109" s="155"/>
      <c r="GI109" s="155"/>
      <c r="GJ109" s="155"/>
      <c r="GK109" s="155"/>
      <c r="GL109" s="155"/>
      <c r="GM109" s="155"/>
    </row>
    <row r="110" spans="1:195" ht="27.75" customHeight="1">
      <c r="A110" s="1479" t="s">
        <v>464</v>
      </c>
      <c r="B110" s="1480"/>
      <c r="C110" s="1480"/>
      <c r="D110" s="1480"/>
      <c r="E110" s="1480"/>
      <c r="F110" s="1480"/>
      <c r="G110" s="1480"/>
      <c r="H110" s="1480"/>
      <c r="I110" s="1480"/>
      <c r="J110" s="1480"/>
      <c r="K110" s="1480"/>
      <c r="L110" s="1480"/>
      <c r="M110" s="1480"/>
      <c r="N110" s="1480"/>
      <c r="O110" s="1480"/>
      <c r="P110" s="1480"/>
      <c r="Q110" s="1480"/>
      <c r="R110" s="1480"/>
      <c r="S110" s="1480"/>
      <c r="T110" s="1480"/>
      <c r="U110" s="1480"/>
      <c r="V110" s="1480"/>
      <c r="W110" s="1480"/>
      <c r="X110" s="1480"/>
      <c r="Y110" s="1480"/>
      <c r="Z110" s="1480"/>
      <c r="AA110" s="1480"/>
      <c r="AB110" s="1480"/>
      <c r="AC110" s="1480"/>
      <c r="AD110" s="1480"/>
      <c r="AE110" s="1481"/>
      <c r="AF110" s="1491" t="s">
        <v>362</v>
      </c>
      <c r="AG110" s="1492"/>
      <c r="AH110" s="1492"/>
      <c r="AI110" s="1492"/>
      <c r="AJ110" s="1492"/>
      <c r="AK110" s="1493"/>
      <c r="AL110" s="1494">
        <f>ET110</f>
        <v>0</v>
      </c>
      <c r="AM110" s="1495"/>
      <c r="AN110" s="1495"/>
      <c r="AO110" s="1495"/>
      <c r="AP110" s="1495"/>
      <c r="AQ110" s="1495"/>
      <c r="AR110" s="1495"/>
      <c r="AS110" s="1495"/>
      <c r="AT110" s="1495"/>
      <c r="AU110" s="1495"/>
      <c r="AV110" s="1547"/>
      <c r="AW110" s="1547"/>
      <c r="AX110" s="1547"/>
      <c r="AY110" s="1547"/>
      <c r="AZ110" s="1547"/>
      <c r="BA110" s="1547"/>
      <c r="BB110" s="1547"/>
      <c r="BC110" s="1547"/>
      <c r="BD110" s="1547"/>
      <c r="BE110" s="1547"/>
      <c r="BF110" s="1547"/>
      <c r="BG110" s="1547"/>
      <c r="BH110" s="1547"/>
      <c r="BI110" s="1547"/>
      <c r="BJ110" s="1547"/>
      <c r="BK110" s="1547"/>
      <c r="BL110" s="1547"/>
      <c r="BM110" s="1547"/>
      <c r="BN110" s="1547"/>
      <c r="BO110" s="1547"/>
      <c r="BP110" s="1547"/>
      <c r="BQ110" s="1547"/>
      <c r="BR110" s="1547"/>
      <c r="BS110" s="1547"/>
      <c r="BT110" s="1547"/>
      <c r="BU110" s="1547"/>
      <c r="BV110" s="1547"/>
      <c r="BW110" s="1547"/>
      <c r="BX110" s="1547"/>
      <c r="BY110" s="1547"/>
      <c r="BZ110" s="1547"/>
      <c r="CA110" s="1547"/>
      <c r="CB110" s="1547"/>
      <c r="CC110" s="1547"/>
      <c r="CD110" s="1547"/>
      <c r="CE110" s="1547"/>
      <c r="CF110" s="1547"/>
      <c r="CG110" s="1547"/>
      <c r="CH110" s="1547"/>
      <c r="CI110" s="1547"/>
      <c r="CJ110" s="1547"/>
      <c r="CK110" s="1547"/>
      <c r="CL110" s="1547"/>
      <c r="CM110" s="1547"/>
      <c r="CN110" s="1547"/>
      <c r="CO110" s="1547"/>
      <c r="CP110" s="1547"/>
      <c r="CQ110" s="1547"/>
      <c r="CR110" s="1547"/>
      <c r="CS110" s="1547"/>
      <c r="CT110" s="1547"/>
      <c r="CU110" s="1547"/>
      <c r="CV110" s="1547"/>
      <c r="CW110" s="1547"/>
      <c r="CX110" s="1547"/>
      <c r="CY110" s="1547"/>
      <c r="CZ110" s="1547"/>
      <c r="DA110" s="1547"/>
      <c r="DB110" s="1547"/>
      <c r="DC110" s="1547"/>
      <c r="DD110" s="1547"/>
      <c r="DE110" s="1547"/>
      <c r="DF110" s="1547"/>
      <c r="DG110" s="1547"/>
      <c r="DH110" s="1547"/>
      <c r="DI110" s="1547"/>
      <c r="DJ110" s="1547"/>
      <c r="DK110" s="1547"/>
      <c r="DL110" s="1547"/>
      <c r="DM110" s="1547"/>
      <c r="DN110" s="1547"/>
      <c r="DO110" s="1547"/>
      <c r="DP110" s="1547"/>
      <c r="DQ110" s="1547"/>
      <c r="DR110" s="1547"/>
      <c r="DS110" s="1547"/>
      <c r="DT110" s="1547"/>
      <c r="DU110" s="1547"/>
      <c r="DV110" s="1547"/>
      <c r="DW110" s="1547"/>
      <c r="DX110" s="1547"/>
      <c r="DY110" s="1547"/>
      <c r="DZ110" s="1547"/>
      <c r="EA110" s="1547"/>
      <c r="EB110" s="1547"/>
      <c r="EC110" s="1547"/>
      <c r="ED110" s="1547"/>
      <c r="EE110" s="1547"/>
      <c r="EF110" s="1547"/>
      <c r="EG110" s="1547"/>
      <c r="EH110" s="1547"/>
      <c r="EI110" s="1547"/>
      <c r="EJ110" s="1547"/>
      <c r="EK110" s="1547"/>
      <c r="EL110" s="1547"/>
      <c r="EM110" s="1547"/>
      <c r="EN110" s="1547"/>
      <c r="EO110" s="1547"/>
      <c r="EP110" s="1547"/>
      <c r="EQ110" s="1547"/>
      <c r="ER110" s="1547"/>
      <c r="ES110" s="1547"/>
      <c r="ET110" s="1495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95"/>
      <c r="EV110" s="1495"/>
      <c r="EW110" s="1495"/>
      <c r="EX110" s="1495"/>
      <c r="EY110" s="1495"/>
      <c r="EZ110" s="1495"/>
      <c r="FA110" s="1495"/>
      <c r="FB110" s="1495"/>
      <c r="FC110" s="1495"/>
      <c r="FD110" s="1514"/>
      <c r="FE110" s="563" t="str">
        <f>'Настройки ТИК'!$C$55</f>
        <v>${code_doc}</v>
      </c>
      <c r="FF110" s="155">
        <v>2</v>
      </c>
      <c r="FG110" s="155" t="str">
        <f>$FF$25</f>
        <v>20--</v>
      </c>
      <c r="FH110" s="155"/>
      <c r="FI110" s="155"/>
      <c r="FJ110" s="155"/>
      <c r="FK110" s="155"/>
      <c r="FL110" s="155"/>
      <c r="FM110" s="155"/>
      <c r="FN110" s="155"/>
      <c r="FO110" s="155"/>
      <c r="FP110" s="155"/>
      <c r="FQ110" s="155"/>
      <c r="FR110" s="155"/>
      <c r="FS110" s="155"/>
      <c r="FT110" s="155"/>
      <c r="FU110" s="155"/>
      <c r="FV110" s="155"/>
      <c r="FW110" s="155"/>
      <c r="FX110" s="155"/>
      <c r="FY110" s="155"/>
      <c r="FZ110" s="155"/>
      <c r="GA110" s="155"/>
      <c r="GB110" s="155"/>
      <c r="GC110" s="155"/>
      <c r="GD110" s="155"/>
      <c r="GE110" s="155"/>
      <c r="GF110" s="155"/>
      <c r="GG110" s="155"/>
      <c r="GH110" s="155"/>
      <c r="GI110" s="155"/>
      <c r="GJ110" s="155"/>
      <c r="GK110" s="155"/>
      <c r="GL110" s="155"/>
      <c r="GM110" s="155"/>
    </row>
    <row r="111" spans="1:195" ht="36.75" customHeight="1">
      <c r="A111" s="1479" t="s">
        <v>483</v>
      </c>
      <c r="B111" s="1480"/>
      <c r="C111" s="1480"/>
      <c r="D111" s="1480"/>
      <c r="E111" s="1480"/>
      <c r="F111" s="1480"/>
      <c r="G111" s="1480"/>
      <c r="H111" s="1480"/>
      <c r="I111" s="1480"/>
      <c r="J111" s="1480"/>
      <c r="K111" s="1480"/>
      <c r="L111" s="1480"/>
      <c r="M111" s="1480"/>
      <c r="N111" s="1480"/>
      <c r="O111" s="1480"/>
      <c r="P111" s="1480"/>
      <c r="Q111" s="1480"/>
      <c r="R111" s="1480"/>
      <c r="S111" s="1480"/>
      <c r="T111" s="1480"/>
      <c r="U111" s="1480"/>
      <c r="V111" s="1480"/>
      <c r="W111" s="1480"/>
      <c r="X111" s="1480"/>
      <c r="Y111" s="1480"/>
      <c r="Z111" s="1480"/>
      <c r="AA111" s="1480"/>
      <c r="AB111" s="1480"/>
      <c r="AC111" s="1480"/>
      <c r="AD111" s="1480"/>
      <c r="AE111" s="1481"/>
      <c r="AF111" s="1491" t="s">
        <v>363</v>
      </c>
      <c r="AG111" s="1492"/>
      <c r="AH111" s="1492"/>
      <c r="AI111" s="1492"/>
      <c r="AJ111" s="1492"/>
      <c r="AK111" s="1493"/>
      <c r="AL111" s="1494">
        <f>ET111</f>
        <v>0</v>
      </c>
      <c r="AM111" s="1495"/>
      <c r="AN111" s="1495"/>
      <c r="AO111" s="1495"/>
      <c r="AP111" s="1495"/>
      <c r="AQ111" s="1495"/>
      <c r="AR111" s="1495"/>
      <c r="AS111" s="1495"/>
      <c r="AT111" s="1495"/>
      <c r="AU111" s="1495"/>
      <c r="AV111" s="1547"/>
      <c r="AW111" s="1547"/>
      <c r="AX111" s="1547"/>
      <c r="AY111" s="1547"/>
      <c r="AZ111" s="1547"/>
      <c r="BA111" s="1547"/>
      <c r="BB111" s="1547"/>
      <c r="BC111" s="1547"/>
      <c r="BD111" s="1547"/>
      <c r="BE111" s="1547"/>
      <c r="BF111" s="1547"/>
      <c r="BG111" s="1547"/>
      <c r="BH111" s="1547"/>
      <c r="BI111" s="1547"/>
      <c r="BJ111" s="1547"/>
      <c r="BK111" s="1547"/>
      <c r="BL111" s="1547"/>
      <c r="BM111" s="1547"/>
      <c r="BN111" s="1547"/>
      <c r="BO111" s="1547"/>
      <c r="BP111" s="1547"/>
      <c r="BQ111" s="1547"/>
      <c r="BR111" s="1547"/>
      <c r="BS111" s="1547"/>
      <c r="BT111" s="1547"/>
      <c r="BU111" s="1547"/>
      <c r="BV111" s="1547"/>
      <c r="BW111" s="1547"/>
      <c r="BX111" s="1547"/>
      <c r="BY111" s="1547"/>
      <c r="BZ111" s="1547"/>
      <c r="CA111" s="1547"/>
      <c r="CB111" s="1547"/>
      <c r="CC111" s="1547"/>
      <c r="CD111" s="1547"/>
      <c r="CE111" s="1547"/>
      <c r="CF111" s="1547"/>
      <c r="CG111" s="1547"/>
      <c r="CH111" s="1547"/>
      <c r="CI111" s="1547"/>
      <c r="CJ111" s="1547"/>
      <c r="CK111" s="1547"/>
      <c r="CL111" s="1547"/>
      <c r="CM111" s="1547"/>
      <c r="CN111" s="1547"/>
      <c r="CO111" s="1547"/>
      <c r="CP111" s="1547"/>
      <c r="CQ111" s="1547"/>
      <c r="CR111" s="1547"/>
      <c r="CS111" s="1547"/>
      <c r="CT111" s="1547"/>
      <c r="CU111" s="1547"/>
      <c r="CV111" s="1547"/>
      <c r="CW111" s="1547"/>
      <c r="CX111" s="1547"/>
      <c r="CY111" s="1547"/>
      <c r="CZ111" s="1547"/>
      <c r="DA111" s="1547"/>
      <c r="DB111" s="1547"/>
      <c r="DC111" s="1547"/>
      <c r="DD111" s="1547"/>
      <c r="DE111" s="1547"/>
      <c r="DF111" s="1547"/>
      <c r="DG111" s="1547"/>
      <c r="DH111" s="1547"/>
      <c r="DI111" s="1547"/>
      <c r="DJ111" s="1547"/>
      <c r="DK111" s="1547"/>
      <c r="DL111" s="1547"/>
      <c r="DM111" s="1547"/>
      <c r="DN111" s="1547"/>
      <c r="DO111" s="1547"/>
      <c r="DP111" s="1547"/>
      <c r="DQ111" s="1547"/>
      <c r="DR111" s="1547"/>
      <c r="DS111" s="1547"/>
      <c r="DT111" s="1547"/>
      <c r="DU111" s="1547"/>
      <c r="DV111" s="1547"/>
      <c r="DW111" s="1547"/>
      <c r="DX111" s="1547"/>
      <c r="DY111" s="1547"/>
      <c r="DZ111" s="1547"/>
      <c r="EA111" s="1547"/>
      <c r="EB111" s="1547"/>
      <c r="EC111" s="1547"/>
      <c r="ED111" s="1547"/>
      <c r="EE111" s="1547"/>
      <c r="EF111" s="1547"/>
      <c r="EG111" s="1547"/>
      <c r="EH111" s="1547"/>
      <c r="EI111" s="1547"/>
      <c r="EJ111" s="1547"/>
      <c r="EK111" s="1547"/>
      <c r="EL111" s="1547"/>
      <c r="EM111" s="1547"/>
      <c r="EN111" s="1547"/>
      <c r="EO111" s="1547"/>
      <c r="EP111" s="1547"/>
      <c r="EQ111" s="1547"/>
      <c r="ER111" s="1547"/>
      <c r="ES111" s="1547"/>
      <c r="ET111" s="1494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95"/>
      <c r="EV111" s="1495"/>
      <c r="EW111" s="1495"/>
      <c r="EX111" s="1495"/>
      <c r="EY111" s="1495"/>
      <c r="EZ111" s="1495"/>
      <c r="FA111" s="1495"/>
      <c r="FB111" s="1495"/>
      <c r="FC111" s="1495"/>
      <c r="FD111" s="1514"/>
      <c r="FE111" s="563" t="str">
        <f>'Настройки ТИК'!$C$55</f>
        <v>${code_doc}</v>
      </c>
      <c r="FF111" s="155">
        <v>2</v>
      </c>
      <c r="FG111" s="155" t="str">
        <f>$FF$25</f>
        <v>20--</v>
      </c>
      <c r="FH111" s="155"/>
      <c r="FI111" s="155"/>
      <c r="FJ111" s="155"/>
      <c r="FK111" s="155"/>
      <c r="FL111" s="155"/>
      <c r="FM111" s="155"/>
      <c r="FN111" s="155"/>
      <c r="FO111" s="155"/>
      <c r="FP111" s="155"/>
      <c r="FQ111" s="155"/>
      <c r="FR111" s="155"/>
      <c r="FS111" s="155"/>
      <c r="FT111" s="155"/>
      <c r="FU111" s="155"/>
      <c r="FV111" s="155"/>
      <c r="FW111" s="155"/>
      <c r="FX111" s="155"/>
      <c r="FY111" s="155"/>
      <c r="FZ111" s="155"/>
      <c r="GA111" s="155"/>
      <c r="GB111" s="155"/>
      <c r="GC111" s="155"/>
      <c r="GD111" s="155"/>
      <c r="GE111" s="155"/>
      <c r="GF111" s="155"/>
      <c r="GG111" s="155"/>
      <c r="GH111" s="155"/>
      <c r="GI111" s="155"/>
      <c r="GJ111" s="155"/>
      <c r="GK111" s="155"/>
      <c r="GL111" s="155"/>
      <c r="GM111" s="155"/>
    </row>
    <row r="112" spans="1:195" ht="43.5" customHeight="1" thickBot="1">
      <c r="A112" s="1557" t="s">
        <v>484</v>
      </c>
      <c r="B112" s="1558"/>
      <c r="C112" s="1558"/>
      <c r="D112" s="1558"/>
      <c r="E112" s="1558"/>
      <c r="F112" s="1558"/>
      <c r="G112" s="1558"/>
      <c r="H112" s="1558"/>
      <c r="I112" s="1558"/>
      <c r="J112" s="1558"/>
      <c r="K112" s="1558"/>
      <c r="L112" s="1558"/>
      <c r="M112" s="1558"/>
      <c r="N112" s="1558"/>
      <c r="O112" s="1558"/>
      <c r="P112" s="1558"/>
      <c r="Q112" s="1558"/>
      <c r="R112" s="1558"/>
      <c r="S112" s="1558"/>
      <c r="T112" s="1558"/>
      <c r="U112" s="1558"/>
      <c r="V112" s="1558"/>
      <c r="W112" s="1558"/>
      <c r="X112" s="1558"/>
      <c r="Y112" s="1558"/>
      <c r="Z112" s="1558"/>
      <c r="AA112" s="1558"/>
      <c r="AB112" s="1558"/>
      <c r="AC112" s="1558"/>
      <c r="AD112" s="1558"/>
      <c r="AE112" s="1559"/>
      <c r="AF112" s="1560" t="s">
        <v>364</v>
      </c>
      <c r="AG112" s="1561"/>
      <c r="AH112" s="1561"/>
      <c r="AI112" s="1561"/>
      <c r="AJ112" s="1561"/>
      <c r="AK112" s="1562"/>
      <c r="AL112" s="1563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64"/>
      <c r="AN112" s="1564"/>
      <c r="AO112" s="1564"/>
      <c r="AP112" s="1564"/>
      <c r="AQ112" s="1564"/>
      <c r="AR112" s="1564"/>
      <c r="AS112" s="1564"/>
      <c r="AT112" s="1564"/>
      <c r="AU112" s="1564"/>
      <c r="AV112" s="1547"/>
      <c r="AW112" s="1547"/>
      <c r="AX112" s="1547"/>
      <c r="AY112" s="1547"/>
      <c r="AZ112" s="1547"/>
      <c r="BA112" s="1547"/>
      <c r="BB112" s="1547"/>
      <c r="BC112" s="1547"/>
      <c r="BD112" s="1547"/>
      <c r="BE112" s="1547"/>
      <c r="BF112" s="1547"/>
      <c r="BG112" s="1547"/>
      <c r="BH112" s="1547"/>
      <c r="BI112" s="1547"/>
      <c r="BJ112" s="1547"/>
      <c r="BK112" s="1547"/>
      <c r="BL112" s="1547"/>
      <c r="BM112" s="1547"/>
      <c r="BN112" s="1547"/>
      <c r="BO112" s="1547"/>
      <c r="BP112" s="1547"/>
      <c r="BQ112" s="1547"/>
      <c r="BR112" s="1547"/>
      <c r="BS112" s="1547"/>
      <c r="BT112" s="1547"/>
      <c r="BU112" s="1547"/>
      <c r="BV112" s="1547"/>
      <c r="BW112" s="1547"/>
      <c r="BX112" s="1547"/>
      <c r="BY112" s="1547"/>
      <c r="BZ112" s="1547"/>
      <c r="CA112" s="1547"/>
      <c r="CB112" s="1547"/>
      <c r="CC112" s="1547"/>
      <c r="CD112" s="1547"/>
      <c r="CE112" s="1547"/>
      <c r="CF112" s="1547"/>
      <c r="CG112" s="1547"/>
      <c r="CH112" s="1547"/>
      <c r="CI112" s="1547"/>
      <c r="CJ112" s="1547"/>
      <c r="CK112" s="1547"/>
      <c r="CL112" s="1547"/>
      <c r="CM112" s="1547"/>
      <c r="CN112" s="1547"/>
      <c r="CO112" s="1547"/>
      <c r="CP112" s="1547"/>
      <c r="CQ112" s="1547"/>
      <c r="CR112" s="1547"/>
      <c r="CS112" s="1547"/>
      <c r="CT112" s="1547"/>
      <c r="CU112" s="1547"/>
      <c r="CV112" s="1547"/>
      <c r="CW112" s="1547"/>
      <c r="CX112" s="1547"/>
      <c r="CY112" s="1547"/>
      <c r="CZ112" s="1547"/>
      <c r="DA112" s="1547"/>
      <c r="DB112" s="1547"/>
      <c r="DC112" s="1547"/>
      <c r="DD112" s="1547"/>
      <c r="DE112" s="1547"/>
      <c r="DF112" s="1547"/>
      <c r="DG112" s="1547"/>
      <c r="DH112" s="1547"/>
      <c r="DI112" s="1547"/>
      <c r="DJ112" s="1547"/>
      <c r="DK112" s="1547"/>
      <c r="DL112" s="1547"/>
      <c r="DM112" s="1547"/>
      <c r="DN112" s="1547"/>
      <c r="DO112" s="1547"/>
      <c r="DP112" s="1547"/>
      <c r="DQ112" s="1547"/>
      <c r="DR112" s="1547"/>
      <c r="DS112" s="1547"/>
      <c r="DT112" s="1547"/>
      <c r="DU112" s="1547"/>
      <c r="DV112" s="1547"/>
      <c r="DW112" s="1547"/>
      <c r="DX112" s="1547"/>
      <c r="DY112" s="1547"/>
      <c r="DZ112" s="1547"/>
      <c r="EA112" s="1547"/>
      <c r="EB112" s="1547"/>
      <c r="EC112" s="1547"/>
      <c r="ED112" s="1547"/>
      <c r="EE112" s="1547"/>
      <c r="EF112" s="1547"/>
      <c r="EG112" s="1547"/>
      <c r="EH112" s="1547"/>
      <c r="EI112" s="1547"/>
      <c r="EJ112" s="1547"/>
      <c r="EK112" s="1547"/>
      <c r="EL112" s="1547"/>
      <c r="EM112" s="1547"/>
      <c r="EN112" s="1547"/>
      <c r="EO112" s="1547"/>
      <c r="EP112" s="1547"/>
      <c r="EQ112" s="1547"/>
      <c r="ER112" s="1547"/>
      <c r="ES112" s="1547"/>
      <c r="ET112" s="1360"/>
      <c r="EU112" s="1361"/>
      <c r="EV112" s="1361"/>
      <c r="EW112" s="1361"/>
      <c r="EX112" s="1361"/>
      <c r="EY112" s="1361"/>
      <c r="EZ112" s="1361"/>
      <c r="FA112" s="1361"/>
      <c r="FB112" s="1361"/>
      <c r="FC112" s="1361"/>
      <c r="FD112" s="1496"/>
      <c r="FE112" s="563" t="str">
        <f>'Настройки ТИК'!$C$55</f>
        <v>${code_doc}</v>
      </c>
      <c r="FF112" s="155">
        <v>2</v>
      </c>
      <c r="FG112" s="155" t="str">
        <f>$FF$25</f>
        <v>20--</v>
      </c>
      <c r="FH112" s="155"/>
      <c r="FI112" s="155"/>
      <c r="FJ112" s="155"/>
      <c r="FK112" s="155"/>
      <c r="FL112" s="155"/>
      <c r="FM112" s="155"/>
      <c r="FN112" s="155"/>
      <c r="FO112" s="155"/>
      <c r="FP112" s="155"/>
      <c r="FQ112" s="155"/>
      <c r="FR112" s="155"/>
      <c r="FS112" s="155"/>
      <c r="FT112" s="155"/>
      <c r="FU112" s="155"/>
      <c r="FV112" s="155"/>
      <c r="FW112" s="155"/>
      <c r="FX112" s="155"/>
      <c r="FY112" s="155"/>
      <c r="FZ112" s="155"/>
      <c r="GA112" s="155"/>
      <c r="GB112" s="155"/>
      <c r="GC112" s="155"/>
      <c r="GD112" s="155"/>
      <c r="GE112" s="155"/>
      <c r="GF112" s="155"/>
      <c r="GG112" s="155"/>
      <c r="GH112" s="155"/>
      <c r="GI112" s="155"/>
      <c r="GJ112" s="155"/>
      <c r="GK112" s="155"/>
      <c r="GL112" s="155"/>
      <c r="GM112" s="155"/>
    </row>
    <row r="113" spans="1:195" ht="39" customHeight="1" thickTop="1" thickBot="1">
      <c r="A113" s="1548" t="s">
        <v>365</v>
      </c>
      <c r="B113" s="1549"/>
      <c r="C113" s="1549"/>
      <c r="D113" s="1549"/>
      <c r="E113" s="1549"/>
      <c r="F113" s="1549"/>
      <c r="G113" s="1549"/>
      <c r="H113" s="1549"/>
      <c r="I113" s="1549"/>
      <c r="J113" s="1549"/>
      <c r="K113" s="1549"/>
      <c r="L113" s="1549"/>
      <c r="M113" s="1549"/>
      <c r="N113" s="1549"/>
      <c r="O113" s="1549"/>
      <c r="P113" s="1549"/>
      <c r="Q113" s="1549"/>
      <c r="R113" s="1549"/>
      <c r="S113" s="1549"/>
      <c r="T113" s="1549"/>
      <c r="U113" s="1549"/>
      <c r="V113" s="1549"/>
      <c r="W113" s="1549"/>
      <c r="X113" s="1549"/>
      <c r="Y113" s="1549"/>
      <c r="Z113" s="1549"/>
      <c r="AA113" s="1549"/>
      <c r="AB113" s="1549"/>
      <c r="AC113" s="1549"/>
      <c r="AD113" s="1549"/>
      <c r="AE113" s="1550"/>
      <c r="AF113" s="1551" t="s">
        <v>366</v>
      </c>
      <c r="AG113" s="1552"/>
      <c r="AH113" s="1552"/>
      <c r="AI113" s="1552"/>
      <c r="AJ113" s="1552"/>
      <c r="AK113" s="1553"/>
      <c r="AL113" s="1554">
        <f ca="1">AL112-AL111</f>
        <v>0</v>
      </c>
      <c r="AM113" s="1555"/>
      <c r="AN113" s="1555"/>
      <c r="AO113" s="1555"/>
      <c r="AP113" s="1555"/>
      <c r="AQ113" s="1555"/>
      <c r="AR113" s="1555"/>
      <c r="AS113" s="1555"/>
      <c r="AT113" s="1555"/>
      <c r="AU113" s="1555"/>
      <c r="AV113" s="1556"/>
      <c r="AW113" s="1556"/>
      <c r="AX113" s="1556"/>
      <c r="AY113" s="1556"/>
      <c r="AZ113" s="1556"/>
      <c r="BA113" s="1556"/>
      <c r="BB113" s="1556"/>
      <c r="BC113" s="1556"/>
      <c r="BD113" s="1556"/>
      <c r="BE113" s="1556"/>
      <c r="BF113" s="1556"/>
      <c r="BG113" s="1556"/>
      <c r="BH113" s="1556"/>
      <c r="BI113" s="1556"/>
      <c r="BJ113" s="1556"/>
      <c r="BK113" s="1556"/>
      <c r="BL113" s="1556"/>
      <c r="BM113" s="1556"/>
      <c r="BN113" s="1556"/>
      <c r="BO113" s="1556"/>
      <c r="BP113" s="1556"/>
      <c r="BQ113" s="1556"/>
      <c r="BR113" s="1556"/>
      <c r="BS113" s="1556"/>
      <c r="BT113" s="1556"/>
      <c r="BU113" s="1556"/>
      <c r="BV113" s="1556"/>
      <c r="BW113" s="1556"/>
      <c r="BX113" s="1556"/>
      <c r="BY113" s="1556"/>
      <c r="BZ113" s="1556"/>
      <c r="CA113" s="1556"/>
      <c r="CB113" s="1556"/>
      <c r="CC113" s="1556"/>
      <c r="CD113" s="1556"/>
      <c r="CE113" s="1556"/>
      <c r="CF113" s="1556"/>
      <c r="CG113" s="1556"/>
      <c r="CH113" s="1556"/>
      <c r="CI113" s="1556"/>
      <c r="CJ113" s="1556"/>
      <c r="CK113" s="1556"/>
      <c r="CL113" s="1556"/>
      <c r="CM113" s="1556"/>
      <c r="CN113" s="1556"/>
      <c r="CO113" s="1556"/>
      <c r="CP113" s="1556"/>
      <c r="CQ113" s="1556"/>
      <c r="CR113" s="1556"/>
      <c r="CS113" s="1556"/>
      <c r="CT113" s="1556"/>
      <c r="CU113" s="1556"/>
      <c r="CV113" s="1556"/>
      <c r="CW113" s="1556"/>
      <c r="CX113" s="1556"/>
      <c r="CY113" s="1556"/>
      <c r="CZ113" s="1556"/>
      <c r="DA113" s="1556"/>
      <c r="DB113" s="1556"/>
      <c r="DC113" s="1556"/>
      <c r="DD113" s="1556"/>
      <c r="DE113" s="1556"/>
      <c r="DF113" s="1556"/>
      <c r="DG113" s="1556"/>
      <c r="DH113" s="1556"/>
      <c r="DI113" s="1556"/>
      <c r="DJ113" s="1556"/>
      <c r="DK113" s="1556"/>
      <c r="DL113" s="1556"/>
      <c r="DM113" s="1556"/>
      <c r="DN113" s="1556"/>
      <c r="DO113" s="1556"/>
      <c r="DP113" s="1556"/>
      <c r="DQ113" s="1556"/>
      <c r="DR113" s="1556"/>
      <c r="DS113" s="1556"/>
      <c r="DT113" s="1556"/>
      <c r="DU113" s="1556"/>
      <c r="DV113" s="1556"/>
      <c r="DW113" s="1556"/>
      <c r="DX113" s="1556"/>
      <c r="DY113" s="1556"/>
      <c r="DZ113" s="1556"/>
      <c r="EA113" s="1556"/>
      <c r="EB113" s="1556"/>
      <c r="EC113" s="1556"/>
      <c r="ED113" s="1556"/>
      <c r="EE113" s="1556"/>
      <c r="EF113" s="1556"/>
      <c r="EG113" s="1556"/>
      <c r="EH113" s="1556"/>
      <c r="EI113" s="1556"/>
      <c r="EJ113" s="1556"/>
      <c r="EK113" s="1556"/>
      <c r="EL113" s="1556"/>
      <c r="EM113" s="1556"/>
      <c r="EN113" s="1556"/>
      <c r="EO113" s="1556"/>
      <c r="EP113" s="1556"/>
      <c r="EQ113" s="1556"/>
      <c r="ER113" s="1556"/>
      <c r="ES113" s="1556"/>
      <c r="ET113" s="1452"/>
      <c r="EU113" s="1453"/>
      <c r="EV113" s="1453"/>
      <c r="EW113" s="1453"/>
      <c r="EX113" s="1453"/>
      <c r="EY113" s="1453"/>
      <c r="EZ113" s="1453"/>
      <c r="FA113" s="1453"/>
      <c r="FB113" s="1453"/>
      <c r="FC113" s="1453"/>
      <c r="FD113" s="1506"/>
      <c r="FE113" s="563" t="str">
        <f>'Настройки ТИК'!$C$55</f>
        <v>${code_doc}</v>
      </c>
      <c r="FF113" s="155">
        <v>2</v>
      </c>
      <c r="FG113" s="155" t="str">
        <f>$FF$25</f>
        <v>20--</v>
      </c>
      <c r="FH113" s="155"/>
      <c r="FI113" s="155"/>
      <c r="FJ113" s="155"/>
      <c r="FK113" s="155"/>
      <c r="FL113" s="155"/>
      <c r="FM113" s="155"/>
      <c r="FN113" s="155"/>
      <c r="FO113" s="155"/>
      <c r="FP113" s="155"/>
      <c r="FQ113" s="155"/>
      <c r="FR113" s="155"/>
      <c r="FS113" s="155"/>
      <c r="FT113" s="155"/>
      <c r="FU113" s="155"/>
      <c r="FV113" s="155"/>
      <c r="FW113" s="155"/>
      <c r="FX113" s="155"/>
      <c r="FY113" s="155"/>
      <c r="FZ113" s="155"/>
      <c r="GA113" s="155"/>
      <c r="GB113" s="155"/>
      <c r="GC113" s="155"/>
      <c r="GD113" s="155"/>
      <c r="GE113" s="155"/>
      <c r="GF113" s="155"/>
      <c r="GG113" s="155"/>
      <c r="GH113" s="155"/>
      <c r="GI113" s="155"/>
      <c r="GJ113" s="155"/>
      <c r="GK113" s="155"/>
      <c r="GL113" s="155"/>
      <c r="GM113" s="155"/>
    </row>
    <row r="114" spans="1:195" ht="15.75" hidden="1">
      <c r="A114" s="261" t="s">
        <v>367</v>
      </c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 t="s">
        <v>368</v>
      </c>
      <c r="M114" s="640"/>
      <c r="N114" s="640"/>
      <c r="O114" s="640"/>
      <c r="P114" s="640"/>
      <c r="Q114" s="640"/>
      <c r="R114" s="640"/>
      <c r="S114" s="640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0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0"/>
      <c r="BD114" s="640"/>
      <c r="BE114" s="261"/>
      <c r="BF114" s="261"/>
      <c r="BG114" s="261"/>
      <c r="BH114" s="261"/>
      <c r="BI114" s="261"/>
      <c r="BJ114" s="261"/>
      <c r="BK114" s="261"/>
      <c r="BL114" s="261"/>
      <c r="BM114" s="261"/>
      <c r="BN114" s="261"/>
      <c r="BO114" s="261"/>
      <c r="BP114" s="261"/>
      <c r="BQ114" s="261"/>
      <c r="BR114" s="261"/>
      <c r="BS114" s="261"/>
      <c r="BT114" s="261"/>
      <c r="BU114" s="261"/>
      <c r="BV114" s="261"/>
      <c r="BW114" s="261"/>
      <c r="BX114" s="261"/>
      <c r="BY114" s="261"/>
      <c r="BZ114" s="261"/>
      <c r="CA114" s="261"/>
      <c r="CB114" s="261"/>
      <c r="CC114" s="261"/>
      <c r="CD114" s="261"/>
      <c r="CE114" s="261"/>
      <c r="CF114" s="261"/>
      <c r="CG114" s="261"/>
      <c r="CH114" s="261"/>
      <c r="CI114" s="261"/>
      <c r="CJ114" s="261"/>
      <c r="CK114" s="261"/>
      <c r="CL114" s="261"/>
      <c r="CM114" s="261"/>
      <c r="CN114" s="261"/>
      <c r="CO114" s="261"/>
      <c r="CP114" s="261"/>
      <c r="CQ114" s="261"/>
      <c r="CR114" s="261"/>
      <c r="CS114" s="261"/>
      <c r="CT114" s="261"/>
      <c r="CU114" s="261"/>
      <c r="CV114" s="261"/>
      <c r="CW114" s="261"/>
      <c r="CX114" s="261"/>
      <c r="CY114" s="261"/>
      <c r="CZ114" s="261"/>
      <c r="DA114" s="261"/>
      <c r="DB114" s="261"/>
      <c r="DC114" s="261"/>
      <c r="DD114" s="261"/>
      <c r="DE114" s="261"/>
      <c r="DF114" s="261"/>
      <c r="DG114" s="261"/>
      <c r="DH114" s="261"/>
      <c r="DI114" s="261"/>
      <c r="DJ114" s="261"/>
      <c r="DK114" s="261"/>
      <c r="DL114" s="261"/>
      <c r="DM114" s="261"/>
      <c r="DN114" s="261"/>
      <c r="DO114" s="261"/>
      <c r="DP114" s="261"/>
      <c r="DQ114" s="261"/>
      <c r="DR114" s="261"/>
      <c r="DS114" s="261"/>
      <c r="DT114" s="261"/>
      <c r="DU114" s="261"/>
      <c r="DV114" s="261"/>
      <c r="DW114" s="261"/>
      <c r="DX114" s="261"/>
      <c r="DY114" s="261"/>
      <c r="DZ114" s="261"/>
      <c r="EA114" s="261"/>
      <c r="EB114" s="261"/>
      <c r="EC114" s="261"/>
      <c r="ED114" s="261"/>
      <c r="EE114" s="261"/>
      <c r="EF114" s="261"/>
      <c r="EG114" s="261"/>
      <c r="EH114" s="261"/>
      <c r="EI114" s="261"/>
      <c r="EJ114" s="261"/>
      <c r="EK114" s="261"/>
      <c r="EL114" s="261"/>
      <c r="EM114" s="261"/>
      <c r="EN114" s="261"/>
      <c r="EO114" s="261"/>
      <c r="EP114" s="261"/>
      <c r="EQ114" s="261"/>
      <c r="ER114" s="261"/>
      <c r="ES114" s="261"/>
      <c r="ET114" s="261"/>
      <c r="EU114" s="261"/>
      <c r="EV114" s="261"/>
      <c r="EW114" s="261"/>
      <c r="EX114" s="261"/>
      <c r="EY114" s="261"/>
      <c r="EZ114" s="261"/>
      <c r="FA114" s="261"/>
      <c r="FB114" s="261"/>
      <c r="FC114" s="261"/>
      <c r="FD114" s="261"/>
      <c r="FE114" s="261"/>
      <c r="FF114" s="261"/>
      <c r="FG114" s="261"/>
      <c r="FH114" s="261"/>
      <c r="FI114" s="261"/>
      <c r="FJ114" s="261"/>
      <c r="FK114" s="261"/>
      <c r="FL114" s="261"/>
      <c r="FM114" s="261"/>
      <c r="FN114" s="261"/>
      <c r="FO114" s="261"/>
      <c r="FP114" s="261"/>
      <c r="FQ114" s="261"/>
      <c r="FR114" s="261"/>
      <c r="FS114" s="261"/>
      <c r="FT114" s="261"/>
      <c r="FU114" s="261"/>
      <c r="FV114" s="155"/>
      <c r="FW114" s="155"/>
      <c r="FX114" s="155"/>
      <c r="FY114" s="155"/>
      <c r="FZ114" s="155"/>
      <c r="GA114" s="155"/>
      <c r="GB114" s="155"/>
      <c r="GC114" s="155"/>
      <c r="GD114" s="155"/>
      <c r="GE114" s="155"/>
      <c r="GF114" s="155"/>
      <c r="GG114" s="155"/>
      <c r="GH114" s="155"/>
      <c r="GI114" s="155"/>
      <c r="GJ114" s="155"/>
      <c r="GK114" s="155"/>
      <c r="GL114" s="155"/>
      <c r="GM114" s="155"/>
    </row>
    <row r="115" spans="1:195" ht="15.75" hidden="1">
      <c r="A115" s="261"/>
      <c r="B115" s="261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 t="s">
        <v>488</v>
      </c>
      <c r="M115" s="640"/>
      <c r="N115" s="640"/>
      <c r="O115" s="640"/>
      <c r="P115" s="640"/>
      <c r="Q115" s="640"/>
      <c r="R115" s="640"/>
      <c r="S115" s="640"/>
      <c r="T115" s="640"/>
      <c r="U115" s="640"/>
      <c r="V115" s="640"/>
      <c r="W115" s="640"/>
      <c r="X115" s="640"/>
      <c r="Y115" s="640"/>
      <c r="Z115" s="640"/>
      <c r="AA115" s="640"/>
      <c r="AB115" s="640"/>
      <c r="AC115" s="640"/>
      <c r="AD115" s="640"/>
      <c r="AE115" s="640"/>
      <c r="AF115" s="640"/>
      <c r="AG115" s="640"/>
      <c r="AH115" s="640"/>
      <c r="AI115" s="640"/>
      <c r="AJ115" s="640"/>
      <c r="AK115" s="640"/>
      <c r="AL115" s="640"/>
      <c r="AM115" s="640"/>
      <c r="AN115" s="640"/>
      <c r="AO115" s="640"/>
      <c r="AP115" s="640"/>
      <c r="AQ115" s="640"/>
      <c r="AR115" s="640"/>
      <c r="AS115" s="640"/>
      <c r="AT115" s="640"/>
      <c r="AU115" s="640"/>
      <c r="AV115" s="640"/>
      <c r="AW115" s="640"/>
      <c r="AX115" s="640"/>
      <c r="AY115" s="640"/>
      <c r="AZ115" s="640"/>
      <c r="BA115" s="640"/>
      <c r="BB115" s="640"/>
      <c r="BC115" s="640"/>
      <c r="BD115" s="640"/>
      <c r="BE115" s="261"/>
      <c r="BF115" s="261"/>
      <c r="BG115" s="261"/>
      <c r="BH115" s="261"/>
      <c r="BI115" s="261"/>
      <c r="BJ115" s="261"/>
      <c r="BK115" s="261"/>
      <c r="BL115" s="261"/>
      <c r="BM115" s="261"/>
      <c r="BN115" s="261"/>
      <c r="BO115" s="261"/>
      <c r="BP115" s="261"/>
      <c r="BQ115" s="261"/>
      <c r="BR115" s="261"/>
      <c r="BS115" s="261"/>
      <c r="BT115" s="261"/>
      <c r="BU115" s="261"/>
      <c r="BV115" s="261"/>
      <c r="BW115" s="261"/>
      <c r="BX115" s="261"/>
      <c r="BY115" s="261"/>
      <c r="BZ115" s="261"/>
      <c r="CA115" s="261"/>
      <c r="CB115" s="261"/>
      <c r="CC115" s="261"/>
      <c r="CD115" s="261"/>
      <c r="CE115" s="261"/>
      <c r="CF115" s="261"/>
      <c r="CG115" s="261"/>
      <c r="CH115" s="261"/>
      <c r="CI115" s="261"/>
      <c r="CJ115" s="261"/>
      <c r="CK115" s="261"/>
      <c r="CL115" s="261"/>
      <c r="CM115" s="261"/>
      <c r="CN115" s="261"/>
      <c r="CO115" s="261"/>
      <c r="CP115" s="261"/>
      <c r="CQ115" s="261"/>
      <c r="CR115" s="261"/>
      <c r="CS115" s="261"/>
      <c r="CT115" s="261"/>
      <c r="CU115" s="261"/>
      <c r="CV115" s="261"/>
      <c r="CW115" s="261"/>
      <c r="CX115" s="261"/>
      <c r="CY115" s="261"/>
      <c r="CZ115" s="261"/>
      <c r="DA115" s="261"/>
      <c r="DB115" s="261"/>
      <c r="DC115" s="261"/>
      <c r="DD115" s="261"/>
      <c r="DE115" s="261"/>
      <c r="DF115" s="261"/>
      <c r="DG115" s="261"/>
      <c r="DH115" s="261"/>
      <c r="DI115" s="261"/>
      <c r="DJ115" s="261"/>
      <c r="DK115" s="261"/>
      <c r="DL115" s="261"/>
      <c r="DM115" s="261"/>
      <c r="DN115" s="261"/>
      <c r="DO115" s="261"/>
      <c r="DP115" s="261"/>
      <c r="DQ115" s="261"/>
      <c r="DR115" s="261"/>
      <c r="DS115" s="261"/>
      <c r="DT115" s="261"/>
      <c r="DU115" s="261"/>
      <c r="DV115" s="261"/>
      <c r="DW115" s="261"/>
      <c r="DX115" s="261"/>
      <c r="DY115" s="261"/>
      <c r="DZ115" s="261"/>
      <c r="EA115" s="261"/>
      <c r="EB115" s="261"/>
      <c r="EC115" s="261"/>
      <c r="ED115" s="261"/>
      <c r="EE115" s="261"/>
      <c r="EF115" s="261"/>
      <c r="EG115" s="261"/>
      <c r="EH115" s="261"/>
      <c r="EI115" s="261"/>
      <c r="EJ115" s="261"/>
      <c r="EK115" s="261"/>
      <c r="EL115" s="261"/>
      <c r="EM115" s="261"/>
      <c r="EN115" s="261"/>
      <c r="EO115" s="261"/>
      <c r="EP115" s="261"/>
      <c r="EQ115" s="261"/>
      <c r="ER115" s="261"/>
      <c r="ES115" s="261"/>
      <c r="ET115" s="261"/>
      <c r="EU115" s="261"/>
      <c r="EV115" s="261"/>
      <c r="EW115" s="261"/>
      <c r="EX115" s="261"/>
      <c r="EY115" s="261"/>
      <c r="EZ115" s="261"/>
      <c r="FA115" s="261"/>
      <c r="FB115" s="261"/>
      <c r="FC115" s="261"/>
      <c r="FD115" s="261"/>
      <c r="FE115" s="261"/>
      <c r="FF115" s="261"/>
      <c r="FG115" s="261"/>
      <c r="FH115" s="261"/>
      <c r="FI115" s="261"/>
      <c r="FJ115" s="261"/>
      <c r="FK115" s="261"/>
      <c r="FL115" s="261"/>
      <c r="FM115" s="261"/>
      <c r="FN115" s="261"/>
      <c r="FO115" s="261"/>
      <c r="FP115" s="261"/>
      <c r="FQ115" s="261"/>
      <c r="FR115" s="261"/>
      <c r="FS115" s="261"/>
      <c r="FT115" s="261"/>
      <c r="FU115" s="261"/>
      <c r="FV115" s="155"/>
      <c r="FW115" s="155"/>
      <c r="FX115" s="155"/>
      <c r="FY115" s="155"/>
      <c r="FZ115" s="155"/>
      <c r="GA115" s="155"/>
      <c r="GB115" s="155"/>
      <c r="GC115" s="155"/>
      <c r="GD115" s="155"/>
      <c r="GE115" s="155"/>
      <c r="GF115" s="155"/>
      <c r="GG115" s="155"/>
      <c r="GH115" s="155"/>
      <c r="GI115" s="155"/>
      <c r="GJ115" s="155"/>
      <c r="GK115" s="155"/>
      <c r="GL115" s="155"/>
      <c r="GM115" s="155"/>
    </row>
    <row r="116" spans="1:195" ht="15.75" hidden="1">
      <c r="A116" s="261"/>
      <c r="B116" s="261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 t="s">
        <v>489</v>
      </c>
      <c r="M116" s="640"/>
      <c r="N116" s="640"/>
      <c r="O116" s="640"/>
      <c r="P116" s="640"/>
      <c r="Q116" s="640"/>
      <c r="R116" s="640"/>
      <c r="S116" s="640"/>
      <c r="T116" s="640"/>
      <c r="U116" s="640"/>
      <c r="V116" s="640"/>
      <c r="W116" s="640"/>
      <c r="X116" s="640"/>
      <c r="Y116" s="640"/>
      <c r="Z116" s="640"/>
      <c r="AA116" s="640"/>
      <c r="AB116" s="640"/>
      <c r="AC116" s="640"/>
      <c r="AD116" s="640"/>
      <c r="AE116" s="640"/>
      <c r="AF116" s="640"/>
      <c r="AG116" s="640"/>
      <c r="AH116" s="640"/>
      <c r="AI116" s="640"/>
      <c r="AJ116" s="640"/>
      <c r="AK116" s="640"/>
      <c r="AL116" s="640"/>
      <c r="AM116" s="640"/>
      <c r="AN116" s="640"/>
      <c r="AO116" s="640"/>
      <c r="AP116" s="640"/>
      <c r="AQ116" s="640"/>
      <c r="AR116" s="640"/>
      <c r="AS116" s="640"/>
      <c r="AT116" s="640"/>
      <c r="AU116" s="640"/>
      <c r="AV116" s="640"/>
      <c r="AW116" s="640"/>
      <c r="AX116" s="640"/>
      <c r="AY116" s="640"/>
      <c r="AZ116" s="640"/>
      <c r="BA116" s="640"/>
      <c r="BB116" s="640"/>
      <c r="BC116" s="640"/>
      <c r="BD116" s="640"/>
      <c r="BE116" s="261"/>
      <c r="BF116" s="261"/>
      <c r="BG116" s="261"/>
      <c r="BH116" s="261"/>
      <c r="BI116" s="261"/>
      <c r="BJ116" s="261"/>
      <c r="BK116" s="261"/>
      <c r="BL116" s="261"/>
      <c r="BM116" s="261"/>
      <c r="BN116" s="261"/>
      <c r="BO116" s="261"/>
      <c r="BP116" s="261"/>
      <c r="BQ116" s="261"/>
      <c r="BR116" s="261"/>
      <c r="BS116" s="261"/>
      <c r="BT116" s="261"/>
      <c r="BU116" s="261"/>
      <c r="BV116" s="261"/>
      <c r="BW116" s="261"/>
      <c r="BX116" s="261"/>
      <c r="BY116" s="261"/>
      <c r="BZ116" s="261"/>
      <c r="CA116" s="261"/>
      <c r="CB116" s="261"/>
      <c r="CC116" s="261"/>
      <c r="CD116" s="261"/>
      <c r="CE116" s="261"/>
      <c r="CF116" s="261"/>
      <c r="CG116" s="261"/>
      <c r="CH116" s="261"/>
      <c r="CI116" s="261"/>
      <c r="CJ116" s="261"/>
      <c r="CK116" s="261"/>
      <c r="CL116" s="261"/>
      <c r="CM116" s="261"/>
      <c r="CN116" s="261"/>
      <c r="CO116" s="261"/>
      <c r="CP116" s="261"/>
      <c r="CQ116" s="261"/>
      <c r="CR116" s="261"/>
      <c r="CS116" s="261"/>
      <c r="CT116" s="261"/>
      <c r="CU116" s="261"/>
      <c r="CV116" s="261"/>
      <c r="CW116" s="261"/>
      <c r="CX116" s="261"/>
      <c r="CY116" s="261"/>
      <c r="CZ116" s="261"/>
      <c r="DA116" s="261"/>
      <c r="DB116" s="261"/>
      <c r="DC116" s="261"/>
      <c r="DD116" s="261"/>
      <c r="DE116" s="261"/>
      <c r="DF116" s="261"/>
      <c r="DG116" s="261"/>
      <c r="DH116" s="261"/>
      <c r="DI116" s="261"/>
      <c r="DJ116" s="261"/>
      <c r="DK116" s="261"/>
      <c r="DL116" s="261"/>
      <c r="DM116" s="261"/>
      <c r="DN116" s="261"/>
      <c r="DO116" s="261"/>
      <c r="DP116" s="261"/>
      <c r="DQ116" s="261"/>
      <c r="DR116" s="261"/>
      <c r="DS116" s="261"/>
      <c r="DT116" s="261"/>
      <c r="DU116" s="261"/>
      <c r="DV116" s="261"/>
      <c r="DW116" s="261"/>
      <c r="DX116" s="261"/>
      <c r="DY116" s="261"/>
      <c r="DZ116" s="261"/>
      <c r="EA116" s="261"/>
      <c r="EB116" s="261"/>
      <c r="EC116" s="261"/>
      <c r="ED116" s="261"/>
      <c r="EE116" s="261"/>
      <c r="EF116" s="261"/>
      <c r="EG116" s="261"/>
      <c r="EH116" s="261"/>
      <c r="EI116" s="261"/>
      <c r="EJ116" s="261"/>
      <c r="EK116" s="261"/>
      <c r="EL116" s="261"/>
      <c r="EM116" s="261"/>
      <c r="EN116" s="261"/>
      <c r="EO116" s="261"/>
      <c r="EP116" s="261"/>
      <c r="EQ116" s="261"/>
      <c r="ER116" s="261"/>
      <c r="ES116" s="261"/>
      <c r="ET116" s="261"/>
      <c r="EU116" s="261"/>
      <c r="EV116" s="261"/>
      <c r="EW116" s="261"/>
      <c r="EX116" s="261"/>
      <c r="EY116" s="261"/>
      <c r="EZ116" s="261"/>
      <c r="FA116" s="261"/>
      <c r="FB116" s="261"/>
      <c r="FC116" s="261"/>
      <c r="FD116" s="261"/>
      <c r="FE116" s="261"/>
      <c r="FF116" s="261"/>
      <c r="FG116" s="261"/>
      <c r="FH116" s="261"/>
      <c r="FI116" s="261"/>
      <c r="FJ116" s="261"/>
      <c r="FK116" s="261"/>
      <c r="FL116" s="261"/>
      <c r="FM116" s="261"/>
      <c r="FN116" s="261"/>
      <c r="FO116" s="261"/>
      <c r="FP116" s="261"/>
      <c r="FQ116" s="261"/>
      <c r="FR116" s="261"/>
      <c r="FS116" s="261"/>
      <c r="FT116" s="261"/>
      <c r="FU116" s="261"/>
      <c r="FV116" s="155"/>
      <c r="FW116" s="155"/>
      <c r="FX116" s="155"/>
      <c r="FY116" s="155"/>
      <c r="FZ116" s="155"/>
      <c r="GA116" s="155"/>
      <c r="GB116" s="155"/>
      <c r="GC116" s="155"/>
      <c r="GD116" s="155"/>
      <c r="GE116" s="155"/>
      <c r="GF116" s="155"/>
      <c r="GG116" s="155"/>
      <c r="GH116" s="155"/>
      <c r="GI116" s="155"/>
      <c r="GJ116" s="155"/>
      <c r="GK116" s="155"/>
      <c r="GL116" s="155"/>
      <c r="GM116" s="155"/>
    </row>
    <row r="117" spans="1:195" ht="15.75">
      <c r="A117" s="261"/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61"/>
      <c r="V117" s="261"/>
      <c r="W117" s="261"/>
      <c r="X117" s="261"/>
      <c r="Y117" s="261"/>
      <c r="Z117" s="261"/>
      <c r="AA117" s="261"/>
      <c r="AB117" s="261"/>
      <c r="AC117" s="261"/>
      <c r="AD117" s="261"/>
      <c r="AE117" s="261"/>
      <c r="AF117" s="261"/>
      <c r="AG117" s="261"/>
      <c r="AH117" s="261"/>
      <c r="AI117" s="261"/>
      <c r="AJ117" s="261"/>
      <c r="AK117" s="261"/>
      <c r="AL117" s="261"/>
      <c r="AM117" s="261"/>
      <c r="AN117" s="261"/>
      <c r="AO117" s="261"/>
      <c r="AP117" s="261"/>
      <c r="AQ117" s="261"/>
      <c r="AR117" s="261"/>
      <c r="AS117" s="261"/>
      <c r="AT117" s="261"/>
      <c r="AU117" s="261"/>
      <c r="AV117" s="261"/>
      <c r="AW117" s="261"/>
      <c r="AX117" s="261"/>
      <c r="AY117" s="261"/>
      <c r="AZ117" s="261"/>
      <c r="BA117" s="261"/>
      <c r="BB117" s="261"/>
      <c r="BC117" s="261"/>
      <c r="BD117" s="261"/>
      <c r="BE117" s="261"/>
      <c r="BF117" s="261"/>
      <c r="BG117" s="261"/>
      <c r="BH117" s="261"/>
      <c r="BI117" s="261"/>
      <c r="BJ117" s="261"/>
      <c r="BK117" s="261"/>
      <c r="BL117" s="261"/>
      <c r="BM117" s="261"/>
      <c r="BN117" s="261"/>
      <c r="BO117" s="261"/>
      <c r="BP117" s="261"/>
      <c r="BQ117" s="261"/>
      <c r="BR117" s="261"/>
      <c r="BS117" s="261"/>
      <c r="BT117" s="261"/>
      <c r="BU117" s="261"/>
      <c r="BV117" s="261"/>
      <c r="BW117" s="261"/>
      <c r="BX117" s="261"/>
      <c r="BY117" s="261"/>
      <c r="BZ117" s="261"/>
      <c r="CA117" s="261"/>
      <c r="CB117" s="261"/>
      <c r="CC117" s="261"/>
      <c r="CD117" s="261"/>
      <c r="CE117" s="261"/>
      <c r="CF117" s="261"/>
      <c r="CG117" s="261"/>
      <c r="CH117" s="261"/>
      <c r="CI117" s="261"/>
      <c r="CJ117" s="261"/>
      <c r="CK117" s="261"/>
      <c r="CL117" s="261"/>
      <c r="CM117" s="261"/>
      <c r="CN117" s="261"/>
      <c r="CO117" s="261"/>
      <c r="CP117" s="261"/>
      <c r="CQ117" s="261"/>
      <c r="CR117" s="261"/>
      <c r="CS117" s="261"/>
      <c r="CT117" s="261"/>
      <c r="CU117" s="261"/>
      <c r="CV117" s="261"/>
      <c r="CW117" s="261"/>
      <c r="CX117" s="261"/>
      <c r="CY117" s="261"/>
      <c r="CZ117" s="261"/>
      <c r="DA117" s="261"/>
      <c r="DB117" s="261"/>
      <c r="DC117" s="261"/>
      <c r="DD117" s="261"/>
      <c r="DE117" s="261"/>
      <c r="DF117" s="261"/>
      <c r="DG117" s="261"/>
      <c r="DH117" s="261"/>
      <c r="DI117" s="261"/>
      <c r="DJ117" s="261"/>
      <c r="DK117" s="261"/>
      <c r="DL117" s="261"/>
      <c r="DM117" s="261"/>
      <c r="DN117" s="261"/>
      <c r="DO117" s="261"/>
      <c r="DP117" s="261"/>
      <c r="DQ117" s="261"/>
      <c r="DR117" s="261"/>
      <c r="DS117" s="261"/>
      <c r="DT117" s="261"/>
      <c r="DU117" s="261"/>
      <c r="DV117" s="261"/>
      <c r="DW117" s="261"/>
      <c r="DX117" s="261"/>
      <c r="DY117" s="261"/>
      <c r="DZ117" s="261"/>
      <c r="EA117" s="261"/>
      <c r="EB117" s="261"/>
      <c r="EC117" s="261"/>
      <c r="ED117" s="261"/>
      <c r="EE117" s="261"/>
      <c r="EF117" s="261"/>
      <c r="EG117" s="261"/>
      <c r="EH117" s="261"/>
      <c r="EI117" s="261"/>
      <c r="EJ117" s="261"/>
      <c r="EK117" s="261"/>
      <c r="EL117" s="261"/>
      <c r="EM117" s="261"/>
      <c r="EN117" s="261"/>
      <c r="EO117" s="261"/>
      <c r="EP117" s="261"/>
      <c r="EQ117" s="261"/>
      <c r="ER117" s="261"/>
      <c r="ES117" s="261"/>
      <c r="ET117" s="261"/>
      <c r="EU117" s="261"/>
      <c r="EV117" s="261"/>
      <c r="EW117" s="261"/>
      <c r="EX117" s="261"/>
      <c r="EY117" s="261"/>
      <c r="EZ117" s="261"/>
      <c r="FA117" s="261"/>
      <c r="FB117" s="261"/>
      <c r="FC117" s="261"/>
      <c r="FD117" s="261"/>
      <c r="FE117" s="261"/>
      <c r="FF117" s="261"/>
      <c r="FG117" s="261"/>
      <c r="FH117" s="261"/>
      <c r="FI117" s="261"/>
      <c r="FJ117" s="261"/>
      <c r="FK117" s="261"/>
      <c r="FL117" s="261"/>
      <c r="FM117" s="261"/>
      <c r="FN117" s="261"/>
      <c r="FO117" s="261"/>
      <c r="FP117" s="261"/>
      <c r="FQ117" s="261"/>
      <c r="FR117" s="261"/>
      <c r="FS117" s="261"/>
      <c r="FT117" s="261"/>
      <c r="FU117" s="261"/>
      <c r="FV117" s="155"/>
      <c r="FW117" s="155"/>
      <c r="FX117" s="155"/>
      <c r="FY117" s="155"/>
      <c r="FZ117" s="155"/>
      <c r="GA117" s="155"/>
      <c r="GB117" s="155"/>
      <c r="GC117" s="155"/>
      <c r="GD117" s="155"/>
      <c r="GE117" s="155"/>
      <c r="GF117" s="155"/>
      <c r="GG117" s="155"/>
      <c r="GH117" s="155"/>
      <c r="GI117" s="155"/>
      <c r="GJ117" s="155"/>
      <c r="GK117" s="155"/>
      <c r="GL117" s="155"/>
      <c r="GM117" s="155"/>
    </row>
    <row r="118" spans="1:195" ht="15.75">
      <c r="A118" s="153" t="s">
        <v>140</v>
      </c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25" t="str">
        <f>IF('Настройки УИК'!$C$43="","",'Настройки УИК'!$C$43)</f>
        <v>${rod_uik}</v>
      </c>
      <c r="AA118" s="1525"/>
      <c r="AB118" s="1525"/>
      <c r="AC118" s="1525"/>
      <c r="AD118" s="1525"/>
      <c r="AE118" s="1525"/>
      <c r="AF118" s="1525"/>
      <c r="AG118" s="1525"/>
      <c r="AH118" s="1525"/>
      <c r="AI118" s="1525"/>
      <c r="AJ118" s="1525"/>
      <c r="AK118" s="1525"/>
      <c r="AL118" s="1525"/>
      <c r="AM118" s="1525"/>
      <c r="AN118" s="1525"/>
      <c r="AO118" s="1525"/>
      <c r="AP118" s="1525"/>
      <c r="AQ118" s="1525"/>
      <c r="AR118" s="1525"/>
      <c r="AS118" s="1525"/>
      <c r="AT118" s="1525"/>
      <c r="AU118" s="1525"/>
      <c r="AV118" s="1525"/>
      <c r="AW118" s="1525"/>
      <c r="AX118" s="1525"/>
      <c r="AY118" s="1525"/>
      <c r="AZ118" s="1525"/>
      <c r="BA118" s="1525"/>
      <c r="BB118" s="1525"/>
      <c r="BC118" s="1525"/>
      <c r="BD118" s="1525"/>
      <c r="BE118" s="1525"/>
      <c r="BF118" s="1525"/>
      <c r="BG118" s="1525"/>
      <c r="BH118" s="1525"/>
      <c r="BI118" s="1525"/>
      <c r="BJ118" s="1525"/>
      <c r="BK118" s="1525"/>
      <c r="BL118" s="1525"/>
      <c r="BM118" s="1525"/>
      <c r="BN118" s="1525"/>
      <c r="BO118" s="1525"/>
      <c r="BP118" s="1525"/>
      <c r="BQ118" s="1525"/>
      <c r="BR118" s="1525"/>
      <c r="BS118" s="1525"/>
      <c r="BT118" s="1525"/>
      <c r="BU118" s="1525"/>
      <c r="BV118" s="1525"/>
      <c r="BW118" s="1525"/>
      <c r="BX118" s="1525"/>
      <c r="BY118" s="641"/>
      <c r="BZ118" s="266"/>
      <c r="CA118" s="266"/>
      <c r="CB118" s="1531"/>
      <c r="CC118" s="1531"/>
      <c r="CD118" s="1531"/>
      <c r="CE118" s="1531"/>
      <c r="CF118" s="1531"/>
      <c r="CG118" s="1531"/>
      <c r="CH118" s="1531"/>
      <c r="CI118" s="1531"/>
      <c r="CJ118" s="1531"/>
      <c r="CK118" s="1531"/>
      <c r="CL118" s="1531"/>
      <c r="CM118" s="1531"/>
      <c r="CN118" s="1531"/>
      <c r="CO118" s="1531"/>
      <c r="CP118" s="1531"/>
      <c r="CQ118" s="1531"/>
      <c r="CR118" s="1531"/>
      <c r="CS118" s="1531"/>
      <c r="CT118" s="1531"/>
      <c r="CU118" s="1531"/>
      <c r="CV118" s="1531"/>
      <c r="CW118" s="1531"/>
      <c r="CX118" s="266"/>
      <c r="CY118" s="266"/>
      <c r="CZ118" s="266"/>
      <c r="DA118" s="266"/>
      <c r="DB118" s="266"/>
      <c r="DC118" s="266"/>
      <c r="DD118" s="266"/>
      <c r="DE118" s="1525" t="e">
        <f>INDEX('Настройки УИК'!B22:B39,19-MATCH('Настройки ТИК'!B39,'Настройки УИК'!M22:M39,0),1)</f>
        <v>#N/A</v>
      </c>
      <c r="DF118" s="1525"/>
      <c r="DG118" s="1525"/>
      <c r="DH118" s="1525"/>
      <c r="DI118" s="1525"/>
      <c r="DJ118" s="1525"/>
      <c r="DK118" s="1525"/>
      <c r="DL118" s="1525"/>
      <c r="DM118" s="1525"/>
      <c r="DN118" s="1525"/>
      <c r="DO118" s="1525"/>
      <c r="DP118" s="1525"/>
      <c r="DQ118" s="1525"/>
      <c r="DR118" s="1525"/>
      <c r="DS118" s="1525"/>
      <c r="DT118" s="1525"/>
      <c r="DU118" s="1525"/>
      <c r="DV118" s="1525"/>
      <c r="DW118" s="1525"/>
      <c r="DX118" s="1525"/>
      <c r="DY118" s="1525"/>
      <c r="DZ118" s="1525"/>
      <c r="EA118" s="1525"/>
      <c r="EB118" s="1525"/>
      <c r="EC118" s="1525"/>
      <c r="ED118" s="1525"/>
      <c r="EE118" s="1525"/>
      <c r="EF118" s="1525"/>
      <c r="EG118" s="1525"/>
      <c r="EH118" s="1525"/>
      <c r="EI118" s="1525"/>
      <c r="EJ118" s="1525"/>
      <c r="EK118" s="1525"/>
      <c r="EL118" s="1525"/>
      <c r="EM118" s="1525"/>
      <c r="EN118" s="1525"/>
      <c r="EO118" s="1525"/>
      <c r="EP118" s="1525"/>
      <c r="EQ118" s="1525"/>
      <c r="ER118" s="1525"/>
      <c r="ES118" s="1525"/>
      <c r="ET118" s="1525"/>
      <c r="EU118" s="1525"/>
      <c r="EV118" s="1525"/>
      <c r="EW118" s="1525"/>
      <c r="EX118" s="1525"/>
      <c r="EY118" s="1525"/>
      <c r="EZ118" s="1525"/>
      <c r="FA118" s="1525"/>
      <c r="FB118" s="1525"/>
      <c r="FC118" s="1525"/>
      <c r="FD118" s="1525"/>
      <c r="FE118" s="155"/>
      <c r="FF118" s="155"/>
      <c r="FG118" s="155"/>
      <c r="FH118" s="155"/>
      <c r="FI118" s="155"/>
      <c r="FJ118" s="155"/>
      <c r="FK118" s="155"/>
      <c r="FL118" s="155"/>
      <c r="FM118" s="155"/>
      <c r="FN118" s="155"/>
      <c r="FO118" s="155"/>
      <c r="FP118" s="155"/>
      <c r="FQ118" s="155"/>
      <c r="FR118" s="155"/>
      <c r="FS118" s="155"/>
      <c r="FT118" s="155"/>
      <c r="FU118" s="155"/>
      <c r="FV118" s="155"/>
      <c r="FW118" s="155"/>
      <c r="FX118" s="155"/>
      <c r="FY118" s="155"/>
      <c r="FZ118" s="155"/>
      <c r="GA118" s="155"/>
      <c r="GB118" s="155"/>
      <c r="GC118" s="155"/>
      <c r="GD118" s="155"/>
      <c r="GE118" s="155"/>
      <c r="GF118" s="155"/>
      <c r="GG118" s="155"/>
      <c r="GH118" s="155"/>
      <c r="GI118" s="155"/>
      <c r="GJ118" s="155"/>
      <c r="GK118" s="155"/>
      <c r="GL118" s="155"/>
      <c r="GM118" s="155"/>
    </row>
    <row r="119" spans="1:195" ht="15.75">
      <c r="A119" s="153" t="s">
        <v>486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26"/>
      <c r="AA119" s="1526"/>
      <c r="AB119" s="1526"/>
      <c r="AC119" s="1526"/>
      <c r="AD119" s="1526"/>
      <c r="AE119" s="1526"/>
      <c r="AF119" s="1526"/>
      <c r="AG119" s="1526"/>
      <c r="AH119" s="1526"/>
      <c r="AI119" s="1526"/>
      <c r="AJ119" s="1526"/>
      <c r="AK119" s="1526"/>
      <c r="AL119" s="1526"/>
      <c r="AM119" s="1526"/>
      <c r="AN119" s="1526"/>
      <c r="AO119" s="1526"/>
      <c r="AP119" s="1526"/>
      <c r="AQ119" s="1526"/>
      <c r="AR119" s="1526"/>
      <c r="AS119" s="1526"/>
      <c r="AT119" s="1526"/>
      <c r="AU119" s="1526"/>
      <c r="AV119" s="1526"/>
      <c r="AW119" s="1526"/>
      <c r="AX119" s="1526"/>
      <c r="AY119" s="1526"/>
      <c r="AZ119" s="1526"/>
      <c r="BA119" s="1526"/>
      <c r="BB119" s="1526"/>
      <c r="BC119" s="1526"/>
      <c r="BD119" s="1526"/>
      <c r="BE119" s="1526"/>
      <c r="BF119" s="1526"/>
      <c r="BG119" s="1526"/>
      <c r="BH119" s="1526"/>
      <c r="BI119" s="1526"/>
      <c r="BJ119" s="1526"/>
      <c r="BK119" s="1526"/>
      <c r="BL119" s="1526"/>
      <c r="BM119" s="1526"/>
      <c r="BN119" s="1526"/>
      <c r="BO119" s="1526"/>
      <c r="BP119" s="1526"/>
      <c r="BQ119" s="1526"/>
      <c r="BR119" s="1526"/>
      <c r="BS119" s="1526"/>
      <c r="BT119" s="1526"/>
      <c r="BU119" s="1526"/>
      <c r="BV119" s="1526"/>
      <c r="BW119" s="1526"/>
      <c r="BX119" s="1526"/>
      <c r="BY119" s="642"/>
      <c r="BZ119" s="266"/>
      <c r="CA119" s="266"/>
      <c r="CB119" s="1532"/>
      <c r="CC119" s="1532"/>
      <c r="CD119" s="1532"/>
      <c r="CE119" s="1532"/>
      <c r="CF119" s="1532"/>
      <c r="CG119" s="1532"/>
      <c r="CH119" s="1532"/>
      <c r="CI119" s="1532"/>
      <c r="CJ119" s="1532"/>
      <c r="CK119" s="1532"/>
      <c r="CL119" s="1532"/>
      <c r="CM119" s="1532"/>
      <c r="CN119" s="1532"/>
      <c r="CO119" s="1532"/>
      <c r="CP119" s="1532"/>
      <c r="CQ119" s="1532"/>
      <c r="CR119" s="1532"/>
      <c r="CS119" s="1532"/>
      <c r="CT119" s="1532"/>
      <c r="CU119" s="1532"/>
      <c r="CV119" s="1532"/>
      <c r="CW119" s="1532"/>
      <c r="CX119" s="266"/>
      <c r="CY119" s="266"/>
      <c r="CZ119" s="266"/>
      <c r="DA119" s="266"/>
      <c r="DB119" s="266"/>
      <c r="DC119" s="266"/>
      <c r="DD119" s="266"/>
      <c r="DE119" s="1526"/>
      <c r="DF119" s="1526"/>
      <c r="DG119" s="1526"/>
      <c r="DH119" s="1526"/>
      <c r="DI119" s="1526"/>
      <c r="DJ119" s="1526"/>
      <c r="DK119" s="1526"/>
      <c r="DL119" s="1526"/>
      <c r="DM119" s="1526"/>
      <c r="DN119" s="1526"/>
      <c r="DO119" s="1526"/>
      <c r="DP119" s="1526"/>
      <c r="DQ119" s="1526"/>
      <c r="DR119" s="1526"/>
      <c r="DS119" s="1526"/>
      <c r="DT119" s="1526"/>
      <c r="DU119" s="1526"/>
      <c r="DV119" s="1526"/>
      <c r="DW119" s="1526"/>
      <c r="DX119" s="1526"/>
      <c r="DY119" s="1526"/>
      <c r="DZ119" s="1526"/>
      <c r="EA119" s="1526"/>
      <c r="EB119" s="1526"/>
      <c r="EC119" s="1526"/>
      <c r="ED119" s="1526"/>
      <c r="EE119" s="1526"/>
      <c r="EF119" s="1526"/>
      <c r="EG119" s="1526"/>
      <c r="EH119" s="1526"/>
      <c r="EI119" s="1526"/>
      <c r="EJ119" s="1526"/>
      <c r="EK119" s="1526"/>
      <c r="EL119" s="1526"/>
      <c r="EM119" s="1526"/>
      <c r="EN119" s="1526"/>
      <c r="EO119" s="1526"/>
      <c r="EP119" s="1526"/>
      <c r="EQ119" s="1526"/>
      <c r="ER119" s="1526"/>
      <c r="ES119" s="1526"/>
      <c r="ET119" s="1526"/>
      <c r="EU119" s="1526"/>
      <c r="EV119" s="1526"/>
      <c r="EW119" s="1526"/>
      <c r="EX119" s="1526"/>
      <c r="EY119" s="1526"/>
      <c r="EZ119" s="1526"/>
      <c r="FA119" s="1526"/>
      <c r="FB119" s="1526"/>
      <c r="FC119" s="1526"/>
      <c r="FD119" s="1526"/>
      <c r="FE119" s="155"/>
      <c r="FF119" s="155"/>
      <c r="FG119" s="155"/>
      <c r="FH119" s="155"/>
      <c r="FI119" s="155"/>
      <c r="FJ119" s="155"/>
      <c r="FK119" s="155"/>
      <c r="FL119" s="155"/>
      <c r="FM119" s="155"/>
      <c r="FN119" s="155"/>
      <c r="FO119" s="155"/>
      <c r="FP119" s="155"/>
      <c r="FQ119" s="155"/>
      <c r="FR119" s="155"/>
      <c r="FS119" s="155"/>
      <c r="FT119" s="155"/>
      <c r="FU119" s="155"/>
      <c r="FV119" s="155"/>
      <c r="FW119" s="155"/>
      <c r="FX119" s="155"/>
      <c r="FY119" s="155"/>
      <c r="FZ119" s="155"/>
      <c r="GA119" s="155"/>
      <c r="GB119" s="155"/>
      <c r="GC119" s="155"/>
      <c r="GD119" s="155"/>
      <c r="GE119" s="155"/>
      <c r="GF119" s="155"/>
      <c r="GG119" s="155"/>
      <c r="GH119" s="155"/>
      <c r="GI119" s="155"/>
      <c r="GJ119" s="155"/>
      <c r="GK119" s="155"/>
      <c r="GL119" s="155"/>
      <c r="GM119" s="155"/>
    </row>
    <row r="120" spans="1:195" ht="38.25" customHeight="1">
      <c r="A120" s="262"/>
      <c r="B120" s="262"/>
      <c r="C120" s="262"/>
      <c r="D120" s="262"/>
      <c r="E120" s="262"/>
      <c r="F120" s="262"/>
      <c r="G120" s="262"/>
      <c r="H120" s="262"/>
      <c r="I120" s="262"/>
      <c r="J120" s="262"/>
      <c r="K120" s="262"/>
      <c r="L120" s="262"/>
      <c r="M120" s="262"/>
      <c r="N120" s="262"/>
      <c r="O120" s="262"/>
      <c r="P120" s="262"/>
      <c r="Q120" s="262"/>
      <c r="R120" s="262"/>
      <c r="S120" s="262"/>
      <c r="T120" s="262"/>
      <c r="U120" s="262"/>
      <c r="V120" s="262"/>
      <c r="W120" s="262"/>
      <c r="X120" s="262"/>
      <c r="Y120" s="262"/>
      <c r="Z120" s="1533" t="s">
        <v>485</v>
      </c>
      <c r="AA120" s="1533"/>
      <c r="AB120" s="1533"/>
      <c r="AC120" s="1533"/>
      <c r="AD120" s="1533"/>
      <c r="AE120" s="1533"/>
      <c r="AF120" s="1533"/>
      <c r="AG120" s="1533"/>
      <c r="AH120" s="1533"/>
      <c r="AI120" s="1533"/>
      <c r="AJ120" s="1533"/>
      <c r="AK120" s="1533"/>
      <c r="AL120" s="1533"/>
      <c r="AM120" s="1533"/>
      <c r="AN120" s="1533"/>
      <c r="AO120" s="1533"/>
      <c r="AP120" s="1533"/>
      <c r="AQ120" s="1533"/>
      <c r="AR120" s="1533"/>
      <c r="AS120" s="1533"/>
      <c r="AT120" s="1533"/>
      <c r="AU120" s="1533"/>
      <c r="AV120" s="1533"/>
      <c r="AW120" s="1533"/>
      <c r="AX120" s="1533"/>
      <c r="AY120" s="1533"/>
      <c r="AZ120" s="1533"/>
      <c r="BA120" s="1533"/>
      <c r="BB120" s="1533"/>
      <c r="BC120" s="1533"/>
      <c r="BD120" s="1533"/>
      <c r="BE120" s="1533"/>
      <c r="BF120" s="1533"/>
      <c r="BG120" s="1533"/>
      <c r="BH120" s="1533"/>
      <c r="BI120" s="1533"/>
      <c r="BJ120" s="1533"/>
      <c r="BK120" s="1533"/>
      <c r="BL120" s="1533"/>
      <c r="BM120" s="1533"/>
      <c r="BN120" s="1533"/>
      <c r="BO120" s="1533"/>
      <c r="BP120" s="1533"/>
      <c r="BQ120" s="1533"/>
      <c r="BR120" s="1533"/>
      <c r="BS120" s="1533"/>
      <c r="BT120" s="1533"/>
      <c r="BU120" s="1533"/>
      <c r="BV120" s="1533"/>
      <c r="BW120" s="1533"/>
      <c r="BX120" s="1533"/>
      <c r="BY120" s="1533"/>
      <c r="BZ120" s="262"/>
      <c r="CA120" s="262"/>
      <c r="CB120" s="1522" t="s">
        <v>5</v>
      </c>
      <c r="CC120" s="1522"/>
      <c r="CD120" s="1522"/>
      <c r="CE120" s="1522"/>
      <c r="CF120" s="1522"/>
      <c r="CG120" s="1522"/>
      <c r="CH120" s="1522"/>
      <c r="CI120" s="1522"/>
      <c r="CJ120" s="1522"/>
      <c r="CK120" s="1522"/>
      <c r="CL120" s="1522"/>
      <c r="CM120" s="1522"/>
      <c r="CN120" s="1522"/>
      <c r="CO120" s="1522"/>
      <c r="CP120" s="1522"/>
      <c r="CQ120" s="1522"/>
      <c r="CR120" s="1522"/>
      <c r="CS120" s="1522"/>
      <c r="CT120" s="1522"/>
      <c r="CU120" s="1522"/>
      <c r="CV120" s="1522"/>
      <c r="CW120" s="1522"/>
      <c r="CX120" s="262"/>
      <c r="CY120" s="262"/>
      <c r="CZ120" s="262"/>
      <c r="DA120" s="262"/>
      <c r="DB120" s="262"/>
      <c r="DC120" s="262"/>
      <c r="DD120" s="262"/>
      <c r="DE120" s="1522" t="s">
        <v>6</v>
      </c>
      <c r="DF120" s="1522"/>
      <c r="DG120" s="1522"/>
      <c r="DH120" s="1522"/>
      <c r="DI120" s="1522"/>
      <c r="DJ120" s="1522"/>
      <c r="DK120" s="1522"/>
      <c r="DL120" s="1522"/>
      <c r="DM120" s="1522"/>
      <c r="DN120" s="1522"/>
      <c r="DO120" s="1522"/>
      <c r="DP120" s="1522"/>
      <c r="DQ120" s="1522"/>
      <c r="DR120" s="1522"/>
      <c r="DS120" s="1522"/>
      <c r="DT120" s="1522"/>
      <c r="DU120" s="1522"/>
      <c r="DV120" s="1522"/>
      <c r="DW120" s="1522"/>
      <c r="DX120" s="1522"/>
      <c r="DY120" s="1522"/>
      <c r="DZ120" s="1522"/>
      <c r="EA120" s="1522"/>
      <c r="EB120" s="1522"/>
      <c r="EC120" s="1522"/>
      <c r="ED120" s="1522"/>
      <c r="EE120" s="1522"/>
      <c r="EF120" s="1522"/>
      <c r="EG120" s="1522"/>
      <c r="EH120" s="1522"/>
      <c r="EI120" s="1522"/>
      <c r="EJ120" s="1522"/>
      <c r="EK120" s="1522"/>
      <c r="EL120" s="1522"/>
      <c r="EM120" s="1522"/>
      <c r="EN120" s="1522"/>
      <c r="EO120" s="1522"/>
      <c r="EP120" s="1522"/>
      <c r="EQ120" s="1522"/>
      <c r="ER120" s="1522"/>
      <c r="ES120" s="1522"/>
      <c r="ET120" s="1522"/>
      <c r="EU120" s="1522"/>
      <c r="EV120" s="1522"/>
      <c r="EW120" s="1522"/>
      <c r="EX120" s="1522"/>
      <c r="EY120" s="1522"/>
      <c r="EZ120" s="1522"/>
      <c r="FA120" s="1522"/>
      <c r="FB120" s="1522"/>
      <c r="FC120" s="1522"/>
      <c r="FD120" s="1522"/>
      <c r="FE120" s="155"/>
      <c r="FF120" s="155"/>
      <c r="FG120" s="155"/>
      <c r="FH120" s="155"/>
      <c r="FI120" s="155"/>
      <c r="FJ120" s="155"/>
      <c r="FK120" s="155"/>
      <c r="FL120" s="155"/>
      <c r="FM120" s="155"/>
      <c r="FN120" s="155"/>
      <c r="FO120" s="155"/>
      <c r="FP120" s="155"/>
      <c r="FQ120" s="155"/>
      <c r="FR120" s="155"/>
      <c r="FS120" s="155"/>
      <c r="FT120" s="155"/>
      <c r="FU120" s="155"/>
      <c r="FV120" s="155"/>
      <c r="FW120" s="155"/>
      <c r="FX120" s="155"/>
      <c r="FY120" s="155"/>
      <c r="FZ120" s="155"/>
      <c r="GA120" s="155"/>
      <c r="GB120" s="155"/>
      <c r="GC120" s="155"/>
      <c r="GD120" s="155"/>
      <c r="GE120" s="155"/>
      <c r="GF120" s="155"/>
      <c r="GG120" s="155"/>
      <c r="GH120" s="155"/>
      <c r="GI120" s="155"/>
      <c r="GJ120" s="155"/>
      <c r="GK120" s="155"/>
      <c r="GL120" s="155"/>
      <c r="GM120" s="155"/>
    </row>
    <row r="121" spans="1:195" ht="15.75">
      <c r="A121" s="1542" t="s">
        <v>370</v>
      </c>
      <c r="B121" s="1542"/>
      <c r="C121" s="1542"/>
      <c r="D121" s="1542"/>
      <c r="E121" s="1542"/>
      <c r="F121" s="1542"/>
      <c r="G121" s="1542"/>
      <c r="H121" s="1542"/>
      <c r="I121" s="1542"/>
      <c r="J121" s="1542"/>
      <c r="K121" s="1542"/>
      <c r="L121" s="1542"/>
      <c r="M121" s="1542"/>
      <c r="N121" s="1542"/>
      <c r="O121" s="1542"/>
      <c r="P121" s="1542"/>
      <c r="Q121" s="1542"/>
      <c r="R121" s="1542"/>
      <c r="S121" s="1542"/>
      <c r="T121" s="1542"/>
      <c r="U121" s="1542"/>
      <c r="V121" s="1542"/>
      <c r="W121" s="1542"/>
      <c r="X121" s="1542"/>
      <c r="Y121" s="1542"/>
      <c r="Z121" s="1543"/>
      <c r="AA121" s="1543"/>
      <c r="AB121" s="1543"/>
      <c r="AC121" s="1543"/>
      <c r="AD121" s="1543"/>
      <c r="AE121" s="1543"/>
      <c r="AF121" s="1543"/>
      <c r="AG121" s="1543"/>
      <c r="AH121" s="1543"/>
      <c r="AI121" s="1543"/>
      <c r="AJ121" s="1543"/>
      <c r="AK121" s="1543"/>
      <c r="AL121" s="1543"/>
      <c r="AM121" s="1543"/>
      <c r="AN121" s="1543"/>
      <c r="AO121" s="1543"/>
      <c r="AP121" s="1543"/>
      <c r="AQ121" s="1543"/>
      <c r="AR121" s="1543"/>
      <c r="AS121" s="1543"/>
      <c r="AT121" s="1543"/>
      <c r="AU121" s="1543"/>
      <c r="AV121" s="1543"/>
      <c r="AW121" s="1543"/>
      <c r="AX121" s="1543"/>
      <c r="AY121" s="1543"/>
      <c r="AZ121" s="1543"/>
      <c r="BA121" s="1543"/>
      <c r="BB121" s="1543"/>
      <c r="BC121" s="1543"/>
      <c r="BD121" s="1543"/>
      <c r="BE121" s="1543"/>
      <c r="BF121" s="1543"/>
      <c r="BG121" s="1543"/>
      <c r="BH121" s="1543"/>
      <c r="BI121" s="1543"/>
      <c r="BJ121" s="1543"/>
      <c r="BK121" s="1543"/>
      <c r="BL121" s="1543"/>
      <c r="BM121" s="1543"/>
      <c r="BN121" s="1543"/>
      <c r="BO121" s="1543"/>
      <c r="BP121" s="1543"/>
      <c r="BQ121" s="1543"/>
      <c r="BR121" s="1543"/>
      <c r="BS121" s="1543"/>
      <c r="BT121" s="1543"/>
      <c r="BU121" s="1543"/>
      <c r="BV121" s="1543"/>
      <c r="BW121" s="1543"/>
      <c r="BX121" s="1543"/>
      <c r="BY121" s="1543"/>
      <c r="BZ121" s="263"/>
      <c r="CA121" s="263"/>
      <c r="CB121" s="153" t="s">
        <v>369</v>
      </c>
      <c r="CC121" s="153"/>
      <c r="CD121" s="153"/>
      <c r="CE121" s="153"/>
      <c r="CF121" s="153"/>
      <c r="CG121" s="153"/>
      <c r="CH121" s="153"/>
      <c r="CI121" s="153"/>
      <c r="CJ121" s="153"/>
      <c r="CK121" s="153"/>
      <c r="CL121" s="153"/>
      <c r="CM121" s="153"/>
      <c r="CN121" s="153"/>
      <c r="CO121" s="153"/>
      <c r="CP121" s="153"/>
      <c r="CQ121" s="153"/>
      <c r="CR121" s="153"/>
      <c r="CS121" s="153"/>
      <c r="CT121" s="153"/>
      <c r="CU121" s="153"/>
      <c r="CV121" s="153"/>
      <c r="CW121" s="153"/>
      <c r="CX121" s="153"/>
      <c r="CY121" s="153"/>
      <c r="CZ121" s="153"/>
      <c r="DA121" s="153"/>
      <c r="DB121" s="263"/>
      <c r="DC121" s="263"/>
      <c r="DD121" s="263"/>
      <c r="DE121" s="263"/>
      <c r="DF121" s="263"/>
      <c r="DG121" s="263"/>
      <c r="DH121" s="263"/>
      <c r="DI121" s="263"/>
      <c r="DJ121" s="263"/>
      <c r="DK121" s="263"/>
      <c r="DL121" s="263"/>
      <c r="DM121" s="263"/>
      <c r="DN121" s="263"/>
      <c r="DO121" s="263"/>
      <c r="DP121" s="263"/>
      <c r="DQ121" s="263"/>
      <c r="DR121" s="263"/>
      <c r="DS121" s="263"/>
      <c r="DT121" s="263"/>
      <c r="DU121" s="263"/>
      <c r="DV121" s="263"/>
      <c r="DW121" s="263"/>
      <c r="DX121" s="263"/>
      <c r="DY121" s="263"/>
      <c r="DZ121" s="263"/>
      <c r="EA121" s="263"/>
      <c r="EB121" s="263"/>
      <c r="EC121" s="263"/>
      <c r="ED121" s="263"/>
      <c r="EE121" s="263"/>
      <c r="EF121" s="263"/>
      <c r="EG121" s="263"/>
      <c r="EH121" s="263"/>
      <c r="EI121" s="263"/>
      <c r="EJ121" s="263"/>
      <c r="EK121" s="263"/>
      <c r="EL121" s="263"/>
      <c r="EM121" s="263"/>
      <c r="EN121" s="263"/>
      <c r="EO121" s="263"/>
      <c r="EP121" s="263"/>
      <c r="EQ121" s="263"/>
      <c r="ER121" s="263"/>
      <c r="ES121" s="263"/>
      <c r="ET121" s="263"/>
      <c r="EU121" s="263"/>
      <c r="EV121" s="263"/>
      <c r="EW121" s="263"/>
      <c r="EX121" s="263"/>
      <c r="EY121" s="263"/>
      <c r="EZ121" s="263"/>
      <c r="FA121" s="263"/>
      <c r="FB121" s="263"/>
      <c r="FC121" s="263"/>
      <c r="FD121" s="263"/>
      <c r="FE121" s="263"/>
      <c r="FF121" s="263"/>
      <c r="FG121" s="263"/>
      <c r="FH121" s="263"/>
      <c r="FI121" s="155"/>
      <c r="FJ121" s="155"/>
      <c r="FK121" s="155"/>
      <c r="FL121" s="155"/>
      <c r="FM121" s="155"/>
      <c r="FN121" s="155"/>
      <c r="FO121" s="155"/>
      <c r="FP121" s="155"/>
      <c r="FQ121" s="155"/>
      <c r="FR121" s="155"/>
      <c r="FS121" s="155"/>
      <c r="FT121" s="155"/>
      <c r="FU121" s="155"/>
      <c r="FV121" s="155"/>
      <c r="FW121" s="155"/>
      <c r="FX121" s="155"/>
      <c r="FY121" s="155"/>
      <c r="FZ121" s="155"/>
      <c r="GA121" s="155"/>
      <c r="GB121" s="155"/>
      <c r="GC121" s="155"/>
      <c r="GD121" s="155"/>
      <c r="GE121" s="155"/>
      <c r="GF121" s="155"/>
      <c r="GG121" s="155"/>
      <c r="GH121" s="155"/>
      <c r="GI121" s="155"/>
      <c r="GJ121" s="155"/>
      <c r="GK121" s="155"/>
      <c r="GL121" s="155"/>
      <c r="GM121" s="155"/>
    </row>
    <row r="122" spans="1:195" ht="15.75">
      <c r="A122" s="1542"/>
      <c r="B122" s="1542"/>
      <c r="C122" s="1542"/>
      <c r="D122" s="1542"/>
      <c r="E122" s="1542"/>
      <c r="F122" s="1542"/>
      <c r="G122" s="1542"/>
      <c r="H122" s="1542"/>
      <c r="I122" s="1542"/>
      <c r="J122" s="1542"/>
      <c r="K122" s="1542"/>
      <c r="L122" s="1542"/>
      <c r="M122" s="1542"/>
      <c r="N122" s="1542"/>
      <c r="O122" s="1542"/>
      <c r="P122" s="1542"/>
      <c r="Q122" s="1542"/>
      <c r="R122" s="1542"/>
      <c r="S122" s="1542"/>
      <c r="T122" s="1542"/>
      <c r="U122" s="1542"/>
      <c r="V122" s="1542"/>
      <c r="W122" s="1542"/>
      <c r="X122" s="1542"/>
      <c r="Y122" s="1542"/>
      <c r="Z122" s="1543"/>
      <c r="AA122" s="1543"/>
      <c r="AB122" s="1543"/>
      <c r="AC122" s="1543"/>
      <c r="AD122" s="1543"/>
      <c r="AE122" s="1543"/>
      <c r="AF122" s="1543"/>
      <c r="AG122" s="1543"/>
      <c r="AH122" s="1543"/>
      <c r="AI122" s="1543"/>
      <c r="AJ122" s="1543"/>
      <c r="AK122" s="1543"/>
      <c r="AL122" s="1543"/>
      <c r="AM122" s="1543"/>
      <c r="AN122" s="1543"/>
      <c r="AO122" s="1543"/>
      <c r="AP122" s="1543"/>
      <c r="AQ122" s="1543"/>
      <c r="AR122" s="1543"/>
      <c r="AS122" s="1543"/>
      <c r="AT122" s="1543"/>
      <c r="AU122" s="1543"/>
      <c r="AV122" s="1543"/>
      <c r="AW122" s="1543"/>
      <c r="AX122" s="1543"/>
      <c r="AY122" s="1543"/>
      <c r="AZ122" s="1543"/>
      <c r="BA122" s="1543"/>
      <c r="BB122" s="1543"/>
      <c r="BC122" s="1543"/>
      <c r="BD122" s="1543"/>
      <c r="BE122" s="1543"/>
      <c r="BF122" s="1543"/>
      <c r="BG122" s="1543"/>
      <c r="BH122" s="1543"/>
      <c r="BI122" s="1543"/>
      <c r="BJ122" s="1543"/>
      <c r="BK122" s="1543"/>
      <c r="BL122" s="1543"/>
      <c r="BM122" s="1543"/>
      <c r="BN122" s="1543"/>
      <c r="BO122" s="1543"/>
      <c r="BP122" s="1543"/>
      <c r="BQ122" s="1543"/>
      <c r="BR122" s="1543"/>
      <c r="BS122" s="1543"/>
      <c r="BT122" s="1543"/>
      <c r="BU122" s="1543"/>
      <c r="BV122" s="1543"/>
      <c r="BW122" s="1543"/>
      <c r="BX122" s="1543"/>
      <c r="BY122" s="1543"/>
      <c r="BZ122" s="153"/>
      <c r="CA122" s="153"/>
      <c r="CB122" s="1545"/>
      <c r="CC122" s="1545"/>
      <c r="CD122" s="1545"/>
      <c r="CE122" s="1545"/>
      <c r="CF122" s="1545"/>
      <c r="CG122" s="1545"/>
      <c r="CH122" s="1545"/>
      <c r="CI122" s="1545"/>
      <c r="CJ122" s="1545"/>
      <c r="CK122" s="1545"/>
      <c r="CL122" s="1545"/>
      <c r="CM122" s="1545"/>
      <c r="CN122" s="1545"/>
      <c r="CO122" s="1545"/>
      <c r="CP122" s="1545"/>
      <c r="CQ122" s="1545"/>
      <c r="CR122" s="1545"/>
      <c r="CS122" s="1545"/>
      <c r="CT122" s="1545"/>
      <c r="CU122" s="1545"/>
      <c r="CV122" s="1545"/>
      <c r="CW122" s="1545"/>
      <c r="CX122" s="153"/>
      <c r="CY122" s="153"/>
      <c r="CZ122" s="153"/>
      <c r="DA122" s="153"/>
      <c r="DB122" s="153"/>
      <c r="DC122" s="153"/>
      <c r="DD122" s="153"/>
      <c r="DE122" s="1523"/>
      <c r="DF122" s="1523"/>
      <c r="DG122" s="1523"/>
      <c r="DH122" s="1523"/>
      <c r="DI122" s="1523"/>
      <c r="DJ122" s="1523"/>
      <c r="DK122" s="1523"/>
      <c r="DL122" s="1523"/>
      <c r="DM122" s="1523"/>
      <c r="DN122" s="1523"/>
      <c r="DO122" s="1523"/>
      <c r="DP122" s="1523"/>
      <c r="DQ122" s="1523"/>
      <c r="DR122" s="1523"/>
      <c r="DS122" s="1523"/>
      <c r="DT122" s="1523"/>
      <c r="DU122" s="1523"/>
      <c r="DV122" s="1523"/>
      <c r="DW122" s="1523"/>
      <c r="DX122" s="1523"/>
      <c r="DY122" s="1523"/>
      <c r="DZ122" s="1523"/>
      <c r="EA122" s="1523"/>
      <c r="EB122" s="1523"/>
      <c r="EC122" s="1523"/>
      <c r="ED122" s="1523"/>
      <c r="EE122" s="1523"/>
      <c r="EF122" s="1523"/>
      <c r="EG122" s="1523"/>
      <c r="EH122" s="1523"/>
      <c r="EI122" s="1523"/>
      <c r="EJ122" s="1523"/>
      <c r="EK122" s="1523"/>
      <c r="EL122" s="1523"/>
      <c r="EM122" s="1523"/>
      <c r="EN122" s="1523"/>
      <c r="EO122" s="1523"/>
      <c r="EP122" s="1523"/>
      <c r="EQ122" s="1523"/>
      <c r="ER122" s="1523"/>
      <c r="ES122" s="1523"/>
      <c r="ET122" s="1523"/>
      <c r="EU122" s="1523"/>
      <c r="EV122" s="1523"/>
      <c r="EW122" s="1523"/>
      <c r="EX122" s="1523"/>
      <c r="EY122" s="1523"/>
      <c r="EZ122" s="1523"/>
      <c r="FA122" s="1523"/>
      <c r="FB122" s="1523"/>
      <c r="FC122" s="1523"/>
      <c r="FD122" s="1523"/>
      <c r="FE122" s="155"/>
      <c r="FF122" s="155"/>
      <c r="FG122" s="155"/>
      <c r="FH122" s="155"/>
      <c r="FI122" s="155"/>
      <c r="FJ122" s="155"/>
      <c r="FK122" s="155"/>
      <c r="FL122" s="155"/>
      <c r="FM122" s="155"/>
      <c r="FN122" s="155"/>
      <c r="FO122" s="155"/>
      <c r="FP122" s="155"/>
      <c r="FQ122" s="155"/>
      <c r="FR122" s="155"/>
      <c r="FS122" s="155"/>
      <c r="FT122" s="155"/>
      <c r="FU122" s="155"/>
      <c r="FV122" s="155"/>
      <c r="FW122" s="155"/>
      <c r="FX122" s="155"/>
      <c r="FY122" s="155"/>
      <c r="FZ122" s="155"/>
      <c r="GA122" s="155"/>
      <c r="GB122" s="155"/>
      <c r="GC122" s="155"/>
      <c r="GD122" s="155"/>
      <c r="GE122" s="155"/>
      <c r="GF122" s="155"/>
      <c r="GG122" s="155"/>
      <c r="GH122" s="155"/>
      <c r="GI122" s="155"/>
      <c r="GJ122" s="155"/>
      <c r="GK122" s="155"/>
      <c r="GL122" s="155"/>
      <c r="GM122" s="155"/>
    </row>
    <row r="123" spans="1:195" ht="15.75">
      <c r="A123" s="1542" t="s">
        <v>486</v>
      </c>
      <c r="B123" s="1542"/>
      <c r="C123" s="1542"/>
      <c r="D123" s="1542"/>
      <c r="E123" s="1542"/>
      <c r="F123" s="1542"/>
      <c r="G123" s="1542"/>
      <c r="H123" s="1542"/>
      <c r="I123" s="1542"/>
      <c r="J123" s="1542"/>
      <c r="K123" s="1542"/>
      <c r="L123" s="1542"/>
      <c r="M123" s="1542"/>
      <c r="N123" s="1542"/>
      <c r="O123" s="1542"/>
      <c r="P123" s="1542"/>
      <c r="Q123" s="1542"/>
      <c r="R123" s="1542"/>
      <c r="S123" s="1542"/>
      <c r="T123" s="1542"/>
      <c r="U123" s="1542"/>
      <c r="V123" s="1542"/>
      <c r="W123" s="1542"/>
      <c r="X123" s="1542"/>
      <c r="Y123" s="1542"/>
      <c r="Z123" s="1544"/>
      <c r="AA123" s="1544"/>
      <c r="AB123" s="1544"/>
      <c r="AC123" s="1544"/>
      <c r="AD123" s="1544"/>
      <c r="AE123" s="1544"/>
      <c r="AF123" s="1544"/>
      <c r="AG123" s="1544"/>
      <c r="AH123" s="1544"/>
      <c r="AI123" s="1544"/>
      <c r="AJ123" s="1544"/>
      <c r="AK123" s="1544"/>
      <c r="AL123" s="1544"/>
      <c r="AM123" s="1544"/>
      <c r="AN123" s="1544"/>
      <c r="AO123" s="1544"/>
      <c r="AP123" s="1544"/>
      <c r="AQ123" s="1544"/>
      <c r="AR123" s="1544"/>
      <c r="AS123" s="1544"/>
      <c r="AT123" s="1544"/>
      <c r="AU123" s="1544"/>
      <c r="AV123" s="1544"/>
      <c r="AW123" s="1544"/>
      <c r="AX123" s="1544"/>
      <c r="AY123" s="1544"/>
      <c r="AZ123" s="1544"/>
      <c r="BA123" s="1544"/>
      <c r="BB123" s="1544"/>
      <c r="BC123" s="1544"/>
      <c r="BD123" s="1544"/>
      <c r="BE123" s="1544"/>
      <c r="BF123" s="1544"/>
      <c r="BG123" s="1544"/>
      <c r="BH123" s="1544"/>
      <c r="BI123" s="1544"/>
      <c r="BJ123" s="1544"/>
      <c r="BK123" s="1544"/>
      <c r="BL123" s="1544"/>
      <c r="BM123" s="1544"/>
      <c r="BN123" s="1544"/>
      <c r="BO123" s="1544"/>
      <c r="BP123" s="1544"/>
      <c r="BQ123" s="1544"/>
      <c r="BR123" s="1544"/>
      <c r="BS123" s="1544"/>
      <c r="BT123" s="1544"/>
      <c r="BU123" s="1544"/>
      <c r="BV123" s="1544"/>
      <c r="BW123" s="1544"/>
      <c r="BX123" s="1544"/>
      <c r="BY123" s="1544"/>
      <c r="BZ123" s="153"/>
      <c r="CA123" s="153"/>
      <c r="CB123" s="1546"/>
      <c r="CC123" s="1546"/>
      <c r="CD123" s="1546"/>
      <c r="CE123" s="1546"/>
      <c r="CF123" s="1546"/>
      <c r="CG123" s="1546"/>
      <c r="CH123" s="1546"/>
      <c r="CI123" s="1546"/>
      <c r="CJ123" s="1546"/>
      <c r="CK123" s="1546"/>
      <c r="CL123" s="1546"/>
      <c r="CM123" s="1546"/>
      <c r="CN123" s="1546"/>
      <c r="CO123" s="1546"/>
      <c r="CP123" s="1546"/>
      <c r="CQ123" s="1546"/>
      <c r="CR123" s="1546"/>
      <c r="CS123" s="1546"/>
      <c r="CT123" s="1546"/>
      <c r="CU123" s="1546"/>
      <c r="CV123" s="1546"/>
      <c r="CW123" s="1546"/>
      <c r="CX123" s="153"/>
      <c r="CY123" s="153"/>
      <c r="CZ123" s="153"/>
      <c r="DA123" s="153"/>
      <c r="DB123" s="153"/>
      <c r="DC123" s="153"/>
      <c r="DD123" s="153"/>
      <c r="DE123" s="1524"/>
      <c r="DF123" s="1524"/>
      <c r="DG123" s="1524"/>
      <c r="DH123" s="1524"/>
      <c r="DI123" s="1524"/>
      <c r="DJ123" s="1524"/>
      <c r="DK123" s="1524"/>
      <c r="DL123" s="1524"/>
      <c r="DM123" s="1524"/>
      <c r="DN123" s="1524"/>
      <c r="DO123" s="1524"/>
      <c r="DP123" s="1524"/>
      <c r="DQ123" s="1524"/>
      <c r="DR123" s="1524"/>
      <c r="DS123" s="1524"/>
      <c r="DT123" s="1524"/>
      <c r="DU123" s="1524"/>
      <c r="DV123" s="1524"/>
      <c r="DW123" s="1524"/>
      <c r="DX123" s="1524"/>
      <c r="DY123" s="1524"/>
      <c r="DZ123" s="1524"/>
      <c r="EA123" s="1524"/>
      <c r="EB123" s="1524"/>
      <c r="EC123" s="1524"/>
      <c r="ED123" s="1524"/>
      <c r="EE123" s="1524"/>
      <c r="EF123" s="1524"/>
      <c r="EG123" s="1524"/>
      <c r="EH123" s="1524"/>
      <c r="EI123" s="1524"/>
      <c r="EJ123" s="1524"/>
      <c r="EK123" s="1524"/>
      <c r="EL123" s="1524"/>
      <c r="EM123" s="1524"/>
      <c r="EN123" s="1524"/>
      <c r="EO123" s="1524"/>
      <c r="EP123" s="1524"/>
      <c r="EQ123" s="1524"/>
      <c r="ER123" s="1524"/>
      <c r="ES123" s="1524"/>
      <c r="ET123" s="1524"/>
      <c r="EU123" s="1524"/>
      <c r="EV123" s="1524"/>
      <c r="EW123" s="1524"/>
      <c r="EX123" s="1524"/>
      <c r="EY123" s="1524"/>
      <c r="EZ123" s="1524"/>
      <c r="FA123" s="1524"/>
      <c r="FB123" s="1524"/>
      <c r="FC123" s="1524"/>
      <c r="FD123" s="1524"/>
      <c r="FE123" s="155"/>
      <c r="FF123" s="155"/>
      <c r="FG123" s="155"/>
      <c r="FH123" s="155"/>
      <c r="FI123" s="155"/>
      <c r="FJ123" s="155"/>
      <c r="FK123" s="155"/>
      <c r="FL123" s="155"/>
      <c r="FM123" s="155"/>
      <c r="FN123" s="155"/>
      <c r="FO123" s="155"/>
      <c r="FP123" s="155"/>
      <c r="FQ123" s="155"/>
      <c r="FR123" s="155"/>
      <c r="FS123" s="155"/>
      <c r="FT123" s="155"/>
      <c r="FU123" s="155"/>
      <c r="FV123" s="155"/>
      <c r="FW123" s="155"/>
      <c r="FX123" s="155"/>
      <c r="FY123" s="155"/>
      <c r="FZ123" s="155"/>
      <c r="GA123" s="155"/>
      <c r="GB123" s="155"/>
      <c r="GC123" s="155"/>
      <c r="GD123" s="155"/>
      <c r="GE123" s="155"/>
      <c r="GF123" s="155"/>
      <c r="GG123" s="155"/>
      <c r="GH123" s="155"/>
      <c r="GI123" s="155"/>
      <c r="GJ123" s="155"/>
      <c r="GK123" s="155"/>
      <c r="GL123" s="155"/>
      <c r="GM123" s="155"/>
    </row>
    <row r="124" spans="1:195" ht="35.25" customHeight="1">
      <c r="A124" s="263"/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263"/>
      <c r="V124" s="263"/>
      <c r="W124" s="263"/>
      <c r="X124" s="263"/>
      <c r="Y124" s="263"/>
      <c r="Z124" s="1533" t="s">
        <v>485</v>
      </c>
      <c r="AA124" s="1533"/>
      <c r="AB124" s="1533"/>
      <c r="AC124" s="1533"/>
      <c r="AD124" s="1533"/>
      <c r="AE124" s="1533"/>
      <c r="AF124" s="1533"/>
      <c r="AG124" s="1533"/>
      <c r="AH124" s="1533"/>
      <c r="AI124" s="1533"/>
      <c r="AJ124" s="1533"/>
      <c r="AK124" s="1533"/>
      <c r="AL124" s="1533"/>
      <c r="AM124" s="1533"/>
      <c r="AN124" s="1533"/>
      <c r="AO124" s="1533"/>
      <c r="AP124" s="1533"/>
      <c r="AQ124" s="1533"/>
      <c r="AR124" s="1533"/>
      <c r="AS124" s="1533"/>
      <c r="AT124" s="1533"/>
      <c r="AU124" s="1533"/>
      <c r="AV124" s="1533"/>
      <c r="AW124" s="1533"/>
      <c r="AX124" s="1533"/>
      <c r="AY124" s="1533"/>
      <c r="AZ124" s="1533"/>
      <c r="BA124" s="1533"/>
      <c r="BB124" s="1533"/>
      <c r="BC124" s="1533"/>
      <c r="BD124" s="1533"/>
      <c r="BE124" s="1533"/>
      <c r="BF124" s="1533"/>
      <c r="BG124" s="1533"/>
      <c r="BH124" s="1533"/>
      <c r="BI124" s="1533"/>
      <c r="BJ124" s="1533"/>
      <c r="BK124" s="1533"/>
      <c r="BL124" s="1533"/>
      <c r="BM124" s="1533"/>
      <c r="BN124" s="1533"/>
      <c r="BO124" s="1533"/>
      <c r="BP124" s="1533"/>
      <c r="BQ124" s="1533"/>
      <c r="BR124" s="1533"/>
      <c r="BS124" s="1533"/>
      <c r="BT124" s="1533"/>
      <c r="BU124" s="1533"/>
      <c r="BV124" s="1533"/>
      <c r="BW124" s="1533"/>
      <c r="BX124" s="1533"/>
      <c r="BY124" s="1533"/>
      <c r="BZ124" s="263"/>
      <c r="CA124" s="263"/>
      <c r="CB124" s="1522" t="s">
        <v>5</v>
      </c>
      <c r="CC124" s="1522"/>
      <c r="CD124" s="1522"/>
      <c r="CE124" s="1522"/>
      <c r="CF124" s="1522"/>
      <c r="CG124" s="1522"/>
      <c r="CH124" s="1522"/>
      <c r="CI124" s="1522"/>
      <c r="CJ124" s="1522"/>
      <c r="CK124" s="1522"/>
      <c r="CL124" s="1522"/>
      <c r="CM124" s="1522"/>
      <c r="CN124" s="1522"/>
      <c r="CO124" s="1522"/>
      <c r="CP124" s="1522"/>
      <c r="CQ124" s="1522"/>
      <c r="CR124" s="1522"/>
      <c r="CS124" s="1522"/>
      <c r="CT124" s="1522"/>
      <c r="CU124" s="1522"/>
      <c r="CV124" s="1522"/>
      <c r="CW124" s="1522"/>
      <c r="CX124" s="262"/>
      <c r="CY124" s="262"/>
      <c r="CZ124" s="262"/>
      <c r="DA124" s="262"/>
      <c r="DB124" s="262"/>
      <c r="DC124" s="262"/>
      <c r="DD124" s="262"/>
      <c r="DE124" s="1522" t="s">
        <v>6</v>
      </c>
      <c r="DF124" s="1522"/>
      <c r="DG124" s="1522"/>
      <c r="DH124" s="1522"/>
      <c r="DI124" s="1522"/>
      <c r="DJ124" s="1522"/>
      <c r="DK124" s="1522"/>
      <c r="DL124" s="1522"/>
      <c r="DM124" s="1522"/>
      <c r="DN124" s="1522"/>
      <c r="DO124" s="1522"/>
      <c r="DP124" s="1522"/>
      <c r="DQ124" s="1522"/>
      <c r="DR124" s="1522"/>
      <c r="DS124" s="1522"/>
      <c r="DT124" s="1522"/>
      <c r="DU124" s="1522"/>
      <c r="DV124" s="1522"/>
      <c r="DW124" s="1522"/>
      <c r="DX124" s="1522"/>
      <c r="DY124" s="1522"/>
      <c r="DZ124" s="1522"/>
      <c r="EA124" s="1522"/>
      <c r="EB124" s="1522"/>
      <c r="EC124" s="1522"/>
      <c r="ED124" s="1522"/>
      <c r="EE124" s="1522"/>
      <c r="EF124" s="1522"/>
      <c r="EG124" s="1522"/>
      <c r="EH124" s="1522"/>
      <c r="EI124" s="1522"/>
      <c r="EJ124" s="1522"/>
      <c r="EK124" s="1522"/>
      <c r="EL124" s="1522"/>
      <c r="EM124" s="1522"/>
      <c r="EN124" s="1522"/>
      <c r="EO124" s="1522"/>
      <c r="EP124" s="1522"/>
      <c r="EQ124" s="1522"/>
      <c r="ER124" s="1522"/>
      <c r="ES124" s="1522"/>
      <c r="ET124" s="1522"/>
      <c r="EU124" s="1522"/>
      <c r="EV124" s="1522"/>
      <c r="EW124" s="1522"/>
      <c r="EX124" s="1522"/>
      <c r="EY124" s="1522"/>
      <c r="EZ124" s="1522"/>
      <c r="FA124" s="1522"/>
      <c r="FB124" s="1522"/>
      <c r="FC124" s="1522"/>
      <c r="FD124" s="1522"/>
      <c r="FE124" s="155"/>
      <c r="FF124" s="155"/>
      <c r="FG124" s="155"/>
      <c r="FH124" s="155"/>
      <c r="FI124" s="155"/>
      <c r="FJ124" s="155"/>
      <c r="FK124" s="155"/>
      <c r="FL124" s="155"/>
      <c r="FM124" s="155"/>
      <c r="FN124" s="155"/>
      <c r="FO124" s="155"/>
      <c r="FP124" s="155"/>
      <c r="FQ124" s="155"/>
      <c r="FR124" s="155"/>
      <c r="FS124" s="155"/>
      <c r="FT124" s="155"/>
      <c r="FU124" s="155"/>
      <c r="FV124" s="155"/>
      <c r="FW124" s="155"/>
      <c r="FX124" s="155"/>
      <c r="FY124" s="155"/>
      <c r="FZ124" s="155"/>
      <c r="GA124" s="155"/>
      <c r="GB124" s="155"/>
      <c r="GC124" s="155"/>
      <c r="GD124" s="155"/>
      <c r="GE124" s="155"/>
      <c r="GF124" s="155"/>
      <c r="GG124" s="155"/>
      <c r="GH124" s="155"/>
      <c r="GI124" s="155"/>
      <c r="GJ124" s="155"/>
      <c r="GK124" s="155"/>
      <c r="GL124" s="155"/>
      <c r="GM124" s="155"/>
    </row>
    <row r="125" spans="1:195" ht="15.75">
      <c r="A125" s="1535" t="s">
        <v>179</v>
      </c>
      <c r="B125" s="1535"/>
      <c r="C125" s="1541"/>
      <c r="D125" s="1541"/>
      <c r="E125" s="1541"/>
      <c r="F125" s="1541"/>
      <c r="G125" s="1539" t="s">
        <v>179</v>
      </c>
      <c r="H125" s="1539"/>
      <c r="I125" s="1541"/>
      <c r="J125" s="1541"/>
      <c r="K125" s="1541"/>
      <c r="L125" s="1541"/>
      <c r="M125" s="1541"/>
      <c r="N125" s="1541"/>
      <c r="O125" s="1541"/>
      <c r="P125" s="1541"/>
      <c r="Q125" s="1541"/>
      <c r="R125" s="1541"/>
      <c r="S125" s="1541"/>
      <c r="T125" s="1541"/>
      <c r="U125" s="1541"/>
      <c r="V125" s="1541"/>
      <c r="W125" s="1541"/>
      <c r="X125" s="1541"/>
      <c r="Y125" s="1540" t="s">
        <v>1042</v>
      </c>
      <c r="Z125" s="1535"/>
      <c r="AA125" s="1535"/>
      <c r="AB125" s="643"/>
      <c r="AC125" s="643"/>
      <c r="AD125" s="643"/>
      <c r="AE125" s="264" t="s">
        <v>180</v>
      </c>
      <c r="AF125" s="264"/>
      <c r="AG125" s="264"/>
      <c r="AH125" s="264"/>
      <c r="AI125" s="264"/>
      <c r="AJ125" s="264"/>
      <c r="AK125" s="26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26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264"/>
      <c r="BV125" s="264"/>
      <c r="BW125" s="264"/>
      <c r="BX125" s="264"/>
      <c r="BY125" s="264"/>
      <c r="BZ125" s="264"/>
      <c r="CA125" s="264"/>
      <c r="CB125" s="264"/>
      <c r="CC125" s="264"/>
      <c r="CD125" s="264"/>
      <c r="CE125" s="264"/>
      <c r="CF125" s="264"/>
      <c r="CG125" s="264"/>
      <c r="CH125" s="264"/>
      <c r="CI125" s="264"/>
      <c r="CJ125" s="264"/>
      <c r="CK125" s="264"/>
      <c r="CL125" s="264"/>
      <c r="CM125" s="264"/>
      <c r="CN125" s="264"/>
      <c r="CO125" s="264"/>
      <c r="CP125" s="264"/>
      <c r="CQ125" s="264"/>
      <c r="CR125" s="264"/>
      <c r="CS125" s="264"/>
      <c r="CT125" s="264"/>
      <c r="CU125" s="264"/>
      <c r="CV125" s="264"/>
      <c r="CW125" s="264"/>
      <c r="CX125" s="264"/>
      <c r="CY125" s="264"/>
      <c r="CZ125" s="264"/>
      <c r="DA125" s="264"/>
      <c r="DB125" s="264"/>
      <c r="DC125" s="264"/>
      <c r="DD125" s="264"/>
      <c r="DE125" s="264"/>
      <c r="DF125" s="264"/>
      <c r="DG125" s="264"/>
      <c r="DH125" s="264"/>
      <c r="DI125" s="264"/>
      <c r="DJ125" s="264"/>
      <c r="DK125" s="264"/>
      <c r="DL125" s="264"/>
      <c r="DM125" s="264"/>
      <c r="DN125" s="264"/>
      <c r="DO125" s="264"/>
      <c r="DP125" s="264"/>
      <c r="DQ125" s="264"/>
      <c r="DR125" s="264"/>
      <c r="DS125" s="264"/>
      <c r="DT125" s="264"/>
      <c r="DU125" s="264"/>
      <c r="DV125" s="264"/>
      <c r="DW125" s="264"/>
      <c r="DX125" s="264"/>
      <c r="DY125" s="264"/>
      <c r="DZ125" s="264"/>
      <c r="EA125" s="264"/>
      <c r="EB125" s="264"/>
      <c r="EC125" s="264"/>
      <c r="ED125" s="264"/>
      <c r="EE125" s="264"/>
      <c r="EF125" s="264"/>
      <c r="EG125" s="264"/>
      <c r="EH125" s="264"/>
      <c r="EI125" s="264"/>
      <c r="EJ125" s="264"/>
      <c r="EK125" s="264"/>
      <c r="EL125" s="264"/>
      <c r="EM125" s="264"/>
      <c r="EN125" s="264"/>
      <c r="EO125" s="264"/>
      <c r="EP125" s="264"/>
      <c r="EQ125" s="264"/>
      <c r="ER125" s="264"/>
      <c r="ES125" s="264"/>
      <c r="ET125" s="264"/>
      <c r="EU125" s="264"/>
      <c r="EV125" s="264"/>
      <c r="EW125" s="264"/>
      <c r="EX125" s="264"/>
      <c r="EY125" s="264"/>
      <c r="EZ125" s="264"/>
      <c r="FA125" s="264"/>
      <c r="FB125" s="264"/>
      <c r="FC125" s="264"/>
      <c r="FD125" s="264"/>
      <c r="FE125" s="264"/>
      <c r="FF125" s="264"/>
      <c r="FG125" s="264"/>
      <c r="FH125" s="264"/>
      <c r="FI125" s="155"/>
      <c r="FJ125" s="155"/>
      <c r="FK125" s="155"/>
      <c r="FL125" s="155"/>
      <c r="FM125" s="155"/>
      <c r="FN125" s="155"/>
      <c r="FO125" s="155"/>
      <c r="FP125" s="155"/>
      <c r="FQ125" s="155"/>
      <c r="FR125" s="155"/>
      <c r="FS125" s="155"/>
      <c r="FT125" s="155"/>
      <c r="FU125" s="155"/>
      <c r="FV125" s="155"/>
      <c r="FW125" s="155"/>
      <c r="FX125" s="155"/>
      <c r="FY125" s="155"/>
      <c r="FZ125" s="155"/>
      <c r="GA125" s="155"/>
      <c r="GB125" s="155"/>
      <c r="GC125" s="155"/>
      <c r="GD125" s="155"/>
      <c r="GE125" s="155"/>
      <c r="GF125" s="155"/>
      <c r="GG125" s="155"/>
      <c r="GH125" s="155"/>
      <c r="GI125" s="155"/>
      <c r="GJ125" s="155"/>
      <c r="GK125" s="155"/>
      <c r="GL125" s="155"/>
      <c r="GM125" s="155"/>
    </row>
    <row r="126" spans="1:195" ht="15.75">
      <c r="A126" s="1527" t="s">
        <v>371</v>
      </c>
      <c r="B126" s="1527"/>
      <c r="C126" s="1527"/>
      <c r="D126" s="1527"/>
      <c r="E126" s="1527"/>
      <c r="F126" s="1527"/>
      <c r="G126" s="1527"/>
      <c r="H126" s="1527"/>
      <c r="I126" s="1527"/>
      <c r="J126" s="1527"/>
      <c r="K126" s="1527"/>
      <c r="L126" s="1527"/>
      <c r="M126" s="1527"/>
      <c r="N126" s="1527"/>
      <c r="O126" s="1527"/>
      <c r="P126" s="1527"/>
      <c r="Q126" s="1527"/>
      <c r="R126" s="1527"/>
      <c r="S126" s="1527"/>
      <c r="T126" s="1527"/>
      <c r="U126" s="1527"/>
      <c r="V126" s="1527"/>
      <c r="W126" s="1527"/>
      <c r="X126" s="1527"/>
      <c r="Y126" s="1527"/>
      <c r="Z126" s="1527"/>
      <c r="AA126" s="1527"/>
      <c r="AB126" s="1527"/>
      <c r="AC126" s="1527"/>
      <c r="AD126" s="1527"/>
      <c r="AE126" s="1527"/>
      <c r="AF126" s="1527"/>
      <c r="AG126" s="1527"/>
      <c r="AH126" s="263"/>
      <c r="AI126" s="263"/>
      <c r="AJ126" s="263"/>
      <c r="AK126" s="263"/>
      <c r="AL126" s="263"/>
      <c r="AM126" s="263"/>
      <c r="AN126" s="263"/>
      <c r="AO126" s="263"/>
      <c r="AP126" s="263"/>
      <c r="AQ126" s="263"/>
      <c r="AR126" s="263"/>
      <c r="AS126" s="263"/>
      <c r="AT126" s="263"/>
      <c r="AU126" s="263"/>
      <c r="AV126" s="263"/>
      <c r="AW126" s="263"/>
      <c r="AX126" s="263"/>
      <c r="AY126" s="263"/>
      <c r="AZ126" s="263"/>
      <c r="BA126" s="263"/>
      <c r="BB126" s="263"/>
      <c r="BC126" s="263"/>
      <c r="BD126" s="263"/>
      <c r="BE126" s="263"/>
      <c r="BF126" s="263"/>
      <c r="BG126" s="263"/>
      <c r="BH126" s="263"/>
      <c r="BI126" s="263"/>
      <c r="BJ126" s="263"/>
      <c r="BK126" s="263"/>
      <c r="BL126" s="263"/>
      <c r="BM126" s="263"/>
      <c r="BN126" s="263"/>
      <c r="BO126" s="263"/>
      <c r="BP126" s="263"/>
      <c r="BQ126" s="263"/>
      <c r="BR126" s="263"/>
      <c r="BS126" s="263"/>
      <c r="BT126" s="263"/>
      <c r="BU126" s="263"/>
      <c r="BV126" s="263"/>
      <c r="BW126" s="263"/>
      <c r="BX126" s="263"/>
      <c r="BY126" s="263"/>
      <c r="BZ126" s="263"/>
      <c r="CA126" s="263"/>
      <c r="CB126" s="263"/>
      <c r="CC126" s="263"/>
      <c r="CD126" s="263"/>
      <c r="CE126" s="263"/>
      <c r="CF126" s="263"/>
      <c r="CG126" s="263"/>
      <c r="CH126" s="263"/>
      <c r="CI126" s="263"/>
      <c r="CJ126" s="263"/>
      <c r="CK126" s="263"/>
      <c r="CL126" s="263"/>
      <c r="CM126" s="263"/>
      <c r="CN126" s="263"/>
      <c r="CO126" s="263"/>
      <c r="CP126" s="263"/>
      <c r="CQ126" s="263"/>
      <c r="CR126" s="263"/>
      <c r="CS126" s="263"/>
      <c r="CT126" s="263"/>
      <c r="CU126" s="263"/>
      <c r="CV126" s="263"/>
      <c r="CW126" s="263"/>
      <c r="CX126" s="263"/>
      <c r="CY126" s="263"/>
      <c r="CZ126" s="263"/>
      <c r="DA126" s="263"/>
      <c r="DB126" s="263"/>
      <c r="DC126" s="263"/>
      <c r="DD126" s="263"/>
      <c r="DE126" s="263"/>
      <c r="DF126" s="263"/>
      <c r="DG126" s="263"/>
      <c r="DH126" s="263"/>
      <c r="DI126" s="263"/>
      <c r="DJ126" s="263"/>
      <c r="DK126" s="263"/>
      <c r="DL126" s="263"/>
      <c r="DM126" s="263"/>
      <c r="DN126" s="263"/>
      <c r="DO126" s="263"/>
      <c r="DP126" s="263"/>
      <c r="DQ126" s="263"/>
      <c r="DR126" s="263"/>
      <c r="DS126" s="263"/>
      <c r="DT126" s="263"/>
      <c r="DU126" s="263"/>
      <c r="DV126" s="263"/>
      <c r="DW126" s="263"/>
      <c r="DX126" s="263"/>
      <c r="DY126" s="263"/>
      <c r="DZ126" s="263"/>
      <c r="EA126" s="263"/>
      <c r="EB126" s="263"/>
      <c r="EC126" s="263"/>
      <c r="ED126" s="263"/>
      <c r="EE126" s="263"/>
      <c r="EF126" s="263"/>
      <c r="EG126" s="263"/>
      <c r="EH126" s="263"/>
      <c r="EI126" s="263"/>
      <c r="EJ126" s="263"/>
      <c r="EK126" s="263"/>
      <c r="EL126" s="263"/>
      <c r="EM126" s="263"/>
      <c r="EN126" s="263"/>
      <c r="EO126" s="263"/>
      <c r="EP126" s="263"/>
      <c r="EQ126" s="263"/>
      <c r="ER126" s="263"/>
      <c r="ES126" s="263"/>
      <c r="ET126" s="263"/>
      <c r="EU126" s="263"/>
      <c r="EV126" s="263"/>
      <c r="EW126" s="263"/>
      <c r="EX126" s="263"/>
      <c r="EY126" s="263"/>
      <c r="EZ126" s="263"/>
      <c r="FA126" s="263"/>
      <c r="FB126" s="263"/>
      <c r="FC126" s="263"/>
      <c r="FD126" s="263"/>
      <c r="FE126" s="263"/>
      <c r="FF126" s="263"/>
      <c r="FG126" s="263"/>
      <c r="FH126" s="263"/>
      <c r="FI126" s="263"/>
      <c r="FJ126" s="263"/>
      <c r="FK126" s="263"/>
      <c r="FL126" s="263"/>
      <c r="FM126" s="263"/>
      <c r="FN126" s="263"/>
      <c r="FO126" s="263"/>
      <c r="FP126" s="263"/>
      <c r="FQ126" s="263"/>
      <c r="FR126" s="263"/>
      <c r="FS126" s="263"/>
      <c r="FT126" s="263"/>
      <c r="FU126" s="263"/>
      <c r="FV126" s="155"/>
      <c r="FW126" s="155"/>
      <c r="FX126" s="155"/>
      <c r="FY126" s="155"/>
      <c r="FZ126" s="155"/>
      <c r="GA126" s="155"/>
      <c r="GB126" s="155"/>
      <c r="GC126" s="155"/>
      <c r="GD126" s="155"/>
      <c r="GE126" s="155"/>
      <c r="GF126" s="155"/>
      <c r="GG126" s="155"/>
      <c r="GH126" s="155"/>
      <c r="GI126" s="155"/>
      <c r="GJ126" s="155"/>
      <c r="GK126" s="155"/>
      <c r="GL126" s="155"/>
      <c r="GM126" s="155"/>
    </row>
    <row r="127" spans="1:195" ht="15.75">
      <c r="A127" s="265"/>
      <c r="B127" s="265"/>
      <c r="C127" s="265"/>
      <c r="D127" s="265"/>
      <c r="E127" s="261" t="s">
        <v>487</v>
      </c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265"/>
      <c r="Q127" s="265"/>
      <c r="R127" s="265"/>
      <c r="S127" s="265"/>
      <c r="T127" s="265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5"/>
      <c r="AI127" s="265"/>
      <c r="AJ127" s="265"/>
      <c r="AK127" s="265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5"/>
      <c r="BB127" s="265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5"/>
      <c r="BS127" s="265"/>
      <c r="BT127" s="265"/>
      <c r="BU127" s="265"/>
      <c r="BV127" s="265"/>
      <c r="BW127" s="265"/>
      <c r="BX127" s="265"/>
      <c r="BY127" s="265"/>
      <c r="BZ127" s="265"/>
      <c r="CA127" s="265"/>
      <c r="CB127" s="265"/>
      <c r="CC127" s="265"/>
      <c r="CD127" s="265"/>
      <c r="CE127" s="265"/>
      <c r="CF127" s="265"/>
      <c r="CG127" s="265"/>
      <c r="CH127" s="265"/>
      <c r="CI127" s="265"/>
      <c r="CJ127" s="265"/>
      <c r="CK127" s="265"/>
      <c r="CL127" s="265"/>
      <c r="CM127" s="265"/>
      <c r="CN127" s="265"/>
      <c r="CO127" s="265"/>
      <c r="CP127" s="265"/>
      <c r="CQ127" s="265"/>
      <c r="CR127" s="265"/>
      <c r="CS127" s="265"/>
      <c r="CT127" s="265"/>
      <c r="CU127" s="265"/>
      <c r="CV127" s="265"/>
      <c r="CW127" s="265"/>
      <c r="CX127" s="265"/>
      <c r="CY127" s="265"/>
      <c r="CZ127" s="265"/>
      <c r="DA127" s="265"/>
      <c r="DB127" s="265"/>
      <c r="DC127" s="265"/>
      <c r="DD127" s="265"/>
      <c r="DE127" s="265"/>
      <c r="DF127" s="265"/>
      <c r="DG127" s="265"/>
      <c r="DH127" s="265"/>
      <c r="DI127" s="265"/>
      <c r="DJ127" s="265"/>
      <c r="DK127" s="265"/>
      <c r="DL127" s="265"/>
      <c r="DM127" s="265"/>
      <c r="DN127" s="265"/>
      <c r="DO127" s="265"/>
      <c r="DP127" s="265"/>
      <c r="DQ127" s="265"/>
      <c r="DR127" s="265"/>
      <c r="DS127" s="265"/>
      <c r="DT127" s="265"/>
      <c r="DU127" s="265"/>
      <c r="DV127" s="265"/>
      <c r="DW127" s="265"/>
      <c r="DX127" s="265"/>
      <c r="DY127" s="265"/>
      <c r="DZ127" s="265"/>
      <c r="EA127" s="265"/>
      <c r="EB127" s="265"/>
      <c r="EC127" s="265"/>
      <c r="ED127" s="265"/>
      <c r="EE127" s="265"/>
      <c r="EF127" s="265"/>
      <c r="EG127" s="265"/>
      <c r="EH127" s="265"/>
      <c r="EI127" s="265"/>
      <c r="EJ127" s="265"/>
      <c r="EK127" s="265"/>
      <c r="EL127" s="265"/>
      <c r="EM127" s="265"/>
      <c r="EN127" s="265"/>
      <c r="EO127" s="265"/>
      <c r="EP127" s="265"/>
      <c r="EQ127" s="265"/>
      <c r="ER127" s="265"/>
      <c r="ES127" s="265"/>
      <c r="ET127" s="265"/>
      <c r="EU127" s="265"/>
      <c r="EV127" s="265"/>
      <c r="EW127" s="265"/>
      <c r="EX127" s="265"/>
      <c r="EY127" s="265"/>
      <c r="EZ127" s="265"/>
      <c r="FA127" s="265"/>
      <c r="FB127" s="265"/>
      <c r="FC127" s="265"/>
      <c r="FD127" s="265"/>
      <c r="FE127" s="265"/>
      <c r="FF127" s="265"/>
      <c r="FG127" s="265"/>
      <c r="FH127" s="265"/>
      <c r="FI127" s="265"/>
      <c r="FJ127" s="265"/>
      <c r="FK127" s="265"/>
      <c r="FL127" s="265"/>
      <c r="FM127" s="265"/>
      <c r="FN127" s="265"/>
      <c r="FO127" s="265"/>
      <c r="FP127" s="265"/>
      <c r="FQ127" s="265"/>
      <c r="FR127" s="265"/>
      <c r="FS127" s="265"/>
      <c r="FT127" s="265"/>
      <c r="FU127" s="265"/>
      <c r="FV127" s="155"/>
      <c r="FW127" s="155"/>
      <c r="FX127" s="155"/>
      <c r="FY127" s="155"/>
      <c r="FZ127" s="155"/>
      <c r="GA127" s="155"/>
      <c r="GB127" s="155"/>
      <c r="GC127" s="155"/>
      <c r="GD127" s="155"/>
      <c r="GE127" s="155"/>
      <c r="GF127" s="155"/>
      <c r="GG127" s="155"/>
      <c r="GH127" s="155"/>
      <c r="GI127" s="155"/>
      <c r="GJ127" s="155"/>
      <c r="GK127" s="155"/>
      <c r="GL127" s="155"/>
      <c r="GM127" s="155"/>
    </row>
    <row r="128" spans="1:195" ht="15.75">
      <c r="A128" s="155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155"/>
      <c r="BM128" s="155"/>
      <c r="BN128" s="155"/>
      <c r="BO128" s="155"/>
      <c r="BP128" s="155"/>
      <c r="BQ128" s="155"/>
      <c r="BR128" s="155"/>
      <c r="BS128" s="155"/>
      <c r="BT128" s="155"/>
      <c r="BU128" s="155"/>
      <c r="BV128" s="155"/>
      <c r="BW128" s="155"/>
      <c r="BX128" s="155"/>
      <c r="BY128" s="155"/>
      <c r="BZ128" s="155"/>
      <c r="CA128" s="155"/>
      <c r="CB128" s="155"/>
      <c r="CC128" s="155"/>
      <c r="CD128" s="155"/>
      <c r="CE128" s="155"/>
      <c r="CF128" s="155"/>
      <c r="CG128" s="155"/>
      <c r="CH128" s="155"/>
      <c r="CI128" s="155"/>
      <c r="CJ128" s="155"/>
      <c r="CK128" s="155"/>
      <c r="CL128" s="155"/>
      <c r="CM128" s="155"/>
      <c r="CN128" s="155"/>
      <c r="CO128" s="155"/>
      <c r="CP128" s="155"/>
      <c r="CQ128" s="155"/>
      <c r="CR128" s="155"/>
      <c r="CS128" s="155"/>
      <c r="CT128" s="155"/>
      <c r="CU128" s="155"/>
      <c r="CV128" s="155"/>
      <c r="CW128" s="155"/>
      <c r="CX128" s="155"/>
      <c r="CY128" s="155"/>
      <c r="CZ128" s="155"/>
      <c r="DA128" s="155"/>
      <c r="DB128" s="155"/>
      <c r="DC128" s="155"/>
      <c r="DD128" s="155"/>
      <c r="DE128" s="155"/>
      <c r="DF128" s="155"/>
      <c r="DG128" s="155"/>
      <c r="DH128" s="155"/>
      <c r="DI128" s="155"/>
      <c r="DJ128" s="155"/>
      <c r="DK128" s="155"/>
      <c r="DL128" s="155"/>
      <c r="DM128" s="155"/>
      <c r="DN128" s="155"/>
      <c r="DO128" s="155"/>
      <c r="DP128" s="155"/>
      <c r="DQ128" s="155"/>
      <c r="DR128" s="155"/>
      <c r="DS128" s="155"/>
      <c r="DT128" s="155"/>
      <c r="DU128" s="155"/>
      <c r="DV128" s="155"/>
      <c r="DW128" s="155"/>
      <c r="DX128" s="155"/>
      <c r="DY128" s="155"/>
      <c r="DZ128" s="155"/>
      <c r="EA128" s="155"/>
      <c r="EB128" s="155"/>
      <c r="EC128" s="155"/>
      <c r="ED128" s="155"/>
      <c r="EE128" s="155"/>
      <c r="EF128" s="155"/>
      <c r="EG128" s="155"/>
      <c r="EH128" s="155"/>
      <c r="EI128" s="155"/>
      <c r="EJ128" s="155"/>
      <c r="EK128" s="155"/>
      <c r="EL128" s="155"/>
      <c r="EM128" s="155"/>
      <c r="EN128" s="155"/>
      <c r="EO128" s="155"/>
      <c r="EP128" s="155"/>
      <c r="EQ128" s="155"/>
      <c r="ER128" s="155"/>
      <c r="ES128" s="155"/>
      <c r="ET128" s="155"/>
      <c r="EU128" s="155"/>
      <c r="EV128" s="155"/>
      <c r="EW128" s="155"/>
      <c r="EX128" s="155"/>
      <c r="EY128" s="155"/>
      <c r="EZ128" s="155"/>
      <c r="FA128" s="155"/>
      <c r="FB128" s="155"/>
      <c r="FC128" s="155"/>
      <c r="FD128" s="155"/>
      <c r="FE128" s="155"/>
      <c r="FF128" s="155"/>
      <c r="FG128" s="155"/>
      <c r="FH128" s="155"/>
      <c r="FI128" s="155"/>
      <c r="FJ128" s="155"/>
      <c r="FK128" s="155"/>
      <c r="FL128" s="155"/>
      <c r="FM128" s="155"/>
      <c r="FN128" s="155"/>
      <c r="FO128" s="155"/>
      <c r="FP128" s="155"/>
      <c r="FQ128" s="155"/>
      <c r="FR128" s="155"/>
      <c r="FS128" s="155"/>
      <c r="FT128" s="155"/>
      <c r="FU128" s="647"/>
      <c r="FV128" s="155"/>
      <c r="FW128" s="155"/>
      <c r="FX128" s="155"/>
      <c r="FY128" s="155"/>
      <c r="FZ128" s="155"/>
      <c r="GA128" s="155"/>
      <c r="GB128" s="155"/>
      <c r="GC128" s="155"/>
      <c r="GD128" s="155"/>
      <c r="GE128" s="155"/>
      <c r="GF128" s="155"/>
      <c r="GG128" s="155"/>
      <c r="GH128" s="155"/>
      <c r="GI128" s="155"/>
      <c r="GJ128" s="155"/>
      <c r="GK128" s="155"/>
      <c r="GL128" s="155"/>
      <c r="GM128" s="155"/>
    </row>
    <row r="129" spans="1:195" ht="15.75">
      <c r="A129" s="155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55"/>
      <c r="BZ129" s="155"/>
      <c r="CA129" s="155"/>
      <c r="CB129" s="155"/>
      <c r="CC129" s="155"/>
      <c r="CD129" s="155"/>
      <c r="CE129" s="155"/>
      <c r="CF129" s="155"/>
      <c r="CG129" s="155"/>
      <c r="CH129" s="155"/>
      <c r="CI129" s="155"/>
      <c r="CJ129" s="155"/>
      <c r="CK129" s="155"/>
      <c r="CL129" s="155"/>
      <c r="CM129" s="155"/>
      <c r="CN129" s="155"/>
      <c r="CO129" s="155"/>
      <c r="CP129" s="155"/>
      <c r="CQ129" s="155"/>
      <c r="CR129" s="155"/>
      <c r="CS129" s="155"/>
      <c r="CT129" s="155"/>
      <c r="CU129" s="155"/>
      <c r="CV129" s="155"/>
      <c r="CW129" s="155"/>
      <c r="CX129" s="155"/>
      <c r="CY129" s="155"/>
      <c r="CZ129" s="155"/>
      <c r="DA129" s="155"/>
      <c r="DB129" s="155"/>
      <c r="DC129" s="155"/>
      <c r="DD129" s="155"/>
      <c r="DE129" s="155"/>
      <c r="DF129" s="155"/>
      <c r="DG129" s="155"/>
      <c r="DH129" s="155"/>
      <c r="DI129" s="155"/>
      <c r="DJ129" s="155"/>
      <c r="DK129" s="155"/>
      <c r="DL129" s="155"/>
      <c r="DM129" s="155"/>
      <c r="DN129" s="155"/>
      <c r="DO129" s="155"/>
      <c r="DP129" s="155"/>
      <c r="DQ129" s="155"/>
      <c r="DR129" s="155"/>
      <c r="DS129" s="155"/>
      <c r="DT129" s="155"/>
      <c r="DU129" s="155"/>
      <c r="DV129" s="155"/>
      <c r="DW129" s="155"/>
      <c r="DX129" s="155"/>
      <c r="DY129" s="155"/>
      <c r="DZ129" s="155"/>
      <c r="EA129" s="155"/>
      <c r="EB129" s="155"/>
      <c r="EC129" s="155"/>
      <c r="ED129" s="155"/>
      <c r="EE129" s="155"/>
      <c r="EF129" s="155"/>
      <c r="EG129" s="155"/>
      <c r="EH129" s="155"/>
      <c r="EI129" s="155"/>
      <c r="EJ129" s="155"/>
      <c r="EK129" s="155"/>
      <c r="EL129" s="155"/>
      <c r="EM129" s="155"/>
      <c r="EN129" s="155"/>
      <c r="EO129" s="155"/>
      <c r="EP129" s="155"/>
      <c r="EQ129" s="155"/>
      <c r="ER129" s="155"/>
      <c r="ES129" s="155"/>
      <c r="ET129" s="155"/>
      <c r="EU129" s="155"/>
      <c r="EV129" s="155"/>
      <c r="EW129" s="155"/>
      <c r="EX129" s="155"/>
      <c r="EY129" s="155"/>
      <c r="EZ129" s="155"/>
      <c r="FA129" s="155"/>
      <c r="FB129" s="155"/>
      <c r="FC129" s="155"/>
      <c r="FD129" s="155"/>
      <c r="FE129" s="155"/>
      <c r="FF129" s="155"/>
      <c r="FG129" s="155"/>
      <c r="FH129" s="155"/>
      <c r="FI129" s="155"/>
      <c r="FJ129" s="155"/>
      <c r="FK129" s="155"/>
      <c r="FL129" s="155"/>
      <c r="FM129" s="155"/>
      <c r="FN129" s="155"/>
      <c r="FO129" s="155"/>
      <c r="FP129" s="155"/>
      <c r="FQ129" s="155"/>
      <c r="FR129" s="155"/>
      <c r="FS129" s="155"/>
      <c r="FT129" s="155"/>
      <c r="FU129" s="155"/>
      <c r="FV129" s="155"/>
      <c r="FW129" s="155"/>
      <c r="FX129" s="155"/>
      <c r="FY129" s="155"/>
      <c r="FZ129" s="155"/>
      <c r="GA129" s="155"/>
      <c r="GB129" s="155"/>
      <c r="GC129" s="155"/>
      <c r="GD129" s="155"/>
      <c r="GE129" s="155"/>
      <c r="GF129" s="155"/>
      <c r="GG129" s="155"/>
      <c r="GH129" s="155"/>
      <c r="GI129" s="155"/>
      <c r="GJ129" s="155"/>
      <c r="GK129" s="155"/>
      <c r="GL129" s="155"/>
      <c r="GM129" s="155"/>
    </row>
  </sheetData>
  <sheetProtection password="C35F" sheet="1" objects="1" scenarios="1"/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48176" priority="1" stopIfTrue="1">
      <formula>IF(OR($BR$12="",$CA$12="",$DC$12=""),TRUE,FALSE)</formula>
    </cfRule>
  </conditionalFormatting>
  <dataValidations count="1">
    <dataValidation type="list" allowBlank="1" showInputMessage="1" showErrorMessage="1" sqref="CA12:CX12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268</vt:i4>
      </vt:variant>
    </vt:vector>
  </HeadingPairs>
  <TitlesOfParts>
    <vt:vector size="289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actual_expenses_floor</vt:lpstr>
      <vt:lpstr>actual_expenses_header</vt:lpstr>
      <vt:lpstr>actual_expenses_spec</vt:lpstr>
      <vt:lpstr>car_rental</vt:lpstr>
      <vt:lpstr>certificate_of_pay</vt:lpstr>
      <vt:lpstr>decide</vt:lpstr>
      <vt:lpstr>estimatefloor</vt:lpstr>
      <vt:lpstr>estimateheader</vt:lpstr>
      <vt:lpstr>estimatespec</vt:lpstr>
      <vt:lpstr>expense_report</vt:lpstr>
      <vt:lpstr>in_expense_report</vt:lpstr>
      <vt:lpstr>in_expense_report_spec</vt:lpstr>
      <vt:lpstr>info_fov_floor</vt:lpstr>
      <vt:lpstr>info_fov_head</vt:lpstr>
      <vt:lpstr>info_fov_spec1</vt:lpstr>
      <vt:lpstr>info_fov_spec10</vt:lpstr>
      <vt:lpstr>info_fov_spec11</vt:lpstr>
      <vt:lpstr>info_fov_spec12</vt:lpstr>
      <vt:lpstr>info_fov_spec13</vt:lpstr>
      <vt:lpstr>info_fov_spec14</vt:lpstr>
      <vt:lpstr>info_fov_spec15</vt:lpstr>
      <vt:lpstr>info_fov_spec16</vt:lpstr>
      <vt:lpstr>info_fov_spec17</vt:lpstr>
      <vt:lpstr>info_fov_spec18</vt:lpstr>
      <vt:lpstr>info_fov_spec19</vt:lpstr>
      <vt:lpstr>info_fov_spec2</vt:lpstr>
      <vt:lpstr>info_fov_spec20</vt:lpstr>
      <vt:lpstr>info_fov_spec21</vt:lpstr>
      <vt:lpstr>info_fov_spec22</vt:lpstr>
      <vt:lpstr>info_fov_spec23</vt:lpstr>
      <vt:lpstr>info_fov_spec24</vt:lpstr>
      <vt:lpstr>info_fov_spec25</vt:lpstr>
      <vt:lpstr>info_fov_spec26</vt:lpstr>
      <vt:lpstr>info_fov_spec27</vt:lpstr>
      <vt:lpstr>info_fov_spec28</vt:lpstr>
      <vt:lpstr>info_fov_spec29</vt:lpstr>
      <vt:lpstr>info_fov_spec3</vt:lpstr>
      <vt:lpstr>info_fov_spec30</vt:lpstr>
      <vt:lpstr>info_fov_spec31</vt:lpstr>
      <vt:lpstr>info_fov_spec32</vt:lpstr>
      <vt:lpstr>info_fov_spec33</vt:lpstr>
      <vt:lpstr>info_fov_spec34</vt:lpstr>
      <vt:lpstr>info_fov_spec35</vt:lpstr>
      <vt:lpstr>info_fov_spec36</vt:lpstr>
      <vt:lpstr>info_fov_spec37</vt:lpstr>
      <vt:lpstr>info_fov_spec38</vt:lpstr>
      <vt:lpstr>info_fov_spec39</vt:lpstr>
      <vt:lpstr>info_fov_spec4</vt:lpstr>
      <vt:lpstr>info_fov_spec40</vt:lpstr>
      <vt:lpstr>info_fov_spec41</vt:lpstr>
      <vt:lpstr>info_fov_spec42</vt:lpstr>
      <vt:lpstr>info_fov_spec43</vt:lpstr>
      <vt:lpstr>info_fov_spec44</vt:lpstr>
      <vt:lpstr>info_fov_spec45</vt:lpstr>
      <vt:lpstr>info_fov_spec46</vt:lpstr>
      <vt:lpstr>info_fov_spec47</vt:lpstr>
      <vt:lpstr>info_fov_spec48</vt:lpstr>
      <vt:lpstr>info_fov_spec49</vt:lpstr>
      <vt:lpstr>info_fov_spec5</vt:lpstr>
      <vt:lpstr>info_fov_spec50</vt:lpstr>
      <vt:lpstr>info_fov_spec51</vt:lpstr>
      <vt:lpstr>info_fov_spec52</vt:lpstr>
      <vt:lpstr>info_fov_spec53</vt:lpstr>
      <vt:lpstr>info_fov_spec54</vt:lpstr>
      <vt:lpstr>info_fov_spec55</vt:lpstr>
      <vt:lpstr>info_fov_spec56</vt:lpstr>
      <vt:lpstr>info_fov_spec57</vt:lpstr>
      <vt:lpstr>info_fov_spec58</vt:lpstr>
      <vt:lpstr>info_fov_spec59</vt:lpstr>
      <vt:lpstr>info_fov_spec6</vt:lpstr>
      <vt:lpstr>info_fov_spec60</vt:lpstr>
      <vt:lpstr>info_fov_spec61</vt:lpstr>
      <vt:lpstr>info_fov_spec62</vt:lpstr>
      <vt:lpstr>info_fov_spec63</vt:lpstr>
      <vt:lpstr>info_fov_spec64</vt:lpstr>
      <vt:lpstr>info_fov_spec65</vt:lpstr>
      <vt:lpstr>info_fov_spec66</vt:lpstr>
      <vt:lpstr>info_fov_spec67</vt:lpstr>
      <vt:lpstr>info_fov_spec68</vt:lpstr>
      <vt:lpstr>info_fov_spec69</vt:lpstr>
      <vt:lpstr>info_fov_spec7</vt:lpstr>
      <vt:lpstr>info_fov_spec70</vt:lpstr>
      <vt:lpstr>info_fov_spec71</vt:lpstr>
      <vt:lpstr>info_fov_spec72</vt:lpstr>
      <vt:lpstr>info_fov_spec73</vt:lpstr>
      <vt:lpstr>info_fov_spec74</vt:lpstr>
      <vt:lpstr>info_fov_spec75</vt:lpstr>
      <vt:lpstr>info_fov_spec76</vt:lpstr>
      <vt:lpstr>info_fov_spec77</vt:lpstr>
      <vt:lpstr>info_fov_spec78</vt:lpstr>
      <vt:lpstr>info_fov_spec79</vt:lpstr>
      <vt:lpstr>info_fov_spec8</vt:lpstr>
      <vt:lpstr>info_fov_spec80</vt:lpstr>
      <vt:lpstr>info_fov_spec81</vt:lpstr>
      <vt:lpstr>info_fov_spec82</vt:lpstr>
      <vt:lpstr>info_fov_spec9</vt:lpstr>
      <vt:lpstr>info_fovpr_floor</vt:lpstr>
      <vt:lpstr>info_fovpr_head</vt:lpstr>
      <vt:lpstr>info_fovpr_spec1</vt:lpstr>
      <vt:lpstr>info_fovpr_spec10</vt:lpstr>
      <vt:lpstr>info_fovpr_spec11</vt:lpstr>
      <vt:lpstr>info_fovpr_spec12</vt:lpstr>
      <vt:lpstr>info_fovpr_spec13</vt:lpstr>
      <vt:lpstr>info_fovpr_spec14</vt:lpstr>
      <vt:lpstr>info_fovpr_spec15</vt:lpstr>
      <vt:lpstr>info_fovpr_spec16</vt:lpstr>
      <vt:lpstr>info_fovpr_spec17</vt:lpstr>
      <vt:lpstr>info_fovpr_spec18</vt:lpstr>
      <vt:lpstr>info_fovpr_spec19</vt:lpstr>
      <vt:lpstr>info_fovpr_spec2</vt:lpstr>
      <vt:lpstr>info_fovpr_spec20</vt:lpstr>
      <vt:lpstr>info_fovpr_spec21</vt:lpstr>
      <vt:lpstr>info_fovpr_spec22</vt:lpstr>
      <vt:lpstr>info_fovpr_spec23</vt:lpstr>
      <vt:lpstr>info_fovpr_spec24</vt:lpstr>
      <vt:lpstr>info_fovpr_spec25</vt:lpstr>
      <vt:lpstr>info_fovpr_spec26</vt:lpstr>
      <vt:lpstr>info_fovpr_spec27</vt:lpstr>
      <vt:lpstr>info_fovpr_spec28</vt:lpstr>
      <vt:lpstr>info_fovpr_spec29</vt:lpstr>
      <vt:lpstr>info_fovpr_spec3</vt:lpstr>
      <vt:lpstr>info_fovpr_spec30</vt:lpstr>
      <vt:lpstr>info_fovpr_spec31</vt:lpstr>
      <vt:lpstr>info_fovpr_spec32</vt:lpstr>
      <vt:lpstr>info_fovpr_spec33</vt:lpstr>
      <vt:lpstr>info_fovpr_spec34</vt:lpstr>
      <vt:lpstr>info_fovpr_spec35</vt:lpstr>
      <vt:lpstr>info_fovpr_spec36</vt:lpstr>
      <vt:lpstr>info_fovpr_spec37</vt:lpstr>
      <vt:lpstr>info_fovpr_spec38</vt:lpstr>
      <vt:lpstr>info_fovpr_spec39</vt:lpstr>
      <vt:lpstr>info_fovpr_spec4</vt:lpstr>
      <vt:lpstr>info_fovpr_spec40</vt:lpstr>
      <vt:lpstr>info_fovpr_spec41</vt:lpstr>
      <vt:lpstr>info_fovpr_spec42</vt:lpstr>
      <vt:lpstr>info_fovpr_spec43</vt:lpstr>
      <vt:lpstr>info_fovpr_spec44</vt:lpstr>
      <vt:lpstr>info_fovpr_spec45</vt:lpstr>
      <vt:lpstr>info_fovpr_spec46</vt:lpstr>
      <vt:lpstr>info_fovpr_spec47</vt:lpstr>
      <vt:lpstr>info_fovpr_spec48</vt:lpstr>
      <vt:lpstr>info_fovpr_spec49</vt:lpstr>
      <vt:lpstr>info_fovpr_spec5</vt:lpstr>
      <vt:lpstr>info_fovpr_spec50</vt:lpstr>
      <vt:lpstr>info_fovpr_spec51</vt:lpstr>
      <vt:lpstr>info_fovpr_spec52</vt:lpstr>
      <vt:lpstr>info_fovpr_spec53</vt:lpstr>
      <vt:lpstr>info_fovpr_spec54</vt:lpstr>
      <vt:lpstr>info_fovpr_spec55</vt:lpstr>
      <vt:lpstr>info_fovpr_spec56</vt:lpstr>
      <vt:lpstr>info_fovpr_spec57</vt:lpstr>
      <vt:lpstr>info_fovpr_spec58</vt:lpstr>
      <vt:lpstr>info_fovpr_spec59</vt:lpstr>
      <vt:lpstr>info_fovpr_spec6</vt:lpstr>
      <vt:lpstr>info_fovpr_spec60</vt:lpstr>
      <vt:lpstr>info_fovpr_spec61</vt:lpstr>
      <vt:lpstr>info_fovpr_spec62</vt:lpstr>
      <vt:lpstr>info_fovpr_spec63</vt:lpstr>
      <vt:lpstr>info_fovpr_spec64</vt:lpstr>
      <vt:lpstr>info_fovpr_spec65</vt:lpstr>
      <vt:lpstr>info_fovpr_spec66</vt:lpstr>
      <vt:lpstr>info_fovpr_spec67</vt:lpstr>
      <vt:lpstr>info_fovpr_spec68</vt:lpstr>
      <vt:lpstr>info_fovpr_spec69</vt:lpstr>
      <vt:lpstr>info_fovpr_spec7</vt:lpstr>
      <vt:lpstr>info_fovpr_spec70</vt:lpstr>
      <vt:lpstr>info_fovpr_spec71</vt:lpstr>
      <vt:lpstr>info_fovpr_spec72</vt:lpstr>
      <vt:lpstr>info_fovpr_spec73</vt:lpstr>
      <vt:lpstr>info_fovpr_spec74</vt:lpstr>
      <vt:lpstr>info_fovpr_spec75</vt:lpstr>
      <vt:lpstr>info_fovpr_spec76</vt:lpstr>
      <vt:lpstr>info_fovpr_spec77</vt:lpstr>
      <vt:lpstr>info_fovpr_spec78</vt:lpstr>
      <vt:lpstr>info_fovpr_spec79</vt:lpstr>
      <vt:lpstr>info_fovpr_spec8</vt:lpstr>
      <vt:lpstr>info_fovpr_spec80</vt:lpstr>
      <vt:lpstr>info_fovpr_spec81</vt:lpstr>
      <vt:lpstr>info_fovpr_spec82</vt:lpstr>
      <vt:lpstr>info_fovpr_spec9</vt:lpstr>
      <vt:lpstr>option_tik</vt:lpstr>
      <vt:lpstr>option_uik</vt:lpstr>
      <vt:lpstr>payment_statement</vt:lpstr>
      <vt:lpstr>performance_of_work</vt:lpstr>
      <vt:lpstr>pril11</vt:lpstr>
      <vt:lpstr>prilozh</vt:lpstr>
      <vt:lpstr>rachet_ved</vt:lpstr>
      <vt:lpstr>report_uik</vt:lpstr>
      <vt:lpstr>report_uik_rb</vt:lpstr>
      <vt:lpstr>service</vt:lpstr>
      <vt:lpstr>shedule_floor</vt:lpstr>
      <vt:lpstr>shedule_head</vt:lpstr>
      <vt:lpstr>shedule_spec1</vt:lpstr>
      <vt:lpstr>shedule_spec10</vt:lpstr>
      <vt:lpstr>shedule_spec11</vt:lpstr>
      <vt:lpstr>shedule_spec12</vt:lpstr>
      <vt:lpstr>shedule_spec13</vt:lpstr>
      <vt:lpstr>shedule_spec14</vt:lpstr>
      <vt:lpstr>shedule_spec15</vt:lpstr>
      <vt:lpstr>shedule_spec16</vt:lpstr>
      <vt:lpstr>shedule_spec17</vt:lpstr>
      <vt:lpstr>shedule_spec18</vt:lpstr>
      <vt:lpstr>shedule_spec19</vt:lpstr>
      <vt:lpstr>shedule_spec2</vt:lpstr>
      <vt:lpstr>shedule_spec20</vt:lpstr>
      <vt:lpstr>shedule_spec21</vt:lpstr>
      <vt:lpstr>shedule_spec22</vt:lpstr>
      <vt:lpstr>shedule_spec23</vt:lpstr>
      <vt:lpstr>shedule_spec24</vt:lpstr>
      <vt:lpstr>shedule_spec25</vt:lpstr>
      <vt:lpstr>shedule_spec26</vt:lpstr>
      <vt:lpstr>shedule_spec27</vt:lpstr>
      <vt:lpstr>shedule_spec28</vt:lpstr>
      <vt:lpstr>shedule_spec29</vt:lpstr>
      <vt:lpstr>shedule_spec3</vt:lpstr>
      <vt:lpstr>shedule_spec30</vt:lpstr>
      <vt:lpstr>shedule_spec31</vt:lpstr>
      <vt:lpstr>shedule_spec32</vt:lpstr>
      <vt:lpstr>shedule_spec33</vt:lpstr>
      <vt:lpstr>shedule_spec34</vt:lpstr>
      <vt:lpstr>shedule_spec35</vt:lpstr>
      <vt:lpstr>shedule_spec36</vt:lpstr>
      <vt:lpstr>shedule_spec37</vt:lpstr>
      <vt:lpstr>shedule_spec38</vt:lpstr>
      <vt:lpstr>shedule_spec39</vt:lpstr>
      <vt:lpstr>shedule_spec4</vt:lpstr>
      <vt:lpstr>shedule_spec40</vt:lpstr>
      <vt:lpstr>shedule_spec41</vt:lpstr>
      <vt:lpstr>shedule_spec5</vt:lpstr>
      <vt:lpstr>shedule_spec6</vt:lpstr>
      <vt:lpstr>shedule_spec7</vt:lpstr>
      <vt:lpstr>shedule_spec8</vt:lpstr>
      <vt:lpstr>shedule_spec9</vt:lpstr>
      <vt:lpstr>v_fov</vt:lpstr>
      <vt:lpstr>ДОЛЖНОСТИ_УИК</vt:lpstr>
      <vt:lpstr>'График работы'!Заголовки_для_печати</vt:lpstr>
      <vt:lpstr>'Сведения ФОВ'!Заголовки_для_печати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'График работы'!Область_печати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2020-06-02T15:23:04Z</dcterms:modified>
</cp:coreProperties>
</file>